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NEW Dashboard\Eltiam\Eltiam\Doc_Mali\"/>
    </mc:Choice>
  </mc:AlternateContent>
  <xr:revisionPtr revIDLastSave="0" documentId="13_ncr:1_{0DA34959-7293-401A-AB55-943B7AC43262}" xr6:coauthVersionLast="47" xr6:coauthVersionMax="47" xr10:uidLastSave="{00000000-0000-0000-0000-000000000000}"/>
  <bookViews>
    <workbookView xWindow="28680" yWindow="15" windowWidth="29040" windowHeight="15840" tabRatio="946" activeTab="4" xr2:uid="{00000000-000D-0000-FFFF-FFFF00000000}"/>
  </bookViews>
  <sheets>
    <sheet name="60-20moin" sheetId="84" r:id="rId1"/>
    <sheet name="tax" sheetId="105" r:id="rId2"/>
    <sheet name="کاور" sheetId="86" state="hidden" r:id="rId3"/>
    <sheet name="ص امضا" sheetId="2" r:id="rId4"/>
    <sheet name="سودوزيان" sheetId="4" r:id="rId5"/>
    <sheet name="وضعيت مالي" sheetId="5" r:id="rId6"/>
    <sheet name="حقوق مالکانه" sheetId="107" r:id="rId7"/>
    <sheet name="جريان هاي نقدي" sheetId="9" r:id="rId8"/>
    <sheet name="تاريخچه" sheetId="71" r:id="rId9"/>
    <sheet name="اهم رويه1" sheetId="72" r:id="rId10"/>
    <sheet name="اهم رويه 2" sheetId="74" r:id="rId11"/>
    <sheet name="درآمد یادداشت -5" sheetId="87" r:id="rId12"/>
    <sheet name="درآمد یادداشت 5-3" sheetId="115" r:id="rId13"/>
    <sheet name="درآمد یادداشت 5-4" sheetId="116" r:id="rId14"/>
    <sheet name="بهای تمام شده یادداشت 6-" sheetId="88" r:id="rId15"/>
    <sheet name="هزینه های   یادداشت -7" sheetId="89" r:id="rId16"/>
    <sheet name="سایردرآرمد و هزینه ها8-11" sheetId="90" r:id="rId17"/>
    <sheet name="دارایی ثابت 12" sheetId="137" r:id="rId18"/>
    <sheet name="دارایی نامشهود-13" sheetId="136" r:id="rId19"/>
    <sheet name="پیش پرداخت  موجودی کالا 15-16" sheetId="96" r:id="rId20"/>
    <sheet name="موجودی کالا -1-16" sheetId="118" r:id="rId21"/>
    <sheet name="ح دریافتنی  یادداشت -17" sheetId="95" r:id="rId22"/>
    <sheet name="موجودی نقد یادداشت -18" sheetId="101" r:id="rId23"/>
    <sheet name="سرمایه-اندوخته-ذخیره-19-20-21-2" sheetId="127" r:id="rId24"/>
    <sheet name="ح پرداختنی یادداشت -23" sheetId="134" r:id="rId25"/>
    <sheet name="مالیات یادداشت -24 " sheetId="129" r:id="rId26"/>
    <sheet name="تسهیلات یادداشت -25" sheetId="103" r:id="rId27"/>
    <sheet name="تعدیلات سنواتی یادداشت -26" sheetId="133" r:id="rId28"/>
    <sheet name="نقدحاصل از عملیات-27" sheetId="54" r:id="rId29"/>
    <sheet name="مدیریت ریسک یادداشت -28" sheetId="106" r:id="rId30"/>
    <sheet name="معاملات با اشخاص وابسته -29" sheetId="124" r:id="rId31"/>
    <sheet name="تعهدات احتمالی  یادداشت -30-31-" sheetId="126" r:id="rId32"/>
    <sheet name="تعدیلات سنواتی یادداشت 3-25" sheetId="125" state="hidden" r:id="rId33"/>
    <sheet name="دارایی د رجریان یادداشت12-8-" sheetId="92" r:id="rId34"/>
    <sheet name="سر برگ صفحات" sheetId="1" r:id="rId35"/>
    <sheet name="60-20moin13971229" sheetId="81" state="hidden" r:id="rId36"/>
    <sheet name="همراهان سافت" sheetId="79" state="hidden" r:id="rId37"/>
    <sheet name="60-20moin13970631" sheetId="82" state="hidden" r:id="rId38"/>
    <sheet name="60-20moin-0" sheetId="83" state="hidden" r:id="rId39"/>
    <sheet name="جامع" sheetId="7" state="hidden" r:id="rId40"/>
    <sheet name="اهم رويه2" sheetId="73" state="hidden" r:id="rId41"/>
    <sheet name="اهم رويه4" sheetId="75" state="hidden" r:id="rId42"/>
    <sheet name="اهم رويه5" sheetId="76" state="hidden" r:id="rId43"/>
    <sheet name="اهم رويه 3" sheetId="43" state="hidden" r:id="rId44"/>
    <sheet name="قضاوت مديريت" sheetId="45" state="hidden" r:id="rId45"/>
    <sheet name="6" sheetId="16" state="hidden" r:id="rId46"/>
    <sheet name="14" sheetId="21" state="hidden" r:id="rId47"/>
    <sheet name="16-1" sheetId="26" state="hidden" r:id="rId48"/>
    <sheet name="19-5" sheetId="30" state="hidden" r:id="rId49"/>
    <sheet name="4-5.6.7" sheetId="33" state="hidden" r:id="rId50"/>
    <sheet name="26.27" sheetId="36" state="hidden" r:id="rId51"/>
    <sheet name="28.29.30.31" sheetId="37" state="hidden" r:id="rId52"/>
    <sheet name="32.33" sheetId="38" state="hidden" r:id="rId53"/>
    <sheet name="ادامه34" sheetId="40" state="hidden" r:id="rId54"/>
    <sheet name="21-1.2.3.4.5" sheetId="42" state="hidden" r:id="rId55"/>
    <sheet name="35-6" sheetId="77" state="hidden" r:id="rId56"/>
    <sheet name="24.25" sheetId="50" state="hidden" r:id="rId57"/>
    <sheet name="Sheet3" sheetId="111" state="hidden" r:id="rId58"/>
    <sheet name="Sheet4" sheetId="112" state="hidden" r:id="rId59"/>
    <sheet name="Sheet5" sheetId="113" state="hidden" r:id="rId60"/>
    <sheet name="41" sheetId="51" state="hidden" r:id="rId61"/>
    <sheet name="ادامه41" sheetId="52" state="hidden" r:id="rId62"/>
    <sheet name="ادامه41." sheetId="53" state="hidden" r:id="rId63"/>
    <sheet name="28" sheetId="55" state="hidden" r:id="rId64"/>
    <sheet name="30-4.5" sheetId="56" state="hidden" r:id="rId65"/>
    <sheet name="30-6.7" sheetId="57" state="hidden" r:id="rId66"/>
    <sheet name="45" sheetId="58" state="hidden" r:id="rId67"/>
    <sheet name="29" sheetId="59" state="hidden" r:id="rId68"/>
    <sheet name="29-3" sheetId="60" state="hidden" r:id="rId69"/>
    <sheet name="30" sheetId="61" state="hidden" r:id="rId70"/>
    <sheet name="Sheet1" sheetId="108" state="hidden" r:id="rId71"/>
    <sheet name="Sheet2" sheetId="109" state="hidden" r:id="rId72"/>
    <sheet name="49" sheetId="62" state="hidden" r:id="rId73"/>
    <sheet name="پيوست" sheetId="78" state="hidden" r:id="rId74"/>
  </sheets>
  <externalReferences>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s>
  <definedNames>
    <definedName name="_xlnm._FilterDatabase" localSheetId="0" hidden="1">'60-20moin'!$A$7:$FL$292</definedName>
    <definedName name="_xlnm._FilterDatabase" localSheetId="38" hidden="1">'60-20moin-0'!$A$8:$DJ$8</definedName>
    <definedName name="_xlnm._FilterDatabase" localSheetId="37" hidden="1">'60-20moin13970631'!$A$7:$DR$373</definedName>
    <definedName name="_xlnm._FilterDatabase" localSheetId="35" hidden="1">'60-20moin13971229'!$A$8:$DY$410</definedName>
    <definedName name="_xlnm._FilterDatabase" localSheetId="9" hidden="1">'اهم رويه1'!$3:$9</definedName>
    <definedName name="_xlnm._FilterDatabase" localSheetId="8" hidden="1">تاريخچه!$A$1:$K$1</definedName>
    <definedName name="_xlnm._FilterDatabase" localSheetId="21" hidden="1">'ح دریافتنی  یادداشت -17'!#REF!</definedName>
    <definedName name="a.1" localSheetId="0">#REF!</definedName>
    <definedName name="a.1" localSheetId="38">#REF!</definedName>
    <definedName name="a.1" localSheetId="37">#REF!</definedName>
    <definedName name="a.1" localSheetId="35">#REF!</definedName>
    <definedName name="a.1" localSheetId="27">#REF!</definedName>
    <definedName name="a.1" localSheetId="23">#REF!</definedName>
    <definedName name="a.1" localSheetId="2">#REF!</definedName>
    <definedName name="a.1" localSheetId="25">#REF!</definedName>
    <definedName name="a.1">#REF!</definedName>
    <definedName name="_xlnm.Criteria" localSheetId="0">#REF!</definedName>
    <definedName name="_xlnm.Criteria" localSheetId="38">#REF!</definedName>
    <definedName name="_xlnm.Criteria" localSheetId="37">#REF!</definedName>
    <definedName name="_xlnm.Criteria" localSheetId="35">#REF!</definedName>
    <definedName name="_xlnm.Criteria" localSheetId="27">#REF!</definedName>
    <definedName name="_xlnm.Criteria" localSheetId="23">#REF!</definedName>
    <definedName name="_xlnm.Criteria" localSheetId="2">#REF!</definedName>
    <definedName name="_xlnm.Criteria" localSheetId="25">#REF!</definedName>
    <definedName name="_xlnm.Criteria">#REF!</definedName>
    <definedName name="_xlnm.Database" localSheetId="0">#REF!</definedName>
    <definedName name="_xlnm.Database" localSheetId="38">#REF!</definedName>
    <definedName name="_xlnm.Database" localSheetId="37">#REF!</definedName>
    <definedName name="_xlnm.Database" localSheetId="35">#REF!</definedName>
    <definedName name="_xlnm.Database" localSheetId="27">#REF!</definedName>
    <definedName name="_xlnm.Database" localSheetId="23">#REF!</definedName>
    <definedName name="_xlnm.Database" localSheetId="2">#REF!</definedName>
    <definedName name="_xlnm.Database" localSheetId="25">#REF!</definedName>
    <definedName name="_xlnm.Database">#REF!</definedName>
    <definedName name="pr.1" localSheetId="0">#REF!</definedName>
    <definedName name="pr.1" localSheetId="38">#REF!</definedName>
    <definedName name="pr.1" localSheetId="37">#REF!</definedName>
    <definedName name="pr.1" localSheetId="35">#REF!</definedName>
    <definedName name="pr.1" localSheetId="27">#REF!</definedName>
    <definedName name="pr.1" localSheetId="23">#REF!</definedName>
    <definedName name="pr.1" localSheetId="2">#REF!</definedName>
    <definedName name="pr.1" localSheetId="25">#REF!</definedName>
    <definedName name="pr.1">#REF!</definedName>
    <definedName name="pr.11" localSheetId="0">#REF!</definedName>
    <definedName name="pr.11" localSheetId="38">#REF!</definedName>
    <definedName name="pr.11" localSheetId="37">#REF!</definedName>
    <definedName name="pr.11" localSheetId="35">#REF!</definedName>
    <definedName name="pr.11" localSheetId="27">#REF!</definedName>
    <definedName name="pr.11" localSheetId="23">#REF!</definedName>
    <definedName name="pr.11" localSheetId="2">#REF!</definedName>
    <definedName name="pr.11" localSheetId="25">#REF!</definedName>
    <definedName name="pr.11">#REF!</definedName>
    <definedName name="pr.2" localSheetId="0">#REF!</definedName>
    <definedName name="pr.2" localSheetId="38">#REF!</definedName>
    <definedName name="pr.2" localSheetId="37">#REF!</definedName>
    <definedName name="pr.2" localSheetId="35">#REF!</definedName>
    <definedName name="pr.2" localSheetId="27">#REF!</definedName>
    <definedName name="pr.2" localSheetId="23">#REF!</definedName>
    <definedName name="pr.2" localSheetId="2">#REF!</definedName>
    <definedName name="pr.2" localSheetId="25">#REF!</definedName>
    <definedName name="pr.2">#REF!</definedName>
    <definedName name="pr.21" localSheetId="0">#REF!</definedName>
    <definedName name="pr.21" localSheetId="38">#REF!</definedName>
    <definedName name="pr.21" localSheetId="37">#REF!</definedName>
    <definedName name="pr.21" localSheetId="35">#REF!</definedName>
    <definedName name="pr.21" localSheetId="27">#REF!</definedName>
    <definedName name="pr.21" localSheetId="23">#REF!</definedName>
    <definedName name="pr.21" localSheetId="2">#REF!</definedName>
    <definedName name="pr.21" localSheetId="25">#REF!</definedName>
    <definedName name="pr.21">#REF!</definedName>
    <definedName name="pr.21a" localSheetId="0">#REF!</definedName>
    <definedName name="pr.21a" localSheetId="38">#REF!</definedName>
    <definedName name="pr.21a" localSheetId="37">#REF!</definedName>
    <definedName name="pr.21a" localSheetId="35">#REF!</definedName>
    <definedName name="pr.21a" localSheetId="27">#REF!</definedName>
    <definedName name="pr.21a" localSheetId="23">#REF!</definedName>
    <definedName name="pr.21a" localSheetId="2">#REF!</definedName>
    <definedName name="pr.21a" localSheetId="25">#REF!</definedName>
    <definedName name="pr.21a">#REF!</definedName>
    <definedName name="pr.3" localSheetId="0">#REF!</definedName>
    <definedName name="pr.3" localSheetId="38">#REF!</definedName>
    <definedName name="pr.3" localSheetId="37">#REF!</definedName>
    <definedName name="pr.3" localSheetId="35">#REF!</definedName>
    <definedName name="pr.3" localSheetId="27">#REF!</definedName>
    <definedName name="pr.3" localSheetId="23">#REF!</definedName>
    <definedName name="pr.3" localSheetId="2">#REF!</definedName>
    <definedName name="pr.3" localSheetId="25">#REF!</definedName>
    <definedName name="pr.3">#REF!</definedName>
    <definedName name="pr.31" localSheetId="0">#REF!</definedName>
    <definedName name="pr.31" localSheetId="38">#REF!</definedName>
    <definedName name="pr.31" localSheetId="37">#REF!</definedName>
    <definedName name="pr.31" localSheetId="35">#REF!</definedName>
    <definedName name="pr.31" localSheetId="27">#REF!</definedName>
    <definedName name="pr.31" localSheetId="23">#REF!</definedName>
    <definedName name="pr.31" localSheetId="2">#REF!</definedName>
    <definedName name="pr.31" localSheetId="25">#REF!</definedName>
    <definedName name="pr.31">#REF!</definedName>
    <definedName name="pr.31a" localSheetId="0">#REF!</definedName>
    <definedName name="pr.31a" localSheetId="38">#REF!</definedName>
    <definedName name="pr.31a" localSheetId="37">#REF!</definedName>
    <definedName name="pr.31a" localSheetId="35">#REF!</definedName>
    <definedName name="pr.31a" localSheetId="27">#REF!</definedName>
    <definedName name="pr.31a" localSheetId="23">#REF!</definedName>
    <definedName name="pr.31a" localSheetId="2">#REF!</definedName>
    <definedName name="pr.31a" localSheetId="25">#REF!</definedName>
    <definedName name="pr.31a">#REF!</definedName>
    <definedName name="pr.4" localSheetId="0">#REF!</definedName>
    <definedName name="pr.4" localSheetId="38">#REF!</definedName>
    <definedName name="pr.4" localSheetId="37">#REF!</definedName>
    <definedName name="pr.4" localSheetId="35">#REF!</definedName>
    <definedName name="pr.4" localSheetId="27">#REF!</definedName>
    <definedName name="pr.4" localSheetId="23">#REF!</definedName>
    <definedName name="pr.4" localSheetId="2">#REF!</definedName>
    <definedName name="pr.4" localSheetId="25">#REF!</definedName>
    <definedName name="pr.4">#REF!</definedName>
    <definedName name="_xlnm.Print_Area" localSheetId="46">'14'!$A$1:$N$41</definedName>
    <definedName name="_xlnm.Print_Area" localSheetId="47">'16-1'!$A$1:$Q$39</definedName>
    <definedName name="_xlnm.Print_Area" localSheetId="48">'19-5'!$A$1:$O$44</definedName>
    <definedName name="_xlnm.Print_Area" localSheetId="54">'21-1.2.3.4.5'!$A$1:$Q$38</definedName>
    <definedName name="_xlnm.Print_Area" localSheetId="56">'24.25'!$A$1:$R$45</definedName>
    <definedName name="_xlnm.Print_Area" localSheetId="50">'26.27'!$A$1:$O$40</definedName>
    <definedName name="_xlnm.Print_Area" localSheetId="63">'28'!$A$1:$H$41</definedName>
    <definedName name="_xlnm.Print_Area" localSheetId="51">'28.29.30.31'!$A$1:$R$41</definedName>
    <definedName name="_xlnm.Print_Area" localSheetId="67">'29'!$B$1:$P$40</definedName>
    <definedName name="_xlnm.Print_Area" localSheetId="68">'29-3'!$A$1:$R$43</definedName>
    <definedName name="_xlnm.Print_Area" localSheetId="69">'30'!$A$1:$M$56</definedName>
    <definedName name="_xlnm.Print_Area" localSheetId="64">'30-4.5'!$A$1:$K$40</definedName>
    <definedName name="_xlnm.Print_Area" localSheetId="65">'30-6.7'!$A$1:$K$36</definedName>
    <definedName name="_xlnm.Print_Area" localSheetId="52">'32.33'!$A$1:$K$38</definedName>
    <definedName name="_xlnm.Print_Area" localSheetId="55">'35-6'!$A$1:$I$46</definedName>
    <definedName name="_xlnm.Print_Area" localSheetId="60">'41'!$A$1:$O$44</definedName>
    <definedName name="_xlnm.Print_Area" localSheetId="66">'45'!$A$1:$O$29</definedName>
    <definedName name="_xlnm.Print_Area" localSheetId="49">'4-5.6.7'!$A$1:$O$50</definedName>
    <definedName name="_xlnm.Print_Area" localSheetId="72">'49'!$A$1:$M$43</definedName>
    <definedName name="_xlnm.Print_Area" localSheetId="45">'6'!$A$1:$W$37</definedName>
    <definedName name="_xlnm.Print_Area" localSheetId="0">'60-20moin'!$A$3:$FB$294</definedName>
    <definedName name="_xlnm.Print_Area" localSheetId="38">'60-20moin-0'!$A$3:$DL$410</definedName>
    <definedName name="_xlnm.Print_Area" localSheetId="37">'60-20moin13970631'!$B$4:$DD$371</definedName>
    <definedName name="_xlnm.Print_Area" localSheetId="35">'60-20moin13971229'!$A$3:$DO$410</definedName>
    <definedName name="_xlnm.Print_Area" localSheetId="53">ادامه34!$A$1:$M$42</definedName>
    <definedName name="_xlnm.Print_Area" localSheetId="61">ادامه41!$A$1:$O$29</definedName>
    <definedName name="_xlnm.Print_Area" localSheetId="62">ادامه41.!$A$1:$O$27</definedName>
    <definedName name="_xlnm.Print_Area" localSheetId="10">'اهم رويه 2'!$A$1:$J$46</definedName>
    <definedName name="_xlnm.Print_Area" localSheetId="43">'اهم رويه 3'!$A$1:$H$42</definedName>
    <definedName name="_xlnm.Print_Area" localSheetId="9">'اهم رويه1'!$A$1:$K$25</definedName>
    <definedName name="_xlnm.Print_Area" localSheetId="40">'اهم رويه2'!$A$1:$I$39</definedName>
    <definedName name="_xlnm.Print_Area" localSheetId="41">'اهم رويه4'!$A$1:$G$31</definedName>
    <definedName name="_xlnm.Print_Area" localSheetId="42">'اهم رويه5'!$A$1:$I$45</definedName>
    <definedName name="_xlnm.Print_Area" localSheetId="14">'بهای تمام شده یادداشت 6-'!$A$1:$K$83</definedName>
    <definedName name="_xlnm.Print_Area" localSheetId="73">پيوست!$A$1:$L$66</definedName>
    <definedName name="_xlnm.Print_Area" localSheetId="19">'پیش پرداخت  موجودی کالا 15-16'!$B$1:$I$26</definedName>
    <definedName name="_xlnm.Print_Area" localSheetId="8">تاريخچه!$A$1:$K$27</definedName>
    <definedName name="_xlnm.Print_Area" localSheetId="26">'تسهیلات یادداشت -25'!$B$1:$I$64</definedName>
    <definedName name="_xlnm.Print_Area" localSheetId="27">'تعدیلات سنواتی یادداشت -26'!$A$1:$K$45</definedName>
    <definedName name="_xlnm.Print_Area" localSheetId="32">'تعدیلات سنواتی یادداشت 3-25'!$A$1:$L$18</definedName>
    <definedName name="_xlnm.Print_Area" localSheetId="31">'تعهدات احتمالی  یادداشت -30-31-'!$A$1:$E$11</definedName>
    <definedName name="_xlnm.Print_Area" localSheetId="39">جامع!$A$1:$L$41</definedName>
    <definedName name="_xlnm.Print_Area" localSheetId="7">'جريان هاي نقدي'!$A$1:$G$29</definedName>
    <definedName name="_xlnm.Print_Area" localSheetId="24">'ح پرداختنی یادداشت -23'!$A$1:$I$205</definedName>
    <definedName name="_xlnm.Print_Area" localSheetId="21">'ح دریافتنی  یادداشت -17'!$B$1:$I$105</definedName>
    <definedName name="_xlnm.Print_Area" localSheetId="6">'حقوق مالکانه'!$A$1:$K$27</definedName>
    <definedName name="_xlnm.Print_Area" localSheetId="17">'دارایی ثابت 12'!$B$1:$U$34</definedName>
    <definedName name="_xlnm.Print_Area" localSheetId="33">'دارایی د رجریان یادداشت12-8-'!$A$1:$N$26</definedName>
    <definedName name="_xlnm.Print_Area" localSheetId="18">'دارایی نامشهود-13'!$A$1:$H$33</definedName>
    <definedName name="_xlnm.Print_Area" localSheetId="11">'درآمد یادداشت -5'!$B$1:$L$30</definedName>
    <definedName name="_xlnm.Print_Area" localSheetId="12">'درآمد یادداشت 5-3'!$B$1:$I$36</definedName>
    <definedName name="_xlnm.Print_Area" localSheetId="13">'درآمد یادداشت 5-4'!$A$1:$K$53</definedName>
    <definedName name="_xlnm.Print_Area" localSheetId="16">'سایردرآرمد و هزینه ها8-11'!$B$1:$I$42</definedName>
    <definedName name="_xlnm.Print_Area" localSheetId="34">'سر برگ صفحات'!$A$1:$D$16</definedName>
    <definedName name="_xlnm.Print_Area" localSheetId="23">'سرمایه-اندوخته-ذخیره-19-20-21-2'!$A$1:$N$28</definedName>
    <definedName name="_xlnm.Print_Area" localSheetId="4">سودوزيان!$A$1:$H$23</definedName>
    <definedName name="_xlnm.Print_Area" localSheetId="3">'ص امضا'!$A$1:$K$26</definedName>
    <definedName name="_xlnm.Print_Area" localSheetId="44">'قضاوت مديريت'!$A$1:$J$40</definedName>
    <definedName name="_xlnm.Print_Area" localSheetId="2">کاور!$A$1:$N$27</definedName>
    <definedName name="_xlnm.Print_Area" localSheetId="25">'مالیات یادداشت -24 '!$A$1:$U$28</definedName>
    <definedName name="_xlnm.Print_Area" localSheetId="29">'مدیریت ریسک یادداشت -28'!$A$1:$H$28</definedName>
    <definedName name="_xlnm.Print_Area" localSheetId="30">'معاملات با اشخاص وابسته -29'!$A$1:$I$33</definedName>
    <definedName name="_xlnm.Print_Area" localSheetId="20">'موجودی کالا -1-16'!$A$1:$I$38</definedName>
    <definedName name="_xlnm.Print_Area" localSheetId="22">'موجودی نقد یادداشت -18'!$B$1:$H$55</definedName>
    <definedName name="_xlnm.Print_Area" localSheetId="28">'نقدحاصل از عملیات-27'!$A$1:$F$25</definedName>
    <definedName name="_xlnm.Print_Area" localSheetId="15">'هزینه های   یادداشت -7'!$B$1:$J$38</definedName>
    <definedName name="_xlnm.Print_Area" localSheetId="5">'وضعيت مالي'!$B$1:$K$42</definedName>
    <definedName name="_xlnm.Print_Titles" localSheetId="0">'60-20moin'!$B:$E</definedName>
    <definedName name="_xlnm.Print_Titles" localSheetId="38">'60-20moin-0'!$B:$E</definedName>
    <definedName name="_xlnm.Print_Titles" localSheetId="37">'60-20moin13970631'!$B:$E</definedName>
    <definedName name="_xlnm.Print_Titles" localSheetId="35">'60-20moin13971229'!$B:$E</definedName>
    <definedName name="_xlnm.Print_Titles" localSheetId="10">'اهم رويه 2'!$1:$3</definedName>
    <definedName name="_xlnm.Print_Titles" localSheetId="14">'بهای تمام شده یادداشت 6-'!$1:$3</definedName>
    <definedName name="_xlnm.Print_Titles" localSheetId="19">'پیش پرداخت  موجودی کالا 15-16'!$1:$3</definedName>
    <definedName name="_xlnm.Print_Titles" localSheetId="26">'تسهیلات یادداشت -25'!$1:$3</definedName>
    <definedName name="_xlnm.Print_Titles" localSheetId="27">'تعدیلات سنواتی یادداشت -26'!$1:$3</definedName>
    <definedName name="_xlnm.Print_Titles" localSheetId="31">'تعهدات احتمالی  یادداشت -30-31-'!$1:$3</definedName>
    <definedName name="_xlnm.Print_Titles" localSheetId="7">'جريان هاي نقدي'!$1:$6</definedName>
    <definedName name="_xlnm.Print_Titles" localSheetId="24">'ح پرداختنی یادداشت -23'!$1:$3</definedName>
    <definedName name="_xlnm.Print_Titles" localSheetId="21">'ح دریافتنی  یادداشت -17'!$1:$3</definedName>
    <definedName name="_xlnm.Print_Titles" localSheetId="6">'حقوق مالکانه'!$1:$6</definedName>
    <definedName name="_xlnm.Print_Titles" localSheetId="33">'دارایی د رجریان یادداشت12-8-'!$1:$3</definedName>
    <definedName name="_xlnm.Print_Titles" localSheetId="11">'درآمد یادداشت -5'!$1:$3</definedName>
    <definedName name="_xlnm.Print_Titles" localSheetId="12">'درآمد یادداشت 5-3'!$1:$3</definedName>
    <definedName name="_xlnm.Print_Titles" localSheetId="13">'درآمد یادداشت 5-4'!$1:$3</definedName>
    <definedName name="_xlnm.Print_Titles" localSheetId="23">'سرمایه-اندوخته-ذخیره-19-20-21-2'!$1:$3</definedName>
    <definedName name="_xlnm.Print_Titles" localSheetId="25">'مالیات یادداشت -24 '!$1:$3</definedName>
    <definedName name="_xlnm.Print_Titles" localSheetId="29">'مدیریت ریسک یادداشت -28'!$1:$3</definedName>
    <definedName name="_xlnm.Print_Titles" localSheetId="30">'معاملات با اشخاص وابسته -29'!$1:$3</definedName>
    <definedName name="_xlnm.Print_Titles" localSheetId="20">'موجودی کالا -1-16'!$1:$3</definedName>
    <definedName name="_xlnm.Print_Titles" localSheetId="22">'موجودی نقد یادداشت -18'!$1:$3</definedName>
    <definedName name="_xlnm.Print_Titles" localSheetId="5">'وضعيت مالي'!$1:$3</definedName>
    <definedName name="Z_4BCF3640_4410_44C4_8EAE_9E7215478C66_.wvu.FilterData" localSheetId="0" hidden="1">'60-20moin'!$B$7:$FB$280</definedName>
    <definedName name="Z_4BCF3640_4410_44C4_8EAE_9E7215478C66_.wvu.FilterData" localSheetId="38" hidden="1">'60-20moin-0'!$B$7:$DL$398</definedName>
    <definedName name="Z_4BCF3640_4410_44C4_8EAE_9E7215478C66_.wvu.FilterData" localSheetId="37" hidden="1">'60-20moin13970631'!$B$7:$DA$360</definedName>
    <definedName name="Z_4BCF3640_4410_44C4_8EAE_9E7215478C66_.wvu.FilterData" localSheetId="35" hidden="1">'60-20moin13971229'!$B$7:$DN$398</definedName>
    <definedName name="Z_50750BCE_C40E_4881_A6E0_20330765FC27_.wvu.Cols" localSheetId="0" hidden="1">'60-20moin'!$FC:$FK</definedName>
    <definedName name="Z_50750BCE_C40E_4881_A6E0_20330765FC27_.wvu.Cols" localSheetId="38" hidden="1">'60-20moin-0'!$DM:$DU</definedName>
    <definedName name="Z_50750BCE_C40E_4881_A6E0_20330765FC27_.wvu.Cols" localSheetId="37" hidden="1">'60-20moin13970631'!$CZ:$DK</definedName>
    <definedName name="Z_50750BCE_C40E_4881_A6E0_20330765FC27_.wvu.Cols" localSheetId="35" hidden="1">'60-20moin13971229'!$DM:$DX</definedName>
    <definedName name="Z_50750BCE_C40E_4881_A6E0_20330765FC27_.wvu.FilterData" localSheetId="0" hidden="1">'60-20moin'!$B$7:$FB$280</definedName>
    <definedName name="Z_50750BCE_C40E_4881_A6E0_20330765FC27_.wvu.FilterData" localSheetId="38" hidden="1">'60-20moin-0'!$B$7:$DL$398</definedName>
    <definedName name="Z_50750BCE_C40E_4881_A6E0_20330765FC27_.wvu.FilterData" localSheetId="37" hidden="1">'60-20moin13970631'!$B$7:$DA$360</definedName>
    <definedName name="Z_50750BCE_C40E_4881_A6E0_20330765FC27_.wvu.FilterData" localSheetId="35" hidden="1">'60-20moin13971229'!$B$7:$DN$398</definedName>
    <definedName name="Z_50750BCE_C40E_4881_A6E0_20330765FC27_.wvu.PrintArea" localSheetId="0" hidden="1">'60-20moin'!$B$1:$FB$293</definedName>
    <definedName name="Z_50750BCE_C40E_4881_A6E0_20330765FC27_.wvu.PrintArea" localSheetId="38" hidden="1">'60-20moin-0'!$B$1:$DL$411</definedName>
    <definedName name="Z_50750BCE_C40E_4881_A6E0_20330765FC27_.wvu.PrintArea" localSheetId="37" hidden="1">'60-20moin13970631'!$B$1:$DB$372</definedName>
    <definedName name="Z_50750BCE_C40E_4881_A6E0_20330765FC27_.wvu.PrintArea" localSheetId="35" hidden="1">'60-20moin13971229'!$B$1:$DO$411</definedName>
    <definedName name="Z_50750BCE_C40E_4881_A6E0_20330765FC27_.wvu.PrintTitles" localSheetId="0" hidden="1">'60-20moin'!$B:$E</definedName>
    <definedName name="Z_50750BCE_C40E_4881_A6E0_20330765FC27_.wvu.PrintTitles" localSheetId="38" hidden="1">'60-20moin-0'!$B:$E</definedName>
    <definedName name="Z_50750BCE_C40E_4881_A6E0_20330765FC27_.wvu.PrintTitles" localSheetId="37" hidden="1">'60-20moin13970631'!$B:$E</definedName>
    <definedName name="Z_50750BCE_C40E_4881_A6E0_20330765FC27_.wvu.PrintTitles" localSheetId="35" hidden="1">'60-20moin13971229'!$B:$E</definedName>
    <definedName name="Z_50750BCE_C40E_4881_A6E0_20330765FC27_.wvu.Rows" localSheetId="0" hidden="1">'60-20moin'!#REF!</definedName>
    <definedName name="Z_50750BCE_C40E_4881_A6E0_20330765FC27_.wvu.Rows" localSheetId="38" hidden="1">'60-20moin-0'!#REF!</definedName>
    <definedName name="Z_50750BCE_C40E_4881_A6E0_20330765FC27_.wvu.Rows" localSheetId="37" hidden="1">'60-20moin13970631'!#REF!</definedName>
    <definedName name="Z_50750BCE_C40E_4881_A6E0_20330765FC27_.wvu.Rows" localSheetId="35" hidden="1">'60-20moin13971229'!#REF!</definedName>
    <definedName name="Z_6D9D7C31_AABF_4FC1_81AC_F51146C9BED9_.wvu.Cols" localSheetId="0" hidden="1">'60-20moin'!$FC:$FK</definedName>
    <definedName name="Z_6D9D7C31_AABF_4FC1_81AC_F51146C9BED9_.wvu.Cols" localSheetId="38" hidden="1">'60-20moin-0'!$DM:$DU</definedName>
    <definedName name="Z_6D9D7C31_AABF_4FC1_81AC_F51146C9BED9_.wvu.Cols" localSheetId="37" hidden="1">'60-20moin13970631'!$CZ:$DK</definedName>
    <definedName name="Z_6D9D7C31_AABF_4FC1_81AC_F51146C9BED9_.wvu.Cols" localSheetId="35" hidden="1">'60-20moin13971229'!$DM:$DX</definedName>
    <definedName name="Z_6D9D7C31_AABF_4FC1_81AC_F51146C9BED9_.wvu.FilterData" localSheetId="0" hidden="1">'60-20moin'!$B$7:$FB$280</definedName>
    <definedName name="Z_6D9D7C31_AABF_4FC1_81AC_F51146C9BED9_.wvu.FilterData" localSheetId="38" hidden="1">'60-20moin-0'!$B$7:$DL$398</definedName>
    <definedName name="Z_6D9D7C31_AABF_4FC1_81AC_F51146C9BED9_.wvu.FilterData" localSheetId="37" hidden="1">'60-20moin13970631'!$B$7:$DA$360</definedName>
    <definedName name="Z_6D9D7C31_AABF_4FC1_81AC_F51146C9BED9_.wvu.FilterData" localSheetId="35" hidden="1">'60-20moin13971229'!$B$7:$DN$398</definedName>
    <definedName name="Z_6D9D7C31_AABF_4FC1_81AC_F51146C9BED9_.wvu.PrintArea" localSheetId="0" hidden="1">'60-20moin'!$B$1:$FB$293</definedName>
    <definedName name="Z_6D9D7C31_AABF_4FC1_81AC_F51146C9BED9_.wvu.PrintArea" localSheetId="38" hidden="1">'60-20moin-0'!$B$1:$DL$411</definedName>
    <definedName name="Z_6D9D7C31_AABF_4FC1_81AC_F51146C9BED9_.wvu.PrintArea" localSheetId="37" hidden="1">'60-20moin13970631'!$B$1:$DB$372</definedName>
    <definedName name="Z_6D9D7C31_AABF_4FC1_81AC_F51146C9BED9_.wvu.PrintArea" localSheetId="35" hidden="1">'60-20moin13971229'!$B$1:$DO$411</definedName>
    <definedName name="Z_6D9D7C31_AABF_4FC1_81AC_F51146C9BED9_.wvu.PrintTitles" localSheetId="0" hidden="1">'60-20moin'!$B:$E</definedName>
    <definedName name="Z_6D9D7C31_AABF_4FC1_81AC_F51146C9BED9_.wvu.PrintTitles" localSheetId="38" hidden="1">'60-20moin-0'!$B:$E</definedName>
    <definedName name="Z_6D9D7C31_AABF_4FC1_81AC_F51146C9BED9_.wvu.PrintTitles" localSheetId="37" hidden="1">'60-20moin13970631'!$B:$E</definedName>
    <definedName name="Z_6D9D7C31_AABF_4FC1_81AC_F51146C9BED9_.wvu.PrintTitles" localSheetId="35" hidden="1">'60-20moin13971229'!$B:$E</definedName>
    <definedName name="Z_6D9D7C31_AABF_4FC1_81AC_F51146C9BED9_.wvu.Rows" localSheetId="0" hidden="1">'60-20moin'!#REF!</definedName>
    <definedName name="Z_6D9D7C31_AABF_4FC1_81AC_F51146C9BED9_.wvu.Rows" localSheetId="38" hidden="1">'60-20moin-0'!#REF!</definedName>
    <definedName name="Z_6D9D7C31_AABF_4FC1_81AC_F51146C9BED9_.wvu.Rows" localSheetId="37" hidden="1">'60-20moin13970631'!#REF!</definedName>
    <definedName name="Z_6D9D7C31_AABF_4FC1_81AC_F51146C9BED9_.wvu.Rows" localSheetId="35" hidden="1">'60-20moin13971229'!#REF!</definedName>
    <definedName name="Z_70E280CC_1BF4_4083_9B6F_6FC54A4A9F0C_.wvu.FilterData" localSheetId="0" hidden="1">'60-20moin'!$B$7:$FB$280</definedName>
    <definedName name="Z_70E280CC_1BF4_4083_9B6F_6FC54A4A9F0C_.wvu.FilterData" localSheetId="38" hidden="1">'60-20moin-0'!$B$7:$DL$398</definedName>
    <definedName name="Z_70E280CC_1BF4_4083_9B6F_6FC54A4A9F0C_.wvu.FilterData" localSheetId="37" hidden="1">'60-20moin13970631'!$B$7:$DA$360</definedName>
    <definedName name="Z_70E280CC_1BF4_4083_9B6F_6FC54A4A9F0C_.wvu.FilterData" localSheetId="35" hidden="1">'60-20moin13971229'!$B$7:$DN$398</definedName>
    <definedName name="Z_CDE04CFF_0A37_4AEA_A191_4F99D119CF01_.wvu.FilterData" localSheetId="0" hidden="1">'60-20moin'!$B$7:$FB$280</definedName>
    <definedName name="Z_CDE04CFF_0A37_4AEA_A191_4F99D119CF01_.wvu.FilterData" localSheetId="38" hidden="1">'60-20moin-0'!$B$7:$DL$398</definedName>
    <definedName name="Z_CDE04CFF_0A37_4AEA_A191_4F99D119CF01_.wvu.FilterData" localSheetId="37" hidden="1">'60-20moin13970631'!$B$7:$DA$360</definedName>
    <definedName name="Z_CDE04CFF_0A37_4AEA_A191_4F99D119CF01_.wvu.FilterData" localSheetId="35" hidden="1">'60-20moin13971229'!$B$7:$DN$398</definedName>
    <definedName name="Z_CFEE01B5_598E_44DA_B409_6B9B7CA1CD96_.wvu.FilterData" localSheetId="0" hidden="1">'60-20moin'!$B$7:$FB$280</definedName>
    <definedName name="Z_CFEE01B5_598E_44DA_B409_6B9B7CA1CD96_.wvu.FilterData" localSheetId="38" hidden="1">'60-20moin-0'!$B$7:$DL$398</definedName>
    <definedName name="Z_CFEE01B5_598E_44DA_B409_6B9B7CA1CD96_.wvu.FilterData" localSheetId="37" hidden="1">'60-20moin13970631'!$B$7:$DA$360</definedName>
    <definedName name="Z_CFEE01B5_598E_44DA_B409_6B9B7CA1CD96_.wvu.FilterData" localSheetId="35" hidden="1">'60-20moin13971229'!$B$7:$DN$398</definedName>
    <definedName name="Z_DEE0DF41_DB20_4FC2_888C_0668889FE151_.wvu.FilterData" localSheetId="0" hidden="1">'60-20moin'!$B$7:$FB$280</definedName>
    <definedName name="Z_DEE0DF41_DB20_4FC2_888C_0668889FE151_.wvu.FilterData" localSheetId="38" hidden="1">'60-20moin-0'!$B$7:$DL$398</definedName>
    <definedName name="Z_DEE0DF41_DB20_4FC2_888C_0668889FE151_.wvu.FilterData" localSheetId="37" hidden="1">'60-20moin13970631'!$B$7:$DA$360</definedName>
    <definedName name="Z_DEE0DF41_DB20_4FC2_888C_0668889FE151_.wvu.FilterData" localSheetId="35" hidden="1">'60-20moin13971229'!$B$7:$DN$398</definedName>
    <definedName name="Z_E3A986AC_1EED_4182_8AE0_0048F76411A0_.wvu.FilterData" localSheetId="0" hidden="1">'60-20moin'!$B$7:$FB$280</definedName>
    <definedName name="Z_E3A986AC_1EED_4182_8AE0_0048F76411A0_.wvu.FilterData" localSheetId="38" hidden="1">'60-20moin-0'!$B$7:$DL$398</definedName>
    <definedName name="Z_E3A986AC_1EED_4182_8AE0_0048F76411A0_.wvu.FilterData" localSheetId="37" hidden="1">'60-20moin13970631'!$B$7:$DA$360</definedName>
    <definedName name="Z_E3A986AC_1EED_4182_8AE0_0048F76411A0_.wvu.FilterData" localSheetId="35" hidden="1">'60-20moin13971229'!$B$7:$DN$398</definedName>
    <definedName name="بچشيت" localSheetId="0">#REF!</definedName>
    <definedName name="بچشيت" localSheetId="38">#REF!</definedName>
    <definedName name="بچشيت" localSheetId="37">#REF!</definedName>
    <definedName name="بچشيت" localSheetId="35">#REF!</definedName>
    <definedName name="بچشيت" localSheetId="27">#REF!</definedName>
    <definedName name="بچشيت" localSheetId="23">#REF!</definedName>
    <definedName name="بچشيت" localSheetId="2">#REF!</definedName>
    <definedName name="بچشيت" localSheetId="25">#REF!</definedName>
    <definedName name="بچشيت">#REF!</definedName>
    <definedName name="تراز81" localSheetId="0">#REF!</definedName>
    <definedName name="تراز81" localSheetId="38">#REF!</definedName>
    <definedName name="تراز81" localSheetId="37">#REF!</definedName>
    <definedName name="تراز81" localSheetId="35">#REF!</definedName>
    <definedName name="تراز81" localSheetId="27">#REF!</definedName>
    <definedName name="تراز81" localSheetId="23">#REF!</definedName>
    <definedName name="تراز81" localSheetId="2">#REF!</definedName>
    <definedName name="تراز81" localSheetId="25">#REF!</definedName>
    <definedName name="تراز81">#REF!</definedName>
    <definedName name="جريان1380" localSheetId="0">#REF!</definedName>
    <definedName name="جريان1380" localSheetId="38">#REF!</definedName>
    <definedName name="جريان1380" localSheetId="37">#REF!</definedName>
    <definedName name="جريان1380" localSheetId="35">#REF!</definedName>
    <definedName name="جريان1380" localSheetId="27">#REF!</definedName>
    <definedName name="جريان1380" localSheetId="23">#REF!</definedName>
    <definedName name="جريان1380" localSheetId="2">#REF!</definedName>
    <definedName name="جريان1380" localSheetId="25">#REF!</definedName>
    <definedName name="جريان1380">#REF!</definedName>
    <definedName name="ححححح" localSheetId="27">#REF!</definedName>
    <definedName name="ححححح">#REF!</definedName>
    <definedName name="حخنحنمکنحن" localSheetId="27">#REF!</definedName>
    <definedName name="حخنحنمکنحن">#REF!</definedName>
    <definedName name="خلاصه" localSheetId="0">#REF!</definedName>
    <definedName name="خلاصه" localSheetId="38">#REF!</definedName>
    <definedName name="خلاصه" localSheetId="37">#REF!</definedName>
    <definedName name="خلاصه" localSheetId="35">#REF!</definedName>
    <definedName name="خلاصه" localSheetId="27">#REF!</definedName>
    <definedName name="خلاصه" localSheetId="23">#REF!</definedName>
    <definedName name="خلاصه" localSheetId="2">#REF!</definedName>
    <definedName name="خلاصه" localSheetId="25">#REF!</definedName>
    <definedName name="خلاصه">#REF!</definedName>
    <definedName name="سود81" localSheetId="0">#REF!</definedName>
    <definedName name="سود81" localSheetId="38">#REF!</definedName>
    <definedName name="سود81" localSheetId="37">#REF!</definedName>
    <definedName name="سود81" localSheetId="35">#REF!</definedName>
    <definedName name="سود81" localSheetId="27">#REF!</definedName>
    <definedName name="سود81" localSheetId="23">#REF!</definedName>
    <definedName name="سود81" localSheetId="2">#REF!</definedName>
    <definedName name="سود81" localSheetId="25">#REF!</definedName>
    <definedName name="سود81">#REF!</definedName>
    <definedName name="سودوزيان" localSheetId="0">#REF!</definedName>
    <definedName name="سودوزيان" localSheetId="38">#REF!</definedName>
    <definedName name="سودوزيان" localSheetId="37">#REF!</definedName>
    <definedName name="سودوزيان" localSheetId="35">#REF!</definedName>
    <definedName name="سودوزيان" localSheetId="27">#REF!</definedName>
    <definedName name="سودوزيان" localSheetId="23">#REF!</definedName>
    <definedName name="سودوزيان" localSheetId="2">#REF!</definedName>
    <definedName name="سودوزيان" localSheetId="25">#REF!</definedName>
    <definedName name="سودوزيان">#REF!</definedName>
    <definedName name="شركت_كارخانجات_داروپخش_سهامي_عام">'[1]آمار پرسنل'!$I$4:$R$15</definedName>
    <definedName name="ط.ب.آ.آ.رçسè" localSheetId="0">#REF!</definedName>
    <definedName name="ط.ب.آ.آ.رçسè" localSheetId="38">#REF!</definedName>
    <definedName name="ط.ب.آ.آ.رçسè" localSheetId="37">#REF!</definedName>
    <definedName name="ط.ب.آ.آ.رçسè" localSheetId="35">#REF!</definedName>
    <definedName name="ط.ب.آ.آ.رçسè" localSheetId="27">#REF!</definedName>
    <definedName name="ط.ب.آ.آ.رçسè" localSheetId="23">#REF!</definedName>
    <definedName name="ط.ب.آ.آ.رçسè" localSheetId="2">#REF!</definedName>
    <definedName name="ط.ب.آ.آ.رçسè" localSheetId="25">#REF!</definedName>
    <definedName name="ط.ب.آ.آ.رçسè">#REF!</definedName>
    <definedName name="ط.ب.آ.آ.رçسèèآ" localSheetId="0">#REF!</definedName>
    <definedName name="ط.ب.آ.آ.رçسèèآ" localSheetId="38">#REF!</definedName>
    <definedName name="ط.ب.آ.آ.رçسèèآ" localSheetId="37">#REF!</definedName>
    <definedName name="ط.ب.آ.آ.رçسèèآ" localSheetId="35">#REF!</definedName>
    <definedName name="ط.ب.آ.آ.رçسèèآ" localSheetId="27">#REF!</definedName>
    <definedName name="ط.ب.آ.آ.رçسèèآ" localSheetId="23">#REF!</definedName>
    <definedName name="ط.ب.آ.آ.رçسèèآ" localSheetId="2">#REF!</definedName>
    <definedName name="ط.ب.آ.آ.رçسèèآ" localSheetId="25">#REF!</definedName>
    <definedName name="ط.ب.آ.آ.رçسèèآ">#REF!</definedName>
    <definedName name="مشآسط_قهنâسرçبسءçسررضتهشرçضسبآس" localSheetId="0">#REF!</definedName>
    <definedName name="مشآسط_قهنâسرçبسءçسررضتهشرçضسبآس" localSheetId="38">#REF!</definedName>
    <definedName name="مشآسط_قهنâسرçبسءçسررضتهشرçضسبآس" localSheetId="37">#REF!</definedName>
    <definedName name="مشآسط_قهنâسرçبسءçسررضتهشرçضسبآس" localSheetId="35">#REF!</definedName>
    <definedName name="مشآسط_قهنâسرçبسءçسررضتهشرçضسبآس" localSheetId="27">#REF!</definedName>
    <definedName name="مشآسط_قهنâسرçبسءçسررضتهشرçضسبآس" localSheetId="23">#REF!</definedName>
    <definedName name="مشآسط_قهنâسرçبسءçسررضتهشرçضسبآس" localSheetId="2">#REF!</definedName>
    <definedName name="مشآسط_قهنâسرçبسءçسررضتهشرçضسبآس" localSheetId="25">#REF!</definedName>
    <definedName name="مشآسط_قهنâسرçبسءçسررضتهشرçضسبآس">#REF!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1" i="9" l="1"/>
  <c r="H14" i="106"/>
  <c r="G14" i="106"/>
  <c r="H28" i="136"/>
  <c r="F28" i="136"/>
  <c r="H11" i="137" l="1"/>
  <c r="H15" i="137" s="1"/>
  <c r="H20" i="137"/>
  <c r="H23" i="137" s="1"/>
  <c r="I21" i="90"/>
  <c r="H25" i="137" l="1"/>
  <c r="H24" i="137"/>
  <c r="G11" i="107"/>
  <c r="D16" i="107" l="1"/>
  <c r="F16" i="107"/>
  <c r="H16" i="107"/>
  <c r="J16" i="107"/>
  <c r="N22" i="137" l="1"/>
  <c r="T22" i="137" s="1"/>
  <c r="N21" i="137"/>
  <c r="T21" i="137" s="1"/>
  <c r="R20" i="137"/>
  <c r="P20" i="137"/>
  <c r="L20" i="137"/>
  <c r="L23" i="137" s="1"/>
  <c r="J20" i="137"/>
  <c r="J23" i="137" s="1"/>
  <c r="F20" i="137"/>
  <c r="D20" i="137"/>
  <c r="N19" i="137"/>
  <c r="T19" i="137" s="1"/>
  <c r="N18" i="137"/>
  <c r="T18" i="137" s="1"/>
  <c r="N17" i="137"/>
  <c r="T17" i="137" s="1"/>
  <c r="P14" i="137"/>
  <c r="F14" i="137"/>
  <c r="N14" i="137" s="1"/>
  <c r="N13" i="137"/>
  <c r="T13" i="137" s="1"/>
  <c r="N12" i="137"/>
  <c r="T12" i="137" s="1"/>
  <c r="S11" i="137"/>
  <c r="R11" i="137"/>
  <c r="R15" i="137" s="1"/>
  <c r="R24" i="137" s="1"/>
  <c r="Q11" i="137"/>
  <c r="P11" i="137"/>
  <c r="O11" i="137"/>
  <c r="M11" i="137"/>
  <c r="L11" i="137"/>
  <c r="L25" i="137" s="1"/>
  <c r="K11" i="137"/>
  <c r="J11" i="137"/>
  <c r="J15" i="137" s="1"/>
  <c r="I11" i="137"/>
  <c r="G11" i="137"/>
  <c r="F11" i="137"/>
  <c r="F15" i="137" s="1"/>
  <c r="E11" i="137"/>
  <c r="D11" i="137"/>
  <c r="N10" i="137"/>
  <c r="T10" i="137" s="1"/>
  <c r="N9" i="137"/>
  <c r="T9" i="137" s="1"/>
  <c r="N8" i="137"/>
  <c r="T8" i="137" s="1"/>
  <c r="N7" i="137"/>
  <c r="T7" i="137" s="1"/>
  <c r="B1" i="137"/>
  <c r="T14" i="137" l="1"/>
  <c r="L15" i="137"/>
  <c r="L24" i="137" s="1"/>
  <c r="F25" i="137"/>
  <c r="P15" i="137"/>
  <c r="P24" i="137" s="1"/>
  <c r="N20" i="137"/>
  <c r="N23" i="137" s="1"/>
  <c r="D25" i="137"/>
  <c r="D15" i="137"/>
  <c r="D24" i="137" s="1"/>
  <c r="P25" i="137"/>
  <c r="T20" i="137"/>
  <c r="T23" i="137" s="1"/>
  <c r="J24" i="137"/>
  <c r="T11" i="137"/>
  <c r="T15" i="137" s="1"/>
  <c r="E12" i="9"/>
  <c r="F23" i="137"/>
  <c r="F24" i="137" s="1"/>
  <c r="N11" i="137"/>
  <c r="J25" i="137"/>
  <c r="R25" i="137"/>
  <c r="N15" i="137" l="1"/>
  <c r="N24" i="137" s="1"/>
  <c r="T24" i="137" s="1"/>
  <c r="N25" i="137"/>
  <c r="T25" i="137" s="1"/>
  <c r="G33" i="134" l="1"/>
  <c r="F35" i="5" l="1"/>
  <c r="Q14" i="9" l="1"/>
  <c r="O23" i="9"/>
  <c r="O55" i="103"/>
  <c r="O56" i="103"/>
  <c r="O57" i="103"/>
  <c r="O58" i="103"/>
  <c r="O54" i="103"/>
  <c r="I31" i="124" l="1"/>
  <c r="E23" i="124"/>
  <c r="I26" i="103" l="1"/>
  <c r="H186" i="134" l="1"/>
  <c r="I147" i="134"/>
  <c r="I152" i="134" s="1"/>
  <c r="I186" i="134" s="1"/>
  <c r="G147" i="134"/>
  <c r="G152" i="134" s="1"/>
  <c r="G186" i="134" s="1"/>
  <c r="I109" i="134"/>
  <c r="G109" i="134"/>
  <c r="I106" i="134"/>
  <c r="I150" i="134" s="1"/>
  <c r="G106" i="134"/>
  <c r="G150" i="134" s="1"/>
  <c r="I101" i="134"/>
  <c r="H101" i="134"/>
  <c r="G101" i="134"/>
  <c r="O43" i="134"/>
  <c r="I42" i="134"/>
  <c r="G42" i="134"/>
  <c r="F42" i="133" l="1"/>
  <c r="I13" i="95"/>
  <c r="I103" i="95"/>
  <c r="I24" i="95" s="1"/>
  <c r="I25" i="95" s="1"/>
  <c r="K14" i="107"/>
  <c r="K13" i="107"/>
  <c r="K15" i="107"/>
  <c r="I34" i="118"/>
  <c r="H34" i="118"/>
  <c r="G34" i="118"/>
  <c r="J36" i="5"/>
  <c r="K36" i="5"/>
  <c r="J31" i="5"/>
  <c r="J37" i="5" s="1"/>
  <c r="J38" i="5" s="1"/>
  <c r="K31" i="5"/>
  <c r="J26" i="5"/>
  <c r="K26" i="5"/>
  <c r="J18" i="5"/>
  <c r="K18" i="5"/>
  <c r="J12" i="5"/>
  <c r="K12" i="5"/>
  <c r="K19" i="5" s="1"/>
  <c r="H16" i="134"/>
  <c r="I16" i="134"/>
  <c r="H12" i="134"/>
  <c r="I12" i="134"/>
  <c r="G36" i="5"/>
  <c r="H36" i="5"/>
  <c r="I36" i="5"/>
  <c r="G31" i="5"/>
  <c r="H31" i="5"/>
  <c r="H37" i="5" s="1"/>
  <c r="I31" i="5"/>
  <c r="G26" i="5"/>
  <c r="H26" i="5"/>
  <c r="G18" i="5"/>
  <c r="H18" i="5"/>
  <c r="I18" i="5"/>
  <c r="G12" i="5"/>
  <c r="H12" i="5"/>
  <c r="H19" i="5" s="1"/>
  <c r="I12" i="5"/>
  <c r="G199" i="134"/>
  <c r="H38" i="5" l="1"/>
  <c r="H43" i="5" s="1"/>
  <c r="G38" i="5"/>
  <c r="K37" i="5"/>
  <c r="K38" i="5" s="1"/>
  <c r="G19" i="5"/>
  <c r="G37" i="5"/>
  <c r="K43" i="5"/>
  <c r="J19" i="5"/>
  <c r="J43" i="5" s="1"/>
  <c r="I37" i="5"/>
  <c r="I19" i="5"/>
  <c r="D18" i="136"/>
  <c r="H17" i="136"/>
  <c r="F16" i="136"/>
  <c r="F18" i="136" s="1"/>
  <c r="H15" i="136"/>
  <c r="H14" i="136"/>
  <c r="H13" i="136"/>
  <c r="H11" i="136"/>
  <c r="F10" i="136"/>
  <c r="F20" i="136" s="1"/>
  <c r="D10" i="136"/>
  <c r="D12" i="136" s="1"/>
  <c r="D19" i="136" s="1"/>
  <c r="H9" i="136"/>
  <c r="H10" i="136" s="1"/>
  <c r="A2" i="136"/>
  <c r="A1" i="136"/>
  <c r="G43" i="5" l="1"/>
  <c r="H12" i="136"/>
  <c r="F12" i="136"/>
  <c r="F19" i="136" s="1"/>
  <c r="H19" i="136" s="1"/>
  <c r="H16" i="136"/>
  <c r="H18" i="136" s="1"/>
  <c r="D20" i="136"/>
  <c r="H20" i="136" s="1"/>
  <c r="J59" i="88" l="1"/>
  <c r="I59" i="88"/>
  <c r="H59" i="88"/>
  <c r="H47" i="88"/>
  <c r="M47" i="88" s="1"/>
  <c r="D47" i="88"/>
  <c r="J46" i="88"/>
  <c r="F46" i="88"/>
  <c r="J45" i="88"/>
  <c r="F45" i="88"/>
  <c r="J44" i="88"/>
  <c r="F44" i="88"/>
  <c r="J43" i="88"/>
  <c r="F43" i="88"/>
  <c r="J42" i="88"/>
  <c r="F42" i="88"/>
  <c r="J41" i="88"/>
  <c r="F41" i="88"/>
  <c r="J40" i="88"/>
  <c r="F40" i="88"/>
  <c r="J39" i="88"/>
  <c r="F39" i="88"/>
  <c r="J38" i="88"/>
  <c r="F38" i="88"/>
  <c r="J37" i="88"/>
  <c r="F37" i="88"/>
  <c r="J36" i="88"/>
  <c r="F36" i="88"/>
  <c r="J35" i="88"/>
  <c r="F35" i="88"/>
  <c r="J34" i="88"/>
  <c r="F34" i="88"/>
  <c r="J33" i="88"/>
  <c r="F33" i="88"/>
  <c r="J32" i="88"/>
  <c r="F32" i="88"/>
  <c r="J31" i="88"/>
  <c r="F31" i="88"/>
  <c r="J30" i="88"/>
  <c r="F30" i="88"/>
  <c r="J29" i="88"/>
  <c r="F29" i="88"/>
  <c r="J28" i="88"/>
  <c r="F28" i="88"/>
  <c r="J27" i="88"/>
  <c r="F27" i="88"/>
  <c r="J26" i="88"/>
  <c r="F26" i="88"/>
  <c r="J25" i="88"/>
  <c r="F25" i="88"/>
  <c r="J24" i="88"/>
  <c r="F24" i="88"/>
  <c r="J23" i="88"/>
  <c r="F23" i="88"/>
  <c r="J22" i="88"/>
  <c r="F22" i="88"/>
  <c r="J21" i="88"/>
  <c r="F21" i="88"/>
  <c r="J20" i="88"/>
  <c r="F20" i="88"/>
  <c r="H18" i="88"/>
  <c r="D18" i="88"/>
  <c r="J10" i="88"/>
  <c r="J14" i="88" s="1"/>
  <c r="H10" i="88"/>
  <c r="H14" i="88" s="1"/>
  <c r="F9" i="4" s="1"/>
  <c r="H6" i="88"/>
  <c r="A3" i="88"/>
  <c r="A2" i="88"/>
  <c r="A1" i="88"/>
  <c r="K46" i="116"/>
  <c r="K49" i="116" s="1"/>
  <c r="G46" i="116"/>
  <c r="G49" i="116" s="1"/>
  <c r="H29" i="133"/>
  <c r="G8" i="107" s="1"/>
  <c r="G9" i="107" s="1"/>
  <c r="F29" i="133"/>
  <c r="G12" i="107" s="1"/>
  <c r="K12" i="107" s="1"/>
  <c r="I9" i="107"/>
  <c r="I16" i="107" s="1"/>
  <c r="K7" i="107"/>
  <c r="I29" i="115"/>
  <c r="I32" i="115" s="1"/>
  <c r="G29" i="115"/>
  <c r="G32" i="115" s="1"/>
  <c r="G16" i="107" l="1"/>
  <c r="J47" i="88"/>
  <c r="F47" i="88"/>
  <c r="I24" i="5"/>
  <c r="I26" i="5" s="1"/>
  <c r="I38" i="5" s="1"/>
  <c r="G85" i="95"/>
  <c r="I49" i="5" l="1"/>
  <c r="I43" i="5"/>
  <c r="G25" i="134"/>
  <c r="G32" i="134" l="1"/>
  <c r="G31" i="134"/>
  <c r="G30" i="134"/>
  <c r="G29" i="134"/>
  <c r="G28" i="134"/>
  <c r="G27" i="134" l="1"/>
  <c r="G26" i="134"/>
  <c r="G24" i="134"/>
  <c r="G23" i="134"/>
  <c r="G19" i="134"/>
  <c r="F23" i="5"/>
  <c r="AB59" i="84"/>
  <c r="G21" i="95" s="1"/>
  <c r="AB58" i="84"/>
  <c r="G20" i="95" s="1"/>
  <c r="CN215" i="84"/>
  <c r="FA215" i="84" s="1"/>
  <c r="FB215" i="84" s="1"/>
  <c r="CO228" i="84"/>
  <c r="CN227" i="84"/>
  <c r="CN229" i="84"/>
  <c r="CN230" i="84"/>
  <c r="CN231" i="84"/>
  <c r="CN232" i="84"/>
  <c r="CN225" i="84"/>
  <c r="EA177" i="84"/>
  <c r="D29" i="124" l="1"/>
  <c r="G13" i="124"/>
  <c r="G14" i="124"/>
  <c r="D30" i="124"/>
  <c r="BM109" i="84"/>
  <c r="F27" i="101" l="1"/>
  <c r="H27" i="101"/>
  <c r="F6" i="54"/>
  <c r="I16" i="103"/>
  <c r="G16" i="103"/>
  <c r="B3" i="129"/>
  <c r="A7" i="2"/>
  <c r="G13" i="106" l="1"/>
  <c r="L24" i="95" l="1"/>
  <c r="H26" i="124" l="1"/>
  <c r="H27" i="124"/>
  <c r="N15" i="127"/>
  <c r="K19" i="107"/>
  <c r="G61" i="103" l="1"/>
  <c r="O61" i="103" s="1"/>
  <c r="G60" i="103"/>
  <c r="O60" i="103" s="1"/>
  <c r="O10" i="103"/>
  <c r="O11" i="103"/>
  <c r="O12" i="103"/>
  <c r="G13" i="103"/>
  <c r="G18" i="103" s="1"/>
  <c r="G19" i="103" s="1"/>
  <c r="I47" i="103"/>
  <c r="I48" i="103" s="1"/>
  <c r="G47" i="103"/>
  <c r="G48" i="103" s="1"/>
  <c r="I40" i="103"/>
  <c r="G40" i="103"/>
  <c r="I21" i="103"/>
  <c r="I36" i="103" s="1"/>
  <c r="I43" i="103" s="1"/>
  <c r="I51" i="103" s="1"/>
  <c r="G21" i="103"/>
  <c r="G36" i="103" s="1"/>
  <c r="G43" i="103" s="1"/>
  <c r="I18" i="103"/>
  <c r="I19" i="103" s="1"/>
  <c r="I34" i="134"/>
  <c r="P34" i="134" s="1"/>
  <c r="Q35" i="5" l="1"/>
  <c r="Q61" i="103"/>
  <c r="E20" i="9"/>
  <c r="G51" i="103"/>
  <c r="G26" i="103"/>
  <c r="L26" i="127" l="1"/>
  <c r="J23" i="127" s="1"/>
  <c r="J26" i="127" s="1"/>
  <c r="Q23" i="127"/>
  <c r="J15" i="127"/>
  <c r="D15" i="127"/>
  <c r="F14" i="127" s="1"/>
  <c r="H14" i="127"/>
  <c r="H13" i="127"/>
  <c r="H12" i="127"/>
  <c r="H11" i="127"/>
  <c r="Q10" i="127"/>
  <c r="H10" i="127"/>
  <c r="A2" i="127"/>
  <c r="A1" i="127"/>
  <c r="B3" i="116"/>
  <c r="A2" i="116"/>
  <c r="A1" i="116"/>
  <c r="G12" i="134" l="1"/>
  <c r="G16" i="134"/>
  <c r="I17" i="134"/>
  <c r="I35" i="134" s="1"/>
  <c r="F10" i="127"/>
  <c r="F13" i="127"/>
  <c r="F11" i="127"/>
  <c r="H15" i="127"/>
  <c r="F12" i="127"/>
  <c r="G17" i="134" l="1"/>
  <c r="P35" i="134"/>
  <c r="F15" i="127"/>
  <c r="M19" i="129" l="1"/>
  <c r="O19" i="129" s="1"/>
  <c r="Q19" i="129" s="1"/>
  <c r="B2" i="129"/>
  <c r="B1" i="129"/>
  <c r="K8" i="129" l="1"/>
  <c r="G103" i="95"/>
  <c r="F52" i="101"/>
  <c r="J41" i="133"/>
  <c r="K41" i="133" s="1"/>
  <c r="J40" i="133"/>
  <c r="K40" i="133" s="1"/>
  <c r="J39" i="133"/>
  <c r="J42" i="133" s="1"/>
  <c r="H199" i="134"/>
  <c r="I199" i="134"/>
  <c r="B1" i="134"/>
  <c r="A2" i="134"/>
  <c r="K39" i="133" l="1"/>
  <c r="O20" i="9" l="1"/>
  <c r="D14" i="54" l="1"/>
  <c r="K49" i="5" l="1"/>
  <c r="I20" i="107"/>
  <c r="E9" i="107"/>
  <c r="E16" i="107" s="1"/>
  <c r="C9" i="107"/>
  <c r="K8" i="107"/>
  <c r="K9" i="107" s="1"/>
  <c r="K16" i="107" s="1"/>
  <c r="H13" i="106"/>
  <c r="H16" i="106"/>
  <c r="C16" i="107" l="1"/>
  <c r="C20" i="107" s="1"/>
  <c r="J49" i="5"/>
  <c r="BV120" i="84"/>
  <c r="F30" i="5"/>
  <c r="F22" i="5"/>
  <c r="F3" i="105"/>
  <c r="G20" i="90"/>
  <c r="G21" i="90" s="1"/>
  <c r="F13" i="4" s="1"/>
  <c r="D13" i="54" l="1"/>
  <c r="BO86" i="84"/>
  <c r="CM247" i="84" l="1"/>
  <c r="DV205" i="84"/>
  <c r="G30" i="90" s="1"/>
  <c r="EK202" i="84"/>
  <c r="FA202" i="84" s="1"/>
  <c r="FB202" i="84" s="1"/>
  <c r="EA162" i="84"/>
  <c r="FA162" i="84" s="1"/>
  <c r="FB162" i="84" s="1"/>
  <c r="EJ133" i="84"/>
  <c r="FA116" i="84"/>
  <c r="FB116" i="84" s="1"/>
  <c r="AZ111" i="84"/>
  <c r="FA110" i="84"/>
  <c r="FB110" i="84" s="1"/>
  <c r="FA59" i="84"/>
  <c r="FB59" i="84" s="1"/>
  <c r="FA58" i="84"/>
  <c r="FB58" i="84" s="1"/>
  <c r="N35" i="84"/>
  <c r="FA35" i="84" s="1"/>
  <c r="FB35" i="84" s="1"/>
  <c r="N34" i="84"/>
  <c r="FA34" i="84" s="1"/>
  <c r="FB34" i="84" s="1"/>
  <c r="K16" i="84"/>
  <c r="G15" i="95" s="1"/>
  <c r="FA111" i="84" l="1"/>
  <c r="FB111" i="84" s="1"/>
  <c r="G22" i="134"/>
  <c r="E27" i="124" s="1"/>
  <c r="FA205" i="84"/>
  <c r="FB205" i="84" s="1"/>
  <c r="H9" i="84"/>
  <c r="I10" i="84"/>
  <c r="H12" i="84"/>
  <c r="H13" i="84"/>
  <c r="F14" i="84"/>
  <c r="F15" i="84"/>
  <c r="BW118" i="84"/>
  <c r="FA118" i="84" s="1"/>
  <c r="FB118" i="84" s="1"/>
  <c r="I53" i="95"/>
  <c r="I40" i="95"/>
  <c r="H10" i="101"/>
  <c r="G16" i="106"/>
  <c r="G59" i="103"/>
  <c r="O59" i="103" s="1"/>
  <c r="I10" i="124" l="1"/>
  <c r="I34" i="89" l="1"/>
  <c r="F26" i="87" l="1"/>
  <c r="E25" i="9" l="1"/>
  <c r="P64" i="103" l="1"/>
  <c r="E13" i="9" l="1"/>
  <c r="G36" i="9" l="1"/>
  <c r="G37" i="9" s="1"/>
  <c r="F10" i="124" l="1"/>
  <c r="G53" i="95" l="1"/>
  <c r="G40" i="95"/>
  <c r="F25" i="5"/>
  <c r="BO89" i="84" l="1"/>
  <c r="N31" i="84"/>
  <c r="CN243" i="84"/>
  <c r="FA243" i="84" s="1"/>
  <c r="FB243" i="84" s="1"/>
  <c r="CK127" i="84"/>
  <c r="FA127" i="84" s="1"/>
  <c r="FB127" i="84" s="1"/>
  <c r="FA123" i="84"/>
  <c r="FB123" i="84" s="1"/>
  <c r="CB115" i="84"/>
  <c r="FA115" i="84" s="1"/>
  <c r="FB115" i="84" s="1"/>
  <c r="CA114" i="84"/>
  <c r="FA114" i="84" s="1"/>
  <c r="FB114" i="84" s="1"/>
  <c r="BS108" i="84"/>
  <c r="FA108" i="84" s="1"/>
  <c r="FB108" i="84" s="1"/>
  <c r="BS107" i="84"/>
  <c r="FA107" i="84" s="1"/>
  <c r="FB107" i="84" s="1"/>
  <c r="FA101" i="84"/>
  <c r="FB101" i="84" s="1"/>
  <c r="FA86" i="84"/>
  <c r="AA54" i="84"/>
  <c r="FA54" i="84" s="1"/>
  <c r="FB54" i="84" s="1"/>
  <c r="CC55" i="84"/>
  <c r="FA55" i="84" s="1"/>
  <c r="FB55" i="84" s="1"/>
  <c r="AC51" i="84" l="1"/>
  <c r="FA51" i="84" s="1"/>
  <c r="FA31" i="84"/>
  <c r="FB31" i="84" s="1"/>
  <c r="FA29" i="84"/>
  <c r="N33" i="84"/>
  <c r="FA33" i="84" s="1"/>
  <c r="FB33" i="84" s="1"/>
  <c r="N32" i="84"/>
  <c r="N30" i="84"/>
  <c r="FA30" i="84" s="1"/>
  <c r="FB30" i="84" s="1"/>
  <c r="FA12" i="84"/>
  <c r="FB12" i="84" s="1"/>
  <c r="CZ74" i="84"/>
  <c r="AC64" i="84"/>
  <c r="FA64" i="84" s="1"/>
  <c r="I34" i="90"/>
  <c r="I25" i="90"/>
  <c r="I18" i="90"/>
  <c r="I11" i="90"/>
  <c r="I5" i="90"/>
  <c r="I6" i="89"/>
  <c r="L22" i="87"/>
  <c r="J15" i="87"/>
  <c r="L5" i="87"/>
  <c r="J14" i="71"/>
  <c r="G5" i="9"/>
  <c r="H5" i="4"/>
  <c r="H10" i="124"/>
  <c r="FA32" i="84" l="1"/>
  <c r="FB32" i="84" s="1"/>
  <c r="CZ277" i="84"/>
  <c r="FA74" i="84"/>
  <c r="E22" i="54" l="1"/>
  <c r="E23" i="54" s="1"/>
  <c r="O21" i="9" l="1"/>
  <c r="I65" i="103" l="1"/>
  <c r="L34" i="90" l="1"/>
  <c r="I16" i="124" l="1"/>
  <c r="G10" i="124" l="1"/>
  <c r="A2" i="133" l="1"/>
  <c r="B1" i="133"/>
  <c r="BV104" i="84" l="1"/>
  <c r="FA104" i="84" s="1"/>
  <c r="FB104" i="84" s="1"/>
  <c r="N28" i="84" l="1"/>
  <c r="FA28" i="84" s="1"/>
  <c r="N27" i="84"/>
  <c r="N26" i="84"/>
  <c r="G23" i="95" s="1"/>
  <c r="N21" i="84"/>
  <c r="N20" i="84"/>
  <c r="J11" i="87"/>
  <c r="CO226" i="84"/>
  <c r="FA226" i="84" s="1"/>
  <c r="FB226" i="84" s="1"/>
  <c r="DW201" i="84"/>
  <c r="FA201" i="84" s="1"/>
  <c r="FB201" i="84" s="1"/>
  <c r="EA199" i="84"/>
  <c r="FA199" i="84" s="1"/>
  <c r="FB199" i="84" s="1"/>
  <c r="EW142" i="84"/>
  <c r="FA142" i="84" s="1"/>
  <c r="FB142" i="84" s="1"/>
  <c r="EI134" i="84"/>
  <c r="FA134" i="84" s="1"/>
  <c r="FB134" i="84" s="1"/>
  <c r="BS106" i="84"/>
  <c r="FA106" i="84" s="1"/>
  <c r="FB106" i="84" s="1"/>
  <c r="AP76" i="84"/>
  <c r="AB57" i="84"/>
  <c r="G19" i="95" s="1"/>
  <c r="L19" i="95" s="1"/>
  <c r="AB56" i="84"/>
  <c r="G18" i="95" s="1"/>
  <c r="F15" i="124" l="1"/>
  <c r="F16" i="124" s="1"/>
  <c r="M21" i="95"/>
  <c r="G12" i="124"/>
  <c r="L16" i="95"/>
  <c r="L18" i="95"/>
  <c r="G22" i="95"/>
  <c r="AB277" i="84"/>
  <c r="FA57" i="84"/>
  <c r="FA76" i="84"/>
  <c r="FB76" i="84" s="1"/>
  <c r="FA56" i="84"/>
  <c r="FB56" i="84" s="1"/>
  <c r="Y53" i="84"/>
  <c r="FB51" i="84"/>
  <c r="FB29" i="84"/>
  <c r="Q39" i="84"/>
  <c r="FF104" i="84"/>
  <c r="F11" i="106"/>
  <c r="D6" i="54"/>
  <c r="A3" i="92"/>
  <c r="G34" i="90"/>
  <c r="G25" i="90"/>
  <c r="G18" i="90"/>
  <c r="G5" i="90"/>
  <c r="G6" i="89"/>
  <c r="D22" i="87"/>
  <c r="F15" i="87"/>
  <c r="J5" i="87"/>
  <c r="G14" i="71"/>
  <c r="E5" i="9"/>
  <c r="F5" i="4"/>
  <c r="G11" i="124" l="1"/>
  <c r="L22" i="95"/>
  <c r="FA53" i="84"/>
  <c r="FA39" i="84"/>
  <c r="FB39" i="84" s="1"/>
  <c r="F31" i="5"/>
  <c r="FA15" i="84"/>
  <c r="FB15" i="84" s="1"/>
  <c r="F9" i="101"/>
  <c r="P65" i="103"/>
  <c r="G15" i="124" l="1"/>
  <c r="G16" i="124" s="1"/>
  <c r="J15" i="124" s="1"/>
  <c r="Q65" i="103"/>
  <c r="I26" i="124" l="1"/>
  <c r="I32" i="124" s="1"/>
  <c r="H31" i="124" l="1"/>
  <c r="H32" i="124" s="1"/>
  <c r="E26" i="124"/>
  <c r="G23" i="124"/>
  <c r="G26" i="124" s="1"/>
  <c r="R16" i="54"/>
  <c r="G35" i="9"/>
  <c r="H12" i="101"/>
  <c r="H31" i="101" s="1"/>
  <c r="F12" i="101"/>
  <c r="F31" i="101" s="1"/>
  <c r="F26" i="124" l="1"/>
  <c r="D26" i="124"/>
  <c r="Q13" i="92" l="1"/>
  <c r="S13" i="92" s="1"/>
  <c r="H15" i="124"/>
  <c r="H16" i="124" s="1"/>
  <c r="I15" i="124"/>
  <c r="R13" i="92" l="1"/>
  <c r="Q10" i="92" l="1"/>
  <c r="R10" i="92" s="1"/>
  <c r="Q9" i="92"/>
  <c r="S9" i="92" s="1"/>
  <c r="Q8" i="92"/>
  <c r="Q11" i="92"/>
  <c r="S11" i="92" s="1"/>
  <c r="Q12" i="92"/>
  <c r="R12" i="92" s="1"/>
  <c r="Q14" i="92"/>
  <c r="S14" i="92" s="1"/>
  <c r="Q15" i="92"/>
  <c r="S15" i="92" s="1"/>
  <c r="Q16" i="92"/>
  <c r="S16" i="92" s="1"/>
  <c r="L18" i="92"/>
  <c r="R9" i="92" l="1"/>
  <c r="S10" i="92"/>
  <c r="R14" i="92"/>
  <c r="R16" i="92"/>
  <c r="R15" i="92"/>
  <c r="R11" i="92"/>
  <c r="K50" i="5" l="1"/>
  <c r="D277" i="84"/>
  <c r="J18" i="92"/>
  <c r="F16" i="125"/>
  <c r="F36" i="9" l="1"/>
  <c r="F37" i="9" s="1"/>
  <c r="I85" i="95" l="1"/>
  <c r="A3" i="107" l="1"/>
  <c r="A3" i="133" s="1"/>
  <c r="BI81" i="84" l="1"/>
  <c r="FA81" i="84" s="1"/>
  <c r="EA200" i="84" l="1"/>
  <c r="FA200" i="84" s="1"/>
  <c r="FB200" i="84" s="1"/>
  <c r="EA170" i="84"/>
  <c r="FA170" i="84" s="1"/>
  <c r="FB170" i="84" s="1"/>
  <c r="BG277" i="84" l="1"/>
  <c r="FA247" i="84" l="1"/>
  <c r="FB247" i="84" s="1"/>
  <c r="FA248" i="84"/>
  <c r="FB248" i="84" s="1"/>
  <c r="FA249" i="84"/>
  <c r="FB249" i="84" s="1"/>
  <c r="FA250" i="84"/>
  <c r="FB250" i="84" s="1"/>
  <c r="FA251" i="84"/>
  <c r="FB251" i="84" s="1"/>
  <c r="FA252" i="84"/>
  <c r="FB252" i="84" s="1"/>
  <c r="FA256" i="84"/>
  <c r="FB256" i="84" s="1"/>
  <c r="DT183" i="84"/>
  <c r="FA183" i="84" s="1"/>
  <c r="FB183" i="84" s="1"/>
  <c r="FB264" i="84"/>
  <c r="FB265" i="84"/>
  <c r="FB266" i="84"/>
  <c r="FA14" i="84" l="1"/>
  <c r="FB14" i="84" s="1"/>
  <c r="V46" i="84" l="1"/>
  <c r="FB28" i="84"/>
  <c r="FA27" i="84"/>
  <c r="FB27" i="84" s="1"/>
  <c r="ED135" i="84"/>
  <c r="FA135" i="84" s="1"/>
  <c r="FB135" i="84" s="1"/>
  <c r="FA46" i="84" l="1"/>
  <c r="FB46" i="84" s="1"/>
  <c r="FB57" i="84"/>
  <c r="AC50" i="84"/>
  <c r="FA50" i="84" s="1"/>
  <c r="D28" i="124" l="1"/>
  <c r="F28" i="124" s="1"/>
  <c r="FB50" i="84"/>
  <c r="P19" i="84"/>
  <c r="FA19" i="84" s="1"/>
  <c r="FB19" i="84" s="1"/>
  <c r="L18" i="84"/>
  <c r="FA16" i="84"/>
  <c r="FB16" i="84" s="1"/>
  <c r="FF120" i="84"/>
  <c r="FF119" i="84"/>
  <c r="FF80" i="84"/>
  <c r="FF81" i="84"/>
  <c r="FF82" i="84"/>
  <c r="FF83" i="84"/>
  <c r="FF84" i="84"/>
  <c r="FF85" i="84"/>
  <c r="FF86" i="84"/>
  <c r="FF87" i="84"/>
  <c r="FF88" i="84"/>
  <c r="FF89" i="84"/>
  <c r="FF90" i="84"/>
  <c r="FF91" i="84"/>
  <c r="FF92" i="84"/>
  <c r="FF93" i="84"/>
  <c r="FF94" i="84"/>
  <c r="FF95" i="84"/>
  <c r="FF96" i="84"/>
  <c r="FF97" i="84"/>
  <c r="FF98" i="84"/>
  <c r="FF99" i="84"/>
  <c r="FF100" i="84"/>
  <c r="FF102" i="84"/>
  <c r="FF103" i="84"/>
  <c r="FF105" i="84"/>
  <c r="FF79" i="84"/>
  <c r="FF78" i="84"/>
  <c r="FF74" i="84"/>
  <c r="FF75" i="84"/>
  <c r="FF77" i="84"/>
  <c r="FF73" i="84"/>
  <c r="FF72" i="84"/>
  <c r="FA22" i="84"/>
  <c r="FB22" i="84" s="1"/>
  <c r="FA23" i="84"/>
  <c r="FB23" i="84" s="1"/>
  <c r="FA24" i="84"/>
  <c r="FB24" i="84" s="1"/>
  <c r="FA25" i="84"/>
  <c r="FB25" i="84" s="1"/>
  <c r="FB53" i="84"/>
  <c r="FA257" i="84"/>
  <c r="FB257" i="84" s="1"/>
  <c r="FA258" i="84"/>
  <c r="FB258" i="84" s="1"/>
  <c r="FA259" i="84"/>
  <c r="FB259" i="84" s="1"/>
  <c r="FA260" i="84"/>
  <c r="FB260" i="84" s="1"/>
  <c r="FA267" i="84"/>
  <c r="FB267" i="84" s="1"/>
  <c r="FA268" i="84"/>
  <c r="FB268" i="84" s="1"/>
  <c r="FA269" i="84"/>
  <c r="FB269" i="84" s="1"/>
  <c r="FA270" i="84"/>
  <c r="FB270" i="84" s="1"/>
  <c r="FA271" i="84"/>
  <c r="FB271" i="84" s="1"/>
  <c r="FA273" i="84"/>
  <c r="FB273" i="84" s="1"/>
  <c r="FA274" i="84"/>
  <c r="FB274" i="84" s="1"/>
  <c r="FA275" i="84"/>
  <c r="FB275" i="84" s="1"/>
  <c r="FA276" i="84"/>
  <c r="A3" i="126"/>
  <c r="A3" i="124"/>
  <c r="A3" i="106"/>
  <c r="A3" i="125"/>
  <c r="B3" i="103"/>
  <c r="B3" i="118"/>
  <c r="B3" i="95"/>
  <c r="A3" i="101"/>
  <c r="A3" i="127" s="1"/>
  <c r="A3" i="134" s="1"/>
  <c r="B3" i="96"/>
  <c r="A3" i="90"/>
  <c r="B3" i="89"/>
  <c r="B3" i="115"/>
  <c r="A3" i="87"/>
  <c r="FA18" i="84" l="1"/>
  <c r="FB18" i="84" s="1"/>
  <c r="G11" i="95"/>
  <c r="D27" i="124"/>
  <c r="M18" i="95"/>
  <c r="EA179" i="84"/>
  <c r="FA179" i="84" s="1"/>
  <c r="FB179" i="84" s="1"/>
  <c r="EA176" i="84"/>
  <c r="FA176" i="84" s="1"/>
  <c r="FB176" i="84" s="1"/>
  <c r="D31" i="124" l="1"/>
  <c r="F27" i="124"/>
  <c r="D32" i="124"/>
  <c r="DW277" i="84"/>
  <c r="G31" i="89" s="1"/>
  <c r="I39" i="90" l="1"/>
  <c r="I31" i="90" l="1"/>
  <c r="L27" i="87"/>
  <c r="H17" i="96" l="1"/>
  <c r="H18" i="96" s="1"/>
  <c r="A2" i="126" l="1"/>
  <c r="A1" i="126"/>
  <c r="J16" i="125" l="1"/>
  <c r="N18" i="92" l="1"/>
  <c r="H52" i="101" l="1"/>
  <c r="A2" i="118" l="1"/>
  <c r="A1" i="118"/>
  <c r="A2" i="115" l="1"/>
  <c r="A1" i="115"/>
  <c r="A1" i="106" l="1"/>
  <c r="A1" i="107" l="1"/>
  <c r="AA52" i="84" l="1"/>
  <c r="FA52" i="84" l="1"/>
  <c r="FB52" i="84" s="1"/>
  <c r="FA21" i="84"/>
  <c r="FB21" i="84" s="1"/>
  <c r="FA20" i="84" l="1"/>
  <c r="FB20" i="84" s="1"/>
  <c r="FA26" i="84"/>
  <c r="FB26" i="84" s="1"/>
  <c r="A2" i="106" l="1"/>
  <c r="J28" i="33" l="1"/>
  <c r="S16" i="54" l="1"/>
  <c r="F27" i="105" l="1"/>
  <c r="F29" i="105" s="1"/>
  <c r="B1" i="103" l="1"/>
  <c r="B2" i="103" l="1"/>
  <c r="AZ113" i="84" l="1"/>
  <c r="G21" i="134" s="1"/>
  <c r="E30" i="124" s="1"/>
  <c r="F30" i="124" s="1"/>
  <c r="AZ112" i="84"/>
  <c r="G20" i="134" s="1"/>
  <c r="E29" i="124" s="1"/>
  <c r="F29" i="124" s="1"/>
  <c r="F31" i="124" s="1"/>
  <c r="F32" i="124" s="1"/>
  <c r="BK277" i="84"/>
  <c r="BK279" i="84" s="1"/>
  <c r="BJ277" i="84"/>
  <c r="BJ279" i="84" s="1"/>
  <c r="BI277" i="84"/>
  <c r="BI279" i="84" s="1"/>
  <c r="BH277" i="84"/>
  <c r="BH279" i="84" s="1"/>
  <c r="BG279" i="84"/>
  <c r="BE277" i="84"/>
  <c r="BE279" i="84" s="1"/>
  <c r="BC277" i="84"/>
  <c r="BC279" i="84" s="1"/>
  <c r="BB277" i="84"/>
  <c r="BB279" i="84" s="1"/>
  <c r="A1" i="101"/>
  <c r="A2" i="101"/>
  <c r="E31" i="124" l="1"/>
  <c r="E32" i="124" s="1"/>
  <c r="FA113" i="84"/>
  <c r="FB113" i="84" s="1"/>
  <c r="FA112" i="84"/>
  <c r="FB112" i="84" s="1"/>
  <c r="I25" i="96" l="1"/>
  <c r="Y277" i="84"/>
  <c r="G13" i="96" s="1"/>
  <c r="W277" i="84"/>
  <c r="B1" i="96"/>
  <c r="M13" i="95"/>
  <c r="CS277" i="84" l="1"/>
  <c r="CT277" i="84"/>
  <c r="CU277" i="84"/>
  <c r="CV277" i="84"/>
  <c r="CX168" i="84"/>
  <c r="CX277" i="84" s="1"/>
  <c r="G16" i="89" s="1"/>
  <c r="FB74" i="84"/>
  <c r="CW277" i="84" l="1"/>
  <c r="EF277" i="84" l="1"/>
  <c r="EG277" i="84"/>
  <c r="EV277" i="84"/>
  <c r="EU277" i="84"/>
  <c r="ET277" i="84"/>
  <c r="A1" i="90"/>
  <c r="EZ140" i="84" l="1"/>
  <c r="FA140" i="84" s="1"/>
  <c r="FB140" i="84" s="1"/>
  <c r="C7" i="90"/>
  <c r="L37" i="90" l="1"/>
  <c r="CO245" i="84"/>
  <c r="FA245" i="84" s="1"/>
  <c r="FB245" i="84" s="1"/>
  <c r="CE277" i="84" l="1"/>
  <c r="CJ277" i="84"/>
  <c r="DK277" i="84"/>
  <c r="DX277" i="84"/>
  <c r="DZ277" i="84"/>
  <c r="EB277" i="84"/>
  <c r="EM277" i="84"/>
  <c r="EN277" i="84"/>
  <c r="EO277" i="84"/>
  <c r="EQ277" i="84"/>
  <c r="ES277" i="84"/>
  <c r="EX277" i="84"/>
  <c r="EY277" i="84"/>
  <c r="AC49" i="84" l="1"/>
  <c r="FA49" i="84" s="1"/>
  <c r="B2" i="96"/>
  <c r="FB49" i="84" l="1"/>
  <c r="B1" i="95"/>
  <c r="I16" i="95"/>
  <c r="I26" i="95" s="1"/>
  <c r="B2" i="95"/>
  <c r="L28" i="95" l="1"/>
  <c r="A1" i="92"/>
  <c r="A2" i="92"/>
  <c r="C36" i="90" l="1"/>
  <c r="C9" i="90"/>
  <c r="C8" i="90"/>
  <c r="B2" i="90"/>
  <c r="B1" i="89"/>
  <c r="B2" i="89"/>
  <c r="J10" i="87"/>
  <c r="J8" i="87"/>
  <c r="J9" i="87" s="1"/>
  <c r="J12" i="87" l="1"/>
  <c r="F8" i="4" s="1"/>
  <c r="F10" i="4" s="1"/>
  <c r="A1" i="87"/>
  <c r="A2" i="87"/>
  <c r="F18" i="87" l="1"/>
  <c r="F19" i="87" s="1"/>
  <c r="R9" i="87"/>
  <c r="H18" i="87" l="1"/>
  <c r="D26" i="87"/>
  <c r="J18" i="87"/>
  <c r="H26" i="87" l="1"/>
  <c r="J26" i="87" s="1"/>
  <c r="D27" i="87"/>
  <c r="J19" i="87"/>
  <c r="L18" i="87" l="1"/>
  <c r="CM246" i="84" l="1"/>
  <c r="FA246" i="84" s="1"/>
  <c r="FB246" i="84" s="1"/>
  <c r="CN244" i="84"/>
  <c r="FA244" i="84" s="1"/>
  <c r="FB244" i="84" s="1"/>
  <c r="CN242" i="84"/>
  <c r="FA242" i="84" s="1"/>
  <c r="FB242" i="84" s="1"/>
  <c r="CN241" i="84"/>
  <c r="FA241" i="84" s="1"/>
  <c r="FB241" i="84" s="1"/>
  <c r="CP240" i="84"/>
  <c r="FA240" i="84" s="1"/>
  <c r="FB240" i="84" s="1"/>
  <c r="CN239" i="84"/>
  <c r="FA239" i="84" s="1"/>
  <c r="FB239" i="84" s="1"/>
  <c r="CN238" i="84"/>
  <c r="FA238" i="84" s="1"/>
  <c r="FB238" i="84" s="1"/>
  <c r="CN237" i="84"/>
  <c r="FA237" i="84" s="1"/>
  <c r="FB237" i="84" s="1"/>
  <c r="CQ236" i="84"/>
  <c r="G17" i="89" s="1"/>
  <c r="CQ235" i="84"/>
  <c r="CR234" i="84"/>
  <c r="FA234" i="84" s="1"/>
  <c r="FB234" i="84" s="1"/>
  <c r="DP233" i="84"/>
  <c r="FA233" i="84" s="1"/>
  <c r="FB233" i="84" s="1"/>
  <c r="CO224" i="84"/>
  <c r="FA224" i="84" s="1"/>
  <c r="FB224" i="84" s="1"/>
  <c r="CP223" i="84"/>
  <c r="FA223" i="84" s="1"/>
  <c r="FB223" i="84" s="1"/>
  <c r="CN222" i="84"/>
  <c r="FA222" i="84" s="1"/>
  <c r="FB222" i="84" s="1"/>
  <c r="CO221" i="84"/>
  <c r="FA221" i="84" s="1"/>
  <c r="FB221" i="84" s="1"/>
  <c r="CN220" i="84"/>
  <c r="FA220" i="84" s="1"/>
  <c r="FB220" i="84" s="1"/>
  <c r="CN219" i="84"/>
  <c r="FA219" i="84" s="1"/>
  <c r="FB219" i="84" s="1"/>
  <c r="CN218" i="84"/>
  <c r="FA218" i="84" s="1"/>
  <c r="FB218" i="84" s="1"/>
  <c r="CN217" i="84"/>
  <c r="FA217" i="84" s="1"/>
  <c r="FB217" i="84" s="1"/>
  <c r="CN216" i="84"/>
  <c r="FA216" i="84" s="1"/>
  <c r="FB216" i="84" s="1"/>
  <c r="CN214" i="84"/>
  <c r="FA214" i="84" s="1"/>
  <c r="FB214" i="84" s="1"/>
  <c r="CN213" i="84"/>
  <c r="FA213" i="84" s="1"/>
  <c r="FB213" i="84" s="1"/>
  <c r="CN212" i="84"/>
  <c r="FA212" i="84" s="1"/>
  <c r="FB212" i="84" s="1"/>
  <c r="CN211" i="84"/>
  <c r="FA211" i="84" s="1"/>
  <c r="FB211" i="84" s="1"/>
  <c r="CN210" i="84"/>
  <c r="FA210" i="84" s="1"/>
  <c r="FB210" i="84" s="1"/>
  <c r="CN209" i="84"/>
  <c r="FA209" i="84" s="1"/>
  <c r="FB209" i="84" s="1"/>
  <c r="CN208" i="84"/>
  <c r="EL206" i="84"/>
  <c r="DV207" i="84"/>
  <c r="DV204" i="84"/>
  <c r="FA204" i="84" s="1"/>
  <c r="FB204" i="84" s="1"/>
  <c r="DV203" i="84"/>
  <c r="FA203" i="84" s="1"/>
  <c r="FB203" i="84" s="1"/>
  <c r="DF198" i="84"/>
  <c r="FA198" i="84" s="1"/>
  <c r="FB198" i="84" s="1"/>
  <c r="DD197" i="84"/>
  <c r="FA197" i="84" s="1"/>
  <c r="FB197" i="84" s="1"/>
  <c r="DI196" i="84"/>
  <c r="FA196" i="84" s="1"/>
  <c r="FB196" i="84" s="1"/>
  <c r="DQ195" i="84"/>
  <c r="FA195" i="84" s="1"/>
  <c r="FB195" i="84" s="1"/>
  <c r="DA194" i="84"/>
  <c r="FA194" i="84" s="1"/>
  <c r="FB194" i="84" s="1"/>
  <c r="DA193" i="84"/>
  <c r="FA193" i="84" s="1"/>
  <c r="FB193" i="84" s="1"/>
  <c r="DE192" i="84"/>
  <c r="FA192" i="84" s="1"/>
  <c r="FB192" i="84" s="1"/>
  <c r="DI191" i="84"/>
  <c r="FA191" i="84" s="1"/>
  <c r="FB191" i="84" s="1"/>
  <c r="DA190" i="84"/>
  <c r="FA190" i="84" s="1"/>
  <c r="FB190" i="84" s="1"/>
  <c r="DA189" i="84"/>
  <c r="FA189" i="84" s="1"/>
  <c r="FB189" i="84" s="1"/>
  <c r="DA188" i="84"/>
  <c r="FA188" i="84" s="1"/>
  <c r="FB188" i="84" s="1"/>
  <c r="DA187" i="84"/>
  <c r="FA187" i="84" s="1"/>
  <c r="FB187" i="84" s="1"/>
  <c r="EA186" i="84"/>
  <c r="FA186" i="84" s="1"/>
  <c r="FB186" i="84" s="1"/>
  <c r="EA185" i="84"/>
  <c r="FA185" i="84" s="1"/>
  <c r="FB185" i="84" s="1"/>
  <c r="EA184" i="84"/>
  <c r="FA184" i="84" s="1"/>
  <c r="FB184" i="84" s="1"/>
  <c r="DS182" i="84"/>
  <c r="FA182" i="84" s="1"/>
  <c r="FB182" i="84" s="1"/>
  <c r="EA181" i="84"/>
  <c r="FA181" i="84" s="1"/>
  <c r="FB181" i="84" s="1"/>
  <c r="EA180" i="84"/>
  <c r="FA180" i="84" s="1"/>
  <c r="FB180" i="84" s="1"/>
  <c r="EA178" i="84"/>
  <c r="FA178" i="84" s="1"/>
  <c r="FB178" i="84" s="1"/>
  <c r="DT175" i="84"/>
  <c r="FA175" i="84" s="1"/>
  <c r="FB175" i="84" s="1"/>
  <c r="DC174" i="84"/>
  <c r="DC277" i="84" s="1"/>
  <c r="G28" i="89" s="1"/>
  <c r="DL173" i="84"/>
  <c r="DL172" i="84"/>
  <c r="EA171" i="84"/>
  <c r="DP169" i="84"/>
  <c r="EA167" i="84"/>
  <c r="DA166" i="84"/>
  <c r="FA166" i="84" s="1"/>
  <c r="FB166" i="84" s="1"/>
  <c r="DM165" i="84"/>
  <c r="FA165" i="84" s="1"/>
  <c r="FB165" i="84" s="1"/>
  <c r="DR164" i="84"/>
  <c r="DR277" i="84" s="1"/>
  <c r="G14" i="89" s="1"/>
  <c r="EA163" i="84"/>
  <c r="DJ277" i="84"/>
  <c r="DS161" i="84"/>
  <c r="FA161" i="84" s="1"/>
  <c r="FB161" i="84" s="1"/>
  <c r="DU160" i="84"/>
  <c r="FA160" i="84" s="1"/>
  <c r="FB160" i="84" s="1"/>
  <c r="DU159" i="84"/>
  <c r="DG158" i="84"/>
  <c r="FA158" i="84" s="1"/>
  <c r="FB158" i="84" s="1"/>
  <c r="DH157" i="84"/>
  <c r="FA157" i="84" s="1"/>
  <c r="FB157" i="84" s="1"/>
  <c r="DE156" i="84"/>
  <c r="FA156" i="84" s="1"/>
  <c r="FB156" i="84" s="1"/>
  <c r="DE155" i="84"/>
  <c r="FA155" i="84" s="1"/>
  <c r="FB155" i="84" s="1"/>
  <c r="DE154" i="84"/>
  <c r="FA154" i="84" s="1"/>
  <c r="FB154" i="84" s="1"/>
  <c r="DE153" i="84"/>
  <c r="FA153" i="84" s="1"/>
  <c r="FB153" i="84" s="1"/>
  <c r="DD152" i="84"/>
  <c r="FA152" i="84" s="1"/>
  <c r="FB152" i="84" s="1"/>
  <c r="DD151" i="84"/>
  <c r="DB150" i="84"/>
  <c r="DB149" i="84"/>
  <c r="DB148" i="84"/>
  <c r="DI147" i="84"/>
  <c r="FA147" i="84" s="1"/>
  <c r="FB147" i="84" s="1"/>
  <c r="DI146" i="84"/>
  <c r="FA146" i="84" s="1"/>
  <c r="FB146" i="84" s="1"/>
  <c r="DI145" i="84"/>
  <c r="DI144" i="84"/>
  <c r="DI143" i="84"/>
  <c r="CN277" i="84" l="1"/>
  <c r="G8" i="89" s="1"/>
  <c r="FA207" i="84"/>
  <c r="FB207" i="84" s="1"/>
  <c r="G28" i="90"/>
  <c r="FA235" i="84"/>
  <c r="FB235" i="84" s="1"/>
  <c r="G18" i="89"/>
  <c r="FA206" i="84"/>
  <c r="FB206" i="84" s="1"/>
  <c r="FA236" i="84"/>
  <c r="FB236" i="84" s="1"/>
  <c r="DS277" i="84"/>
  <c r="G27" i="89" s="1"/>
  <c r="FA208" i="84"/>
  <c r="FB208" i="84" s="1"/>
  <c r="DP277" i="84"/>
  <c r="G10" i="89" s="1"/>
  <c r="G29" i="90"/>
  <c r="DN277" i="84"/>
  <c r="DH277" i="84"/>
  <c r="G29" i="89" s="1"/>
  <c r="DT277" i="84"/>
  <c r="G30" i="89" s="1"/>
  <c r="DY277" i="84"/>
  <c r="DO277" i="84"/>
  <c r="DF277" i="84"/>
  <c r="G32" i="89" s="1"/>
  <c r="EL277" i="84"/>
  <c r="G27" i="90" s="1"/>
  <c r="DG277" i="84"/>
  <c r="G23" i="89" s="1"/>
  <c r="DQ277" i="84"/>
  <c r="G13" i="89" s="1"/>
  <c r="CR277" i="84"/>
  <c r="G11" i="89" s="1"/>
  <c r="CM277" i="84"/>
  <c r="DE277" i="84"/>
  <c r="G21" i="89" s="1"/>
  <c r="CO277" i="84"/>
  <c r="G9" i="89" s="1"/>
  <c r="DA277" i="84"/>
  <c r="G12" i="89" s="1"/>
  <c r="DI277" i="84"/>
  <c r="G24" i="89" s="1"/>
  <c r="DD277" i="84"/>
  <c r="G20" i="89" s="1"/>
  <c r="CP277" i="84"/>
  <c r="G15" i="89" s="1"/>
  <c r="DM277" i="84"/>
  <c r="G19" i="89" s="1"/>
  <c r="CQ277" i="84"/>
  <c r="DB277" i="84"/>
  <c r="G26" i="89" s="1"/>
  <c r="DU277" i="84"/>
  <c r="G22" i="89" s="1"/>
  <c r="EA277" i="84"/>
  <c r="G33" i="89" s="1"/>
  <c r="DL277" i="84"/>
  <c r="G25" i="89" s="1"/>
  <c r="DV277" i="84"/>
  <c r="FB86" i="84"/>
  <c r="EZ141" i="84"/>
  <c r="FA141" i="84" s="1"/>
  <c r="FB141" i="84" s="1"/>
  <c r="EZ139" i="84"/>
  <c r="ER138" i="84"/>
  <c r="FA138" i="84" s="1"/>
  <c r="FB138" i="84" s="1"/>
  <c r="ED137" i="84"/>
  <c r="FA137" i="84" s="1"/>
  <c r="FB137" i="84" s="1"/>
  <c r="EE136" i="84"/>
  <c r="FA136" i="84" s="1"/>
  <c r="FB136" i="84" s="1"/>
  <c r="EH277" i="84"/>
  <c r="CL132" i="84"/>
  <c r="FA132" i="84" s="1"/>
  <c r="FB132" i="84" s="1"/>
  <c r="CL131" i="84"/>
  <c r="FA131" i="84" s="1"/>
  <c r="FB131" i="84" s="1"/>
  <c r="CL130" i="84"/>
  <c r="FA130" i="84" s="1"/>
  <c r="FB130" i="84" s="1"/>
  <c r="CL129" i="84"/>
  <c r="FA129" i="84" s="1"/>
  <c r="FB129" i="84" s="1"/>
  <c r="CL128" i="84"/>
  <c r="FA128" i="84" s="1"/>
  <c r="FB128" i="84" s="1"/>
  <c r="CH125" i="84"/>
  <c r="FA125" i="84" s="1"/>
  <c r="FB125" i="84" s="1"/>
  <c r="CI126" i="84"/>
  <c r="FA126" i="84" s="1"/>
  <c r="FB126" i="84" s="1"/>
  <c r="CG122" i="84"/>
  <c r="FA122" i="84" s="1"/>
  <c r="FB122" i="84" s="1"/>
  <c r="CF121" i="84"/>
  <c r="FA121" i="84" s="1"/>
  <c r="FB121" i="84" s="1"/>
  <c r="CD119" i="84"/>
  <c r="FA119" i="84" s="1"/>
  <c r="FB119" i="84" s="1"/>
  <c r="FA120" i="84"/>
  <c r="FB120" i="84" s="1"/>
  <c r="BV105" i="84"/>
  <c r="BS103" i="84"/>
  <c r="FA103" i="84" s="1"/>
  <c r="FB103" i="84" s="1"/>
  <c r="BP102" i="84"/>
  <c r="FA102" i="84" s="1"/>
  <c r="FB102" i="84" s="1"/>
  <c r="BV100" i="84"/>
  <c r="FA100" i="84" s="1"/>
  <c r="FB100" i="84" s="1"/>
  <c r="BV99" i="84"/>
  <c r="FA99" i="84" s="1"/>
  <c r="FB99" i="84" s="1"/>
  <c r="BF98" i="84"/>
  <c r="FA98" i="84" s="1"/>
  <c r="FB98" i="84" s="1"/>
  <c r="BM97" i="84"/>
  <c r="BM96" i="84"/>
  <c r="BP95" i="84"/>
  <c r="FA95" i="84" s="1"/>
  <c r="FB95" i="84" s="1"/>
  <c r="BP94" i="84"/>
  <c r="FA94" i="84" s="1"/>
  <c r="FB94" i="84" s="1"/>
  <c r="BP93" i="84"/>
  <c r="FA93" i="84" s="1"/>
  <c r="FB93" i="84" s="1"/>
  <c r="BP92" i="84"/>
  <c r="BQ91" i="84"/>
  <c r="FA91" i="84" s="1"/>
  <c r="FB91" i="84" s="1"/>
  <c r="BR90" i="84"/>
  <c r="FA90" i="84" s="1"/>
  <c r="FB90" i="84" s="1"/>
  <c r="BO88" i="84"/>
  <c r="BO87" i="84"/>
  <c r="BS85" i="84"/>
  <c r="BT84" i="84"/>
  <c r="BU83" i="84"/>
  <c r="BL82" i="84"/>
  <c r="FB81" i="84"/>
  <c r="BL80" i="84"/>
  <c r="AV78" i="84"/>
  <c r="AX77" i="84"/>
  <c r="CY75" i="84"/>
  <c r="CY73" i="84"/>
  <c r="CY72" i="84"/>
  <c r="CY71" i="84"/>
  <c r="AN70" i="84"/>
  <c r="AM69" i="84"/>
  <c r="AM68" i="84"/>
  <c r="AM67" i="84"/>
  <c r="AM66" i="84"/>
  <c r="AC65" i="84"/>
  <c r="FB64" i="84"/>
  <c r="AC63" i="84"/>
  <c r="AC62" i="84"/>
  <c r="AC61" i="84"/>
  <c r="AC60" i="84"/>
  <c r="FA60" i="84" s="1"/>
  <c r="T48" i="84"/>
  <c r="V47" i="84"/>
  <c r="V277" i="84" s="1"/>
  <c r="T45" i="84"/>
  <c r="AA44" i="84"/>
  <c r="X43" i="84"/>
  <c r="U42" i="84"/>
  <c r="Q40" i="84"/>
  <c r="FA40" i="84" s="1"/>
  <c r="Q41" i="84"/>
  <c r="Q37" i="84"/>
  <c r="Q38" i="84"/>
  <c r="Q36" i="84"/>
  <c r="FA36" i="84" s="1"/>
  <c r="FB36" i="84" s="1"/>
  <c r="E22" i="9" l="1"/>
  <c r="E23" i="9"/>
  <c r="FA96" i="84"/>
  <c r="FB96" i="84" s="1"/>
  <c r="BM277" i="84"/>
  <c r="G34" i="89"/>
  <c r="F11" i="4" s="1"/>
  <c r="FA139" i="84"/>
  <c r="FB139" i="84" s="1"/>
  <c r="G37" i="90"/>
  <c r="G31" i="90"/>
  <c r="F15" i="4" s="1"/>
  <c r="D11" i="54" s="1"/>
  <c r="CY277" i="84"/>
  <c r="FA44" i="84"/>
  <c r="FB44" i="84" s="1"/>
  <c r="FA62" i="84"/>
  <c r="FB62" i="84" s="1"/>
  <c r="FA70" i="84"/>
  <c r="FB70" i="84" s="1"/>
  <c r="FA75" i="84"/>
  <c r="FB75" i="84" s="1"/>
  <c r="FA85" i="84"/>
  <c r="FB85" i="84" s="1"/>
  <c r="FA38" i="84"/>
  <c r="FB38" i="84" s="1"/>
  <c r="FA42" i="84"/>
  <c r="FB42" i="84" s="1"/>
  <c r="FA63" i="84"/>
  <c r="FB63" i="84" s="1"/>
  <c r="FA67" i="84"/>
  <c r="FB67" i="84" s="1"/>
  <c r="FA71" i="84"/>
  <c r="FB71" i="84" s="1"/>
  <c r="FA77" i="84"/>
  <c r="FB77" i="84" s="1"/>
  <c r="FA82" i="84"/>
  <c r="FB82" i="84" s="1"/>
  <c r="FA87" i="84"/>
  <c r="FB87" i="84" s="1"/>
  <c r="FA78" i="84"/>
  <c r="FB78" i="84" s="1"/>
  <c r="FA48" i="84"/>
  <c r="FB48" i="84" s="1"/>
  <c r="FA66" i="84"/>
  <c r="FB66" i="84" s="1"/>
  <c r="FA37" i="84"/>
  <c r="FB37" i="84" s="1"/>
  <c r="FA45" i="84"/>
  <c r="FB45" i="84" s="1"/>
  <c r="FA68" i="84"/>
  <c r="FB68" i="84" s="1"/>
  <c r="FA83" i="84"/>
  <c r="FB83" i="84" s="1"/>
  <c r="FA97" i="84"/>
  <c r="FB97" i="84" s="1"/>
  <c r="FA41" i="84"/>
  <c r="FB41" i="84" s="1"/>
  <c r="FA43" i="84"/>
  <c r="FB43" i="84" s="1"/>
  <c r="FA47" i="84"/>
  <c r="FB47" i="84" s="1"/>
  <c r="FA61" i="84"/>
  <c r="FB61" i="84" s="1"/>
  <c r="FA65" i="84"/>
  <c r="FB65" i="84" s="1"/>
  <c r="FA69" i="84"/>
  <c r="FB69" i="84" s="1"/>
  <c r="FA73" i="84"/>
  <c r="FB73" i="84" s="1"/>
  <c r="FA80" i="84"/>
  <c r="FB80" i="84" s="1"/>
  <c r="FA84" i="84"/>
  <c r="FB84" i="84" s="1"/>
  <c r="FB60" i="84"/>
  <c r="AC277" i="84"/>
  <c r="F9" i="5" s="1"/>
  <c r="I66" i="103"/>
  <c r="I67" i="103" s="1"/>
  <c r="FA133" i="84"/>
  <c r="FB133" i="84" s="1"/>
  <c r="DE279" i="84"/>
  <c r="BF277" i="84"/>
  <c r="BF279" i="84" s="1"/>
  <c r="EJ277" i="84"/>
  <c r="G10" i="90" s="1"/>
  <c r="ED277" i="84"/>
  <c r="G9" i="90" s="1"/>
  <c r="CI277" i="84"/>
  <c r="EI277" i="84"/>
  <c r="G7" i="90" s="1"/>
  <c r="EC277" i="84"/>
  <c r="AX277" i="84"/>
  <c r="BT277" i="84"/>
  <c r="BT279" i="84" s="1"/>
  <c r="CH277" i="84"/>
  <c r="AS277" i="84"/>
  <c r="BR277" i="84"/>
  <c r="BR279" i="84" s="1"/>
  <c r="CC277" i="84"/>
  <c r="BQ277" i="84"/>
  <c r="BQ279" i="84" s="1"/>
  <c r="CB277" i="84"/>
  <c r="CB279" i="84" s="1"/>
  <c r="EE277" i="84"/>
  <c r="G8" i="90" s="1"/>
  <c r="BS277" i="84"/>
  <c r="BS279" i="84" s="1"/>
  <c r="BO277" i="84"/>
  <c r="BO279" i="84" s="1"/>
  <c r="BM279" i="84"/>
  <c r="G34" i="134" s="1"/>
  <c r="G35" i="134" s="1"/>
  <c r="F33" i="5" s="1"/>
  <c r="BP277" i="84"/>
  <c r="BP279" i="84" s="1"/>
  <c r="BL277" i="84"/>
  <c r="BL279" i="84" s="1"/>
  <c r="G11" i="96"/>
  <c r="EK277" i="84"/>
  <c r="X277" i="84"/>
  <c r="G12" i="96" s="1"/>
  <c r="CL277" i="84"/>
  <c r="ER277" i="84"/>
  <c r="G36" i="90" s="1"/>
  <c r="EZ277" i="84"/>
  <c r="EW277" i="84"/>
  <c r="G38" i="90" s="1"/>
  <c r="D15" i="54" s="1"/>
  <c r="EP277" i="84"/>
  <c r="F36" i="5" l="1"/>
  <c r="Q33" i="5"/>
  <c r="D21" i="54"/>
  <c r="P23" i="9"/>
  <c r="O24" i="9"/>
  <c r="E15" i="9"/>
  <c r="G39" i="90"/>
  <c r="F16" i="4" s="1"/>
  <c r="G15" i="96"/>
  <c r="G17" i="96" s="1"/>
  <c r="E14" i="9"/>
  <c r="G11" i="90"/>
  <c r="F12" i="4" s="1"/>
  <c r="F14" i="4" s="1"/>
  <c r="D12" i="54"/>
  <c r="CC279" i="84"/>
  <c r="G62" i="103" s="1"/>
  <c r="O62" i="103" s="1"/>
  <c r="FA10" i="84"/>
  <c r="FB10" i="84" s="1"/>
  <c r="E17" i="9" l="1"/>
  <c r="F17" i="4"/>
  <c r="E22" i="129" s="1"/>
  <c r="Q9" i="5"/>
  <c r="FA13" i="84"/>
  <c r="FB13" i="84" s="1"/>
  <c r="L19" i="4" l="1"/>
  <c r="D3" i="105"/>
  <c r="L19" i="59"/>
  <c r="L20" i="59"/>
  <c r="G19" i="60" l="1"/>
  <c r="G14" i="60"/>
  <c r="G18" i="60"/>
  <c r="G17" i="60"/>
  <c r="G16" i="60"/>
  <c r="H17" i="33" l="1"/>
  <c r="J17" i="33"/>
  <c r="J12" i="33"/>
  <c r="H12" i="33"/>
  <c r="J18" i="33" l="1"/>
  <c r="H22" i="61" l="1"/>
  <c r="H24" i="61"/>
  <c r="H26" i="61"/>
  <c r="H31" i="61"/>
  <c r="H23" i="61"/>
  <c r="H27" i="61"/>
  <c r="H18" i="33" l="1"/>
  <c r="O28" i="60" l="1"/>
  <c r="O27" i="60"/>
  <c r="O26" i="60"/>
  <c r="O25" i="60"/>
  <c r="O24" i="60"/>
  <c r="O23" i="60"/>
  <c r="O22" i="60"/>
  <c r="O21" i="60"/>
  <c r="O20" i="60"/>
  <c r="O18" i="60"/>
  <c r="O15" i="60"/>
  <c r="N27" i="60"/>
  <c r="N26" i="60"/>
  <c r="N25" i="60"/>
  <c r="N24" i="60"/>
  <c r="N23" i="60"/>
  <c r="N22" i="60"/>
  <c r="N21" i="60"/>
  <c r="N20" i="60"/>
  <c r="N19" i="60"/>
  <c r="N18" i="60"/>
  <c r="N17" i="60"/>
  <c r="N16" i="60"/>
  <c r="N15" i="60"/>
  <c r="N14" i="60"/>
  <c r="O16" i="60"/>
  <c r="O17" i="60"/>
  <c r="O19" i="60"/>
  <c r="D12" i="60"/>
  <c r="M23" i="59"/>
  <c r="M20" i="59"/>
  <c r="M19" i="59"/>
  <c r="M17" i="59"/>
  <c r="M16" i="59"/>
  <c r="M15" i="59"/>
  <c r="M14" i="59"/>
  <c r="M13" i="59"/>
  <c r="L17" i="59"/>
  <c r="L16" i="59"/>
  <c r="L15" i="59"/>
  <c r="L14" i="59"/>
  <c r="L13" i="59"/>
  <c r="G25" i="59" l="1"/>
  <c r="P358" i="82" l="1"/>
  <c r="P357" i="82"/>
  <c r="J23" i="50" l="1"/>
  <c r="H27" i="33"/>
  <c r="K18" i="30" l="1"/>
  <c r="O14" i="60" l="1"/>
  <c r="O12" i="60"/>
  <c r="N12" i="60"/>
  <c r="M35" i="60"/>
  <c r="L35" i="60"/>
  <c r="K35" i="60"/>
  <c r="J35" i="60"/>
  <c r="I35" i="60"/>
  <c r="H35" i="60"/>
  <c r="G35" i="60"/>
  <c r="F35" i="60"/>
  <c r="E35" i="60"/>
  <c r="D35" i="60"/>
  <c r="P35" i="60"/>
  <c r="O13" i="60"/>
  <c r="M13" i="60"/>
  <c r="L13" i="60"/>
  <c r="K13" i="60"/>
  <c r="J13" i="60"/>
  <c r="I13" i="60"/>
  <c r="H13" i="60"/>
  <c r="G13" i="60"/>
  <c r="F13" i="60"/>
  <c r="E13" i="60"/>
  <c r="D13" i="60"/>
  <c r="P13" i="60"/>
  <c r="N8" i="60"/>
  <c r="P8" i="60"/>
  <c r="G26" i="59"/>
  <c r="M26" i="59"/>
  <c r="L26" i="59"/>
  <c r="K26" i="59"/>
  <c r="J26" i="59"/>
  <c r="I26" i="59"/>
  <c r="H26" i="59"/>
  <c r="P36" i="60" l="1"/>
  <c r="I36" i="60"/>
  <c r="M36" i="60"/>
  <c r="J36" i="60"/>
  <c r="G36" i="60"/>
  <c r="K36" i="60"/>
  <c r="H36" i="60"/>
  <c r="L36" i="60"/>
  <c r="O35" i="60"/>
  <c r="O36" i="60" s="1"/>
  <c r="F36" i="60"/>
  <c r="N13" i="60"/>
  <c r="D36" i="60"/>
  <c r="E36" i="60"/>
  <c r="N35" i="60"/>
  <c r="N36" i="60" l="1"/>
  <c r="J24" i="42" l="1"/>
  <c r="F37" i="36" l="1"/>
  <c r="F36" i="36"/>
  <c r="F35" i="36"/>
  <c r="F38" i="36" l="1"/>
  <c r="H36" i="36" s="1"/>
  <c r="H35" i="36" l="1"/>
  <c r="H37" i="36"/>
  <c r="BX277" i="84" l="1"/>
  <c r="J34" i="50" s="1"/>
  <c r="AZ277" i="84"/>
  <c r="AZ279" i="84" s="1"/>
  <c r="AY277" i="84"/>
  <c r="AU277" i="84"/>
  <c r="AR277" i="84"/>
  <c r="AQ277" i="84"/>
  <c r="AO277" i="84"/>
  <c r="AK277" i="84"/>
  <c r="AJ277" i="84"/>
  <c r="AI277" i="84"/>
  <c r="AH277" i="84"/>
  <c r="AG277" i="84"/>
  <c r="AF277" i="84"/>
  <c r="AE277" i="84"/>
  <c r="AD277" i="84"/>
  <c r="Z277" i="84"/>
  <c r="J277" i="84"/>
  <c r="G277" i="84"/>
  <c r="CG174" i="84"/>
  <c r="FA174" i="84" s="1"/>
  <c r="FB174" i="84" s="1"/>
  <c r="CF173" i="84"/>
  <c r="FA173" i="84" s="1"/>
  <c r="FB173" i="84" s="1"/>
  <c r="CF172" i="84"/>
  <c r="FA172" i="84" s="1"/>
  <c r="FB172" i="84" s="1"/>
  <c r="BA171" i="84"/>
  <c r="FA171" i="84" s="1"/>
  <c r="FB171" i="84" s="1"/>
  <c r="CD169" i="84"/>
  <c r="FA169" i="84" s="1"/>
  <c r="FB169" i="84" s="1"/>
  <c r="CA168" i="84"/>
  <c r="FA168" i="84" s="1"/>
  <c r="FB168" i="84" s="1"/>
  <c r="BZ167" i="84"/>
  <c r="FA167" i="84" s="1"/>
  <c r="FB167" i="84" s="1"/>
  <c r="BN164" i="84"/>
  <c r="FA164" i="84" s="1"/>
  <c r="FB164" i="84" s="1"/>
  <c r="BN163" i="84"/>
  <c r="FA163" i="84" s="1"/>
  <c r="FB163" i="84" s="1"/>
  <c r="BD159" i="84"/>
  <c r="FA159" i="84" s="1"/>
  <c r="FB159" i="84" s="1"/>
  <c r="BV151" i="84"/>
  <c r="FA151" i="84" s="1"/>
  <c r="FB151" i="84" s="1"/>
  <c r="BV150" i="84"/>
  <c r="FA150" i="84" s="1"/>
  <c r="FB150" i="84" s="1"/>
  <c r="BU149" i="84"/>
  <c r="FA149" i="84" s="1"/>
  <c r="FB149" i="84" s="1"/>
  <c r="BU148" i="84"/>
  <c r="FA148" i="84" s="1"/>
  <c r="FB148" i="84" s="1"/>
  <c r="BV145" i="84"/>
  <c r="FA145" i="84" s="1"/>
  <c r="FB145" i="84" s="1"/>
  <c r="BV144" i="84"/>
  <c r="FA144" i="84" s="1"/>
  <c r="FB144" i="84" s="1"/>
  <c r="BV143" i="84"/>
  <c r="FA143" i="84" s="1"/>
  <c r="FB143" i="84" s="1"/>
  <c r="AT277" i="84"/>
  <c r="AL105" i="84"/>
  <c r="FA105" i="84" s="1"/>
  <c r="FB105" i="84" s="1"/>
  <c r="AA92" i="84"/>
  <c r="FA92" i="84" s="1"/>
  <c r="FB92" i="84" s="1"/>
  <c r="FA89" i="84"/>
  <c r="FB89" i="84" s="1"/>
  <c r="AA88" i="84"/>
  <c r="FA88" i="84" s="1"/>
  <c r="FB88" i="84" s="1"/>
  <c r="S79" i="84"/>
  <c r="P279" i="84"/>
  <c r="BV72" i="84"/>
  <c r="K278" i="84"/>
  <c r="L17" i="84"/>
  <c r="I277" i="84"/>
  <c r="FA9" i="84"/>
  <c r="FA17" i="84" l="1"/>
  <c r="FB17" i="84" s="1"/>
  <c r="G12" i="95"/>
  <c r="G13" i="95" s="1"/>
  <c r="FA72" i="84"/>
  <c r="FB72" i="84" s="1"/>
  <c r="FB40" i="84"/>
  <c r="FA79" i="84"/>
  <c r="FB79" i="84" s="1"/>
  <c r="CA277" i="84"/>
  <c r="CA279" i="84" s="1"/>
  <c r="BZ277" i="84"/>
  <c r="BZ279" i="84" s="1"/>
  <c r="U277" i="84"/>
  <c r="G9" i="96" s="1"/>
  <c r="CG277" i="84"/>
  <c r="AL277" i="84"/>
  <c r="BD277" i="84"/>
  <c r="CF277" i="84"/>
  <c r="BA277" i="84"/>
  <c r="CD277" i="84"/>
  <c r="FB9" i="84"/>
  <c r="H30" i="33"/>
  <c r="H32" i="33" s="1"/>
  <c r="K277" i="84"/>
  <c r="G16" i="95" s="1"/>
  <c r="O277" i="84"/>
  <c r="AM277" i="84"/>
  <c r="AP277" i="84"/>
  <c r="Q277" i="84"/>
  <c r="G24" i="96" s="1"/>
  <c r="H277" i="84"/>
  <c r="F8" i="101" s="1"/>
  <c r="L277" i="84"/>
  <c r="BV277" i="84"/>
  <c r="BN277" i="84"/>
  <c r="S277" i="84"/>
  <c r="T277" i="84"/>
  <c r="G10" i="96" s="1"/>
  <c r="P277" i="84"/>
  <c r="G24" i="95" s="1"/>
  <c r="G25" i="95" s="1"/>
  <c r="N277" i="84"/>
  <c r="AN277" i="84"/>
  <c r="BU277" i="84"/>
  <c r="AV277" i="84"/>
  <c r="AW277" i="84"/>
  <c r="R277" i="84"/>
  <c r="AA277" i="84"/>
  <c r="G14" i="96" s="1"/>
  <c r="BY277" i="84"/>
  <c r="F10" i="5" l="1"/>
  <c r="G26" i="95"/>
  <c r="L26" i="95"/>
  <c r="F12" i="5"/>
  <c r="G16" i="96"/>
  <c r="G18" i="96" s="1"/>
  <c r="F14" i="5" s="1"/>
  <c r="Q14" i="5" s="1"/>
  <c r="G25" i="96"/>
  <c r="F15" i="5" s="1"/>
  <c r="Q279" i="84"/>
  <c r="BA279" i="84"/>
  <c r="BD279" i="84"/>
  <c r="BU279" i="84"/>
  <c r="BN279" i="84"/>
  <c r="BV279" i="84"/>
  <c r="D284" i="84"/>
  <c r="E290" i="84"/>
  <c r="D288" i="84"/>
  <c r="E289" i="84"/>
  <c r="D287" i="84"/>
  <c r="D283" i="84"/>
  <c r="E282" i="84"/>
  <c r="Q10" i="5" l="1"/>
  <c r="F16" i="5"/>
  <c r="Q15" i="5"/>
  <c r="D19" i="54"/>
  <c r="D20" i="54"/>
  <c r="J13" i="42"/>
  <c r="D285" i="84"/>
  <c r="D291" i="84" s="1"/>
  <c r="BU283" i="84"/>
  <c r="E291" i="84"/>
  <c r="D18" i="54" l="1"/>
  <c r="D22" i="54" s="1"/>
  <c r="Q16" i="5"/>
  <c r="R16" i="5"/>
  <c r="F27" i="87"/>
  <c r="D292" i="84"/>
  <c r="BZ194" i="83"/>
  <c r="H27" i="87" l="1"/>
  <c r="J27" i="87" s="1"/>
  <c r="BV375" i="82"/>
  <c r="BV190" i="82"/>
  <c r="AG103" i="83" l="1"/>
  <c r="DK394" i="83"/>
  <c r="DL394" i="83" s="1"/>
  <c r="DK393" i="83"/>
  <c r="DL393" i="83" s="1"/>
  <c r="DK392" i="83"/>
  <c r="DL392" i="83" s="1"/>
  <c r="DK391" i="83"/>
  <c r="DL391" i="83" s="1"/>
  <c r="DK389" i="83"/>
  <c r="DL389" i="83" s="1"/>
  <c r="DK388" i="83"/>
  <c r="DL388" i="83" s="1"/>
  <c r="DK387" i="83"/>
  <c r="DL387" i="83" s="1"/>
  <c r="DK386" i="83"/>
  <c r="DL386" i="83" s="1"/>
  <c r="DK385" i="83"/>
  <c r="DL385" i="83" s="1"/>
  <c r="DK384" i="83"/>
  <c r="DL384" i="83" s="1"/>
  <c r="DK383" i="83"/>
  <c r="DL383" i="83" s="1"/>
  <c r="DK382" i="83"/>
  <c r="DL382" i="83" s="1"/>
  <c r="DK381" i="83"/>
  <c r="DL381" i="83" s="1"/>
  <c r="DK380" i="83"/>
  <c r="DL380" i="83" s="1"/>
  <c r="DK379" i="83"/>
  <c r="DL379" i="83" s="1"/>
  <c r="DK378" i="83"/>
  <c r="DL378" i="83" s="1"/>
  <c r="DK377" i="83"/>
  <c r="DL377" i="83" s="1"/>
  <c r="DK376" i="83"/>
  <c r="DL376" i="83" s="1"/>
  <c r="DK375" i="83"/>
  <c r="DL375" i="83" s="1"/>
  <c r="DK374" i="83"/>
  <c r="DL374" i="83" s="1"/>
  <c r="DK373" i="83"/>
  <c r="DL373" i="83" s="1"/>
  <c r="DK372" i="83"/>
  <c r="DL372" i="83" s="1"/>
  <c r="DK371" i="83"/>
  <c r="DL371" i="83" s="1"/>
  <c r="DK370" i="83"/>
  <c r="DL370" i="83" s="1"/>
  <c r="DK369" i="83"/>
  <c r="DL369" i="83" s="1"/>
  <c r="DK368" i="83"/>
  <c r="DL368" i="83" s="1"/>
  <c r="DK367" i="83"/>
  <c r="DL367" i="83" s="1"/>
  <c r="DK366" i="83"/>
  <c r="DL366" i="83" s="1"/>
  <c r="DK365" i="83"/>
  <c r="DL365" i="83" s="1"/>
  <c r="DK364" i="83"/>
  <c r="DL364" i="83" s="1"/>
  <c r="DK363" i="83"/>
  <c r="DL363" i="83" s="1"/>
  <c r="DK362" i="83"/>
  <c r="DL362" i="83" s="1"/>
  <c r="DK361" i="83"/>
  <c r="DL361" i="83" s="1"/>
  <c r="DK360" i="83"/>
  <c r="DL360" i="83" s="1"/>
  <c r="DK342" i="83"/>
  <c r="DL342" i="83" s="1"/>
  <c r="DK340" i="83"/>
  <c r="DL340" i="83" s="1"/>
  <c r="DK336" i="83"/>
  <c r="DL336" i="83" s="1"/>
  <c r="DK335" i="83"/>
  <c r="DL335" i="83" s="1"/>
  <c r="DK321" i="83"/>
  <c r="DL321" i="83" s="1"/>
  <c r="DK320" i="83"/>
  <c r="DL320" i="83" s="1"/>
  <c r="DK318" i="83"/>
  <c r="DL318" i="83" s="1"/>
  <c r="DK312" i="83"/>
  <c r="DL312" i="83" s="1"/>
  <c r="DK311" i="83"/>
  <c r="DL311" i="83" s="1"/>
  <c r="DK293" i="83"/>
  <c r="DL293" i="83" s="1"/>
  <c r="DK285" i="83"/>
  <c r="DL285" i="83" s="1"/>
  <c r="DK284" i="83"/>
  <c r="DL284" i="83" s="1"/>
  <c r="DK283" i="83"/>
  <c r="DL283" i="83" s="1"/>
  <c r="DK282" i="83"/>
  <c r="DL282" i="83" s="1"/>
  <c r="DK244" i="83"/>
  <c r="DL244" i="83" s="1"/>
  <c r="DK172" i="83"/>
  <c r="DL172" i="83" s="1"/>
  <c r="DK159" i="83"/>
  <c r="DL159" i="83" s="1"/>
  <c r="DK156" i="83"/>
  <c r="DL156" i="83" s="1"/>
  <c r="DK155" i="83"/>
  <c r="DL155" i="83" s="1"/>
  <c r="DK154" i="83"/>
  <c r="DL154" i="83" s="1"/>
  <c r="DK153" i="83"/>
  <c r="DL153" i="83" s="1"/>
  <c r="DK152" i="83"/>
  <c r="DL152" i="83" s="1"/>
  <c r="DK134" i="83"/>
  <c r="DL134" i="83" s="1"/>
  <c r="DK130" i="83"/>
  <c r="DL130" i="83" s="1"/>
  <c r="DK126" i="83"/>
  <c r="DL126" i="83" s="1"/>
  <c r="DK124" i="83"/>
  <c r="DL124" i="83" s="1"/>
  <c r="DK119" i="83"/>
  <c r="DL119" i="83" s="1"/>
  <c r="DK118" i="83"/>
  <c r="DL118" i="83" s="1"/>
  <c r="DK83" i="83"/>
  <c r="DL83" i="83" s="1"/>
  <c r="DK81" i="83"/>
  <c r="DL81" i="83" s="1"/>
  <c r="DK39" i="83"/>
  <c r="DL39" i="83" s="1"/>
  <c r="DK37" i="83"/>
  <c r="DL37" i="83" s="1"/>
  <c r="DK36" i="83"/>
  <c r="DL36" i="83" s="1"/>
  <c r="DK34" i="83"/>
  <c r="DL34" i="83" s="1"/>
  <c r="DK25" i="83"/>
  <c r="DL25" i="83" s="1"/>
  <c r="DK23" i="83"/>
  <c r="DL23" i="83" s="1"/>
  <c r="DK19" i="83"/>
  <c r="DL19" i="83" s="1"/>
  <c r="DK18" i="83"/>
  <c r="DL18" i="83" s="1"/>
  <c r="DK17" i="83"/>
  <c r="DL17" i="83" s="1"/>
  <c r="DK16" i="83"/>
  <c r="DL16" i="83" s="1"/>
  <c r="DK14" i="83"/>
  <c r="DL14" i="83" s="1"/>
  <c r="DK13" i="83"/>
  <c r="DL13" i="83" s="1"/>
  <c r="E398" i="83"/>
  <c r="E397" i="83"/>
  <c r="DI395" i="83"/>
  <c r="DB395" i="83"/>
  <c r="CY395" i="83"/>
  <c r="CX395" i="83"/>
  <c r="CT395" i="83"/>
  <c r="CP395" i="83"/>
  <c r="CF395" i="83"/>
  <c r="BU395" i="83"/>
  <c r="BO395" i="83"/>
  <c r="BK395" i="83"/>
  <c r="BG395" i="83"/>
  <c r="AU395" i="83"/>
  <c r="AT395" i="83"/>
  <c r="AS395" i="83"/>
  <c r="AO395" i="83"/>
  <c r="AM395" i="83"/>
  <c r="AL395" i="83"/>
  <c r="AJ395" i="83"/>
  <c r="AF395" i="83"/>
  <c r="AE395" i="83"/>
  <c r="AD395" i="83"/>
  <c r="AC395" i="83"/>
  <c r="AB395" i="83"/>
  <c r="AA395" i="83"/>
  <c r="Z395" i="83"/>
  <c r="Y395" i="83"/>
  <c r="V395" i="83"/>
  <c r="T395" i="83"/>
  <c r="Q395" i="83"/>
  <c r="J395" i="83"/>
  <c r="G395" i="83"/>
  <c r="A392" i="83"/>
  <c r="A391" i="83"/>
  <c r="P390" i="83"/>
  <c r="DK390" i="83" s="1"/>
  <c r="DL390" i="83" s="1"/>
  <c r="A390" i="83"/>
  <c r="A389" i="83"/>
  <c r="A388" i="83"/>
  <c r="A387" i="83"/>
  <c r="A386" i="83"/>
  <c r="A385" i="83"/>
  <c r="A384" i="83"/>
  <c r="A383" i="83"/>
  <c r="A382" i="83"/>
  <c r="A381" i="83"/>
  <c r="A380" i="83"/>
  <c r="A379" i="83"/>
  <c r="A378" i="83"/>
  <c r="A377" i="83"/>
  <c r="A376" i="83"/>
  <c r="A374" i="83"/>
  <c r="CZ359" i="83"/>
  <c r="A359" i="83"/>
  <c r="DD358" i="83"/>
  <c r="DK358" i="83" s="1"/>
  <c r="DL358" i="83" s="1"/>
  <c r="A358" i="83"/>
  <c r="DD357" i="83"/>
  <c r="DK357" i="83" s="1"/>
  <c r="DL357" i="83" s="1"/>
  <c r="A357" i="83"/>
  <c r="DJ356" i="83"/>
  <c r="CU356" i="83"/>
  <c r="A356" i="83"/>
  <c r="DJ355" i="83"/>
  <c r="DK355" i="83" s="1"/>
  <c r="DL355" i="83" s="1"/>
  <c r="A355" i="83"/>
  <c r="DJ354" i="83"/>
  <c r="DK354" i="83" s="1"/>
  <c r="DL354" i="83" s="1"/>
  <c r="A354" i="83"/>
  <c r="DJ353" i="83"/>
  <c r="DK353" i="83" s="1"/>
  <c r="DL353" i="83" s="1"/>
  <c r="A353" i="83"/>
  <c r="DA352" i="83"/>
  <c r="DK352" i="83" s="1"/>
  <c r="DL352" i="83" s="1"/>
  <c r="A352" i="83"/>
  <c r="DJ351" i="83"/>
  <c r="DK351" i="83" s="1"/>
  <c r="DL351" i="83" s="1"/>
  <c r="A351" i="83"/>
  <c r="DG350" i="83"/>
  <c r="DG395" i="83" s="1"/>
  <c r="A350" i="83"/>
  <c r="DJ349" i="83"/>
  <c r="DK349" i="83" s="1"/>
  <c r="DL349" i="83" s="1"/>
  <c r="A349" i="83"/>
  <c r="DF348" i="83"/>
  <c r="A348" i="83"/>
  <c r="DC347" i="83"/>
  <c r="DK347" i="83" s="1"/>
  <c r="DL347" i="83" s="1"/>
  <c r="A347" i="83"/>
  <c r="DH346" i="83"/>
  <c r="A346" i="83"/>
  <c r="DA345" i="83"/>
  <c r="DK345" i="83" s="1"/>
  <c r="DL345" i="83" s="1"/>
  <c r="A345" i="83"/>
  <c r="CV344" i="83"/>
  <c r="DK344" i="83" s="1"/>
  <c r="DL344" i="83" s="1"/>
  <c r="A344" i="83"/>
  <c r="CV343" i="83"/>
  <c r="DK343" i="83" s="1"/>
  <c r="DL343" i="83" s="1"/>
  <c r="A343" i="83"/>
  <c r="A342" i="83"/>
  <c r="CR341" i="83"/>
  <c r="DK341" i="83" s="1"/>
  <c r="DL341" i="83" s="1"/>
  <c r="A341" i="83"/>
  <c r="A340" i="83"/>
  <c r="CU339" i="83"/>
  <c r="DK339" i="83" s="1"/>
  <c r="DL339" i="83" s="1"/>
  <c r="A339" i="83"/>
  <c r="CV338" i="83"/>
  <c r="DK338" i="83" s="1"/>
  <c r="DL338" i="83" s="1"/>
  <c r="A338" i="83"/>
  <c r="DE337" i="83"/>
  <c r="DK337" i="83" s="1"/>
  <c r="DL337" i="83" s="1"/>
  <c r="A337" i="83"/>
  <c r="A336" i="83"/>
  <c r="A335" i="83"/>
  <c r="CW334" i="83"/>
  <c r="DK334" i="83" s="1"/>
  <c r="DL334" i="83" s="1"/>
  <c r="A334" i="83"/>
  <c r="CW333" i="83"/>
  <c r="DK333" i="83" s="1"/>
  <c r="DL333" i="83" s="1"/>
  <c r="A333" i="83"/>
  <c r="CL332" i="83"/>
  <c r="DK332" i="83" s="1"/>
  <c r="DL332" i="83" s="1"/>
  <c r="A332" i="83"/>
  <c r="CL331" i="83"/>
  <c r="DK331" i="83" s="1"/>
  <c r="DL331" i="83" s="1"/>
  <c r="A331" i="83"/>
  <c r="CW330" i="83"/>
  <c r="DK330" i="83" s="1"/>
  <c r="DL330" i="83" s="1"/>
  <c r="A330" i="83"/>
  <c r="CG329" i="83"/>
  <c r="DK329" i="83" s="1"/>
  <c r="DL329" i="83" s="1"/>
  <c r="A329" i="83"/>
  <c r="CG328" i="83"/>
  <c r="DK328" i="83" s="1"/>
  <c r="DL328" i="83" s="1"/>
  <c r="A328" i="83"/>
  <c r="CG327" i="83"/>
  <c r="DK327" i="83" s="1"/>
  <c r="DL327" i="83" s="1"/>
  <c r="A327" i="83"/>
  <c r="CG326" i="83"/>
  <c r="DK326" i="83" s="1"/>
  <c r="DL326" i="83" s="1"/>
  <c r="A326" i="83"/>
  <c r="CG325" i="83"/>
  <c r="DK325" i="83" s="1"/>
  <c r="DL325" i="83" s="1"/>
  <c r="A325" i="83"/>
  <c r="CG324" i="83"/>
  <c r="DK324" i="83" s="1"/>
  <c r="DL324" i="83" s="1"/>
  <c r="A324" i="83"/>
  <c r="CG323" i="83"/>
  <c r="DK323" i="83" s="1"/>
  <c r="DL323" i="83" s="1"/>
  <c r="A323" i="83"/>
  <c r="CQ322" i="83"/>
  <c r="DK322" i="83" s="1"/>
  <c r="DL322" i="83" s="1"/>
  <c r="A322" i="83"/>
  <c r="A321" i="83"/>
  <c r="A320" i="83"/>
  <c r="CE319" i="83"/>
  <c r="DK319" i="83" s="1"/>
  <c r="DL319" i="83" s="1"/>
  <c r="A319" i="83"/>
  <c r="A318" i="83"/>
  <c r="CQ317" i="83"/>
  <c r="DK317" i="83" s="1"/>
  <c r="DL317" i="83" s="1"/>
  <c r="A317" i="83"/>
  <c r="CE316" i="83"/>
  <c r="DK316" i="83" s="1"/>
  <c r="DL316" i="83" s="1"/>
  <c r="A316" i="83"/>
  <c r="CJ315" i="83"/>
  <c r="DK315" i="83" s="1"/>
  <c r="DL315" i="83" s="1"/>
  <c r="A315" i="83"/>
  <c r="CC314" i="83"/>
  <c r="DK314" i="83" s="1"/>
  <c r="DL314" i="83" s="1"/>
  <c r="A314" i="83"/>
  <c r="CE313" i="83"/>
  <c r="DK313" i="83" s="1"/>
  <c r="DL313" i="83" s="1"/>
  <c r="A313" i="83"/>
  <c r="A312" i="83"/>
  <c r="A311" i="83"/>
  <c r="CQ310" i="83"/>
  <c r="DK310" i="83" s="1"/>
  <c r="DL310" i="83" s="1"/>
  <c r="A310" i="83"/>
  <c r="CQ309" i="83"/>
  <c r="DK309" i="83" s="1"/>
  <c r="DL309" i="83" s="1"/>
  <c r="A309" i="83"/>
  <c r="CJ308" i="83"/>
  <c r="DK308" i="83" s="1"/>
  <c r="DL308" i="83" s="1"/>
  <c r="A308" i="83"/>
  <c r="CJ307" i="83"/>
  <c r="DK307" i="83" s="1"/>
  <c r="DL307" i="83" s="1"/>
  <c r="A307" i="83"/>
  <c r="CJ306" i="83"/>
  <c r="DK306" i="83" s="1"/>
  <c r="DL306" i="83" s="1"/>
  <c r="A306" i="83"/>
  <c r="CJ305" i="83"/>
  <c r="DK305" i="83" s="1"/>
  <c r="DL305" i="83" s="1"/>
  <c r="A305" i="83"/>
  <c r="CJ304" i="83"/>
  <c r="DK304" i="83" s="1"/>
  <c r="DL304" i="83" s="1"/>
  <c r="A304" i="83"/>
  <c r="CK303" i="83"/>
  <c r="DK303" i="83" s="1"/>
  <c r="DL303" i="83" s="1"/>
  <c r="A303" i="83"/>
  <c r="CK302" i="83"/>
  <c r="DK302" i="83" s="1"/>
  <c r="DL302" i="83" s="1"/>
  <c r="A302" i="83"/>
  <c r="CK301" i="83"/>
  <c r="DK301" i="83" s="1"/>
  <c r="DL301" i="83" s="1"/>
  <c r="A301" i="83"/>
  <c r="CK300" i="83"/>
  <c r="DK300" i="83" s="1"/>
  <c r="DL300" i="83" s="1"/>
  <c r="A300" i="83"/>
  <c r="CK299" i="83"/>
  <c r="DK299" i="83" s="1"/>
  <c r="DL299" i="83" s="1"/>
  <c r="A299" i="83"/>
  <c r="CN298" i="83"/>
  <c r="DK298" i="83" s="1"/>
  <c r="DL298" i="83" s="1"/>
  <c r="A298" i="83"/>
  <c r="CM297" i="83"/>
  <c r="DK297" i="83" s="1"/>
  <c r="DL297" i="83" s="1"/>
  <c r="A297" i="83"/>
  <c r="CQ296" i="83"/>
  <c r="DK296" i="83" s="1"/>
  <c r="DL296" i="83" s="1"/>
  <c r="A296" i="83"/>
  <c r="CQ295" i="83"/>
  <c r="DK295" i="83" s="1"/>
  <c r="DL295" i="83" s="1"/>
  <c r="A295" i="83"/>
  <c r="CQ294" i="83"/>
  <c r="DK294" i="83" s="1"/>
  <c r="DL294" i="83" s="1"/>
  <c r="A294" i="83"/>
  <c r="A293" i="83"/>
  <c r="CQ292" i="83"/>
  <c r="DK292" i="83" s="1"/>
  <c r="DL292" i="83" s="1"/>
  <c r="A292" i="83"/>
  <c r="CQ291" i="83"/>
  <c r="DK291" i="83" s="1"/>
  <c r="DL291" i="83" s="1"/>
  <c r="A291" i="83"/>
  <c r="CC290" i="83"/>
  <c r="DK290" i="83" s="1"/>
  <c r="DL290" i="83" s="1"/>
  <c r="A290" i="83"/>
  <c r="CH289" i="83"/>
  <c r="DK289" i="83" s="1"/>
  <c r="DL289" i="83" s="1"/>
  <c r="A289" i="83"/>
  <c r="CH288" i="83"/>
  <c r="DK288" i="83" s="1"/>
  <c r="DL288" i="83" s="1"/>
  <c r="A288" i="83"/>
  <c r="CH287" i="83"/>
  <c r="DK287" i="83" s="1"/>
  <c r="DL287" i="83" s="1"/>
  <c r="A287" i="83"/>
  <c r="BW286" i="83"/>
  <c r="DK286" i="83" s="1"/>
  <c r="DL286" i="83" s="1"/>
  <c r="A286" i="83"/>
  <c r="A285" i="83"/>
  <c r="A284" i="83"/>
  <c r="A283" i="83"/>
  <c r="A282" i="83"/>
  <c r="CQ281" i="83"/>
  <c r="DK281" i="83" s="1"/>
  <c r="DL281" i="83" s="1"/>
  <c r="A281" i="83"/>
  <c r="CN280" i="83"/>
  <c r="DK280" i="83" s="1"/>
  <c r="DL280" i="83" s="1"/>
  <c r="A280" i="83"/>
  <c r="CN279" i="83"/>
  <c r="DK279" i="83" s="1"/>
  <c r="DL279" i="83" s="1"/>
  <c r="A279" i="83"/>
  <c r="CN278" i="83"/>
  <c r="DK278" i="83" s="1"/>
  <c r="DL278" i="83" s="1"/>
  <c r="A278" i="83"/>
  <c r="CN277" i="83"/>
  <c r="DK277" i="83" s="1"/>
  <c r="DL277" i="83" s="1"/>
  <c r="A277" i="83"/>
  <c r="CS276" i="83"/>
  <c r="CS395" i="83" s="1"/>
  <c r="A276" i="83"/>
  <c r="CQ275" i="83"/>
  <c r="DK275" i="83" s="1"/>
  <c r="DL275" i="83" s="1"/>
  <c r="A275" i="83"/>
  <c r="CO274" i="83"/>
  <c r="DK274" i="83" s="1"/>
  <c r="DL274" i="83" s="1"/>
  <c r="A274" i="83"/>
  <c r="CQ273" i="83"/>
  <c r="DK273" i="83" s="1"/>
  <c r="DL273" i="83" s="1"/>
  <c r="A273" i="83"/>
  <c r="CI272" i="83"/>
  <c r="DK272" i="83" s="1"/>
  <c r="DL272" i="83" s="1"/>
  <c r="A272" i="83"/>
  <c r="CI271" i="83"/>
  <c r="DK271" i="83" s="1"/>
  <c r="DL271" i="83" s="1"/>
  <c r="A271" i="83"/>
  <c r="CI270" i="83"/>
  <c r="DK270" i="83" s="1"/>
  <c r="DL270" i="83" s="1"/>
  <c r="A270" i="83"/>
  <c r="CI269" i="83"/>
  <c r="DK269" i="83" s="1"/>
  <c r="DL269" i="83" s="1"/>
  <c r="A269" i="83"/>
  <c r="CI268" i="83"/>
  <c r="DK268" i="83" s="1"/>
  <c r="DL268" i="83" s="1"/>
  <c r="A268" i="83"/>
  <c r="CI267" i="83"/>
  <c r="DK267" i="83" s="1"/>
  <c r="DL267" i="83" s="1"/>
  <c r="A267" i="83"/>
  <c r="CQ266" i="83"/>
  <c r="DK266" i="83" s="1"/>
  <c r="DL266" i="83" s="1"/>
  <c r="A266" i="83"/>
  <c r="CQ265" i="83"/>
  <c r="DK265" i="83" s="1"/>
  <c r="DL265" i="83" s="1"/>
  <c r="A265" i="83"/>
  <c r="CQ264" i="83"/>
  <c r="DK264" i="83" s="1"/>
  <c r="DL264" i="83" s="1"/>
  <c r="A264" i="83"/>
  <c r="CQ263" i="83"/>
  <c r="DK263" i="83" s="1"/>
  <c r="DL263" i="83" s="1"/>
  <c r="A263" i="83"/>
  <c r="CQ262" i="83"/>
  <c r="DK262" i="83" s="1"/>
  <c r="DL262" i="83" s="1"/>
  <c r="A262" i="83"/>
  <c r="CQ261" i="83"/>
  <c r="DK261" i="83" s="1"/>
  <c r="DL261" i="83" s="1"/>
  <c r="A261" i="83"/>
  <c r="CQ260" i="83"/>
  <c r="DK260" i="83" s="1"/>
  <c r="DL260" i="83" s="1"/>
  <c r="A260" i="83"/>
  <c r="CQ259" i="83"/>
  <c r="DK259" i="83" s="1"/>
  <c r="DL259" i="83" s="1"/>
  <c r="A259" i="83"/>
  <c r="CQ258" i="83"/>
  <c r="DK258" i="83" s="1"/>
  <c r="DL258" i="83" s="1"/>
  <c r="A258" i="83"/>
  <c r="CN257" i="83"/>
  <c r="DK257" i="83" s="1"/>
  <c r="DL257" i="83" s="1"/>
  <c r="A257" i="83"/>
  <c r="CQ256" i="83"/>
  <c r="DK256" i="83" s="1"/>
  <c r="DL256" i="83" s="1"/>
  <c r="A256" i="83"/>
  <c r="CK255" i="83"/>
  <c r="DK255" i="83" s="1"/>
  <c r="DL255" i="83" s="1"/>
  <c r="A255" i="83"/>
  <c r="CK254" i="83"/>
  <c r="DK254" i="83" s="1"/>
  <c r="DL254" i="83" s="1"/>
  <c r="A254" i="83"/>
  <c r="CK253" i="83"/>
  <c r="DK253" i="83" s="1"/>
  <c r="DL253" i="83" s="1"/>
  <c r="A253" i="83"/>
  <c r="CQ252" i="83"/>
  <c r="DK252" i="83" s="1"/>
  <c r="DL252" i="83" s="1"/>
  <c r="A252" i="83"/>
  <c r="CC251" i="83"/>
  <c r="DK251" i="83" s="1"/>
  <c r="DL251" i="83" s="1"/>
  <c r="A251" i="83"/>
  <c r="CO250" i="83"/>
  <c r="A250" i="83"/>
  <c r="CE249" i="83"/>
  <c r="DK249" i="83" s="1"/>
  <c r="DL249" i="83" s="1"/>
  <c r="A249" i="83"/>
  <c r="CQ248" i="83"/>
  <c r="DK248" i="83" s="1"/>
  <c r="DL248" i="83" s="1"/>
  <c r="A248" i="83"/>
  <c r="CM247" i="83"/>
  <c r="DK247" i="83" s="1"/>
  <c r="DL247" i="83" s="1"/>
  <c r="A247" i="83"/>
  <c r="CQ246" i="83"/>
  <c r="DK246" i="83" s="1"/>
  <c r="DL246" i="83" s="1"/>
  <c r="A246" i="83"/>
  <c r="CH245" i="83"/>
  <c r="DK245" i="83" s="1"/>
  <c r="DL245" i="83" s="1"/>
  <c r="A245" i="83"/>
  <c r="A244" i="83"/>
  <c r="CQ243" i="83"/>
  <c r="DK243" i="83" s="1"/>
  <c r="DL243" i="83" s="1"/>
  <c r="A243" i="83"/>
  <c r="CQ242" i="83"/>
  <c r="DK242" i="83" s="1"/>
  <c r="DL242" i="83" s="1"/>
  <c r="A242" i="83"/>
  <c r="CQ241" i="83"/>
  <c r="DK241" i="83" s="1"/>
  <c r="DL241" i="83" s="1"/>
  <c r="A241" i="83"/>
  <c r="CQ240" i="83"/>
  <c r="DK240" i="83" s="1"/>
  <c r="DL240" i="83" s="1"/>
  <c r="A240" i="83"/>
  <c r="CQ239" i="83"/>
  <c r="DK239" i="83" s="1"/>
  <c r="DL239" i="83" s="1"/>
  <c r="A239" i="83"/>
  <c r="CE238" i="83"/>
  <c r="DK238" i="83" s="1"/>
  <c r="DL238" i="83" s="1"/>
  <c r="A238" i="83"/>
  <c r="CQ237" i="83"/>
  <c r="DK237" i="83" s="1"/>
  <c r="DL237" i="83" s="1"/>
  <c r="A237" i="83"/>
  <c r="CE236" i="83"/>
  <c r="DK236" i="83" s="1"/>
  <c r="DL236" i="83" s="1"/>
  <c r="A236" i="83"/>
  <c r="CC235" i="83"/>
  <c r="DK235" i="83" s="1"/>
  <c r="DL235" i="83" s="1"/>
  <c r="A235" i="83"/>
  <c r="CQ234" i="83"/>
  <c r="DK234" i="83" s="1"/>
  <c r="DL234" i="83" s="1"/>
  <c r="A234" i="83"/>
  <c r="CQ233" i="83"/>
  <c r="DK233" i="83" s="1"/>
  <c r="DL233" i="83" s="1"/>
  <c r="A233" i="83"/>
  <c r="CM232" i="83"/>
  <c r="DK232" i="83" s="1"/>
  <c r="DL232" i="83" s="1"/>
  <c r="A232" i="83"/>
  <c r="CJ231" i="83"/>
  <c r="DK231" i="83" s="1"/>
  <c r="DL231" i="83" s="1"/>
  <c r="A231" i="83"/>
  <c r="CJ230" i="83"/>
  <c r="DK230" i="83" s="1"/>
  <c r="DL230" i="83" s="1"/>
  <c r="A230" i="83"/>
  <c r="CJ229" i="83"/>
  <c r="DK229" i="83" s="1"/>
  <c r="DL229" i="83" s="1"/>
  <c r="A229" i="83"/>
  <c r="CJ228" i="83"/>
  <c r="DK228" i="83" s="1"/>
  <c r="DL228" i="83" s="1"/>
  <c r="A228" i="83"/>
  <c r="CJ227" i="83"/>
  <c r="DK227" i="83" s="1"/>
  <c r="DL227" i="83" s="1"/>
  <c r="A227" i="83"/>
  <c r="CJ226" i="83"/>
  <c r="DK226" i="83" s="1"/>
  <c r="DL226" i="83" s="1"/>
  <c r="A226" i="83"/>
  <c r="CI225" i="83"/>
  <c r="DK225" i="83" s="1"/>
  <c r="DL225" i="83" s="1"/>
  <c r="A225" i="83"/>
  <c r="CI224" i="83"/>
  <c r="DK224" i="83" s="1"/>
  <c r="DL224" i="83" s="1"/>
  <c r="A224" i="83"/>
  <c r="CI223" i="83"/>
  <c r="DK223" i="83" s="1"/>
  <c r="DL223" i="83" s="1"/>
  <c r="A223" i="83"/>
  <c r="CI222" i="83"/>
  <c r="DK222" i="83" s="1"/>
  <c r="DL222" i="83" s="1"/>
  <c r="A222" i="83"/>
  <c r="CI221" i="83"/>
  <c r="DK221" i="83" s="1"/>
  <c r="DL221" i="83" s="1"/>
  <c r="A221" i="83"/>
  <c r="BX220" i="83"/>
  <c r="DK220" i="83" s="1"/>
  <c r="DL220" i="83" s="1"/>
  <c r="A220" i="83"/>
  <c r="BX219" i="83"/>
  <c r="DK219" i="83" s="1"/>
  <c r="DL219" i="83" s="1"/>
  <c r="A219" i="83"/>
  <c r="BX218" i="83"/>
  <c r="DK218" i="83" s="1"/>
  <c r="DL218" i="83" s="1"/>
  <c r="A218" i="83"/>
  <c r="BX217" i="83"/>
  <c r="DK217" i="83" s="1"/>
  <c r="DL217" i="83" s="1"/>
  <c r="A217" i="83"/>
  <c r="BX216" i="83"/>
  <c r="DK216" i="83" s="1"/>
  <c r="DL216" i="83" s="1"/>
  <c r="A216" i="83"/>
  <c r="BX215" i="83"/>
  <c r="DK215" i="83" s="1"/>
  <c r="DL215" i="83" s="1"/>
  <c r="A215" i="83"/>
  <c r="BX214" i="83"/>
  <c r="DK214" i="83" s="1"/>
  <c r="DL214" i="83" s="1"/>
  <c r="A214" i="83"/>
  <c r="BX213" i="83"/>
  <c r="DK213" i="83" s="1"/>
  <c r="DL213" i="83" s="1"/>
  <c r="A213" i="83"/>
  <c r="BX212" i="83"/>
  <c r="DK212" i="83" s="1"/>
  <c r="DL212" i="83" s="1"/>
  <c r="A212" i="83"/>
  <c r="BX211" i="83"/>
  <c r="DK211" i="83" s="1"/>
  <c r="DL211" i="83" s="1"/>
  <c r="A211" i="83"/>
  <c r="BZ210" i="83"/>
  <c r="DK210" i="83" s="1"/>
  <c r="DL210" i="83" s="1"/>
  <c r="A210" i="83"/>
  <c r="BX209" i="83"/>
  <c r="DK209" i="83" s="1"/>
  <c r="DL209" i="83" s="1"/>
  <c r="A209" i="83"/>
  <c r="BX208" i="83"/>
  <c r="DK208" i="83" s="1"/>
  <c r="DL208" i="83" s="1"/>
  <c r="A208" i="83"/>
  <c r="BX207" i="83"/>
  <c r="DK207" i="83" s="1"/>
  <c r="DL207" i="83" s="1"/>
  <c r="A207" i="83"/>
  <c r="BX206" i="83"/>
  <c r="DK206" i="83" s="1"/>
  <c r="DL206" i="83" s="1"/>
  <c r="A206" i="83"/>
  <c r="BX205" i="83"/>
  <c r="DK205" i="83" s="1"/>
  <c r="DL205" i="83" s="1"/>
  <c r="A205" i="83"/>
  <c r="BX204" i="83"/>
  <c r="DK204" i="83" s="1"/>
  <c r="DL204" i="83" s="1"/>
  <c r="A204" i="83"/>
  <c r="CE203" i="83"/>
  <c r="A203" i="83"/>
  <c r="CC202" i="83"/>
  <c r="DK202" i="83" s="1"/>
  <c r="DL202" i="83" s="1"/>
  <c r="A202" i="83"/>
  <c r="CD201" i="83"/>
  <c r="CD395" i="83" s="1"/>
  <c r="A201" i="83"/>
  <c r="CB200" i="83"/>
  <c r="DK200" i="83" s="1"/>
  <c r="DL200" i="83" s="1"/>
  <c r="A200" i="83"/>
  <c r="CB199" i="83"/>
  <c r="DK199" i="83" s="1"/>
  <c r="DL199" i="83" s="1"/>
  <c r="A199" i="83"/>
  <c r="CB198" i="83"/>
  <c r="DK198" i="83" s="1"/>
  <c r="DL198" i="83" s="1"/>
  <c r="A198" i="83"/>
  <c r="CB197" i="83"/>
  <c r="DK197" i="83" s="1"/>
  <c r="DL197" i="83" s="1"/>
  <c r="A197" i="83"/>
  <c r="CA196" i="83"/>
  <c r="DK196" i="83" s="1"/>
  <c r="DL196" i="83" s="1"/>
  <c r="A196" i="83"/>
  <c r="CA195" i="83"/>
  <c r="DK195" i="83" s="1"/>
  <c r="DL195" i="83" s="1"/>
  <c r="A195" i="83"/>
  <c r="DK194" i="83"/>
  <c r="DL194" i="83" s="1"/>
  <c r="A194" i="83"/>
  <c r="CC193" i="83"/>
  <c r="DK193" i="83" s="1"/>
  <c r="DL193" i="83" s="1"/>
  <c r="A193" i="83"/>
  <c r="BZ192" i="83"/>
  <c r="DK192" i="83" s="1"/>
  <c r="DL192" i="83" s="1"/>
  <c r="A192" i="83"/>
  <c r="BZ191" i="83"/>
  <c r="DK191" i="83" s="1"/>
  <c r="DL191" i="83" s="1"/>
  <c r="A191" i="83"/>
  <c r="BY190" i="83"/>
  <c r="BY395" i="83" s="1"/>
  <c r="A190" i="83"/>
  <c r="BX189" i="83"/>
  <c r="DK189" i="83" s="1"/>
  <c r="DL189" i="83" s="1"/>
  <c r="BX188" i="83"/>
  <c r="DK188" i="83" s="1"/>
  <c r="DL188" i="83" s="1"/>
  <c r="A188" i="83"/>
  <c r="BX187" i="83"/>
  <c r="DK187" i="83" s="1"/>
  <c r="DL187" i="83" s="1"/>
  <c r="A187" i="83"/>
  <c r="CR186" i="83"/>
  <c r="A186" i="83"/>
  <c r="BW185" i="83"/>
  <c r="DK185" i="83" s="1"/>
  <c r="DL185" i="83" s="1"/>
  <c r="A185" i="83"/>
  <c r="BW184" i="83"/>
  <c r="DK184" i="83" s="1"/>
  <c r="DL184" i="83" s="1"/>
  <c r="A184" i="83"/>
  <c r="BW183" i="83"/>
  <c r="DK183" i="83" s="1"/>
  <c r="DL183" i="83" s="1"/>
  <c r="A183" i="83"/>
  <c r="BW182" i="83"/>
  <c r="DK182" i="83" s="1"/>
  <c r="DL182" i="83" s="1"/>
  <c r="A182" i="83"/>
  <c r="BW181" i="83"/>
  <c r="DK181" i="83" s="1"/>
  <c r="DL181" i="83" s="1"/>
  <c r="A181" i="83"/>
  <c r="BW180" i="83"/>
  <c r="DK180" i="83" s="1"/>
  <c r="DL180" i="83" s="1"/>
  <c r="A180" i="83"/>
  <c r="BW179" i="83"/>
  <c r="DK179" i="83" s="1"/>
  <c r="DL179" i="83" s="1"/>
  <c r="A179" i="83"/>
  <c r="BV178" i="83"/>
  <c r="DK178" i="83" s="1"/>
  <c r="DL178" i="83" s="1"/>
  <c r="A178" i="83"/>
  <c r="BV177" i="83"/>
  <c r="DK177" i="83" s="1"/>
  <c r="DL177" i="83" s="1"/>
  <c r="A177" i="83"/>
  <c r="BV176" i="83"/>
  <c r="DK176" i="83" s="1"/>
  <c r="DL176" i="83" s="1"/>
  <c r="A176" i="83"/>
  <c r="BV175" i="83"/>
  <c r="DK175" i="83" s="1"/>
  <c r="DL175" i="83" s="1"/>
  <c r="A175" i="83"/>
  <c r="BV174" i="83"/>
  <c r="DK174" i="83" s="1"/>
  <c r="DL174" i="83" s="1"/>
  <c r="A174" i="83"/>
  <c r="BV173" i="83"/>
  <c r="DK173" i="83" s="1"/>
  <c r="DL173" i="83" s="1"/>
  <c r="A173" i="83"/>
  <c r="A172" i="83"/>
  <c r="BT171" i="83"/>
  <c r="DK171" i="83" s="1"/>
  <c r="DL171" i="83" s="1"/>
  <c r="A171" i="83"/>
  <c r="BS170" i="83"/>
  <c r="DK170" i="83" s="1"/>
  <c r="DL170" i="83" s="1"/>
  <c r="A170" i="83"/>
  <c r="BR169" i="83"/>
  <c r="DK169" i="83" s="1"/>
  <c r="DL169" i="83" s="1"/>
  <c r="BR168" i="83"/>
  <c r="DK168" i="83" s="1"/>
  <c r="DL168" i="83" s="1"/>
  <c r="A168" i="83"/>
  <c r="AV167" i="83"/>
  <c r="A167" i="83"/>
  <c r="BQ166" i="83"/>
  <c r="A166" i="83"/>
  <c r="BN165" i="83"/>
  <c r="A165" i="83"/>
  <c r="BM164" i="83"/>
  <c r="A164" i="83"/>
  <c r="BL163" i="83"/>
  <c r="BL395" i="83" s="1"/>
  <c r="BH162" i="83"/>
  <c r="DK162" i="83" s="1"/>
  <c r="DL162" i="83" s="1"/>
  <c r="A162" i="83"/>
  <c r="BH161" i="83"/>
  <c r="DK161" i="83" s="1"/>
  <c r="DL161" i="83" s="1"/>
  <c r="A161" i="83"/>
  <c r="BJ160" i="83"/>
  <c r="DK160" i="83" s="1"/>
  <c r="DL160" i="83" s="1"/>
  <c r="A160" i="83"/>
  <c r="A159" i="83"/>
  <c r="K158" i="83"/>
  <c r="DK158" i="83" s="1"/>
  <c r="DL158" i="83" s="1"/>
  <c r="A158" i="83"/>
  <c r="AY157" i="83"/>
  <c r="A157" i="83"/>
  <c r="A156" i="83"/>
  <c r="A155" i="83"/>
  <c r="A154" i="83"/>
  <c r="A153" i="83"/>
  <c r="A152" i="83"/>
  <c r="BD151" i="83"/>
  <c r="A151" i="83"/>
  <c r="BJ150" i="83"/>
  <c r="DK150" i="83" s="1"/>
  <c r="DL150" i="83" s="1"/>
  <c r="A150" i="83"/>
  <c r="BJ149" i="83"/>
  <c r="DK149" i="83" s="1"/>
  <c r="DL149" i="83" s="1"/>
  <c r="A149" i="83"/>
  <c r="BJ148" i="83"/>
  <c r="DK148" i="83" s="1"/>
  <c r="DL148" i="83" s="1"/>
  <c r="A148" i="83"/>
  <c r="BI147" i="83"/>
  <c r="DK147" i="83" s="1"/>
  <c r="DL147" i="83" s="1"/>
  <c r="A147" i="83"/>
  <c r="BI146" i="83"/>
  <c r="DK146" i="83" s="1"/>
  <c r="DL146" i="83" s="1"/>
  <c r="A146" i="83"/>
  <c r="AX145" i="83"/>
  <c r="AX395" i="83" s="1"/>
  <c r="O145" i="83"/>
  <c r="A145" i="83"/>
  <c r="BA144" i="83"/>
  <c r="BA395" i="83" s="1"/>
  <c r="A144" i="83"/>
  <c r="BJ143" i="83"/>
  <c r="DK143" i="83" s="1"/>
  <c r="DL143" i="83" s="1"/>
  <c r="A143" i="83"/>
  <c r="BJ142" i="83"/>
  <c r="DK142" i="83" s="1"/>
  <c r="DL142" i="83" s="1"/>
  <c r="A142" i="83"/>
  <c r="BJ141" i="83"/>
  <c r="DK141" i="83" s="1"/>
  <c r="DL141" i="83" s="1"/>
  <c r="A141" i="83"/>
  <c r="BF140" i="83"/>
  <c r="A140" i="83"/>
  <c r="BC139" i="83"/>
  <c r="BC395" i="83" s="1"/>
  <c r="A139" i="83"/>
  <c r="BB138" i="83"/>
  <c r="BB395" i="83" s="1"/>
  <c r="A138" i="83"/>
  <c r="BE137" i="83"/>
  <c r="A137" i="83"/>
  <c r="AZ136" i="83"/>
  <c r="AZ395" i="83" s="1"/>
  <c r="A136" i="83"/>
  <c r="BJ135" i="83"/>
  <c r="DK135" i="83" s="1"/>
  <c r="DL135" i="83" s="1"/>
  <c r="A135" i="83"/>
  <c r="A134" i="83"/>
  <c r="AW133" i="83"/>
  <c r="AW395" i="83" s="1"/>
  <c r="A133" i="83"/>
  <c r="BJ132" i="83"/>
  <c r="O132" i="83"/>
  <c r="A132" i="83"/>
  <c r="BJ131" i="83"/>
  <c r="DK131" i="83" s="1"/>
  <c r="DL131" i="83" s="1"/>
  <c r="A131" i="83"/>
  <c r="A130" i="83"/>
  <c r="AR129" i="83"/>
  <c r="A129" i="83"/>
  <c r="AQ128" i="83"/>
  <c r="AQ395" i="83" s="1"/>
  <c r="E395" i="83"/>
  <c r="A128" i="83"/>
  <c r="AP127" i="83"/>
  <c r="AP395" i="83" s="1"/>
  <c r="A127" i="83"/>
  <c r="A126" i="83"/>
  <c r="AN125" i="83"/>
  <c r="AN395" i="83" s="1"/>
  <c r="W123" i="83"/>
  <c r="DK123" i="83" s="1"/>
  <c r="DL123" i="83" s="1"/>
  <c r="W122" i="83"/>
  <c r="DK122" i="83" s="1"/>
  <c r="DL122" i="83" s="1"/>
  <c r="W121" i="83"/>
  <c r="DK121" i="83" s="1"/>
  <c r="DL121" i="83" s="1"/>
  <c r="BP120" i="83"/>
  <c r="A119" i="83"/>
  <c r="A118" i="83"/>
  <c r="AK117" i="83"/>
  <c r="DK117" i="83" s="1"/>
  <c r="DL117" i="83" s="1"/>
  <c r="A117" i="83"/>
  <c r="AK116" i="83"/>
  <c r="DK116" i="83" s="1"/>
  <c r="DL116" i="83" s="1"/>
  <c r="A116" i="83"/>
  <c r="AI115" i="83"/>
  <c r="DK115" i="83" s="1"/>
  <c r="DL115" i="83" s="1"/>
  <c r="A115" i="83"/>
  <c r="X114" i="83"/>
  <c r="DK114" i="83" s="1"/>
  <c r="DL114" i="83" s="1"/>
  <c r="A114" i="83"/>
  <c r="AI113" i="83"/>
  <c r="A113" i="83"/>
  <c r="AH112" i="83"/>
  <c r="DK112" i="83" s="1"/>
  <c r="DL112" i="83" s="1"/>
  <c r="A112" i="83"/>
  <c r="AH111" i="83"/>
  <c r="DK111" i="83" s="1"/>
  <c r="DL111" i="83" s="1"/>
  <c r="A111" i="83"/>
  <c r="AH110" i="83"/>
  <c r="DK110" i="83" s="1"/>
  <c r="DL110" i="83" s="1"/>
  <c r="A110" i="83"/>
  <c r="X109" i="83"/>
  <c r="DK109" i="83" s="1"/>
  <c r="DL109" i="83" s="1"/>
  <c r="A109" i="83"/>
  <c r="X108" i="83"/>
  <c r="DK108" i="83" s="1"/>
  <c r="DL108" i="83" s="1"/>
  <c r="A108" i="83"/>
  <c r="X107" i="83"/>
  <c r="DK107" i="83" s="1"/>
  <c r="DL107" i="83" s="1"/>
  <c r="A107" i="83"/>
  <c r="X106" i="83"/>
  <c r="DK106" i="83" s="1"/>
  <c r="DL106" i="83" s="1"/>
  <c r="A106" i="83"/>
  <c r="X105" i="83"/>
  <c r="DK105" i="83" s="1"/>
  <c r="DL105" i="83" s="1"/>
  <c r="A105" i="83"/>
  <c r="X104" i="83"/>
  <c r="DK104" i="83" s="1"/>
  <c r="DL104" i="83" s="1"/>
  <c r="A104" i="83"/>
  <c r="AG395" i="83"/>
  <c r="A103" i="83"/>
  <c r="X102" i="83"/>
  <c r="DK102" i="83" s="1"/>
  <c r="DL102" i="83" s="1"/>
  <c r="A102" i="83"/>
  <c r="X101" i="83"/>
  <c r="DK101" i="83" s="1"/>
  <c r="DL101" i="83" s="1"/>
  <c r="A101" i="83"/>
  <c r="X100" i="83"/>
  <c r="DK100" i="83" s="1"/>
  <c r="DL100" i="83" s="1"/>
  <c r="A100" i="83"/>
  <c r="X99" i="83"/>
  <c r="DK99" i="83" s="1"/>
  <c r="DL99" i="83" s="1"/>
  <c r="A99" i="83"/>
  <c r="X98" i="83"/>
  <c r="DK98" i="83" s="1"/>
  <c r="DL98" i="83" s="1"/>
  <c r="A98" i="83"/>
  <c r="X97" i="83"/>
  <c r="DK97" i="83" s="1"/>
  <c r="DL97" i="83" s="1"/>
  <c r="A97" i="83"/>
  <c r="X96" i="83"/>
  <c r="DK96" i="83" s="1"/>
  <c r="DL96" i="83" s="1"/>
  <c r="A96" i="83"/>
  <c r="X95" i="83"/>
  <c r="DK95" i="83" s="1"/>
  <c r="DL95" i="83" s="1"/>
  <c r="A95" i="83"/>
  <c r="W94" i="83"/>
  <c r="DK94" i="83" s="1"/>
  <c r="DL94" i="83" s="1"/>
  <c r="A94" i="83"/>
  <c r="S93" i="83"/>
  <c r="DK93" i="83" s="1"/>
  <c r="DL93" i="83" s="1"/>
  <c r="A93" i="83"/>
  <c r="S92" i="83"/>
  <c r="DK92" i="83" s="1"/>
  <c r="DL92" i="83" s="1"/>
  <c r="A92" i="83"/>
  <c r="S91" i="83"/>
  <c r="DK91" i="83" s="1"/>
  <c r="DL91" i="83" s="1"/>
  <c r="A91" i="83"/>
  <c r="S90" i="83"/>
  <c r="DK90" i="83" s="1"/>
  <c r="DL90" i="83" s="1"/>
  <c r="A90" i="83"/>
  <c r="W89" i="83"/>
  <c r="DK89" i="83" s="1"/>
  <c r="DL89" i="83" s="1"/>
  <c r="A89" i="83"/>
  <c r="X88" i="83"/>
  <c r="DK88" i="83" s="1"/>
  <c r="DL88" i="83" s="1"/>
  <c r="A88" i="83"/>
  <c r="U87" i="83"/>
  <c r="U395" i="83" s="1"/>
  <c r="A87" i="83"/>
  <c r="W86" i="83"/>
  <c r="DK86" i="83" s="1"/>
  <c r="DL86" i="83" s="1"/>
  <c r="A86" i="83"/>
  <c r="W85" i="83"/>
  <c r="DK85" i="83" s="1"/>
  <c r="DL85" i="83" s="1"/>
  <c r="A85" i="83"/>
  <c r="W84" i="83"/>
  <c r="DK84" i="83" s="1"/>
  <c r="DL84" i="83" s="1"/>
  <c r="A84" i="83"/>
  <c r="A83" i="83"/>
  <c r="P82" i="83"/>
  <c r="DK82" i="83" s="1"/>
  <c r="DL82" i="83" s="1"/>
  <c r="A82" i="83"/>
  <c r="A81" i="83"/>
  <c r="P80" i="83"/>
  <c r="DK80" i="83" s="1"/>
  <c r="DL80" i="83" s="1"/>
  <c r="A80" i="83"/>
  <c r="R79" i="83"/>
  <c r="DK79" i="83" s="1"/>
  <c r="DL79" i="83" s="1"/>
  <c r="A79" i="83"/>
  <c r="R78" i="83"/>
  <c r="DK78" i="83" s="1"/>
  <c r="DL78" i="83" s="1"/>
  <c r="A78" i="83"/>
  <c r="R77" i="83"/>
  <c r="DK77" i="83" s="1"/>
  <c r="DL77" i="83" s="1"/>
  <c r="A77" i="83"/>
  <c r="R76" i="83"/>
  <c r="DK76" i="83" s="1"/>
  <c r="DL76" i="83" s="1"/>
  <c r="A76" i="83"/>
  <c r="P75" i="83"/>
  <c r="DK75" i="83" s="1"/>
  <c r="DL75" i="83" s="1"/>
  <c r="A75" i="83"/>
  <c r="P74" i="83"/>
  <c r="DK74" i="83" s="1"/>
  <c r="DL74" i="83" s="1"/>
  <c r="A74" i="83"/>
  <c r="P73" i="83"/>
  <c r="DK73" i="83" s="1"/>
  <c r="DL73" i="83" s="1"/>
  <c r="A73" i="83"/>
  <c r="P72" i="83"/>
  <c r="DK72" i="83" s="1"/>
  <c r="DL72" i="83" s="1"/>
  <c r="A72" i="83"/>
  <c r="P71" i="83"/>
  <c r="DK71" i="83" s="1"/>
  <c r="DL71" i="83" s="1"/>
  <c r="A71" i="83"/>
  <c r="P70" i="83"/>
  <c r="DK70" i="83" s="1"/>
  <c r="DL70" i="83" s="1"/>
  <c r="A70" i="83"/>
  <c r="O69" i="83"/>
  <c r="O397" i="83" s="1"/>
  <c r="A69" i="83"/>
  <c r="BJ68" i="83"/>
  <c r="M68" i="83"/>
  <c r="A68" i="83"/>
  <c r="BJ67" i="83"/>
  <c r="M67" i="83"/>
  <c r="A67" i="83"/>
  <c r="M66" i="83"/>
  <c r="DK66" i="83" s="1"/>
  <c r="DL66" i="83" s="1"/>
  <c r="A66" i="83"/>
  <c r="M65" i="83"/>
  <c r="DK65" i="83" s="1"/>
  <c r="DL65" i="83" s="1"/>
  <c r="A65" i="83"/>
  <c r="M64" i="83"/>
  <c r="DK64" i="83" s="1"/>
  <c r="DL64" i="83" s="1"/>
  <c r="A64" i="83"/>
  <c r="M63" i="83"/>
  <c r="DK63" i="83" s="1"/>
  <c r="DL63" i="83" s="1"/>
  <c r="A63" i="83"/>
  <c r="M62" i="83"/>
  <c r="DK62" i="83" s="1"/>
  <c r="DL62" i="83" s="1"/>
  <c r="A62" i="83"/>
  <c r="M61" i="83"/>
  <c r="DK61" i="83" s="1"/>
  <c r="DL61" i="83" s="1"/>
  <c r="A61" i="83"/>
  <c r="M60" i="83"/>
  <c r="DK60" i="83" s="1"/>
  <c r="DL60" i="83" s="1"/>
  <c r="A60" i="83"/>
  <c r="M59" i="83"/>
  <c r="DK59" i="83" s="1"/>
  <c r="DL59" i="83" s="1"/>
  <c r="A59" i="83"/>
  <c r="M58" i="83"/>
  <c r="DK58" i="83" s="1"/>
  <c r="DL58" i="83" s="1"/>
  <c r="A58" i="83"/>
  <c r="M57" i="83"/>
  <c r="DK57" i="83" s="1"/>
  <c r="DL57" i="83" s="1"/>
  <c r="A57" i="83"/>
  <c r="M56" i="83"/>
  <c r="DK56" i="83" s="1"/>
  <c r="DL56" i="83" s="1"/>
  <c r="A56" i="83"/>
  <c r="M55" i="83"/>
  <c r="DK55" i="83" s="1"/>
  <c r="DL55" i="83" s="1"/>
  <c r="A55" i="83"/>
  <c r="M54" i="83"/>
  <c r="DK54" i="83" s="1"/>
  <c r="DL54" i="83" s="1"/>
  <c r="A54" i="83"/>
  <c r="M53" i="83"/>
  <c r="DK53" i="83" s="1"/>
  <c r="DL53" i="83" s="1"/>
  <c r="A53" i="83"/>
  <c r="M52" i="83"/>
  <c r="DK52" i="83" s="1"/>
  <c r="DL52" i="83" s="1"/>
  <c r="A52" i="83"/>
  <c r="M51" i="83"/>
  <c r="DK51" i="83" s="1"/>
  <c r="DL51" i="83" s="1"/>
  <c r="A51" i="83"/>
  <c r="M50" i="83"/>
  <c r="DK50" i="83" s="1"/>
  <c r="DL50" i="83" s="1"/>
  <c r="A50" i="83"/>
  <c r="M49" i="83"/>
  <c r="DK49" i="83" s="1"/>
  <c r="DL49" i="83" s="1"/>
  <c r="A49" i="83"/>
  <c r="M48" i="83"/>
  <c r="DK48" i="83" s="1"/>
  <c r="DL48" i="83" s="1"/>
  <c r="A48" i="83"/>
  <c r="M47" i="83"/>
  <c r="DK47" i="83" s="1"/>
  <c r="DL47" i="83" s="1"/>
  <c r="A47" i="83"/>
  <c r="M46" i="83"/>
  <c r="DK46" i="83" s="1"/>
  <c r="DL46" i="83" s="1"/>
  <c r="A46" i="83"/>
  <c r="M45" i="83"/>
  <c r="DK45" i="83" s="1"/>
  <c r="DL45" i="83" s="1"/>
  <c r="A45" i="83"/>
  <c r="O44" i="83"/>
  <c r="DK44" i="83" s="1"/>
  <c r="DL44" i="83" s="1"/>
  <c r="A44" i="83"/>
  <c r="N43" i="83"/>
  <c r="DK43" i="83" s="1"/>
  <c r="DL43" i="83" s="1"/>
  <c r="A43" i="83"/>
  <c r="N42" i="83"/>
  <c r="DK42" i="83" s="1"/>
  <c r="DL42" i="83" s="1"/>
  <c r="A42" i="83"/>
  <c r="O41" i="83"/>
  <c r="DK41" i="83" s="1"/>
  <c r="DL41" i="83" s="1"/>
  <c r="A41" i="83"/>
  <c r="O40" i="83"/>
  <c r="DK40" i="83" s="1"/>
  <c r="DL40" i="83" s="1"/>
  <c r="A40" i="83"/>
  <c r="A39" i="83"/>
  <c r="O38" i="83"/>
  <c r="DK38" i="83" s="1"/>
  <c r="DL38" i="83" s="1"/>
  <c r="A38" i="83"/>
  <c r="A37" i="83"/>
  <c r="A36" i="83"/>
  <c r="BJ35" i="83"/>
  <c r="DK35" i="83" s="1"/>
  <c r="DL35" i="83" s="1"/>
  <c r="A35" i="83"/>
  <c r="A34" i="83"/>
  <c r="K33" i="83"/>
  <c r="K396" i="83" s="1"/>
  <c r="A33" i="83"/>
  <c r="K32" i="83"/>
  <c r="DK32" i="83" s="1"/>
  <c r="DL32" i="83" s="1"/>
  <c r="A32" i="83"/>
  <c r="K31" i="83"/>
  <c r="DK31" i="83" s="1"/>
  <c r="DL31" i="83" s="1"/>
  <c r="A31" i="83"/>
  <c r="K30" i="83"/>
  <c r="DK30" i="83" s="1"/>
  <c r="DL30" i="83" s="1"/>
  <c r="A30" i="83"/>
  <c r="K29" i="83"/>
  <c r="DK29" i="83" s="1"/>
  <c r="DL29" i="83" s="1"/>
  <c r="A29" i="83"/>
  <c r="K28" i="83"/>
  <c r="DK28" i="83" s="1"/>
  <c r="DL28" i="83" s="1"/>
  <c r="A28" i="83"/>
  <c r="K27" i="83"/>
  <c r="DK27" i="83" s="1"/>
  <c r="DL27" i="83" s="1"/>
  <c r="A27" i="83"/>
  <c r="K26" i="83"/>
  <c r="DK26" i="83" s="1"/>
  <c r="DL26" i="83" s="1"/>
  <c r="A26" i="83"/>
  <c r="A25" i="83"/>
  <c r="K24" i="83"/>
  <c r="DK24" i="83" s="1"/>
  <c r="DL24" i="83" s="1"/>
  <c r="A24" i="83"/>
  <c r="A23" i="83"/>
  <c r="L22" i="83"/>
  <c r="DK22" i="83" s="1"/>
  <c r="DL22" i="83" s="1"/>
  <c r="D395" i="83"/>
  <c r="AH399" i="83" s="1"/>
  <c r="L21" i="83"/>
  <c r="DK21" i="83" s="1"/>
  <c r="DL21" i="83" s="1"/>
  <c r="A21" i="83"/>
  <c r="L20" i="83"/>
  <c r="DK20" i="83" s="1"/>
  <c r="DL20" i="83" s="1"/>
  <c r="A20" i="83"/>
  <c r="A19" i="83"/>
  <c r="A18" i="83"/>
  <c r="A17" i="83"/>
  <c r="A16" i="83"/>
  <c r="L15" i="83"/>
  <c r="DK15" i="83" s="1"/>
  <c r="DL15" i="83" s="1"/>
  <c r="A14" i="83"/>
  <c r="A13" i="83"/>
  <c r="F12" i="83"/>
  <c r="F395" i="83" s="1"/>
  <c r="A12" i="83"/>
  <c r="I11" i="83"/>
  <c r="I395" i="83" s="1"/>
  <c r="A11" i="83"/>
  <c r="H10" i="83"/>
  <c r="DK10" i="83" s="1"/>
  <c r="DL10" i="83" s="1"/>
  <c r="A10" i="83"/>
  <c r="H9" i="83"/>
  <c r="DK9" i="83" s="1"/>
  <c r="DL9" i="83" s="1"/>
  <c r="A9" i="83"/>
  <c r="DK67" i="83" l="1"/>
  <c r="DL67" i="83" s="1"/>
  <c r="DK276" i="83"/>
  <c r="DL276" i="83" s="1"/>
  <c r="DK68" i="83"/>
  <c r="DL68" i="83" s="1"/>
  <c r="BP395" i="83"/>
  <c r="DK120" i="83"/>
  <c r="DL120" i="83" s="1"/>
  <c r="AR395" i="83"/>
  <c r="DK129" i="83"/>
  <c r="DL129" i="83" s="1"/>
  <c r="BD395" i="83"/>
  <c r="DK151" i="83"/>
  <c r="DL151" i="83" s="1"/>
  <c r="CZ395" i="83"/>
  <c r="DK359" i="83"/>
  <c r="DL359" i="83" s="1"/>
  <c r="DK69" i="83"/>
  <c r="DL69" i="83" s="1"/>
  <c r="DK87" i="83"/>
  <c r="DL87" i="83" s="1"/>
  <c r="DK138" i="83"/>
  <c r="DL138" i="83" s="1"/>
  <c r="DK190" i="83"/>
  <c r="DL190" i="83" s="1"/>
  <c r="DK201" i="83"/>
  <c r="DL201" i="83" s="1"/>
  <c r="AI395" i="83"/>
  <c r="DK113" i="83"/>
  <c r="DL113" i="83" s="1"/>
  <c r="DK132" i="83"/>
  <c r="DL132" i="83" s="1"/>
  <c r="BF395" i="83"/>
  <c r="DK140" i="83"/>
  <c r="DL140" i="83" s="1"/>
  <c r="BN395" i="83"/>
  <c r="DK165" i="83"/>
  <c r="DL165" i="83" s="1"/>
  <c r="AV395" i="83"/>
  <c r="DK167" i="83"/>
  <c r="DL167" i="83" s="1"/>
  <c r="CR395" i="83"/>
  <c r="DK186" i="83"/>
  <c r="DL186" i="83" s="1"/>
  <c r="DH395" i="83"/>
  <c r="DK346" i="83"/>
  <c r="DL346" i="83" s="1"/>
  <c r="DF395" i="83"/>
  <c r="DK348" i="83"/>
  <c r="DL348" i="83" s="1"/>
  <c r="DK356" i="83"/>
  <c r="DL356" i="83" s="1"/>
  <c r="DK125" i="83"/>
  <c r="DL125" i="83" s="1"/>
  <c r="DK139" i="83"/>
  <c r="DL139" i="83" s="1"/>
  <c r="DK144" i="83"/>
  <c r="DL144" i="83" s="1"/>
  <c r="DK11" i="83"/>
  <c r="DL11" i="83" s="1"/>
  <c r="CE395" i="83"/>
  <c r="DK203" i="83"/>
  <c r="DL203" i="83" s="1"/>
  <c r="BE395" i="83"/>
  <c r="DK137" i="83"/>
  <c r="DL137" i="83" s="1"/>
  <c r="DK145" i="83"/>
  <c r="DL145" i="83" s="1"/>
  <c r="AY395" i="83"/>
  <c r="DK157" i="83"/>
  <c r="DL157" i="83" s="1"/>
  <c r="BM395" i="83"/>
  <c r="DK164" i="83"/>
  <c r="DL164" i="83" s="1"/>
  <c r="BQ395" i="83"/>
  <c r="DK166" i="83"/>
  <c r="DL166" i="83" s="1"/>
  <c r="CO395" i="83"/>
  <c r="DK250" i="83"/>
  <c r="DL250" i="83" s="1"/>
  <c r="DK33" i="83"/>
  <c r="DL33" i="83" s="1"/>
  <c r="DK127" i="83"/>
  <c r="DL127" i="83" s="1"/>
  <c r="DK133" i="83"/>
  <c r="DL133" i="83" s="1"/>
  <c r="DK136" i="83"/>
  <c r="DL136" i="83" s="1"/>
  <c r="DK163" i="83"/>
  <c r="DL163" i="83" s="1"/>
  <c r="DK350" i="83"/>
  <c r="DL350" i="83" s="1"/>
  <c r="DK128" i="83"/>
  <c r="DL128" i="83" s="1"/>
  <c r="DK103" i="83"/>
  <c r="DL103" i="83" s="1"/>
  <c r="DK12" i="83"/>
  <c r="DL12" i="83" s="1"/>
  <c r="H395" i="83"/>
  <c r="CV395" i="83"/>
  <c r="O395" i="83"/>
  <c r="L395" i="83"/>
  <c r="K395" i="83"/>
  <c r="BJ395" i="83"/>
  <c r="CM395" i="83"/>
  <c r="CN395" i="83"/>
  <c r="BW395" i="83"/>
  <c r="D401" i="83" s="1"/>
  <c r="CJ395" i="83"/>
  <c r="CB395" i="83"/>
  <c r="CH395" i="83"/>
  <c r="CW395" i="83"/>
  <c r="D406" i="83" s="1"/>
  <c r="N395" i="83"/>
  <c r="CK395" i="83"/>
  <c r="DD395" i="83"/>
  <c r="R395" i="83"/>
  <c r="D396" i="83"/>
  <c r="P395" i="83"/>
  <c r="M395" i="83"/>
  <c r="BS395" i="83"/>
  <c r="BH395" i="83"/>
  <c r="BT395" i="83"/>
  <c r="W395" i="83"/>
  <c r="X395" i="83"/>
  <c r="S395" i="83"/>
  <c r="AH395" i="83"/>
  <c r="AK395" i="83"/>
  <c r="BI395" i="83"/>
  <c r="BV395" i="83"/>
  <c r="E400" i="83" s="1"/>
  <c r="CC395" i="83"/>
  <c r="CI395" i="83"/>
  <c r="CQ395" i="83"/>
  <c r="BR395" i="83"/>
  <c r="BX395" i="83"/>
  <c r="BZ395" i="83"/>
  <c r="CA395" i="83"/>
  <c r="CG395" i="83"/>
  <c r="D405" i="83" s="1"/>
  <c r="CL395" i="83"/>
  <c r="DJ395" i="83"/>
  <c r="DE395" i="83"/>
  <c r="DA395" i="83"/>
  <c r="CU395" i="83"/>
  <c r="DC395" i="83"/>
  <c r="E407" i="83" l="1"/>
  <c r="D403" i="83"/>
  <c r="E408" i="83"/>
  <c r="BI401" i="83"/>
  <c r="D402" i="83"/>
  <c r="D409" i="83" l="1"/>
  <c r="E409" i="83"/>
  <c r="D410" i="83" l="1"/>
  <c r="F13" i="7" l="1"/>
  <c r="I13" i="7"/>
  <c r="K13" i="7"/>
  <c r="Q35" i="60" l="1"/>
  <c r="Q13" i="60"/>
  <c r="Q36" i="60" l="1"/>
  <c r="L35" i="50"/>
  <c r="L37" i="50" s="1"/>
  <c r="B31" i="36"/>
  <c r="J38" i="36"/>
  <c r="L35" i="36" s="1"/>
  <c r="L36" i="36" l="1"/>
  <c r="L37" i="36"/>
  <c r="P362" i="82" l="1"/>
  <c r="O361" i="82"/>
  <c r="K360" i="82"/>
  <c r="CT359" i="82"/>
  <c r="CK359" i="82"/>
  <c r="CB359" i="82"/>
  <c r="BQ359" i="82"/>
  <c r="BP359" i="82"/>
  <c r="BK359" i="82"/>
  <c r="AS359" i="82"/>
  <c r="AR359" i="82"/>
  <c r="AM359" i="82"/>
  <c r="AL359" i="82"/>
  <c r="AJ359" i="82"/>
  <c r="AF359" i="82"/>
  <c r="AE359" i="82"/>
  <c r="AD359" i="82"/>
  <c r="AC359" i="82"/>
  <c r="AB359" i="82"/>
  <c r="AA359" i="82"/>
  <c r="Z359" i="82"/>
  <c r="Y359" i="82"/>
  <c r="V359" i="82"/>
  <c r="U359" i="82"/>
  <c r="J359" i="82"/>
  <c r="E359" i="82"/>
  <c r="D359" i="82"/>
  <c r="DD358" i="82"/>
  <c r="DE358" i="82" s="1"/>
  <c r="A358" i="82"/>
  <c r="DE357" i="82"/>
  <c r="DC356" i="82"/>
  <c r="DD356" i="82" s="1"/>
  <c r="DE356" i="82" s="1"/>
  <c r="A356" i="82"/>
  <c r="CX355" i="82"/>
  <c r="DD355" i="82" s="1"/>
  <c r="DE355" i="82" s="1"/>
  <c r="A355" i="82"/>
  <c r="CX354" i="82"/>
  <c r="CV354" i="82"/>
  <c r="A354" i="82"/>
  <c r="DC353" i="82"/>
  <c r="CV353" i="82"/>
  <c r="A353" i="82"/>
  <c r="CU352" i="82"/>
  <c r="DD352" i="82" s="1"/>
  <c r="DE352" i="82" s="1"/>
  <c r="A352" i="82"/>
  <c r="CV351" i="82"/>
  <c r="DD351" i="82" s="1"/>
  <c r="DE351" i="82" s="1"/>
  <c r="A351" i="82"/>
  <c r="DC350" i="82"/>
  <c r="DD350" i="82" s="1"/>
  <c r="DE350" i="82" s="1"/>
  <c r="A350" i="82"/>
  <c r="CU349" i="82"/>
  <c r="DD349" i="82" s="1"/>
  <c r="DE349" i="82" s="1"/>
  <c r="A349" i="82"/>
  <c r="DC348" i="82"/>
  <c r="DD348" i="82" s="1"/>
  <c r="DE348" i="82" s="1"/>
  <c r="A348" i="82"/>
  <c r="DA347" i="82"/>
  <c r="DA359" i="82" s="1"/>
  <c r="A347" i="82"/>
  <c r="DC346" i="82"/>
  <c r="DD346" i="82" s="1"/>
  <c r="DE346" i="82" s="1"/>
  <c r="A346" i="82"/>
  <c r="CZ345" i="82"/>
  <c r="CZ359" i="82" s="1"/>
  <c r="A345" i="82"/>
  <c r="CW344" i="82"/>
  <c r="CW359" i="82" s="1"/>
  <c r="A344" i="82"/>
  <c r="DB343" i="82"/>
  <c r="DB359" i="82" s="1"/>
  <c r="A343" i="82"/>
  <c r="CU342" i="82"/>
  <c r="A342" i="82"/>
  <c r="CR341" i="82"/>
  <c r="DD341" i="82" s="1"/>
  <c r="DE341" i="82" s="1"/>
  <c r="A341" i="82"/>
  <c r="CP340" i="82"/>
  <c r="DE340" i="82" s="1"/>
  <c r="A340" i="82"/>
  <c r="CN339" i="82"/>
  <c r="DD339" i="82" s="1"/>
  <c r="DE339" i="82" s="1"/>
  <c r="A339" i="82"/>
  <c r="CN338" i="82"/>
  <c r="DD338" i="82" s="1"/>
  <c r="DE338" i="82" s="1"/>
  <c r="A338" i="82"/>
  <c r="CR337" i="82"/>
  <c r="DD337" i="82" s="1"/>
  <c r="DE337" i="82" s="1"/>
  <c r="A337" i="82"/>
  <c r="CQ336" i="82"/>
  <c r="CQ359" i="82" s="1"/>
  <c r="A336" i="82"/>
  <c r="CR335" i="82"/>
  <c r="DD335" i="82" s="1"/>
  <c r="DE335" i="82" s="1"/>
  <c r="A335" i="82"/>
  <c r="CY334" i="82"/>
  <c r="CY359" i="82" s="1"/>
  <c r="A334" i="82"/>
  <c r="CX333" i="82"/>
  <c r="DD333" i="82" s="1"/>
  <c r="DE333" i="82" s="1"/>
  <c r="A333" i="82"/>
  <c r="CX332" i="82"/>
  <c r="A332" i="82"/>
  <c r="CS331" i="82"/>
  <c r="DD331" i="82" s="1"/>
  <c r="DE331" i="82" s="1"/>
  <c r="CS330" i="82"/>
  <c r="DD330" i="82" s="1"/>
  <c r="DE330" i="82" s="1"/>
  <c r="A330" i="82"/>
  <c r="CH329" i="82"/>
  <c r="DD329" i="82" s="1"/>
  <c r="DE329" i="82" s="1"/>
  <c r="A329" i="82"/>
  <c r="CH328" i="82"/>
  <c r="A328" i="82"/>
  <c r="CS327" i="82"/>
  <c r="A327" i="82"/>
  <c r="CC326" i="82"/>
  <c r="DD326" i="82" s="1"/>
  <c r="DE326" i="82" s="1"/>
  <c r="A326" i="82"/>
  <c r="CC325" i="82"/>
  <c r="DD325" i="82" s="1"/>
  <c r="DE325" i="82" s="1"/>
  <c r="A325" i="82"/>
  <c r="CC324" i="82"/>
  <c r="DD324" i="82" s="1"/>
  <c r="DE324" i="82" s="1"/>
  <c r="A324" i="82"/>
  <c r="CC323" i="82"/>
  <c r="DD323" i="82" s="1"/>
  <c r="DE323" i="82" s="1"/>
  <c r="A323" i="82"/>
  <c r="CC322" i="82"/>
  <c r="DD322" i="82" s="1"/>
  <c r="DE322" i="82" s="1"/>
  <c r="A322" i="82"/>
  <c r="CC321" i="82"/>
  <c r="DD321" i="82" s="1"/>
  <c r="DE321" i="82" s="1"/>
  <c r="A321" i="82"/>
  <c r="CC320" i="82"/>
  <c r="A320" i="82"/>
  <c r="CM319" i="82"/>
  <c r="DD319" i="82" s="1"/>
  <c r="DE319" i="82" s="1"/>
  <c r="A319" i="82"/>
  <c r="CF318" i="82"/>
  <c r="DD318" i="82" s="1"/>
  <c r="DE318" i="82" s="1"/>
  <c r="A318" i="82"/>
  <c r="DD317" i="82"/>
  <c r="DE317" i="82" s="1"/>
  <c r="A317" i="82"/>
  <c r="CA316" i="82"/>
  <c r="DD316" i="82" s="1"/>
  <c r="DE316" i="82" s="1"/>
  <c r="A316" i="82"/>
  <c r="DD315" i="82"/>
  <c r="DE315" i="82" s="1"/>
  <c r="A315" i="82"/>
  <c r="CM314" i="82"/>
  <c r="DD314" i="82" s="1"/>
  <c r="DE314" i="82" s="1"/>
  <c r="A314" i="82"/>
  <c r="CA313" i="82"/>
  <c r="DD313" i="82" s="1"/>
  <c r="DE313" i="82" s="1"/>
  <c r="A313" i="82"/>
  <c r="CF312" i="82"/>
  <c r="DD312" i="82" s="1"/>
  <c r="DE312" i="82" s="1"/>
  <c r="A312" i="82"/>
  <c r="BY311" i="82"/>
  <c r="DD311" i="82" s="1"/>
  <c r="DE311" i="82" s="1"/>
  <c r="A311" i="82"/>
  <c r="CA310" i="82"/>
  <c r="DD310" i="82" s="1"/>
  <c r="DE310" i="82" s="1"/>
  <c r="A310" i="82"/>
  <c r="BT309" i="82"/>
  <c r="DD309" i="82" s="1"/>
  <c r="DE309" i="82" s="1"/>
  <c r="A309" i="82"/>
  <c r="DD308" i="82"/>
  <c r="DE308" i="82" s="1"/>
  <c r="A308" i="82"/>
  <c r="CM307" i="82"/>
  <c r="DD307" i="82" s="1"/>
  <c r="DE307" i="82" s="1"/>
  <c r="A307" i="82"/>
  <c r="CM306" i="82"/>
  <c r="DD306" i="82" s="1"/>
  <c r="DE306" i="82" s="1"/>
  <c r="A306" i="82"/>
  <c r="CF305" i="82"/>
  <c r="DD305" i="82" s="1"/>
  <c r="DE305" i="82" s="1"/>
  <c r="A305" i="82"/>
  <c r="CF304" i="82"/>
  <c r="DD304" i="82" s="1"/>
  <c r="DE304" i="82" s="1"/>
  <c r="A304" i="82"/>
  <c r="CF303" i="82"/>
  <c r="DD303" i="82" s="1"/>
  <c r="DE303" i="82" s="1"/>
  <c r="A303" i="82"/>
  <c r="CF302" i="82"/>
  <c r="DD302" i="82" s="1"/>
  <c r="DE302" i="82" s="1"/>
  <c r="A302" i="82"/>
  <c r="CF301" i="82"/>
  <c r="DD301" i="82" s="1"/>
  <c r="DE301" i="82" s="1"/>
  <c r="A301" i="82"/>
  <c r="CG300" i="82"/>
  <c r="DD300" i="82" s="1"/>
  <c r="DE300" i="82" s="1"/>
  <c r="A300" i="82"/>
  <c r="CG299" i="82"/>
  <c r="DD299" i="82" s="1"/>
  <c r="DE299" i="82" s="1"/>
  <c r="A299" i="82"/>
  <c r="CG298" i="82"/>
  <c r="DD298" i="82" s="1"/>
  <c r="DE298" i="82" s="1"/>
  <c r="A298" i="82"/>
  <c r="CG297" i="82"/>
  <c r="DD297" i="82" s="1"/>
  <c r="DE297" i="82" s="1"/>
  <c r="A297" i="82"/>
  <c r="CG296" i="82"/>
  <c r="DD296" i="82" s="1"/>
  <c r="DE296" i="82" s="1"/>
  <c r="A296" i="82"/>
  <c r="CJ295" i="82"/>
  <c r="DD295" i="82" s="1"/>
  <c r="DE295" i="82" s="1"/>
  <c r="A295" i="82"/>
  <c r="CI294" i="82"/>
  <c r="DD294" i="82" s="1"/>
  <c r="DE294" i="82" s="1"/>
  <c r="A294" i="82"/>
  <c r="CM293" i="82"/>
  <c r="DD293" i="82" s="1"/>
  <c r="DE293" i="82" s="1"/>
  <c r="A293" i="82"/>
  <c r="CM292" i="82"/>
  <c r="DD292" i="82" s="1"/>
  <c r="DE292" i="82" s="1"/>
  <c r="A292" i="82"/>
  <c r="CM291" i="82"/>
  <c r="DD291" i="82" s="1"/>
  <c r="DE291" i="82" s="1"/>
  <c r="A291" i="82"/>
  <c r="DD290" i="82"/>
  <c r="DE290" i="82" s="1"/>
  <c r="A290" i="82"/>
  <c r="CM289" i="82"/>
  <c r="DD289" i="82" s="1"/>
  <c r="DE289" i="82" s="1"/>
  <c r="A289" i="82"/>
  <c r="CM288" i="82"/>
  <c r="DD288" i="82" s="1"/>
  <c r="DE288" i="82" s="1"/>
  <c r="A288" i="82"/>
  <c r="BY287" i="82"/>
  <c r="DD287" i="82" s="1"/>
  <c r="DE287" i="82" s="1"/>
  <c r="A287" i="82"/>
  <c r="CD286" i="82"/>
  <c r="DD286" i="82" s="1"/>
  <c r="DE286" i="82" s="1"/>
  <c r="A286" i="82"/>
  <c r="CD285" i="82"/>
  <c r="DD285" i="82" s="1"/>
  <c r="DE285" i="82" s="1"/>
  <c r="A285" i="82"/>
  <c r="CD284" i="82"/>
  <c r="DD284" i="82" s="1"/>
  <c r="DE284" i="82" s="1"/>
  <c r="A284" i="82"/>
  <c r="BS283" i="82"/>
  <c r="DD283" i="82" s="1"/>
  <c r="DE283" i="82" s="1"/>
  <c r="A283" i="82"/>
  <c r="DD282" i="82"/>
  <c r="DE282" i="82" s="1"/>
  <c r="A282" i="82"/>
  <c r="CP281" i="82"/>
  <c r="A281" i="82"/>
  <c r="BR280" i="82"/>
  <c r="DD280" i="82" s="1"/>
  <c r="DE280" i="82" s="1"/>
  <c r="A280" i="82"/>
  <c r="CN279" i="82"/>
  <c r="A279" i="82"/>
  <c r="CM278" i="82"/>
  <c r="DD278" i="82" s="1"/>
  <c r="DE278" i="82" s="1"/>
  <c r="A278" i="82"/>
  <c r="CJ277" i="82"/>
  <c r="DD277" i="82" s="1"/>
  <c r="DE277" i="82" s="1"/>
  <c r="A277" i="82"/>
  <c r="CJ276" i="82"/>
  <c r="DD276" i="82" s="1"/>
  <c r="DE276" i="82" s="1"/>
  <c r="A276" i="82"/>
  <c r="CJ275" i="82"/>
  <c r="DD275" i="82" s="1"/>
  <c r="DE275" i="82" s="1"/>
  <c r="A275" i="82"/>
  <c r="CJ274" i="82"/>
  <c r="DD274" i="82" s="1"/>
  <c r="DE274" i="82" s="1"/>
  <c r="A274" i="82"/>
  <c r="CO273" i="82"/>
  <c r="CO359" i="82" s="1"/>
  <c r="A273" i="82"/>
  <c r="CM272" i="82"/>
  <c r="DD272" i="82" s="1"/>
  <c r="DE272" i="82" s="1"/>
  <c r="A272" i="82"/>
  <c r="CL271" i="82"/>
  <c r="DD271" i="82" s="1"/>
  <c r="DE271" i="82" s="1"/>
  <c r="A271" i="82"/>
  <c r="CM270" i="82"/>
  <c r="DD270" i="82" s="1"/>
  <c r="DE270" i="82" s="1"/>
  <c r="A270" i="82"/>
  <c r="CE269" i="82"/>
  <c r="DD269" i="82" s="1"/>
  <c r="DE269" i="82" s="1"/>
  <c r="A269" i="82"/>
  <c r="CE268" i="82"/>
  <c r="DD268" i="82" s="1"/>
  <c r="DE268" i="82" s="1"/>
  <c r="A268" i="82"/>
  <c r="CE267" i="82"/>
  <c r="DD267" i="82" s="1"/>
  <c r="DE267" i="82" s="1"/>
  <c r="A267" i="82"/>
  <c r="CE266" i="82"/>
  <c r="DD266" i="82" s="1"/>
  <c r="DE266" i="82" s="1"/>
  <c r="A266" i="82"/>
  <c r="CE265" i="82"/>
  <c r="DD265" i="82" s="1"/>
  <c r="DE265" i="82" s="1"/>
  <c r="A265" i="82"/>
  <c r="CE264" i="82"/>
  <c r="DD264" i="82" s="1"/>
  <c r="DE264" i="82" s="1"/>
  <c r="A264" i="82"/>
  <c r="CM263" i="82"/>
  <c r="DD263" i="82" s="1"/>
  <c r="DE263" i="82" s="1"/>
  <c r="A263" i="82"/>
  <c r="CM262" i="82"/>
  <c r="DD262" i="82" s="1"/>
  <c r="DE262" i="82" s="1"/>
  <c r="A262" i="82"/>
  <c r="CM261" i="82"/>
  <c r="DD261" i="82" s="1"/>
  <c r="DE261" i="82" s="1"/>
  <c r="A261" i="82"/>
  <c r="CM260" i="82"/>
  <c r="DD260" i="82" s="1"/>
  <c r="DE260" i="82" s="1"/>
  <c r="A260" i="82"/>
  <c r="CM259" i="82"/>
  <c r="DD259" i="82" s="1"/>
  <c r="DE259" i="82" s="1"/>
  <c r="A259" i="82"/>
  <c r="CM258" i="82"/>
  <c r="DD258" i="82" s="1"/>
  <c r="DE258" i="82" s="1"/>
  <c r="A258" i="82"/>
  <c r="CM257" i="82"/>
  <c r="DD257" i="82" s="1"/>
  <c r="DE257" i="82" s="1"/>
  <c r="A257" i="82"/>
  <c r="CF256" i="82"/>
  <c r="DD256" i="82" s="1"/>
  <c r="DE256" i="82" s="1"/>
  <c r="A256" i="82"/>
  <c r="CM255" i="82"/>
  <c r="DD255" i="82" s="1"/>
  <c r="DE255" i="82" s="1"/>
  <c r="A255" i="82"/>
  <c r="CJ254" i="82"/>
  <c r="DD254" i="82" s="1"/>
  <c r="DE254" i="82" s="1"/>
  <c r="A254" i="82"/>
  <c r="CM253" i="82"/>
  <c r="DD253" i="82" s="1"/>
  <c r="DE253" i="82" s="1"/>
  <c r="A253" i="82"/>
  <c r="CG252" i="82"/>
  <c r="DD252" i="82" s="1"/>
  <c r="DE252" i="82" s="1"/>
  <c r="A252" i="82"/>
  <c r="CG251" i="82"/>
  <c r="DD251" i="82" s="1"/>
  <c r="DE251" i="82" s="1"/>
  <c r="A251" i="82"/>
  <c r="CG250" i="82"/>
  <c r="DD250" i="82" s="1"/>
  <c r="DE250" i="82" s="1"/>
  <c r="A250" i="82"/>
  <c r="CM249" i="82"/>
  <c r="DD249" i="82" s="1"/>
  <c r="DE249" i="82" s="1"/>
  <c r="A249" i="82"/>
  <c r="BY248" i="82"/>
  <c r="DD248" i="82" s="1"/>
  <c r="DE248" i="82" s="1"/>
  <c r="A248" i="82"/>
  <c r="CL247" i="82"/>
  <c r="CL359" i="82" s="1"/>
  <c r="A247" i="82"/>
  <c r="CA246" i="82"/>
  <c r="DD246" i="82" s="1"/>
  <c r="DE246" i="82" s="1"/>
  <c r="A246" i="82"/>
  <c r="CM245" i="82"/>
  <c r="DD245" i="82" s="1"/>
  <c r="DE245" i="82" s="1"/>
  <c r="A245" i="82"/>
  <c r="CI244" i="82"/>
  <c r="DD244" i="82" s="1"/>
  <c r="DE244" i="82" s="1"/>
  <c r="A244" i="82"/>
  <c r="CM243" i="82"/>
  <c r="DD243" i="82" s="1"/>
  <c r="DE243" i="82" s="1"/>
  <c r="A243" i="82"/>
  <c r="CD242" i="82"/>
  <c r="A242" i="82"/>
  <c r="DD241" i="82"/>
  <c r="DE241" i="82" s="1"/>
  <c r="A241" i="82"/>
  <c r="CM240" i="82"/>
  <c r="DD240" i="82" s="1"/>
  <c r="DE240" i="82" s="1"/>
  <c r="A240" i="82"/>
  <c r="CM239" i="82"/>
  <c r="DD239" i="82" s="1"/>
  <c r="DE239" i="82" s="1"/>
  <c r="A239" i="82"/>
  <c r="CM238" i="82"/>
  <c r="DD238" i="82" s="1"/>
  <c r="DE238" i="82" s="1"/>
  <c r="A238" i="82"/>
  <c r="CM237" i="82"/>
  <c r="DD237" i="82" s="1"/>
  <c r="DE237" i="82" s="1"/>
  <c r="A237" i="82"/>
  <c r="CM236" i="82"/>
  <c r="DD236" i="82" s="1"/>
  <c r="DE236" i="82" s="1"/>
  <c r="A236" i="82"/>
  <c r="CA235" i="82"/>
  <c r="DD235" i="82" s="1"/>
  <c r="DE235" i="82" s="1"/>
  <c r="A235" i="82"/>
  <c r="CM234" i="82"/>
  <c r="DD234" i="82" s="1"/>
  <c r="DE234" i="82" s="1"/>
  <c r="A234" i="82"/>
  <c r="CA233" i="82"/>
  <c r="DD233" i="82" s="1"/>
  <c r="DE233" i="82" s="1"/>
  <c r="A233" i="82"/>
  <c r="BY232" i="82"/>
  <c r="DD232" i="82" s="1"/>
  <c r="DE232" i="82" s="1"/>
  <c r="A232" i="82"/>
  <c r="CM231" i="82"/>
  <c r="DD231" i="82" s="1"/>
  <c r="DE231" i="82" s="1"/>
  <c r="A231" i="82"/>
  <c r="CM230" i="82"/>
  <c r="DD230" i="82" s="1"/>
  <c r="DE230" i="82" s="1"/>
  <c r="A230" i="82"/>
  <c r="CI229" i="82"/>
  <c r="A229" i="82"/>
  <c r="CF228" i="82"/>
  <c r="DD228" i="82" s="1"/>
  <c r="DE228" i="82" s="1"/>
  <c r="A228" i="82"/>
  <c r="CF227" i="82"/>
  <c r="DD227" i="82" s="1"/>
  <c r="DE227" i="82" s="1"/>
  <c r="A227" i="82"/>
  <c r="CF226" i="82"/>
  <c r="DD226" i="82" s="1"/>
  <c r="DE226" i="82" s="1"/>
  <c r="A226" i="82"/>
  <c r="CF225" i="82"/>
  <c r="DD225" i="82" s="1"/>
  <c r="DE225" i="82" s="1"/>
  <c r="A225" i="82"/>
  <c r="CF224" i="82"/>
  <c r="DD224" i="82" s="1"/>
  <c r="DE224" i="82" s="1"/>
  <c r="A224" i="82"/>
  <c r="CF223" i="82"/>
  <c r="DD223" i="82" s="1"/>
  <c r="DE223" i="82" s="1"/>
  <c r="A223" i="82"/>
  <c r="CE222" i="82"/>
  <c r="DD222" i="82" s="1"/>
  <c r="DE222" i="82" s="1"/>
  <c r="A222" i="82"/>
  <c r="CE221" i="82"/>
  <c r="DD221" i="82" s="1"/>
  <c r="DE221" i="82" s="1"/>
  <c r="A221" i="82"/>
  <c r="CE220" i="82"/>
  <c r="DD220" i="82" s="1"/>
  <c r="DE220" i="82" s="1"/>
  <c r="A220" i="82"/>
  <c r="CE219" i="82"/>
  <c r="DD219" i="82" s="1"/>
  <c r="DE219" i="82" s="1"/>
  <c r="A219" i="82"/>
  <c r="CE218" i="82"/>
  <c r="DD218" i="82" s="1"/>
  <c r="DE218" i="82" s="1"/>
  <c r="A218" i="82"/>
  <c r="BT217" i="82"/>
  <c r="DD217" i="82" s="1"/>
  <c r="DE217" i="82" s="1"/>
  <c r="A217" i="82"/>
  <c r="BT216" i="82"/>
  <c r="DD216" i="82" s="1"/>
  <c r="DE216" i="82" s="1"/>
  <c r="BT215" i="82"/>
  <c r="DD215" i="82" s="1"/>
  <c r="DE215" i="82" s="1"/>
  <c r="A215" i="82"/>
  <c r="BT214" i="82"/>
  <c r="DD214" i="82" s="1"/>
  <c r="DE214" i="82" s="1"/>
  <c r="A214" i="82"/>
  <c r="BT213" i="82"/>
  <c r="DD213" i="82" s="1"/>
  <c r="DE213" i="82" s="1"/>
  <c r="A213" i="82"/>
  <c r="BT212" i="82"/>
  <c r="DD212" i="82" s="1"/>
  <c r="DE212" i="82" s="1"/>
  <c r="A212" i="82"/>
  <c r="BT211" i="82"/>
  <c r="DD211" i="82" s="1"/>
  <c r="DE211" i="82" s="1"/>
  <c r="A211" i="82"/>
  <c r="BT210" i="82"/>
  <c r="DD210" i="82" s="1"/>
  <c r="DE210" i="82" s="1"/>
  <c r="A210" i="82"/>
  <c r="BT209" i="82"/>
  <c r="DD209" i="82" s="1"/>
  <c r="DE209" i="82" s="1"/>
  <c r="A209" i="82"/>
  <c r="BT208" i="82"/>
  <c r="DD208" i="82" s="1"/>
  <c r="DE208" i="82" s="1"/>
  <c r="A208" i="82"/>
  <c r="BV207" i="82"/>
  <c r="DD207" i="82" s="1"/>
  <c r="DE207" i="82" s="1"/>
  <c r="A207" i="82"/>
  <c r="BT206" i="82"/>
  <c r="DD206" i="82" s="1"/>
  <c r="DE206" i="82" s="1"/>
  <c r="A206" i="82"/>
  <c r="BT205" i="82"/>
  <c r="DD205" i="82" s="1"/>
  <c r="DE205" i="82" s="1"/>
  <c r="A205" i="82"/>
  <c r="BT204" i="82"/>
  <c r="DD204" i="82" s="1"/>
  <c r="DE204" i="82" s="1"/>
  <c r="A204" i="82"/>
  <c r="BT203" i="82"/>
  <c r="DD203" i="82" s="1"/>
  <c r="DE203" i="82" s="1"/>
  <c r="A203" i="82"/>
  <c r="BT202" i="82"/>
  <c r="DD202" i="82" s="1"/>
  <c r="DE202" i="82" s="1"/>
  <c r="A202" i="82"/>
  <c r="CM201" i="82"/>
  <c r="A201" i="82"/>
  <c r="CA200" i="82"/>
  <c r="A200" i="82"/>
  <c r="BY199" i="82"/>
  <c r="DD199" i="82" s="1"/>
  <c r="DE199" i="82" s="1"/>
  <c r="A199" i="82"/>
  <c r="BZ198" i="82"/>
  <c r="A198" i="82"/>
  <c r="BX197" i="82"/>
  <c r="DD197" i="82" s="1"/>
  <c r="DE197" i="82" s="1"/>
  <c r="A197" i="82"/>
  <c r="BX196" i="82"/>
  <c r="DD196" i="82" s="1"/>
  <c r="DE196" i="82" s="1"/>
  <c r="A196" i="82"/>
  <c r="BX195" i="82"/>
  <c r="DD195" i="82" s="1"/>
  <c r="DE195" i="82" s="1"/>
  <c r="A195" i="82"/>
  <c r="BX194" i="82"/>
  <c r="A194" i="82"/>
  <c r="BT193" i="82"/>
  <c r="DD193" i="82" s="1"/>
  <c r="DE193" i="82" s="1"/>
  <c r="A193" i="82"/>
  <c r="BW192" i="82"/>
  <c r="DD192" i="82" s="1"/>
  <c r="DE192" i="82" s="1"/>
  <c r="A192" i="82"/>
  <c r="BW191" i="82"/>
  <c r="A191" i="82"/>
  <c r="AW190" i="82"/>
  <c r="A190" i="82"/>
  <c r="BY189" i="82"/>
  <c r="DD189" i="82" s="1"/>
  <c r="DE189" i="82" s="1"/>
  <c r="A189" i="82"/>
  <c r="BV188" i="82"/>
  <c r="DD188" i="82" s="1"/>
  <c r="DE188" i="82" s="1"/>
  <c r="A188" i="82"/>
  <c r="BV187" i="82"/>
  <c r="DD187" i="82" s="1"/>
  <c r="DE187" i="82" s="1"/>
  <c r="A187" i="82"/>
  <c r="BU186" i="82"/>
  <c r="BU359" i="82" s="1"/>
  <c r="A186" i="82"/>
  <c r="BT185" i="82"/>
  <c r="DD185" i="82" s="1"/>
  <c r="DE185" i="82" s="1"/>
  <c r="A185" i="82"/>
  <c r="BT184" i="82"/>
  <c r="DD184" i="82" s="1"/>
  <c r="DE184" i="82" s="1"/>
  <c r="A184" i="82"/>
  <c r="BS183" i="82"/>
  <c r="DD183" i="82" s="1"/>
  <c r="DE183" i="82" s="1"/>
  <c r="BS182" i="82"/>
  <c r="DD182" i="82" s="1"/>
  <c r="DE182" i="82" s="1"/>
  <c r="A182" i="82"/>
  <c r="BS181" i="82"/>
  <c r="DD181" i="82" s="1"/>
  <c r="DE181" i="82" s="1"/>
  <c r="A181" i="82"/>
  <c r="BS180" i="82"/>
  <c r="DD180" i="82" s="1"/>
  <c r="DE180" i="82" s="1"/>
  <c r="A180" i="82"/>
  <c r="BS179" i="82"/>
  <c r="DD179" i="82" s="1"/>
  <c r="DE179" i="82" s="1"/>
  <c r="A179" i="82"/>
  <c r="BS178" i="82"/>
  <c r="DD178" i="82" s="1"/>
  <c r="DE178" i="82" s="1"/>
  <c r="A178" i="82"/>
  <c r="BS177" i="82"/>
  <c r="A177" i="82"/>
  <c r="BR176" i="82"/>
  <c r="DD176" i="82" s="1"/>
  <c r="DE176" i="82" s="1"/>
  <c r="A176" i="82"/>
  <c r="BR175" i="82"/>
  <c r="DD175" i="82" s="1"/>
  <c r="DE175" i="82" s="1"/>
  <c r="A175" i="82"/>
  <c r="BR174" i="82"/>
  <c r="DD174" i="82" s="1"/>
  <c r="DE174" i="82" s="1"/>
  <c r="A174" i="82"/>
  <c r="BR173" i="82"/>
  <c r="A173" i="82"/>
  <c r="BR172" i="82"/>
  <c r="DD172" i="82" s="1"/>
  <c r="DE172" i="82" s="1"/>
  <c r="A172" i="82"/>
  <c r="BR171" i="82"/>
  <c r="A171" i="82"/>
  <c r="CR170" i="82"/>
  <c r="A170" i="82"/>
  <c r="DD169" i="82"/>
  <c r="DE169" i="82" s="1"/>
  <c r="A169" i="82"/>
  <c r="BO168" i="82"/>
  <c r="BO359" i="82" s="1"/>
  <c r="A168" i="82"/>
  <c r="BN167" i="82"/>
  <c r="BN359" i="82" s="1"/>
  <c r="A167" i="82"/>
  <c r="AT166" i="82"/>
  <c r="AT359" i="82" s="1"/>
  <c r="A166" i="82"/>
  <c r="BM165" i="82"/>
  <c r="BM359" i="82" s="1"/>
  <c r="A165" i="82"/>
  <c r="BJ164" i="82"/>
  <c r="A164" i="82"/>
  <c r="BI163" i="82"/>
  <c r="A163" i="82"/>
  <c r="BH162" i="82"/>
  <c r="DD162" i="82" s="1"/>
  <c r="DE162" i="82" s="1"/>
  <c r="BH161" i="82"/>
  <c r="DD161" i="82" s="1"/>
  <c r="DE161" i="82" s="1"/>
  <c r="A161" i="82"/>
  <c r="BH160" i="82"/>
  <c r="DD160" i="82" s="1"/>
  <c r="DE160" i="82" s="1"/>
  <c r="A160" i="82"/>
  <c r="BH159" i="82"/>
  <c r="DD159" i="82" s="1"/>
  <c r="DE159" i="82" s="1"/>
  <c r="A159" i="82"/>
  <c r="BH158" i="82"/>
  <c r="DD158" i="82" s="1"/>
  <c r="DE158" i="82" s="1"/>
  <c r="A158" i="82"/>
  <c r="BH157" i="82"/>
  <c r="DD157" i="82" s="1"/>
  <c r="DE157" i="82" s="1"/>
  <c r="A157" i="82"/>
  <c r="BG156" i="82"/>
  <c r="AV156" i="82"/>
  <c r="A156" i="82"/>
  <c r="BG155" i="82"/>
  <c r="DD155" i="82" s="1"/>
  <c r="DE155" i="82" s="1"/>
  <c r="A155" i="82"/>
  <c r="AW154" i="82"/>
  <c r="A154" i="82"/>
  <c r="DD153" i="82"/>
  <c r="DE153" i="82" s="1"/>
  <c r="A153" i="82"/>
  <c r="DD152" i="82"/>
  <c r="DE152" i="82" s="1"/>
  <c r="A152" i="82"/>
  <c r="DD151" i="82"/>
  <c r="DE151" i="82" s="1"/>
  <c r="A151" i="82"/>
  <c r="DD150" i="82"/>
  <c r="DE150" i="82" s="1"/>
  <c r="A150" i="82"/>
  <c r="DD149" i="82"/>
  <c r="DE149" i="82" s="1"/>
  <c r="A149" i="82"/>
  <c r="BB148" i="82"/>
  <c r="BB359" i="82" s="1"/>
  <c r="A148" i="82"/>
  <c r="BF147" i="82"/>
  <c r="DD147" i="82" s="1"/>
  <c r="DE147" i="82" s="1"/>
  <c r="A147" i="82"/>
  <c r="BF146" i="82"/>
  <c r="DD146" i="82" s="1"/>
  <c r="DE146" i="82" s="1"/>
  <c r="A146" i="82"/>
  <c r="BF145" i="82"/>
  <c r="DD145" i="82" s="1"/>
  <c r="DE145" i="82" s="1"/>
  <c r="A145" i="82"/>
  <c r="BE144" i="82"/>
  <c r="DD144" i="82" s="1"/>
  <c r="DE144" i="82" s="1"/>
  <c r="A144" i="82"/>
  <c r="BE143" i="82"/>
  <c r="A143" i="82"/>
  <c r="AV142" i="82"/>
  <c r="DD142" i="82" s="1"/>
  <c r="DE142" i="82" s="1"/>
  <c r="A142" i="82"/>
  <c r="AY141" i="82"/>
  <c r="AY359" i="82" s="1"/>
  <c r="A141" i="82"/>
  <c r="BF140" i="82"/>
  <c r="DD140" i="82" s="1"/>
  <c r="DE140" i="82" s="1"/>
  <c r="A140" i="82"/>
  <c r="BF139" i="82"/>
  <c r="O139" i="82"/>
  <c r="A139" i="82"/>
  <c r="BF138" i="82"/>
  <c r="DD138" i="82" s="1"/>
  <c r="DE138" i="82" s="1"/>
  <c r="A138" i="82"/>
  <c r="BD137" i="82"/>
  <c r="A137" i="82"/>
  <c r="BA136" i="82"/>
  <c r="A136" i="82"/>
  <c r="AZ135" i="82"/>
  <c r="A135" i="82"/>
  <c r="BC134" i="82"/>
  <c r="A134" i="82"/>
  <c r="AX133" i="82"/>
  <c r="A133" i="82"/>
  <c r="BF132" i="82"/>
  <c r="DD132" i="82" s="1"/>
  <c r="DE132" i="82" s="1"/>
  <c r="A132" i="82"/>
  <c r="BF131" i="82"/>
  <c r="DD131" i="82" s="1"/>
  <c r="DE131" i="82" s="1"/>
  <c r="A131" i="82"/>
  <c r="AU130" i="82"/>
  <c r="A130" i="82"/>
  <c r="BF129" i="82"/>
  <c r="DD129" i="82" s="1"/>
  <c r="DE129" i="82" s="1"/>
  <c r="A129" i="82"/>
  <c r="BF128" i="82"/>
  <c r="DD128" i="82" s="1"/>
  <c r="DE128" i="82" s="1"/>
  <c r="A128" i="82"/>
  <c r="Q127" i="82"/>
  <c r="A127" i="82"/>
  <c r="AQ126" i="82"/>
  <c r="A126" i="82"/>
  <c r="AP125" i="82"/>
  <c r="DD125" i="82" s="1"/>
  <c r="DE125" i="82" s="1"/>
  <c r="A125" i="82"/>
  <c r="AO124" i="82"/>
  <c r="A124" i="82"/>
  <c r="AN123" i="82"/>
  <c r="AN359" i="82" s="1"/>
  <c r="A123" i="82"/>
  <c r="W122" i="82"/>
  <c r="DD122" i="82" s="1"/>
  <c r="DE122" i="82" s="1"/>
  <c r="A122" i="82"/>
  <c r="W121" i="82"/>
  <c r="DD121" i="82" s="1"/>
  <c r="DE121" i="82" s="1"/>
  <c r="A121" i="82"/>
  <c r="W120" i="82"/>
  <c r="DD120" i="82" s="1"/>
  <c r="DE120" i="82" s="1"/>
  <c r="A120" i="82"/>
  <c r="BL119" i="82"/>
  <c r="BL359" i="82" s="1"/>
  <c r="A119" i="82"/>
  <c r="AK118" i="82"/>
  <c r="DD118" i="82" s="1"/>
  <c r="DE118" i="82" s="1"/>
  <c r="A118" i="82"/>
  <c r="AK117" i="82"/>
  <c r="A117" i="82"/>
  <c r="AI116" i="82"/>
  <c r="DD116" i="82" s="1"/>
  <c r="DE116" i="82" s="1"/>
  <c r="A116" i="82"/>
  <c r="X115" i="82"/>
  <c r="DD115" i="82" s="1"/>
  <c r="DE115" i="82" s="1"/>
  <c r="A115" i="82"/>
  <c r="AI114" i="82"/>
  <c r="AI359" i="82" s="1"/>
  <c r="A114" i="82"/>
  <c r="AH113" i="82"/>
  <c r="DD113" i="82" s="1"/>
  <c r="DE113" i="82" s="1"/>
  <c r="A113" i="82"/>
  <c r="AH112" i="82"/>
  <c r="DD112" i="82" s="1"/>
  <c r="DE112" i="82" s="1"/>
  <c r="A112" i="82"/>
  <c r="AH111" i="82"/>
  <c r="A111" i="82"/>
  <c r="X110" i="82"/>
  <c r="DD110" i="82" s="1"/>
  <c r="DE110" i="82" s="1"/>
  <c r="A110" i="82"/>
  <c r="X109" i="82"/>
  <c r="DD109" i="82" s="1"/>
  <c r="DE109" i="82" s="1"/>
  <c r="A109" i="82"/>
  <c r="X108" i="82"/>
  <c r="DD108" i="82" s="1"/>
  <c r="DE108" i="82" s="1"/>
  <c r="A108" i="82"/>
  <c r="X107" i="82"/>
  <c r="DD107" i="82" s="1"/>
  <c r="DE107" i="82" s="1"/>
  <c r="A107" i="82"/>
  <c r="X106" i="82"/>
  <c r="DD106" i="82" s="1"/>
  <c r="DE106" i="82" s="1"/>
  <c r="A106" i="82"/>
  <c r="X105" i="82"/>
  <c r="DD105" i="82" s="1"/>
  <c r="DE105" i="82" s="1"/>
  <c r="A105" i="82"/>
  <c r="AG104" i="82"/>
  <c r="AG359" i="82" s="1"/>
  <c r="A104" i="82"/>
  <c r="X103" i="82"/>
  <c r="DD103" i="82" s="1"/>
  <c r="DE103" i="82" s="1"/>
  <c r="A103" i="82"/>
  <c r="X102" i="82"/>
  <c r="DD102" i="82" s="1"/>
  <c r="DE102" i="82" s="1"/>
  <c r="A102" i="82"/>
  <c r="X101" i="82"/>
  <c r="DD101" i="82" s="1"/>
  <c r="DE101" i="82" s="1"/>
  <c r="A101" i="82"/>
  <c r="X100" i="82"/>
  <c r="DD100" i="82" s="1"/>
  <c r="DE100" i="82" s="1"/>
  <c r="A100" i="82"/>
  <c r="X99" i="82"/>
  <c r="DD99" i="82" s="1"/>
  <c r="DE99" i="82" s="1"/>
  <c r="A99" i="82"/>
  <c r="X98" i="82"/>
  <c r="DD98" i="82" s="1"/>
  <c r="DE98" i="82" s="1"/>
  <c r="A98" i="82"/>
  <c r="X97" i="82"/>
  <c r="DD97" i="82" s="1"/>
  <c r="DE97" i="82" s="1"/>
  <c r="A97" i="82"/>
  <c r="X96" i="82"/>
  <c r="DD96" i="82" s="1"/>
  <c r="DE96" i="82" s="1"/>
  <c r="A96" i="82"/>
  <c r="W95" i="82"/>
  <c r="DD95" i="82" s="1"/>
  <c r="DE95" i="82" s="1"/>
  <c r="A95" i="82"/>
  <c r="S94" i="82"/>
  <c r="DD94" i="82" s="1"/>
  <c r="DE94" i="82" s="1"/>
  <c r="A94" i="82"/>
  <c r="S93" i="82"/>
  <c r="DD93" i="82" s="1"/>
  <c r="DE93" i="82" s="1"/>
  <c r="A93" i="82"/>
  <c r="S92" i="82"/>
  <c r="DD92" i="82" s="1"/>
  <c r="DE92" i="82" s="1"/>
  <c r="A92" i="82"/>
  <c r="S91" i="82"/>
  <c r="A91" i="82"/>
  <c r="BH90" i="82"/>
  <c r="A90" i="82"/>
  <c r="X89" i="82"/>
  <c r="A89" i="82"/>
  <c r="W88" i="82"/>
  <c r="DD88" i="82" s="1"/>
  <c r="DE88" i="82" s="1"/>
  <c r="A88" i="82"/>
  <c r="W87" i="82"/>
  <c r="DD87" i="82" s="1"/>
  <c r="DE87" i="82" s="1"/>
  <c r="A87" i="82"/>
  <c r="T86" i="82"/>
  <c r="A86" i="82"/>
  <c r="W85" i="82"/>
  <c r="A85" i="82"/>
  <c r="P84" i="82"/>
  <c r="DD84" i="82" s="1"/>
  <c r="DE84" i="82" s="1"/>
  <c r="A84" i="82"/>
  <c r="P83" i="82"/>
  <c r="DD83" i="82" s="1"/>
  <c r="DE83" i="82" s="1"/>
  <c r="A83" i="82"/>
  <c r="P82" i="82"/>
  <c r="DD82" i="82" s="1"/>
  <c r="DE82" i="82" s="1"/>
  <c r="A82" i="82"/>
  <c r="P81" i="82"/>
  <c r="DD81" i="82" s="1"/>
  <c r="DE81" i="82" s="1"/>
  <c r="A81" i="82"/>
  <c r="R80" i="82"/>
  <c r="DD80" i="82" s="1"/>
  <c r="DE80" i="82" s="1"/>
  <c r="A80" i="82"/>
  <c r="R79" i="82"/>
  <c r="DD79" i="82" s="1"/>
  <c r="DE79" i="82" s="1"/>
  <c r="A79" i="82"/>
  <c r="R78" i="82"/>
  <c r="DD78" i="82" s="1"/>
  <c r="DE78" i="82" s="1"/>
  <c r="A78" i="82"/>
  <c r="R77" i="82"/>
  <c r="A77" i="82"/>
  <c r="P76" i="82"/>
  <c r="DD76" i="82" s="1"/>
  <c r="DE76" i="82" s="1"/>
  <c r="A76" i="82"/>
  <c r="P75" i="82"/>
  <c r="DD75" i="82" s="1"/>
  <c r="DE75" i="82" s="1"/>
  <c r="A75" i="82"/>
  <c r="P74" i="82"/>
  <c r="DD74" i="82" s="1"/>
  <c r="DE74" i="82" s="1"/>
  <c r="A74" i="82"/>
  <c r="P73" i="82"/>
  <c r="DD73" i="82" s="1"/>
  <c r="DE73" i="82" s="1"/>
  <c r="A73" i="82"/>
  <c r="P72" i="82"/>
  <c r="DD72" i="82" s="1"/>
  <c r="DE72" i="82" s="1"/>
  <c r="A72" i="82"/>
  <c r="P71" i="82"/>
  <c r="A71" i="82"/>
  <c r="O70" i="82"/>
  <c r="DD70" i="82" s="1"/>
  <c r="DE70" i="82" s="1"/>
  <c r="A70" i="82"/>
  <c r="M69" i="82"/>
  <c r="DD69" i="82" s="1"/>
  <c r="DE69" i="82" s="1"/>
  <c r="A69" i="82"/>
  <c r="BF68" i="82"/>
  <c r="M68" i="82"/>
  <c r="A68" i="82"/>
  <c r="BF67" i="82"/>
  <c r="DD67" i="82" s="1"/>
  <c r="DE67" i="82" s="1"/>
  <c r="A67" i="82"/>
  <c r="M66" i="82"/>
  <c r="DD66" i="82" s="1"/>
  <c r="DE66" i="82" s="1"/>
  <c r="A66" i="82"/>
  <c r="M65" i="82"/>
  <c r="DD65" i="82" s="1"/>
  <c r="DE65" i="82" s="1"/>
  <c r="A65" i="82"/>
  <c r="M64" i="82"/>
  <c r="DD64" i="82" s="1"/>
  <c r="DE64" i="82" s="1"/>
  <c r="A64" i="82"/>
  <c r="M63" i="82"/>
  <c r="DD63" i="82" s="1"/>
  <c r="DE63" i="82" s="1"/>
  <c r="A63" i="82"/>
  <c r="M62" i="82"/>
  <c r="DD62" i="82" s="1"/>
  <c r="DE62" i="82" s="1"/>
  <c r="A62" i="82"/>
  <c r="DD61" i="82"/>
  <c r="DE61" i="82" s="1"/>
  <c r="A61" i="82"/>
  <c r="DD60" i="82"/>
  <c r="DE60" i="82" s="1"/>
  <c r="A60" i="82"/>
  <c r="DD59" i="82"/>
  <c r="DE59" i="82" s="1"/>
  <c r="A59" i="82"/>
  <c r="M58" i="82"/>
  <c r="DD58" i="82" s="1"/>
  <c r="DE58" i="82" s="1"/>
  <c r="A58" i="82"/>
  <c r="DD57" i="82"/>
  <c r="DE57" i="82" s="1"/>
  <c r="A57" i="82"/>
  <c r="M56" i="82"/>
  <c r="DD56" i="82" s="1"/>
  <c r="DE56" i="82" s="1"/>
  <c r="A56" i="82"/>
  <c r="M55" i="82"/>
  <c r="DD55" i="82" s="1"/>
  <c r="DE55" i="82" s="1"/>
  <c r="A55" i="82"/>
  <c r="M54" i="82"/>
  <c r="DD54" i="82" s="1"/>
  <c r="DE54" i="82" s="1"/>
  <c r="A54" i="82"/>
  <c r="M53" i="82"/>
  <c r="DD53" i="82" s="1"/>
  <c r="DE53" i="82" s="1"/>
  <c r="M52" i="82"/>
  <c r="DD52" i="82" s="1"/>
  <c r="DE52" i="82" s="1"/>
  <c r="A52" i="82"/>
  <c r="M51" i="82"/>
  <c r="DD51" i="82" s="1"/>
  <c r="DE51" i="82" s="1"/>
  <c r="A51" i="82"/>
  <c r="M50" i="82"/>
  <c r="DD50" i="82" s="1"/>
  <c r="DE50" i="82" s="1"/>
  <c r="A50" i="82"/>
  <c r="M49" i="82"/>
  <c r="DD49" i="82" s="1"/>
  <c r="DE49" i="82" s="1"/>
  <c r="A49" i="82"/>
  <c r="M48" i="82"/>
  <c r="DD48" i="82" s="1"/>
  <c r="DE48" i="82" s="1"/>
  <c r="A48" i="82"/>
  <c r="M47" i="82"/>
  <c r="DD47" i="82" s="1"/>
  <c r="DE47" i="82" s="1"/>
  <c r="A47" i="82"/>
  <c r="M46" i="82"/>
  <c r="A46" i="82"/>
  <c r="DD45" i="82"/>
  <c r="DE45" i="82" s="1"/>
  <c r="A45" i="82"/>
  <c r="DD44" i="82"/>
  <c r="DE44" i="82" s="1"/>
  <c r="A44" i="82"/>
  <c r="O43" i="82"/>
  <c r="DD43" i="82" s="1"/>
  <c r="DE43" i="82" s="1"/>
  <c r="A43" i="82"/>
  <c r="N42" i="82"/>
  <c r="DD42" i="82" s="1"/>
  <c r="DE42" i="82" s="1"/>
  <c r="A42" i="82"/>
  <c r="N41" i="82"/>
  <c r="A41" i="82"/>
  <c r="O40" i="82"/>
  <c r="DD40" i="82" s="1"/>
  <c r="DE40" i="82" s="1"/>
  <c r="A40" i="82"/>
  <c r="O39" i="82"/>
  <c r="DD39" i="82" s="1"/>
  <c r="DE39" i="82" s="1"/>
  <c r="A39" i="82"/>
  <c r="O38" i="82"/>
  <c r="DD38" i="82" s="1"/>
  <c r="DE38" i="82" s="1"/>
  <c r="A38" i="82"/>
  <c r="O37" i="82"/>
  <c r="DD37" i="82" s="1"/>
  <c r="DE37" i="82" s="1"/>
  <c r="A37" i="82"/>
  <c r="O36" i="82"/>
  <c r="DD36" i="82" s="1"/>
  <c r="DE36" i="82" s="1"/>
  <c r="A36" i="82"/>
  <c r="DD35" i="82"/>
  <c r="DE35" i="82" s="1"/>
  <c r="A35" i="82"/>
  <c r="BF34" i="82"/>
  <c r="O34" i="82"/>
  <c r="A34" i="82"/>
  <c r="DD33" i="82"/>
  <c r="DE33" i="82" s="1"/>
  <c r="A33" i="82"/>
  <c r="K32" i="82"/>
  <c r="DD32" i="82" s="1"/>
  <c r="DE32" i="82" s="1"/>
  <c r="A32" i="82"/>
  <c r="K31" i="82"/>
  <c r="DD31" i="82" s="1"/>
  <c r="DE31" i="82" s="1"/>
  <c r="A31" i="82"/>
  <c r="K30" i="82"/>
  <c r="DD30" i="82" s="1"/>
  <c r="DE30" i="82" s="1"/>
  <c r="A30" i="82"/>
  <c r="K29" i="82"/>
  <c r="DD29" i="82" s="1"/>
  <c r="DE29" i="82" s="1"/>
  <c r="A29" i="82"/>
  <c r="K28" i="82"/>
  <c r="DD28" i="82" s="1"/>
  <c r="DE28" i="82" s="1"/>
  <c r="A28" i="82"/>
  <c r="K27" i="82"/>
  <c r="DD27" i="82" s="1"/>
  <c r="DE27" i="82" s="1"/>
  <c r="A27" i="82"/>
  <c r="O26" i="82"/>
  <c r="A26" i="82"/>
  <c r="BG25" i="82"/>
  <c r="A25" i="82"/>
  <c r="DD24" i="82"/>
  <c r="DE24" i="82" s="1"/>
  <c r="A24" i="82"/>
  <c r="AP23" i="82"/>
  <c r="A23" i="82"/>
  <c r="DD22" i="82"/>
  <c r="DE22" i="82" s="1"/>
  <c r="A22" i="82"/>
  <c r="L21" i="82"/>
  <c r="DD21" i="82" s="1"/>
  <c r="DE21" i="82" s="1"/>
  <c r="A21" i="82"/>
  <c r="L20" i="82"/>
  <c r="DD20" i="82" s="1"/>
  <c r="DE20" i="82" s="1"/>
  <c r="A20" i="82"/>
  <c r="DD19" i="82"/>
  <c r="DE19" i="82" s="1"/>
  <c r="A19" i="82"/>
  <c r="DD18" i="82"/>
  <c r="DE18" i="82" s="1"/>
  <c r="A18" i="82"/>
  <c r="DD17" i="82"/>
  <c r="DE17" i="82" s="1"/>
  <c r="A17" i="82"/>
  <c r="DD16" i="82"/>
  <c r="DE16" i="82" s="1"/>
  <c r="A16" i="82"/>
  <c r="L15" i="82"/>
  <c r="G14" i="82"/>
  <c r="G359" i="82" s="1"/>
  <c r="A14" i="82"/>
  <c r="DD13" i="82"/>
  <c r="DE13" i="82" s="1"/>
  <c r="C13" i="82"/>
  <c r="A13" i="82"/>
  <c r="F12" i="82"/>
  <c r="F359" i="82" s="1"/>
  <c r="A12" i="82"/>
  <c r="I11" i="82"/>
  <c r="I359" i="82" s="1"/>
  <c r="A11" i="82"/>
  <c r="H10" i="82"/>
  <c r="DD10" i="82" s="1"/>
  <c r="DE10" i="82" s="1"/>
  <c r="A10" i="82"/>
  <c r="H9" i="82"/>
  <c r="A9" i="82"/>
  <c r="E398" i="81"/>
  <c r="E397" i="81"/>
  <c r="DI395" i="81"/>
  <c r="DB395" i="81"/>
  <c r="CY395" i="81"/>
  <c r="CX395" i="81"/>
  <c r="CT395" i="81"/>
  <c r="CP395" i="81"/>
  <c r="CF395" i="81"/>
  <c r="BU395" i="81"/>
  <c r="BO395" i="81"/>
  <c r="BK395" i="81"/>
  <c r="BG395" i="81"/>
  <c r="AU395" i="81"/>
  <c r="AT395" i="81"/>
  <c r="AS395" i="81"/>
  <c r="AO395" i="81"/>
  <c r="AM395" i="81"/>
  <c r="AL395" i="81"/>
  <c r="AJ395" i="81"/>
  <c r="AF395" i="81"/>
  <c r="AE395" i="81"/>
  <c r="AD395" i="81"/>
  <c r="AC395" i="81"/>
  <c r="AB395" i="81"/>
  <c r="AA395" i="81"/>
  <c r="Z395" i="81"/>
  <c r="Y395" i="81"/>
  <c r="V395" i="81"/>
  <c r="T395" i="81"/>
  <c r="Q395" i="81"/>
  <c r="J395" i="81"/>
  <c r="G395" i="81"/>
  <c r="DK394" i="81"/>
  <c r="DL394" i="81" s="1"/>
  <c r="A394" i="81"/>
  <c r="DK393" i="81"/>
  <c r="DL393" i="81" s="1"/>
  <c r="DK392" i="81"/>
  <c r="DL392" i="81" s="1"/>
  <c r="A392" i="81"/>
  <c r="DK391" i="81"/>
  <c r="DL391" i="81" s="1"/>
  <c r="A391" i="81"/>
  <c r="P390" i="81"/>
  <c r="DK390" i="81" s="1"/>
  <c r="DL390" i="81" s="1"/>
  <c r="A390" i="81"/>
  <c r="DK389" i="81"/>
  <c r="DL389" i="81" s="1"/>
  <c r="A389" i="81"/>
  <c r="DK388" i="81"/>
  <c r="DL388" i="81" s="1"/>
  <c r="A388" i="81"/>
  <c r="DK387" i="81"/>
  <c r="DL387" i="81" s="1"/>
  <c r="A387" i="81"/>
  <c r="DK386" i="81"/>
  <c r="DL386" i="81" s="1"/>
  <c r="A386" i="81"/>
  <c r="DK385" i="81"/>
  <c r="DL385" i="81" s="1"/>
  <c r="A385" i="81"/>
  <c r="DK384" i="81"/>
  <c r="DL384" i="81" s="1"/>
  <c r="A384" i="81"/>
  <c r="DK383" i="81"/>
  <c r="DL383" i="81" s="1"/>
  <c r="A383" i="81"/>
  <c r="DK382" i="81"/>
  <c r="DL382" i="81" s="1"/>
  <c r="A382" i="81"/>
  <c r="DK381" i="81"/>
  <c r="DL381" i="81" s="1"/>
  <c r="A381" i="81"/>
  <c r="DK380" i="81"/>
  <c r="DL380" i="81" s="1"/>
  <c r="A380" i="81"/>
  <c r="DK379" i="81"/>
  <c r="DL379" i="81" s="1"/>
  <c r="A379" i="81"/>
  <c r="DK378" i="81"/>
  <c r="DL378" i="81" s="1"/>
  <c r="A378" i="81"/>
  <c r="DK377" i="81"/>
  <c r="DL377" i="81" s="1"/>
  <c r="A377" i="81"/>
  <c r="DK376" i="81"/>
  <c r="DL376" i="81" s="1"/>
  <c r="A376" i="81"/>
  <c r="DK375" i="81"/>
  <c r="DL375" i="81" s="1"/>
  <c r="DK374" i="81"/>
  <c r="DL374" i="81" s="1"/>
  <c r="A374" i="81"/>
  <c r="DK373" i="81"/>
  <c r="DL373" i="81" s="1"/>
  <c r="DK372" i="81"/>
  <c r="DL372" i="81" s="1"/>
  <c r="DK371" i="81"/>
  <c r="DL371" i="81" s="1"/>
  <c r="DK370" i="81"/>
  <c r="DL370" i="81" s="1"/>
  <c r="DK369" i="81"/>
  <c r="DL369" i="81" s="1"/>
  <c r="DK368" i="81"/>
  <c r="DL368" i="81" s="1"/>
  <c r="DK367" i="81"/>
  <c r="DL367" i="81" s="1"/>
  <c r="DK366" i="81"/>
  <c r="DL366" i="81" s="1"/>
  <c r="DK365" i="81"/>
  <c r="DL365" i="81" s="1"/>
  <c r="DK364" i="81"/>
  <c r="DL364" i="81" s="1"/>
  <c r="DK363" i="81"/>
  <c r="DL363" i="81" s="1"/>
  <c r="DK362" i="81"/>
  <c r="DL362" i="81" s="1"/>
  <c r="DK361" i="81"/>
  <c r="DL361" i="81" s="1"/>
  <c r="DK360" i="81"/>
  <c r="DL360" i="81" s="1"/>
  <c r="CZ359" i="81"/>
  <c r="A359" i="81"/>
  <c r="DD358" i="81"/>
  <c r="A358" i="81"/>
  <c r="DD357" i="81"/>
  <c r="DK357" i="81" s="1"/>
  <c r="DL357" i="81" s="1"/>
  <c r="A357" i="81"/>
  <c r="DJ356" i="81"/>
  <c r="CU356" i="81"/>
  <c r="A356" i="81"/>
  <c r="DJ355" i="81"/>
  <c r="DK355" i="81" s="1"/>
  <c r="A355" i="81"/>
  <c r="DJ354" i="81"/>
  <c r="DM354" i="81" s="1"/>
  <c r="DN354" i="81" s="1"/>
  <c r="A354" i="81"/>
  <c r="DJ353" i="81"/>
  <c r="A353" i="81"/>
  <c r="DA352" i="81"/>
  <c r="DM352" i="81" s="1"/>
  <c r="DN352" i="81" s="1"/>
  <c r="A352" i="81"/>
  <c r="DJ351" i="81"/>
  <c r="DK351" i="81" s="1"/>
  <c r="A351" i="81"/>
  <c r="DG350" i="81"/>
  <c r="A350" i="81"/>
  <c r="DJ349" i="81"/>
  <c r="DM349" i="81" s="1"/>
  <c r="DN349" i="81" s="1"/>
  <c r="A349" i="81"/>
  <c r="DF348" i="81"/>
  <c r="A348" i="81"/>
  <c r="DC347" i="81"/>
  <c r="DK347" i="81" s="1"/>
  <c r="A347" i="81"/>
  <c r="DH346" i="81"/>
  <c r="DH395" i="81" s="1"/>
  <c r="A346" i="81"/>
  <c r="DA345" i="81"/>
  <c r="A345" i="81"/>
  <c r="CV344" i="81"/>
  <c r="DK344" i="81" s="1"/>
  <c r="A344" i="81"/>
  <c r="CV343" i="81"/>
  <c r="DK343" i="81" s="1"/>
  <c r="A343" i="81"/>
  <c r="DM342" i="81"/>
  <c r="DN342" i="81" s="1"/>
  <c r="DK342" i="81"/>
  <c r="A342" i="81"/>
  <c r="CR341" i="81"/>
  <c r="DK341" i="81" s="1"/>
  <c r="A341" i="81"/>
  <c r="DM340" i="81"/>
  <c r="DN340" i="81" s="1"/>
  <c r="DK340" i="81"/>
  <c r="DO340" i="81" s="1"/>
  <c r="A340" i="81"/>
  <c r="CU339" i="81"/>
  <c r="A339" i="81"/>
  <c r="CV338" i="81"/>
  <c r="DK338" i="81" s="1"/>
  <c r="DL338" i="81" s="1"/>
  <c r="A338" i="81"/>
  <c r="DE337" i="81"/>
  <c r="DK337" i="81" s="1"/>
  <c r="A337" i="81"/>
  <c r="DM336" i="81"/>
  <c r="DN336" i="81" s="1"/>
  <c r="DK336" i="81"/>
  <c r="DO336" i="81" s="1"/>
  <c r="A336" i="81"/>
  <c r="DM335" i="81"/>
  <c r="DN335" i="81" s="1"/>
  <c r="DK335" i="81"/>
  <c r="DL335" i="81" s="1"/>
  <c r="A335" i="81"/>
  <c r="CW334" i="81"/>
  <c r="A334" i="81"/>
  <c r="CW333" i="81"/>
  <c r="DK333" i="81" s="1"/>
  <c r="DL333" i="81" s="1"/>
  <c r="A333" i="81"/>
  <c r="CL332" i="81"/>
  <c r="DK332" i="81" s="1"/>
  <c r="A332" i="81"/>
  <c r="CL331" i="81"/>
  <c r="DK331" i="81" s="1"/>
  <c r="A331" i="81"/>
  <c r="CW330" i="81"/>
  <c r="A330" i="81"/>
  <c r="CG329" i="81"/>
  <c r="DK329" i="81" s="1"/>
  <c r="DL329" i="81" s="1"/>
  <c r="A329" i="81"/>
  <c r="CG328" i="81"/>
  <c r="DK328" i="81" s="1"/>
  <c r="A328" i="81"/>
  <c r="CG327" i="81"/>
  <c r="DK327" i="81" s="1"/>
  <c r="A327" i="81"/>
  <c r="CG326" i="81"/>
  <c r="A326" i="81"/>
  <c r="CG325" i="81"/>
  <c r="DK325" i="81" s="1"/>
  <c r="DL325" i="81" s="1"/>
  <c r="A325" i="81"/>
  <c r="CG324" i="81"/>
  <c r="DM324" i="81" s="1"/>
  <c r="DN324" i="81" s="1"/>
  <c r="A324" i="81"/>
  <c r="CG323" i="81"/>
  <c r="DK323" i="81" s="1"/>
  <c r="A323" i="81"/>
  <c r="CQ322" i="81"/>
  <c r="A322" i="81"/>
  <c r="DM321" i="81"/>
  <c r="DN321" i="81" s="1"/>
  <c r="DK321" i="81"/>
  <c r="A321" i="81"/>
  <c r="DM320" i="81"/>
  <c r="DN320" i="81" s="1"/>
  <c r="DK320" i="81"/>
  <c r="DO320" i="81" s="1"/>
  <c r="A320" i="81"/>
  <c r="CE319" i="81"/>
  <c r="DM319" i="81" s="1"/>
  <c r="DN319" i="81" s="1"/>
  <c r="A319" i="81"/>
  <c r="DM318" i="81"/>
  <c r="DN318" i="81" s="1"/>
  <c r="DK318" i="81"/>
  <c r="DL318" i="81" s="1"/>
  <c r="A318" i="81"/>
  <c r="CQ317" i="81"/>
  <c r="A317" i="81"/>
  <c r="CE316" i="81"/>
  <c r="A316" i="81"/>
  <c r="CJ315" i="81"/>
  <c r="DM315" i="81" s="1"/>
  <c r="DN315" i="81" s="1"/>
  <c r="A315" i="81"/>
  <c r="CC314" i="81"/>
  <c r="DK314" i="81" s="1"/>
  <c r="A314" i="81"/>
  <c r="CE313" i="81"/>
  <c r="A313" i="81"/>
  <c r="DM312" i="81"/>
  <c r="DN312" i="81" s="1"/>
  <c r="DK312" i="81"/>
  <c r="DL312" i="81" s="1"/>
  <c r="A312" i="81"/>
  <c r="DM311" i="81"/>
  <c r="DN311" i="81" s="1"/>
  <c r="DK311" i="81"/>
  <c r="DO311" i="81" s="1"/>
  <c r="A311" i="81"/>
  <c r="CQ310" i="81"/>
  <c r="DK310" i="81" s="1"/>
  <c r="DL310" i="81" s="1"/>
  <c r="A310" i="81"/>
  <c r="CQ309" i="81"/>
  <c r="DK309" i="81" s="1"/>
  <c r="A309" i="81"/>
  <c r="CJ308" i="81"/>
  <c r="DK308" i="81" s="1"/>
  <c r="A308" i="81"/>
  <c r="CJ307" i="81"/>
  <c r="A307" i="81"/>
  <c r="CJ306" i="81"/>
  <c r="DK306" i="81" s="1"/>
  <c r="DL306" i="81" s="1"/>
  <c r="A306" i="81"/>
  <c r="CJ305" i="81"/>
  <c r="DK305" i="81" s="1"/>
  <c r="A305" i="81"/>
  <c r="CJ304" i="81"/>
  <c r="DK304" i="81" s="1"/>
  <c r="A304" i="81"/>
  <c r="CK303" i="81"/>
  <c r="A303" i="81"/>
  <c r="CK302" i="81"/>
  <c r="DK302" i="81" s="1"/>
  <c r="DL302" i="81" s="1"/>
  <c r="A302" i="81"/>
  <c r="CK301" i="81"/>
  <c r="DK301" i="81" s="1"/>
  <c r="A301" i="81"/>
  <c r="CK300" i="81"/>
  <c r="DK300" i="81" s="1"/>
  <c r="A300" i="81"/>
  <c r="CK299" i="81"/>
  <c r="A299" i="81"/>
  <c r="CN298" i="81"/>
  <c r="DK298" i="81" s="1"/>
  <c r="DL298" i="81" s="1"/>
  <c r="A298" i="81"/>
  <c r="CM297" i="81"/>
  <c r="DK297" i="81" s="1"/>
  <c r="A297" i="81"/>
  <c r="CQ296" i="81"/>
  <c r="DK296" i="81" s="1"/>
  <c r="A296" i="81"/>
  <c r="CQ295" i="81"/>
  <c r="A295" i="81"/>
  <c r="CQ294" i="81"/>
  <c r="A294" i="81"/>
  <c r="DM293" i="81"/>
  <c r="DN293" i="81" s="1"/>
  <c r="DK293" i="81"/>
  <c r="DL293" i="81" s="1"/>
  <c r="A293" i="81"/>
  <c r="CQ292" i="81"/>
  <c r="DK292" i="81" s="1"/>
  <c r="DO292" i="81" s="1"/>
  <c r="A292" i="81"/>
  <c r="CQ291" i="81"/>
  <c r="DK291" i="81" s="1"/>
  <c r="DL291" i="81" s="1"/>
  <c r="A291" i="81"/>
  <c r="CC290" i="81"/>
  <c r="DM290" i="81" s="1"/>
  <c r="DN290" i="81" s="1"/>
  <c r="A290" i="81"/>
  <c r="CH289" i="81"/>
  <c r="DK289" i="81" s="1"/>
  <c r="DL289" i="81" s="1"/>
  <c r="A289" i="81"/>
  <c r="CH288" i="81"/>
  <c r="DK288" i="81" s="1"/>
  <c r="DO288" i="81" s="1"/>
  <c r="A288" i="81"/>
  <c r="CH287" i="81"/>
  <c r="DK287" i="81" s="1"/>
  <c r="A287" i="81"/>
  <c r="BW286" i="81"/>
  <c r="DM286" i="81" s="1"/>
  <c r="DN286" i="81" s="1"/>
  <c r="A286" i="81"/>
  <c r="DM285" i="81"/>
  <c r="DN285" i="81" s="1"/>
  <c r="DK285" i="81"/>
  <c r="DL285" i="81" s="1"/>
  <c r="A285" i="81"/>
  <c r="DM284" i="81"/>
  <c r="DN284" i="81" s="1"/>
  <c r="DK284" i="81"/>
  <c r="DL284" i="81" s="1"/>
  <c r="A284" i="81"/>
  <c r="DM283" i="81"/>
  <c r="DN283" i="81" s="1"/>
  <c r="DK283" i="81"/>
  <c r="DL283" i="81" s="1"/>
  <c r="A283" i="81"/>
  <c r="DM282" i="81"/>
  <c r="DN282" i="81" s="1"/>
  <c r="DK282" i="81"/>
  <c r="DO282" i="81" s="1"/>
  <c r="A282" i="81"/>
  <c r="CQ281" i="81"/>
  <c r="DK281" i="81" s="1"/>
  <c r="A281" i="81"/>
  <c r="CN280" i="81"/>
  <c r="DK280" i="81" s="1"/>
  <c r="A280" i="81"/>
  <c r="CN279" i="81"/>
  <c r="DK279" i="81" s="1"/>
  <c r="DO279" i="81" s="1"/>
  <c r="A279" i="81"/>
  <c r="CN278" i="81"/>
  <c r="A278" i="81"/>
  <c r="CN277" i="81"/>
  <c r="DM277" i="81" s="1"/>
  <c r="DN277" i="81" s="1"/>
  <c r="A277" i="81"/>
  <c r="CS276" i="81"/>
  <c r="A276" i="81"/>
  <c r="CQ275" i="81"/>
  <c r="DM275" i="81" s="1"/>
  <c r="DN275" i="81" s="1"/>
  <c r="A275" i="81"/>
  <c r="CO274" i="81"/>
  <c r="DM274" i="81" s="1"/>
  <c r="DN274" i="81" s="1"/>
  <c r="A274" i="81"/>
  <c r="CQ273" i="81"/>
  <c r="A273" i="81"/>
  <c r="CI272" i="81"/>
  <c r="DK272" i="81" s="1"/>
  <c r="DO272" i="81" s="1"/>
  <c r="A272" i="81"/>
  <c r="CI271" i="81"/>
  <c r="DK271" i="81" s="1"/>
  <c r="DL271" i="81" s="1"/>
  <c r="A271" i="81"/>
  <c r="CI270" i="81"/>
  <c r="DM270" i="81" s="1"/>
  <c r="DN270" i="81" s="1"/>
  <c r="A270" i="81"/>
  <c r="CI269" i="81"/>
  <c r="DK269" i="81" s="1"/>
  <c r="DL269" i="81" s="1"/>
  <c r="A269" i="81"/>
  <c r="CI268" i="81"/>
  <c r="DK268" i="81" s="1"/>
  <c r="DO268" i="81" s="1"/>
  <c r="A268" i="81"/>
  <c r="CI267" i="81"/>
  <c r="DM267" i="81" s="1"/>
  <c r="DN267" i="81" s="1"/>
  <c r="A267" i="81"/>
  <c r="CQ266" i="81"/>
  <c r="DM266" i="81" s="1"/>
  <c r="DN266" i="81" s="1"/>
  <c r="A266" i="81"/>
  <c r="CQ265" i="81"/>
  <c r="A265" i="81"/>
  <c r="CQ264" i="81"/>
  <c r="DK264" i="81" s="1"/>
  <c r="DO264" i="81" s="1"/>
  <c r="A264" i="81"/>
  <c r="CQ263" i="81"/>
  <c r="DM263" i="81" s="1"/>
  <c r="DN263" i="81" s="1"/>
  <c r="A263" i="81"/>
  <c r="CQ262" i="81"/>
  <c r="DM262" i="81" s="1"/>
  <c r="DN262" i="81" s="1"/>
  <c r="A262" i="81"/>
  <c r="CQ261" i="81"/>
  <c r="A261" i="81"/>
  <c r="CQ260" i="81"/>
  <c r="DK260" i="81" s="1"/>
  <c r="DO260" i="81" s="1"/>
  <c r="A260" i="81"/>
  <c r="CQ259" i="81"/>
  <c r="A259" i="81"/>
  <c r="CQ258" i="81"/>
  <c r="DM258" i="81" s="1"/>
  <c r="DN258" i="81" s="1"/>
  <c r="A258" i="81"/>
  <c r="CN257" i="81"/>
  <c r="DM257" i="81" s="1"/>
  <c r="DN257" i="81" s="1"/>
  <c r="A257" i="81"/>
  <c r="CQ256" i="81"/>
  <c r="DK256" i="81" s="1"/>
  <c r="A256" i="81"/>
  <c r="CK255" i="81"/>
  <c r="DK255" i="81" s="1"/>
  <c r="DL255" i="81" s="1"/>
  <c r="A255" i="81"/>
  <c r="CK254" i="81"/>
  <c r="A254" i="81"/>
  <c r="CK253" i="81"/>
  <c r="DK253" i="81" s="1"/>
  <c r="DL253" i="81" s="1"/>
  <c r="A253" i="81"/>
  <c r="CQ252" i="81"/>
  <c r="DK252" i="81" s="1"/>
  <c r="DO252" i="81" s="1"/>
  <c r="A252" i="81"/>
  <c r="CC251" i="81"/>
  <c r="DM251" i="81" s="1"/>
  <c r="DN251" i="81" s="1"/>
  <c r="A251" i="81"/>
  <c r="CO250" i="81"/>
  <c r="DK250" i="81" s="1"/>
  <c r="A250" i="81"/>
  <c r="CE249" i="81"/>
  <c r="A249" i="81"/>
  <c r="CQ248" i="81"/>
  <c r="DK248" i="81" s="1"/>
  <c r="DO248" i="81" s="1"/>
  <c r="A248" i="81"/>
  <c r="CM247" i="81"/>
  <c r="DM247" i="81" s="1"/>
  <c r="DN247" i="81" s="1"/>
  <c r="A247" i="81"/>
  <c r="CQ246" i="81"/>
  <c r="DK246" i="81" s="1"/>
  <c r="DL246" i="81" s="1"/>
  <c r="A246" i="81"/>
  <c r="CH245" i="81"/>
  <c r="A245" i="81"/>
  <c r="DM244" i="81"/>
  <c r="DN244" i="81" s="1"/>
  <c r="DK244" i="81"/>
  <c r="DO244" i="81" s="1"/>
  <c r="A244" i="81"/>
  <c r="CQ243" i="81"/>
  <c r="DM243" i="81" s="1"/>
  <c r="DN243" i="81" s="1"/>
  <c r="A243" i="81"/>
  <c r="CQ242" i="81"/>
  <c r="DK242" i="81" s="1"/>
  <c r="A242" i="81"/>
  <c r="CQ241" i="81"/>
  <c r="DM241" i="81" s="1"/>
  <c r="DN241" i="81" s="1"/>
  <c r="A241" i="81"/>
  <c r="CQ240" i="81"/>
  <c r="DM240" i="81" s="1"/>
  <c r="DN240" i="81" s="1"/>
  <c r="A240" i="81"/>
  <c r="CQ239" i="81"/>
  <c r="DK239" i="81" s="1"/>
  <c r="DL239" i="81" s="1"/>
  <c r="A239" i="81"/>
  <c r="CE238" i="81"/>
  <c r="DK238" i="81" s="1"/>
  <c r="A238" i="81"/>
  <c r="CQ237" i="81"/>
  <c r="DM237" i="81" s="1"/>
  <c r="DN237" i="81" s="1"/>
  <c r="A237" i="81"/>
  <c r="CE236" i="81"/>
  <c r="DM236" i="81" s="1"/>
  <c r="DN236" i="81" s="1"/>
  <c r="A236" i="81"/>
  <c r="CC235" i="81"/>
  <c r="DK235" i="81" s="1"/>
  <c r="DL235" i="81" s="1"/>
  <c r="A235" i="81"/>
  <c r="CQ234" i="81"/>
  <c r="DK234" i="81" s="1"/>
  <c r="A234" i="81"/>
  <c r="CQ233" i="81"/>
  <c r="DM233" i="81" s="1"/>
  <c r="DN233" i="81" s="1"/>
  <c r="A233" i="81"/>
  <c r="CM232" i="81"/>
  <c r="A232" i="81"/>
  <c r="CJ231" i="81"/>
  <c r="DM231" i="81" s="1"/>
  <c r="DN231" i="81" s="1"/>
  <c r="A231" i="81"/>
  <c r="CJ230" i="81"/>
  <c r="DK230" i="81" s="1"/>
  <c r="A230" i="81"/>
  <c r="CJ229" i="81"/>
  <c r="DM229" i="81" s="1"/>
  <c r="DN229" i="81" s="1"/>
  <c r="A229" i="81"/>
  <c r="CJ228" i="81"/>
  <c r="DM228" i="81" s="1"/>
  <c r="DN228" i="81" s="1"/>
  <c r="A228" i="81"/>
  <c r="CJ227" i="81"/>
  <c r="DM227" i="81" s="1"/>
  <c r="DN227" i="81" s="1"/>
  <c r="A227" i="81"/>
  <c r="CJ226" i="81"/>
  <c r="A226" i="81"/>
  <c r="CI225" i="81"/>
  <c r="DM225" i="81" s="1"/>
  <c r="DN225" i="81" s="1"/>
  <c r="A225" i="81"/>
  <c r="CI224" i="81"/>
  <c r="DM224" i="81" s="1"/>
  <c r="DN224" i="81" s="1"/>
  <c r="A224" i="81"/>
  <c r="CI223" i="81"/>
  <c r="DM223" i="81" s="1"/>
  <c r="DN223" i="81" s="1"/>
  <c r="A223" i="81"/>
  <c r="CI222" i="81"/>
  <c r="DK222" i="81" s="1"/>
  <c r="A222" i="81"/>
  <c r="CI221" i="81"/>
  <c r="DM221" i="81" s="1"/>
  <c r="DN221" i="81" s="1"/>
  <c r="A221" i="81"/>
  <c r="BX220" i="81"/>
  <c r="DM220" i="81" s="1"/>
  <c r="DN220" i="81" s="1"/>
  <c r="A220" i="81"/>
  <c r="BX219" i="81"/>
  <c r="DK219" i="81" s="1"/>
  <c r="DL219" i="81" s="1"/>
  <c r="A219" i="81"/>
  <c r="BX218" i="81"/>
  <c r="DM218" i="81" s="1"/>
  <c r="DN218" i="81" s="1"/>
  <c r="A218" i="81"/>
  <c r="BX217" i="81"/>
  <c r="DK217" i="81" s="1"/>
  <c r="A217" i="81"/>
  <c r="BX216" i="81"/>
  <c r="DK216" i="81" s="1"/>
  <c r="DO216" i="81" s="1"/>
  <c r="A216" i="81"/>
  <c r="BX215" i="81"/>
  <c r="DM215" i="81" s="1"/>
  <c r="DN215" i="81" s="1"/>
  <c r="A215" i="81"/>
  <c r="BX214" i="81"/>
  <c r="DM214" i="81" s="1"/>
  <c r="DN214" i="81" s="1"/>
  <c r="A214" i="81"/>
  <c r="BX213" i="81"/>
  <c r="A213" i="81"/>
  <c r="BX212" i="81"/>
  <c r="DK212" i="81" s="1"/>
  <c r="A212" i="81"/>
  <c r="BX211" i="81"/>
  <c r="A211" i="81"/>
  <c r="BZ210" i="81"/>
  <c r="DK210" i="81" s="1"/>
  <c r="DL210" i="81" s="1"/>
  <c r="A210" i="81"/>
  <c r="BX209" i="81"/>
  <c r="A209" i="81"/>
  <c r="BX208" i="81"/>
  <c r="DK208" i="81" s="1"/>
  <c r="DL208" i="81" s="1"/>
  <c r="A208" i="81"/>
  <c r="BX207" i="81"/>
  <c r="A207" i="81"/>
  <c r="BX206" i="81"/>
  <c r="DK206" i="81" s="1"/>
  <c r="DO206" i="81" s="1"/>
  <c r="A206" i="81"/>
  <c r="BX205" i="81"/>
  <c r="A205" i="81"/>
  <c r="BX204" i="81"/>
  <c r="DM204" i="81" s="1"/>
  <c r="DN204" i="81" s="1"/>
  <c r="A204" i="81"/>
  <c r="CE203" i="81"/>
  <c r="A203" i="81"/>
  <c r="CC202" i="81"/>
  <c r="DM202" i="81" s="1"/>
  <c r="DN202" i="81" s="1"/>
  <c r="A202" i="81"/>
  <c r="CD201" i="81"/>
  <c r="A201" i="81"/>
  <c r="CB200" i="81"/>
  <c r="A200" i="81"/>
  <c r="CB199" i="81"/>
  <c r="DK199" i="81" s="1"/>
  <c r="DO199" i="81" s="1"/>
  <c r="A199" i="81"/>
  <c r="CB198" i="81"/>
  <c r="DM198" i="81" s="1"/>
  <c r="DN198" i="81" s="1"/>
  <c r="A198" i="81"/>
  <c r="CB197" i="81"/>
  <c r="DK197" i="81" s="1"/>
  <c r="DO197" i="81" s="1"/>
  <c r="A197" i="81"/>
  <c r="CA196" i="81"/>
  <c r="DM196" i="81" s="1"/>
  <c r="DN196" i="81" s="1"/>
  <c r="A196" i="81"/>
  <c r="CA195" i="81"/>
  <c r="DM195" i="81" s="1"/>
  <c r="DN195" i="81" s="1"/>
  <c r="A195" i="81"/>
  <c r="BZ194" i="81"/>
  <c r="DK194" i="81" s="1"/>
  <c r="A194" i="81"/>
  <c r="CC193" i="81"/>
  <c r="DK193" i="81" s="1"/>
  <c r="A193" i="81"/>
  <c r="BZ192" i="81"/>
  <c r="A192" i="81"/>
  <c r="BZ191" i="81"/>
  <c r="DM191" i="81" s="1"/>
  <c r="DN191" i="81" s="1"/>
  <c r="A191" i="81"/>
  <c r="BY190" i="81"/>
  <c r="A190" i="81"/>
  <c r="BX189" i="81"/>
  <c r="DK189" i="81" s="1"/>
  <c r="DL189" i="81" s="1"/>
  <c r="BX188" i="81"/>
  <c r="DK188" i="81" s="1"/>
  <c r="A188" i="81"/>
  <c r="BX187" i="81"/>
  <c r="DM187" i="81" s="1"/>
  <c r="DN187" i="81" s="1"/>
  <c r="A187" i="81"/>
  <c r="CR186" i="81"/>
  <c r="A186" i="81"/>
  <c r="BW185" i="81"/>
  <c r="DM185" i="81" s="1"/>
  <c r="DN185" i="81" s="1"/>
  <c r="A185" i="81"/>
  <c r="BW184" i="81"/>
  <c r="DK184" i="81" s="1"/>
  <c r="DL184" i="81" s="1"/>
  <c r="A184" i="81"/>
  <c r="BW183" i="81"/>
  <c r="DM183" i="81" s="1"/>
  <c r="DN183" i="81" s="1"/>
  <c r="A183" i="81"/>
  <c r="BW182" i="81"/>
  <c r="A182" i="81"/>
  <c r="BW181" i="81"/>
  <c r="A181" i="81"/>
  <c r="BW180" i="81"/>
  <c r="DK180" i="81" s="1"/>
  <c r="DL180" i="81" s="1"/>
  <c r="A180" i="81"/>
  <c r="BW179" i="81"/>
  <c r="DK179" i="81" s="1"/>
  <c r="DL179" i="81" s="1"/>
  <c r="A179" i="81"/>
  <c r="BV178" i="81"/>
  <c r="A178" i="81"/>
  <c r="BV177" i="81"/>
  <c r="A177" i="81"/>
  <c r="BV176" i="81"/>
  <c r="DK176" i="81" s="1"/>
  <c r="DL176" i="81" s="1"/>
  <c r="A176" i="81"/>
  <c r="BV175" i="81"/>
  <c r="DM175" i="81" s="1"/>
  <c r="DN175" i="81" s="1"/>
  <c r="A175" i="81"/>
  <c r="BV174" i="81"/>
  <c r="DK174" i="81" s="1"/>
  <c r="DL174" i="81" s="1"/>
  <c r="A174" i="81"/>
  <c r="BV173" i="81"/>
  <c r="DK173" i="81" s="1"/>
  <c r="DL173" i="81" s="1"/>
  <c r="A173" i="81"/>
  <c r="DM172" i="81"/>
  <c r="DN172" i="81" s="1"/>
  <c r="DK172" i="81"/>
  <c r="DL172" i="81" s="1"/>
  <c r="A172" i="81"/>
  <c r="BT171" i="81"/>
  <c r="BT395" i="81" s="1"/>
  <c r="A171" i="81"/>
  <c r="BS170" i="81"/>
  <c r="BS395" i="81" s="1"/>
  <c r="A170" i="81"/>
  <c r="BR169" i="81"/>
  <c r="DK169" i="81" s="1"/>
  <c r="DL169" i="81" s="1"/>
  <c r="BR168" i="81"/>
  <c r="DM168" i="81" s="1"/>
  <c r="DN168" i="81" s="1"/>
  <c r="A168" i="81"/>
  <c r="AV167" i="81"/>
  <c r="DK167" i="81" s="1"/>
  <c r="DL167" i="81" s="1"/>
  <c r="A167" i="81"/>
  <c r="BQ166" i="81"/>
  <c r="DM166" i="81" s="1"/>
  <c r="DN166" i="81" s="1"/>
  <c r="A166" i="81"/>
  <c r="BN165" i="81"/>
  <c r="A165" i="81"/>
  <c r="BM164" i="81"/>
  <c r="DM164" i="81" s="1"/>
  <c r="DN164" i="81" s="1"/>
  <c r="A164" i="81"/>
  <c r="BL163" i="81"/>
  <c r="BH162" i="81"/>
  <c r="DK162" i="81" s="1"/>
  <c r="DL162" i="81" s="1"/>
  <c r="A162" i="81"/>
  <c r="BH161" i="81"/>
  <c r="A161" i="81"/>
  <c r="BJ160" i="81"/>
  <c r="A160" i="81"/>
  <c r="DM159" i="81"/>
  <c r="DN159" i="81" s="1"/>
  <c r="DK159" i="81"/>
  <c r="DL159" i="81" s="1"/>
  <c r="A159" i="81"/>
  <c r="K158" i="81"/>
  <c r="DM158" i="81" s="1"/>
  <c r="DN158" i="81" s="1"/>
  <c r="A158" i="81"/>
  <c r="AY157" i="81"/>
  <c r="A157" i="81"/>
  <c r="DM156" i="81"/>
  <c r="DN156" i="81" s="1"/>
  <c r="DK156" i="81"/>
  <c r="DL156" i="81" s="1"/>
  <c r="A156" i="81"/>
  <c r="DM155" i="81"/>
  <c r="DN155" i="81" s="1"/>
  <c r="DK155" i="81"/>
  <c r="DL155" i="81" s="1"/>
  <c r="A155" i="81"/>
  <c r="DM154" i="81"/>
  <c r="DN154" i="81" s="1"/>
  <c r="DK154" i="81"/>
  <c r="DL154" i="81" s="1"/>
  <c r="A154" i="81"/>
  <c r="DM153" i="81"/>
  <c r="DN153" i="81" s="1"/>
  <c r="DK153" i="81"/>
  <c r="DL153" i="81" s="1"/>
  <c r="A153" i="81"/>
  <c r="DM152" i="81"/>
  <c r="DN152" i="81" s="1"/>
  <c r="DK152" i="81"/>
  <c r="DL152" i="81" s="1"/>
  <c r="A152" i="81"/>
  <c r="BD151" i="81"/>
  <c r="DM151" i="81" s="1"/>
  <c r="DN151" i="81" s="1"/>
  <c r="A151" i="81"/>
  <c r="BJ150" i="81"/>
  <c r="DK150" i="81" s="1"/>
  <c r="DL150" i="81" s="1"/>
  <c r="A150" i="81"/>
  <c r="BJ149" i="81"/>
  <c r="A149" i="81"/>
  <c r="BJ148" i="81"/>
  <c r="A148" i="81"/>
  <c r="BI147" i="81"/>
  <c r="DM147" i="81" s="1"/>
  <c r="DN147" i="81" s="1"/>
  <c r="A147" i="81"/>
  <c r="BI146" i="81"/>
  <c r="A146" i="81"/>
  <c r="AX145" i="81"/>
  <c r="AX395" i="81" s="1"/>
  <c r="O145" i="81"/>
  <c r="A145" i="81"/>
  <c r="BA144" i="81"/>
  <c r="BA395" i="81" s="1"/>
  <c r="A144" i="81"/>
  <c r="BJ143" i="81"/>
  <c r="DM143" i="81" s="1"/>
  <c r="DN143" i="81" s="1"/>
  <c r="A143" i="81"/>
  <c r="BJ142" i="81"/>
  <c r="DM142" i="81" s="1"/>
  <c r="DN142" i="81" s="1"/>
  <c r="A142" i="81"/>
  <c r="BJ141" i="81"/>
  <c r="A141" i="81"/>
  <c r="BF140" i="81"/>
  <c r="BF395" i="81" s="1"/>
  <c r="A140" i="81"/>
  <c r="BC139" i="81"/>
  <c r="A139" i="81"/>
  <c r="BB138" i="81"/>
  <c r="BB395" i="81" s="1"/>
  <c r="A138" i="81"/>
  <c r="BE137" i="81"/>
  <c r="A137" i="81"/>
  <c r="AZ136" i="81"/>
  <c r="A136" i="81"/>
  <c r="BJ135" i="81"/>
  <c r="DK135" i="81" s="1"/>
  <c r="DL135" i="81" s="1"/>
  <c r="A135" i="81"/>
  <c r="DM134" i="81"/>
  <c r="DK134" i="81"/>
  <c r="DL134" i="81" s="1"/>
  <c r="A134" i="81"/>
  <c r="AW133" i="81"/>
  <c r="AW395" i="81" s="1"/>
  <c r="A133" i="81"/>
  <c r="BJ132" i="81"/>
  <c r="O132" i="81"/>
  <c r="A132" i="81"/>
  <c r="BJ131" i="81"/>
  <c r="DK131" i="81" s="1"/>
  <c r="DL131" i="81" s="1"/>
  <c r="A131" i="81"/>
  <c r="DM130" i="81"/>
  <c r="DN130" i="81" s="1"/>
  <c r="DK130" i="81"/>
  <c r="DL130" i="81" s="1"/>
  <c r="A130" i="81"/>
  <c r="AR129" i="81"/>
  <c r="AR395" i="81" s="1"/>
  <c r="A129" i="81"/>
  <c r="E128" i="81"/>
  <c r="AQ128" i="81" s="1"/>
  <c r="A128" i="81"/>
  <c r="AP127" i="81"/>
  <c r="DM127" i="81" s="1"/>
  <c r="DN127" i="81" s="1"/>
  <c r="A127" i="81"/>
  <c r="DM126" i="81"/>
  <c r="DN126" i="81" s="1"/>
  <c r="DK126" i="81"/>
  <c r="DL126" i="81" s="1"/>
  <c r="A126" i="81"/>
  <c r="AN125" i="81"/>
  <c r="AN395" i="81" s="1"/>
  <c r="DM124" i="81"/>
  <c r="DN124" i="81" s="1"/>
  <c r="DK124" i="81"/>
  <c r="DL124" i="81" s="1"/>
  <c r="W123" i="81"/>
  <c r="DM123" i="81" s="1"/>
  <c r="DN123" i="81" s="1"/>
  <c r="W122" i="81"/>
  <c r="DK122" i="81" s="1"/>
  <c r="DL122" i="81" s="1"/>
  <c r="W121" i="81"/>
  <c r="DK121" i="81" s="1"/>
  <c r="DL121" i="81" s="1"/>
  <c r="BP120" i="81"/>
  <c r="DM119" i="81"/>
  <c r="DN119" i="81" s="1"/>
  <c r="DK119" i="81"/>
  <c r="DL119" i="81" s="1"/>
  <c r="A119" i="81"/>
  <c r="DM118" i="81"/>
  <c r="DN118" i="81" s="1"/>
  <c r="DK118" i="81"/>
  <c r="DL118" i="81" s="1"/>
  <c r="A118" i="81"/>
  <c r="AK117" i="81"/>
  <c r="DK117" i="81" s="1"/>
  <c r="DL117" i="81" s="1"/>
  <c r="A117" i="81"/>
  <c r="AK116" i="81"/>
  <c r="A116" i="81"/>
  <c r="AI115" i="81"/>
  <c r="DK115" i="81" s="1"/>
  <c r="DL115" i="81" s="1"/>
  <c r="A115" i="81"/>
  <c r="X114" i="81"/>
  <c r="DK114" i="81" s="1"/>
  <c r="DL114" i="81" s="1"/>
  <c r="A114" i="81"/>
  <c r="AI113" i="81"/>
  <c r="DM113" i="81" s="1"/>
  <c r="DN113" i="81" s="1"/>
  <c r="A113" i="81"/>
  <c r="AH112" i="81"/>
  <c r="DK112" i="81" s="1"/>
  <c r="DL112" i="81" s="1"/>
  <c r="A112" i="81"/>
  <c r="AH111" i="81"/>
  <c r="DM111" i="81" s="1"/>
  <c r="DN111" i="81" s="1"/>
  <c r="A111" i="81"/>
  <c r="AH110" i="81"/>
  <c r="A110" i="81"/>
  <c r="X109" i="81"/>
  <c r="DM109" i="81" s="1"/>
  <c r="DN109" i="81" s="1"/>
  <c r="A109" i="81"/>
  <c r="X108" i="81"/>
  <c r="A108" i="81"/>
  <c r="X107" i="81"/>
  <c r="DK107" i="81" s="1"/>
  <c r="DL107" i="81" s="1"/>
  <c r="A107" i="81"/>
  <c r="X106" i="81"/>
  <c r="DK106" i="81" s="1"/>
  <c r="DL106" i="81" s="1"/>
  <c r="A106" i="81"/>
  <c r="X105" i="81"/>
  <c r="DK105" i="81" s="1"/>
  <c r="DL105" i="81" s="1"/>
  <c r="A105" i="81"/>
  <c r="X104" i="81"/>
  <c r="DK104" i="81" s="1"/>
  <c r="DL104" i="81" s="1"/>
  <c r="A104" i="81"/>
  <c r="AG103" i="81"/>
  <c r="AG395" i="81" s="1"/>
  <c r="A103" i="81"/>
  <c r="X102" i="81"/>
  <c r="DK102" i="81" s="1"/>
  <c r="DL102" i="81" s="1"/>
  <c r="A102" i="81"/>
  <c r="X101" i="81"/>
  <c r="DM101" i="81" s="1"/>
  <c r="DN101" i="81" s="1"/>
  <c r="A101" i="81"/>
  <c r="X100" i="81"/>
  <c r="A100" i="81"/>
  <c r="X99" i="81"/>
  <c r="DK99" i="81" s="1"/>
  <c r="DL99" i="81" s="1"/>
  <c r="A99" i="81"/>
  <c r="X98" i="81"/>
  <c r="DK98" i="81" s="1"/>
  <c r="DL98" i="81" s="1"/>
  <c r="A98" i="81"/>
  <c r="X97" i="81"/>
  <c r="DM97" i="81" s="1"/>
  <c r="DN97" i="81" s="1"/>
  <c r="A97" i="81"/>
  <c r="X96" i="81"/>
  <c r="DK96" i="81" s="1"/>
  <c r="DL96" i="81" s="1"/>
  <c r="A96" i="81"/>
  <c r="X95" i="81"/>
  <c r="DM95" i="81" s="1"/>
  <c r="DN95" i="81" s="1"/>
  <c r="A95" i="81"/>
  <c r="W94" i="81"/>
  <c r="DK94" i="81" s="1"/>
  <c r="DL94" i="81" s="1"/>
  <c r="A94" i="81"/>
  <c r="S93" i="81"/>
  <c r="DK93" i="81" s="1"/>
  <c r="DL93" i="81" s="1"/>
  <c r="A93" i="81"/>
  <c r="S92" i="81"/>
  <c r="DK92" i="81" s="1"/>
  <c r="DL92" i="81" s="1"/>
  <c r="A92" i="81"/>
  <c r="S91" i="81"/>
  <c r="DM91" i="81" s="1"/>
  <c r="DN91" i="81" s="1"/>
  <c r="A91" i="81"/>
  <c r="S90" i="81"/>
  <c r="A90" i="81"/>
  <c r="W89" i="81"/>
  <c r="DM89" i="81" s="1"/>
  <c r="DN89" i="81" s="1"/>
  <c r="A89" i="81"/>
  <c r="X88" i="81"/>
  <c r="DM88" i="81" s="1"/>
  <c r="DN88" i="81" s="1"/>
  <c r="A88" i="81"/>
  <c r="U87" i="81"/>
  <c r="U395" i="81" s="1"/>
  <c r="A87" i="81"/>
  <c r="W86" i="81"/>
  <c r="DK86" i="81" s="1"/>
  <c r="DL86" i="81" s="1"/>
  <c r="A86" i="81"/>
  <c r="W85" i="81"/>
  <c r="DM85" i="81" s="1"/>
  <c r="DN85" i="81" s="1"/>
  <c r="A85" i="81"/>
  <c r="W84" i="81"/>
  <c r="DM84" i="81" s="1"/>
  <c r="DN84" i="81" s="1"/>
  <c r="A84" i="81"/>
  <c r="DM83" i="81"/>
  <c r="DN83" i="81" s="1"/>
  <c r="DK83" i="81"/>
  <c r="DL83" i="81" s="1"/>
  <c r="A83" i="81"/>
  <c r="P82" i="81"/>
  <c r="DK82" i="81" s="1"/>
  <c r="DL82" i="81" s="1"/>
  <c r="A82" i="81"/>
  <c r="DM81" i="81"/>
  <c r="DN81" i="81" s="1"/>
  <c r="DK81" i="81"/>
  <c r="DL81" i="81" s="1"/>
  <c r="A81" i="81"/>
  <c r="P80" i="81"/>
  <c r="DM80" i="81" s="1"/>
  <c r="DN80" i="81" s="1"/>
  <c r="A80" i="81"/>
  <c r="R79" i="81"/>
  <c r="DK79" i="81" s="1"/>
  <c r="DL79" i="81" s="1"/>
  <c r="A79" i="81"/>
  <c r="R78" i="81"/>
  <c r="DM78" i="81" s="1"/>
  <c r="DN78" i="81" s="1"/>
  <c r="A78" i="81"/>
  <c r="R77" i="81"/>
  <c r="DK77" i="81" s="1"/>
  <c r="DL77" i="81" s="1"/>
  <c r="A77" i="81"/>
  <c r="R76" i="81"/>
  <c r="DM76" i="81" s="1"/>
  <c r="DN76" i="81" s="1"/>
  <c r="A76" i="81"/>
  <c r="P75" i="81"/>
  <c r="DK75" i="81" s="1"/>
  <c r="DL75" i="81" s="1"/>
  <c r="A75" i="81"/>
  <c r="P74" i="81"/>
  <c r="DK74" i="81" s="1"/>
  <c r="DL74" i="81" s="1"/>
  <c r="A74" i="81"/>
  <c r="P73" i="81"/>
  <c r="DK73" i="81" s="1"/>
  <c r="DL73" i="81" s="1"/>
  <c r="A73" i="81"/>
  <c r="P72" i="81"/>
  <c r="DK72" i="81" s="1"/>
  <c r="DL72" i="81" s="1"/>
  <c r="A72" i="81"/>
  <c r="P71" i="81"/>
  <c r="DK71" i="81" s="1"/>
  <c r="DL71" i="81" s="1"/>
  <c r="A71" i="81"/>
  <c r="P70" i="81"/>
  <c r="DK70" i="81" s="1"/>
  <c r="DL70" i="81" s="1"/>
  <c r="A70" i="81"/>
  <c r="O69" i="81"/>
  <c r="O397" i="81" s="1"/>
  <c r="A69" i="81"/>
  <c r="BJ68" i="81"/>
  <c r="M68" i="81"/>
  <c r="A68" i="81"/>
  <c r="BJ67" i="81"/>
  <c r="M67" i="81"/>
  <c r="A67" i="81"/>
  <c r="M66" i="81"/>
  <c r="DK66" i="81" s="1"/>
  <c r="DL66" i="81" s="1"/>
  <c r="A66" i="81"/>
  <c r="M65" i="81"/>
  <c r="DM65" i="81" s="1"/>
  <c r="DN65" i="81" s="1"/>
  <c r="A65" i="81"/>
  <c r="M64" i="81"/>
  <c r="DK64" i="81" s="1"/>
  <c r="DL64" i="81" s="1"/>
  <c r="A64" i="81"/>
  <c r="M63" i="81"/>
  <c r="DM63" i="81" s="1"/>
  <c r="DN63" i="81" s="1"/>
  <c r="A63" i="81"/>
  <c r="M62" i="81"/>
  <c r="DM62" i="81" s="1"/>
  <c r="DN62" i="81" s="1"/>
  <c r="A62" i="81"/>
  <c r="M61" i="81"/>
  <c r="DK61" i="81" s="1"/>
  <c r="DL61" i="81" s="1"/>
  <c r="A61" i="81"/>
  <c r="M60" i="81"/>
  <c r="DK60" i="81" s="1"/>
  <c r="DL60" i="81" s="1"/>
  <c r="A60" i="81"/>
  <c r="M59" i="81"/>
  <c r="DK59" i="81" s="1"/>
  <c r="DL59" i="81" s="1"/>
  <c r="A59" i="81"/>
  <c r="M58" i="81"/>
  <c r="DK58" i="81" s="1"/>
  <c r="DL58" i="81" s="1"/>
  <c r="A58" i="81"/>
  <c r="M57" i="81"/>
  <c r="DM57" i="81" s="1"/>
  <c r="DN57" i="81" s="1"/>
  <c r="A57" i="81"/>
  <c r="M56" i="81"/>
  <c r="DM56" i="81" s="1"/>
  <c r="DN56" i="81" s="1"/>
  <c r="A56" i="81"/>
  <c r="M55" i="81"/>
  <c r="DM55" i="81" s="1"/>
  <c r="DN55" i="81" s="1"/>
  <c r="A55" i="81"/>
  <c r="M54" i="81"/>
  <c r="DM54" i="81" s="1"/>
  <c r="DN54" i="81" s="1"/>
  <c r="A54" i="81"/>
  <c r="M53" i="81"/>
  <c r="DM53" i="81" s="1"/>
  <c r="DN53" i="81" s="1"/>
  <c r="A53" i="81"/>
  <c r="M52" i="81"/>
  <c r="DM52" i="81" s="1"/>
  <c r="DN52" i="81" s="1"/>
  <c r="A52" i="81"/>
  <c r="M51" i="81"/>
  <c r="DK51" i="81" s="1"/>
  <c r="DL51" i="81" s="1"/>
  <c r="A51" i="81"/>
  <c r="M50" i="81"/>
  <c r="DK50" i="81" s="1"/>
  <c r="DL50" i="81" s="1"/>
  <c r="A50" i="81"/>
  <c r="M49" i="81"/>
  <c r="DM49" i="81" s="1"/>
  <c r="DN49" i="81" s="1"/>
  <c r="A49" i="81"/>
  <c r="M48" i="81"/>
  <c r="DM48" i="81" s="1"/>
  <c r="DN48" i="81" s="1"/>
  <c r="A48" i="81"/>
  <c r="M47" i="81"/>
  <c r="DM47" i="81" s="1"/>
  <c r="DN47" i="81" s="1"/>
  <c r="A47" i="81"/>
  <c r="M46" i="81"/>
  <c r="DM46" i="81" s="1"/>
  <c r="DN46" i="81" s="1"/>
  <c r="A46" i="81"/>
  <c r="M45" i="81"/>
  <c r="DK45" i="81" s="1"/>
  <c r="DL45" i="81" s="1"/>
  <c r="A45" i="81"/>
  <c r="O44" i="81"/>
  <c r="DK44" i="81" s="1"/>
  <c r="DL44" i="81" s="1"/>
  <c r="A44" i="81"/>
  <c r="N43" i="81"/>
  <c r="DK43" i="81" s="1"/>
  <c r="DL43" i="81" s="1"/>
  <c r="A43" i="81"/>
  <c r="N42" i="81"/>
  <c r="DM42" i="81" s="1"/>
  <c r="DN42" i="81" s="1"/>
  <c r="A42" i="81"/>
  <c r="O41" i="81"/>
  <c r="DM41" i="81" s="1"/>
  <c r="DN41" i="81" s="1"/>
  <c r="A41" i="81"/>
  <c r="O40" i="81"/>
  <c r="DK40" i="81" s="1"/>
  <c r="DL40" i="81" s="1"/>
  <c r="A40" i="81"/>
  <c r="DM39" i="81"/>
  <c r="DN39" i="81" s="1"/>
  <c r="DK39" i="81"/>
  <c r="DL39" i="81" s="1"/>
  <c r="A39" i="81"/>
  <c r="O38" i="81"/>
  <c r="DK38" i="81" s="1"/>
  <c r="DL38" i="81" s="1"/>
  <c r="A38" i="81"/>
  <c r="DM37" i="81"/>
  <c r="DN37" i="81" s="1"/>
  <c r="DK37" i="81"/>
  <c r="DL37" i="81" s="1"/>
  <c r="A37" i="81"/>
  <c r="DM36" i="81"/>
  <c r="DN36" i="81" s="1"/>
  <c r="DK36" i="81"/>
  <c r="DL36" i="81" s="1"/>
  <c r="A36" i="81"/>
  <c r="BJ35" i="81"/>
  <c r="O35" i="81"/>
  <c r="K35" i="81"/>
  <c r="A35" i="81"/>
  <c r="DM34" i="81"/>
  <c r="DN34" i="81" s="1"/>
  <c r="DK34" i="81"/>
  <c r="DL34" i="81" s="1"/>
  <c r="A34" i="81"/>
  <c r="K33" i="81"/>
  <c r="K396" i="81" s="1"/>
  <c r="A33" i="81"/>
  <c r="K32" i="81"/>
  <c r="DK32" i="81" s="1"/>
  <c r="DL32" i="81" s="1"/>
  <c r="A32" i="81"/>
  <c r="K31" i="81"/>
  <c r="DM31" i="81" s="1"/>
  <c r="DN31" i="81" s="1"/>
  <c r="A31" i="81"/>
  <c r="K30" i="81"/>
  <c r="DK30" i="81" s="1"/>
  <c r="DL30" i="81" s="1"/>
  <c r="A30" i="81"/>
  <c r="K29" i="81"/>
  <c r="DK29" i="81" s="1"/>
  <c r="DL29" i="81" s="1"/>
  <c r="A29" i="81"/>
  <c r="K28" i="81"/>
  <c r="DM28" i="81" s="1"/>
  <c r="DN28" i="81" s="1"/>
  <c r="A28" i="81"/>
  <c r="K27" i="81"/>
  <c r="DK27" i="81" s="1"/>
  <c r="DL27" i="81" s="1"/>
  <c r="A27" i="81"/>
  <c r="K26" i="81"/>
  <c r="DM26" i="81" s="1"/>
  <c r="DN26" i="81" s="1"/>
  <c r="A26" i="81"/>
  <c r="DM25" i="81"/>
  <c r="DN25" i="81" s="1"/>
  <c r="DK25" i="81"/>
  <c r="DL25" i="81" s="1"/>
  <c r="A25" i="81"/>
  <c r="K24" i="81"/>
  <c r="A24" i="81"/>
  <c r="DM23" i="81"/>
  <c r="DN23" i="81" s="1"/>
  <c r="DK23" i="81"/>
  <c r="DL23" i="81" s="1"/>
  <c r="A23" i="81"/>
  <c r="D22" i="81"/>
  <c r="L21" i="81"/>
  <c r="DK21" i="81" s="1"/>
  <c r="DL21" i="81" s="1"/>
  <c r="A21" i="81"/>
  <c r="L20" i="81"/>
  <c r="DK20" i="81" s="1"/>
  <c r="DL20" i="81" s="1"/>
  <c r="A20" i="81"/>
  <c r="DM19" i="81"/>
  <c r="DN19" i="81" s="1"/>
  <c r="DK19" i="81"/>
  <c r="DL19" i="81" s="1"/>
  <c r="A19" i="81"/>
  <c r="DM18" i="81"/>
  <c r="DN18" i="81" s="1"/>
  <c r="DK18" i="81"/>
  <c r="DL18" i="81" s="1"/>
  <c r="A18" i="81"/>
  <c r="DM17" i="81"/>
  <c r="DN17" i="81" s="1"/>
  <c r="DK17" i="81"/>
  <c r="DL17" i="81" s="1"/>
  <c r="A17" i="81"/>
  <c r="DM16" i="81"/>
  <c r="DN16" i="81" s="1"/>
  <c r="DK16" i="81"/>
  <c r="DL16" i="81" s="1"/>
  <c r="A16" i="81"/>
  <c r="L15" i="81"/>
  <c r="DM15" i="81" s="1"/>
  <c r="DN15" i="81" s="1"/>
  <c r="DM14" i="81"/>
  <c r="DN14" i="81" s="1"/>
  <c r="DK14" i="81"/>
  <c r="DL14" i="81" s="1"/>
  <c r="A14" i="81"/>
  <c r="DM13" i="81"/>
  <c r="DN13" i="81" s="1"/>
  <c r="DK13" i="81"/>
  <c r="DL13" i="81" s="1"/>
  <c r="A13" i="81"/>
  <c r="F12" i="81"/>
  <c r="A12" i="81"/>
  <c r="I11" i="81"/>
  <c r="DK11" i="81" s="1"/>
  <c r="DL11" i="81" s="1"/>
  <c r="A11" i="81"/>
  <c r="H10" i="81"/>
  <c r="DK10" i="81" s="1"/>
  <c r="DL10" i="81" s="1"/>
  <c r="A10" i="81"/>
  <c r="H9" i="81"/>
  <c r="A9" i="81"/>
  <c r="CH395" i="81" l="1"/>
  <c r="DN134" i="81"/>
  <c r="CP359" i="82"/>
  <c r="CD359" i="82"/>
  <c r="BH359" i="82"/>
  <c r="AP359" i="82"/>
  <c r="BG359" i="82"/>
  <c r="CI359" i="82"/>
  <c r="CN359" i="82"/>
  <c r="DD173" i="82"/>
  <c r="DE173" i="82" s="1"/>
  <c r="BR374" i="82"/>
  <c r="DK170" i="81"/>
  <c r="DL170" i="81" s="1"/>
  <c r="DK183" i="81"/>
  <c r="DL183" i="81" s="1"/>
  <c r="DK97" i="81"/>
  <c r="DL97" i="81" s="1"/>
  <c r="DK47" i="81"/>
  <c r="DL47" i="81" s="1"/>
  <c r="DK142" i="81"/>
  <c r="DL142" i="81" s="1"/>
  <c r="DM216" i="81"/>
  <c r="DN216" i="81" s="1"/>
  <c r="BH395" i="81"/>
  <c r="DK145" i="81"/>
  <c r="DL145" i="81" s="1"/>
  <c r="DD354" i="82"/>
  <c r="DE354" i="82" s="1"/>
  <c r="DD345" i="82"/>
  <c r="DE345" i="82" s="1"/>
  <c r="O359" i="82"/>
  <c r="BE359" i="82"/>
  <c r="DD281" i="82"/>
  <c r="DE281" i="82" s="1"/>
  <c r="BF359" i="82"/>
  <c r="N359" i="82"/>
  <c r="DD68" i="82"/>
  <c r="DE68" i="82" s="1"/>
  <c r="DD143" i="82"/>
  <c r="DE143" i="82" s="1"/>
  <c r="DD148" i="82"/>
  <c r="DE148" i="82" s="1"/>
  <c r="CA359" i="82"/>
  <c r="CU359" i="82"/>
  <c r="DD141" i="82"/>
  <c r="DE141" i="82" s="1"/>
  <c r="DD229" i="82"/>
  <c r="DE229" i="82" s="1"/>
  <c r="DD273" i="82"/>
  <c r="DE273" i="82" s="1"/>
  <c r="DD279" i="82"/>
  <c r="DE279" i="82" s="1"/>
  <c r="CX359" i="82"/>
  <c r="DD340" i="82"/>
  <c r="L359" i="82"/>
  <c r="DD242" i="82"/>
  <c r="DE242" i="82" s="1"/>
  <c r="DD247" i="82"/>
  <c r="DE247" i="82" s="1"/>
  <c r="DD336" i="82"/>
  <c r="DE336" i="82" s="1"/>
  <c r="DD344" i="82"/>
  <c r="DE344" i="82" s="1"/>
  <c r="DD156" i="82"/>
  <c r="DE156" i="82" s="1"/>
  <c r="DD186" i="82"/>
  <c r="DE186" i="82" s="1"/>
  <c r="H359" i="82"/>
  <c r="CE359" i="82"/>
  <c r="DD334" i="82"/>
  <c r="DE334" i="82" s="1"/>
  <c r="DD342" i="82"/>
  <c r="DE342" i="82" s="1"/>
  <c r="DD353" i="82"/>
  <c r="DE353" i="82" s="1"/>
  <c r="E360" i="82"/>
  <c r="S359" i="82"/>
  <c r="AH359" i="82"/>
  <c r="AK359" i="82"/>
  <c r="CM359" i="82"/>
  <c r="DD15" i="82"/>
  <c r="DE15" i="82" s="1"/>
  <c r="DD41" i="82"/>
  <c r="DE41" i="82" s="1"/>
  <c r="DD123" i="82"/>
  <c r="DE123" i="82" s="1"/>
  <c r="DD139" i="82"/>
  <c r="DE139" i="82" s="1"/>
  <c r="DD332" i="82"/>
  <c r="DE332" i="82" s="1"/>
  <c r="DD343" i="82"/>
  <c r="DE343" i="82" s="1"/>
  <c r="DC359" i="82"/>
  <c r="DD347" i="82"/>
  <c r="DE347" i="82" s="1"/>
  <c r="DK46" i="81"/>
  <c r="DL46" i="81" s="1"/>
  <c r="DM70" i="81"/>
  <c r="DN70" i="81" s="1"/>
  <c r="DK101" i="81"/>
  <c r="DL101" i="81" s="1"/>
  <c r="DK237" i="81"/>
  <c r="DO237" i="81" s="1"/>
  <c r="DK225" i="81"/>
  <c r="DO225" i="81" s="1"/>
  <c r="DK62" i="81"/>
  <c r="DL62" i="81" s="1"/>
  <c r="DM107" i="81"/>
  <c r="DN107" i="81" s="1"/>
  <c r="DK143" i="81"/>
  <c r="DL143" i="81" s="1"/>
  <c r="DM112" i="81"/>
  <c r="DN112" i="81" s="1"/>
  <c r="DM208" i="81"/>
  <c r="DN208" i="81" s="1"/>
  <c r="DM271" i="81"/>
  <c r="DN271" i="81" s="1"/>
  <c r="DM296" i="81"/>
  <c r="DN296" i="81" s="1"/>
  <c r="DM327" i="81"/>
  <c r="DN327" i="81" s="1"/>
  <c r="DK63" i="81"/>
  <c r="DL63" i="81" s="1"/>
  <c r="DK91" i="81"/>
  <c r="DL91" i="81" s="1"/>
  <c r="DM92" i="81"/>
  <c r="DN92" i="81" s="1"/>
  <c r="DM104" i="81"/>
  <c r="DN104" i="81" s="1"/>
  <c r="DK109" i="81"/>
  <c r="DL109" i="81" s="1"/>
  <c r="DM135" i="81"/>
  <c r="DN135" i="81" s="1"/>
  <c r="DK231" i="81"/>
  <c r="DL231" i="81" s="1"/>
  <c r="DM269" i="81"/>
  <c r="DN269" i="81" s="1"/>
  <c r="DK198" i="81"/>
  <c r="DL198" i="81" s="1"/>
  <c r="DM235" i="81"/>
  <c r="DN235" i="81" s="1"/>
  <c r="DK76" i="81"/>
  <c r="DL76" i="81" s="1"/>
  <c r="DK89" i="81"/>
  <c r="DL89" i="81" s="1"/>
  <c r="DM93" i="81"/>
  <c r="DN93" i="81" s="1"/>
  <c r="DK129" i="81"/>
  <c r="DL129" i="81" s="1"/>
  <c r="DK132" i="81"/>
  <c r="DL132" i="81" s="1"/>
  <c r="DK140" i="81"/>
  <c r="DL140" i="81" s="1"/>
  <c r="DM194" i="81"/>
  <c r="DN194" i="81" s="1"/>
  <c r="DK221" i="81"/>
  <c r="DO221" i="81" s="1"/>
  <c r="DM239" i="81"/>
  <c r="DN239" i="81" s="1"/>
  <c r="DM253" i="81"/>
  <c r="DN253" i="81" s="1"/>
  <c r="DK277" i="81"/>
  <c r="DL277" i="81" s="1"/>
  <c r="DK290" i="81"/>
  <c r="DO290" i="81" s="1"/>
  <c r="DM291" i="81"/>
  <c r="DN291" i="81" s="1"/>
  <c r="DM308" i="81"/>
  <c r="DN308" i="81" s="1"/>
  <c r="DL320" i="81"/>
  <c r="DK354" i="81"/>
  <c r="DO354" i="81" s="1"/>
  <c r="DM71" i="81"/>
  <c r="DN71" i="81" s="1"/>
  <c r="DM129" i="81"/>
  <c r="DN129" i="81" s="1"/>
  <c r="DK243" i="81"/>
  <c r="DL243" i="81" s="1"/>
  <c r="DK270" i="81"/>
  <c r="DO270" i="81" s="1"/>
  <c r="DL272" i="81"/>
  <c r="DM279" i="81"/>
  <c r="DN279" i="81" s="1"/>
  <c r="DK349" i="81"/>
  <c r="DL349" i="81" s="1"/>
  <c r="DK356" i="81"/>
  <c r="DK204" i="81"/>
  <c r="DL204" i="81" s="1"/>
  <c r="DK227" i="81"/>
  <c r="DL227" i="81" s="1"/>
  <c r="DK251" i="81"/>
  <c r="DO251" i="81" s="1"/>
  <c r="DM292" i="81"/>
  <c r="DN292" i="81" s="1"/>
  <c r="DM300" i="81"/>
  <c r="DN300" i="81" s="1"/>
  <c r="DK324" i="81"/>
  <c r="DL324" i="81" s="1"/>
  <c r="DM331" i="81"/>
  <c r="DN331" i="81" s="1"/>
  <c r="DL336" i="81"/>
  <c r="DK26" i="81"/>
  <c r="DL26" i="81" s="1"/>
  <c r="DM32" i="81"/>
  <c r="DN32" i="81" s="1"/>
  <c r="DK103" i="81"/>
  <c r="DL103" i="81" s="1"/>
  <c r="DK111" i="81"/>
  <c r="DL111" i="81" s="1"/>
  <c r="DK133" i="81"/>
  <c r="DL133" i="81" s="1"/>
  <c r="DK175" i="81"/>
  <c r="DL175" i="81" s="1"/>
  <c r="DK185" i="81"/>
  <c r="DL185" i="81" s="1"/>
  <c r="DM188" i="81"/>
  <c r="DN188" i="81" s="1"/>
  <c r="DK196" i="81"/>
  <c r="DL196" i="81" s="1"/>
  <c r="DK202" i="81"/>
  <c r="DL202" i="81" s="1"/>
  <c r="DM212" i="81"/>
  <c r="DN212" i="81" s="1"/>
  <c r="DK218" i="81"/>
  <c r="DL218" i="81" s="1"/>
  <c r="DK223" i="81"/>
  <c r="DL223" i="81" s="1"/>
  <c r="DK233" i="81"/>
  <c r="DO233" i="81" s="1"/>
  <c r="DM246" i="81"/>
  <c r="DN246" i="81" s="1"/>
  <c r="DM255" i="81"/>
  <c r="DN255" i="81" s="1"/>
  <c r="DK262" i="81"/>
  <c r="DL262" i="81" s="1"/>
  <c r="DK263" i="81"/>
  <c r="DO263" i="81" s="1"/>
  <c r="DL264" i="81"/>
  <c r="DM287" i="81"/>
  <c r="DN287" i="81" s="1"/>
  <c r="DK315" i="81"/>
  <c r="DL315" i="81" s="1"/>
  <c r="DK352" i="81"/>
  <c r="DL352" i="81" s="1"/>
  <c r="DK55" i="81"/>
  <c r="DL55" i="81" s="1"/>
  <c r="DK28" i="81"/>
  <c r="DL28" i="81" s="1"/>
  <c r="DM29" i="81"/>
  <c r="DN29" i="81" s="1"/>
  <c r="DK41" i="81"/>
  <c r="DL41" i="81" s="1"/>
  <c r="DK49" i="81"/>
  <c r="DL49" i="81" s="1"/>
  <c r="DK54" i="81"/>
  <c r="DL54" i="81" s="1"/>
  <c r="DK57" i="81"/>
  <c r="DL57" i="81" s="1"/>
  <c r="DM58" i="81"/>
  <c r="DN58" i="81" s="1"/>
  <c r="DK65" i="81"/>
  <c r="DL65" i="81" s="1"/>
  <c r="DK78" i="81"/>
  <c r="DL78" i="81" s="1"/>
  <c r="DM87" i="81"/>
  <c r="DN87" i="81" s="1"/>
  <c r="DM99" i="81"/>
  <c r="DN99" i="81" s="1"/>
  <c r="AH395" i="81"/>
  <c r="DK138" i="81"/>
  <c r="DL138" i="81" s="1"/>
  <c r="DK171" i="81"/>
  <c r="DL171" i="81" s="1"/>
  <c r="DL199" i="81"/>
  <c r="DK214" i="81"/>
  <c r="DL214" i="81" s="1"/>
  <c r="DK229" i="81"/>
  <c r="DO229" i="81" s="1"/>
  <c r="DM264" i="81"/>
  <c r="DN264" i="81" s="1"/>
  <c r="DK267" i="81"/>
  <c r="DL267" i="81" s="1"/>
  <c r="DM268" i="81"/>
  <c r="DN268" i="81" s="1"/>
  <c r="DM20" i="81"/>
  <c r="DN20" i="81" s="1"/>
  <c r="N395" i="81"/>
  <c r="DM43" i="81"/>
  <c r="DN43" i="81" s="1"/>
  <c r="DM59" i="81"/>
  <c r="DN59" i="81" s="1"/>
  <c r="DM79" i="81"/>
  <c r="DN79" i="81" s="1"/>
  <c r="DM67" i="81"/>
  <c r="DN67" i="81" s="1"/>
  <c r="DM74" i="81"/>
  <c r="DN74" i="81" s="1"/>
  <c r="DM131" i="81"/>
  <c r="DN131" i="81" s="1"/>
  <c r="DK241" i="81"/>
  <c r="DO241" i="81" s="1"/>
  <c r="DK275" i="81"/>
  <c r="DO275" i="81" s="1"/>
  <c r="DM281" i="81"/>
  <c r="DN281" i="81" s="1"/>
  <c r="DM289" i="81"/>
  <c r="DN289" i="81" s="1"/>
  <c r="DM304" i="81"/>
  <c r="DN304" i="81" s="1"/>
  <c r="DK319" i="81"/>
  <c r="DL319" i="81" s="1"/>
  <c r="DM346" i="81"/>
  <c r="DN346" i="81" s="1"/>
  <c r="DM288" i="81"/>
  <c r="DN288" i="81" s="1"/>
  <c r="DM50" i="81"/>
  <c r="DN50" i="81" s="1"/>
  <c r="DM51" i="81"/>
  <c r="DN51" i="81" s="1"/>
  <c r="DM66" i="81"/>
  <c r="DN66" i="81" s="1"/>
  <c r="DM72" i="81"/>
  <c r="DN72" i="81" s="1"/>
  <c r="DK100" i="81"/>
  <c r="DL100" i="81" s="1"/>
  <c r="DM100" i="81"/>
  <c r="DN100" i="81" s="1"/>
  <c r="BC395" i="81"/>
  <c r="DM139" i="81"/>
  <c r="DN139" i="81" s="1"/>
  <c r="DM181" i="81"/>
  <c r="DN181" i="81" s="1"/>
  <c r="DK181" i="81"/>
  <c r="DL181" i="81" s="1"/>
  <c r="BY395" i="81"/>
  <c r="DK190" i="81"/>
  <c r="DO190" i="81" s="1"/>
  <c r="DK200" i="81"/>
  <c r="DO200" i="81" s="1"/>
  <c r="DM200" i="81"/>
  <c r="DN200" i="81" s="1"/>
  <c r="DO256" i="81"/>
  <c r="DL256" i="81"/>
  <c r="DK265" i="81"/>
  <c r="DL265" i="81" s="1"/>
  <c r="DM265" i="81"/>
  <c r="DN265" i="81" s="1"/>
  <c r="DO280" i="81"/>
  <c r="DL280" i="81"/>
  <c r="DO342" i="81"/>
  <c r="DL342" i="81"/>
  <c r="CZ395" i="81"/>
  <c r="DM359" i="81"/>
  <c r="DN359" i="81" s="1"/>
  <c r="DM30" i="81"/>
  <c r="DN30" i="81" s="1"/>
  <c r="DM10" i="81"/>
  <c r="DN10" i="81" s="1"/>
  <c r="DM33" i="81"/>
  <c r="DN33" i="81" s="1"/>
  <c r="DK42" i="81"/>
  <c r="DL42" i="81" s="1"/>
  <c r="DM45" i="81"/>
  <c r="DN45" i="81" s="1"/>
  <c r="DK53" i="81"/>
  <c r="DL53" i="81" s="1"/>
  <c r="DM61" i="81"/>
  <c r="DN61" i="81" s="1"/>
  <c r="DM68" i="81"/>
  <c r="DN68" i="81" s="1"/>
  <c r="DM75" i="81"/>
  <c r="DN75" i="81" s="1"/>
  <c r="DK80" i="81"/>
  <c r="DL80" i="81" s="1"/>
  <c r="DK85" i="81"/>
  <c r="DL85" i="81" s="1"/>
  <c r="S395" i="81"/>
  <c r="DK95" i="81"/>
  <c r="DL95" i="81" s="1"/>
  <c r="DM96" i="81"/>
  <c r="DN96" i="81" s="1"/>
  <c r="DM115" i="81"/>
  <c r="DN115" i="81" s="1"/>
  <c r="BP395" i="81"/>
  <c r="DK120" i="81"/>
  <c r="DM122" i="81"/>
  <c r="DN122" i="81" s="1"/>
  <c r="DM141" i="81"/>
  <c r="DN141" i="81" s="1"/>
  <c r="DK141" i="81"/>
  <c r="DL141" i="81" s="1"/>
  <c r="DM149" i="81"/>
  <c r="DK149" i="81"/>
  <c r="DL149" i="81" s="1"/>
  <c r="DM150" i="81"/>
  <c r="DN150" i="81" s="1"/>
  <c r="DK178" i="81"/>
  <c r="DL178" i="81" s="1"/>
  <c r="DM178" i="81"/>
  <c r="DN178" i="81" s="1"/>
  <c r="DM190" i="81"/>
  <c r="DN190" i="81" s="1"/>
  <c r="DM205" i="81"/>
  <c r="DN205" i="81" s="1"/>
  <c r="DK205" i="81"/>
  <c r="DL205" i="81" s="1"/>
  <c r="DM206" i="81"/>
  <c r="DN206" i="81" s="1"/>
  <c r="DM248" i="81"/>
  <c r="DN248" i="81" s="1"/>
  <c r="DM261" i="81"/>
  <c r="DN261" i="81" s="1"/>
  <c r="DK261" i="81"/>
  <c r="DL261" i="81" s="1"/>
  <c r="DK273" i="81"/>
  <c r="DO273" i="81" s="1"/>
  <c r="DM273" i="81"/>
  <c r="DN273" i="81" s="1"/>
  <c r="DM280" i="81"/>
  <c r="DN280" i="81" s="1"/>
  <c r="DO287" i="81"/>
  <c r="DL287" i="81"/>
  <c r="DM294" i="81"/>
  <c r="DN294" i="81" s="1"/>
  <c r="DK294" i="81"/>
  <c r="DK295" i="81"/>
  <c r="DO295" i="81" s="1"/>
  <c r="DM295" i="81"/>
  <c r="DN295" i="81" s="1"/>
  <c r="DM298" i="81"/>
  <c r="DN298" i="81" s="1"/>
  <c r="DK303" i="81"/>
  <c r="DO303" i="81" s="1"/>
  <c r="DM303" i="81"/>
  <c r="DN303" i="81" s="1"/>
  <c r="DM306" i="81"/>
  <c r="DN306" i="81" s="1"/>
  <c r="DK317" i="81"/>
  <c r="DO317" i="81" s="1"/>
  <c r="DM317" i="81"/>
  <c r="DN317" i="81" s="1"/>
  <c r="DK322" i="81"/>
  <c r="DL322" i="81" s="1"/>
  <c r="DM322" i="81"/>
  <c r="DN322" i="81" s="1"/>
  <c r="DM325" i="81"/>
  <c r="DN325" i="81" s="1"/>
  <c r="CW395" i="81"/>
  <c r="D406" i="81" s="1"/>
  <c r="DM330" i="81"/>
  <c r="DN330" i="81" s="1"/>
  <c r="DM333" i="81"/>
  <c r="DN333" i="81" s="1"/>
  <c r="DM339" i="81"/>
  <c r="DN339" i="81" s="1"/>
  <c r="DK339" i="81"/>
  <c r="DL339" i="81" s="1"/>
  <c r="DM358" i="81"/>
  <c r="DN358" i="81" s="1"/>
  <c r="DK358" i="81"/>
  <c r="DK108" i="81"/>
  <c r="DL108" i="81" s="1"/>
  <c r="DM108" i="81"/>
  <c r="DN108" i="81" s="1"/>
  <c r="DK148" i="81"/>
  <c r="DL148" i="81" s="1"/>
  <c r="DM148" i="81"/>
  <c r="DN148" i="81" s="1"/>
  <c r="DM177" i="81"/>
  <c r="DN177" i="81" s="1"/>
  <c r="DK177" i="81"/>
  <c r="DL177" i="81" s="1"/>
  <c r="DK192" i="81"/>
  <c r="DL192" i="81" s="1"/>
  <c r="DM192" i="81"/>
  <c r="DN192" i="81" s="1"/>
  <c r="DM254" i="81"/>
  <c r="DN254" i="81" s="1"/>
  <c r="DK254" i="81"/>
  <c r="DO254" i="81" s="1"/>
  <c r="DM278" i="81"/>
  <c r="DN278" i="81" s="1"/>
  <c r="DK278" i="81"/>
  <c r="DL278" i="81" s="1"/>
  <c r="DM316" i="81"/>
  <c r="DN316" i="81" s="1"/>
  <c r="DK316" i="81"/>
  <c r="DO321" i="81"/>
  <c r="DL321" i="81"/>
  <c r="DF395" i="81"/>
  <c r="DK348" i="81"/>
  <c r="DL348" i="81" s="1"/>
  <c r="DK35" i="81"/>
  <c r="DL35" i="81" s="1"/>
  <c r="DK67" i="81"/>
  <c r="DL67" i="81" s="1"/>
  <c r="DK68" i="81"/>
  <c r="DL68" i="81" s="1"/>
  <c r="DK87" i="81"/>
  <c r="DL87" i="81" s="1"/>
  <c r="DM105" i="81"/>
  <c r="DN105" i="81" s="1"/>
  <c r="AI395" i="81"/>
  <c r="DK113" i="81"/>
  <c r="DL113" i="81" s="1"/>
  <c r="AK395" i="81"/>
  <c r="DM116" i="81"/>
  <c r="DN116" i="81" s="1"/>
  <c r="BE395" i="81"/>
  <c r="DM137" i="81"/>
  <c r="DN137" i="81" s="1"/>
  <c r="BD395" i="81"/>
  <c r="DK151" i="81"/>
  <c r="DL151" i="81" s="1"/>
  <c r="DK182" i="81"/>
  <c r="DL182" i="81" s="1"/>
  <c r="DM182" i="81"/>
  <c r="DN182" i="81" s="1"/>
  <c r="DO194" i="81"/>
  <c r="DL194" i="81"/>
  <c r="DM210" i="81"/>
  <c r="DN210" i="81" s="1"/>
  <c r="DL212" i="81"/>
  <c r="DO212" i="81"/>
  <c r="DK249" i="81"/>
  <c r="DL249" i="81" s="1"/>
  <c r="DM249" i="81"/>
  <c r="DN249" i="81" s="1"/>
  <c r="DK259" i="81"/>
  <c r="DM259" i="81"/>
  <c r="DN259" i="81" s="1"/>
  <c r="DK299" i="81"/>
  <c r="DL299" i="81" s="1"/>
  <c r="DM299" i="81"/>
  <c r="DN299" i="81" s="1"/>
  <c r="DM302" i="81"/>
  <c r="DN302" i="81" s="1"/>
  <c r="DK307" i="81"/>
  <c r="DL307" i="81" s="1"/>
  <c r="DM307" i="81"/>
  <c r="DN307" i="81" s="1"/>
  <c r="DM310" i="81"/>
  <c r="DN310" i="81" s="1"/>
  <c r="DK313" i="81"/>
  <c r="DL313" i="81" s="1"/>
  <c r="DM313" i="81"/>
  <c r="DN313" i="81" s="1"/>
  <c r="DK326" i="81"/>
  <c r="DL326" i="81" s="1"/>
  <c r="DM326" i="81"/>
  <c r="DN326" i="81" s="1"/>
  <c r="DM329" i="81"/>
  <c r="DN329" i="81" s="1"/>
  <c r="DK334" i="81"/>
  <c r="DL334" i="81" s="1"/>
  <c r="DM334" i="81"/>
  <c r="DN334" i="81" s="1"/>
  <c r="DM345" i="81"/>
  <c r="DN345" i="81" s="1"/>
  <c r="DK345" i="81"/>
  <c r="DL345" i="81" s="1"/>
  <c r="DG395" i="81"/>
  <c r="DK350" i="81"/>
  <c r="DM350" i="81"/>
  <c r="DN350" i="81" s="1"/>
  <c r="DM353" i="81"/>
  <c r="DN353" i="81" s="1"/>
  <c r="DK353" i="81"/>
  <c r="DL353" i="81" s="1"/>
  <c r="DM133" i="81"/>
  <c r="DN133" i="81" s="1"/>
  <c r="DM170" i="81"/>
  <c r="DN170" i="81" s="1"/>
  <c r="CM395" i="81"/>
  <c r="CN395" i="81"/>
  <c r="DO283" i="81"/>
  <c r="CV395" i="81"/>
  <c r="DD395" i="81"/>
  <c r="DM103" i="81"/>
  <c r="DN103" i="81" s="1"/>
  <c r="DM145" i="81"/>
  <c r="DN145" i="81" s="1"/>
  <c r="DM174" i="81"/>
  <c r="DN174" i="81" s="1"/>
  <c r="CJ395" i="81"/>
  <c r="DD9" i="82"/>
  <c r="DE9" i="82" s="1"/>
  <c r="DD11" i="82"/>
  <c r="DE11" i="82" s="1"/>
  <c r="DD12" i="82"/>
  <c r="DE12" i="82" s="1"/>
  <c r="DD14" i="82"/>
  <c r="DE14" i="82" s="1"/>
  <c r="K25" i="82"/>
  <c r="M359" i="82"/>
  <c r="DD46" i="82"/>
  <c r="DE46" i="82" s="1"/>
  <c r="T359" i="82"/>
  <c r="DD86" i="82"/>
  <c r="DE86" i="82" s="1"/>
  <c r="DD23" i="82"/>
  <c r="DE23" i="82" s="1"/>
  <c r="DD26" i="82"/>
  <c r="DE26" i="82" s="1"/>
  <c r="DD34" i="82"/>
  <c r="DE34" i="82" s="1"/>
  <c r="P359" i="82"/>
  <c r="DD71" i="82"/>
  <c r="DE71" i="82" s="1"/>
  <c r="R359" i="82"/>
  <c r="DD77" i="82"/>
  <c r="DE77" i="82" s="1"/>
  <c r="W359" i="82"/>
  <c r="DD85" i="82"/>
  <c r="DE85" i="82" s="1"/>
  <c r="X359" i="82"/>
  <c r="DD89" i="82"/>
  <c r="DE89" i="82" s="1"/>
  <c r="AX359" i="82"/>
  <c r="DD133" i="82"/>
  <c r="DE133" i="82" s="1"/>
  <c r="BD359" i="82"/>
  <c r="DD137" i="82"/>
  <c r="DE137" i="82" s="1"/>
  <c r="BR359" i="82"/>
  <c r="E363" i="82" s="1"/>
  <c r="DD171" i="82"/>
  <c r="DE171" i="82" s="1"/>
  <c r="BS359" i="82"/>
  <c r="D364" i="82" s="1"/>
  <c r="DD177" i="82"/>
  <c r="DE177" i="82" s="1"/>
  <c r="DD190" i="82"/>
  <c r="DE190" i="82" s="1"/>
  <c r="AO359" i="82"/>
  <c r="DD124" i="82"/>
  <c r="DE124" i="82" s="1"/>
  <c r="BA359" i="82"/>
  <c r="DD136" i="82"/>
  <c r="DE136" i="82" s="1"/>
  <c r="AW359" i="82"/>
  <c r="DD154" i="82"/>
  <c r="DE154" i="82" s="1"/>
  <c r="BJ359" i="82"/>
  <c r="DD164" i="82"/>
  <c r="DE164" i="82" s="1"/>
  <c r="BX359" i="82"/>
  <c r="DD194" i="82"/>
  <c r="DE194" i="82" s="1"/>
  <c r="BZ359" i="82"/>
  <c r="DD198" i="82"/>
  <c r="DE198" i="82" s="1"/>
  <c r="DD90" i="82"/>
  <c r="DE90" i="82" s="1"/>
  <c r="DD91" i="82"/>
  <c r="DE91" i="82" s="1"/>
  <c r="DD104" i="82"/>
  <c r="DE104" i="82" s="1"/>
  <c r="DD111" i="82"/>
  <c r="DE111" i="82" s="1"/>
  <c r="DD114" i="82"/>
  <c r="DE114" i="82" s="1"/>
  <c r="DD117" i="82"/>
  <c r="DE117" i="82" s="1"/>
  <c r="DD119" i="82"/>
  <c r="DE119" i="82" s="1"/>
  <c r="Q359" i="82"/>
  <c r="DD127" i="82"/>
  <c r="DE127" i="82" s="1"/>
  <c r="AZ359" i="82"/>
  <c r="DD135" i="82"/>
  <c r="DE135" i="82" s="1"/>
  <c r="BI359" i="82"/>
  <c r="DD163" i="82"/>
  <c r="DE163" i="82" s="1"/>
  <c r="CR359" i="82"/>
  <c r="E370" i="82" s="1"/>
  <c r="AS370" i="82" s="1"/>
  <c r="DD170" i="82"/>
  <c r="DE170" i="82" s="1"/>
  <c r="AQ359" i="82"/>
  <c r="DD126" i="82"/>
  <c r="DE126" i="82" s="1"/>
  <c r="AU359" i="82"/>
  <c r="DD130" i="82"/>
  <c r="DE130" i="82" s="1"/>
  <c r="BC359" i="82"/>
  <c r="DD134" i="82"/>
  <c r="DE134" i="82" s="1"/>
  <c r="BW359" i="82"/>
  <c r="DD191" i="82"/>
  <c r="DE191" i="82" s="1"/>
  <c r="AV359" i="82"/>
  <c r="DD165" i="82"/>
  <c r="DE165" i="82" s="1"/>
  <c r="DD166" i="82"/>
  <c r="DE166" i="82" s="1"/>
  <c r="DD167" i="82"/>
  <c r="DE167" i="82" s="1"/>
  <c r="DD168" i="82"/>
  <c r="DE168" i="82" s="1"/>
  <c r="CG359" i="82"/>
  <c r="CJ359" i="82"/>
  <c r="DD320" i="82"/>
  <c r="DE320" i="82" s="1"/>
  <c r="CC359" i="82"/>
  <c r="D368" i="82" s="1"/>
  <c r="DD328" i="82"/>
  <c r="DE328" i="82" s="1"/>
  <c r="CH359" i="82"/>
  <c r="CV359" i="82"/>
  <c r="BT359" i="82"/>
  <c r="BV359" i="82"/>
  <c r="BY359" i="82"/>
  <c r="CF359" i="82"/>
  <c r="DD327" i="82"/>
  <c r="DE327" i="82" s="1"/>
  <c r="CS359" i="82"/>
  <c r="D369" i="82" s="1"/>
  <c r="AS369" i="82" s="1"/>
  <c r="DD200" i="82"/>
  <c r="DE200" i="82" s="1"/>
  <c r="DD201" i="82"/>
  <c r="DE201" i="82" s="1"/>
  <c r="AQ395" i="81"/>
  <c r="DK128" i="81"/>
  <c r="DL128" i="81" s="1"/>
  <c r="DM128" i="81"/>
  <c r="DN128" i="81" s="1"/>
  <c r="F395" i="81"/>
  <c r="DK12" i="81"/>
  <c r="DL12" i="81" s="1"/>
  <c r="DK31" i="81"/>
  <c r="DL31" i="81" s="1"/>
  <c r="DK15" i="81"/>
  <c r="DL15" i="81" s="1"/>
  <c r="K395" i="81"/>
  <c r="DM24" i="81"/>
  <c r="DN24" i="81" s="1"/>
  <c r="DM27" i="81"/>
  <c r="DN27" i="81" s="1"/>
  <c r="BJ395" i="81"/>
  <c r="DK48" i="81"/>
  <c r="DL48" i="81" s="1"/>
  <c r="DK52" i="81"/>
  <c r="DL52" i="81" s="1"/>
  <c r="DK56" i="81"/>
  <c r="DL56" i="81" s="1"/>
  <c r="DM73" i="81"/>
  <c r="DN73" i="81" s="1"/>
  <c r="DM77" i="81"/>
  <c r="DN77" i="81" s="1"/>
  <c r="W395" i="81"/>
  <c r="DM86" i="81"/>
  <c r="DN86" i="81" s="1"/>
  <c r="X395" i="81"/>
  <c r="DM90" i="81"/>
  <c r="DN90" i="81" s="1"/>
  <c r="DM94" i="81"/>
  <c r="DN94" i="81" s="1"/>
  <c r="DM98" i="81"/>
  <c r="DN98" i="81" s="1"/>
  <c r="DM102" i="81"/>
  <c r="DN102" i="81" s="1"/>
  <c r="DM106" i="81"/>
  <c r="DN106" i="81" s="1"/>
  <c r="DM110" i="81"/>
  <c r="DN110" i="81" s="1"/>
  <c r="DM114" i="81"/>
  <c r="DN114" i="81" s="1"/>
  <c r="DK123" i="81"/>
  <c r="DL123" i="81" s="1"/>
  <c r="DK125" i="81"/>
  <c r="DL125" i="81" s="1"/>
  <c r="DM132" i="81"/>
  <c r="DN132" i="81" s="1"/>
  <c r="AZ395" i="81"/>
  <c r="DM136" i="81"/>
  <c r="DN136" i="81" s="1"/>
  <c r="I395" i="81"/>
  <c r="DM11" i="81"/>
  <c r="DN11" i="81" s="1"/>
  <c r="DM21" i="81"/>
  <c r="DN21" i="81" s="1"/>
  <c r="DK24" i="81"/>
  <c r="DL24" i="81" s="1"/>
  <c r="DK33" i="81"/>
  <c r="DL33" i="81" s="1"/>
  <c r="DM40" i="81"/>
  <c r="DN40" i="81" s="1"/>
  <c r="DM44" i="81"/>
  <c r="DN44" i="81" s="1"/>
  <c r="DM60" i="81"/>
  <c r="DN60" i="81" s="1"/>
  <c r="DM64" i="81"/>
  <c r="DN64" i="81" s="1"/>
  <c r="DM82" i="81"/>
  <c r="DN82" i="81" s="1"/>
  <c r="DK84" i="81"/>
  <c r="DL84" i="81" s="1"/>
  <c r="DK88" i="81"/>
  <c r="DL88" i="81" s="1"/>
  <c r="DK116" i="81"/>
  <c r="DL116" i="81" s="1"/>
  <c r="DK136" i="81"/>
  <c r="DL136" i="81" s="1"/>
  <c r="DL188" i="81"/>
  <c r="DO188" i="81"/>
  <c r="DO193" i="81"/>
  <c r="DL193" i="81"/>
  <c r="H395" i="81"/>
  <c r="DM9" i="81"/>
  <c r="DN9" i="81" s="1"/>
  <c r="D395" i="81"/>
  <c r="L22" i="81"/>
  <c r="DK22" i="81" s="1"/>
  <c r="DL22" i="81" s="1"/>
  <c r="DK69" i="81"/>
  <c r="DL69" i="81" s="1"/>
  <c r="DK90" i="81"/>
  <c r="DL90" i="81" s="1"/>
  <c r="DK110" i="81"/>
  <c r="DL110" i="81" s="1"/>
  <c r="AP395" i="81"/>
  <c r="DK127" i="81"/>
  <c r="DL127" i="81" s="1"/>
  <c r="DM35" i="81"/>
  <c r="DN35" i="81" s="1"/>
  <c r="O395" i="81"/>
  <c r="DK9" i="81"/>
  <c r="DL9" i="81" s="1"/>
  <c r="DM12" i="81"/>
  <c r="DN12" i="81" s="1"/>
  <c r="DM38" i="81"/>
  <c r="DN38" i="81" s="1"/>
  <c r="DM69" i="81"/>
  <c r="DN69" i="81" s="1"/>
  <c r="E395" i="81"/>
  <c r="M395" i="81"/>
  <c r="P395" i="81"/>
  <c r="R395" i="81"/>
  <c r="DK137" i="81"/>
  <c r="DL137" i="81" s="1"/>
  <c r="DM138" i="81"/>
  <c r="DN138" i="81" s="1"/>
  <c r="DK139" i="81"/>
  <c r="DL139" i="81" s="1"/>
  <c r="DM140" i="81"/>
  <c r="DN140" i="81" s="1"/>
  <c r="DM144" i="81"/>
  <c r="DN144" i="81" s="1"/>
  <c r="AV395" i="81"/>
  <c r="DM167" i="81"/>
  <c r="DN167" i="81" s="1"/>
  <c r="DM171" i="81"/>
  <c r="DN171" i="81" s="1"/>
  <c r="BV395" i="81"/>
  <c r="DM173" i="81"/>
  <c r="DN173" i="81" s="1"/>
  <c r="BX395" i="81"/>
  <c r="DK187" i="81"/>
  <c r="BZ395" i="81"/>
  <c r="DK191" i="81"/>
  <c r="DL197" i="81"/>
  <c r="DM199" i="81"/>
  <c r="DN199" i="81" s="1"/>
  <c r="DL206" i="81"/>
  <c r="DM207" i="81"/>
  <c r="DN207" i="81" s="1"/>
  <c r="DK207" i="81"/>
  <c r="DO210" i="81"/>
  <c r="DL273" i="81"/>
  <c r="BI395" i="81"/>
  <c r="DK146" i="81"/>
  <c r="DL146" i="81" s="1"/>
  <c r="AY395" i="81"/>
  <c r="DK157" i="81"/>
  <c r="DL157" i="81" s="1"/>
  <c r="BM395" i="81"/>
  <c r="DK164" i="81"/>
  <c r="DL164" i="81" s="1"/>
  <c r="BR395" i="81"/>
  <c r="DK168" i="81"/>
  <c r="DL168" i="81" s="1"/>
  <c r="DM176" i="81"/>
  <c r="DN176" i="81" s="1"/>
  <c r="DM180" i="81"/>
  <c r="DN180" i="81" s="1"/>
  <c r="DM184" i="81"/>
  <c r="DN184" i="81" s="1"/>
  <c r="CR395" i="81"/>
  <c r="DK186" i="81"/>
  <c r="DL186" i="81" s="1"/>
  <c r="CD395" i="81"/>
  <c r="DM201" i="81"/>
  <c r="DN201" i="81" s="1"/>
  <c r="CE395" i="81"/>
  <c r="DK203" i="81"/>
  <c r="DK209" i="81"/>
  <c r="DM209" i="81"/>
  <c r="DN209" i="81" s="1"/>
  <c r="DL217" i="81"/>
  <c r="DO217" i="81"/>
  <c r="DL281" i="81"/>
  <c r="DO281" i="81"/>
  <c r="BL395" i="81"/>
  <c r="DK163" i="81"/>
  <c r="DL163" i="81" s="1"/>
  <c r="BN395" i="81"/>
  <c r="DM165" i="81"/>
  <c r="DN165" i="81" s="1"/>
  <c r="BW395" i="81"/>
  <c r="DM179" i="81"/>
  <c r="DN179" i="81" s="1"/>
  <c r="CB395" i="81"/>
  <c r="DM197" i="81"/>
  <c r="DN197" i="81" s="1"/>
  <c r="DK201" i="81"/>
  <c r="DM211" i="81"/>
  <c r="DN211" i="81" s="1"/>
  <c r="DK211" i="81"/>
  <c r="DK144" i="81"/>
  <c r="DL144" i="81" s="1"/>
  <c r="DM146" i="81"/>
  <c r="DN146" i="81" s="1"/>
  <c r="DK147" i="81"/>
  <c r="DL147" i="81" s="1"/>
  <c r="DM157" i="81"/>
  <c r="DN157" i="81" s="1"/>
  <c r="DK158" i="81"/>
  <c r="DL158" i="81" s="1"/>
  <c r="DK165" i="81"/>
  <c r="DL165" i="81" s="1"/>
  <c r="BQ395" i="81"/>
  <c r="DK166" i="81"/>
  <c r="DL166" i="81" s="1"/>
  <c r="CC395" i="81"/>
  <c r="DM193" i="81"/>
  <c r="DN193" i="81" s="1"/>
  <c r="CA395" i="81"/>
  <c r="DK195" i="81"/>
  <c r="DM203" i="81"/>
  <c r="DN203" i="81" s="1"/>
  <c r="DO208" i="81"/>
  <c r="DK213" i="81"/>
  <c r="DM213" i="81"/>
  <c r="DN213" i="81" s="1"/>
  <c r="DL222" i="81"/>
  <c r="DO222" i="81"/>
  <c r="DL230" i="81"/>
  <c r="DO230" i="81"/>
  <c r="DL234" i="81"/>
  <c r="DO234" i="81"/>
  <c r="DL238" i="81"/>
  <c r="DO238" i="81"/>
  <c r="DL242" i="81"/>
  <c r="DO242" i="81"/>
  <c r="DO250" i="81"/>
  <c r="DL250" i="81"/>
  <c r="DK215" i="81"/>
  <c r="DL216" i="81"/>
  <c r="DM217" i="81"/>
  <c r="DN217" i="81" s="1"/>
  <c r="DK220" i="81"/>
  <c r="DL221" i="81"/>
  <c r="DM222" i="81"/>
  <c r="DN222" i="81" s="1"/>
  <c r="DK224" i="81"/>
  <c r="DL225" i="81"/>
  <c r="DM226" i="81"/>
  <c r="DN226" i="81" s="1"/>
  <c r="DK228" i="81"/>
  <c r="DM230" i="81"/>
  <c r="DN230" i="81" s="1"/>
  <c r="DK232" i="81"/>
  <c r="DL233" i="81"/>
  <c r="DM234" i="81"/>
  <c r="DN234" i="81" s="1"/>
  <c r="DK236" i="81"/>
  <c r="DL237" i="81"/>
  <c r="DM238" i="81"/>
  <c r="DN238" i="81" s="1"/>
  <c r="DK240" i="81"/>
  <c r="DL241" i="81"/>
  <c r="DM242" i="81"/>
  <c r="DN242" i="81" s="1"/>
  <c r="DL244" i="81"/>
  <c r="DM245" i="81"/>
  <c r="DN245" i="81" s="1"/>
  <c r="DK247" i="81"/>
  <c r="DL248" i="81"/>
  <c r="DL252" i="81"/>
  <c r="CK395" i="81"/>
  <c r="DO253" i="81"/>
  <c r="DO255" i="81"/>
  <c r="DM256" i="81"/>
  <c r="DN256" i="81" s="1"/>
  <c r="DK257" i="81"/>
  <c r="DL263" i="81"/>
  <c r="DK266" i="81"/>
  <c r="DL268" i="81"/>
  <c r="DO269" i="81"/>
  <c r="DL270" i="81"/>
  <c r="DO271" i="81"/>
  <c r="DM272" i="81"/>
  <c r="DN272" i="81" s="1"/>
  <c r="DO278" i="81"/>
  <c r="DL279" i="81"/>
  <c r="DL282" i="81"/>
  <c r="DO284" i="81"/>
  <c r="DK286" i="81"/>
  <c r="DL288" i="81"/>
  <c r="DO289" i="81"/>
  <c r="DL290" i="81"/>
  <c r="DO291" i="81"/>
  <c r="DL297" i="81"/>
  <c r="DO297" i="81"/>
  <c r="DL301" i="81"/>
  <c r="DO301" i="81"/>
  <c r="DL305" i="81"/>
  <c r="DO305" i="81"/>
  <c r="DL309" i="81"/>
  <c r="DO309" i="81"/>
  <c r="DO218" i="81"/>
  <c r="DO227" i="81"/>
  <c r="DO235" i="81"/>
  <c r="DO239" i="81"/>
  <c r="DO246" i="81"/>
  <c r="DM252" i="81"/>
  <c r="DN252" i="81" s="1"/>
  <c r="CS395" i="81"/>
  <c r="DK276" i="81"/>
  <c r="DO285" i="81"/>
  <c r="DO293" i="81"/>
  <c r="DO296" i="81"/>
  <c r="DL296" i="81"/>
  <c r="DO300" i="81"/>
  <c r="DL300" i="81"/>
  <c r="DO304" i="81"/>
  <c r="DL304" i="81"/>
  <c r="DO308" i="81"/>
  <c r="DL308" i="81"/>
  <c r="CI395" i="81"/>
  <c r="DK226" i="81"/>
  <c r="DM232" i="81"/>
  <c r="DN232" i="81" s="1"/>
  <c r="CQ395" i="81"/>
  <c r="DK245" i="81"/>
  <c r="DK258" i="81"/>
  <c r="DL260" i="81"/>
  <c r="DK274" i="81"/>
  <c r="DL303" i="81"/>
  <c r="CO395" i="81"/>
  <c r="DM250" i="81"/>
  <c r="DN250" i="81" s="1"/>
  <c r="DM260" i="81"/>
  <c r="DN260" i="81" s="1"/>
  <c r="DM276" i="81"/>
  <c r="DN276" i="81" s="1"/>
  <c r="DL292" i="81"/>
  <c r="DO314" i="81"/>
  <c r="DL314" i="81"/>
  <c r="DM297" i="81"/>
  <c r="DN297" i="81" s="1"/>
  <c r="DM301" i="81"/>
  <c r="DN301" i="81" s="1"/>
  <c r="DM305" i="81"/>
  <c r="DN305" i="81" s="1"/>
  <c r="DM309" i="81"/>
  <c r="DN309" i="81" s="1"/>
  <c r="DL311" i="81"/>
  <c r="DO343" i="81"/>
  <c r="DL343" i="81"/>
  <c r="DO355" i="81"/>
  <c r="DL355" i="81"/>
  <c r="DO298" i="81"/>
  <c r="DO302" i="81"/>
  <c r="DO306" i="81"/>
  <c r="DO310" i="81"/>
  <c r="DO312" i="81"/>
  <c r="DM314" i="81"/>
  <c r="DN314" i="81" s="1"/>
  <c r="DL328" i="81"/>
  <c r="DO328" i="81"/>
  <c r="DL332" i="81"/>
  <c r="DO332" i="81"/>
  <c r="DL341" i="81"/>
  <c r="DO341" i="81"/>
  <c r="DL344" i="81"/>
  <c r="DO344" i="81"/>
  <c r="DO347" i="81"/>
  <c r="DL347" i="81"/>
  <c r="DO356" i="81"/>
  <c r="DL356" i="81"/>
  <c r="DO323" i="81"/>
  <c r="DL323" i="81"/>
  <c r="DO327" i="81"/>
  <c r="DL327" i="81"/>
  <c r="DO331" i="81"/>
  <c r="DL331" i="81"/>
  <c r="DO337" i="81"/>
  <c r="DL337" i="81"/>
  <c r="DO351" i="81"/>
  <c r="DL351" i="81"/>
  <c r="DM328" i="81"/>
  <c r="DN328" i="81" s="1"/>
  <c r="DK330" i="81"/>
  <c r="DM332" i="81"/>
  <c r="DN332" i="81" s="1"/>
  <c r="DM338" i="81"/>
  <c r="DN338" i="81" s="1"/>
  <c r="DL340" i="81"/>
  <c r="DM341" i="81"/>
  <c r="DN341" i="81" s="1"/>
  <c r="DM344" i="81"/>
  <c r="DN344" i="81" s="1"/>
  <c r="DK346" i="81"/>
  <c r="DM348" i="81"/>
  <c r="DN348" i="81" s="1"/>
  <c r="DM357" i="81"/>
  <c r="DN357" i="81" s="1"/>
  <c r="DK359" i="81"/>
  <c r="CG395" i="81"/>
  <c r="D405" i="81" s="1"/>
  <c r="DA395" i="81"/>
  <c r="DE395" i="81"/>
  <c r="DM323" i="81"/>
  <c r="DN323" i="81" s="1"/>
  <c r="DO325" i="81"/>
  <c r="DO329" i="81"/>
  <c r="DO333" i="81"/>
  <c r="DM337" i="81"/>
  <c r="DN337" i="81" s="1"/>
  <c r="DM343" i="81"/>
  <c r="DN343" i="81" s="1"/>
  <c r="DM347" i="81"/>
  <c r="DN347" i="81" s="1"/>
  <c r="DM351" i="81"/>
  <c r="DN351" i="81" s="1"/>
  <c r="DM355" i="81"/>
  <c r="DN355" i="81" s="1"/>
  <c r="DM356" i="81"/>
  <c r="DN356" i="81" s="1"/>
  <c r="CL395" i="81"/>
  <c r="DJ395" i="81"/>
  <c r="DO318" i="81"/>
  <c r="DO324" i="81"/>
  <c r="DO335" i="81"/>
  <c r="DO338" i="81"/>
  <c r="DO352" i="81"/>
  <c r="DO357" i="81"/>
  <c r="CU395" i="81"/>
  <c r="DC395" i="81"/>
  <c r="DL317" i="81" l="1"/>
  <c r="DL295" i="81"/>
  <c r="DL190" i="81"/>
  <c r="DO277" i="81"/>
  <c r="DO243" i="81"/>
  <c r="DO326" i="81"/>
  <c r="DO322" i="81"/>
  <c r="DO299" i="81"/>
  <c r="DO214" i="81"/>
  <c r="DO261" i="81"/>
  <c r="DO192" i="81"/>
  <c r="DO349" i="81"/>
  <c r="DO265" i="81"/>
  <c r="DO313" i="81"/>
  <c r="DO198" i="81"/>
  <c r="DL200" i="81"/>
  <c r="DO315" i="81"/>
  <c r="DO196" i="81"/>
  <c r="DO353" i="81"/>
  <c r="DO334" i="81"/>
  <c r="DO307" i="81"/>
  <c r="DL229" i="81"/>
  <c r="DL354" i="81"/>
  <c r="DO249" i="81"/>
  <c r="DO339" i="81"/>
  <c r="DO223" i="81"/>
  <c r="DO348" i="81"/>
  <c r="DO262" i="81"/>
  <c r="DL254" i="81"/>
  <c r="DO204" i="81"/>
  <c r="DO345" i="81"/>
  <c r="DO231" i="81"/>
  <c r="E371" i="82"/>
  <c r="AS371" i="82" s="1"/>
  <c r="D365" i="82"/>
  <c r="D366" i="82"/>
  <c r="D401" i="81"/>
  <c r="DO202" i="81"/>
  <c r="DL251" i="81"/>
  <c r="DO267" i="81"/>
  <c r="DO205" i="81"/>
  <c r="L395" i="81"/>
  <c r="DO319" i="81"/>
  <c r="DL275" i="81"/>
  <c r="E400" i="81"/>
  <c r="E408" i="81"/>
  <c r="DO350" i="81"/>
  <c r="DL350" i="81"/>
  <c r="DO259" i="81"/>
  <c r="DL259" i="81"/>
  <c r="D403" i="81"/>
  <c r="DL316" i="81"/>
  <c r="DO316" i="81"/>
  <c r="DO358" i="81"/>
  <c r="DL358" i="81"/>
  <c r="DM120" i="81"/>
  <c r="DL120" i="81"/>
  <c r="DO294" i="81"/>
  <c r="DL294" i="81"/>
  <c r="BE364" i="82"/>
  <c r="AS364" i="82"/>
  <c r="BK364" i="82"/>
  <c r="K359" i="82"/>
  <c r="DD25" i="82"/>
  <c r="DE25" i="82" s="1"/>
  <c r="DL346" i="81"/>
  <c r="DO346" i="81"/>
  <c r="DL257" i="81"/>
  <c r="DO257" i="81"/>
  <c r="DL247" i="81"/>
  <c r="DO247" i="81"/>
  <c r="DL236" i="81"/>
  <c r="DO236" i="81"/>
  <c r="DL220" i="81"/>
  <c r="DO220" i="81"/>
  <c r="DO195" i="81"/>
  <c r="DL195" i="81"/>
  <c r="DO203" i="81"/>
  <c r="DL203" i="81"/>
  <c r="DL258" i="81"/>
  <c r="DO258" i="81"/>
  <c r="DL226" i="81"/>
  <c r="DO226" i="81"/>
  <c r="DO276" i="81"/>
  <c r="DL276" i="81"/>
  <c r="DO266" i="81"/>
  <c r="DL266" i="81"/>
  <c r="DL240" i="81"/>
  <c r="DO240" i="81"/>
  <c r="DL224" i="81"/>
  <c r="DO224" i="81"/>
  <c r="DO213" i="81"/>
  <c r="DL213" i="81"/>
  <c r="DL201" i="81"/>
  <c r="DO201" i="81"/>
  <c r="E407" i="81"/>
  <c r="DO187" i="81"/>
  <c r="DL187" i="81"/>
  <c r="DL330" i="81"/>
  <c r="DO330" i="81"/>
  <c r="DL274" i="81"/>
  <c r="DO274" i="81"/>
  <c r="DL245" i="81"/>
  <c r="DO245" i="81"/>
  <c r="DL228" i="81"/>
  <c r="DO228" i="81"/>
  <c r="DO211" i="81"/>
  <c r="DL211" i="81"/>
  <c r="DO207" i="81"/>
  <c r="DL207" i="81"/>
  <c r="DO191" i="81"/>
  <c r="DL191" i="81"/>
  <c r="D402" i="81"/>
  <c r="DL359" i="81"/>
  <c r="DO359" i="81"/>
  <c r="DO286" i="81"/>
  <c r="DL286" i="81"/>
  <c r="DL232" i="81"/>
  <c r="DO232" i="81"/>
  <c r="DL215" i="81"/>
  <c r="DO215" i="81"/>
  <c r="DO209" i="81"/>
  <c r="DL209" i="81"/>
  <c r="AH399" i="81"/>
  <c r="D396" i="81"/>
  <c r="BI401" i="81" l="1"/>
  <c r="D372" i="82"/>
  <c r="E372" i="82"/>
  <c r="AS368" i="82"/>
  <c r="AS373" i="82" s="1"/>
  <c r="BK368" i="82"/>
  <c r="E409" i="81"/>
  <c r="D409" i="81"/>
  <c r="D410" i="81" l="1"/>
  <c r="E373" i="82"/>
  <c r="I14" i="78" l="1"/>
  <c r="L14" i="52"/>
  <c r="N14" i="52" s="1"/>
  <c r="J10" i="51"/>
  <c r="J30" i="50"/>
  <c r="H20" i="50"/>
  <c r="H9" i="50"/>
  <c r="J16" i="42"/>
  <c r="J6" i="42"/>
  <c r="F5" i="40"/>
  <c r="D34" i="37"/>
  <c r="L34" i="37" s="1"/>
  <c r="J7" i="37"/>
  <c r="F33" i="36"/>
  <c r="J19" i="36"/>
  <c r="L6" i="36"/>
  <c r="H42" i="33"/>
  <c r="H25" i="33"/>
  <c r="H7" i="33"/>
  <c r="K15" i="30"/>
  <c r="K5" i="30"/>
  <c r="L18" i="26"/>
  <c r="D18" i="26"/>
  <c r="H34" i="37" l="1"/>
  <c r="K6" i="7" l="1"/>
  <c r="I6" i="7"/>
  <c r="F6" i="7"/>
  <c r="A2" i="78" l="1"/>
  <c r="H38" i="40" l="1"/>
  <c r="A5" i="2"/>
  <c r="H16" i="21"/>
  <c r="H12" i="21"/>
  <c r="J12" i="21"/>
  <c r="L25" i="52"/>
  <c r="N25" i="52" s="1"/>
  <c r="L24" i="52"/>
  <c r="N24" i="52" s="1"/>
  <c r="L23" i="52"/>
  <c r="N23" i="52" s="1"/>
  <c r="L22" i="52"/>
  <c r="N22" i="52" s="1"/>
  <c r="L15" i="52"/>
  <c r="N15" i="52" s="1"/>
  <c r="L16" i="52"/>
  <c r="N16" i="52" s="1"/>
  <c r="L17" i="52"/>
  <c r="N17" i="52" s="1"/>
  <c r="L18" i="52"/>
  <c r="N18" i="52" s="1"/>
  <c r="J35" i="50"/>
  <c r="J37" i="50" s="1"/>
  <c r="R25" i="50"/>
  <c r="P22" i="50"/>
  <c r="P23" i="50"/>
  <c r="P24" i="50"/>
  <c r="N25" i="50"/>
  <c r="L25" i="50"/>
  <c r="J25" i="50"/>
  <c r="R11" i="50"/>
  <c r="R13" i="50"/>
  <c r="R12" i="50"/>
  <c r="L12" i="50"/>
  <c r="L13" i="50"/>
  <c r="L11" i="50"/>
  <c r="J14" i="50"/>
  <c r="H14" i="50"/>
  <c r="K11" i="30"/>
  <c r="J22" i="40"/>
  <c r="J12" i="40"/>
  <c r="L27" i="40"/>
  <c r="L22" i="40"/>
  <c r="L16" i="40"/>
  <c r="L12" i="40"/>
  <c r="J27" i="40"/>
  <c r="J16" i="40"/>
  <c r="H27" i="40"/>
  <c r="H22" i="40"/>
  <c r="H16" i="40"/>
  <c r="H12" i="40"/>
  <c r="F27" i="40"/>
  <c r="F22" i="40"/>
  <c r="F16" i="40"/>
  <c r="F12" i="40"/>
  <c r="L36" i="37"/>
  <c r="L37" i="37"/>
  <c r="L38" i="37"/>
  <c r="N38" i="37"/>
  <c r="N36" i="37"/>
  <c r="N37" i="37"/>
  <c r="J39" i="37"/>
  <c r="H39" i="37"/>
  <c r="F39" i="37"/>
  <c r="D39" i="37"/>
  <c r="L12" i="37"/>
  <c r="J9" i="37" s="1"/>
  <c r="J12" i="37" s="1"/>
  <c r="N10" i="36"/>
  <c r="L10" i="36"/>
  <c r="G20" i="55"/>
  <c r="H47" i="33"/>
  <c r="J47" i="33"/>
  <c r="M11" i="30"/>
  <c r="M20" i="30"/>
  <c r="J28" i="21"/>
  <c r="H28" i="21"/>
  <c r="J16" i="21"/>
  <c r="J18" i="21" s="1"/>
  <c r="J20" i="21" s="1"/>
  <c r="G16" i="21"/>
  <c r="G12" i="21"/>
  <c r="G17" i="71"/>
  <c r="H18" i="56"/>
  <c r="J18" i="56"/>
  <c r="F18" i="56"/>
  <c r="D18" i="56"/>
  <c r="B7" i="53"/>
  <c r="N9" i="53"/>
  <c r="D10" i="53"/>
  <c r="L10" i="51"/>
  <c r="N11" i="52"/>
  <c r="D12" i="52"/>
  <c r="D12" i="51"/>
  <c r="L30" i="50"/>
  <c r="R20" i="50"/>
  <c r="D13" i="50"/>
  <c r="D12" i="50"/>
  <c r="D11" i="50"/>
  <c r="N9" i="50"/>
  <c r="H11" i="77"/>
  <c r="F11" i="77"/>
  <c r="G17" i="55"/>
  <c r="E17" i="55"/>
  <c r="A17" i="7"/>
  <c r="A2" i="76"/>
  <c r="A3" i="76"/>
  <c r="A1" i="76"/>
  <c r="A2" i="75"/>
  <c r="A3" i="75"/>
  <c r="A1" i="75"/>
  <c r="A3" i="74"/>
  <c r="A2" i="74"/>
  <c r="A1" i="74"/>
  <c r="A3" i="73"/>
  <c r="A2" i="73"/>
  <c r="A1" i="73"/>
  <c r="A2" i="72"/>
  <c r="A3" i="72"/>
  <c r="A1" i="72"/>
  <c r="J17" i="71"/>
  <c r="A3" i="71"/>
  <c r="A1" i="71"/>
  <c r="A2" i="62"/>
  <c r="A3" i="62"/>
  <c r="A1" i="62"/>
  <c r="A2" i="61"/>
  <c r="A3" i="61"/>
  <c r="A1" i="61"/>
  <c r="A2" i="60"/>
  <c r="A3" i="60"/>
  <c r="A1" i="60"/>
  <c r="B2" i="59"/>
  <c r="B3" i="59"/>
  <c r="B1" i="59"/>
  <c r="A1" i="58"/>
  <c r="A3" i="58"/>
  <c r="A2" i="58"/>
  <c r="A3" i="57"/>
  <c r="A2" i="57"/>
  <c r="A1" i="57"/>
  <c r="A3" i="56"/>
  <c r="A2" i="56"/>
  <c r="A1" i="56"/>
  <c r="A3" i="55"/>
  <c r="A2" i="55"/>
  <c r="A1" i="55"/>
  <c r="A3" i="54"/>
  <c r="A2" i="54"/>
  <c r="A1" i="54"/>
  <c r="A3" i="53"/>
  <c r="A2" i="53"/>
  <c r="A1" i="53"/>
  <c r="A3" i="52"/>
  <c r="A2" i="52"/>
  <c r="A1" i="52"/>
  <c r="A3" i="51"/>
  <c r="A2" i="51"/>
  <c r="A1" i="51"/>
  <c r="A3" i="50"/>
  <c r="A2" i="50"/>
  <c r="A1" i="50"/>
  <c r="A1" i="42"/>
  <c r="H15" i="77"/>
  <c r="H17" i="77" s="1"/>
  <c r="F15" i="77"/>
  <c r="F17" i="77" s="1"/>
  <c r="B3" i="77"/>
  <c r="B1" i="77"/>
  <c r="A2" i="42"/>
  <c r="A3" i="42"/>
  <c r="A2" i="40"/>
  <c r="A3" i="40"/>
  <c r="A1" i="40"/>
  <c r="A1" i="38"/>
  <c r="A2" i="38"/>
  <c r="A3" i="38"/>
  <c r="A2" i="37"/>
  <c r="A3" i="37"/>
  <c r="A1" i="37"/>
  <c r="A2" i="36"/>
  <c r="A3" i="36"/>
  <c r="A1" i="36"/>
  <c r="A1" i="33"/>
  <c r="A3" i="33"/>
  <c r="A2" i="33"/>
  <c r="A3" i="30"/>
  <c r="A2" i="30"/>
  <c r="A1" i="30"/>
  <c r="A1" i="26"/>
  <c r="F18" i="26"/>
  <c r="N18" i="26"/>
  <c r="L27" i="26" s="1"/>
  <c r="A3" i="26"/>
  <c r="A2" i="26"/>
  <c r="A3" i="21"/>
  <c r="A2" i="21"/>
  <c r="A1" i="21"/>
  <c r="A2" i="43"/>
  <c r="A2" i="45"/>
  <c r="A2" i="16"/>
  <c r="A1" i="5"/>
  <c r="A22" i="4"/>
  <c r="A1" i="7"/>
  <c r="A1" i="4"/>
  <c r="A1" i="16"/>
  <c r="A3" i="16"/>
  <c r="A3" i="9"/>
  <c r="H15" i="61"/>
  <c r="H32" i="61"/>
  <c r="H36" i="61"/>
  <c r="J14" i="51"/>
  <c r="L14" i="51"/>
  <c r="N14" i="50"/>
  <c r="P14" i="50"/>
  <c r="H25" i="50"/>
  <c r="A3" i="45"/>
  <c r="A1" i="45"/>
  <c r="A3" i="43"/>
  <c r="A1" i="43"/>
  <c r="A1" i="9"/>
  <c r="L5" i="40"/>
  <c r="H11" i="38"/>
  <c r="D11" i="38"/>
  <c r="F34" i="37"/>
  <c r="J34" i="37"/>
  <c r="N34" i="37"/>
  <c r="L7" i="37"/>
  <c r="J33" i="36"/>
  <c r="N6" i="36"/>
  <c r="J42" i="33"/>
  <c r="J25" i="33"/>
  <c r="J7" i="33"/>
  <c r="M15" i="30"/>
  <c r="M5" i="30"/>
  <c r="J27" i="26"/>
  <c r="L10" i="26"/>
  <c r="H10" i="26"/>
  <c r="J8" i="21"/>
  <c r="J22" i="21"/>
  <c r="H22" i="21"/>
  <c r="G8" i="21"/>
  <c r="H7" i="16"/>
  <c r="J7" i="16"/>
  <c r="L7" i="16"/>
  <c r="N7" i="16"/>
  <c r="P7" i="16"/>
  <c r="R7" i="16"/>
  <c r="T7" i="16"/>
  <c r="V7" i="16"/>
  <c r="F7" i="16"/>
  <c r="D7" i="16"/>
  <c r="A3" i="7"/>
  <c r="A3" i="4"/>
  <c r="N38" i="40" l="1"/>
  <c r="R14" i="50"/>
  <c r="J17" i="40"/>
  <c r="N39" i="37"/>
  <c r="L17" i="40"/>
  <c r="H18" i="21"/>
  <c r="H20" i="21" s="1"/>
  <c r="J28" i="40"/>
  <c r="F28" i="40"/>
  <c r="G18" i="21"/>
  <c r="G20" i="21" s="1"/>
  <c r="L28" i="40"/>
  <c r="F17" i="40"/>
  <c r="H17" i="40"/>
  <c r="H28" i="40"/>
  <c r="L29" i="40"/>
  <c r="J29" i="40"/>
  <c r="K17" i="30"/>
  <c r="K20" i="30" s="1"/>
  <c r="H37" i="61"/>
  <c r="L39" i="37"/>
  <c r="L14" i="50"/>
  <c r="P25" i="50"/>
  <c r="F29" i="40" l="1"/>
  <c r="H29" i="40"/>
  <c r="I8" i="7" l="1"/>
  <c r="I14" i="7" s="1"/>
  <c r="S11" i="54" l="1"/>
  <c r="S12" i="54" s="1"/>
  <c r="K8" i="7"/>
  <c r="K14" i="7" s="1"/>
  <c r="D22" i="105" l="1"/>
  <c r="D27" i="105" s="1"/>
  <c r="H3" i="105" l="1"/>
  <c r="I3" i="105" s="1"/>
  <c r="K12" i="129" l="1"/>
  <c r="K14" i="129" s="1"/>
  <c r="S23" i="129"/>
  <c r="Q23" i="129"/>
  <c r="F19" i="4"/>
  <c r="D10" i="54"/>
  <c r="D16" i="54" s="1"/>
  <c r="F37" i="5"/>
  <c r="I23" i="105"/>
  <c r="G18" i="107" l="1"/>
  <c r="G20" i="107" s="1"/>
  <c r="F24" i="5" s="1"/>
  <c r="F26" i="5" s="1"/>
  <c r="I8" i="54"/>
  <c r="E20" i="107"/>
  <c r="P18" i="127" s="1"/>
  <c r="J22" i="4"/>
  <c r="K18" i="107"/>
  <c r="F13" i="106"/>
  <c r="F8" i="7" l="1"/>
  <c r="F14" i="7" s="1"/>
  <c r="D8" i="54"/>
  <c r="D23" i="54" s="1"/>
  <c r="E19" i="55" l="1"/>
  <c r="G19" i="55" l="1"/>
  <c r="G21" i="55" s="1"/>
  <c r="G23" i="55" s="1"/>
  <c r="I50" i="5"/>
  <c r="S21" i="54"/>
  <c r="R38" i="5" l="1"/>
  <c r="E10" i="9" l="1"/>
  <c r="E18" i="9" s="1"/>
  <c r="E24" i="9" s="1"/>
  <c r="P8" i="9"/>
  <c r="E26" i="9" l="1"/>
  <c r="E36" i="9"/>
  <c r="K20" i="107" l="1"/>
  <c r="F38" i="5" l="1"/>
  <c r="F16" i="106"/>
  <c r="E22" i="55"/>
  <c r="F11" i="84"/>
  <c r="FA11" i="84" s="1"/>
  <c r="E277" i="84"/>
  <c r="D278" i="84" s="1"/>
  <c r="M16" i="107" l="1"/>
  <c r="FB11" i="84"/>
  <c r="FA277" i="84"/>
  <c r="AM281" i="84"/>
  <c r="F277" i="84"/>
  <c r="FA278" i="84" s="1"/>
  <c r="F7" i="101"/>
  <c r="F10" i="101" s="1"/>
  <c r="F17" i="5" s="1"/>
  <c r="F18" i="5" l="1"/>
  <c r="F19" i="5" s="1"/>
  <c r="E35" i="9"/>
  <c r="E37" i="9" s="1"/>
  <c r="Q17" i="5"/>
  <c r="E20" i="55"/>
  <c r="E21" i="55" s="1"/>
  <c r="E23" i="55" s="1"/>
  <c r="F14" i="106"/>
  <c r="F15" i="106" s="1"/>
  <c r="F17" i="106" s="1"/>
  <c r="F49" i="5" l="1"/>
  <c r="F43" i="5"/>
  <c r="J15" i="4"/>
  <c r="J16" i="4" s="1"/>
  <c r="G31" i="124" l="1"/>
  <c r="G32" i="124" s="1"/>
  <c r="H15" i="106"/>
  <c r="H17"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Seyed AliReza Bashiri</author>
    <author>Author</author>
    <author>ابوالفضل فلاح</author>
    <author>acear1</author>
  </authors>
  <commentList>
    <comment ref="BX25" authorId="0" shapeId="0" xr:uid="{00000000-0006-0000-1C00-000001000000}">
      <text>
        <r>
          <rPr>
            <b/>
            <sz val="9"/>
            <color indexed="81"/>
            <rFont val="Tahoma"/>
            <family val="2"/>
          </rPr>
          <t xml:space="preserve">قسمت بستانکار بدهکاران 
</t>
        </r>
      </text>
    </comment>
    <comment ref="K40" authorId="1" shapeId="0" xr:uid="{00000000-0006-0000-1C00-000002000000}">
      <text>
        <r>
          <rPr>
            <b/>
            <sz val="9"/>
            <color indexed="81"/>
            <rFont val="Tahoma"/>
            <family val="2"/>
          </rPr>
          <t>Author:</t>
        </r>
        <r>
          <rPr>
            <sz val="9"/>
            <color indexed="81"/>
            <rFont val="Tahoma"/>
            <family val="2"/>
          </rPr>
          <t xml:space="preserve">
مبلغ بدهی تهاتر شده تامین اجتماعی که وصول نشده است</t>
        </r>
      </text>
    </comment>
    <comment ref="P40" authorId="1" shapeId="0" xr:uid="{00000000-0006-0000-1C00-000003000000}">
      <text>
        <r>
          <rPr>
            <b/>
            <sz val="9"/>
            <color indexed="81"/>
            <rFont val="Tahoma"/>
            <family val="2"/>
          </rPr>
          <t>پخش اکسیر
داروپخش</t>
        </r>
        <r>
          <rPr>
            <sz val="9"/>
            <color indexed="81"/>
            <rFont val="Tahoma"/>
            <family val="2"/>
          </rPr>
          <t xml:space="preserve">
</t>
        </r>
      </text>
    </comment>
    <comment ref="T49" authorId="2" shapeId="0" xr:uid="{00000000-0006-0000-1C00-000004000000}">
      <text>
        <r>
          <rPr>
            <b/>
            <sz val="9"/>
            <color indexed="81"/>
            <rFont val="Tahoma"/>
            <family val="2"/>
          </rPr>
          <t>ابوالفضل فلاح:</t>
        </r>
        <r>
          <rPr>
            <sz val="9"/>
            <color indexed="81"/>
            <rFont val="Tahoma"/>
            <family val="2"/>
          </rPr>
          <t xml:space="preserve">
در جدول دارایی ثابت</t>
        </r>
      </text>
    </comment>
    <comment ref="BL82" authorId="3" shapeId="0" xr:uid="{00000000-0006-0000-1C00-000005000000}">
      <text>
        <r>
          <rPr>
            <b/>
            <sz val="9"/>
            <color indexed="81"/>
            <rFont val="Tahoma"/>
            <family val="2"/>
          </rPr>
          <t>acear1:</t>
        </r>
        <r>
          <rPr>
            <sz val="9"/>
            <color indexed="81"/>
            <rFont val="Tahoma"/>
            <family val="2"/>
          </rPr>
          <t xml:space="preserve">
تهاتر با بدهکاران بانکها
</t>
        </r>
      </text>
    </comment>
    <comment ref="F135" authorId="1" shapeId="0" xr:uid="{00000000-0006-0000-1C00-000006000000}">
      <text>
        <r>
          <rPr>
            <b/>
            <sz val="8"/>
            <color indexed="81"/>
            <rFont val="Tahoma"/>
            <family val="2"/>
          </rPr>
          <t>Author:</t>
        </r>
        <r>
          <rPr>
            <sz val="8"/>
            <color indexed="81"/>
            <rFont val="Tahoma"/>
            <family val="2"/>
          </rPr>
          <t xml:space="preserve">
انتقال از اسناد پرداختنی بابت چکهای صادره و وصول نشده</t>
        </r>
      </text>
    </comment>
    <comment ref="AX136" authorId="0" shapeId="0" xr:uid="{00000000-0006-0000-1C00-000007000000}">
      <text>
        <r>
          <rPr>
            <b/>
            <sz val="9"/>
            <color indexed="81"/>
            <rFont val="Tahoma"/>
            <family val="2"/>
          </rPr>
          <t xml:space="preserve">داروسازی دانا
</t>
        </r>
      </text>
    </comment>
    <comment ref="P139" authorId="1" shapeId="0" xr:uid="{00000000-0006-0000-1C00-000008000000}">
      <text>
        <r>
          <rPr>
            <b/>
            <sz val="9"/>
            <color indexed="81"/>
            <rFont val="Tahoma"/>
            <family val="2"/>
          </rPr>
          <t>مانده
 بدهکار :</t>
        </r>
        <r>
          <rPr>
            <sz val="9"/>
            <color indexed="81"/>
            <rFont val="Tahoma"/>
            <family val="2"/>
          </rPr>
          <t xml:space="preserve">
</t>
        </r>
      </text>
    </comment>
    <comment ref="DZ259" authorId="0" shapeId="0" xr:uid="{00000000-0006-0000-1C00-000009000000}">
      <text>
        <r>
          <rPr>
            <b/>
            <sz val="9"/>
            <color indexed="81"/>
            <rFont val="Tahoma"/>
            <family val="2"/>
          </rPr>
          <t>حقوق و مزایای تامین کاری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صدر مریم</author>
  </authors>
  <commentList>
    <comment ref="K16" authorId="0" shapeId="0" xr:uid="{00000000-0006-0000-0400-000001000000}">
      <text>
        <r>
          <rPr>
            <b/>
            <sz val="9"/>
            <color indexed="81"/>
            <rFont val="Tahoma"/>
            <family val="2"/>
          </rPr>
          <t>صدر مریم:
تغییر عدد بابت تفکیک دریافتی از پرداختنی جاری شرکا می باشد</t>
        </r>
      </text>
    </comment>
    <comment ref="K33" authorId="0" shapeId="0" xr:uid="{00000000-0006-0000-0400-000002000000}">
      <text>
        <r>
          <rPr>
            <b/>
            <sz val="9"/>
            <color indexed="81"/>
            <rFont val="Tahoma"/>
            <family val="2"/>
          </rPr>
          <t>صدر مریم:</t>
        </r>
        <r>
          <rPr>
            <sz val="9"/>
            <color indexed="81"/>
            <rFont val="Tahoma"/>
            <family val="2"/>
          </rPr>
          <t xml:space="preserve">
تغییر بابت تفکیک دریافتنی وپرداختنی جاری شرکا می باشد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صدر مریم</author>
    <author>Seyed AliReza Bashiri</author>
  </authors>
  <commentList>
    <comment ref="E20" authorId="0" shapeId="0" xr:uid="{00000000-0006-0000-0600-000001000000}">
      <text>
        <r>
          <rPr>
            <b/>
            <sz val="9"/>
            <color indexed="81"/>
            <rFont val="Tahoma"/>
            <family val="2"/>
          </rPr>
          <t>صدر مریم:</t>
        </r>
        <r>
          <rPr>
            <sz val="9"/>
            <color indexed="81"/>
            <rFont val="Tahoma"/>
            <family val="2"/>
          </rPr>
          <t xml:space="preserve">
مبلغ اصل تسهیلات منهای سپرده مسدودی تسهیلات</t>
        </r>
      </text>
    </comment>
    <comment ref="E21" authorId="1" shapeId="0" xr:uid="{00000000-0006-0000-0600-000002000000}">
      <text>
        <r>
          <rPr>
            <b/>
            <sz val="9"/>
            <color indexed="81"/>
            <rFont val="Tahoma"/>
            <family val="2"/>
          </rPr>
          <t xml:space="preserve">مبلغ پرداختی به اضافه تفاوت سپرده مسدودی
</t>
        </r>
      </text>
    </comment>
    <comment ref="P21" authorId="0" shapeId="0" xr:uid="{00000000-0006-0000-0600-000003000000}">
      <text>
        <r>
          <rPr>
            <b/>
            <sz val="9"/>
            <color indexed="81"/>
            <rFont val="Tahoma"/>
            <family val="2"/>
          </rPr>
          <t>صدر مریم:</t>
        </r>
        <r>
          <rPr>
            <sz val="9"/>
            <color indexed="81"/>
            <rFont val="Tahoma"/>
            <family val="2"/>
          </rPr>
          <t xml:space="preserve">
گردش طول دوره سپرده مسدودی تسهیلات</t>
        </r>
      </text>
    </comment>
    <comment ref="E22" authorId="1" shapeId="0" xr:uid="{00000000-0006-0000-0600-000004000000}">
      <text>
        <r>
          <rPr>
            <b/>
            <sz val="9"/>
            <color indexed="81"/>
            <rFont val="Tahoma"/>
            <family val="2"/>
          </rPr>
          <t>قسمت پرداخت شده هزینه های مالی</t>
        </r>
      </text>
    </comment>
    <comment ref="O22" authorId="0" shapeId="0" xr:uid="{15AC0763-E061-4F48-AFA3-C6D9B03F13C6}">
      <text>
        <r>
          <rPr>
            <b/>
            <sz val="9"/>
            <color indexed="81"/>
            <rFont val="Tahoma"/>
            <family val="2"/>
          </rPr>
          <t>صدر مریم:</t>
        </r>
        <r>
          <rPr>
            <sz val="9"/>
            <color indexed="81"/>
            <rFont val="Tahoma"/>
            <family val="2"/>
          </rPr>
          <t xml:space="preserve">
بابت ذخیره جریمه اقساط پرداخت نشده پایان سال 1403</t>
        </r>
      </text>
    </comment>
    <comment ref="P22" authorId="0" shapeId="0" xr:uid="{00000000-0006-0000-0600-000006000000}">
      <text>
        <r>
          <rPr>
            <b/>
            <sz val="9"/>
            <color indexed="81"/>
            <rFont val="Tahoma"/>
            <family val="2"/>
          </rPr>
          <t>صدر مریم:</t>
        </r>
        <r>
          <rPr>
            <sz val="9"/>
            <color indexed="81"/>
            <rFont val="Tahoma"/>
            <family val="2"/>
          </rPr>
          <t xml:space="preserve">
هزینه بهره شناسایی شده در پایان سال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Seyed AliReza Bashiri</author>
  </authors>
  <commentList>
    <comment ref="B7" authorId="0" shapeId="0" xr:uid="{00000000-0006-0000-0700-000001000000}">
      <text>
        <r>
          <rPr>
            <sz val="9"/>
            <color indexed="81"/>
            <rFont val="Tahoma"/>
            <family val="2"/>
          </rPr>
          <t xml:space="preserve">
(تغییر نام شرکت یا سایر شناسه های هویت ،نسبت به دوره قبل باید افشا شود)</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صدر مریم</author>
  </authors>
  <commentList>
    <comment ref="G27" authorId="0" shapeId="0" xr:uid="{00000000-0006-0000-0F00-000001000000}">
      <text>
        <r>
          <rPr>
            <b/>
            <sz val="9"/>
            <color indexed="81"/>
            <rFont val="Tahoma"/>
            <family val="2"/>
          </rPr>
          <t>صدر مریم:</t>
        </r>
        <r>
          <rPr>
            <sz val="9"/>
            <color indexed="81"/>
            <rFont val="Tahoma"/>
            <family val="2"/>
          </rPr>
          <t xml:space="preserve">
در صورت جریان وجوه نقد کسر گردیده</t>
        </r>
      </text>
    </comment>
    <comment ref="G28" authorId="0" shapeId="0" xr:uid="{00000000-0006-0000-0F00-000002000000}">
      <text>
        <r>
          <rPr>
            <b/>
            <sz val="9"/>
            <color indexed="81"/>
            <rFont val="Tahoma"/>
            <family val="2"/>
          </rPr>
          <t>صدر مریم:</t>
        </r>
        <r>
          <rPr>
            <sz val="9"/>
            <color indexed="81"/>
            <rFont val="Tahoma"/>
            <family val="2"/>
          </rPr>
          <t xml:space="preserve">
در صورت جریانات وجوه نقد کسرگردیده</t>
        </r>
      </text>
    </comment>
    <comment ref="G29" authorId="0" shapeId="0" xr:uid="{00000000-0006-0000-0F00-000003000000}">
      <text>
        <r>
          <rPr>
            <b/>
            <sz val="9"/>
            <color indexed="81"/>
            <rFont val="Tahoma"/>
            <family val="2"/>
          </rPr>
          <t>صدر مریم:</t>
        </r>
        <r>
          <rPr>
            <sz val="9"/>
            <color indexed="81"/>
            <rFont val="Tahoma"/>
            <family val="2"/>
          </rPr>
          <t xml:space="preserve">
در نقد حاصل از عملیات حساب پرداختنی</t>
        </r>
      </text>
    </comment>
    <comment ref="G30" authorId="0" shapeId="0" xr:uid="{00000000-0006-0000-0F00-000004000000}">
      <text>
        <r>
          <rPr>
            <b/>
            <sz val="9"/>
            <color indexed="81"/>
            <rFont val="Tahoma"/>
            <family val="2"/>
          </rPr>
          <t>صدر مریم:</t>
        </r>
        <r>
          <rPr>
            <sz val="9"/>
            <color indexed="81"/>
            <rFont val="Tahoma"/>
            <family val="2"/>
          </rPr>
          <t xml:space="preserve">
در نقد حاصل از عملیات ح پرداختنی</t>
        </r>
      </text>
    </comment>
    <comment ref="G37" authorId="0" shapeId="0" xr:uid="{00000000-0006-0000-0F00-000005000000}">
      <text>
        <r>
          <rPr>
            <b/>
            <sz val="9"/>
            <color indexed="81"/>
            <rFont val="Tahoma"/>
            <family val="2"/>
          </rPr>
          <t>صدر مریم:</t>
        </r>
        <r>
          <rPr>
            <sz val="9"/>
            <color indexed="81"/>
            <rFont val="Tahoma"/>
            <family val="2"/>
          </rPr>
          <t xml:space="preserve">
در نقد حاصل از عملیات ح پرداختنی و سود حاصل از سایر سرمایه گذاری</t>
        </r>
      </text>
    </comment>
    <comment ref="I37" authorId="0" shapeId="0" xr:uid="{00000000-0006-0000-0F00-000006000000}">
      <text>
        <r>
          <rPr>
            <b/>
            <sz val="9"/>
            <color indexed="81"/>
            <rFont val="Tahoma"/>
            <family val="2"/>
          </rPr>
          <t>صدر مریم:</t>
        </r>
        <r>
          <rPr>
            <sz val="9"/>
            <color indexed="81"/>
            <rFont val="Tahoma"/>
            <family val="2"/>
          </rPr>
          <t xml:space="preserve">
در نقد حاصل از عملیات ح پرداختنی و سود حاصل از سایر سرمایه گذاری</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صدر مریم</author>
  </authors>
  <commentList>
    <comment ref="I33" authorId="0" shapeId="0" xr:uid="{00000000-0006-0000-1700-000001000000}">
      <text>
        <r>
          <rPr>
            <b/>
            <sz val="9"/>
            <color indexed="81"/>
            <rFont val="Tahoma"/>
            <family val="2"/>
          </rPr>
          <t>صدر مریم:</t>
        </r>
        <r>
          <rPr>
            <sz val="9"/>
            <color indexed="81"/>
            <rFont val="Tahoma"/>
            <family val="2"/>
          </rPr>
          <t xml:space="preserve">
تجدید ارائه</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صدر مریم</author>
  </authors>
  <commentList>
    <comment ref="D20" authorId="0" shapeId="0" xr:uid="{00000000-0006-0000-1B00-000001000000}">
      <text>
        <r>
          <rPr>
            <b/>
            <sz val="9"/>
            <color indexed="81"/>
            <rFont val="Tahoma"/>
            <family val="2"/>
          </rPr>
          <t>صدر مریم:</t>
        </r>
        <r>
          <rPr>
            <sz val="9"/>
            <color indexed="81"/>
            <rFont val="Tahoma"/>
            <family val="2"/>
          </rPr>
          <t xml:space="preserve">
مبلغ 29000000 افزایش نقد وخروجی از پیش پرداخت</t>
        </r>
      </text>
    </comment>
    <comment ref="F20" authorId="0" shapeId="0" xr:uid="{C407A619-0998-458F-89AC-96BD89613898}">
      <text>
        <r>
          <rPr>
            <b/>
            <sz val="9"/>
            <color indexed="81"/>
            <rFont val="Tahoma"/>
            <family val="2"/>
          </rPr>
          <t>صدر مریم:</t>
        </r>
        <r>
          <rPr>
            <sz val="9"/>
            <color indexed="81"/>
            <rFont val="Tahoma"/>
            <family val="2"/>
          </rPr>
          <t xml:space="preserve">
مبلغ 29000000 افزایش نقد وخروجی از پیش پرداخت</t>
        </r>
      </text>
    </comment>
    <comment ref="D21" authorId="0" shapeId="0" xr:uid="{00000000-0006-0000-1B00-000003000000}">
      <text>
        <r>
          <rPr>
            <b/>
            <sz val="9"/>
            <color indexed="81"/>
            <rFont val="Tahoma"/>
            <family val="2"/>
          </rPr>
          <t>صدر مریم:</t>
        </r>
        <r>
          <rPr>
            <sz val="9"/>
            <color indexed="81"/>
            <rFont val="Tahoma"/>
            <family val="2"/>
          </rPr>
          <t xml:space="preserve">
تقسیم سود بین جاری شرکا</t>
        </r>
      </text>
    </comment>
    <comment ref="F21" authorId="0" shapeId="0" xr:uid="{9504E44C-A7CA-43B6-B6A3-E3AE0734EC41}">
      <text>
        <r>
          <rPr>
            <b/>
            <sz val="9"/>
            <color indexed="81"/>
            <rFont val="Tahoma"/>
            <family val="2"/>
          </rPr>
          <t>صدر مریم:</t>
        </r>
        <r>
          <rPr>
            <sz val="9"/>
            <color indexed="81"/>
            <rFont val="Tahoma"/>
            <family val="2"/>
          </rPr>
          <t xml:space="preserve">
تقسیم سود بین جاری شرکا</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35" authorId="0" shapeId="0" xr:uid="{00000000-0006-0000-2300-000001000000}">
      <text>
        <r>
          <rPr>
            <b/>
            <sz val="9"/>
            <color indexed="81"/>
            <rFont val="Tahoma"/>
            <family val="2"/>
          </rPr>
          <t>Author:</t>
        </r>
        <r>
          <rPr>
            <sz val="9"/>
            <color indexed="81"/>
            <rFont val="Tahoma"/>
            <family val="2"/>
          </rPr>
          <t xml:space="preserve">
مبلغ بدهی تهاتر شده تامین اجتماعی که وصول نشده است</t>
        </r>
      </text>
    </comment>
    <comment ref="O35" authorId="0" shapeId="0" xr:uid="{00000000-0006-0000-2300-000002000000}">
      <text>
        <r>
          <rPr>
            <b/>
            <sz val="9"/>
            <color indexed="81"/>
            <rFont val="Tahoma"/>
            <family val="2"/>
          </rPr>
          <t>پخش اکسیر
داروپخش</t>
        </r>
        <r>
          <rPr>
            <sz val="9"/>
            <color indexed="81"/>
            <rFont val="Tahoma"/>
            <family val="2"/>
          </rPr>
          <t xml:space="preserve">
</t>
        </r>
      </text>
    </comment>
    <comment ref="X41" authorId="0" shapeId="0" xr:uid="{00000000-0006-0000-2300-000003000000}">
      <text>
        <r>
          <rPr>
            <b/>
            <sz val="8"/>
            <color indexed="81"/>
            <rFont val="Tahoma"/>
            <family val="2"/>
          </rPr>
          <t>Author:</t>
        </r>
        <r>
          <rPr>
            <sz val="8"/>
            <color indexed="81"/>
            <rFont val="Tahoma"/>
            <family val="2"/>
          </rPr>
          <t xml:space="preserve">
  سوله تیم غرب 
لوزان املش</t>
        </r>
      </text>
    </comment>
    <comment ref="F127" authorId="0" shapeId="0" xr:uid="{00000000-0006-0000-2300-000004000000}">
      <text>
        <r>
          <rPr>
            <b/>
            <sz val="8"/>
            <color indexed="81"/>
            <rFont val="Tahoma"/>
            <family val="2"/>
          </rPr>
          <t>Author:</t>
        </r>
        <r>
          <rPr>
            <sz val="8"/>
            <color indexed="81"/>
            <rFont val="Tahoma"/>
            <family val="2"/>
          </rPr>
          <t xml:space="preserve">
انتقال از اسناد پرداختنی بابت چکهای صادره و وصول نشده</t>
        </r>
      </text>
    </comment>
    <comment ref="O134" authorId="0" shapeId="0" xr:uid="{00000000-0006-0000-2300-000005000000}">
      <text>
        <r>
          <rPr>
            <b/>
            <sz val="9"/>
            <color indexed="81"/>
            <rFont val="Tahoma"/>
            <family val="2"/>
          </rPr>
          <t>مانده
 بدهکار :</t>
        </r>
        <r>
          <rPr>
            <sz val="9"/>
            <color indexed="81"/>
            <rFont val="Tahoma"/>
            <family val="2"/>
          </rPr>
          <t xml:space="preserve">
</t>
        </r>
      </text>
    </comment>
    <comment ref="CQ197" authorId="0" shapeId="0" xr:uid="{00000000-0006-0000-2300-000006000000}">
      <text>
        <r>
          <rPr>
            <b/>
            <sz val="8"/>
            <color indexed="81"/>
            <rFont val="Tahoma"/>
            <family val="2"/>
          </rPr>
          <t>Author:</t>
        </r>
        <r>
          <rPr>
            <sz val="8"/>
            <color indexed="81"/>
            <rFont val="Tahoma"/>
            <family val="2"/>
          </rPr>
          <t xml:space="preserve">
جریمه بیمه سالهای 84 لغایت 88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G25" authorId="0" shapeId="0" xr:uid="{00000000-0006-0000-2500-000001000000}">
      <text>
        <r>
          <rPr>
            <b/>
            <sz val="9"/>
            <color indexed="81"/>
            <rFont val="Tahoma"/>
            <family val="2"/>
          </rPr>
          <t>Author:</t>
        </r>
        <r>
          <rPr>
            <sz val="9"/>
            <color indexed="81"/>
            <rFont val="Tahoma"/>
            <family val="2"/>
          </rPr>
          <t xml:space="preserve">
شامل :  متفرقه ، اهواز ، آبادان </t>
        </r>
      </text>
    </comment>
    <comment ref="K34" authorId="0" shapeId="0" xr:uid="{00000000-0006-0000-2500-000002000000}">
      <text>
        <r>
          <rPr>
            <b/>
            <sz val="9"/>
            <color indexed="81"/>
            <rFont val="Tahoma"/>
            <family val="2"/>
          </rPr>
          <t>Author:</t>
        </r>
        <r>
          <rPr>
            <sz val="9"/>
            <color indexed="81"/>
            <rFont val="Tahoma"/>
            <family val="2"/>
          </rPr>
          <t xml:space="preserve">
مبلغ بدهی تهاتر شده تامین اجتماعی که وصول نشده است</t>
        </r>
      </text>
    </comment>
    <comment ref="O34" authorId="0" shapeId="0" xr:uid="{00000000-0006-0000-2500-000003000000}">
      <text>
        <r>
          <rPr>
            <b/>
            <sz val="9"/>
            <color indexed="81"/>
            <rFont val="Tahoma"/>
            <family val="2"/>
          </rPr>
          <t>پخش داروئی اکسیر</t>
        </r>
        <r>
          <rPr>
            <sz val="9"/>
            <color indexed="81"/>
            <rFont val="Tahoma"/>
            <family val="2"/>
          </rPr>
          <t xml:space="preserve">
</t>
        </r>
      </text>
    </comment>
    <comment ref="X40" authorId="0" shapeId="0" xr:uid="{00000000-0006-0000-2500-000004000000}">
      <text>
        <r>
          <rPr>
            <b/>
            <sz val="8"/>
            <color indexed="81"/>
            <rFont val="Tahoma"/>
            <family val="2"/>
          </rPr>
          <t>Author:</t>
        </r>
        <r>
          <rPr>
            <sz val="8"/>
            <color indexed="81"/>
            <rFont val="Tahoma"/>
            <family val="2"/>
          </rPr>
          <t xml:space="preserve">
  سوله تیم غرب </t>
        </r>
      </text>
    </comment>
    <comment ref="D86" authorId="0" shapeId="0" xr:uid="{00000000-0006-0000-2500-000005000000}">
      <text>
        <r>
          <rPr>
            <b/>
            <sz val="9"/>
            <color indexed="81"/>
            <rFont val="Tahoma"/>
            <family val="2"/>
          </rPr>
          <t>Author:</t>
        </r>
        <r>
          <rPr>
            <sz val="9"/>
            <color indexed="81"/>
            <rFont val="Tahoma"/>
            <family val="2"/>
          </rPr>
          <t xml:space="preserve">
بابت رهن انبارک شیراز ، مشهد ، بوشهر و کرمانشاه</t>
        </r>
      </text>
    </comment>
    <comment ref="T86" authorId="0" shapeId="0" xr:uid="{00000000-0006-0000-2500-000006000000}">
      <text>
        <r>
          <rPr>
            <b/>
            <sz val="9"/>
            <color indexed="81"/>
            <rFont val="Tahoma"/>
            <family val="2"/>
          </rPr>
          <t>Author:</t>
        </r>
        <r>
          <rPr>
            <sz val="9"/>
            <color indexed="81"/>
            <rFont val="Tahoma"/>
            <family val="2"/>
          </rPr>
          <t xml:space="preserve">
ودیعه اجاره انبارک ها</t>
        </r>
      </text>
    </comment>
    <comment ref="AO88" authorId="0" shapeId="0" xr:uid="{00000000-0006-0000-2500-000007000000}">
      <text>
        <r>
          <rPr>
            <b/>
            <sz val="8"/>
            <color indexed="81"/>
            <rFont val="Tahoma"/>
            <family val="2"/>
          </rPr>
          <t>Author:</t>
        </r>
        <r>
          <rPr>
            <sz val="8"/>
            <color indexed="81"/>
            <rFont val="Tahoma"/>
            <family val="2"/>
          </rPr>
          <t xml:space="preserve">
تهاتر پیش پرداخت خرید کالا با اسناد پرداختنی ایلیادرمان</t>
        </r>
      </text>
    </comment>
    <comment ref="F124" authorId="0" shapeId="0" xr:uid="{00000000-0006-0000-2500-000008000000}">
      <text>
        <r>
          <rPr>
            <b/>
            <sz val="8"/>
            <color indexed="81"/>
            <rFont val="Tahoma"/>
            <family val="2"/>
          </rPr>
          <t>Author:</t>
        </r>
        <r>
          <rPr>
            <sz val="8"/>
            <color indexed="81"/>
            <rFont val="Tahoma"/>
            <family val="2"/>
          </rPr>
          <t xml:space="preserve">
انتقال از اسناد پرداختنی بابت چکهای صادره و وصول نشده</t>
        </r>
      </text>
    </comment>
    <comment ref="U125" authorId="0" shapeId="0" xr:uid="{00000000-0006-0000-2500-000009000000}">
      <text>
        <r>
          <rPr>
            <b/>
            <sz val="9"/>
            <color indexed="81"/>
            <rFont val="Tahoma"/>
            <family val="2"/>
          </rPr>
          <t>گسترش بازرگانی گروه</t>
        </r>
        <r>
          <rPr>
            <sz val="9"/>
            <color indexed="81"/>
            <rFont val="Tahoma"/>
            <family val="2"/>
          </rPr>
          <t xml:space="preserve">
</t>
        </r>
      </text>
    </comment>
    <comment ref="BF128" authorId="0" shapeId="0" xr:uid="{00000000-0006-0000-2500-00000A000000}">
      <text>
        <r>
          <rPr>
            <b/>
            <sz val="8"/>
            <color indexed="81"/>
            <rFont val="Tahoma"/>
            <family val="2"/>
          </rPr>
          <t>Author:</t>
        </r>
        <r>
          <rPr>
            <sz val="8"/>
            <color indexed="81"/>
            <rFont val="Tahoma"/>
            <family val="2"/>
          </rPr>
          <t xml:space="preserve">
طبقه بندی
نقل از تراز</t>
        </r>
      </text>
    </comment>
    <comment ref="CT169" authorId="0" shapeId="0" xr:uid="{00000000-0006-0000-2500-00000B000000}">
      <text>
        <r>
          <rPr>
            <b/>
            <sz val="8"/>
            <color indexed="81"/>
            <rFont val="Tahoma"/>
            <family val="2"/>
          </rPr>
          <t>م</t>
        </r>
        <r>
          <rPr>
            <sz val="8"/>
            <color indexed="81"/>
            <rFont val="Tahoma"/>
            <family val="2"/>
          </rPr>
          <t xml:space="preserve">نظور نمودن ذخیره مالیات سال 91 و متمم سال 1387به حساب سود انباشته  
</t>
        </r>
      </text>
    </comment>
    <comment ref="BS173" authorId="0" shapeId="0" xr:uid="{00000000-0006-0000-2500-00000C000000}">
      <text>
        <r>
          <rPr>
            <b/>
            <sz val="9"/>
            <color indexed="81"/>
            <rFont val="Tahoma"/>
            <family val="2"/>
          </rPr>
          <t xml:space="preserve">بابت 3% تخفیف خریداران بابت دریافت وجه (مطالباتشان)
</t>
        </r>
      </text>
    </comment>
    <comment ref="AW190" authorId="0" shapeId="0" xr:uid="{00000000-0006-0000-2500-00000D000000}">
      <text>
        <r>
          <rPr>
            <b/>
            <sz val="11"/>
            <color indexed="81"/>
            <rFont val="Tahoma"/>
            <family val="2"/>
          </rPr>
          <t>با اعمال ذخیره عیدی شش ماهه اول سال 96</t>
        </r>
        <r>
          <rPr>
            <sz val="9"/>
            <color indexed="81"/>
            <rFont val="Tahoma"/>
            <family val="2"/>
          </rPr>
          <t xml:space="preserve">
</t>
        </r>
      </text>
    </comment>
    <comment ref="BV190" authorId="0" shapeId="0" xr:uid="{00000000-0006-0000-2500-00000E000000}">
      <text>
        <r>
          <rPr>
            <b/>
            <sz val="11"/>
            <color indexed="81"/>
            <rFont val="Tahoma"/>
            <family val="2"/>
          </rPr>
          <t>با اعمال ذخیره عیدی شش ماهه اول سال 96</t>
        </r>
        <r>
          <rPr>
            <sz val="9"/>
            <color indexed="81"/>
            <rFont val="Tahoma"/>
            <family val="2"/>
          </rPr>
          <t xml:space="preserve">
</t>
        </r>
      </text>
    </comment>
    <comment ref="CM194" authorId="0" shapeId="0" xr:uid="{00000000-0006-0000-2500-00000F000000}">
      <text>
        <r>
          <rPr>
            <b/>
            <sz val="8"/>
            <color indexed="81"/>
            <rFont val="Tahoma"/>
            <family val="2"/>
          </rPr>
          <t>Author:</t>
        </r>
        <r>
          <rPr>
            <sz val="8"/>
            <color indexed="81"/>
            <rFont val="Tahoma"/>
            <family val="2"/>
          </rPr>
          <t xml:space="preserve">
جریمه بیمه سالهای 84 لغایت 88
</t>
        </r>
      </text>
    </comment>
    <comment ref="CS328" authorId="0" shapeId="0" xr:uid="{00000000-0006-0000-2500-000010000000}">
      <text>
        <r>
          <rPr>
            <b/>
            <sz val="9"/>
            <color indexed="81"/>
            <rFont val="Tahoma"/>
            <family val="2"/>
          </rPr>
          <t xml:space="preserve">هزینه های تمدید تسهیلات بانک رفاه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Seyed AliReza Bashiri</author>
    <author>Author</author>
  </authors>
  <commentList>
    <comment ref="BN12" authorId="0" shapeId="0" xr:uid="{00000000-0006-0000-2600-000001000000}">
      <text>
        <r>
          <rPr>
            <b/>
            <sz val="9"/>
            <color indexed="81"/>
            <rFont val="Tahoma"/>
            <family val="2"/>
          </rPr>
          <t>سپرده های مسدودی</t>
        </r>
      </text>
    </comment>
    <comment ref="BK26" authorId="0" shapeId="0" xr:uid="{00000000-0006-0000-2600-000002000000}">
      <text>
        <r>
          <rPr>
            <b/>
            <sz val="9"/>
            <color indexed="81"/>
            <rFont val="Tahoma"/>
            <family val="2"/>
          </rPr>
          <t xml:space="preserve">قسمت بستانکار بدهکاران 
</t>
        </r>
      </text>
    </comment>
    <comment ref="K35" authorId="1" shapeId="0" xr:uid="{00000000-0006-0000-2600-000003000000}">
      <text>
        <r>
          <rPr>
            <b/>
            <sz val="9"/>
            <color indexed="81"/>
            <rFont val="Tahoma"/>
            <family val="2"/>
          </rPr>
          <t>Author:</t>
        </r>
        <r>
          <rPr>
            <sz val="9"/>
            <color indexed="81"/>
            <rFont val="Tahoma"/>
            <family val="2"/>
          </rPr>
          <t xml:space="preserve">
مبلغ بدهی تهاتر شده تامین اجتماعی که وصول نشده است</t>
        </r>
      </text>
    </comment>
    <comment ref="O35" authorId="1" shapeId="0" xr:uid="{00000000-0006-0000-2600-000004000000}">
      <text>
        <r>
          <rPr>
            <b/>
            <sz val="9"/>
            <color indexed="81"/>
            <rFont val="Tahoma"/>
            <family val="2"/>
          </rPr>
          <t>پخش اکسیر
داروپخش</t>
        </r>
        <r>
          <rPr>
            <sz val="9"/>
            <color indexed="81"/>
            <rFont val="Tahoma"/>
            <family val="2"/>
          </rPr>
          <t xml:space="preserve">
</t>
        </r>
      </text>
    </comment>
    <comment ref="X41" authorId="1" shapeId="0" xr:uid="{00000000-0006-0000-2600-000005000000}">
      <text>
        <r>
          <rPr>
            <b/>
            <sz val="8"/>
            <color indexed="81"/>
            <rFont val="Tahoma"/>
            <family val="2"/>
          </rPr>
          <t>Author:</t>
        </r>
        <r>
          <rPr>
            <sz val="8"/>
            <color indexed="81"/>
            <rFont val="Tahoma"/>
            <family val="2"/>
          </rPr>
          <t xml:space="preserve">
  سوله تیم غرب 
لوزان املش</t>
        </r>
      </text>
    </comment>
    <comment ref="F127" authorId="1" shapeId="0" xr:uid="{00000000-0006-0000-2600-000006000000}">
      <text>
        <r>
          <rPr>
            <b/>
            <sz val="8"/>
            <color indexed="81"/>
            <rFont val="Tahoma"/>
            <family val="2"/>
          </rPr>
          <t>Author:</t>
        </r>
        <r>
          <rPr>
            <sz val="8"/>
            <color indexed="81"/>
            <rFont val="Tahoma"/>
            <family val="2"/>
          </rPr>
          <t xml:space="preserve">
انتقال از اسناد پرداختنی بابت چکهای صادره و وصول نشده</t>
        </r>
      </text>
    </comment>
    <comment ref="O134" authorId="1" shapeId="0" xr:uid="{00000000-0006-0000-2600-000007000000}">
      <text>
        <r>
          <rPr>
            <b/>
            <sz val="9"/>
            <color indexed="81"/>
            <rFont val="Tahoma"/>
            <family val="2"/>
          </rPr>
          <t>مانده
 بدهکار :</t>
        </r>
        <r>
          <rPr>
            <sz val="9"/>
            <color indexed="81"/>
            <rFont val="Tahoma"/>
            <family val="2"/>
          </rPr>
          <t xml:space="preserve">
</t>
        </r>
      </text>
    </comment>
    <comment ref="CQ171" authorId="0" shapeId="0" xr:uid="{00000000-0006-0000-2600-000008000000}">
      <text>
        <r>
          <rPr>
            <b/>
            <sz val="9"/>
            <color indexed="81"/>
            <rFont val="Tahoma"/>
            <family val="2"/>
          </rPr>
          <t>پاداش هیات مدیره</t>
        </r>
      </text>
    </comment>
    <comment ref="CQ197" authorId="1" shapeId="0" xr:uid="{00000000-0006-0000-2600-000009000000}">
      <text>
        <r>
          <rPr>
            <b/>
            <sz val="8"/>
            <color indexed="81"/>
            <rFont val="Tahoma"/>
            <family val="2"/>
          </rPr>
          <t>Author:</t>
        </r>
        <r>
          <rPr>
            <sz val="8"/>
            <color indexed="81"/>
            <rFont val="Tahoma"/>
            <family val="2"/>
          </rPr>
          <t xml:space="preserve">
جریمه بیمه سالهای 84 لغایت 88
</t>
        </r>
      </text>
    </comment>
    <comment ref="CP260" authorId="0" shapeId="0" xr:uid="{00000000-0006-0000-2600-00000A000000}">
      <text>
        <r>
          <rPr>
            <b/>
            <sz val="9"/>
            <color indexed="81"/>
            <rFont val="Tahoma"/>
            <family val="2"/>
          </rPr>
          <t>حقوق و مزایای تامین کاری</t>
        </r>
      </text>
    </comment>
  </commentList>
</comments>
</file>

<file path=xl/sharedStrings.xml><?xml version="1.0" encoding="utf-8"?>
<sst xmlns="http://schemas.openxmlformats.org/spreadsheetml/2006/main" count="4910" uniqueCount="2345">
  <si>
    <t xml:space="preserve">مجمع عمومی صاحبان سهام </t>
  </si>
  <si>
    <t>با احترام</t>
  </si>
  <si>
    <t>صورت سود و زیان</t>
  </si>
  <si>
    <t>صورت وضعیت مالی</t>
  </si>
  <si>
    <t>صورت تغییرات در حقوق مالکانه</t>
  </si>
  <si>
    <t>یادداشتهای توضیحی</t>
  </si>
  <si>
    <t>•</t>
  </si>
  <si>
    <t>شماره صفحه</t>
  </si>
  <si>
    <t>اعضای هیات مدیره</t>
  </si>
  <si>
    <t>سمت</t>
  </si>
  <si>
    <t>امضاء</t>
  </si>
  <si>
    <t>سال 1397</t>
  </si>
  <si>
    <t>(تجدید ارائه شده)</t>
  </si>
  <si>
    <t>سود عملیات در حال تداوم قبل از مالیات</t>
  </si>
  <si>
    <t>سود (زیان) خالص عملیات متوقف شده</t>
  </si>
  <si>
    <t>يادداشت</t>
  </si>
  <si>
    <t>ميليون ريال</t>
  </si>
  <si>
    <t xml:space="preserve">سود ناخالص </t>
  </si>
  <si>
    <t xml:space="preserve">هزينه هاي فروش ، اداري و عمومي </t>
  </si>
  <si>
    <t xml:space="preserve">سود عملياتي </t>
  </si>
  <si>
    <t xml:space="preserve">هزينه هاي مالي </t>
  </si>
  <si>
    <t>اندوخته قانوني</t>
  </si>
  <si>
    <t>دارايي ها</t>
  </si>
  <si>
    <t xml:space="preserve">دارایی هاي جاري : </t>
  </si>
  <si>
    <t>مالیات پرداختنی</t>
  </si>
  <si>
    <t>جمع دارایی هاي غير جاري</t>
  </si>
  <si>
    <t>يادداشت هاي توضيحي همراه، بخش جدایی ناپذیر صورت هاي مالي است .</t>
  </si>
  <si>
    <t>1397/01/01</t>
  </si>
  <si>
    <t>موجودی نقد</t>
  </si>
  <si>
    <t>جمع دارایی هاي  جاري</t>
  </si>
  <si>
    <t>حقوق مالکانه و بدهی ها</t>
  </si>
  <si>
    <t>حقوق مالکانه</t>
  </si>
  <si>
    <t>صرف سهام</t>
  </si>
  <si>
    <t>سهام خزانه</t>
  </si>
  <si>
    <t>جمع حقوق مالکانه</t>
  </si>
  <si>
    <t>بدهی ها</t>
  </si>
  <si>
    <t>تسهیلات مالی بلند مدت</t>
  </si>
  <si>
    <t>بدهی های جاری</t>
  </si>
  <si>
    <t>پرداختنی های بلند مدت</t>
  </si>
  <si>
    <t>سود سهام پرداختنی</t>
  </si>
  <si>
    <t>تسهیلات مالی</t>
  </si>
  <si>
    <t>پیش دریافت ها</t>
  </si>
  <si>
    <t>جمع حقوق مالکانه و بدهی ها</t>
  </si>
  <si>
    <t xml:space="preserve">سود  خالص </t>
  </si>
  <si>
    <t>سایر اقلام سود و زیان جامع :</t>
  </si>
  <si>
    <t>سایر اقلام سود و زیان جامع سال پس از کسر مالیات</t>
  </si>
  <si>
    <t>سود جامع سال</t>
  </si>
  <si>
    <t xml:space="preserve">     مازاد تجدید ارزیابی دارایی های ثابت مشهود</t>
  </si>
  <si>
    <t xml:space="preserve">     تفاوت تسعیر ارز عملیات خارجی</t>
  </si>
  <si>
    <t xml:space="preserve">     مالیات مربوط به سایر اقلام سود و زیان جامع</t>
  </si>
  <si>
    <t>سرمایه</t>
  </si>
  <si>
    <t>اندوخته قانونی</t>
  </si>
  <si>
    <t>سود انباشته</t>
  </si>
  <si>
    <t>جمع کل</t>
  </si>
  <si>
    <t>میلیون ریال</t>
  </si>
  <si>
    <t xml:space="preserve">جریان های نقدی حاصل از فعاليتهاي عملياتي: </t>
  </si>
  <si>
    <t>نقد حاصل از عملیات</t>
  </si>
  <si>
    <t>جریان خالص ورود (خروج) نقد حاصل از فعالیت های عملیاتی</t>
  </si>
  <si>
    <t>پرداخت های نقدی بابت مالیات بر درآمد</t>
  </si>
  <si>
    <t>پرداخت های نقدی برای خرید دارایی های ثابت مشهود</t>
  </si>
  <si>
    <t>پرداخت های نقدی برای خرید دارایی های نامشهود</t>
  </si>
  <si>
    <t xml:space="preserve">جریان های نقدی حاصل از فعاليتهاي تامین مالی : </t>
  </si>
  <si>
    <t>دریافت های نقدی حاصل از تسهیلات</t>
  </si>
  <si>
    <t>پرداختهای نقدی بابت اصل تسهیلات</t>
  </si>
  <si>
    <t>پرداختهای نقدی بابت سود تسهیلات</t>
  </si>
  <si>
    <t>مانده موجودی نقد در ابتدای سال</t>
  </si>
  <si>
    <t>مانده موجودی نقد در پایان سال</t>
  </si>
  <si>
    <t>شرح</t>
  </si>
  <si>
    <t>مبلغ</t>
  </si>
  <si>
    <t>داخلی:</t>
  </si>
  <si>
    <t>گروه محصولات / محصول</t>
  </si>
  <si>
    <t>فروش ناخالص</t>
  </si>
  <si>
    <t>فروش خالص</t>
  </si>
  <si>
    <t>درآمد عملیاتی</t>
  </si>
  <si>
    <t>درصد نسبت به کل</t>
  </si>
  <si>
    <t>اشخاص وابسته</t>
  </si>
  <si>
    <t>سایر مشتریان</t>
  </si>
  <si>
    <t>.......................</t>
  </si>
  <si>
    <t>بهای تمام شده</t>
  </si>
  <si>
    <t>سود ناخالص</t>
  </si>
  <si>
    <t>درصد سود ناخالص به درآمد عملیاتی</t>
  </si>
  <si>
    <t>فروش خالص:</t>
  </si>
  <si>
    <t>سایر عملیات</t>
  </si>
  <si>
    <t>حذف ها</t>
  </si>
  <si>
    <t>تجمیعی</t>
  </si>
  <si>
    <t>درآمد عملیاتی:</t>
  </si>
  <si>
    <t>فروش به مشتریان برون سازمانی</t>
  </si>
  <si>
    <t>فروش به سایر قسمتها</t>
  </si>
  <si>
    <t>جمع درآمد عملیاتی</t>
  </si>
  <si>
    <t>نتیجه عملیات قسمت</t>
  </si>
  <si>
    <t>هزینه های مشترک تخصیص نیافته</t>
  </si>
  <si>
    <t>سود عملیاتی</t>
  </si>
  <si>
    <t>سایر اطلاعات:</t>
  </si>
  <si>
    <t>دارایی های قسمت</t>
  </si>
  <si>
    <t>دارایی های مشترک تخصیص نیافته</t>
  </si>
  <si>
    <t>جمع دارایی های تجمیعی</t>
  </si>
  <si>
    <t>بدهی های قسمت</t>
  </si>
  <si>
    <t>بدهی های مشترک تخصیص نیافته</t>
  </si>
  <si>
    <t>جمع بدهی های تجمیعی</t>
  </si>
  <si>
    <t>مخارج سرمایه ای</t>
  </si>
  <si>
    <t>استهلاک</t>
  </si>
  <si>
    <t>سایر هزینه های غیر نقدی به استثنای استهلاک</t>
  </si>
  <si>
    <t>-6-1</t>
  </si>
  <si>
    <t>-6-2</t>
  </si>
  <si>
    <t>قسمت</t>
  </si>
  <si>
    <t>محصولات</t>
  </si>
  <si>
    <t>-6-3</t>
  </si>
  <si>
    <t>7-</t>
  </si>
  <si>
    <t>بهای تمام شده درآمدهای عملیاتی</t>
  </si>
  <si>
    <t>فروش</t>
  </si>
  <si>
    <t>جمع</t>
  </si>
  <si>
    <t>درصد نسبت به کل خرید سال</t>
  </si>
  <si>
    <t>8-</t>
  </si>
  <si>
    <t>هزینه های فروش ، اداری و عمومی</t>
  </si>
  <si>
    <t>حمل و نقل</t>
  </si>
  <si>
    <t>9-</t>
  </si>
  <si>
    <t>سایر درآمد ها</t>
  </si>
  <si>
    <t>11-</t>
  </si>
  <si>
    <t>سایر هزینه ها</t>
  </si>
  <si>
    <t>هزینه های مالی</t>
  </si>
  <si>
    <t>14-</t>
  </si>
  <si>
    <t>درآمدهای عملیاتی</t>
  </si>
  <si>
    <t>هزینه های فروش،اداری عمومی</t>
  </si>
  <si>
    <t>سایر درآمدها</t>
  </si>
  <si>
    <t>سایر درآمدها و هزینه های غیر عملیاتی</t>
  </si>
  <si>
    <t>سود عملیات متوقف شده قبل از مالیات (زیان)</t>
  </si>
  <si>
    <t>مالیات بر درآمد/ اثر مالیاتی</t>
  </si>
  <si>
    <t>جریان های نقدی حاصل از عملیات متوقف شده:</t>
  </si>
  <si>
    <t>جریان خالص ورود وجه نقد ناشی از فعالیت های عملیاتی</t>
  </si>
  <si>
    <t>جریان خالص ورود وجه نقد ناشی از فعالیت های سرمایه گذاری</t>
  </si>
  <si>
    <t>جریان خالص ورود وجه نقد ناشی از فعالیت های تامین مالی</t>
  </si>
  <si>
    <t>خالص افزایش (کاهش) وجه نقد</t>
  </si>
  <si>
    <t>سود خالص</t>
  </si>
  <si>
    <t>تعداد</t>
  </si>
  <si>
    <t>زمین</t>
  </si>
  <si>
    <t>ساختمان</t>
  </si>
  <si>
    <t>تاسیسات</t>
  </si>
  <si>
    <t>ماشین آلات و تجهیزات</t>
  </si>
  <si>
    <t>اثاثه و منصوبات</t>
  </si>
  <si>
    <t>دارایی های در جریان تکمیل</t>
  </si>
  <si>
    <t>پیش پرداخت های سرمایه ای</t>
  </si>
  <si>
    <t>افزایش</t>
  </si>
  <si>
    <t>واگذار شده</t>
  </si>
  <si>
    <t>سایر نقل و انتقالات و تغییرات</t>
  </si>
  <si>
    <t>16-1-</t>
  </si>
  <si>
    <t>16-2-</t>
  </si>
  <si>
    <t>برمبنای بهای تمام شده</t>
  </si>
  <si>
    <t>برمبنای تجدید ارزیابی</t>
  </si>
  <si>
    <t>16-3-</t>
  </si>
  <si>
    <t>16-4-</t>
  </si>
  <si>
    <t>تاثیر پروژه بر عملیات</t>
  </si>
  <si>
    <t>مخارج انباشته</t>
  </si>
  <si>
    <t>درصد تکمیل</t>
  </si>
  <si>
    <t>برآورد تاریخ بهره برداری</t>
  </si>
  <si>
    <t>افزایش ظرفیت</t>
  </si>
  <si>
    <t>16-4-1-</t>
  </si>
  <si>
    <t>16-4-2-</t>
  </si>
  <si>
    <t>مبالغ زیر به حساب دارایی های در جریان تکمیل منظور شده است:</t>
  </si>
  <si>
    <t>مخارج تامین مالی</t>
  </si>
  <si>
    <t>مخارج مالی اوراق مشارکت</t>
  </si>
  <si>
    <t>تفاوت تسعیر تسهیلات مالی ارزی دریافتی</t>
  </si>
  <si>
    <t>مانده پایان سال</t>
  </si>
  <si>
    <t>18-</t>
  </si>
  <si>
    <t>دارایی های نا مشهود</t>
  </si>
  <si>
    <t>حق امتیاز خدمات عمومی</t>
  </si>
  <si>
    <t>نرم افزار رایانه ای</t>
  </si>
  <si>
    <t>پیش پرداخت ها</t>
  </si>
  <si>
    <t>(مبالغ به میلیون ریال)</t>
  </si>
  <si>
    <t xml:space="preserve">استهلاک </t>
  </si>
  <si>
    <t>مبلغ دفتری</t>
  </si>
  <si>
    <t>سپرده های سرمایه گذاری بلند مدت بانکی</t>
  </si>
  <si>
    <t>تعداد سهام</t>
  </si>
  <si>
    <t>شرکت ....................</t>
  </si>
  <si>
    <t>19-5-</t>
  </si>
  <si>
    <t>سرمایه گذاری های زیر در وثیقه بدهی ها هستند:</t>
  </si>
  <si>
    <t>19-6-</t>
  </si>
  <si>
    <t>مانده در ابتدای سال</t>
  </si>
  <si>
    <t>مانده در پایان سال</t>
  </si>
  <si>
    <t>20-</t>
  </si>
  <si>
    <t>دریافتنی های تجاری و سایر دریافتنی ها</t>
  </si>
  <si>
    <t>خالص</t>
  </si>
  <si>
    <t>تجاری:</t>
  </si>
  <si>
    <t>اسناد دریافتنی:</t>
  </si>
  <si>
    <t>دریافتنی های کوتاه مدت</t>
  </si>
  <si>
    <t>حساب های دریافتنی:</t>
  </si>
  <si>
    <t>سایر دریافتنی ها:</t>
  </si>
  <si>
    <t>سایر</t>
  </si>
  <si>
    <t>دریافتنی های بلند مدت</t>
  </si>
  <si>
    <t>مدت زمان دریافتنی هایی که معوق هستند ولی کاهش ارزش نداشته اند:</t>
  </si>
  <si>
    <t>میانگین مدت زمان (روز)</t>
  </si>
  <si>
    <t>گردش حساب کاهش ارزش دریافتنی ها به شرح ذیل است:</t>
  </si>
  <si>
    <t>زیان های کاهش ارزش دریافتنی ها</t>
  </si>
  <si>
    <t>حذف شده طی سال به عنوان غیر قابل وصول</t>
  </si>
  <si>
    <t>بازیافت شده طی سال</t>
  </si>
  <si>
    <t>برگشت زیان های کاهش ارزش</t>
  </si>
  <si>
    <t>21-</t>
  </si>
  <si>
    <t>سایر دارایی ها</t>
  </si>
  <si>
    <t>سپرده نزد صندوق دادگستری</t>
  </si>
  <si>
    <t>.................</t>
  </si>
  <si>
    <t>پیش پرداخت های داخلی:</t>
  </si>
  <si>
    <t>خرید مواد اولیه</t>
  </si>
  <si>
    <t>22-2-</t>
  </si>
  <si>
    <t>موجودي مواد و كالا</t>
  </si>
  <si>
    <t>سرمايه گذاري در اوراق بهادار</t>
  </si>
  <si>
    <t>26-</t>
  </si>
  <si>
    <t>زمين و ساختمان انبار</t>
  </si>
  <si>
    <t>دارايي هاي مرتبط با كارخانه توليد محصولات غذايي</t>
  </si>
  <si>
    <t>دارايي هاي غير جاري نگهداري شده براي فروش</t>
  </si>
  <si>
    <t>بدهي هاي مرتبط با دارايي هاي غير جاري نگهداري شده براي فروش</t>
  </si>
  <si>
    <t>26-1-</t>
  </si>
  <si>
    <t>26-2-</t>
  </si>
  <si>
    <t>دارايي هاي كارخانه:</t>
  </si>
  <si>
    <t>دارايي هاي ثابت مشهود</t>
  </si>
  <si>
    <t>موجودي كالا</t>
  </si>
  <si>
    <t>دريافتني هاي تجاري</t>
  </si>
  <si>
    <t>بدهي هاي كارخانه:</t>
  </si>
  <si>
    <t>پرداختني هاي تجاري</t>
  </si>
  <si>
    <t>......................</t>
  </si>
  <si>
    <t>27-</t>
  </si>
  <si>
    <t>سرمايه</t>
  </si>
  <si>
    <t>تركيب سهامداران در تاريخ صورت وضعيت مالي به شرح زير است:</t>
  </si>
  <si>
    <t>درصد مالكيت</t>
  </si>
  <si>
    <t>27-1-</t>
  </si>
  <si>
    <t>مانده ابتداي سال</t>
  </si>
  <si>
    <t>افزايش سرمايه از محل سود انباشته</t>
  </si>
  <si>
    <t>.....................</t>
  </si>
  <si>
    <t>28-</t>
  </si>
  <si>
    <t>افزايش سرمايه در جريان</t>
  </si>
  <si>
    <t>29-</t>
  </si>
  <si>
    <t>30-</t>
  </si>
  <si>
    <t>31-</t>
  </si>
  <si>
    <t>ساير اندوخته ها</t>
  </si>
  <si>
    <t>اندوخته عمومي</t>
  </si>
  <si>
    <t>اندوخته طرح توسعه</t>
  </si>
  <si>
    <t>مانده در ابتداي سال</t>
  </si>
  <si>
    <t>افزايش</t>
  </si>
  <si>
    <t>مانده در پايان سال</t>
  </si>
  <si>
    <t>32-</t>
  </si>
  <si>
    <t>تفاوت تسعير ارز عمليات خارجي</t>
  </si>
  <si>
    <t>33-</t>
  </si>
  <si>
    <t xml:space="preserve">سهم </t>
  </si>
  <si>
    <t>خريد طي سال</t>
  </si>
  <si>
    <t>فروش طي سال</t>
  </si>
  <si>
    <t>33-1-</t>
  </si>
  <si>
    <t>پرداختني هاي كوتاه مدت:</t>
  </si>
  <si>
    <t>ريالي</t>
  </si>
  <si>
    <t>ارزي</t>
  </si>
  <si>
    <t>تجاري:</t>
  </si>
  <si>
    <t>اسناد پرداختني:</t>
  </si>
  <si>
    <t>ساير تامين كنندگان كالا و خدمات</t>
  </si>
  <si>
    <t>حسابهاي پرداختني:</t>
  </si>
  <si>
    <t>ساير پرداختني ها:</t>
  </si>
  <si>
    <t>ساير اشخاص</t>
  </si>
  <si>
    <t>حساب هاي پرداختني:</t>
  </si>
  <si>
    <t>سپرده حسن انجام كار</t>
  </si>
  <si>
    <t>ساير</t>
  </si>
  <si>
    <t>34-2-</t>
  </si>
  <si>
    <t>پرداختني هاي بلند مدت:</t>
  </si>
  <si>
    <t>....................</t>
  </si>
  <si>
    <t>34-2-1-</t>
  </si>
  <si>
    <t>سررسيد اسناد پرداختني بلند مدت در تاريخ صورت وضعيت مالي به شرح زير است:</t>
  </si>
  <si>
    <t>سال</t>
  </si>
  <si>
    <t>34-3-</t>
  </si>
  <si>
    <t>تسهيلات مالي</t>
  </si>
  <si>
    <t>تسهيلات دريافتي بر حسب مباني مختلف به شرح زير است:</t>
  </si>
  <si>
    <t>به تفكيك تامين كنندگان تسهيلات:</t>
  </si>
  <si>
    <t>.</t>
  </si>
  <si>
    <t>به تفكيك نرخ سود و كارمزد:</t>
  </si>
  <si>
    <t>به تفكيك زمان بندي پرداخت:</t>
  </si>
  <si>
    <t>به تفكيك نوع وثيقه:</t>
  </si>
  <si>
    <t>تسهيلات بدون وثيقه</t>
  </si>
  <si>
    <t>عمليات در حال تداوم:</t>
  </si>
  <si>
    <t>درآمدهاي عملياتي</t>
  </si>
  <si>
    <t>بهاي تمام شده درآمدهاي عملياتي</t>
  </si>
  <si>
    <t>ساير درآمدها</t>
  </si>
  <si>
    <t>ساير هزينه ها</t>
  </si>
  <si>
    <t xml:space="preserve">   حقوق مالکانه</t>
  </si>
  <si>
    <t xml:space="preserve">    جمع بدهی های جاری</t>
  </si>
  <si>
    <t xml:space="preserve">  جمع بدهی ها</t>
  </si>
  <si>
    <t>جمع بدهی های غیر جاری</t>
  </si>
  <si>
    <t xml:space="preserve">    جمع دارایی ها</t>
  </si>
  <si>
    <t>3-13-1-</t>
  </si>
  <si>
    <t>ذخيره تضمين محصولات</t>
  </si>
  <si>
    <t>3-13-2-</t>
  </si>
  <si>
    <t>ذخيره قراردادهاي زيانبار</t>
  </si>
  <si>
    <t>3-13-3-</t>
  </si>
  <si>
    <t>ذخيره مزاياي پايان خدمت</t>
  </si>
  <si>
    <t>اندازه گيري:</t>
  </si>
  <si>
    <t xml:space="preserve">    سرمايه گذاري هاي بلند مدت:</t>
  </si>
  <si>
    <t xml:space="preserve">    سرمايه گذاري هاي جاري:</t>
  </si>
  <si>
    <t>سرمايه گذاري سريع المعامله در بازار</t>
  </si>
  <si>
    <t>ساير سرمايه گذاري هاي جاري</t>
  </si>
  <si>
    <t>شناخت درآمد:</t>
  </si>
  <si>
    <t>در زمان تحقق سود تضمين شده</t>
  </si>
  <si>
    <t>3-16-</t>
  </si>
  <si>
    <t>3-16-1-</t>
  </si>
  <si>
    <t>3-16-2-</t>
  </si>
  <si>
    <t>3-16-3-</t>
  </si>
  <si>
    <t>4-</t>
  </si>
  <si>
    <t>قضاوت هاي مديريت در فرآيند بكارگيري رويه هاي حسابداري و برآوردها</t>
  </si>
  <si>
    <t>4-1-</t>
  </si>
  <si>
    <t>4-1-1-</t>
  </si>
  <si>
    <t>.....</t>
  </si>
  <si>
    <t>موجودی مواد و کالا</t>
  </si>
  <si>
    <t>...</t>
  </si>
  <si>
    <t>-</t>
  </si>
  <si>
    <t>مانده پرداختنی</t>
  </si>
  <si>
    <t>پرداختی</t>
  </si>
  <si>
    <t>قطعی</t>
  </si>
  <si>
    <t>تشخیصی</t>
  </si>
  <si>
    <t>ابرازی</t>
  </si>
  <si>
    <t>درآمد مشمول مالیات ابرازی</t>
  </si>
  <si>
    <t>سال مالی</t>
  </si>
  <si>
    <t>مالیات</t>
  </si>
  <si>
    <t>ذخیره تأمین شده</t>
  </si>
  <si>
    <t>(...)</t>
  </si>
  <si>
    <t>پرداخت شده طی سال</t>
  </si>
  <si>
    <t>40-1- شرکت با هدف فروش گروه محصولات / محصولات ... خود به میزان ... [تن] ، تعداد ... اوراق سلف موازی استاندارد (بدون اختیار ) به قیمت هر ورق ... ریال در تاریخ ... با سررسید ... منتشر نموده که در سر فصل پیش دریافت ها منعکس شده است.</t>
  </si>
  <si>
    <t>سایر پیش دریافت ها</t>
  </si>
  <si>
    <t>نمایندگی های فروش</t>
  </si>
  <si>
    <t xml:space="preserve"> :پیش دریافت از مشتریان</t>
  </si>
  <si>
    <t>ذخیره تضمین محصولات</t>
  </si>
  <si>
    <t>برگشت ذخیره استفاده نشده</t>
  </si>
  <si>
    <t>مصرف</t>
  </si>
  <si>
    <t>مانده ابتدای سال</t>
  </si>
  <si>
    <t>38-1- سود نقدی هر سهم سال 1×13 مبلغ ... ریال و سال 0×13 مبلغ ... ریال است.</t>
  </si>
  <si>
    <t>اسناد پرداختنی</t>
  </si>
  <si>
    <t>مانده پرداخت نشده</t>
  </si>
  <si>
    <t>41-3-1- در سال (های ) قبل تسهیلات مالی جاری به مبلغ ... میلیون ریال به اشتباه در سرفصل تسهیلات مالی بلند مدت طبقه بندی شده بود که این موضوع در اقلام مقایسه ای اصلاح شد.</t>
  </si>
  <si>
    <t>41-3- تجدید طبقه بندی :</t>
  </si>
  <si>
    <t>41-2- تغییر در رویه های حسابداری :</t>
  </si>
  <si>
    <t>اصلاح ذخیره مالیات عملکرد سال ××13</t>
  </si>
  <si>
    <t>41- اصلاح اشتباهات، تغییر در رویه های حسابداری و تجدید طبقه بندی</t>
  </si>
  <si>
    <t>هزینه های فروش، اداری و عمومی</t>
  </si>
  <si>
    <t>صورت سود و زیان جامع :</t>
  </si>
  <si>
    <t>سود پایه هر سهم</t>
  </si>
  <si>
    <t>صورت سود و زیان :</t>
  </si>
  <si>
    <t>تسهیلات مالی جاری</t>
  </si>
  <si>
    <t>دارایی های ثابت مشهود</t>
  </si>
  <si>
    <t>صورت وضعیت مالی :</t>
  </si>
  <si>
    <t>(تجدید ارائه)</t>
  </si>
  <si>
    <t>جمع تعدیلات</t>
  </si>
  <si>
    <t>تجدید طبقه بندی</t>
  </si>
  <si>
    <t>تغییر در رویه های حسابداری</t>
  </si>
  <si>
    <t>اصلاح اشتباهات</t>
  </si>
  <si>
    <t>تعدیلات</t>
  </si>
  <si>
    <t>طبق صورت های مالی</t>
  </si>
  <si>
    <t>41-4-1- اصلاح و ارائه مجدد صورت های مالی 1/12/29×13</t>
  </si>
  <si>
    <t xml:space="preserve">کاهش (افزایش) پیش پرداخت های عملیاتی </t>
  </si>
  <si>
    <t>تغییرات در سرمایه در گردش :</t>
  </si>
  <si>
    <t xml:space="preserve">جمع تعدیلات </t>
  </si>
  <si>
    <t>استهلاک دارایی های غیر جاری</t>
  </si>
  <si>
    <t>خالص افزایش در ذخیره مزایای پایان خدمات کارکنان</t>
  </si>
  <si>
    <t>هزینه مالیات بر درآمد</t>
  </si>
  <si>
    <t>:تعدیلات</t>
  </si>
  <si>
    <t>خالص بدهی</t>
  </si>
  <si>
    <t>(.....)</t>
  </si>
  <si>
    <t>جمع بدهی</t>
  </si>
  <si>
    <t>تجزیه و تحلیل حساسیت زیر بر اساس آسیب پذیری از ریسکهای قیمت اوراق بهادار مالکانه در پایان سال تعیین شده اند . اگر قیمت های اوراق بهادار مالکانه 5 درصد بالاتر / پایین تر باشد، سود برای سال منتهی به 2/12/29×13 معادل ... میلیون ریال افزایش / کاهش (1/12/29×13  : معادل ... میلیون ریال افزایش / کاهش ) ناشی از تغییرات در ارزش بازار سرمایه گذاری های جاری سریع المعامله در اوراق بهادار مالکانه ، خواهد داشت و حساسیت شرکت نسبت به قیمت های اوراق بهادار مالکانه از سال قبل تغییر با اهمیتی نداشته است .</t>
  </si>
  <si>
    <t>به نظر مدیریت ، تجزیه و تحلیل حساسیت نشان دهنده ریسک ذاتی ارز نیست زیرا آسیب پذیری در آخر سال منعکس کننده آسیب پذیری در طی سال نمی باشد.حساسیت گروه به نرخ های ارز در طول سال جاری عمدتا به دلیل ...، کاهش / افزایش یافته است.</t>
  </si>
  <si>
    <t>سود یا زیان</t>
  </si>
  <si>
    <t>اثر واحد پولی</t>
  </si>
  <si>
    <t>ذخیره کاهش ارزش</t>
  </si>
  <si>
    <t>میزان مطالبات سر رسید شده</t>
  </si>
  <si>
    <t>میزان مطالبات کل</t>
  </si>
  <si>
    <t>نام مشتری</t>
  </si>
  <si>
    <t>سایر پرداخت ها</t>
  </si>
  <si>
    <t>فروش و ارائه خدمات</t>
  </si>
  <si>
    <t>یورو</t>
  </si>
  <si>
    <t>دلار</t>
  </si>
  <si>
    <t>45-1 - ارز حاصل از صادرات و ارز مصرفی برای واردات و سایر پرداخت ها طی سال مورد گزارش به شرح زیر است :</t>
  </si>
  <si>
    <t>تعهدات سرمایه ای ارزی</t>
  </si>
  <si>
    <t>معادل ریالی خالص دارایی ها (بدهیهای ) پولی ارزی در تاریخ 12/29/ 1×13 (میلیون ریال)</t>
  </si>
  <si>
    <t>خالص دارایی ها (بدهیهای) پولی و ارزی در تاریخ 12/29/ 1×13</t>
  </si>
  <si>
    <t>معادل ریالی خالص دارایی ها (بدهی ها) پولی و ارزی ( میلیون ریال)</t>
  </si>
  <si>
    <t>جمع بدهی های پولی و ارزی</t>
  </si>
  <si>
    <t>پرداختنی های تجاری وسایر پرداختنی ها</t>
  </si>
  <si>
    <t>جمع دارایی های پولی و ارزی</t>
  </si>
  <si>
    <t>....</t>
  </si>
  <si>
    <t>درهم امارات</t>
  </si>
  <si>
    <t>دلار امریکا</t>
  </si>
  <si>
    <t>شماره یادداشت</t>
  </si>
  <si>
    <t>45 - وضعیت ارزی</t>
  </si>
  <si>
    <t>46-2-2 - تسهیلات به شرکت ... با نرخ ترجیحی 10 درصد و بدون دریافت وثیقه پرداخت شده است.</t>
  </si>
  <si>
    <t>46-2-1 - فروش ساختمان به شرکت ... بدون انجام کارشناسی و مزایده به مبلغ ... میلیون ریال صورت گرفته است.</t>
  </si>
  <si>
    <t>P</t>
  </si>
  <si>
    <t>شرکت ...</t>
  </si>
  <si>
    <t>سایر اشخاص وابسته</t>
  </si>
  <si>
    <t>مدیران اصلی شرکت و شرکت های اصلی</t>
  </si>
  <si>
    <t>سهامداران دارای نفوذ قابل ملاحظه</t>
  </si>
  <si>
    <t>شرکت های تحت کنترل مشترک</t>
  </si>
  <si>
    <t>شرکتهای اصلی و نهایی</t>
  </si>
  <si>
    <t>..</t>
  </si>
  <si>
    <t>تسهیلات دریافتی</t>
  </si>
  <si>
    <t>مشمول ماده 129</t>
  </si>
  <si>
    <t>نام شخص وابسته</t>
  </si>
  <si>
    <t>46-4-1 - ذخیره کاهش ارزش دریافتنی های تجاری در پایان سال مالی 1×13  بابت طلب از شرکت .... بالغ بر ... میلیون ریال می باشد که به دلیل ... تعدیل گردیده است.</t>
  </si>
  <si>
    <t>46-4 - به استثنای مورد زیر هیچگونه هزینه یا ذخیره ای در رابطه با مطالبات از اشخاص وابسته در سال های 2×13 و 1×13 شناسایی نشده است.</t>
  </si>
  <si>
    <t>بدهی</t>
  </si>
  <si>
    <t>طلب</t>
  </si>
  <si>
    <t>سایر پرداختنی ها</t>
  </si>
  <si>
    <t>پرداختنی های تجاری</t>
  </si>
  <si>
    <t>دریافتنی های تجاری</t>
  </si>
  <si>
    <t>48-2 - در تاریخ .....، انبار شرکت دچار آتش سوزی شده که از این بابت در حدود ... میلیون ریال به شرکت خسارت وارد گردیده است. لازم به ذکر است موجودی های مزبور در قبال آتش سوزی تحت پوشش بیمه قرار داشته است.</t>
  </si>
  <si>
    <t>رویدادهایی که بعد از تاریخ صورت وضعیت مالی تا تاریخ تایید صورت های مالی اتفاق افتاده اما مستلزم تعدیل اقلام صورت های مالی نبوده بشرح زیر است :</t>
  </si>
  <si>
    <t>48- رویدادهای بعد از تاریخ صورت وضعیت مالی</t>
  </si>
  <si>
    <t>دعاوی حقوقی مطروحه علیه شرکت</t>
  </si>
  <si>
    <t>فروش دین به بانک</t>
  </si>
  <si>
    <t>:سایر بدهی های احتمالی</t>
  </si>
  <si>
    <t>:بدهی های احتمالی موضوع ماده 235 اصلاحیه قانون تجارت</t>
  </si>
  <si>
    <t>...مبلغ تعهد شده سرمایه گذاری در شرکت</t>
  </si>
  <si>
    <t>...خرید ماشین آلات خط تولید</t>
  </si>
  <si>
    <t>...احداث ساختمان خط تولید</t>
  </si>
  <si>
    <t>49-3 - منابع مالی لازم برای پرداخت سود از محل ...[ فعالیتهای عملیاتی، بازده سرمایه گذاری هاو ...] تأمین خواهد شد.</t>
  </si>
  <si>
    <t>49-2 - هیات مدیره با توجه به وضعیت نقدینگی و توان پرداخت سود از جمله وضعیت نقدینگی در حال حاضر و در دوره پرداخت سود، منابع تامین وجوه نقد جهت پرداخت سود، درصد سود تقسیم شده در سال های گذشته، وضعیت پرداخت سود در سال های گذشته از حیث پرداخت به موقع آن طبق برنامه زمانبندی هیات مدیره، وضعیت پرداخت سود در سال های گذشته از حیث پرداخت آن ظرف مهلت قانونی و وضعیت انتقال سود به سرمایه از طریق افزایش سرمایه از محل مطالبات در سال های گذشته، ونیز با توجه به قوانین و مقررات موجود و برنامه های آتی شرکت، این پیشنهاد را ارائه نموده است.</t>
  </si>
  <si>
    <t>49-1 - پیشنهاد هیات مدیره برای تقسیم سود، مبلغ ... میلیون ریال (مبلغ ... ریال برای هر سهم ) است.</t>
  </si>
  <si>
    <t>49- سود سهام پیشنهادی</t>
  </si>
  <si>
    <t>4-1-2-</t>
  </si>
  <si>
    <t>4-2-</t>
  </si>
  <si>
    <t>قضاوت مربوط به براوردها</t>
  </si>
  <si>
    <t>4-2-1-</t>
  </si>
  <si>
    <t>4-2-2-</t>
  </si>
  <si>
    <t>تجديد ارزيابي ماشين الات و تجهيزات</t>
  </si>
  <si>
    <t>..........</t>
  </si>
  <si>
    <t>سررسید مطالبات</t>
  </si>
  <si>
    <t>مبلغ جریان های نقدی مطالبات</t>
  </si>
  <si>
    <t>مبلغ دفتری مطالبات</t>
  </si>
  <si>
    <t>مبلغ دفتری، مبلغ جریان های نقدی و مدت زمان باقیمانده تا سررسید مطالبات موضوع انتشار اوراق به شرح زیر است:</t>
  </si>
  <si>
    <t>استهلاک کسر</t>
  </si>
  <si>
    <t>ناخالص</t>
  </si>
  <si>
    <t>کسر اوراق</t>
  </si>
  <si>
    <t>ارزش اسمی</t>
  </si>
  <si>
    <t>کارکنان قراردادی</t>
  </si>
  <si>
    <t xml:space="preserve">نفر </t>
  </si>
  <si>
    <t xml:space="preserve">تعداد کارکنان </t>
  </si>
  <si>
    <t>-1-3</t>
  </si>
  <si>
    <t>-1-2</t>
  </si>
  <si>
    <t xml:space="preserve">تاریخچه </t>
  </si>
  <si>
    <t>-1-1</t>
  </si>
  <si>
    <t xml:space="preserve">تاریخچه وفعالیت </t>
  </si>
  <si>
    <t>درآمد ارائه خدمات ،در زمان ارائه خدمات ،شناسایی می گردد .</t>
  </si>
  <si>
    <t>-3-2-2</t>
  </si>
  <si>
    <t>درآمد عملیاتی حاصل از فروش کالادر زمان تحویل کالا به مشتری شناسایی می شود .</t>
  </si>
  <si>
    <t xml:space="preserve">درآمد عملیاتی </t>
  </si>
  <si>
    <t>-3-6-3</t>
  </si>
  <si>
    <t>-3-6-2</t>
  </si>
  <si>
    <t>-3-6-1</t>
  </si>
  <si>
    <t>-3-6</t>
  </si>
  <si>
    <t xml:space="preserve">مخارج تامین مالی </t>
  </si>
  <si>
    <t>-3-5</t>
  </si>
  <si>
    <t>-3-4-4</t>
  </si>
  <si>
    <t>-3-4-3</t>
  </si>
  <si>
    <t xml:space="preserve">وسایل نقلیه </t>
  </si>
  <si>
    <t xml:space="preserve">ساختمان </t>
  </si>
  <si>
    <t xml:space="preserve">روش استهلاک </t>
  </si>
  <si>
    <t xml:space="preserve">نرخ استهلاک </t>
  </si>
  <si>
    <t xml:space="preserve">نوع دارایی </t>
  </si>
  <si>
    <t xml:space="preserve">نرم افزار های رایانه ای </t>
  </si>
  <si>
    <t xml:space="preserve">دانش فنی </t>
  </si>
  <si>
    <t>-3-9-2</t>
  </si>
  <si>
    <t>-3-9-1</t>
  </si>
  <si>
    <t>-3-9</t>
  </si>
  <si>
    <t xml:space="preserve">سرمایه گذاری در املاک </t>
  </si>
  <si>
    <t>-3-8</t>
  </si>
  <si>
    <t>-3-12-2</t>
  </si>
  <si>
    <t>-3-12-1</t>
  </si>
  <si>
    <t xml:space="preserve">دارایی های غیر جاری نگه داری شده برای فروش </t>
  </si>
  <si>
    <t>-3-12</t>
  </si>
  <si>
    <t>-3-11-2</t>
  </si>
  <si>
    <t xml:space="preserve">میانگین موزون </t>
  </si>
  <si>
    <t xml:space="preserve">قطعات ولوازم یدکی </t>
  </si>
  <si>
    <t xml:space="preserve">کالای ساخته شده </t>
  </si>
  <si>
    <t xml:space="preserve">اولین صادره از اولین وارده </t>
  </si>
  <si>
    <t xml:space="preserve">کالای در جریان ساخت </t>
  </si>
  <si>
    <t xml:space="preserve">مواد اولیه وبسته بندی </t>
  </si>
  <si>
    <t xml:space="preserve">روش مورد استفاده </t>
  </si>
  <si>
    <t>-3-11-1</t>
  </si>
  <si>
    <t xml:space="preserve">موجودی مواد وکالا </t>
  </si>
  <si>
    <t>-3-11</t>
  </si>
  <si>
    <t>-3-10-5</t>
  </si>
  <si>
    <t>-3-10-4</t>
  </si>
  <si>
    <t>يادداشتهاي توضيحي ، بخش جدایی ناپذیر صورت هاي مالي است .</t>
  </si>
  <si>
    <t>4-7</t>
  </si>
  <si>
    <t>يادداشتهاي توضيحي صورت هاي مالي</t>
  </si>
  <si>
    <t>اطلاعات مربوط به قسمتهای تجاری شرکت به شرح ذیل است:</t>
  </si>
  <si>
    <t>23</t>
  </si>
  <si>
    <t>24</t>
  </si>
  <si>
    <t>دارايي هاي در جريان تكميل به شرح زير است:</t>
  </si>
  <si>
    <t>برآورد مخارج تكميل</t>
  </si>
  <si>
    <t>32</t>
  </si>
  <si>
    <t>38</t>
  </si>
  <si>
    <t>39</t>
  </si>
  <si>
    <t>40</t>
  </si>
  <si>
    <t>كاهش</t>
  </si>
  <si>
    <t>42</t>
  </si>
  <si>
    <t>-1</t>
  </si>
  <si>
    <t>صورت تغييرات در حقوق مالكانه</t>
  </si>
  <si>
    <t>صورت جريان هاي نقدي</t>
  </si>
  <si>
    <t>9</t>
  </si>
  <si>
    <t xml:space="preserve">    سرمايه گذاري در ساير اوراق بهادار</t>
  </si>
  <si>
    <t>3-15- اوراق مشاركت</t>
  </si>
  <si>
    <t>جریان های نقدی حاصل از فعالیت های سرمایه گذاری :</t>
  </si>
  <si>
    <t>بهاي تمام شده به كسر كاهش ارزش انباشته هر يك از سرمايه گذاري ها</t>
  </si>
  <si>
    <t>در زمان تصويب سود توسط مجمع عمومي صاحبان سهام شركت سرمايه پذير(تا تاريخ صورت وضعيت مالي)</t>
  </si>
  <si>
    <t>هيات مديره با بررسي نگهداشت سرمايه و نقدينگي مورد نياز ، قصد نگهداري سرمايه گذاري هاي بلند مدت براي مدت طولاني را دارد. اين سرمايه گذاري ها با قصد استفاده مستمر توسط شركت نگهداري مي شود و هدف آن نگهداري پرتفويي از سرمايه گزاري ها جهت تامين درآمد و يا رشد سرمايه براي شركت است.</t>
  </si>
  <si>
    <t>دارایی های هر قسمت شامل تمام دارایی های عملیاتی اســتفاده شده توسط قسمت است که عمــدتا وجه نقد، مطالبات، موجودی مواد و کالا و دارایی های ثابت  مشهود (پس از کسر اقلام کاهنده مربوط) را دربرمی گیرد . با وجود اینکه بیشتر این دارایی ها میتواند مستقیما به هریک از قسمتها منتسب شود اما مبلغ دفتری  برخی دارایی ها که به طور مشترک توسط دو یا چند قسمت اســتفاده می شود بر مبنای منطــقی به آن قسمت تخصیص می یابد0</t>
  </si>
  <si>
    <t>موجودی مواد اولیه و بسته بندی تا قبل از سال مالی **13  با بکارگیری روش میانگین موزون اندازه گیری می شد اما به دلیل ....................،از ابتدای سال **13 روش مزبور به روش " اولین صادره از اولین وارده " تغییر یافته و روش جدید با فرض تسری به سال های قبل اعمال شده است (یادداشت 2-41)</t>
  </si>
  <si>
    <t>3-13- ذخاير</t>
  </si>
  <si>
    <t xml:space="preserve">ارزش بازار مجموعه (پرتفوي) سرمايه گذاري هاي مزبور </t>
  </si>
  <si>
    <t>اقل بهاي تمام شده و خالص ارزش فروش هريك از سرمايه گذاري ها</t>
  </si>
  <si>
    <t>دارایی های ثابت مشهود تا ارزش ..................... میلیون ریال در مقابل خطرات احتمالی ناشی از حریق،سیل و زلزله از پوشش بیمه ای  برخوردار است.</t>
  </si>
  <si>
    <t>بخشی از منابع برای پروژه احداث خط تولید .......................... از محل انتشار اوراق مشارکت به مبلغ ............................ میلیون ریال تامین شده است.</t>
  </si>
  <si>
    <t xml:space="preserve">احداث خط تولید </t>
  </si>
  <si>
    <t>دارايي هاي غير جاري نگهداري شده براي فروش و بدهي هاي مرتبط با دارايي هاي غير جاري نگهداري شده براي فروش</t>
  </si>
  <si>
    <t>شركت در سال مالي 13x2 تصميم گرفته است يك باب انبار واقع در .... را طي 12 ماه آتي واگذار نمايد.براي فروش انبار به قيمت منطقي، بازاريابي موثري انجام شده است.</t>
  </si>
  <si>
    <t>ساير اندوخته ها متشكل از اندوخته عمومي و اندوخته طرح توسعه است. مجمع عمومي شركت به منظور تقويت بنيه مالي شركت به موجب ماده ....... اساسنامه هر سال معادل ...... درصد از سود خالص را به اندوخته عمومي تخصيص مي دهد. علاوه بر اين ، به منظور اجراي طرح توسعه......،طبق مصوبه مجمع عمومي مورخ 00/00/ 1300 اندوخته طرح توسعه در حساب ها اختصاص يافته است. گردش حساب اندوخته هاي ياد شده طي سال مالي به شرح زير است:</t>
  </si>
  <si>
    <t>-35-6-1</t>
  </si>
  <si>
    <t>-35-6</t>
  </si>
  <si>
    <t xml:space="preserve"> به منظور احداث خط تولید ...، بر اساس مجوز شماره ... مورخ ... صادره توسط سازمان بورس و اوراق بهادار، شرکت مبلغ ... میلیون ریال اوراق مشارکت به سررسید سال ... و با نرخ سود علی الحساب ... درصد در تاریخ ... صادر نموده که وضعیت آن در تاریخ صورت وضعیت مالی  به شرح زیر است:</t>
  </si>
  <si>
    <t>سود علی الحساب در مقاطع .... ماهه به دارندگان اوراق پرداخت می شود . سود قطعی پروژه در سررسید طبق ضوابط انتشار اوراق مشارکت، محاسبه و در صورت فزونی آن نسبت به سودهای علی الحساب پرداختنی، مابه التفاوت به دارندگان اوراق پرداخت می شود. بر اساس برآورد مدیریت، تا تاریخ صورت وضعیت مالی سود قطعی پروژه کمتر از مبالغ سود علی الحساب متعلقه می باشد.</t>
  </si>
  <si>
    <t>-35-7</t>
  </si>
  <si>
    <t>-35-8</t>
  </si>
  <si>
    <t>تعهدات اجاره سرمایه ای مر تبط با تحصیل ساختمان دفتر مرکزی از طریق اجاره به شرط تملیک می باشد. طبق قرار داد اجاره مدت قرارداد .... سال ، مبلغ اجاره سالانه ... میلیون ریال است و همچنین اختیار خرید دارایی با پرداخت مبلغ ... میلیون ریال در پایان قرار داد به خریدار اعطا شده است.</t>
  </si>
  <si>
    <t>شرکت با هدف تأمین مالی، بخشی از مطالبات مدت دار خود از مشتریان را به نهاد واسط منتقل و اوراق خرید دین توسط نهاد واسط منتشر و منابع حاصل در اختیار شرکت قرار گرفته است. با توجه به هدف شرکت و تضمین زیان های اعتباری توسط شرکت، اساسا تمام ریسک ها و مزایای مالکیت مطالبات حفظ شده و مطالبات دریافتنی (دارایی مالی) انتقال یافته به نهاد واسط، از دفاتر شرکت حذف نشده و بابت وجوه دریافتی در نتیجه انتشار اوراق خرید دین ، بدهی مالی در سر فصل تسهیلات مالی شناسایی شده است.</t>
  </si>
  <si>
    <t>جمع تغییرات در سرمایه درگردش</t>
  </si>
  <si>
    <t>41-4-2-</t>
  </si>
  <si>
    <t>مباني اندازه گيري استفاده شده در تهيه صورتهاي مالي</t>
  </si>
  <si>
    <t>در آمد عملیاتی به ارزش منصفانه مابه ازای دریافتی یا دریافتنی و به کسر مبالغ برآوردی از بابت برگشت از فروش وتخفیفات اندازه گیری می شود .</t>
  </si>
  <si>
    <t>در صورت وجود نرخ های متعدد برای یک ارز، از نرخی برای تسعیر استفاده می شود که  جریان های نقدی آتی ناشی از معامله یا مانده حساب مربوط، بر حسب آن تسویه می شود .اگر تبدیل دو واحد پول به یکدیگر به صورت موقت ممکن نباشد، نرخ مورد استفاده ، نرخ اولین تاریخی است که در آن، تبدیل امکان پذیر می شود .</t>
  </si>
  <si>
    <t>دارایی ها و بدهی های عملیات خارجی به نرخ قابل دسترس ارز در تاریخ صورت وضعیت مالی و درآمدها و هزینه های آنها به نرخ ارز در تاریخ انجام معامله تسعیر می شود. تمام تفاوت های تسعیر حاصل، در صورت سود وزیان جامع شناسایی و تحت سرفصل حقوق مالكانه در صورت وضعیت مالی طبقه بندی می شود. مضافا تفاوت های تسعیر اقلام پولی که ماهیتا بخشی از خالص سرمایه گذاری در عملیات خارجی را تشکیل می دهد، در صورت سود وزیان جامع شناسایی و تا زمان واگذاری سرمایه گذاری، تحت سرفصل حقوق مالکانه در صورت وضعیت مالی طبقه بندی می شود.</t>
  </si>
  <si>
    <t>مخارج تامین مالی در دوره وقوع به عنوان هزینه شناسایی می شود، به استثنای مخارجی که مستقیما قابل انتساب به تحصیل  «دارایی های واجد شرایط» است.</t>
  </si>
  <si>
    <t xml:space="preserve">دارایی های ثابت مشهود </t>
  </si>
  <si>
    <t>داريي هاي ثابت مشهود، به استثناي موارد مندرج در يادداشت هاي 2-6-3 و 3-6-3،‌ بر مبناي بهاي تمام شده اندازه گیری می شود .مخارج بعدی مرتبط با دارایی های ثابت مشهود که موجب بهبود وضعیت دارایی در مقایسه با استاندارد عملکرد ارزیابی شده اولیه آن گردد ومنجر به افزایش منافع اقتصادی حاصل از دارایی شود ، به مبلغ دفتری دارایی اضافه و طی عمر مفید باقی مانده دارایی های مربوط مستهلک می شود .مخارج روزمره تعمیر و نگه داری دارایی ها که به منظور حفظ وضعيت دارایی در مقایسه با استاندارد عملکرد ارزیابی شده اولیه دارایی انجام می شود، در زمان وقوع به عنوان هزینه شناسایی می گردد .</t>
  </si>
  <si>
    <t>ماشین آلات وتجهیزات برمبنای مبلغ تجدید ارزیابی در حساب ها انعکاس یافته است. تجدید ارزیابی در تاریخ ....... و با استفاده از کارشناسان مستقل، صورت پذیرفته است. تناوب تجدید ارزیابی به تغییرات ارزش منصفانه دارایی های تجدید ارزیابی  شده بستگی دارد. چنانچه ارزش منصفانه دارایی های تجدید ارزیابی شده ، تفاوت با اهمیتی با مبلغ دفتری آن داشته باشد،  تجدید ارزیابی بعدی ضرورت دارد. دوره تناوب تجدید ارزیابی .....ساله می باشد.</t>
  </si>
  <si>
    <t>دارایی های ثابت مشهود تحصیل شده از طریق قرارداد اجاره به شرط تملیک، به  «اقل ارزش منصفانه دارایی در آغاز اجاره وارزش فعلی حداقل مبالغ اجاره»  اندازه گیری می شود. جهت محاسبه ارزش فعلی حداقل مبالغ اجاره، از نرخ ضمنی سود تضمین شده اجاره استفاده می گردد.</t>
  </si>
  <si>
    <t>استهلاک دارایی های تجدید ارزیابی شده با توجه به مبلغ دفتری جدید (پس از تجدید ارزیابی)، طی عمر مفید باقی مانده محاسبه ودر حسابها منظور می شود .</t>
  </si>
  <si>
    <t>سرمایه گذاری در املاک به بهای تمام شده پس از کسر کاهش ارزش انباشته هریک از سرمایه گذاری ها اندازه گیری می شود .درآمد سرمایه گذاری در املاک، به ارزش منصفانه مابه ازای دریافتی یا دریافتنی به کسر مبالغ برآوردی از بابت برگشت از فروش وتخفیفات شناسایی می شود .سرمایه گذاری در املاک شامل سرمایه گذاری در زمین یا ساختماني است که عملیات ساخت و توسعه آن به اتمام رسیده و به جهت ارزش بالقوه ای که از نظر سرمایه گذاری دارد (افزایش ارزش واجاره)و نه به قصد استفاده توسط شرکت نگه داری می شود .</t>
  </si>
  <si>
    <t xml:space="preserve">دارایی هاي نامشهود </t>
  </si>
  <si>
    <t>دارایی های نامشهود برمبنای بهای تمام شده اندازه گیری و در حساب ثبت می شود. مخارجی از قبیل مخارج معرفی یک محصول یا خدمت جدید مانند مخارج تبلیغات، مخارج انجام فعالیت تجاری در یک محل جدید یا با یک گروه جدید از مشتریان مانند مخارج آموزش کارکنان، و مخارج اداری، عمومی وفروش در بهای تمام شده دارایی نامشهود منظور نمی شود .شناسایی مخارج در مبلغ دفتری یک دارایی نامشهود، هنگامی که دارایی آماده بهره برداری است، متوقف می شود. بنابراین، مخارج تحمل شده برای استفاده یا بکارگیری مجدد یک دارایی نامشهود، در مبلغ دفتری آن منظور نمی شود.</t>
  </si>
  <si>
    <t xml:space="preserve">استهلاک دارایی های نامشهود با عمر مفید معین، با توجه به الگوی مصرف منافع اقتصادی آتی مورد انتظار مربوط و بر اساس نرخ ها و روش های زیر محاسبه می شود : </t>
  </si>
  <si>
    <t>تنها در صورتیکه مبلغ بازیافتنی یک دارایی از مبلغ دفتـــری آن کمتر باشد، مبلغ دفتری دارایی (یا واحد مولد وجه نقد) تا مبلغ باز یافتنی آن کاهش یافته و تفاوت به عنوان زیان کاهش ارزش بلافاصله در سود وزیان شناسایی می گردد، مگر اینکه دارایی تجدید ارزیابی شده باشد که در این صورت منجر به کاهش مبلغ مازاد تجدید ارزیابی مي گردد.</t>
  </si>
  <si>
    <t xml:space="preserve">در صورت افزایش مبلغ بازیافتنی از زمان شناسایی آخرین زیان که بیانگر برگشت زیان کاهش ارزش دارایی (واحد مولد وجه نقد) می باشد، مبلغ دفتری دارایی تا مبلغ بازیافتنی جدید حداکثر تا مبلغ دفتری با فرض عدم شناسایی زیان کاهش ارزش در سال های قبل، افزایش می باید. برگشت زیان کاهش ارزش دارایی (واحد مولد وجه نقد) نیز بلافاصله در سود وزیان شناسایی می گردد. مگر اینکه دارایی تجدید ارزیابی شده باشد که در این صورت منجر به افزایش مبلغ مازاد تجدید ارزیابی می شود. </t>
  </si>
  <si>
    <t>موجودی مواد وکالا بر مبنای «اقل بهای تمام شده وخالص ارزش فروش» هریک از اقلام/ گروه های اقلام مشابه اندازه گیری می شود. در صورت فزونی بهای تمام شده نسبت به خالص ارزش فروش، مابه التفاوت به عنوان زیان کاهش ارزش موجودی شناسایی می شود . بهای تمام شده موجودی ها با بکارگیری روش های زیر تعیین می گردد:</t>
  </si>
  <si>
    <t>دارایی های غیر جاری (مجموعه هاي واحد)که مبلغ دفتری آنها، عمدتا از طریق فروش و نه استفاده مستمر بازیافت می گردد، به عنوان «دارایی های غیر جاری نگه داری شده برای فروش» طبقه بندی می شود. این شرایط تنها زمانی احراز می شود که دارایی های غیر جاری ( مجموعه هاي واحد)جهت فروش فوری در وضعیت فعلی آن، فقط برحسب شرایطی که برای فروش چنین دارایی های مرسوم ومعمول است، آماده بوده وفروش آن بسیار محتمل باشد وسطح مناسبی از مدیریت، متعهد به اجرای طرح فروش دارایی ها (مجموعه هاي واحد) باشد به گونه ای که  انتظار رود شرایط تکمیل فروش طی یکسال از تاریخ طبقه بندی، به استثنای مواردی که خارج از حیطه اختیار مدیریت شرکت است، احراز گردد .</t>
  </si>
  <si>
    <t xml:space="preserve">دارایی های غیر جاری (مجموعه های واحد) نگه داری شده برای فروش، « به اقل مبلغ دفتری وخالص  ارزش فروش»  اندازه گیری می گردد . </t>
  </si>
  <si>
    <t>ذخاير در پايان دوره مالي بررسی و براي نشان دادن بهترين براورد جاري تعديل مي شوند و هرگاه خروج منافع اقتصادي براي تسويه تعهد، ديگر محتمل نباشد، ذخيره برگشت داده مي شود.</t>
  </si>
  <si>
    <t xml:space="preserve">ذخاير، بدهي هايي هستند كه زمان تسويه و يا تعيين مبلغ آن توام با ابهام نسبتا قــابل توجه است . ذخاير زماني شناسايي مي شوند كه شــركت داراي تعهد فعلي (قانوني يا عرفي) در نتيجه رويـــدادهاي گذشته باشد، خروج منافع اقتصادي براي تسويه تعهد محتمل باشد و مبلغ تعهد به گونه اي اتكاپذير قابل برآورد باشد . </t>
  </si>
  <si>
    <t>ذخيره تضمين محصولات (گارانتي) بر مبناي ....... [درصد فروش سالانه محصولات مشمول تضمين] برآورد و به حساب گرفته        مي شود.</t>
  </si>
  <si>
    <t>ذخيره مزاياي پايان خدمت كاركنان بر اساس يك ماه آخرين حقوق ثابت و مزاياي مستمر براي هر سال خدمت آنان محاسبه و در حساب ها منظور مي شود.</t>
  </si>
  <si>
    <t xml:space="preserve">    سرمايه گذاري هاي جاري و بلند مدت در سهام شركت ها</t>
  </si>
  <si>
    <t>اوراق مشاركت منتشر شده به كسر، بر مبناي «روش ناخالص» در حسابها ثبت مي گردد. مبلغ كسر اوراق مشاركت (شامل مخارج انتشار آن) در مقاطع سر رسيد پرداخت سود و كارمزد بر اساس روش «نرخ سود تضمين شده موثر» مستهلك مي گردد.</t>
  </si>
  <si>
    <t>سهام خزانه به روش بهاي تمام شده در دفاتر شناسايي و ثبت می شود و به عنوان يك رقم كاهنده در بخش حقوق مالكانه در صورت وضعيت مالي ارائه مي شود. در زمان خريد ، فروش، انتشار يا ابطال ابزارهاي مالكانه خود شركت هيچ سود يا زياني در صورت سود و زيان شناساي نمي شود. مابه ازاي پرداختي يا دريافتي بايد بطور مستقيم در بخش حقوق مالكانه شناسايي گردد.</t>
  </si>
  <si>
    <t>هنگام فروش سهام خزانه، هيچگونه مبلغي در صورت سود و زيان و صورت سود و زيان جامع شناسايي نمي شود و مابه التفاوت خالص مبلغ فروش و مبلغ دفتري در حساب «صرف (كسر) سهام خزانه» شناسايي و ثبت مي شود.</t>
  </si>
  <si>
    <t xml:space="preserve">در تاريخ گزارشگري ، مانده بدهكار در حساب «صرف (كسر) سهام خزانه» و به حساب سود (زيان) انباشته منتقل مي شود. مانده بستانكار حساب مزبور تا ميزان كسر سهام خزانه منظور شده قبلي به حساب سود (زيان) انباشته ، به آن حساب منظور و باقيمانده به عنوان «صرف سهام خزانه» در صورت وضعيت مالي در بخش حقوق مالكانه  ارائه و در زمان فروش كل سهام خزانه به حساب سود (زيان) انباشته منتقل مي شود .  </t>
  </si>
  <si>
    <t>قضاوت ها در فرآيند بكارگيري رويه هاي حسابداري</t>
  </si>
  <si>
    <t>طبقه بندي سرمايه گذاري ها در طبقه دارايي هاي غير جاري</t>
  </si>
  <si>
    <t>هيات مديره با توجه به ميزان فروش و بررسي نتايج سال هاي قبل و بازخوردهاي دريافت شده از مشتريان درطي سال اقدام به براورد ذخيره تضمين محصولات مي نمايد كه در پايان سال جاري مبلغ .... ميليون ريال براورد و براي سال قبل .... ميليون ريال براورد شده است.</t>
  </si>
  <si>
    <t>ماشين آلات و تجهيزات بر مبناي مبلغ تجديد ارزيابي در حسابها انعكاس يافته است. تجديد ارزيابي با استفاده از كارشناسان مستقل، صورت پذيرفته است. مفروضات مورد استفاده براي تعيين ارزش منصفانه به شرح زير است:                                                               [اطلاعات در خصوص داده هاي مورد استفاده و تكنيك ارزيابي]</t>
  </si>
  <si>
    <t>شرکت دارای دو قسمت عملیات اصلی شامل تولید گروه محصولات / محصول.... و .... در سطح ایران می باشد. مسئولیت هریک از قسمتهای فوق به عهده مدیر تولید جداگانه و با نظارت مدیرعامل است . محصولات عمده تولیدی هر دو قسمت به شرح ذیل است :</t>
  </si>
  <si>
    <t>نتایج عملیات متوقف شده کارخانه تولید محصولات غذایی ................... طبق یادداشت 2-26 مندرج در سود و زیان سال جاری به شرح زیر است. از بابت آثار مالی ناشی از این تصمیم، نتایج عملیات و جریان وجوه نقد سال 1397 ارائه مجدد شده است.</t>
  </si>
  <si>
    <t>ماشین آلات و تجهیزات در سال xxxx  مورد تجدید ارزیابی قرار گرفته و تفاوت آن به مبلغ ............................ میلیون ریال تحت عنوان  مازاد تجدید ارزیابی دارایی ها در سر فصل حقوق مالکانه طبق بندی شده و در صورت سود و زیان جامع نیز انعکاس  یافته است. مقایسه  مبلغ دفتری ماشین آلات و تجهیزات مبتنی بر روش تجدید ارزیابی با مبلغ دفتری مبتنی بر روش بهای تمام شده به شرح ذیر است:</t>
  </si>
  <si>
    <t>مبلغ .... ميليون ريال از زمين ، ساختمان و ماشين آلات و تجهيزات در قبال تسهيلات مالي دريافتي در وثيقه بانك ها مي باشد.</t>
  </si>
  <si>
    <t>:سرمایه گذاری در سهام شرکت ها</t>
  </si>
  <si>
    <t>کاهش ارزش شامل دریافتنی های تجاری است که به صورت جداگانه به مبلغ .... ریال(سال قبل ... ریال ) کاهش ارزش یافته اند و مربوط به شرکت هایی هستند که در مرحله انحلال قرار دارند. کاهش ارزش شناسایی شده نشان دهنده تفاوت بین مبلغ دفتری این دریافتنی های تجاری و ارزش فعلی عواید مورد انتظار از انحلال است. برای این دسته از دریافتنی ها وثیقه دریافت نشده است.</t>
  </si>
  <si>
    <t xml:space="preserve">موجودي نقد </t>
  </si>
  <si>
    <t>شركت مصمم است كارخانه توليد محصولات غذايي ............ را به منظور ...... واگذار نمايد و پيش بيني مي گردد كه فرايند واگذاري تا تاريخ 13x3/00/00 تكميل شود. به همين منظور فعاليت اين كارخانه از تاريخ .... متوقف گريده است (يادداشت 14).گروه هاي اصلي دارايي ها و بدهي هاي كارخانه قابل واگذاري در پايان سال به شرح زير است:</t>
  </si>
  <si>
    <t>طي سال مورد گزارش سرمايه شركت از مبلغ .... ميليون ريال به ...... ميليون ريال (معادل ..... درصد) از محل سود انباشته، افزايش يافته كه در تاريخ ........... به ثبت رسيده است.</t>
  </si>
  <si>
    <t>طي سال مالي مورد گزارش، سرمايه شركت به موجب مصوبه مجمع عمومي فوق العاده صاحبان سهام مورخ ......... از محل آورده نقدي و مطالبات سهامداران به مبلغ .... ميليون ريال افزايش يافته و از اين بابت مبلغ ..... ميليون ريال در سرفصل افزايش سرمايه در جريان انعكاس يافته است. مراحل ثبت افزايش سرمايه در جريان مي باشد.</t>
  </si>
  <si>
    <t>طبق مصوبه مجمع عمومي فوق العاده در سال ...... افزايش سرمايه شركت با سلب حق تقدم از صاحبان سهام به ميزان.... درصد از محل فروش سهام تصويب و مقرر گرديد هر سهم به قيمت .... ريال به فروش برسد و مابه التفاوت مبلغ فروش و مبلغ اسمي سهام جمعا" به مبلغ .... ميليون ريال به حساب صرف سهام منظور گردد.</t>
  </si>
  <si>
    <t>در اجراي مفاد مواد 140و238 اصلاحيه قانون تجارت مصوب سال 1347 و ماده .... اساسنامه ، مبلغ .... ميليون ريال ازمحل سود قابل تخصيص، به اندوخته قانوني منتقل شده است. به موجب مفاد مواد ياد شده تا رسيدن مانده اندوخته قانوني به 10 درصد سرمايه شركت، انتقال يك بيستم از سود خالص هر سال به اندوخته فوق الذكر الزامي است. اندوخته قانوني قابل انتقال به سرمايه نمي باشد و جز در هنگام انحلال شركت، قابل تقسيم بين سهامداران نيست.</t>
  </si>
  <si>
    <t>تفاوت تسعير ارز عمليات خارجي به مبلغ ..... ميليون ريال (سال قبل مبلغ .... ميليون ريال) مربوط به واحد .... مستقر در كشور مي باشد. اندوخته مزبور صرفا در زمان واگذاري واحد عمليات خارجي ياد شده . قابل انتقال به سود (زيان) انباشته مي باشد. از اين بابت مبلغ ..... ميليون ريال طي سال مالي مورد گزارش در صورت سود و زيان جامع انعكاس يافته است.</t>
  </si>
  <si>
    <t>طبق ماده 28 قانون رفع موانع توليد رقابت پذير و ارتقاي نظام مالي كشور، شركت مي تواند بر اساس ميزان سهام شناور، تا سقف 10% از سهام خود را خريداري و تحت عنوان سهام خزانه در شركت نگهداري كنند. خريد و فروش سهام خزانه طبق آيين نامه و دستور العمل اجرايي خريد، نگهداري و عرضه سهام خزانه صورت مي گيرد. شركت نسبت به سهام خزانه، فاقد حق راي در مجامع بوده و حق تقدم در خريد سهام جديد را ندارد و در زمان انحلال حق دريافت هيچ چگونه دارايي ندارد. به سهام خزانه در موقع تقسيم سود، سودي تعلق نمي گيرد.</t>
  </si>
  <si>
    <t>صورت تطبيق برنامه خريدو فروش سهام خزانه با عملكرد واقعي:</t>
  </si>
  <si>
    <t>ميانگين دوره اعتباري در مورد خريد كالا .... روز است . شركت رويه هاي مديريت ريسك را وضع مي كند تا اطمينان حاصل شود كه كليه پرداختني ها بر اساس شرايط اعتباري توافق شده ، پرداخت مي شود.</t>
  </si>
  <si>
    <t>تسهيلات مالي جاري به مبلغ ... ميليون ريال از بانك .... در سال.... [پس از پايان سال و قبل از تاريخ تاييد صورت هاي مالي]،به صورت بلند مدت مجددا تامين مالي شده است.</t>
  </si>
  <si>
    <t xml:space="preserve">تسهيلات دريافتي به مبلغ .... ميليون ريال از بانك ... مستلزم ايجاد ... ميليون ريال سپرده سرمايه گذاري با سود ... درصد بوده كه با توجه به اينكه شركت در استفاده از آن سپرده محدوديت دارد و نرخ سود آن كمتر از نرخ سود متعارف بانكي است، لذا از تسهيلات مالي مذكور كسر و تسهيلات مالي به صورت خالص ارايه شده است. همچنين نرخ موثر (واقعي) تسهيلات مالي مذكور برابر.... درصد است.  </t>
  </si>
  <si>
    <t>تسهيلات دريافتي به مبلغ ... ميليون ريال از بانك ... نكول شده است كه شركت بايد اصل، سود و جرايم آن را به مبلغ ....ميليون ريال پرداخت نمايد. تا تاريخ تاييد صورت هاي مالي ، مبلغ .... ميليون ريال آن با تسهيلات جديد جايگزين (استمهال) شده و مذاكره براي استمهال مابقي تسهيلات مذكور در جريان مي باشد.</t>
  </si>
  <si>
    <t>تسهيلات دريافتي از بانك ......... به مبلغ ........ با واگذاري يك واحد آپارتمان متعلق به شركت، تسويه شده است.</t>
  </si>
  <si>
    <t>اوراق خرید دین ... ساله / ماهه با نرخ ... درصد ، به مبلغ .... میلیون ریال و با مبلغ اسمی هر ورقه ... ریال در تاریخ .... منتشر شده است. مبالغ پرداختی مقرر تا پایان مدت اوراق به دارندگان اوراق برابر ... میلیون ریال و مقاطع پرداخت های مرتبط با اوراق، هر ... ماه یکبار از تاریخ انتشار اوراق است. طی سال بابت اوراق مذکور مبلغ ... میلیون ریال به حساب نهاد واسط واریز شده است.</t>
  </si>
  <si>
    <t>در سال 2×13 روش ارزیابی موجودي مواد اولیه و بسته بندی به دلیل ... از روش میانگین موزون به روش اولین صادره از اولین وارده تغییر یافته است. اتخاذ روش جدید، سود سال 2×13 را به مبلغ ... میلیون ریال افزایش داده است.</t>
  </si>
  <si>
    <t>-41-3-2</t>
  </si>
  <si>
    <t>41-4- به منظور ارائه تصویری مناسب از وضعیت مالی و نتایج عملیات، کلیه اطلاعات مقایسه ای مربوط در صورت های مالی مقایسه ای اصلاح و ارائه مجدد شده است و به همین دلیل اقلام مقایسه ای بعضا با صورت های مالی ارائه شده در سال مالی قبل مطابقت ندارد.</t>
  </si>
  <si>
    <t>(مبالغ به ميليون ريال )</t>
  </si>
  <si>
    <t>(مبالغ به ميليون ريال )‌</t>
  </si>
  <si>
    <t>مديريت سرمايه</t>
  </si>
  <si>
    <t>نسبت خالص بدهی به حقوق مالکانه(‌درصد)</t>
  </si>
  <si>
    <t>کمیته ریسک شرکت، خدماتی برای دسترسی هماهنگ به بازارهای مالی داخلی و بین المللی و نظارت و مدیریت ریسک های مالی مربوط به عملیات شرکت از طریق گزارش های ریسک داخلی که آسیب پذیری را برحسب درجه و اندازه ریسک ها تجزیه و تحلیل می کند، ارائه می کند. این ریسک ها شامل ریسک بازار (شامل ریسک نرخ ارز و سایر ریسک های قیمت)، ریسک اعتباری و ریسک نقدینگی می باشد. کمیته ریسک شرکت که بر ریسک ها و سیاست های اجرا شده نظارت می کند تا آسیب پذیری از ریسک ها را کاهش دهد، بصورت فصلی به هیأت مدیره گزارش می دهد.</t>
  </si>
  <si>
    <t>شرکت معاملاتی را به ارز انجام می دهد که در نتیجه، در معرض آسیب پذیری از نوسانات نرخ ارز قرار می گیرد. آسیب پذیری از نوسان نرخ ارز از طریق ...، مدیریت می شود. مبالغ دفتری دارایی های پولی ارزي و بدهی های پولی ارزی شرکت در یادداشت 45 ارائه شده است.</t>
  </si>
  <si>
    <t>شرکت به طور عمده در معرض واحد پولی .... قرار دارد. جدول زیر جزئیات مربوط به حساسیت شرکت نسبت به 10 درصد افزایش و کاهش ریال نسبت به ارزهای خارجی مربوطه را نشان می دهد. 10 درصد، نرخ حساسیت استفاده شده در زمان گزارشگری داخلی ریسک ارزی به مدیریت شرکت است و نشان دهنده ارزیابی مدیریت از احتمال معقول تغییر در نرخ های ارز است. تجزیه و تحلیل حساسیت تنها شامل اقلام پولی ارزی است و تسعیر آنها در پایان دوره به ازای 10 درصد تغییر در نرخ های ارز تعدیل شده است. تجزیه وتحلیل حساسیت شامل وام های خارجی است. عدد مثبت ارائه شده در جدول ذیل نشان دهنده افزایش سود یا حقوق مالکانه است که در آن ریال به میزان 10 درصد در مقابل ارز مربوطه تقویت شده است. برای 10 دصد تضعیف ریال در مقابل ارز مربوطه ، یک اثر قابل مقایسه بر سود یا حقوق مالکانه وجود خواهد داشت ومانده های زیر منفی خواهد شد.</t>
  </si>
  <si>
    <t xml:space="preserve">شرکت در معرض ریسک های قیمت اوراق بهادار مالکانه (سهام) ناشی از سرمایه گذاری ها در اوراق بهادار مالکانه قرار دارد. برخی از سرمایه گذاری ها در اوراق بهادار مالکانه در شرکت به جای اهداف مبادله برای هدف استراتژیک نگهداری می شود . شرکت بطور فعال این سرمایه گذاری رو مبادله نمی کند .همچنین شرکت سایر سرمایه گذاری در اوراق بهادار مالکانه را برای اهداف مبادله نگهداری می کند. </t>
  </si>
  <si>
    <t>ریسک اعتباری به ریسکی اشاره دارد که طرف قرارداد در ایفای تعهدات قراردادی خود ناتوان باشد که منجر به زیان مالی برای شرکت شود . شرکت سیاستی مبنی برمعامله تنها با طرف های قرارداد معتبر و اخذ وثیقه کافی ، در موارد مقتضی، را اتخاذ کرده است، تا ریسک اعتباری ناشی از ناتوانی در ایفای تعهدات توسط مشتریان را کاهش دهد. شرکت تنها با شرکتهایی معامله می کند که رتبه اعتباری بالایی داشته باشد . شرکت با استفاده از اطلاعات مالی عمومی و سوابق معاملاتی خود ، مشتریان عمده خود را رتبه بندی اعتباری می کند. آسیب پذیری شرکت و رتبه بندی اعتباری طرف قراردادهای آن ، به طور مستمر نظارت شده و ارزش کل معاملات با طرف قراردادهای تأیید شده گسترش می یابد . آسیب پذیری اعتباری از طریق محدودیت های طرف قرارداد که بطور سالانه توسط کمیته مدیریت ریسک بررسی و تأیید می شود، کنترل می شود.دریافتنی های تجاری شامل تعداد زیادی از مشتریان است که در بین صنایع متنوع و منطق جغرافیایی گسترده شده است. ارزیابی اعتباری مستمر بر اساس وضعیت مالی حسابهای دریافتنی انجام می شود. همچنين شرکت  هیچگونه وثیقه یا سایر روشهای افزایش اعتبار به منظور پوشش ریسک های اعتباری مرتبط با داراییهای مالی خود نگهداری نمی کند.
به غیر از شرکت ... ، بزرگترین مشتری شرکت ، شرکت آسیب پذیری ریسک اعتباری با اهمیتی نسبت به هیچ یک از طرف های قرارداد ندارد.تمرکز ریسک اعتباری مرتبط به شرکت الف از 20 درصد ناخالص دراییهای پولی ، در هر زمانی در طول سال، تجاوز نمی کند تمرکز ریسک اعتباری مرتبط با سایر طرف های قرارداد از 5 درصد ناخالص داراییهای پولی ،در هر زمانی در طول سال، تجاوز نمی کند.</t>
  </si>
  <si>
    <t>شرکت برای مدیریت ریسک نقدینگی، یک چهارچوب ریسک نقدینگی مناسب برای مدیریت کوتاه مدت ، میان مدت و بلند مدت  تامین وجوه و الزامات مدیریت نقدینگی تعیین کرده است. شرکت ریسک نقدینگی را از طریق نکهداری اندوخته کافی و تسهیلات بانکی ، از طریق نظارت مستمر بر جریان های نقدی پیش بینی شده و واقعی و از طریق تطبیق مقاطع سر رسید داراییها و بدهیهای مالی، مدیریت می کند.</t>
  </si>
  <si>
    <t>پوند انگلستان</t>
  </si>
  <si>
    <t>خالص دارایی ها (بدهی های) پولی و ارزی</t>
  </si>
  <si>
    <t>مدیران اصلی شرکت و شرکت های اصلی آن</t>
  </si>
  <si>
    <t>48-1 - مجمع عمومی فوق العاده شرکت در تاریخ ..../.../ 3×13 تشکیل و به منظور تامین وجوه لازم جهت ..... افزایش سرمایه شرکت را به میزان .... میلیون ریال تصویب کرده است.</t>
  </si>
  <si>
    <t>براي دوره 6 ماهه منتهي به 1398/06/31</t>
  </si>
  <si>
    <t>حسابداري1، براي درك عملكرد مالي شركت نمونه،‌تحت سرفصل جداگانه در صورت سود و زيان ارائه شده است .</t>
  </si>
  <si>
    <r>
      <rPr>
        <b/>
        <sz val="10"/>
        <color rgb="FFFF0000"/>
        <rFont val="B Nazanin"/>
        <charset val="178"/>
      </rPr>
      <t>1</t>
    </r>
    <r>
      <rPr>
        <sz val="11"/>
        <rFont val="B Nazanin"/>
        <charset val="178"/>
      </rPr>
      <t xml:space="preserve"> </t>
    </r>
    <r>
      <rPr>
        <sz val="10"/>
        <rFont val="B Nazanin"/>
        <charset val="178"/>
      </rPr>
      <t>رويه هاي حسابداري كه در شركت موضوعيت ندارد،‌ نبايد افشا شود.</t>
    </r>
  </si>
  <si>
    <r>
      <rPr>
        <b/>
        <sz val="10"/>
        <color rgb="FFFF0000"/>
        <rFont val="B Nazanin"/>
        <charset val="178"/>
      </rPr>
      <t xml:space="preserve">1 </t>
    </r>
    <r>
      <rPr>
        <sz val="10"/>
        <rFont val="B Nazanin"/>
        <charset val="178"/>
      </rPr>
      <t>كليه ي شركت هايي كه اوراق سهام آْن ها به عموم عرضه مي شود يا در جريان انتشار عمومي است بايد اين اطلاعات را طبق استاندارد حسابداري شماره 25تهيه و ارائه كنند. ساير شركت ها نيز در صورت تمايل مي توانند ارائه نمايند. چنانچه ارائه اطلاعات بر حسب قسمت هاي جغرافيايي نيز ضرورت يابد،‌اطلاعات مربوط به نحو مقتضي در اين يادداشت ارئه خواهد شد.</t>
    </r>
  </si>
  <si>
    <r>
      <t>گزارش گری برحسب قسمت های مختلف</t>
    </r>
    <r>
      <rPr>
        <b/>
        <sz val="10"/>
        <color rgb="FFC00000"/>
        <rFont val="B Nazanin"/>
        <charset val="178"/>
      </rPr>
      <t>1</t>
    </r>
  </si>
  <si>
    <r>
      <rPr>
        <sz val="10"/>
        <color rgb="FFFF0000"/>
        <rFont val="B Nazanin"/>
        <charset val="178"/>
      </rPr>
      <t>1</t>
    </r>
    <r>
      <rPr>
        <sz val="10"/>
        <rFont val="B Nazanin"/>
        <charset val="178"/>
      </rPr>
      <t>وجوه بانكي مسدود شده وجوهي است كه انتظار نمي رود ظرف يك سال از تاريخ صورت وضعيت مالي قابل دسترس باشد .</t>
    </r>
  </si>
  <si>
    <r>
      <t xml:space="preserve">41-1- اصلاح اشتباهات : </t>
    </r>
    <r>
      <rPr>
        <sz val="10"/>
        <color rgb="FFFF0000"/>
        <rFont val="B Nazanin"/>
        <charset val="178"/>
      </rPr>
      <t>1</t>
    </r>
  </si>
  <si>
    <r>
      <rPr>
        <sz val="10"/>
        <color rgb="FFFF0000"/>
        <rFont val="B Nazanin"/>
        <charset val="178"/>
      </rPr>
      <t xml:space="preserve">1 </t>
    </r>
    <r>
      <rPr>
        <sz val="10"/>
        <color theme="1"/>
        <rFont val="B Nazanin"/>
        <charset val="178"/>
      </rPr>
      <t>لازم به تاکید است به موجب بند 41 استاندارد حسابداری 34، با عنوان  «رویه حسابداری، تغییر در برآوردهای حسابداری و اشتباهات»، اصلاح اشتباهات در صورتی که با اهمیت نباشد، در سود و زیان دوره جاری منظور میگردد.</t>
    </r>
  </si>
  <si>
    <r>
      <rPr>
        <b/>
        <sz val="10"/>
        <rFont val="B Nazanin"/>
        <charset val="178"/>
      </rPr>
      <t>.</t>
    </r>
    <r>
      <rPr>
        <b/>
        <sz val="10"/>
        <color rgb="FFFF0000"/>
        <rFont val="B Nazanin"/>
        <charset val="178"/>
      </rPr>
      <t>1</t>
    </r>
    <r>
      <rPr>
        <sz val="10"/>
        <color theme="1"/>
        <rFont val="B Nazanin"/>
        <charset val="178"/>
      </rPr>
      <t>تمام انواع وابستگی ها باید ذکر شود به عبارت دیگر در صورتیکه طرف معامله هم شرکت وابسته است و هم یکی از اعضای هیأت مدیره که 5 درصد از سهام آنها را در اختیار دارد هر دو باید افشاء و در جدول ارائه گردد</t>
    </r>
  </si>
  <si>
    <t>در اين پيوست،‌ صورت جريان هاي نقدي با روش مستقيم براي ارائه جريان هاي نقدي حاصل از فعاليت هاي عملياتي، ارائه شده است. شركت مي تواند به جاي صورت جريان ارائه شده در اين نمونه در صفحه 8، از صورت جريان هاي نقدي زير كه در استاندارد حسابداري 2 نيز توصيه شده و اطلاعات مفيدي براي پيش بيني جريان هاي نقدي آتي ارائه مي كند، استفاده نمايد.</t>
  </si>
  <si>
    <t>( تجديد ارائه شده )</t>
  </si>
  <si>
    <t>جريان هاي نقدي حاصل از فعاليت هاي عملياتي:</t>
  </si>
  <si>
    <t>دريافت هاي نقدي از مشتريان</t>
  </si>
  <si>
    <t>پرداخت هاي نقدي به تامين كنندگان و كاركنان</t>
  </si>
  <si>
    <t xml:space="preserve">نقد حاصل از عمليات </t>
  </si>
  <si>
    <t xml:space="preserve">پرداخت هاي نقدي بابت ماليات بر درآمد </t>
  </si>
  <si>
    <t>جريان خالص ورود(‌خروج) نقد حاصل از فعاليت هاي عملياتي</t>
  </si>
  <si>
    <t>جريان هاي نقدي حاصل از فعاليت هاي سرمايه گذاري:</t>
  </si>
  <si>
    <t>دريافت هاي نقدي حاصل از فروش دارايي هاي ثابت مشهود</t>
  </si>
  <si>
    <t xml:space="preserve">پرداخت هاي نقدي براي خريد دارايي هاي ثابت مشهود </t>
  </si>
  <si>
    <t xml:space="preserve">دريافت هاي نقدي حاصل از فروش دارايي هاي غير جاري نگهداري شده براي فروش </t>
  </si>
  <si>
    <t>دريافت هاي نقدي حاصل از فروش دارايي هاي نامشهود</t>
  </si>
  <si>
    <t xml:space="preserve">پرداخت هاي نقدي براي خريد دارايي هاي نامشهود </t>
  </si>
  <si>
    <t>دريافت هاي نقدي حاصل از فروش سرمايه گذاري هاي بلند مدت</t>
  </si>
  <si>
    <t xml:space="preserve">پرداخت هاي نقدي براي تحصيل سرمايه گذاري هاي بلند مدت </t>
  </si>
  <si>
    <t>دريافت هاي نقدي حاصل از فروش سرمايه گذاري در املاك</t>
  </si>
  <si>
    <t xml:space="preserve">پرداخت هاي نقدي براي تحصيل سرمايه گذاري در املاك </t>
  </si>
  <si>
    <t xml:space="preserve">دريافت هاي نقدي حاصل از فروش سرمايه گذاري هاي كوتاه مدت </t>
  </si>
  <si>
    <t xml:space="preserve">پرداخت هاي نقدي براي تحصيل سرمايه گذاري هاي كوتاه مدت </t>
  </si>
  <si>
    <t xml:space="preserve">پرداخت هاي نقدي بابت تسهيلات اعطايي به ديگران </t>
  </si>
  <si>
    <t>دريافت هاي نقدي حاصل از استرداد تسهيلات اعطايي به ديگران</t>
  </si>
  <si>
    <t xml:space="preserve">دريافت هاي نقدي حاصل از سود تسهيلات اعطايي </t>
  </si>
  <si>
    <t xml:space="preserve">دريافت هاي نقدي حاصل از سود سهام </t>
  </si>
  <si>
    <t xml:space="preserve">دريافت هاي نقدي حاصل از سود ساير سرمايه گذاري ها </t>
  </si>
  <si>
    <t>جريان خالص ورود(خروج) نقد حاصل از فعاليت هاي سرمايه گذاري</t>
  </si>
  <si>
    <t>جريان خالص ورود(خروج) نقد قبل از فعاليت هاي تامين مالي:</t>
  </si>
  <si>
    <t>جريان هاي نقدي حاصل از فعاليت هاي تامين مالي:</t>
  </si>
  <si>
    <t>دريافت هاي نقدي حاصل از افزايش سرمايه</t>
  </si>
  <si>
    <t xml:space="preserve">دريافت هاي نقدي حاصل از صرف سهام </t>
  </si>
  <si>
    <t>دريافت هاي نقدي حاصل از فروش سهام خزانه</t>
  </si>
  <si>
    <t>پرداخت هاي نقدي براي خريد سهام خزانه</t>
  </si>
  <si>
    <t>دريافت هاي نقدي حاصل از تسهيلات</t>
  </si>
  <si>
    <t>پرداخت هاي نقدي بابت اصل تسهيلات</t>
  </si>
  <si>
    <t>پرداخت هاي نقدي بابت سود تسهيلات</t>
  </si>
  <si>
    <t>دريافت هاي نقدي حاصل از انتشار اوراق مشاركت</t>
  </si>
  <si>
    <t>پرداخت هاي نقدي بابت اصل اوراق مشاركت</t>
  </si>
  <si>
    <t xml:space="preserve">پرداخت هاي نقدي بابت سود اوراق مشاركت </t>
  </si>
  <si>
    <t>دريافت هاي نقدي حاصل از انتشار اوراق خريد دين</t>
  </si>
  <si>
    <t>پرداخت هاي نقدي بابت اصل اوراق خريد دين</t>
  </si>
  <si>
    <t>پرداخت هاي نقدي بابت سود اوراق خريد دين</t>
  </si>
  <si>
    <t>پرداخت هاي نقدي بابت اصل اقساط اجاره سرمايه اي</t>
  </si>
  <si>
    <t>پرداخت هاي نقدي بابت سود اجاره سرمايه اي</t>
  </si>
  <si>
    <t>پرداخت هاي نقدي بابت سود سهام</t>
  </si>
  <si>
    <t>جريان خالص ورود(‌خروج)‌ نقد حاصل از فعاليت هاي تامين مالي</t>
  </si>
  <si>
    <t xml:space="preserve">خالص افزايش(‌كاهش)‌ در موجودي نقد </t>
  </si>
  <si>
    <t xml:space="preserve">مانده موجودي نقد در ابتداي سال </t>
  </si>
  <si>
    <t>تاثير تغييرات نرخ ارز</t>
  </si>
  <si>
    <t xml:space="preserve">مانده موجودي نقد در پايان سال </t>
  </si>
  <si>
    <t>معاملات غير نقدي</t>
  </si>
  <si>
    <t>پيوست</t>
  </si>
  <si>
    <t>صورتهاي مالي</t>
  </si>
  <si>
    <t>صورت سود و زيان جامع</t>
  </si>
  <si>
    <t xml:space="preserve">صورت سود و زيان </t>
  </si>
  <si>
    <t>يادداشتهاي توضيحي صورتهاي مالي</t>
  </si>
  <si>
    <t>......</t>
  </si>
  <si>
    <t>14</t>
  </si>
  <si>
    <t>19</t>
  </si>
  <si>
    <t>16-1</t>
  </si>
  <si>
    <t>19-5</t>
  </si>
  <si>
    <t>1403 و پس از آن</t>
  </si>
  <si>
    <t>دوره شش ماهه منتهی به 1398/06/31</t>
  </si>
  <si>
    <t>دوره شش ماهه منتهی به 1397/06/31</t>
  </si>
  <si>
    <t>خط مستقیم</t>
  </si>
  <si>
    <t>موجودی کالای آماده برای فروش</t>
  </si>
  <si>
    <t>بهای تمام شده کالای فروش رفته</t>
  </si>
  <si>
    <t>پاداش ترویج فروش</t>
  </si>
  <si>
    <t>حقوق و مزایای تامین نیروی انسانی</t>
  </si>
  <si>
    <t>مزاياي پايان خدمت و مرخصي كاركنان</t>
  </si>
  <si>
    <t xml:space="preserve">كمكهاي غير نقدي </t>
  </si>
  <si>
    <t>بيمه دارایيهاي ثابت و موجودي كالا</t>
  </si>
  <si>
    <t>کارمزد خدمات بانکی</t>
  </si>
  <si>
    <t>تبليغات و بازاريابي</t>
  </si>
  <si>
    <t xml:space="preserve">مطالبات مشكوك الوصول </t>
  </si>
  <si>
    <t>درآمد حاصل از ترویج فروش</t>
  </si>
  <si>
    <t xml:space="preserve">درآمد ( هزینه ) تاخیر تادیه </t>
  </si>
  <si>
    <t>درآمد متفرقه</t>
  </si>
  <si>
    <t>ضایعات کالا</t>
  </si>
  <si>
    <t>موجودی نقد و بانک</t>
  </si>
  <si>
    <t>اسناد دریافتنی تجاری</t>
  </si>
  <si>
    <t>حسابهای دریافتنی تجاری</t>
  </si>
  <si>
    <t>حسابها و اسناد دریافتنی غیر تجاری</t>
  </si>
  <si>
    <t>سپرده و پیش پرداختها</t>
  </si>
  <si>
    <t>دارائیهای ثابت مشهود</t>
  </si>
  <si>
    <t>دارائیهای نامشهود</t>
  </si>
  <si>
    <t>سرمایه گذاریهای بلند مدت</t>
  </si>
  <si>
    <t>سایر دارائیها</t>
  </si>
  <si>
    <t>اسناد پرداختنی تجاری</t>
  </si>
  <si>
    <t>حسابهای پرداختنی تجاری</t>
  </si>
  <si>
    <t>ذخیره مالیات</t>
  </si>
  <si>
    <t>تسهیلات مالی دریافتی</t>
  </si>
  <si>
    <t>ذخیره مزایای پایان خدمت کارکنان</t>
  </si>
  <si>
    <t>اندوخته ها</t>
  </si>
  <si>
    <t>سود (زیان) انباشته</t>
  </si>
  <si>
    <t>سود (زیان) جاری</t>
  </si>
  <si>
    <t>هزینه های توزیع و فروش</t>
  </si>
  <si>
    <t>هزینه مالی</t>
  </si>
  <si>
    <t>سایر درآمدها و(هزینه های) عملیاتی</t>
  </si>
  <si>
    <t>کـــــاربرگ طبقه بندی</t>
  </si>
  <si>
    <t>نام حساب</t>
  </si>
  <si>
    <t>تراز معین</t>
  </si>
  <si>
    <t xml:space="preserve">سرمایه گذاری کوتاه مدت </t>
  </si>
  <si>
    <t>حسابها و اسناد دریافتنی تجاری</t>
  </si>
  <si>
    <t>موجودی کالا</t>
  </si>
  <si>
    <t>حسابها واسناد پرداختنی تجاری</t>
  </si>
  <si>
    <t>حسابها واسناد پرداختنی غیر تجاری</t>
  </si>
  <si>
    <t>ذخیره مزایای پایان خدمت</t>
  </si>
  <si>
    <t>هزینه های  پرسنلی</t>
  </si>
  <si>
    <t>اسنهلاک</t>
  </si>
  <si>
    <t>هزینه های عمومی و توزیع و فروش</t>
  </si>
  <si>
    <t>سایر درآمدها و(هزینه های) غیر عملیاتی</t>
  </si>
  <si>
    <t>موجودي نزد بانكها</t>
  </si>
  <si>
    <t>وجوه در راه</t>
  </si>
  <si>
    <t>موجودي صندوق</t>
  </si>
  <si>
    <t>تنخواه گردانها</t>
  </si>
  <si>
    <t xml:space="preserve"> اسناد دریافتنی تجاری</t>
  </si>
  <si>
    <t>بدهي كاركنان (وام و جاري و بیمه عمر)</t>
  </si>
  <si>
    <t>وزارت دارایی-مالیات و عوارض ارزش افزوده</t>
  </si>
  <si>
    <t>سايراشخاص</t>
  </si>
  <si>
    <t>موجودی کالای امانی</t>
  </si>
  <si>
    <t>سایر موجودیها</t>
  </si>
  <si>
    <t>بيمه موجودی کالا و داراييهای ثابت</t>
  </si>
  <si>
    <t>ودیعه اجاره محل</t>
  </si>
  <si>
    <t>خرید کالا</t>
  </si>
  <si>
    <t>سازمان حسابرسی</t>
  </si>
  <si>
    <t>اجرای سکوی سایبان کرمانشاه</t>
  </si>
  <si>
    <t>اصلاح انبار بندر عباس</t>
  </si>
  <si>
    <t>اصلاح ساختمان اداری و درب و نرده های مرکز اهواز</t>
  </si>
  <si>
    <t>احداث انبار و سیستم اطفاء و اعلام حریق و سیتم گرمایشی مرکز تبریز</t>
  </si>
  <si>
    <t>اجرای سیستم دوربین مدار بسته (تهران یک، ساری،یزد،گرگان،کرمانشاهو ارومیه )</t>
  </si>
  <si>
    <t>احداث  مرکز اردبیل</t>
  </si>
  <si>
    <t>پروژه مرکز همدان(اعلام حریق و اطفاء حریق )</t>
  </si>
  <si>
    <t>پروژه تهران یک</t>
  </si>
  <si>
    <t>حق الامتياز تلفن , برق و غيره</t>
  </si>
  <si>
    <t>نرم افزارهای کامپیوتر</t>
  </si>
  <si>
    <t>زمينهاي موقوفي</t>
  </si>
  <si>
    <t>حصه بلند مدت وام كاركنان</t>
  </si>
  <si>
    <t>حصه بلند مدت اسناد دريافتني تجاری</t>
  </si>
  <si>
    <t xml:space="preserve">دارائی مالیات انتقالی </t>
  </si>
  <si>
    <t>اسناد پرداختني تجاري --شرکتهای گروه</t>
  </si>
  <si>
    <t>اسناد پرداختني تجاري -سایر اشخاص</t>
  </si>
  <si>
    <t>حسابهای پرداختني تجاري -شرکتهای گروه</t>
  </si>
  <si>
    <t>حسابهای پرداختني تجاري -سایر اشخاص</t>
  </si>
  <si>
    <t>بیمه سامان</t>
  </si>
  <si>
    <t>کارو تامین</t>
  </si>
  <si>
    <t>ذخيره بازخرید مرخصی</t>
  </si>
  <si>
    <t>اسناد پرداختنی غیرتجاری</t>
  </si>
  <si>
    <t>مطالبات معوقه کارکنان مستعفی</t>
  </si>
  <si>
    <t>ذخيره هزينه هاي تعلق گرفته پرداخت نشده</t>
  </si>
  <si>
    <t>سپرده بیمه</t>
  </si>
  <si>
    <t>حقوق پرداختنی</t>
  </si>
  <si>
    <t>حق بيمه پرداختني</t>
  </si>
  <si>
    <t>مالیات حقوق پرداختنی</t>
  </si>
  <si>
    <t>واریزیهای نامشخص</t>
  </si>
  <si>
    <t>ماليات تكليفي پرداختني</t>
  </si>
  <si>
    <t>مشارکت در صندوق قرض الحسنه (3%)</t>
  </si>
  <si>
    <t>وزارت دارایی
مالیات و عوارض</t>
  </si>
  <si>
    <t>تامین اجتماعی رسیدگی مرکز تبریز</t>
  </si>
  <si>
    <t xml:space="preserve">ساير </t>
  </si>
  <si>
    <t>پیش دریافتها</t>
  </si>
  <si>
    <t>سود و کارمزد سالجاری</t>
  </si>
  <si>
    <t>سود و کارمزد سال آتی</t>
  </si>
  <si>
    <t>حقوق و دستمزد و مزايا</t>
  </si>
  <si>
    <t>عيدي, پاداش وكارايي</t>
  </si>
  <si>
    <t>بيمه سهم كارفرما و بيمه بيكاري</t>
  </si>
  <si>
    <t>اياب وذهاب, سفر وفوق العاده ماموريت</t>
  </si>
  <si>
    <t>شیر و غذا پوشاک ، آبدارخانه و پذيرايي</t>
  </si>
  <si>
    <t>پاداش هیئت مدیره</t>
  </si>
  <si>
    <t>استهلاك داراييهاي ثابت مشهود</t>
  </si>
  <si>
    <t>تعمير و نگهداري ساختمان, وسائط نقليه و اثاثه</t>
  </si>
  <si>
    <t>آب، برق, سوخت, تلفن و پست</t>
  </si>
  <si>
    <t>اجاره محل</t>
  </si>
  <si>
    <t>جوایز جنسی</t>
  </si>
  <si>
    <t>خالص کسر و اضافی انبار</t>
  </si>
  <si>
    <t>اصلاح مالیات عملکرد سال 1389</t>
  </si>
  <si>
    <t xml:space="preserve">پرداخت مالیات  ارزش افزوده سال های 87 ، 91 ، 92 </t>
  </si>
  <si>
    <t>مالیات عوارض ارزش افزوده سال 93 الی 95</t>
  </si>
  <si>
    <t xml:space="preserve">سود ناشي از فروش دارایيهاي ثابت مشهود </t>
  </si>
  <si>
    <t xml:space="preserve">سود و زیان ناشي از فروش دارایيهاي ثابت نامشهود </t>
  </si>
  <si>
    <t xml:space="preserve">سود سپرده بانكي </t>
  </si>
  <si>
    <t>سود سهام حاصل از سرمايه گذاريها</t>
  </si>
  <si>
    <t>سود وزیان ناشی از تسعیر داراییهای وبدهیهای ارزی</t>
  </si>
  <si>
    <t>درآمد حاصل از فروش ضایعات غیر دارویی</t>
  </si>
  <si>
    <t xml:space="preserve">خسارت دریافتی از بیمه </t>
  </si>
  <si>
    <t>درآمد حاصل از اجاره محل</t>
  </si>
  <si>
    <t>مازاد ذخیره هزینه های بازآموزی وزارت بهداشت</t>
  </si>
  <si>
    <t>کد حساب</t>
  </si>
  <si>
    <t>بدهکار</t>
  </si>
  <si>
    <t>بستانکار</t>
  </si>
  <si>
    <t>04-000051</t>
  </si>
  <si>
    <t>11-000026</t>
  </si>
  <si>
    <t>11-000022</t>
  </si>
  <si>
    <t>11-000027</t>
  </si>
  <si>
    <t>11-000015</t>
  </si>
  <si>
    <t>10-000018</t>
  </si>
  <si>
    <t>صندوق ریالی</t>
  </si>
  <si>
    <t>صندوق ارزی</t>
  </si>
  <si>
    <t>بانکها</t>
  </si>
  <si>
    <t>اوراق بهادار</t>
  </si>
  <si>
    <t>اسناد در جریان وصول شرکتهای عضو گروه</t>
  </si>
  <si>
    <t>اسناد دریافتنی تجاری شرکتهای عضو گروه</t>
  </si>
  <si>
    <t>اسناد دریافتنی تجاری سایر شرکتها</t>
  </si>
  <si>
    <t>اسناد در جریان وصول سایر شرکتها</t>
  </si>
  <si>
    <t>اسناد در جریان وصول مشتریان</t>
  </si>
  <si>
    <t>اسناد دریافتنی مشتریان</t>
  </si>
  <si>
    <t xml:space="preserve">اوراق خزانه اسلامی ( اخزا) </t>
  </si>
  <si>
    <t>ذخیره مطالبات مشکوک الوصول اسناد دریافتنی تجاری</t>
  </si>
  <si>
    <t>بدهکاران تجاری شرکتهای عضو گروه</t>
  </si>
  <si>
    <t>چکهای برگشتی شرکتهای عضو گروه</t>
  </si>
  <si>
    <t>بدهکاران تجاری مشتریان</t>
  </si>
  <si>
    <t>بدهکاران تجاری</t>
  </si>
  <si>
    <t>چکهای برگشتی مشتریان</t>
  </si>
  <si>
    <t>بدهکاران تجاری حقوقی شده</t>
  </si>
  <si>
    <t>چکهای برگشتی مشتریان حقوقی شده</t>
  </si>
  <si>
    <t>اسناد قابل تعویض تجاری</t>
  </si>
  <si>
    <t>اسناد عودت شده به مشتریان</t>
  </si>
  <si>
    <t>ذخیره مطالبات مشکوک الوصول حسابهای دریافتنی تجاری</t>
  </si>
  <si>
    <t>اسناد دریافتنی شرکتهای عضو گروه ( غیرتجاری )</t>
  </si>
  <si>
    <t>بدهی شرکتهای عضو گروه ( غیرتجاری )</t>
  </si>
  <si>
    <t>بدهی شرکتهای تامین کننده ( غیرتجاری )</t>
  </si>
  <si>
    <t>اسناد دریافتنی</t>
  </si>
  <si>
    <t>اسناد در جریان وصول</t>
  </si>
  <si>
    <t>چکهای برگشتی غیرتجاری</t>
  </si>
  <si>
    <t>چکهای برگشتی حقوقی شده غیرتجاری</t>
  </si>
  <si>
    <t>بدهکاران غیرتجاری</t>
  </si>
  <si>
    <t>بدهکاران سازمان امورمالیاتی- مالیات بر ارزش افزوده</t>
  </si>
  <si>
    <t>بدهکاران سازمان امورمالیاتی- عوارض بر ارزش افزوده</t>
  </si>
  <si>
    <t>اسناد قابل تعویض غیرتجاری</t>
  </si>
  <si>
    <t>جاری کارکنان - وام مسکن</t>
  </si>
  <si>
    <t>جاری کارکنان - وام اتومبیل</t>
  </si>
  <si>
    <t>جاری کارکنان - وام ضروری</t>
  </si>
  <si>
    <t>جاری کارکنان - وام اضطراری</t>
  </si>
  <si>
    <t>جاری کارکنان - وام موبایل</t>
  </si>
  <si>
    <t>جاری کارکنان - پرداخت مدیریتی</t>
  </si>
  <si>
    <t>جاری کارکنان - وام ازدواج</t>
  </si>
  <si>
    <t xml:space="preserve">جاری کارکنان - بیمه درمان گروهی(دندانپزشکی) </t>
  </si>
  <si>
    <t xml:space="preserve">جاری کارکنان - خسارت درمان دریافتی از بیمه </t>
  </si>
  <si>
    <t>جاری کارکنان - بیمه درمان گروهی</t>
  </si>
  <si>
    <t>جاری کارکنان - بیمه عمرو حوادث</t>
  </si>
  <si>
    <t>جاری کارکنان - مساعده حقوق</t>
  </si>
  <si>
    <t xml:space="preserve">جاری کارکنان - علی الحساب </t>
  </si>
  <si>
    <t>جاری کارکنان - حق ماموریت</t>
  </si>
  <si>
    <t xml:space="preserve">جاری کارکنان - سود سهام </t>
  </si>
  <si>
    <t>جاری کارکنان - بدهی ناشی از خرید سهام</t>
  </si>
  <si>
    <t>جاری کارکنان - خرید دارو</t>
  </si>
  <si>
    <t xml:space="preserve">جاری کارکنان - بیمه اتومبیل </t>
  </si>
  <si>
    <t>جاری کارکنان - بدهی به تعاونی مصرف</t>
  </si>
  <si>
    <t>جاری کارکنان - بدهی مرخصی</t>
  </si>
  <si>
    <t>جاری کارکنان - بدهی بابت ضایعات و کسری</t>
  </si>
  <si>
    <t>جاری کارکنان - بدهی ناشی از اجرای احکام ( دیونی )</t>
  </si>
  <si>
    <t>جاری کارکنان - بدهی به بانکها بابت وام خارج ازشرکت</t>
  </si>
  <si>
    <t>جاری کارکنان - سایر</t>
  </si>
  <si>
    <t>ذخیره مطالبات مشکوک الوصول حسابهای دریافتنی غیرتجا</t>
  </si>
  <si>
    <t>موجودی کالا - انبار 001</t>
  </si>
  <si>
    <t>موجودی کالا - انبار 002</t>
  </si>
  <si>
    <t>موجودی کالا - انبار 003 ( مواد مخدر )</t>
  </si>
  <si>
    <t>موجودی کالا - انبار مراکز توزیع</t>
  </si>
  <si>
    <t>موجودی کالا - انبارک مراکز توزیع</t>
  </si>
  <si>
    <t xml:space="preserve">موجودی کالا - ناشی از تغییر نرخ </t>
  </si>
  <si>
    <t>انبار لوازم و قطعات یدکی</t>
  </si>
  <si>
    <t xml:space="preserve">انبار تدارکات </t>
  </si>
  <si>
    <t>انبار ضایعات تدارکات</t>
  </si>
  <si>
    <t>انبار رایانه</t>
  </si>
  <si>
    <t>انبار کالای ضایعاتی</t>
  </si>
  <si>
    <t>موجودی کالای در راه</t>
  </si>
  <si>
    <t>انبارهای قرنطینه</t>
  </si>
  <si>
    <t>سپرده نزد اشخاص حقوقی</t>
  </si>
  <si>
    <t>سپرده نزد اشخاص حقیقی</t>
  </si>
  <si>
    <t>پیش پرداخت خرید خدمات</t>
  </si>
  <si>
    <t>پیش پرداخت خرید کالا</t>
  </si>
  <si>
    <t>پیش پرداخت سرمایه ای</t>
  </si>
  <si>
    <t>پیش پرداخت مالیات</t>
  </si>
  <si>
    <t>پیش پرداخت بیمه موجودی کالا</t>
  </si>
  <si>
    <t>پیش پرداخت بیمه وسایط نقلیه</t>
  </si>
  <si>
    <t>پیش پرداخت بیمه ساختمان و تاسیسات</t>
  </si>
  <si>
    <t>پیش پرداخت بیمه اثاثه و منصوبات و ابزار و لوازم</t>
  </si>
  <si>
    <t xml:space="preserve">پیش پرداخت پرونده های واحد حقوقی </t>
  </si>
  <si>
    <t>ماشینهای محاسب و الکترونیک</t>
  </si>
  <si>
    <t>اثاثه</t>
  </si>
  <si>
    <t>ابزار و لوازم فنی</t>
  </si>
  <si>
    <t>وسایط نقلیه</t>
  </si>
  <si>
    <t>ماشین آلات</t>
  </si>
  <si>
    <t>دارائیهای در جریان تکمیل</t>
  </si>
  <si>
    <t>ذخیره استهلاک ساختمان</t>
  </si>
  <si>
    <t>ذخیره استهلاک تاسیسات</t>
  </si>
  <si>
    <t>ذخیره استهلاک ماشینهای محاسب و الکترونیک</t>
  </si>
  <si>
    <t>ذخیره استهلاک اثاثه</t>
  </si>
  <si>
    <t>ذخیره استهلاک ابزار و لوازم فنی</t>
  </si>
  <si>
    <t>ذخیره استهلاک وسایط نقلیه</t>
  </si>
  <si>
    <t>حق الامتیاز تلفن ثابت</t>
  </si>
  <si>
    <t>حق الامتیاز تلفن همراه</t>
  </si>
  <si>
    <t>حق الامتیاز آب برق وگاز</t>
  </si>
  <si>
    <t>نرم افزارهای کامپیوتری</t>
  </si>
  <si>
    <t>حق الامتیاز بهره برداری از زمینهای موقوفی</t>
  </si>
  <si>
    <t xml:space="preserve">ذخیره استهلاک سیستم های نرم افزاری </t>
  </si>
  <si>
    <t>سرمایه گذاری بلند مدت در سهام شرکتهای گروه</t>
  </si>
  <si>
    <t>سرمایه گذاری بلند مدت در سهام شرکتهای بورسی</t>
  </si>
  <si>
    <t>سرمایه گذاری بلند مدت در شرکتهای غیر بورسی</t>
  </si>
  <si>
    <t>سرمایه گذاری بلند مدت در اوراق مشارکت</t>
  </si>
  <si>
    <t>هزینه های انتقالی به سنوات آتی - تسهیلات بانکی</t>
  </si>
  <si>
    <t>هزینه های انتقالی به سنوات آتی - بیمه عمر</t>
  </si>
  <si>
    <t xml:space="preserve">هزینه های انتقالی به سنوات آتی - بیمه درمان گروهی </t>
  </si>
  <si>
    <t>هزینه های انتقالی به سنوات آتی - اجاره بها</t>
  </si>
  <si>
    <t>حصه بلند مدت وام کاکنان</t>
  </si>
  <si>
    <t>اسناد پرداختنی تجاری به شرکتهای عضو گروه</t>
  </si>
  <si>
    <t>بستانکاران تجاری شرکتهای عضو گروه</t>
  </si>
  <si>
    <t>بستانکاران تجاری</t>
  </si>
  <si>
    <t>بستانکاران تجاری کالای امانی</t>
  </si>
  <si>
    <t>بستانکاران تجاری کسری ، اضافی و ضایعات کالای امانی</t>
  </si>
  <si>
    <t>بدهی به شرکتهای عضو گروه</t>
  </si>
  <si>
    <t>بستانکاران</t>
  </si>
  <si>
    <t>سپرده شرکت در مناقصه و مزایده</t>
  </si>
  <si>
    <t xml:space="preserve">سپرده بیمه </t>
  </si>
  <si>
    <t>سپرده حسن انجام کار</t>
  </si>
  <si>
    <t xml:space="preserve">بدهی به تامین اجتماعی کسورات پرسنلی </t>
  </si>
  <si>
    <t>بدهی به سازمان امور مالیاتی - مالیات حقوق</t>
  </si>
  <si>
    <t>بدهی به سازمان  مالیاتی - مالیات تکلیفی ـ اجاره</t>
  </si>
  <si>
    <t>بدهی بابت بیمه عمر و حوادث</t>
  </si>
  <si>
    <t>بدهی بابت بیمه درمان گروهی</t>
  </si>
  <si>
    <t>بدهی به تعاونی مصرف کارکنان</t>
  </si>
  <si>
    <t>بدهی به سازمان امور مالیاتی- مالیات ارزش افزوده</t>
  </si>
  <si>
    <t>بدهی به سازمان امور مالیاتی- عوارض ارزش افزوده</t>
  </si>
  <si>
    <t xml:space="preserve">بدهی پرسنل به صندوقهای قرض الحسنه </t>
  </si>
  <si>
    <t>بدهی ناشی از اجرای احکام قضایی ( دیونی )</t>
  </si>
  <si>
    <t xml:space="preserve">ذخیره پاداش ترویج فروش - پورسانت  ثابت </t>
  </si>
  <si>
    <t>ذخیره پاداش ترویج فروش - پورسانت پلکانی</t>
  </si>
  <si>
    <t>ذخیره پاداش ترویج فروش - جوایز جنسی عادی</t>
  </si>
  <si>
    <t xml:space="preserve">ذخیره پاداش ترویج فروش - جوایز جنسی دولتی </t>
  </si>
  <si>
    <t>سایر ذخایر</t>
  </si>
  <si>
    <t>ذخیره هزینه های معوق</t>
  </si>
  <si>
    <t>پیش دریافت از مشتریان</t>
  </si>
  <si>
    <t>پیش دریافت فروش دارایی</t>
  </si>
  <si>
    <t>ذخیره مالیات عملکرد سال93</t>
  </si>
  <si>
    <t>ذخیره مالیات عملکرد سال94</t>
  </si>
  <si>
    <t>ذخیره مالیات عملکرد سال95</t>
  </si>
  <si>
    <t>ذخیره مالیات عملکرد سال 96</t>
  </si>
  <si>
    <t>تسهیلات مالی دریافتی از بانکها</t>
  </si>
  <si>
    <t>ذخیره بازخرید مرخصی کارکنان</t>
  </si>
  <si>
    <t>سرمایه ثبت شده</t>
  </si>
  <si>
    <t xml:space="preserve">سرمایه در جریان </t>
  </si>
  <si>
    <t>سود ( زیان ) انباشته</t>
  </si>
  <si>
    <t>سود ( زیان ) جاری</t>
  </si>
  <si>
    <t>فروش کالا</t>
  </si>
  <si>
    <t xml:space="preserve">برگشت از فروش جاری </t>
  </si>
  <si>
    <t xml:space="preserve">تخفیفات نقدی فروش </t>
  </si>
  <si>
    <t xml:space="preserve">تخفیفات ریالی فروش </t>
  </si>
  <si>
    <t>اختلاف تسویه</t>
  </si>
  <si>
    <t>تخفیف موردی</t>
  </si>
  <si>
    <t>انحراف  - مربوط به بستانکاران تجاری</t>
  </si>
  <si>
    <t>انحراف - ناشی از تغییر قیمت موجودی انبارها</t>
  </si>
  <si>
    <t>انحراف - ناشی از تغییر قیمت کالای در راه</t>
  </si>
  <si>
    <t>انحراف - ناشی از تغییر قیمت مرجوعی مشتریان</t>
  </si>
  <si>
    <t>انحراف - ناشی از اعشار</t>
  </si>
  <si>
    <t xml:space="preserve">انحراف ناشی از تخفیفات کالا </t>
  </si>
  <si>
    <t>تخفیفات دریافتی تجاری _ ترویج فروش</t>
  </si>
  <si>
    <t>حقوق پایه</t>
  </si>
  <si>
    <t>اضافه کاری</t>
  </si>
  <si>
    <t>کارایی</t>
  </si>
  <si>
    <t xml:space="preserve">پاداش ترویج فروش </t>
  </si>
  <si>
    <t>پاداش وصول</t>
  </si>
  <si>
    <t>پاداش موردی</t>
  </si>
  <si>
    <t>حق ماموریت</t>
  </si>
  <si>
    <t>عیدی</t>
  </si>
  <si>
    <t>بازخرید سنوات خدمت</t>
  </si>
  <si>
    <t>بازخرید مرخصی</t>
  </si>
  <si>
    <t>بیمه سهم کارفرما  20 درصد</t>
  </si>
  <si>
    <t>بیمه بیکاری سهم کارفرما  3 درصد</t>
  </si>
  <si>
    <t>بیمه عمر و حوادث</t>
  </si>
  <si>
    <t>بیمه درمان گروهی</t>
  </si>
  <si>
    <t>کمکهای غیرنقدی</t>
  </si>
  <si>
    <t xml:space="preserve">ایاب و ذهاب </t>
  </si>
  <si>
    <t>غذای کارکنان</t>
  </si>
  <si>
    <t>حق تصدی صندوق</t>
  </si>
  <si>
    <t>خواروبار</t>
  </si>
  <si>
    <t>حق مسکن</t>
  </si>
  <si>
    <t>شبکاری</t>
  </si>
  <si>
    <t>حق اولاد</t>
  </si>
  <si>
    <t>حق جذب</t>
  </si>
  <si>
    <t>پاداش مجمع عمومی سالانه</t>
  </si>
  <si>
    <t>تفاوت احکام</t>
  </si>
  <si>
    <t>حق مسئولیت</t>
  </si>
  <si>
    <t>مزد سنوات</t>
  </si>
  <si>
    <t>مزد رتبه</t>
  </si>
  <si>
    <t>حق پست سرپرستی</t>
  </si>
  <si>
    <t>حق پست شرایط کار</t>
  </si>
  <si>
    <t>ماندگاری حق پست</t>
  </si>
  <si>
    <t>کمک هزینه اقلام مصرفی</t>
  </si>
  <si>
    <t xml:space="preserve">حق جمعداری اموال </t>
  </si>
  <si>
    <t>سایر مزایا</t>
  </si>
  <si>
    <t>تعمیر و نگهداری ساختمان و تاسیسات</t>
  </si>
  <si>
    <t>تعمیر و نگهداری وسائط نقلیه</t>
  </si>
  <si>
    <t>تعمیر و نگهداری اثاثه و منصوبات</t>
  </si>
  <si>
    <t>تعمیر و نگهداری شبکه کامپیوتری</t>
  </si>
  <si>
    <t>تعمیر و نگهداری ابزار آلات</t>
  </si>
  <si>
    <t>تلفن و سرویس MPLS</t>
  </si>
  <si>
    <t>سوخت حرارتی</t>
  </si>
  <si>
    <t>آب مصرفی</t>
  </si>
  <si>
    <t>برق مصرفی</t>
  </si>
  <si>
    <t>گاز مصرفی</t>
  </si>
  <si>
    <t>پست</t>
  </si>
  <si>
    <t>ابزار و لوازم مصرفی</t>
  </si>
  <si>
    <t>ملزومات مصرفی</t>
  </si>
  <si>
    <t>سرویس ایاب و ذهاب</t>
  </si>
  <si>
    <t>شیر و غذا</t>
  </si>
  <si>
    <t>بهداشت و درمان</t>
  </si>
  <si>
    <t>آبدارخانه و پذیرایی</t>
  </si>
  <si>
    <t>خدمات چاپ و فتوکپی</t>
  </si>
  <si>
    <t>کتب و نشریات</t>
  </si>
  <si>
    <t>حق الزحمه مشاور</t>
  </si>
  <si>
    <t>نوشت افزار</t>
  </si>
  <si>
    <t>ثبتی و حقوقی</t>
  </si>
  <si>
    <t>حمل اثاثه</t>
  </si>
  <si>
    <t xml:space="preserve">کرایه حمل </t>
  </si>
  <si>
    <t>عوارض</t>
  </si>
  <si>
    <t>هزینه اجاره پارکینگ</t>
  </si>
  <si>
    <t>خدمات نرم افزاری</t>
  </si>
  <si>
    <t>پوشاک</t>
  </si>
  <si>
    <t>مطالبات مشکوک الوصول</t>
  </si>
  <si>
    <t>هزینه ماموریت</t>
  </si>
  <si>
    <t>حق الزحمه حسابرسی</t>
  </si>
  <si>
    <t>بیمه ساختمان و تاسیسات</t>
  </si>
  <si>
    <t>بیمه اثاثه و منصوبات و ابزار و لوازم فنی</t>
  </si>
  <si>
    <t>بیمه وسائط نقلیه</t>
  </si>
  <si>
    <t>آموزشی</t>
  </si>
  <si>
    <t>آگهی و تبلیغات</t>
  </si>
  <si>
    <t>ورزش و تربیت بدنی</t>
  </si>
  <si>
    <t>اشتراک اینترنت</t>
  </si>
  <si>
    <t>تنظیف و باغبانی</t>
  </si>
  <si>
    <t>سوخت وسایط نقلیه</t>
  </si>
  <si>
    <t>جرایم وسائط نقلیه</t>
  </si>
  <si>
    <t>حق حضور در جلسات هیات مدیره</t>
  </si>
  <si>
    <t>حق عضویت در مجامع حرفه ای</t>
  </si>
  <si>
    <t>هزینه های مهمانسرا</t>
  </si>
  <si>
    <t>تعمیر و نگهداری بالابرها</t>
  </si>
  <si>
    <t>تعمیر و نگهداری ابزارآلات</t>
  </si>
  <si>
    <t>لوازم بسته بندی</t>
  </si>
  <si>
    <t>آزمایش و کنترل دارو</t>
  </si>
  <si>
    <t>ضایعات سررسید گذشته و ممنوع الفروش</t>
  </si>
  <si>
    <t>اشانتیون و نمونه</t>
  </si>
  <si>
    <t xml:space="preserve">هزینه های بازاریابی و ترویج فروش </t>
  </si>
  <si>
    <t xml:space="preserve">گردهمائی </t>
  </si>
  <si>
    <t>شرکت در نمایشگاهها</t>
  </si>
  <si>
    <t>پورسانت پلکانی فروش</t>
  </si>
  <si>
    <t>پورسانت ثابت فروش</t>
  </si>
  <si>
    <t>تخفیفات ریالی فروش</t>
  </si>
  <si>
    <t>تخفیفات جنسی فروش</t>
  </si>
  <si>
    <t>تخفیفات نقدی فروش</t>
  </si>
  <si>
    <t>کرایه حمل کالای رسیده به انبار مرکزی</t>
  </si>
  <si>
    <t>کرایه حمل کالای رسیده از انبار مرکزی</t>
  </si>
  <si>
    <t>کرایه حمل کالای ارسالی به مشتریان</t>
  </si>
  <si>
    <t>کرایه حمل کالای ارسالی بین مراکز</t>
  </si>
  <si>
    <t>باربری و بارگیری</t>
  </si>
  <si>
    <t>مطالبات سوخت شده</t>
  </si>
  <si>
    <t>آتش نشانی</t>
  </si>
  <si>
    <t>هزینه اجاره</t>
  </si>
  <si>
    <t>بیمه موجودی انبار</t>
  </si>
  <si>
    <t>بیمه بالابرها</t>
  </si>
  <si>
    <t>بیمه باربری</t>
  </si>
  <si>
    <t>جرایم وسایط نقلیه</t>
  </si>
  <si>
    <t xml:space="preserve">سوخت وسایط نقلیه </t>
  </si>
  <si>
    <t xml:space="preserve">حق الزحمه خدمات قراردادی رانندگان </t>
  </si>
  <si>
    <t xml:space="preserve">حق الزحمه خدمات قرار دادی فروشندگان </t>
  </si>
  <si>
    <t>ایاب و ذهاب</t>
  </si>
  <si>
    <t xml:space="preserve">پست </t>
  </si>
  <si>
    <t>کمک و هدایا</t>
  </si>
  <si>
    <t xml:space="preserve">تلفن  کارکنان </t>
  </si>
  <si>
    <t xml:space="preserve">سایر هزینه ها </t>
  </si>
  <si>
    <t>استهلاک ساختمان</t>
  </si>
  <si>
    <t>استهلاک تاسیسات</t>
  </si>
  <si>
    <t>استهلاک اثاثه</t>
  </si>
  <si>
    <t>استهلاک ابزار و لوازم فنی</t>
  </si>
  <si>
    <t>استهلاک وسایط نقلیه</t>
  </si>
  <si>
    <t>استهلاک ماشینهای محاسب و الکترونیک</t>
  </si>
  <si>
    <t xml:space="preserve">استهلاک سیستم های نرم افزاری </t>
  </si>
  <si>
    <t>بهره وامهای بانکی</t>
  </si>
  <si>
    <t>سفته و بروات</t>
  </si>
  <si>
    <t xml:space="preserve">جرائم بانکی تاخیر تادیه </t>
  </si>
  <si>
    <t>بازیافت هزینه های مالی</t>
  </si>
  <si>
    <t>درآمد حاصل از سرمایه گذاری در شرکتهای گروه</t>
  </si>
  <si>
    <t>درآمد حاصل از سرمایه گذاری در سایر شرکتها</t>
  </si>
  <si>
    <t>سود و زیان ناشی از تسعیر داراییهای و بدهیهای ارزی</t>
  </si>
  <si>
    <t>خالص کسری و اضافی انبار</t>
  </si>
  <si>
    <t>درآمد حاصل از جمع آوری کالا</t>
  </si>
  <si>
    <t>جوایز جنسی عادی</t>
  </si>
  <si>
    <t>درآمد حاصل از فروش داراییهای ثابت</t>
  </si>
  <si>
    <t>اجاره محل دریافتی</t>
  </si>
  <si>
    <t>درآمد حاصل ازسود سپرده بانکی</t>
  </si>
  <si>
    <t>درآمد حاصل از فروش ضایعات غیردارویی</t>
  </si>
  <si>
    <t xml:space="preserve">جرایم مکسوره از کارکنان </t>
  </si>
  <si>
    <t>درآمد حاصل از فروش اسناد مناقصه و مزایده</t>
  </si>
  <si>
    <t>اهداء دارایی</t>
  </si>
  <si>
    <t>اسقاط دارایی</t>
  </si>
  <si>
    <t>درآمد حاصل از فروش داراییهای نامشهود</t>
  </si>
  <si>
    <t>تعدیل دارایی</t>
  </si>
  <si>
    <t>خالص کسری و اضافی انبار تدارکات</t>
  </si>
  <si>
    <t>حساب رابط ستاد - انتقال وجوه</t>
  </si>
  <si>
    <t xml:space="preserve">حساب رابط ستاد - موجودی کالا </t>
  </si>
  <si>
    <t>حساب رابط ستاد - اموال</t>
  </si>
  <si>
    <t>حساب رابط ستاد</t>
  </si>
  <si>
    <t>حساب رابط ستاد - پرداخت متمرکز حقوق</t>
  </si>
  <si>
    <t>حساب رابط ستاد - تخفیفات شرکتها</t>
  </si>
  <si>
    <t>حساب رابط ستاد - عملکرد مراکز</t>
  </si>
  <si>
    <t>حساب رابط مراکز - انتقال وجوه</t>
  </si>
  <si>
    <t>حساب رابط مراکز - موجودی کالا</t>
  </si>
  <si>
    <t>حساب رابط مراکز - اموال</t>
  </si>
  <si>
    <t>حساب رابط مراکز</t>
  </si>
  <si>
    <t>حساب رابط مراکز - پرداخت متمرکز حقوق</t>
  </si>
  <si>
    <t xml:space="preserve">حساب رابط مراکز - تخفیفات شرکتها </t>
  </si>
  <si>
    <t>حساب رابط مراکز - عملکرد مراکز</t>
  </si>
  <si>
    <t>اسناد تضمینی پرداختی به شرکتهای عضو گروه</t>
  </si>
  <si>
    <t>اسناد تضمینی پرداختی به سایر شرکتها</t>
  </si>
  <si>
    <t xml:space="preserve"> اسناد تضمینی پرداختی به بانکها</t>
  </si>
  <si>
    <t xml:space="preserve"> اسناد تضمینی تعهد شده جهت شرکتهای عضو گروه</t>
  </si>
  <si>
    <t>اسناد تضمینی پرداختی به اشخاص حقوقی</t>
  </si>
  <si>
    <t>طرف حساب اسناد تضمینی ما نزد دیگران</t>
  </si>
  <si>
    <t>اسناد تضمینی دریافتی از شرکتهای عضو گروه</t>
  </si>
  <si>
    <t>اسناد تضمینی دریافتی از سایر شرکتهای تجاری</t>
  </si>
  <si>
    <t>اسناد تضمینی دریافتی از مشتریان</t>
  </si>
  <si>
    <t>اسناد تضمینی دریافتی از کارکنان</t>
  </si>
  <si>
    <t>اسناد تضمینی دریافتی از پیمانکاران</t>
  </si>
  <si>
    <t>اسناد تضمینی دریافتی از موسسات و شرکتهای غیرتجاری</t>
  </si>
  <si>
    <t>طرف حسابهای تضمینی دیگران نزد ما</t>
  </si>
  <si>
    <t>موجودی کالای بدون کد و قیمت</t>
  </si>
  <si>
    <t>طرف سایر حسابهای انتظامی</t>
  </si>
  <si>
    <t>کالای امانی سایر شرکتها نزد ما</t>
  </si>
  <si>
    <t>طرف حساب کالای امانی دیگران نزد ما</t>
  </si>
  <si>
    <t>کنترل خرید</t>
  </si>
  <si>
    <t>طرف کنترل خرید</t>
  </si>
  <si>
    <t xml:space="preserve">جمع گردش مرکز پخش  تجميع مراکز : </t>
  </si>
  <si>
    <t>310101</t>
  </si>
  <si>
    <t xml:space="preserve">فروش </t>
  </si>
  <si>
    <t>هزینه های پرسنلی</t>
  </si>
  <si>
    <t>هزینه های عمومی و اداری</t>
  </si>
  <si>
    <t>هزینه استهلاک</t>
  </si>
  <si>
    <t>اجرای سیستم دوربین مراکز</t>
  </si>
  <si>
    <t>خرید 5 دستگاه کامیون 18 تن ایسوزو</t>
  </si>
  <si>
    <t>احداث انبار مرکز تبریز</t>
  </si>
  <si>
    <t>پروژه مرکز کرمان (سیستم اعلام حریق ، دوربین مدار بسته و بازسازی مرکز )</t>
  </si>
  <si>
    <t>همدان</t>
  </si>
  <si>
    <t>پروزه اردبیل</t>
  </si>
  <si>
    <t>وزارت بهداشت</t>
  </si>
  <si>
    <t>وجوه درراه</t>
  </si>
  <si>
    <t>110006</t>
  </si>
  <si>
    <t>اسناد درجریان وصول شرکتهای عضو گروه</t>
  </si>
  <si>
    <t>اسناد درجریان وصول سایر شرکتها</t>
  </si>
  <si>
    <t>اسناد درجریان وصول مشتریان</t>
  </si>
  <si>
    <t>اسناد دریافتنی شرکتهای عضو گروه (غیرتجاری)</t>
  </si>
  <si>
    <t>بدهی شرکتهای عضو گروه (غیرتجاری)</t>
  </si>
  <si>
    <t>بدهی شرکتهای تامین کننده (غیرتجاری)</t>
  </si>
  <si>
    <t>اسناد درجریان وصول</t>
  </si>
  <si>
    <t>چکهای برگشتی غیر تجاری</t>
  </si>
  <si>
    <t>چکهای برگشتی حقوقی شده غیر تجاری</t>
  </si>
  <si>
    <t>بدهکاران سازمان امورمالیاتی - مالیات ارزش افزوده</t>
  </si>
  <si>
    <t>بدهکاران سازمان امورمالیاتی - عوارض ارزش افزوده</t>
  </si>
  <si>
    <t>اسناد قابل تعویض غیر تجاری</t>
  </si>
  <si>
    <t>بدهکاران سازمان امورمالیاتی-مالیات ارزش افزوده غ</t>
  </si>
  <si>
    <t>بدهکاران سازمان امورمالیاتی-عوارض ارزش افزوده غ</t>
  </si>
  <si>
    <t>جاری کارکنان - وام مدیریتی</t>
  </si>
  <si>
    <t>(دندانپزشکی) جاری کارکنان - بیمه درمان گروهی</t>
  </si>
  <si>
    <t xml:space="preserve">جاری کارکنان - خسارت درمانی دریافتی از بیمه </t>
  </si>
  <si>
    <t>جاری کارکنان - بدهی بابت ضایعات وکسری</t>
  </si>
  <si>
    <t>جاری کارکنان - بدهی ناشی از اجرای احکام (دیونی)</t>
  </si>
  <si>
    <t>ذخیره مطالبات مشکوک الوصول حسابهای دریافتنی غیرتجاری</t>
  </si>
  <si>
    <t>موجودی کالا - انبار 003 (مواد مخدر)</t>
  </si>
  <si>
    <t>انبار لوازم وقطعات یدکی</t>
  </si>
  <si>
    <t>پیش پرداخت بیمه ساختمان وتاسیسات</t>
  </si>
  <si>
    <t>پیش پرداخت بیمه اثاثه ومنصوبات وابزارو لوازم</t>
  </si>
  <si>
    <t xml:space="preserve">پیش پرداخت پروندهای واحد حقوقی </t>
  </si>
  <si>
    <t>ذخیره استهلاک ابزار ولوازم فنی</t>
  </si>
  <si>
    <t>سپرده شرکت در مناقصه ومزایده</t>
  </si>
  <si>
    <t>بدهی به سازمان امور مالیاتی - مالیات تکلیفی</t>
  </si>
  <si>
    <t>بدهی بابت بیمه عمروحوادث</t>
  </si>
  <si>
    <t>بدهی ناشی از اجرای احکام قضایی (دیونی)</t>
  </si>
  <si>
    <t>پیش دریافت فروش دارائی</t>
  </si>
  <si>
    <t>ذخیره مالیات عملکرد سال90</t>
  </si>
  <si>
    <t>ذخیره مالیات عملکرد سال91</t>
  </si>
  <si>
    <t>ذخیره مالیات عملکرد سال92</t>
  </si>
  <si>
    <t>بن کارگری</t>
  </si>
  <si>
    <t>بیمه سهم کارفرما 20 درصد</t>
  </si>
  <si>
    <t>بیمه سهم کارفرما 3 درصد</t>
  </si>
  <si>
    <t>بیمه عمروحوادث</t>
  </si>
  <si>
    <t>کمکهای غیر نقدی</t>
  </si>
  <si>
    <t xml:space="preserve">ایاب وذهاب </t>
  </si>
  <si>
    <t>کسر صندوق</t>
  </si>
  <si>
    <t>تعمیر و نگهداری وسایط نقلیه</t>
  </si>
  <si>
    <t>تلفن شرکت و MPLS</t>
  </si>
  <si>
    <t>شیر وغذا</t>
  </si>
  <si>
    <t>بهداشت ودرمان</t>
  </si>
  <si>
    <t>آبدارخانه وپذیرایی</t>
  </si>
  <si>
    <t>خدمات چاپ وفتوکپی</t>
  </si>
  <si>
    <t>کتب ونشریات</t>
  </si>
  <si>
    <t>ثبتی وحقوقی</t>
  </si>
  <si>
    <t>بیمه ساختمان وتاسیسات</t>
  </si>
  <si>
    <t>بیمه اثاثه ومنصوبات وابزار ولوازم فنی</t>
  </si>
  <si>
    <t>بیمه وسایط نقلیه</t>
  </si>
  <si>
    <t>هزینه های زائر سرا</t>
  </si>
  <si>
    <t>تعمیر و نگهداری اثاثه ومنصوبات</t>
  </si>
  <si>
    <t>آزمایش وکنترل دارو</t>
  </si>
  <si>
    <t>ضایعات سررسید گذشته وممنوع الفروش</t>
  </si>
  <si>
    <t>اشانتیون ونمونه</t>
  </si>
  <si>
    <t>باربری وبارگیری</t>
  </si>
  <si>
    <t>ابزار ولوازم مصرفی</t>
  </si>
  <si>
    <t>کمک وهدایا</t>
  </si>
  <si>
    <t>تلفن کارکنان</t>
  </si>
  <si>
    <t>استهلاک ابزار ولوازم فنی</t>
  </si>
  <si>
    <t>سفته وبروات</t>
  </si>
  <si>
    <t xml:space="preserve">درآمد ( هزینه)  تاخیر تادیه </t>
  </si>
  <si>
    <t>خالص کسری واضافی انبار</t>
  </si>
  <si>
    <t xml:space="preserve">خسارات دریافتی از بیمه </t>
  </si>
  <si>
    <t>درآمد حاصل از فروش اسناد مناقصه ومزایده</t>
  </si>
  <si>
    <t>درآمد حاصل ازفروش داراییهای نامشهود</t>
  </si>
  <si>
    <t>کسر می شود:</t>
  </si>
  <si>
    <t>شركت داروسازي ابوريحان</t>
  </si>
  <si>
    <t>شركت داروسازي اكسير</t>
  </si>
  <si>
    <t>شركت كارخانجات داروپخش</t>
  </si>
  <si>
    <t>شركت گسترش بازرگاني داروپخش</t>
  </si>
  <si>
    <t>گردش حساب کاهش ارزش انباشته:</t>
  </si>
  <si>
    <t>شركت داروپخش (سهامي عام)</t>
  </si>
  <si>
    <t>شركت سرمايه گذاري دارويي تامين (سهامي عام)</t>
  </si>
  <si>
    <t>سايرين</t>
  </si>
  <si>
    <t>ساير تامين كنندگان كالا</t>
  </si>
  <si>
    <t>چک</t>
  </si>
  <si>
    <t>چک و قرارداد لازم الاجرا</t>
  </si>
  <si>
    <t>قرارداد لازم الاجرا</t>
  </si>
  <si>
    <t>شرکت داروپخش ( سهامی عام )</t>
  </si>
  <si>
    <t>شرکت سرمایه گذاری دارویی تامین</t>
  </si>
  <si>
    <t>شرکت داروسازی زهراوی</t>
  </si>
  <si>
    <t>شركت لابراتوارهاي رازك</t>
  </si>
  <si>
    <t>شركت داروسازي فارابی</t>
  </si>
  <si>
    <t>شركت پارس دارو</t>
  </si>
  <si>
    <t>دارو سازی کاسپین تامین</t>
  </si>
  <si>
    <t>شركت داروسازی زاگرس فارمد پارس</t>
  </si>
  <si>
    <t>داروسازی شهید قاضی</t>
  </si>
  <si>
    <t>شرکت اوزان</t>
  </si>
  <si>
    <t>شرکت تولید مواد اولیه داروپخش ( تماد )</t>
  </si>
  <si>
    <t>شرکت پخش دارویی اکسیر</t>
  </si>
  <si>
    <t>شرکت سیما سلامت ایرانیان</t>
  </si>
  <si>
    <t xml:space="preserve">دارایی هاي ثابت مشهود </t>
  </si>
  <si>
    <t>دارایی هاي نامشهود</t>
  </si>
  <si>
    <t xml:space="preserve">پيش پرداخت ها </t>
  </si>
  <si>
    <t xml:space="preserve">موجودي مواد و كالا </t>
  </si>
  <si>
    <t>دریافتنی هاي تجاری و ساير دريافتني ها</t>
  </si>
  <si>
    <t xml:space="preserve">سرمايه </t>
  </si>
  <si>
    <t xml:space="preserve">اندوخته قانوني </t>
  </si>
  <si>
    <t xml:space="preserve">سود انباشته </t>
  </si>
  <si>
    <t>پرداختنی های تجاری و سایر پرداختنی ها</t>
  </si>
  <si>
    <t>ذخایر</t>
  </si>
  <si>
    <t xml:space="preserve">قراردادهاي زيانبار، قراردادهايي هستند كه مخارج غير قابل اجتناب آنــها براي ايفاي تعهدات ناشي از قرارداد ها، بيش از منافع اقتصادي مورد انتظار آن قراردادها است، مخـــارج غير قابل اجتناب قرارداد، حداقل خالص مخارج خروج از قرارداد يعني اقل«زيان ناشي از اجراي قرارداد» و «مخارج جبران خسارت ناشي از ترك قرارداد» است . جهت كليه قراردادهاي زيانبار، ذخيره لازم به ميزان تعهد فعلي مربوط به زيان قراردادها، شناسايي مي شود. </t>
  </si>
  <si>
    <t xml:space="preserve">مطابقت محاسبه ماليات عملكرد در اظهارنامه و صورت های مالی </t>
  </si>
  <si>
    <t xml:space="preserve">  سود ابرازي</t>
  </si>
  <si>
    <t xml:space="preserve">  كسر ميشود درآمدهاي معاف :</t>
  </si>
  <si>
    <t xml:space="preserve">شـــرح </t>
  </si>
  <si>
    <t>سود حاصل از سپرده های بانکی</t>
  </si>
  <si>
    <t>شرکت تولید مواد اولیه داروپخش (تماد)</t>
  </si>
  <si>
    <r>
      <t>نوع وابستگی</t>
    </r>
    <r>
      <rPr>
        <sz val="10"/>
        <color theme="0"/>
        <rFont val="B Nazanin"/>
        <charset val="178"/>
      </rPr>
      <t>1</t>
    </r>
  </si>
  <si>
    <t>عضو مشترک هیئت مدیره</t>
  </si>
  <si>
    <t>*</t>
  </si>
  <si>
    <t>03-000037</t>
  </si>
  <si>
    <t>03-000129</t>
  </si>
  <si>
    <t>03-000089</t>
  </si>
  <si>
    <t>03-000026</t>
  </si>
  <si>
    <t>03-000096</t>
  </si>
  <si>
    <t>03-000022</t>
  </si>
  <si>
    <t>03-000075</t>
  </si>
  <si>
    <t>03-000076</t>
  </si>
  <si>
    <t>03-000074</t>
  </si>
  <si>
    <t>03-000334</t>
  </si>
  <si>
    <t>03-000088</t>
  </si>
  <si>
    <t>10-001084</t>
  </si>
  <si>
    <t>پاداش ترویج فروش دریافتی</t>
  </si>
  <si>
    <t>درآمد حاصل از تخفیفات جنسی دریافتی</t>
  </si>
  <si>
    <t>درآمد اجاره و سایر</t>
  </si>
  <si>
    <t>تضامین اعطایی</t>
  </si>
  <si>
    <t>تضامین دریافتی</t>
  </si>
  <si>
    <t>دریافتنی های غیر تجاری</t>
  </si>
  <si>
    <t xml:space="preserve">پیش پرداختها </t>
  </si>
  <si>
    <t>پرداختنی های غیر تجاری</t>
  </si>
  <si>
    <t>با توجه به تقویت واحد حقوقی و مذاکره و پیگیری مجدد مطالبات از مشتریان ، مبلغ مطالبات مشکوک الوصول به 56 میلیارد ریال تقلیل یافته است که تواما با استقرار سیستم اعتبار سنجی روند مطالبات مشکوک الوصول و سوخت شده کاهش خواهد داشت و حتی پیش بینی می گردد از متوسط صنعت پخش به مراتب کمتر باشد.</t>
  </si>
  <si>
    <t>زیان کاهش ارزش</t>
  </si>
  <si>
    <t>برگشت زيان کاهش ارزش</t>
  </si>
  <si>
    <t>ذخیره کاهش ارزش سرمایه گذاری</t>
  </si>
  <si>
    <t>سپرده های مسدود شده</t>
  </si>
  <si>
    <t>صورت تطبيق تعداد سهام اول دوره و پايان دوره</t>
  </si>
  <si>
    <t>مانده پايان دوره</t>
  </si>
  <si>
    <t>درآمد عملیاتی حاصل از فروش کالادر زمان تحویل کالا به مشتری شناسایی می شود ، توضیح اینکه نرخ فروش دارو بر اساس مصوبات سازمان غذا و داروی وزارت بهداشت ، درمان و آموزش پزشکی تعیین می گردد.</t>
  </si>
  <si>
    <t>-2-9</t>
  </si>
  <si>
    <t>سرمايه گذاري ها</t>
  </si>
  <si>
    <t>6-</t>
  </si>
  <si>
    <t>15-7-</t>
  </si>
  <si>
    <t>21-4-</t>
  </si>
  <si>
    <t>21-5-</t>
  </si>
  <si>
    <t>28</t>
  </si>
  <si>
    <t>3</t>
  </si>
  <si>
    <t>4</t>
  </si>
  <si>
    <t>5</t>
  </si>
  <si>
    <t>22-1-3-</t>
  </si>
  <si>
    <t>22-1-4-</t>
  </si>
  <si>
    <t>22-3-</t>
  </si>
  <si>
    <t>27- پیش دریافت ها</t>
  </si>
  <si>
    <t>30-4- مدیریت سرمایه</t>
  </si>
  <si>
    <t>30-4-1- تجزیه و تحلیل حساسیت ارزی</t>
  </si>
  <si>
    <t>30-5- سایر ریسک های قیمت</t>
  </si>
  <si>
    <t>30-5-1- تجزیه و تحلیل حساسیت قیمت اوراق بهادار مالکانه</t>
  </si>
  <si>
    <t>30-6- مدیریت ریسک اعتباری</t>
  </si>
  <si>
    <t>30-7- مدیریت ریسک نقدینگی</t>
  </si>
  <si>
    <t>32-1- تعهدات سرمایه ای ناشی از قراردادهای منعقده و مصوب در تاریخ صورت وضعیت مالی به شرح زیر است:</t>
  </si>
  <si>
    <t>32-2-1 - دعوی حقوقی در تاریخ ... توسط ... علیه شرکت به مبلغ ... میلیون ریال در دادگاه مطرح گردیده که پیامدهای ناشی از آن در شرایط حاضر مشخص نمی باشد.</t>
  </si>
  <si>
    <t>32-3 - در تاریخ ... ادعایی بر علیه شرکت ... مبنی بر ورود خسارت به مبلغ ... میلیون ریال به ساختمان شرکت مطرح شده است که در حال بررسی است و وصول خسارت محتمل می باشد.</t>
  </si>
  <si>
    <t>خصوصی</t>
  </si>
  <si>
    <t>دولتی</t>
  </si>
  <si>
    <t>250 - 1000 روز</t>
  </si>
  <si>
    <t>یادداشت</t>
  </si>
  <si>
    <t>تضمين وام شركت داروسازي اكسير</t>
  </si>
  <si>
    <t>تضمين وام شركت كارخانجات داروپخش</t>
  </si>
  <si>
    <t>تضمين وام شركت داروسازي ابوريحان</t>
  </si>
  <si>
    <t>تضمين وام شركت گسترش بازرگاني داروپخش</t>
  </si>
  <si>
    <t>تضمین وام شرکت داروسازی زهراوی</t>
  </si>
  <si>
    <t>تضمين وام شركت لابراتوارهای رازک</t>
  </si>
  <si>
    <t>تضمین وام داروسازی کاسپین تامین</t>
  </si>
  <si>
    <t>تضمين وام شركت داروسازی زاگرس فارمد پارس</t>
  </si>
  <si>
    <t>تضمين وام شركت داروسازی پارس دارو</t>
  </si>
  <si>
    <t>شرکت سرمایه خود را مدیریت می کند تا اطمینان حاصل کند در حین حداکثر کردن بازده ذینفعان از طریق بهینه سازی تعادل بدهی و سرمایه، قادر به تداوم فعالیت خواهد بود. ساختار سرمایه شرکت از خالص بدهی و حقوق مالکانه تشکیل می شود. استراتژی کلی شرکت از سال ابتدا بدون تغییر باقی مانده است و شرکت در معرض هیچگونه الزامات سرمایه تحمیل شده از خارج از شرکت نیست.
کمیته مدیریت ریسک شرکت، ساختار سرمایه شرکت را شش ماه یکبار بررسی می کند. به عنوان بخشی از این بررسی، کمیته، هزینه سرمایه و ریسک های مرتبط با هر طبقه از سرمایه را مدنظر قرار می دهد. شرکت یک نسبت اهرمی هدف به میزان 20%-25%  دارد که بعنوان نسبت خالص بدهی به سرمایه تعیین شده است. نسبت اهرمی در 1397/12/29 با نرخ 12 درصد زیر محدوده هدف بوده و به یک سطح معمول تر 17 درصد، پس از پایان دوره مورد گزارش بازگشته است.</t>
  </si>
  <si>
    <t>فعالیت های شرکت در وهله اول آن را در معرض ریسک های مالی تغییرات در نرخ های مبادله ارزی قرار می دهد. شرکت به منظور مدیریت کردن آسیب پذیری از ریسک ارزی، موارد زیر را بکار میگیرد :
....
آسیب پذیری از ریسک بازار با استفاده از تجزیه و تحلیل حساسیت، اندازه گیری می شود. تجزیه و تحلیل حساسیت، تأثیر یک تغییر منطقی محتمل در نرخ های ارز در طی سال را ارزیابی می کند. دوره زمانی طولانی تر برای تجزیه وتحلیل حساسیت، ارزش در معرض ریسک را تکمیل میکند و به شرکت در ارزیابی آسیب پذیری از ریسک های بازار، کمک می کند. جزئیات تجزیه و تحلیل حساسیت برای ریسک ارزی در یادداشت 4-30 ارائه شده است.
هیچگونه تغییری در آسیب پذیری شرکت از ریسک های بازار یا نحوه مدیریت و اندازه گیری آن ریسک ها ، رخ نداده است.</t>
  </si>
  <si>
    <t>اصلاح مالیات عملکرد</t>
  </si>
  <si>
    <t>14-5-</t>
  </si>
  <si>
    <t>14-6-</t>
  </si>
  <si>
    <t>14-7-</t>
  </si>
  <si>
    <t>24- سود سهام پرداختنی</t>
  </si>
  <si>
    <t>25- ذخایر</t>
  </si>
  <si>
    <t>28- مدیریت سرمایه و ریسک ها</t>
  </si>
  <si>
    <t>28-1- مدیریت سرمایه</t>
  </si>
  <si>
    <t>28-2- اهداف مدیریت ریسک مالی</t>
  </si>
  <si>
    <t>28-3- ریسک بازار</t>
  </si>
  <si>
    <t>29 - معاملات با اشخاص وابسته</t>
  </si>
  <si>
    <t>29-2 - معاملات با اشخاص وابسته با شرایط حاکم بر معاملات حقیقی تفاوت با اهمیتی نداشته است .</t>
  </si>
  <si>
    <t>29-3 - مانده حساب هاي نهايي اشخاص وابسته به شرح زیر است :</t>
  </si>
  <si>
    <t>30- تعهدات، بدهی های احتمالی و دارایی های احتمالی</t>
  </si>
  <si>
    <t>30-1- بدهی های احتمالی شامل موارد زیر است :</t>
  </si>
  <si>
    <t>این دریافتنی های تجاری شامل مبالغی است که در پایان دوره گزارشگری معوق هستند ولی به دلیل عدم تغییر قابل ملاحظه در کیفیت اعتباری،برای آنها ذخیره شناسایی نشده و این مبالغ هنوز قابل دریافت هستند. مبنای معوق بودن مطالبات دولتی 8 ماه تنفس از تاریخ صدور فاکتور و در خصوص مطالبات خصوصی سررسید فاکتور می باشد.</t>
  </si>
  <si>
    <t>-14-5-1</t>
  </si>
  <si>
    <t>ذخیره زیان انباشته شرکت گسترش بازرگانی داروپخش</t>
  </si>
  <si>
    <t>28- نسبت اهرمی</t>
  </si>
  <si>
    <t>نسبت اهرمی در پایان دوره مورد رسیدگی به شرح زیر است :</t>
  </si>
  <si>
    <t>29-1 - معاملات انجام شده با اشخاص وابسته طی دوره مورد گزارش :</t>
  </si>
  <si>
    <t>1 - 500 روز</t>
  </si>
  <si>
    <t>501 - 1000 روز</t>
  </si>
  <si>
    <t>بالای 1000 روز</t>
  </si>
  <si>
    <t>شرکت داروسازان التیام (سهامی خاص)</t>
  </si>
  <si>
    <t>لیلا جانی پور</t>
  </si>
  <si>
    <t>دکتر حسن نوری</t>
  </si>
  <si>
    <t>سید حسن حسینی</t>
  </si>
  <si>
    <t xml:space="preserve"> صندوق مراکز </t>
  </si>
  <si>
    <t xml:space="preserve"> تنخواه گردان </t>
  </si>
  <si>
    <t xml:space="preserve"> بانکها </t>
  </si>
  <si>
    <t xml:space="preserve"> صندوق بانک </t>
  </si>
  <si>
    <t xml:space="preserve"> بدهکاران تجاری </t>
  </si>
  <si>
    <t xml:space="preserve"> اسناد دریافتنی  تجاری </t>
  </si>
  <si>
    <t xml:space="preserve"> اسناد درجریان وصول </t>
  </si>
  <si>
    <t xml:space="preserve"> بدهکاران اشخاص </t>
  </si>
  <si>
    <t xml:space="preserve"> بدهکاران کارکنان-وام </t>
  </si>
  <si>
    <t xml:space="preserve"> بدهکاران کارکنان-مساعده </t>
  </si>
  <si>
    <t xml:space="preserve"> بدهکاران بانکها </t>
  </si>
  <si>
    <t xml:space="preserve"> بدهکاران دارایی-ارزش افزوده </t>
  </si>
  <si>
    <t xml:space="preserve"> بدهکاران مطالبات مشکوک الوصول </t>
  </si>
  <si>
    <t xml:space="preserve"> بدهکاران کارکنان-بیمه تکمیلی </t>
  </si>
  <si>
    <t xml:space="preserve"> بدهکاران کارکنان -غیرتجاری  </t>
  </si>
  <si>
    <t xml:space="preserve"> موجودی کالا </t>
  </si>
  <si>
    <t xml:space="preserve"> موجودی کالای بین راهی </t>
  </si>
  <si>
    <t xml:space="preserve"> تفاوت مارژین </t>
  </si>
  <si>
    <t xml:space="preserve"> موجودی کالای ضایعات </t>
  </si>
  <si>
    <t xml:space="preserve"> سپرده اجاره </t>
  </si>
  <si>
    <t xml:space="preserve"> پیش پرداخت مالیات </t>
  </si>
  <si>
    <t xml:space="preserve"> پیش پرداخت هزینه ها </t>
  </si>
  <si>
    <t xml:space="preserve"> پیش پرداخت بیمه  </t>
  </si>
  <si>
    <t xml:space="preserve"> پیش پرداخت بیمه مسئولیت مدنی </t>
  </si>
  <si>
    <t xml:space="preserve"> پیش پرداخت بیمه وسائط نقلیه </t>
  </si>
  <si>
    <t xml:space="preserve"> پیش پرداخت خرید دارایی </t>
  </si>
  <si>
    <t xml:space="preserve"> پیش پرداخت خرید زمین وساختمان </t>
  </si>
  <si>
    <t xml:space="preserve"> پیش پرداخت مالیات بر ارزش افزوده </t>
  </si>
  <si>
    <t xml:space="preserve"> پیش پرداخت تامین کنندگان </t>
  </si>
  <si>
    <t xml:space="preserve"> امیرحسین پوروزیری </t>
  </si>
  <si>
    <t xml:space="preserve"> زمین </t>
  </si>
  <si>
    <t xml:space="preserve"> ساختمان وتاسیسات </t>
  </si>
  <si>
    <t xml:space="preserve"> اثاثیه و ابزارآلات </t>
  </si>
  <si>
    <t xml:space="preserve"> وسائط نقلیه </t>
  </si>
  <si>
    <t xml:space="preserve"> دارایی درجریان تکمیل </t>
  </si>
  <si>
    <t xml:space="preserve"> لیفتراکها </t>
  </si>
  <si>
    <t xml:space="preserve"> حق الامتیاز آب </t>
  </si>
  <si>
    <t xml:space="preserve"> حق الامتیاز برق </t>
  </si>
  <si>
    <t xml:space="preserve"> حق الامتیاز گاز </t>
  </si>
  <si>
    <t xml:space="preserve"> حق الامتیاز تلفن </t>
  </si>
  <si>
    <t xml:space="preserve"> نرم افزارها </t>
  </si>
  <si>
    <t xml:space="preserve"> استهلاک انباشته ساختمان و تاسیسات </t>
  </si>
  <si>
    <t xml:space="preserve"> استهلاک انباشته اثاثیه و ابزارآلات </t>
  </si>
  <si>
    <t xml:space="preserve"> استهلاک انباشته وسائط نقلیه </t>
  </si>
  <si>
    <t xml:space="preserve"> استهلاک انباشته نرم افزارها </t>
  </si>
  <si>
    <t xml:space="preserve"> استهلاک انباشته لیفتراکها </t>
  </si>
  <si>
    <t xml:space="preserve"> بستانکاران تجاری </t>
  </si>
  <si>
    <t xml:space="preserve"> اسناد پرداختنی تجاری </t>
  </si>
  <si>
    <t xml:space="preserve"> بستانکاران معلق خرید-رسید موقت </t>
  </si>
  <si>
    <t xml:space="preserve"> بستانکاران مشتریان </t>
  </si>
  <si>
    <t xml:space="preserve"> بستانکاران واریزی نامشخص </t>
  </si>
  <si>
    <t xml:space="preserve"> بستانکاران بانکها </t>
  </si>
  <si>
    <t xml:space="preserve"> بستانکاران غیرتجاری </t>
  </si>
  <si>
    <t xml:space="preserve"> اسناد پرداختنی غیرتجاری </t>
  </si>
  <si>
    <t xml:space="preserve"> بستانکاران  کارکنان </t>
  </si>
  <si>
    <t xml:space="preserve"> بستانکاران دارایی-ارزش افزوده </t>
  </si>
  <si>
    <t xml:space="preserve"> بستانکاران دارایی-مالیات حقوق </t>
  </si>
  <si>
    <t xml:space="preserve"> بستانکاران دارایی-مالیات تکلیفی </t>
  </si>
  <si>
    <t xml:space="preserve"> بستانکاران دارایی-مالیات عملکرد </t>
  </si>
  <si>
    <t xml:space="preserve"> بستانکاران دارایی-مالیات اجاره </t>
  </si>
  <si>
    <t xml:space="preserve"> بستانکاران تامین اجتماعی-حق بیمه کارکنان </t>
  </si>
  <si>
    <t xml:space="preserve"> بستانکاران تامین اجتماعی-سپرده 16/67% </t>
  </si>
  <si>
    <t xml:space="preserve"> بستانکاران تامین اجتماعی-سپرده 7/8% </t>
  </si>
  <si>
    <t xml:space="preserve"> بستانکاران تامین اجتماعی-سپرده 5% </t>
  </si>
  <si>
    <t xml:space="preserve"> بستانکاران تامین اجتماعی-سپرده 30% </t>
  </si>
  <si>
    <t xml:space="preserve"> سپرده حسن انجام کار </t>
  </si>
  <si>
    <t xml:space="preserve"> سایر سپرده های پرداختنی </t>
  </si>
  <si>
    <t xml:space="preserve"> حقوق پرداختنی </t>
  </si>
  <si>
    <t xml:space="preserve"> سایر حسابهای پرداختنی 2 </t>
  </si>
  <si>
    <t xml:space="preserve"> ذخیره هزینه تعلق گرفته پرداخت نشده </t>
  </si>
  <si>
    <t xml:space="preserve"> بستانکاران تامین اجتماعی -تسویه حساب-30% </t>
  </si>
  <si>
    <t xml:space="preserve"> بستانکاران پرسنل </t>
  </si>
  <si>
    <t xml:space="preserve"> درآمد محقق نشده-مشتریان </t>
  </si>
  <si>
    <t xml:space="preserve"> علی پوروزیری </t>
  </si>
  <si>
    <t xml:space="preserve"> معصومه جاویدی </t>
  </si>
  <si>
    <t xml:space="preserve"> ذخیره بازخرید سنوات کارکنان </t>
  </si>
  <si>
    <t xml:space="preserve"> ذخیره بازخرید مرخصی کارکنان </t>
  </si>
  <si>
    <t xml:space="preserve"> سرمایه پرداخت شده </t>
  </si>
  <si>
    <t xml:space="preserve"> اندوخته قانونی </t>
  </si>
  <si>
    <t xml:space="preserve"> سود و زیان جاری </t>
  </si>
  <si>
    <t xml:space="preserve"> سود وزیان سنواتی </t>
  </si>
  <si>
    <t xml:space="preserve"> سودوزیان انباشته کل مراکز </t>
  </si>
  <si>
    <t xml:space="preserve"> فروش کالا </t>
  </si>
  <si>
    <t xml:space="preserve"> برگشت از فروش </t>
  </si>
  <si>
    <t xml:space="preserve"> تخفیفات فروش </t>
  </si>
  <si>
    <t xml:space="preserve"> تخفیفات نقدی  </t>
  </si>
  <si>
    <t xml:space="preserve"> تخفیفات اشانتیون-(تخفیفات تاریخ نزدیک( </t>
  </si>
  <si>
    <t xml:space="preserve"> جوایز فروش </t>
  </si>
  <si>
    <t xml:space="preserve"> اختلاف فی  </t>
  </si>
  <si>
    <t xml:space="preserve"> انحراف قیمت کاهنده و افزاینده </t>
  </si>
  <si>
    <t xml:space="preserve"> سود پس انداز بانکی </t>
  </si>
  <si>
    <t xml:space="preserve"> سایر درآمدها و هزینه های غیرعملیاتی </t>
  </si>
  <si>
    <t xml:space="preserve"> سایر درآمدهاوهزینه های غیرعملیاتی(فروش ضایعات) </t>
  </si>
  <si>
    <t xml:space="preserve"> سایر درآمدها وهزینه های مشتریان </t>
  </si>
  <si>
    <t xml:space="preserve"> بیمه ساختمان </t>
  </si>
  <si>
    <t xml:space="preserve"> بیمه موجودی کالا </t>
  </si>
  <si>
    <t xml:space="preserve"> بیمه اثاثیه و منصوبات </t>
  </si>
  <si>
    <t xml:space="preserve"> بیمه پاکسازی وضایعات ناشی از برف و باران </t>
  </si>
  <si>
    <t xml:space="preserve"> بیمه وسایط نقلیه </t>
  </si>
  <si>
    <t xml:space="preserve"> تعمیرات ساختمان و تاسیسات </t>
  </si>
  <si>
    <t xml:space="preserve"> تعمیرات اثاثیه و منصوبات </t>
  </si>
  <si>
    <t xml:space="preserve"> تعمیرات وسایط نقلیه </t>
  </si>
  <si>
    <t xml:space="preserve"> لوازم و ملزومات مصرفی </t>
  </si>
  <si>
    <t xml:space="preserve"> پوشاک و ملبوسات </t>
  </si>
  <si>
    <t xml:space="preserve"> گاز مصرفی  </t>
  </si>
  <si>
    <t xml:space="preserve"> آب مصرفی </t>
  </si>
  <si>
    <t xml:space="preserve"> برق مصرفی </t>
  </si>
  <si>
    <t xml:space="preserve"> تلفن </t>
  </si>
  <si>
    <t xml:space="preserve"> سوخت وسایط نقلیه </t>
  </si>
  <si>
    <t xml:space="preserve"> آبدارخانه و پذیرایی </t>
  </si>
  <si>
    <t xml:space="preserve"> آگهی و تبلیغات </t>
  </si>
  <si>
    <t xml:space="preserve"> چاپ و تکثیر </t>
  </si>
  <si>
    <t xml:space="preserve"> ایاب و ذهاب </t>
  </si>
  <si>
    <t xml:space="preserve"> شارژ انبار </t>
  </si>
  <si>
    <t xml:space="preserve"> اجاره انبار </t>
  </si>
  <si>
    <t xml:space="preserve"> هزینه سفر </t>
  </si>
  <si>
    <t xml:space="preserve"> هزینه حمل </t>
  </si>
  <si>
    <t xml:space="preserve"> هزینه های ثبتی محضری </t>
  </si>
  <si>
    <t xml:space="preserve"> هزینه استهلاک </t>
  </si>
  <si>
    <t xml:space="preserve"> حق الزحمه خدمات انجام شده </t>
  </si>
  <si>
    <t xml:space="preserve"> جرائم بیمه </t>
  </si>
  <si>
    <t xml:space="preserve"> هزینه پشتیبانی نرم افزار </t>
  </si>
  <si>
    <t xml:space="preserve"> اشتراک اینترنت </t>
  </si>
  <si>
    <t xml:space="preserve"> بهداشت و درمان </t>
  </si>
  <si>
    <t xml:space="preserve"> بیمه مسئولیت مدنی </t>
  </si>
  <si>
    <t xml:space="preserve"> هزینه پست </t>
  </si>
  <si>
    <t xml:space="preserve"> حق عضویت و شرکت در همایش </t>
  </si>
  <si>
    <t xml:space="preserve"> هزینه دادگاه </t>
  </si>
  <si>
    <t xml:space="preserve"> هزینه نظافت </t>
  </si>
  <si>
    <t xml:space="preserve"> جرائم وسایط نقلیه </t>
  </si>
  <si>
    <t xml:space="preserve"> هزینه پیک </t>
  </si>
  <si>
    <t xml:space="preserve"> مراسم و مناسبتها </t>
  </si>
  <si>
    <t xml:space="preserve"> هزینه اخذ مجوز </t>
  </si>
  <si>
    <t xml:space="preserve"> سایر هزینه ها </t>
  </si>
  <si>
    <t xml:space="preserve"> هزینه حمل درون استانی </t>
  </si>
  <si>
    <t xml:space="preserve"> هزینه حمل انبارمرکزی </t>
  </si>
  <si>
    <t xml:space="preserve"> هزینه حمل متفرقه </t>
  </si>
  <si>
    <t xml:space="preserve"> هزینه حمل تامین کننده </t>
  </si>
  <si>
    <t xml:space="preserve"> بیمه مسئولیت آتش سوزی ساختمان مجاور </t>
  </si>
  <si>
    <t xml:space="preserve"> سوخت مصرفی </t>
  </si>
  <si>
    <t xml:space="preserve"> هزینه حمل بین مراکز </t>
  </si>
  <si>
    <t xml:space="preserve"> هزینه حمل - با تامین کننده </t>
  </si>
  <si>
    <t xml:space="preserve"> اجاره وسایط نقلیه1 </t>
  </si>
  <si>
    <t xml:space="preserve"> بیمه آتش سوزی وسایط نقلیه </t>
  </si>
  <si>
    <t xml:space="preserve"> ملزومات خودرویی </t>
  </si>
  <si>
    <t xml:space="preserve"> حق حضور در جلسات هیئت مدیره </t>
  </si>
  <si>
    <t xml:space="preserve"> کارمزد بانکی </t>
  </si>
  <si>
    <t xml:space="preserve"> کارمزد وام دریافتی </t>
  </si>
  <si>
    <t xml:space="preserve"> هزینه بهره </t>
  </si>
  <si>
    <t xml:space="preserve">  جرائم تسهیلات </t>
  </si>
  <si>
    <t xml:space="preserve"> حقوق پایه </t>
  </si>
  <si>
    <t xml:space="preserve"> اضافه کاری </t>
  </si>
  <si>
    <t xml:space="preserve"> حق مسکن و خواروبار </t>
  </si>
  <si>
    <t xml:space="preserve"> حق اولاد </t>
  </si>
  <si>
    <t xml:space="preserve"> بن کارگری </t>
  </si>
  <si>
    <t xml:space="preserve"> ایاب و دهاب </t>
  </si>
  <si>
    <t xml:space="preserve"> سفر </t>
  </si>
  <si>
    <t xml:space="preserve"> حق مسئولیت </t>
  </si>
  <si>
    <t xml:space="preserve"> حق انبارداری </t>
  </si>
  <si>
    <t xml:space="preserve"> حق فنی لیفتراک </t>
  </si>
  <si>
    <t xml:space="preserve"> غذا </t>
  </si>
  <si>
    <t xml:space="preserve"> مرخصی استفاده نشده </t>
  </si>
  <si>
    <t xml:space="preserve"> طلب از قبل </t>
  </si>
  <si>
    <t xml:space="preserve"> پورسانت عوامل وصول </t>
  </si>
  <si>
    <t xml:space="preserve"> حق شیفت </t>
  </si>
  <si>
    <t xml:space="preserve"> مزایای عیدی </t>
  </si>
  <si>
    <t xml:space="preserve"> پاداش بهره وری </t>
  </si>
  <si>
    <t xml:space="preserve"> حق الزحمه و حق المشاوره </t>
  </si>
  <si>
    <t xml:space="preserve"> %حق بیمه سهم کارفرما 23 </t>
  </si>
  <si>
    <t xml:space="preserve"> بازخرید مزایای پایان خدمت </t>
  </si>
  <si>
    <t xml:space="preserve"> تسویه اضافه کاری </t>
  </si>
  <si>
    <t xml:space="preserve"> تسویه ایاب و دهاب </t>
  </si>
  <si>
    <t xml:space="preserve"> تسویه ناهاری </t>
  </si>
  <si>
    <t xml:space="preserve"> تسویه عیدی و پاداش </t>
  </si>
  <si>
    <t xml:space="preserve"> تسویه ماموریت </t>
  </si>
  <si>
    <t xml:space="preserve"> تسویه حقوق پایه </t>
  </si>
  <si>
    <t xml:space="preserve"> مزایای غیرنقدی 2 </t>
  </si>
  <si>
    <t xml:space="preserve"> قیمت تمام شده کالا </t>
  </si>
  <si>
    <t xml:space="preserve"> انحراف قیمت تمام شده کالای فروش رفته </t>
  </si>
  <si>
    <t xml:space="preserve"> اسناد تضمینی دیگران نزد ما </t>
  </si>
  <si>
    <t xml:space="preserve"> اسناد تضمینی ما نزد دیگران </t>
  </si>
  <si>
    <t xml:space="preserve"> سفته های تضمینی دیگران نزد ما </t>
  </si>
  <si>
    <t xml:space="preserve"> سفته های تضمینی ما نزد دیگران </t>
  </si>
  <si>
    <t xml:space="preserve"> وثایق دیگران نزد ما </t>
  </si>
  <si>
    <t xml:space="preserve"> موجودی کالای امانی </t>
  </si>
  <si>
    <t xml:space="preserve"> موجودی کالای امانی بین راهی </t>
  </si>
  <si>
    <t xml:space="preserve"> برگشت از خریدامانی </t>
  </si>
  <si>
    <t xml:space="preserve"> موجودی کالای ضایعات امانی </t>
  </si>
  <si>
    <t xml:space="preserve"> تامین کنندگان امانی </t>
  </si>
  <si>
    <t>1398/12/29</t>
  </si>
  <si>
    <t>سپرده نزد بانکها</t>
  </si>
  <si>
    <t>پیش پرداخت تامین کنندگان</t>
  </si>
  <si>
    <t>جاری سهامداران</t>
  </si>
  <si>
    <t>حسابهای پرداختني تجاري تامین کنندگان</t>
  </si>
  <si>
    <t>اسناد پرداختني تجاري -تامین کنندگان</t>
  </si>
  <si>
    <t>بستانکاران مشتریان</t>
  </si>
  <si>
    <t>بستانکاران غیرتجاری</t>
  </si>
  <si>
    <t>اسناد پرداختنی یرتجاری</t>
  </si>
  <si>
    <t>بستانکاران کارکنان</t>
  </si>
  <si>
    <t>وزارت دارایی مالیات تکلیفی و حقوق</t>
  </si>
  <si>
    <t>وزارت دارایی مالیات اجاره</t>
  </si>
  <si>
    <t>تامین اجتماعی -حق بیمه پرداختنی سایر</t>
  </si>
  <si>
    <t>تامین اجتماعی -حقوق کارکان</t>
  </si>
  <si>
    <t>سپرده های پرداختنی</t>
  </si>
  <si>
    <t>سود (زیان) سنواتی</t>
  </si>
  <si>
    <t>اختلاف فی</t>
  </si>
  <si>
    <t>اهدایی تامین کننده</t>
  </si>
  <si>
    <t>تخفیف ریالی تامین کننده</t>
  </si>
  <si>
    <t>سود اوراق</t>
  </si>
  <si>
    <t>لوازم و ملزومات مصرفی</t>
  </si>
  <si>
    <t>سوخت وسائط نقلیه</t>
  </si>
  <si>
    <t>آگهی و تبليغات و بازاريابي</t>
  </si>
  <si>
    <t>ایاب ذهاب</t>
  </si>
  <si>
    <t>مالیات و عوارض سالیانه</t>
  </si>
  <si>
    <t>اجاره انبار</t>
  </si>
  <si>
    <t>هزینه سفر</t>
  </si>
  <si>
    <t>حق الزحمه و حق المشاوره</t>
  </si>
  <si>
    <t>اشتراک و اینترنت</t>
  </si>
  <si>
    <t>جوایز و هدایا</t>
  </si>
  <si>
    <t>بیمه تکمیلی و مسئولیت</t>
  </si>
  <si>
    <t>هزینه دادگاه</t>
  </si>
  <si>
    <t>هزینه مالیات اجاره</t>
  </si>
  <si>
    <t>اجاره وسایط نقلیه</t>
  </si>
  <si>
    <t>حق حضور در جلسات هیدت مدیره</t>
  </si>
  <si>
    <t>تخفیفات نقدی</t>
  </si>
  <si>
    <t>:فروش خالص</t>
  </si>
  <si>
    <t>برگشت از فروش</t>
  </si>
  <si>
    <t>تخفیفات</t>
  </si>
  <si>
    <t>موجودی کالا در ابتدای سال</t>
  </si>
  <si>
    <t>خرید خالص طی سال</t>
  </si>
  <si>
    <t>موجودی کالا در پایان سال</t>
  </si>
  <si>
    <t>کارخانجات داروپخش</t>
  </si>
  <si>
    <t>اکسیر</t>
  </si>
  <si>
    <t>فارابی</t>
  </si>
  <si>
    <t>ابوریحان</t>
  </si>
  <si>
    <t>سایر تامین کنندگان</t>
  </si>
  <si>
    <t>ریال</t>
  </si>
  <si>
    <t>پارس دارو</t>
  </si>
  <si>
    <t xml:space="preserve"> بابل </t>
  </si>
  <si>
    <t xml:space="preserve"> تبریز </t>
  </si>
  <si>
    <t xml:space="preserve"> قم </t>
  </si>
  <si>
    <t xml:space="preserve"> اردبیل </t>
  </si>
  <si>
    <t xml:space="preserve"> شیراز </t>
  </si>
  <si>
    <t xml:space="preserve"> کرمانشاه </t>
  </si>
  <si>
    <t xml:space="preserve"> ساختمان کاوش جوش </t>
  </si>
  <si>
    <t>ستاد</t>
  </si>
  <si>
    <t>رشت</t>
  </si>
  <si>
    <t>ارومیه</t>
  </si>
  <si>
    <t>سنندج</t>
  </si>
  <si>
    <t>16-4</t>
  </si>
  <si>
    <t>16-5</t>
  </si>
  <si>
    <t>16-6</t>
  </si>
  <si>
    <t>سایر بدهکاران</t>
  </si>
  <si>
    <t>بيمه دارایی ها</t>
  </si>
  <si>
    <t xml:space="preserve"> پیش پرداخت اجاره  مراکز</t>
  </si>
  <si>
    <t>سایر پیش پرداخت ها</t>
  </si>
  <si>
    <t>(مبالغ به  ریال)</t>
  </si>
  <si>
    <t>خوارزمی</t>
  </si>
  <si>
    <t>رها</t>
  </si>
  <si>
    <t>تهران شیمی</t>
  </si>
  <si>
    <t>حکیم</t>
  </si>
  <si>
    <t>البرز دارو</t>
  </si>
  <si>
    <t>زهراوی</t>
  </si>
  <si>
    <t>حق بیمه</t>
  </si>
  <si>
    <t xml:space="preserve">هزینه حمل </t>
  </si>
  <si>
    <t>اجاره وسائط نقلیه</t>
  </si>
  <si>
    <t>عیدی و پاداش</t>
  </si>
  <si>
    <t>سنوات خدمت</t>
  </si>
  <si>
    <t>مرخصی استفاده نشده</t>
  </si>
  <si>
    <t>اقامت و ماموریت</t>
  </si>
  <si>
    <t>نوشت افزار -ملزومات مصرفی و ملبوسات</t>
  </si>
  <si>
    <t>آب و برق و گاز مصرفی و تلفن</t>
  </si>
  <si>
    <t xml:space="preserve"> آگهي وتبليغات و بازاریابی </t>
  </si>
  <si>
    <t xml:space="preserve"> آبدارخانه وپذيرائي </t>
  </si>
  <si>
    <t xml:space="preserve"> بيمه دارائي ثابت </t>
  </si>
  <si>
    <t xml:space="preserve"> پشتیبانی نرم افزار و اشتراک اینترنت </t>
  </si>
  <si>
    <t>تعمير ونگهداري دارایی ثابت</t>
  </si>
  <si>
    <t>بیمه تکمیلی  و مسئولیت مدنی</t>
  </si>
  <si>
    <t>سایر درآمدها و هزینه های  غیر عملیاتی</t>
  </si>
  <si>
    <t>آب و برق و سوخت</t>
  </si>
  <si>
    <t>استهلاك داراييهاي ثابت نامشهود</t>
  </si>
  <si>
    <t xml:space="preserve">هزینه استهلاک </t>
  </si>
  <si>
    <t>فرآورده ها تزریقی ایران</t>
  </si>
  <si>
    <t>موجودي نزد بانك ها</t>
  </si>
  <si>
    <t>موجودي صندوق و تنخواه گردان ها</t>
  </si>
  <si>
    <t>24-1</t>
  </si>
  <si>
    <t>24-2</t>
  </si>
  <si>
    <t>اسناد پرداختني</t>
  </si>
  <si>
    <t>رازک</t>
  </si>
  <si>
    <t>سام آرین اکسیر</t>
  </si>
  <si>
    <t>پورسینا</t>
  </si>
  <si>
    <t>آریا</t>
  </si>
  <si>
    <t>نیک اختر آریا</t>
  </si>
  <si>
    <t>امید پارسینا دماوند</t>
  </si>
  <si>
    <t>اکسون فارمد ایرانیان</t>
  </si>
  <si>
    <t>کیش مدیفارم</t>
  </si>
  <si>
    <t>وانا داروگستر</t>
  </si>
  <si>
    <t>روناک دارو</t>
  </si>
  <si>
    <t>گسترش میلاد فارمد</t>
  </si>
  <si>
    <t>ویرالیان گروه</t>
  </si>
  <si>
    <t>طب سلامت کاسپین</t>
  </si>
  <si>
    <t>محمد پوروزیری</t>
  </si>
  <si>
    <t>امیرحسین پوروزیری</t>
  </si>
  <si>
    <t>علی پوروزیری</t>
  </si>
  <si>
    <t>معصومه جاویدی</t>
  </si>
  <si>
    <t>مالیات اجاره</t>
  </si>
  <si>
    <t>سایر حسابهای پرداختنی</t>
  </si>
  <si>
    <t>سازمان تامین اجتماعی</t>
  </si>
  <si>
    <t>حق بیمه های پرداختنی</t>
  </si>
  <si>
    <t xml:space="preserve">سایر  </t>
  </si>
  <si>
    <t>بستانکاران اشخاص و شرکتها</t>
  </si>
  <si>
    <t>بانك ها - ریالی</t>
  </si>
  <si>
    <t>:نرخ اسمی</t>
  </si>
  <si>
    <t>:نرخ موثر</t>
  </si>
  <si>
    <t xml:space="preserve">قرارداد لازم الاجرا </t>
  </si>
  <si>
    <t>تغییرات حاصل از جریانهای نقدی و غیر نقدی در بدهی های حاصل از فعالیت های تامین مالی به شرح زیر است:</t>
  </si>
  <si>
    <t>تسهیلات</t>
  </si>
  <si>
    <t>دریافتهای نقدی</t>
  </si>
  <si>
    <t>سود و کارمزد جرائم</t>
  </si>
  <si>
    <t>پرداختی بابت اصل</t>
  </si>
  <si>
    <t>پرداختهای نقد بابت سود</t>
  </si>
  <si>
    <t>مانده پایان دوره</t>
  </si>
  <si>
    <t>مانده در ابتدای دوره اصل</t>
  </si>
  <si>
    <t>مانده ابتدای دوره بهره</t>
  </si>
  <si>
    <t>نحوه تشخیص</t>
  </si>
  <si>
    <t>رسیدگی نشده</t>
  </si>
  <si>
    <t xml:space="preserve"> ريال</t>
  </si>
  <si>
    <t xml:space="preserve">  1) درآمدحاصل از صادرات ( ماده 141 ق م م ) </t>
  </si>
  <si>
    <t xml:space="preserve">   2) فعاليتهاي صنعتي اولويتهاي خاص  ( ماده 132 ق م م )</t>
  </si>
  <si>
    <t xml:space="preserve">  3)در آمد حاصل از سرمايه گذاري </t>
  </si>
  <si>
    <t xml:space="preserve">  4) سودحاصل ازسپرده بانكي ( ماده 145 ق م م )</t>
  </si>
  <si>
    <t xml:space="preserve">  5) درآمد حاصل ازفروش دارایی ثابت </t>
  </si>
  <si>
    <t>6) 25 درصد از درآمد حاصل از اجاره</t>
  </si>
  <si>
    <t xml:space="preserve">  7) درآمد خسارت دریافتی از بیمه</t>
  </si>
  <si>
    <t xml:space="preserve">  8) فعاليت هاي كشاورزي ( ماده 81 ق م م )</t>
  </si>
  <si>
    <t xml:space="preserve">  9) مازاد هزینه بازآموزی وزارت بهداشت ( مالیات پرداختی در سال 1390 )</t>
  </si>
  <si>
    <t xml:space="preserve"> ساير موارد موثربردرآمد مشمول ماليات :</t>
  </si>
  <si>
    <t xml:space="preserve">  الف ) برگشت تخفیفات نقدی </t>
  </si>
  <si>
    <t xml:space="preserve">  ب) برگشت اختلاف تسویه </t>
  </si>
  <si>
    <t xml:space="preserve">  ج) برگشت تخفیفات موردی  </t>
  </si>
  <si>
    <t xml:space="preserve">  د)برگشت هزینه مطالبات مشکوک الوصول  </t>
  </si>
  <si>
    <t xml:space="preserve">  ه) برگشت پاداش هیئت مدیره </t>
  </si>
  <si>
    <t xml:space="preserve">  و) برگشت مالیات  عملکرد و حقوق هزینه شده  </t>
  </si>
  <si>
    <t xml:space="preserve">  ســود مشمول ماليات </t>
  </si>
  <si>
    <t xml:space="preserve">  1)3درهزارعوارض اطاق بازرگاني </t>
  </si>
  <si>
    <t xml:space="preserve">  2) تخفیف در نرخ مالیات متعلقه ( ماده 105ق م م  ) 1% مالیات در آمد مشمول</t>
  </si>
  <si>
    <t xml:space="preserve">  3)  ساير عوارض</t>
  </si>
  <si>
    <t xml:space="preserve">  جـــمع ماليات ابرازي </t>
  </si>
  <si>
    <t>رسیدگی به دفاتر</t>
  </si>
  <si>
    <t>مبلغ(ریال)</t>
  </si>
  <si>
    <t>نسبت اهرمی در پایان سال به شرح زیر است :</t>
  </si>
  <si>
    <t>با توجه به تخصیص ارز رسمی جهت واردات دارو، عدم واردات دارو توسط شرکت مورد گزارش و انجام کلیه خرید ها بصورت ریالی، ریسک مزبور بر شرکت مورد گزارش ندارد. هم چنین نرخ های فروش شرکت توسط سازمان غذا و دارو تعیین می گردد.</t>
  </si>
  <si>
    <t>تعدیلات سنواتی</t>
  </si>
  <si>
    <t xml:space="preserve"> ریال</t>
  </si>
  <si>
    <t xml:space="preserve">ماشین آلات  وتجهیزات </t>
  </si>
  <si>
    <t>کالای آماده فروش</t>
  </si>
  <si>
    <t>دارایی های نامشهود برمبنای بهای تمام شده اندازه گیری و در حسابها ثبت می شود. مخارجی از قبیل مخارج معرفی یک محصول یا خدمت جدید مانند مخارج تبلیغات، مخارج انجام فعالیت تجاری در یک محل جدید یا با یک گروه جدید از مشتریان مانند مخارج آموزش کارکنان، و مخارج اداری، عمومی وفروش در بهای تمام شده دارایی نامشهود منظور نمی شود .شناسایی مخارج در مبلغ دفتری یک دارایی نامشهود، هنگامی که دارایی آماده بهره برداری است، متوقف می شود. بنابراین مخارج تحمل شده برای استفاده یا بکارگیری مجدد یک دارایی نامشهود، در مبلغ دفتری آن منظور نمی شود.</t>
  </si>
  <si>
    <t>اسناد درجریان وصول نزد بانکها</t>
  </si>
  <si>
    <t>اسناد دریافتنی نزد صندوق</t>
  </si>
  <si>
    <t>حسابهای دریافتنی سایر مشتریان به شرح ذیل میباشد:</t>
  </si>
  <si>
    <t xml:space="preserve"> تهران غرب </t>
  </si>
  <si>
    <t xml:space="preserve"> تهران شرق </t>
  </si>
  <si>
    <t xml:space="preserve"> همدان </t>
  </si>
  <si>
    <t xml:space="preserve"> رشت </t>
  </si>
  <si>
    <t xml:space="preserve"> ارومیه </t>
  </si>
  <si>
    <t xml:space="preserve"> اصفهان </t>
  </si>
  <si>
    <t xml:space="preserve"> کرمان </t>
  </si>
  <si>
    <t xml:space="preserve"> کرج </t>
  </si>
  <si>
    <t xml:space="preserve"> قزوین </t>
  </si>
  <si>
    <t xml:space="preserve"> یزد </t>
  </si>
  <si>
    <t xml:space="preserve"> مشهد </t>
  </si>
  <si>
    <t xml:space="preserve"> گرگان </t>
  </si>
  <si>
    <t xml:space="preserve"> زاهدان </t>
  </si>
  <si>
    <t xml:space="preserve"> بیرجند </t>
  </si>
  <si>
    <t xml:space="preserve"> اهواز </t>
  </si>
  <si>
    <t xml:space="preserve"> خرم آباد </t>
  </si>
  <si>
    <t xml:space="preserve"> سنندج </t>
  </si>
  <si>
    <t xml:space="preserve"> ستاد 2 </t>
  </si>
  <si>
    <t>مانده سایر بدهکاران از اقلام زیر تشکیل شده است:</t>
  </si>
  <si>
    <t xml:space="preserve"> شرکت خدمات بیمه ای تامین آوران </t>
  </si>
  <si>
    <t>سازمان امور مالیاتی</t>
  </si>
  <si>
    <t>ریسک اعتباری به ریسکی اشاره دارد که طرف قرارداد در ایفای تعهدات قراردادی خود ناتوان باشد که منجر به زیان مالی برای شرکت شود . شرکت سیاستی مبنی برمعامله تنها با طرف های قرارداد معتبر و اخذ وثیقه کافی ، در موارد مقتضی، را اتخاذ کرده است، تا ریسک اعتباری ناشی از ناتوانی در ایفای تعهدات توسط مشتریان را کاهش دهد. شرکت تنها با شرکتهایی معامله می کند که رتبه اعتباری بالایی داشته باشد . شرکت با استفاده از اطلاعات مالی عمومی و سوابق معاملاتی خود ، مشتریان عمده خود را رتبه بندی اعتباری می کند. آسیب پذیری شرکت و رتبه بندی اعتباری طرف قراردادهای آن ، به طور مستمر نظارت شده و ارزش کل معاملات با طرف قراردادهای تأیید شده گسترش می یابد. دریافتنی های تجاری شامل تعداد زیادی از مشتریان است که در بین صنایع متنوع و مناطق جغرافیایی گسترده شده است. ارزیابی اعتباری مستمر بر اساس وضعیت مالی حسابهای دریافتنی انجام می شود.</t>
  </si>
  <si>
    <t xml:space="preserve">شرکت سرمایه خود را مدیریت می کند تا اطمینان حاصل کند در حین حداکثر کردن بازده ذینفعان از طریق بهینه سازی تعادل بدهی و سرمایه، قادر به تداوم فعالیت خواهد بود. ساختار سرمایه شرکت از خالص بدهی و حقوق مالکانه تشکیل می شود. استراتژی کلی شرکت ازسنوات قبل بدون تغییر باقی مانده است و شرکت در معرض هیچگونه الزامات سرمایه تحمیل شده از خارج از شرکت نیست. </t>
  </si>
  <si>
    <t>رکت خدماتی برای دسترسی هماهنگ به بازارهای مالی داخلی و نظارت و مدیریت ریسک های مالی مربوط به عملیات شرکت از طریق گزارش های ریسک داخلی که آسیب پذیری را بر حسب درجه و اندازه ریسکها تجزیه و تحلیل می کند، ارائه می کند. این ریسک ها شامل ریسک بازار (نرخ ارز و سایر قیمت ها)، ریسک اعتباری و ریسک نقدینگی می باشد. شرکت به دنبال حداقل کردن اثرات این ریسک ها از طریق برقراری کنترل های داخلی مناسب بوده و رعایت سیاست ها و محدودیت های آسیب پذیری توسط حسابرسان داخلی بطور مستقیم بررسی می شود</t>
  </si>
  <si>
    <t>شرکت خدماتی برای دسترسی هماهنگ به بازارهای مالی داخلی و نظارت و مدیریت ریسک های مالی مربوط به عملیات شرکت از طریق گزارش های ریسک داخلی که آسیب پذیری را بر حسب درجه و اندازه ریسکها تجزیه و تحلیل می کند، ارائه می کند. این ریسک ها شامل ریسک بازار (نرخ ارز و سایر قیمت ها)، ریسک اعتباری و ریسک نقدینگی می باشد. شرکت به دنبال حداقل کردن اثرات این ریسک ها از طریق برقراری کنترل های داخلی مناسب بوده و رعایت سیاست ها و محدودیت های آسیب پذیری توسط حسابرسان داخلی بطور مستقیم بررسی می شود</t>
  </si>
  <si>
    <t>گردش موضوعی تعدیلات سنواتی بشرح ذیل میباشد:</t>
  </si>
  <si>
    <t>3ساله</t>
  </si>
  <si>
    <t>بدهی های غیر جاری:</t>
  </si>
  <si>
    <t>سود حاصل از فروش اوراق</t>
  </si>
  <si>
    <t>دریافت های نقدی حاصل از سود اوراق</t>
  </si>
  <si>
    <t>دریافت های نقدی حاصل از سود سپرده بانکی</t>
  </si>
  <si>
    <t xml:space="preserve">فعالیت اصلی شرکت </t>
  </si>
  <si>
    <t>تهران غرب</t>
  </si>
  <si>
    <t>تهران شرق</t>
  </si>
  <si>
    <t>بابل</t>
  </si>
  <si>
    <t>تبریز</t>
  </si>
  <si>
    <t>اصفهان</t>
  </si>
  <si>
    <t>کرمان</t>
  </si>
  <si>
    <t>قم</t>
  </si>
  <si>
    <t>کرج</t>
  </si>
  <si>
    <t>قزوین</t>
  </si>
  <si>
    <t>مشهد</t>
  </si>
  <si>
    <t>گرگان</t>
  </si>
  <si>
    <t>اردبیل</t>
  </si>
  <si>
    <t>زاهدان</t>
  </si>
  <si>
    <t>بیرجند</t>
  </si>
  <si>
    <t>اهواز</t>
  </si>
  <si>
    <t>خرم آباد</t>
  </si>
  <si>
    <t>شیراز</t>
  </si>
  <si>
    <t>کرمانشاه</t>
  </si>
  <si>
    <t>مقدار</t>
  </si>
  <si>
    <t>قرص</t>
  </si>
  <si>
    <t xml:space="preserve">کپسول </t>
  </si>
  <si>
    <t>سرم</t>
  </si>
  <si>
    <t xml:space="preserve">شربت </t>
  </si>
  <si>
    <t>آمپول</t>
  </si>
  <si>
    <t>ویال</t>
  </si>
  <si>
    <t>سوسپانسیون</t>
  </si>
  <si>
    <t xml:space="preserve">اسپری </t>
  </si>
  <si>
    <t xml:space="preserve">محلول </t>
  </si>
  <si>
    <t>قطره</t>
  </si>
  <si>
    <t>پماد</t>
  </si>
  <si>
    <t>شیاف</t>
  </si>
  <si>
    <t>پودر</t>
  </si>
  <si>
    <t>شامپو</t>
  </si>
  <si>
    <t>قرص جوشان</t>
  </si>
  <si>
    <t>کرم</t>
  </si>
  <si>
    <t>بطری</t>
  </si>
  <si>
    <t>کپسول مایع</t>
  </si>
  <si>
    <t>ژل موضعی</t>
  </si>
  <si>
    <t>پرفیلد</t>
  </si>
  <si>
    <t>ساشه</t>
  </si>
  <si>
    <t>سافت ژل</t>
  </si>
  <si>
    <t>کرم واژینال</t>
  </si>
  <si>
    <t>سرنگ</t>
  </si>
  <si>
    <t>لوسیون</t>
  </si>
  <si>
    <t>شیاف واژینال</t>
  </si>
  <si>
    <t>کارتریج</t>
  </si>
  <si>
    <t>تجهیزات پزشکی</t>
  </si>
  <si>
    <t>خمیر</t>
  </si>
  <si>
    <t>قلم</t>
  </si>
  <si>
    <t>شرکتهای فروشنده</t>
  </si>
  <si>
    <t>لقمان</t>
  </si>
  <si>
    <t>گیاه اسانس</t>
  </si>
  <si>
    <t>کیمیادارو سپهر</t>
  </si>
  <si>
    <t>فاتک شیمی پارس</t>
  </si>
  <si>
    <t>ایلام سرنگ</t>
  </si>
  <si>
    <t>درسا دارو</t>
  </si>
  <si>
    <t>یاس دارو</t>
  </si>
  <si>
    <t>ماد</t>
  </si>
  <si>
    <t>نیک اخترآریا</t>
  </si>
  <si>
    <t>فرآورده های تزریقی و دارویی ایران</t>
  </si>
  <si>
    <t>گیلارانکو</t>
  </si>
  <si>
    <t>امین</t>
  </si>
  <si>
    <t>آبا دارو</t>
  </si>
  <si>
    <t>قائم دارو</t>
  </si>
  <si>
    <t>آرنیکا</t>
  </si>
  <si>
    <t>تولید دارو</t>
  </si>
  <si>
    <t xml:space="preserve">جمع </t>
  </si>
  <si>
    <t>ستارگان نیک</t>
  </si>
  <si>
    <t>مهرسا داروی یاسین</t>
  </si>
  <si>
    <t>6-2-</t>
  </si>
  <si>
    <t>بانک اقتصاد نوین</t>
  </si>
  <si>
    <t>اسناد درجریان وصول نزد بانکها:</t>
  </si>
  <si>
    <t xml:space="preserve">بانک ملت </t>
  </si>
  <si>
    <t>بانک رفاه</t>
  </si>
  <si>
    <t>بانک سپه</t>
  </si>
  <si>
    <t>بانک ملی</t>
  </si>
  <si>
    <t>بانک تجارت</t>
  </si>
  <si>
    <t>اسناد دریافتی نزد صندوق:</t>
  </si>
  <si>
    <t>اوه سینا</t>
  </si>
  <si>
    <t>پاک دارو</t>
  </si>
  <si>
    <t>کیمیا الکل زنجان</t>
  </si>
  <si>
    <t>کیمیا سدید دارو</t>
  </si>
  <si>
    <t>مهبان دارو</t>
  </si>
  <si>
    <t>16-</t>
  </si>
  <si>
    <t>17-</t>
  </si>
  <si>
    <t>بانک ملت</t>
  </si>
  <si>
    <t xml:space="preserve">بانک صادرات </t>
  </si>
  <si>
    <t>بانک دی</t>
  </si>
  <si>
    <t>بانک سینا</t>
  </si>
  <si>
    <t>موجودی نزد بانکها:</t>
  </si>
  <si>
    <t>موجودی صندوق وتنخواه گردان ها:</t>
  </si>
  <si>
    <t>بهارپایا</t>
  </si>
  <si>
    <t>دارو درمان سلفچگان</t>
  </si>
  <si>
    <t>ساپونین ایران</t>
  </si>
  <si>
    <t>اسناد پرداختنی اشخاص وابسته:</t>
  </si>
  <si>
    <t>سایر تامین کنندگان کالا:</t>
  </si>
  <si>
    <t>شفا</t>
  </si>
  <si>
    <t xml:space="preserve">اسناد پرداختنی: </t>
  </si>
  <si>
    <t>بیمه ایران تامین آوران</t>
  </si>
  <si>
    <t>یادداشتهای توضیحی صورتهای مالی</t>
  </si>
  <si>
    <t>شرکت داروسازی خوارزمی</t>
  </si>
  <si>
    <t>موجودی کالای پایان دوره به تفکیک کالابه شرح ذیل می باشد:</t>
  </si>
  <si>
    <t>حسابهای  پرداختنی اشخاص وابسته:</t>
  </si>
  <si>
    <t>سایر بدهکاران (سازمان امور مالیاتی)</t>
  </si>
  <si>
    <t>حق بیمه پرداختنی</t>
  </si>
  <si>
    <t>بستانکاران دارایی ارزش افزوده</t>
  </si>
  <si>
    <t>مالیات تکلیفی وحقوق</t>
  </si>
  <si>
    <t xml:space="preserve">سود و کارمزد سنوات آتی </t>
  </si>
  <si>
    <t>افزایش مبالغ مربوط به حقوق ودستمزد براساس ضوابط ودستورالعمل ها وبخشنامه های ابلاغی سازمان تامین اجتماعی صورت پذیرفته است.</t>
  </si>
  <si>
    <t>افزایش بیمه سهم کارفرما بابت افزایش سالانه حقوق و دستمزد پرسنل  می باشد.</t>
  </si>
  <si>
    <r>
      <rPr>
        <b/>
        <sz val="12"/>
        <color rgb="FFFF0000"/>
        <rFont val="B Nazanin"/>
        <charset val="178"/>
      </rPr>
      <t xml:space="preserve">1 </t>
    </r>
    <r>
      <rPr>
        <sz val="12"/>
        <rFont val="B Nazanin"/>
        <charset val="178"/>
      </rPr>
      <t xml:space="preserve">با توجه به اين كه هزينه كاهش ارزش دريافتني ها در نتيجه ورشكستگي يكي از مشتريان عمده بوده، لذا طبق بند 86 استاندارد </t>
    </r>
  </si>
  <si>
    <t xml:space="preserve">ریال </t>
  </si>
  <si>
    <t>ن</t>
  </si>
  <si>
    <r>
      <t>کاهش (افزایش) دریافتنی های عملیاتی</t>
    </r>
    <r>
      <rPr>
        <sz val="12"/>
        <color theme="0"/>
        <rFont val="B Nazanin"/>
        <charset val="178"/>
      </rPr>
      <t xml:space="preserve"> </t>
    </r>
    <r>
      <rPr>
        <b/>
        <sz val="12"/>
        <color theme="0"/>
        <rFont val="B Nazanin"/>
        <charset val="178"/>
      </rPr>
      <t>1</t>
    </r>
  </si>
  <si>
    <r>
      <t xml:space="preserve">کاهش (افزایش) موجودی مواد و کالا </t>
    </r>
    <r>
      <rPr>
        <b/>
        <sz val="12"/>
        <color theme="0"/>
        <rFont val="B Nazanin"/>
        <charset val="178"/>
      </rPr>
      <t>1</t>
    </r>
  </si>
  <si>
    <r>
      <t xml:space="preserve">افزایش (کاهش) پرداختنی های عملیاتی </t>
    </r>
    <r>
      <rPr>
        <b/>
        <sz val="12"/>
        <color theme="0"/>
        <rFont val="B Nazanin"/>
        <charset val="178"/>
      </rPr>
      <t>1</t>
    </r>
  </si>
  <si>
    <r>
      <rPr>
        <b/>
        <sz val="12"/>
        <color rgb="FFFF0000"/>
        <rFont val="B Nazanin"/>
        <charset val="178"/>
      </rPr>
      <t>1</t>
    </r>
    <r>
      <rPr>
        <sz val="12"/>
        <color theme="1"/>
        <rFont val="B Nazanin"/>
        <charset val="178"/>
      </rPr>
      <t xml:space="preserve"> این مبلغ با در نظر گرفتن مبالغ متناظر مندرج در یادداشت 26، مربوط به دارایی های غیر جاری نگهداری شده برای فروش و بدهی های مرتبط با دارایی های غیر جاری نگهداری شده برای فروش محاسبه می شود.</t>
    </r>
  </si>
  <si>
    <r>
      <t>اهم رويه هاي حسابداري</t>
    </r>
    <r>
      <rPr>
        <sz val="14"/>
        <color theme="0"/>
        <rFont val="B Nazanin"/>
        <charset val="178"/>
      </rPr>
      <t>1</t>
    </r>
  </si>
  <si>
    <t>جوایز</t>
  </si>
  <si>
    <t>6-1-</t>
  </si>
  <si>
    <t xml:space="preserve">هزینه بهره </t>
  </si>
  <si>
    <t xml:space="preserve">جرائم تسهیلات </t>
  </si>
  <si>
    <t xml:space="preserve">کارمزد بانکی </t>
  </si>
  <si>
    <t xml:space="preserve">تمبر و سفته </t>
  </si>
  <si>
    <t>ضایعات</t>
  </si>
  <si>
    <t>انحراف قیمت</t>
  </si>
  <si>
    <t>بهای تمام شده  :</t>
  </si>
  <si>
    <t>6</t>
  </si>
  <si>
    <t xml:space="preserve">اثاثه و منصوبات </t>
  </si>
  <si>
    <t>3و5و6</t>
  </si>
  <si>
    <t>استهلاك انباشته:</t>
  </si>
  <si>
    <t xml:space="preserve">:بهای تمام شده </t>
  </si>
  <si>
    <t>استهلاک انباشته :</t>
  </si>
  <si>
    <t>17</t>
  </si>
  <si>
    <t xml:space="preserve">سایر </t>
  </si>
  <si>
    <t>بستانکاران مشتریان (مازاد دریافتی از مشتریان فروش)</t>
  </si>
  <si>
    <t>بستانکاران واریزی نامشخص</t>
  </si>
  <si>
    <t>رويداد با اهميتي كه در دوره بعد از تاريخ وضعیت مالی تا تاريخ تائيد صورتهاي مالي اتفاق افتاده و مستلزم تعديل و يا افشاء در صورتهاي مالي باشد وجود نداشته است .</t>
  </si>
  <si>
    <t xml:space="preserve"> تعداد کارکنان دائم و موقت شرکت  طی سال مالی مورد رسیدگی به شرح زیر بوده است : </t>
  </si>
  <si>
    <t>برگشت از فروش مربوط به مرجوعی کالا توسط مشتریان و مبالغ تخفیفات براساس مبالغ فروش محاسبه واعطاءگردیده است.</t>
  </si>
  <si>
    <t>13</t>
  </si>
  <si>
    <t>جوایز فروش براساس نامه های تامین کنندگان تجاری وبخشنامه های صادره از طرف وزارت بهداشت و براساس فروش به مشتریان درفاکتورفروش محاسبه ودر سرفصل جوایز فروش ثبت می گردد.</t>
  </si>
  <si>
    <t>انحراف قیمت کاهنده وافزاینده شامل تفاوت نرخ آن دسته از موجودی هایی است که در زمان تغییر قیمت کالا متعلق در حسابها اصلاح وثبت میگردد.</t>
  </si>
  <si>
    <t>نقل از صفحه قبل :</t>
  </si>
  <si>
    <t>حساب فوق بابت بستانکاران مشتریان بابت جابجایی مشتریان از یک مرکز پخش به مرکز پخش دیگر و طبقه بندی حسابها می باشد.که در سال مالی بعد شناسایی و اصلاح گردیده است.</t>
  </si>
  <si>
    <t>مالیات تکلیفی وحقوق وحق بیمه پرداختنی در سال  مالی بعد پرداخت شده است.</t>
  </si>
  <si>
    <t>هزینه حسابرسی</t>
  </si>
  <si>
    <t xml:space="preserve"> بدهکاران کارکنان-وام * </t>
  </si>
  <si>
    <t xml:space="preserve"> بدهکاران کارکنان-بیمه ایران نمایندگی صفری </t>
  </si>
  <si>
    <t xml:space="preserve"> پیش پرداخت بیمه تکمیلی درمان </t>
  </si>
  <si>
    <t>آموزش پرسنل</t>
  </si>
  <si>
    <t>هزینه بیمه تکمیلی</t>
  </si>
  <si>
    <t>هزینه شرکت در مناقصه</t>
  </si>
  <si>
    <t>تراز افتتاحیه</t>
  </si>
  <si>
    <t>موجودی جوایز</t>
  </si>
  <si>
    <t>تامین کنندگان جوایز</t>
  </si>
  <si>
    <t>تغییر قیمت محقق نشده</t>
  </si>
  <si>
    <t>پیش پرداخت بیمه مسئولیت مدنی و تکمیلی</t>
  </si>
  <si>
    <t xml:space="preserve">سپرده مسدودی تسهیلات </t>
  </si>
  <si>
    <t>کد71037</t>
  </si>
  <si>
    <t>بیمه مسئولیت مدنی و تکلیفی</t>
  </si>
  <si>
    <t>کسر می گردد سپرده مسدودی تسهیلات</t>
  </si>
  <si>
    <t>بیمه دانا نمایندگی 220</t>
  </si>
  <si>
    <t>سجاد خلفی</t>
  </si>
  <si>
    <t>خوش طعم افزر</t>
  </si>
  <si>
    <t>ماسک</t>
  </si>
  <si>
    <t>اسپری</t>
  </si>
  <si>
    <t>بانک پاسارگاد</t>
  </si>
  <si>
    <t>فرآورده های تزریقی</t>
  </si>
  <si>
    <t>راموفارمین</t>
  </si>
  <si>
    <t>ژل واژینال</t>
  </si>
  <si>
    <t xml:space="preserve">                                                                                                                                                                                     </t>
  </si>
  <si>
    <t>20-21درصد</t>
  </si>
  <si>
    <t>23درصد</t>
  </si>
  <si>
    <t xml:space="preserve"> مدیر عامل وعضو هیئت مدیره
</t>
  </si>
  <si>
    <t xml:space="preserve">رئیس هیئت مدیره 
</t>
  </si>
  <si>
    <t xml:space="preserve">نائب رئیس هیئت مدیره
</t>
  </si>
  <si>
    <t>7-1</t>
  </si>
  <si>
    <t>1400/06/31</t>
  </si>
  <si>
    <t>1401/12/29</t>
  </si>
  <si>
    <t>1400/12/29</t>
  </si>
  <si>
    <t>1401/06/31</t>
  </si>
  <si>
    <t>1401/08//30</t>
  </si>
  <si>
    <t>1401/08/30</t>
  </si>
  <si>
    <t>1400/05/31</t>
  </si>
  <si>
    <t>سال 1399</t>
  </si>
  <si>
    <t xml:space="preserve">استانداردهای جدید وتجدید نظر شده </t>
  </si>
  <si>
    <t>استانداردهای حسابداری جدید وتجدید نظر شده</t>
  </si>
  <si>
    <t>-3-1</t>
  </si>
  <si>
    <t>-3-2</t>
  </si>
  <si>
    <t>-3-2-1</t>
  </si>
  <si>
    <t>-3-3</t>
  </si>
  <si>
    <t>-3-4</t>
  </si>
  <si>
    <t>-3-5-1</t>
  </si>
  <si>
    <t>-3-4-1</t>
  </si>
  <si>
    <t>-3-5-2</t>
  </si>
  <si>
    <t>-3-7</t>
  </si>
  <si>
    <t>-4</t>
  </si>
  <si>
    <t>قضاوت های مدیریت در فرآیند بکارگیری رویه های حسابداری و برآوردها</t>
  </si>
  <si>
    <t>1399/12/30</t>
  </si>
  <si>
    <t>شرکت خوارزمی-اشخاص وابسته</t>
  </si>
  <si>
    <t>تعدیلات موجودی انبار:</t>
  </si>
  <si>
    <t>تعدیلات موجودی انبار</t>
  </si>
  <si>
    <t xml:space="preserve">خرید </t>
  </si>
  <si>
    <t>تضامین اعطایی / دریافتی</t>
  </si>
  <si>
    <t>شرکت های همگروه</t>
  </si>
  <si>
    <t>شرکت پلاسمای خوارزمی</t>
  </si>
  <si>
    <t>قرض الحسنه پرداختی</t>
  </si>
  <si>
    <t>آقای محمد پوروزیری</t>
  </si>
  <si>
    <t>سایر دریافتنی ها</t>
  </si>
  <si>
    <t>آقای امیر حسین پوروزیری</t>
  </si>
  <si>
    <t>آقای علی پوروزیری</t>
  </si>
  <si>
    <t>آقای معصومه جاویدی</t>
  </si>
  <si>
    <t>-3-2-3</t>
  </si>
  <si>
    <t>5-درآمدهاي عملياتي</t>
  </si>
  <si>
    <t>5-1-خالص درآمد عملیاتی به تفکیک وابستگی اشخاص:</t>
  </si>
  <si>
    <t>5-2-جدول مقایسه ای درآمدهای عملیاتی و بهای تمام شده مربوط:</t>
  </si>
  <si>
    <t>5-3- در آمد های عملیاتی به تفکیک مراکز به شرح زیر می باشد:</t>
  </si>
  <si>
    <t>5-3-1-</t>
  </si>
  <si>
    <t>5-5-</t>
  </si>
  <si>
    <t>7-2</t>
  </si>
  <si>
    <t>-7-1</t>
  </si>
  <si>
    <t>7-2-</t>
  </si>
  <si>
    <t>8-1</t>
  </si>
  <si>
    <t>8-2</t>
  </si>
  <si>
    <t>8-3</t>
  </si>
  <si>
    <t>8-1-</t>
  </si>
  <si>
    <t>8-2-</t>
  </si>
  <si>
    <t>10-</t>
  </si>
  <si>
    <t>12-8-</t>
  </si>
  <si>
    <t xml:space="preserve">12-8-1- </t>
  </si>
  <si>
    <t>17-1-</t>
  </si>
  <si>
    <t>18-1-</t>
  </si>
  <si>
    <t>19-</t>
  </si>
  <si>
    <t>25-3- اصلاح و ارائه مجدد صورت های مالی 1398/12/29</t>
  </si>
  <si>
    <t>28-4 - به استثنای مورد زیر هیچگونه هزینه یا ذخیره ای در رابطه با مطالبات از اشخاص وابسته در سال های 2×13 و 1×13 شناسایی نشده است.</t>
  </si>
  <si>
    <t>28-4-1 - ذخیره کاهش ارزش دریافتنی های تجاری در پایان سال مالی 1×13  بابت طلب از شرکت .... بالغ بر ... میلیون ریال می باشد که به دلیل ... تعدیل گردیده است.</t>
  </si>
  <si>
    <t>هزینه مالیات بردرآمد</t>
  </si>
  <si>
    <t>تمامی خریدها و فروشهای انجام شده براساس قیمتهای مصوب وزارت بهداشت انجام می شود.</t>
  </si>
  <si>
    <t>6-1</t>
  </si>
  <si>
    <t>6-2</t>
  </si>
  <si>
    <t>8-3-</t>
  </si>
  <si>
    <t>سایر درآمد های غیر عملیاتی</t>
  </si>
  <si>
    <t xml:space="preserve">ساير درآمدهای غيرعملياتي </t>
  </si>
  <si>
    <t>دریافتنی کارکنان</t>
  </si>
  <si>
    <t>علی پوروزیری-اشخاص وابسته</t>
  </si>
  <si>
    <t>معصومه جاویدی-اشخاص وابسته</t>
  </si>
  <si>
    <t>اصغر زرآبادی</t>
  </si>
  <si>
    <t>محمد پوروزیری-اشخاص وابسته</t>
  </si>
  <si>
    <t>سود ابرازی</t>
  </si>
  <si>
    <t>شرکت کیمیا اثر سلامت</t>
  </si>
  <si>
    <t>دریافت قرض الحسنه پرداختی</t>
  </si>
  <si>
    <t>امیر حسین پوروزیری-اشخاص وابسته</t>
  </si>
  <si>
    <t xml:space="preserve">دارايي هاي غير جاري : </t>
  </si>
  <si>
    <t>يادداشت هاي توضيحي بخش جدایی ناپذیر صورت هاي مالي است .</t>
  </si>
  <si>
    <t>جریان خالص ورود نقد حاصل از فعالیت های تامین مالی</t>
  </si>
  <si>
    <t>خالص افزایش در موجودی نقد</t>
  </si>
  <si>
    <r>
      <t>عمده فعالیت های شرکت، طبق ماده</t>
    </r>
    <r>
      <rPr>
        <u/>
        <sz val="12"/>
        <color theme="1"/>
        <rFont val="B Nazanin"/>
        <charset val="178"/>
      </rPr>
      <t xml:space="preserve"> 2 </t>
    </r>
    <r>
      <rPr>
        <sz val="12"/>
        <color theme="1"/>
        <rFont val="B Nazanin"/>
        <charset val="178"/>
      </rPr>
      <t xml:space="preserve">اساسنامه عبارتست از:
تولید و ساخت اقلام داروئی ، آرایشی و بهداشتی و نیز وارد کردن انواع مواد اولیه داروئی ، آرایشی و بهداشتی و هر نوع لوازم و ماشین آلات  که به نحوی با ساخت دارو و لوازم آرایشی و بهداشتی مرتبط باشد/ شایان ذکر است به استناد صورتجلسه مجمع عمومی فوق العاده مورخ 1385/02/15 موضوع فعالیت شرکت به توزیع و پخش داروهای انسانی ، دامی ، آرایشی بهداشتی و لوازم و تجهیزات پزشکی و مکملهای انسانی و دامی و نیز واردات انواع داروهای ساخته شده تغییر یافت.
</t>
    </r>
  </si>
  <si>
    <t>داريي هاي ثابت مشهود،  بر مبناي بهاي تمام شده اندازه گیری می شود .مخارج  بهسازی و تعمیرات اساسی که باعث افزایش قابل ملاحظه در ظرفیت یا عمر مفید داراییهای ثابت یا بهبود اساسی در کیفیت بازدهی آنها میگردد ، به عنوان مخارج سرمایه ای محسوب و طی عمر مفید باقیمانده داراییهای ثابت مربوط مستهلک میشود .هزینه های تعمیرات و نگهداری جرئی که بمنظور حفظ یا ترمیم منافع اقتصادی مورد انتظار واحد تجاری از استاندارد عملکرد ارزیابی شده اولیه دارایی انجام میشود ، هنگام وقوع به عنوان هزینه های جاری تلقی و به حساب سود و زیان دوره منظور می شود.</t>
  </si>
  <si>
    <t xml:space="preserve">استهلاک دارایی های ثابت مشهود باتوجه به الگوی مصرف منافع اقتصادی آتی مورد انتظار (شامل عمرمفید برآوردی) دارایی های مربوط و با در نظر گرفتن آیین نامه استهلاکات موضوع ماده 149 و بخشنامه شماره 200-95-78 مورخ 1395/11/04 و براساس نرخ ها و روش های جدول زير محاسبه می شود:  </t>
  </si>
  <si>
    <t>-4-1</t>
  </si>
  <si>
    <t>قضاوت های در فرآیند بکارگیری رویه های حسابداری و برآوردها</t>
  </si>
  <si>
    <t>برآوردي تاثيرگذار بر شركت وجود نداشته است.</t>
  </si>
  <si>
    <t>12</t>
  </si>
  <si>
    <t>15</t>
  </si>
  <si>
    <t>سهامدار</t>
  </si>
  <si>
    <t>برای دارایی های ثابتی که طی ماه تحصیل  و مورد بهره برداری قرار می گیرد، استهلاک از اول ماه بعد محاسبه و در حساب ها منظور می شود. در مواردی که هر یک از دارایی های استهلاک پذیر پس از آمادگی جهت بهره برداری به علت تعطیل کار یا علل دیگر  مورد استفاده قرار نگیرد، میزان استهلاک آن برای مدت یاد شده معادل 30درصد نرخ استهلاک منعکس در جدول بالا ست . در این صورت چنانچه محاسبه استهلاک بر حسب مدت باشد 70. مدت زمانی که دارایی مورد استفاده قرار نگرفته است،به باقی مانده مدت تعیین شده برای استهلاک دارایی در این جدول اضافه خواهد شد.</t>
  </si>
  <si>
    <t>ذخيره مزاياي پايان خدمت كاركنان بر اساس يك ماه آخرين حقوق ثابت و مزاياي مستمر براي هر سال خدمت آنان محاسبه و در حساب ها منظور مي شود .</t>
  </si>
  <si>
    <t>5-4- در آمد های عملیاتی به تفکیک محصول به شرح زیر می باشد:</t>
  </si>
  <si>
    <t xml:space="preserve"> افزایش داراییهای در جریان تکمیل مربوط به مخارج انجام شده ساختمان مراکز تبریز-اردبیل-شیراز-کرمانشاه-خرم آباد-ساختمان کاوش جوش می باشد.</t>
  </si>
  <si>
    <t>موجودي كالای پایان دوره</t>
  </si>
  <si>
    <t>از مانده حسابهای دریافتنی تا تاریخ تهیه صورتهای مالی ، بخشی  به حیطه وصول درآمده است و مابقی آن نیز تماما قابل بازیافت می باشد.</t>
  </si>
  <si>
    <t>سايرين (كمتر از 5 درصد)</t>
  </si>
  <si>
    <t>پرداختنی هاي تجاري و ساير پرداختني ها</t>
  </si>
  <si>
    <t>صورت جریان های نقدی</t>
  </si>
  <si>
    <t>جریان خالص خروج نقد حاصل از فعالیت های سرمایه گذاری</t>
  </si>
  <si>
    <t>جریان خالص خروج نقد قبل از فعالیت های تامین مالی</t>
  </si>
  <si>
    <t xml:space="preserve"> سایر سپرده ها </t>
  </si>
  <si>
    <t xml:space="preserve"> کالای امانی ما نزد دیگران </t>
  </si>
  <si>
    <t xml:space="preserve"> بدهکاران تامین کنندگان امانی  </t>
  </si>
  <si>
    <t xml:space="preserve"> برگشت از خرید   </t>
  </si>
  <si>
    <t xml:space="preserve"> پیش پرداخت خرید وسایط نقلیه</t>
  </si>
  <si>
    <t xml:space="preserve"> اوراق دریافتنی بلند مدت </t>
  </si>
  <si>
    <t xml:space="preserve"> درآمد محقق نشده اوراق  </t>
  </si>
  <si>
    <t xml:space="preserve"> بستانکاران پرسنل 1 </t>
  </si>
  <si>
    <t>حسابرسی</t>
  </si>
  <si>
    <t xml:space="preserve"> پاداش موردی </t>
  </si>
  <si>
    <t xml:space="preserve"> بستانکاران مشتریان(اوراق) </t>
  </si>
  <si>
    <t xml:space="preserve"> حسابها واسناد پرداختنی بلندمدت غیرتجاری </t>
  </si>
  <si>
    <t xml:space="preserve"> تعدیلات انبار-اصلاح بچ</t>
  </si>
  <si>
    <t xml:space="preserve"> تخفیفات ریالی تامین کنندگان</t>
  </si>
  <si>
    <t xml:space="preserve"> هزینه جرائم </t>
  </si>
  <si>
    <t>اوراق دریافتنی کوتاه مدت</t>
  </si>
  <si>
    <t>جاری شرکا</t>
  </si>
  <si>
    <t>دریافتنی بلند مدت</t>
  </si>
  <si>
    <t>اوراق اخزا</t>
  </si>
  <si>
    <t>حسابها و اسناد پرداختنی بلند مدت</t>
  </si>
  <si>
    <t>پاداش بهره وری</t>
  </si>
  <si>
    <t>8-4</t>
  </si>
  <si>
    <t>الگزیر</t>
  </si>
  <si>
    <t>تعدیلات انبار - اصلاح بچ</t>
  </si>
  <si>
    <t>فاتک شیمی</t>
  </si>
  <si>
    <t>اکسون فارمد</t>
  </si>
  <si>
    <t>سپه</t>
  </si>
  <si>
    <t>اشبال شیمی</t>
  </si>
  <si>
    <t>رابو سلامت</t>
  </si>
  <si>
    <t>ریحانه</t>
  </si>
  <si>
    <t>سینا پیشگام نوین</t>
  </si>
  <si>
    <t>بهوزان</t>
  </si>
  <si>
    <t>سهیل زند وکیلی</t>
  </si>
  <si>
    <t>شرکت داروسازان التیام(سهامی خاص) در تاریخ 1381/03/17 و طی شماره 187736 در اداره کل ثبت شرکتها و مالکیتهای صنعتی واقع در تهران به ثبت رسیده است/ مرکز اصلی شرکت تهران - کیلومتر 9 جاده مخصوص کرج خیابان نخ زرین خیابان شهید جلال پلاک 3 میباشد/شماره اقتصادی و شناسه ملی شرکت به شماره 411331479937 و 10102297765 می باشد.</t>
  </si>
  <si>
    <t>سپرده بانکی</t>
  </si>
  <si>
    <t>پلاسمای خوارزمی</t>
  </si>
  <si>
    <t>امیر حسین پوروزیری</t>
  </si>
  <si>
    <t>معاملات با اشخاص وابسته بعدا اضافه شود</t>
  </si>
  <si>
    <t>وجوه دریافتی ازشرکت های گروه</t>
  </si>
  <si>
    <t>1399/12/29</t>
  </si>
  <si>
    <t>تخفیفات  ریالی تامین کنندگان براساس نامه تامین کنندگان وتعیین مبالغ فروش به صورت ماهیانه ودر صورت تحقق فروش به عنوان تخفیفات ریالی درحسابها ثبت می گردد.</t>
  </si>
  <si>
    <t>تعدیلات انبار ناشی از اصلاح بچ نامبرهای کالا میباشد</t>
  </si>
  <si>
    <t xml:space="preserve"> سپرده بانکی  بابت مسدودی دستگاه کارت خوان میباشد</t>
  </si>
  <si>
    <t>کسر می گردد سود و كارمزد سال هاي آتي(یادداشت 16 صورتهای مالی )</t>
  </si>
  <si>
    <t>نوع وابستگی</t>
  </si>
  <si>
    <t>از آنجاییکه اقلام تشکیل دهنده سود و زیان جامع محدود به سود سال وتعدیلات سنواتی است،لذا صورت سود و (زیان) جامع ارائه نشده است.</t>
  </si>
  <si>
    <t>پیش پرداخت مالیات تکلیفی</t>
  </si>
  <si>
    <t>سود اوراق خزانه</t>
  </si>
  <si>
    <t xml:space="preserve">مانده </t>
  </si>
  <si>
    <t>کسر می شود(سپرده مسدودی تسهیلات</t>
  </si>
  <si>
    <t>2-1- استاندارد های حسابداری جدید و تجدید نظر شده که در سال مالی جاری لازم الاجرا شده است.</t>
  </si>
  <si>
    <t>هزینه مالیات مجموع مالیات جاری و انتقالی است .مالیات جاری و انتقالی باید در صورت سود و زیان منعکس شوند،مگر در مواردی که بر اقلام شناسایی شده در صورت سود و زیان جامع یا حقوق صاحبان سهام مرتبط .باشند.</t>
  </si>
  <si>
    <t>مالیات انتقالی بر اساس تفاوت موقتی بین مبلغ دفتری دارایی ها و بدهی ها برای مقاصد گزارشگری مالی و مبالغ مورد استفاده برای مقاصد مالیاتی محاسبه می شود . در پایان هر دوره گزارشگری برای اطمینان از قابلیت بازیافت مبلغ دفتری دارایی مالیات انتقالی ، محتمل بودن وجود سود مشمول مالیات در آینده قابل پیش بینی برای بازیافت دارایی مالیات انتقالی ارزیابی می گردد و در صورت ضرورت مبلغ دفتری دارایی های مذبور تا میزان قابلیت بازیافت کاهش داده میشود . چنین کاهشی ، در صورتی برگشت داده می شود که وجود سود مشمول مالیات به میزان کافی محتمل باشد .</t>
  </si>
  <si>
    <t>شرکت دارایی های مالیات جاری و بدهی مالیات جاری را تنها در صورتی تهاتر می کند که :</t>
  </si>
  <si>
    <t>الف : حق قانونی برای تهاتر مبلغ شناسایی شده داشته باشد.</t>
  </si>
  <si>
    <t>ب : قصد تسویه بر مبنای خالص بازیافت و تسویه هم زمان دارایی و بدهی داشته باشد.</t>
  </si>
  <si>
    <t>مالیات جاری و انتقالی در سود وزیان شناسایی می شود به استثنای زمانی که آن ها مربوط به اقلامی باشند که در سایر اقلام سود وزیان جامع یا مستقیما در حقوق مالکانه شناسایی می شوندکه در این خصوص مالیات جاری و انتقالی نیز به ترتیب در سایر اقلام سود وزیان جامع یا مستقیما در حقوق مالکانه شناسایی می شود.</t>
  </si>
  <si>
    <t>گردش حساب مالیات پرداختنی (شامل مانده حساب ذخیره واسناد پرداختنی )به قرار زیر است:</t>
  </si>
  <si>
    <t xml:space="preserve">مانده در ابتدای سال </t>
  </si>
  <si>
    <t>ذخیره مالیات عملکرد</t>
  </si>
  <si>
    <t>تعدیل ذخیره مالیات عملکرد سال های قبل</t>
  </si>
  <si>
    <t>پرداختی طی سال</t>
  </si>
  <si>
    <t>پیش پرداخت مالیات (یادداشت)</t>
  </si>
  <si>
    <t>خلاصه وضعیت مالیات پرداختی به شرح زیر است:</t>
  </si>
  <si>
    <t>6-38</t>
  </si>
  <si>
    <t>استهلاك داراييهاي ثابت نا مشهود</t>
  </si>
  <si>
    <t xml:space="preserve">عملكرد سال مالي 1401 </t>
  </si>
  <si>
    <t xml:space="preserve"> بدهکاران کارکنان-وام صندوق </t>
  </si>
  <si>
    <t xml:space="preserve"> بدهکاران پرسنل -صندوق </t>
  </si>
  <si>
    <t xml:space="preserve"> بدهکاران کارکنان-جرائم  </t>
  </si>
  <si>
    <t xml:space="preserve"> بدهکاران کارکنان-علی الحساب عیدی </t>
  </si>
  <si>
    <t xml:space="preserve"> سپرده پرونده های حقوقی </t>
  </si>
  <si>
    <t xml:space="preserve"> پیش پرداخت بهره سنوات آتی </t>
  </si>
  <si>
    <t xml:space="preserve"> بستانکاران کارکنان -انباشته صندوق </t>
  </si>
  <si>
    <t xml:space="preserve"> بستانکاران پرسنل -صندوق </t>
  </si>
  <si>
    <t xml:space="preserve"> تسهیلات دریافتی </t>
  </si>
  <si>
    <t xml:space="preserve"> بهره تسهیلات دریافتی </t>
  </si>
  <si>
    <t>مازاد تجدید ارزیابی -زمین</t>
  </si>
  <si>
    <t>تسویه حق مسکن و خواربار</t>
  </si>
  <si>
    <t xml:space="preserve"> تسویه پاداش بهره وری </t>
  </si>
  <si>
    <t>صندوق</t>
  </si>
  <si>
    <t>مازاد تجدید ارزیابی</t>
  </si>
  <si>
    <t>مازاد تجدید ارزیابی(زمین)</t>
  </si>
  <si>
    <t>بانک کارآفرین</t>
  </si>
  <si>
    <t>سیدوحید توکلی</t>
  </si>
  <si>
    <t>بانک کار آفرین</t>
  </si>
  <si>
    <t>امید مکمل سلامت</t>
  </si>
  <si>
    <t>توان اکسیر فارمد</t>
  </si>
  <si>
    <t>سام اکسیر فارمد</t>
  </si>
  <si>
    <t>سام راد درمان</t>
  </si>
  <si>
    <t>سیروان تجارت</t>
  </si>
  <si>
    <t>فراپژوه گستر ایلیا</t>
  </si>
  <si>
    <t>کیان فرایاد طب</t>
  </si>
  <si>
    <t>کیمیا آورد فام</t>
  </si>
  <si>
    <t>لابراتوارهای دنیای بهداشت</t>
  </si>
  <si>
    <t>نوشا فارمد رادین پارسیان</t>
  </si>
  <si>
    <t>واریان فارمد</t>
  </si>
  <si>
    <t>ورسک تجهیز</t>
  </si>
  <si>
    <r>
      <t>از اسناد پرداختی فوق الذکر تا تاریخ تهیه صورتهای مالی (</t>
    </r>
    <r>
      <rPr>
        <sz val="11"/>
        <rFont val="B Nazanin"/>
        <charset val="178"/>
      </rPr>
      <t>1402/02/31</t>
    </r>
    <r>
      <rPr>
        <sz val="12"/>
        <rFont val="B Nazanin"/>
        <charset val="178"/>
      </rPr>
      <t>) مبلغ 1.559.303 میلیون ریال پرداخت و الباقی نیز در سررسیدهای مربوط قابل تسویه می باشد.</t>
    </r>
  </si>
  <si>
    <t>اروم طب</t>
  </si>
  <si>
    <t>شکوه دارو</t>
  </si>
  <si>
    <t>پدیده شیمی قرن</t>
  </si>
  <si>
    <t>سپهر پلاستیک پدیده</t>
  </si>
  <si>
    <t>سایر حسابهای دریافتنی</t>
  </si>
  <si>
    <t>سرشیشه</t>
  </si>
  <si>
    <t>صابون</t>
  </si>
  <si>
    <t>لیوان</t>
  </si>
  <si>
    <t>15-</t>
  </si>
  <si>
    <t>17-1-1</t>
  </si>
  <si>
    <t>17-1-2</t>
  </si>
  <si>
    <t>17-1-3</t>
  </si>
  <si>
    <t>17-1-4</t>
  </si>
  <si>
    <t>17-1-1-</t>
  </si>
  <si>
    <t>17-1-2-1-</t>
  </si>
  <si>
    <t>-17-1-3</t>
  </si>
  <si>
    <t>17-1-3-1-</t>
  </si>
  <si>
    <t>18-1</t>
  </si>
  <si>
    <t>18-2</t>
  </si>
  <si>
    <t>18-3</t>
  </si>
  <si>
    <t>18-2-</t>
  </si>
  <si>
    <t>30-1- تعهدات سرمایه ای و بدهی های احتمالی و داراییهای احتمالی ناشی از قراردادهای منعقده و مصوب در تاریخ صورت وضعیت مالی وجود ندارد.</t>
  </si>
  <si>
    <t>سال 1402</t>
  </si>
  <si>
    <t>1402/12/29</t>
  </si>
  <si>
    <t xml:space="preserve"> بدهکاران کارکنان -بیمه آسیا نمایندگی عصاره </t>
  </si>
  <si>
    <t xml:space="preserve"> بدهکاران کارکنان-وام تبلت </t>
  </si>
  <si>
    <t>هزینه امحاء ضایعات</t>
  </si>
  <si>
    <t>سفته تضمینی دیگران نزد ما-تنخواه</t>
  </si>
  <si>
    <t>سفته تضمینی دیگران نزد ما-وام</t>
  </si>
  <si>
    <t xml:space="preserve"> تمبر وسفته </t>
  </si>
  <si>
    <t>امحاء ضایعات</t>
  </si>
  <si>
    <t>اسکراب</t>
  </si>
  <si>
    <t>انبار</t>
  </si>
  <si>
    <t>بالک</t>
  </si>
  <si>
    <t>پاستیل</t>
  </si>
  <si>
    <t>پد</t>
  </si>
  <si>
    <t>دراژه</t>
  </si>
  <si>
    <t>دهانشویه</t>
  </si>
  <si>
    <t>ژل</t>
  </si>
  <si>
    <t>ست</t>
  </si>
  <si>
    <t>سر شیشه</t>
  </si>
  <si>
    <t>کپسول</t>
  </si>
  <si>
    <t>کیت</t>
  </si>
  <si>
    <t xml:space="preserve">ویال خوراکی </t>
  </si>
  <si>
    <t>كاركنان (وام و مساعده  )</t>
  </si>
  <si>
    <t>امیر حسین پوروزیری/اشخاص وابسته</t>
  </si>
  <si>
    <t xml:space="preserve">مالیات تکلیفی و حقوق وعملکرد و ارزش افزوده </t>
  </si>
  <si>
    <t xml:space="preserve">عملكرد سال مالي 1402 </t>
  </si>
  <si>
    <t xml:space="preserve">  1)  25% ماليات سود سهامداران ( ماده 105 ق م م ) تبصره 7</t>
  </si>
  <si>
    <t>افزایش سرمایه</t>
  </si>
  <si>
    <t>مانده در 1402/12/29</t>
  </si>
  <si>
    <t>تقسیم سود</t>
  </si>
  <si>
    <t>مانده در پایان سال 1402</t>
  </si>
  <si>
    <t>مبلغ دفتری در پایان سال 1402</t>
  </si>
  <si>
    <t>10-7- داراییهای ثابت مشهود در ترهین نمی باشد.</t>
  </si>
  <si>
    <t>به سازان پژوهان امید آریا</t>
  </si>
  <si>
    <t>لابراتوارهای سینادارو</t>
  </si>
  <si>
    <t>لوازم طبی ایران</t>
  </si>
  <si>
    <t>علی عصاره بیمه آسیا</t>
  </si>
  <si>
    <t>کتایون افشار</t>
  </si>
  <si>
    <t>شرکت بیمه آسیا کد(6235)</t>
  </si>
  <si>
    <t>گروه بامداد خوارزمی</t>
  </si>
  <si>
    <t xml:space="preserve"> 23 درصد</t>
  </si>
  <si>
    <t>25-39درصد</t>
  </si>
  <si>
    <t>ملت و سپه</t>
  </si>
  <si>
    <t>نرخ 20-21 درصد مربوط به تسهیلات بانک ملت، پاسارگاد، ملی، رفاه، کارآفرین و سپه سال 1401 می باشد.</t>
  </si>
  <si>
    <t xml:space="preserve"> نرخ 23 درصد مربوط به تسهیلات بانک اقتصاد نوین، پاسارگاد،ملی، رفاه، کارآفرین و سپه می باشد.</t>
  </si>
  <si>
    <t xml:space="preserve"> نرخ 25-39 درصد مربوط به تسهیلات بانک ملت و سپه می باشد.</t>
  </si>
  <si>
    <t>چک و سفته و قرارداد لازم الاجرا</t>
  </si>
  <si>
    <t>اقتصاد وپاسارگاد و ملی و رفاه و کارآفرین</t>
  </si>
  <si>
    <t>تجدیدارزیابی
داراییها</t>
  </si>
  <si>
    <t>داروهای انسانی وغیر داروئی</t>
  </si>
  <si>
    <t>(مبالغ به ریال )</t>
  </si>
  <si>
    <t>(مبالغ به  ریال )</t>
  </si>
  <si>
    <t>مرکز کرج با مرکز تهران غرب ادغام گردیده ومرکز یزد با مرکز اصفهان ادغام گردیده است.</t>
  </si>
  <si>
    <t>11-1-</t>
  </si>
  <si>
    <t>سایر درآمدهای غیرعملیاتی شامل سایر در آمدها ،درآمدفروش ضایعات وسایردرآمد مشتریان می باشد.</t>
  </si>
  <si>
    <t>از اسناد پرداختی فوق الذکر مبلغ 1،575،493 میلیون ریال تا تاریخ تهیه صورتهای مالی پرداخت و تسویه گردیده است.</t>
  </si>
  <si>
    <t>از اسناد دریافتنی نزد صندوق تا تاریخ تهیه صورتهای مالی مبلغ 18،234میلیون ریال به حیطه وصول درآمده و الباقی نیز قابلیت وصول دارند.</t>
  </si>
  <si>
    <t>اجرای استاندارد های حسابداری شماره 38 ترکیب تجاری ، 39 صورتهای مالی تلفیقی ، 18 صورتهای مالی جداگانه ،40مشارکت ها ، 41 افشای منافع در واحد های تجاری دیگر ،30سرمایه گذاری در واحد تجاری وابسته و مشارکت خاص و 42 اندازه گیری ارزش منصفانه که از ابتدای سال مالی جاری برای شرکت ها لازم الاجرا است دارای آثار  با اهمیتی بر روی صورتهای مالی نمی باشد.</t>
  </si>
  <si>
    <t>1403/12/30</t>
  </si>
  <si>
    <t>سال مالی منتهی به 30 اسفند 1403</t>
  </si>
  <si>
    <t>سال 1403</t>
  </si>
  <si>
    <t>در تاریخ 30 اسفند 1403</t>
  </si>
  <si>
    <t>1402/01/01</t>
  </si>
  <si>
    <t>خاورمیانه</t>
  </si>
  <si>
    <t>کشاورزی</t>
  </si>
  <si>
    <t>سپرده پرداختنی</t>
  </si>
  <si>
    <t>پیش دریافت اجاره</t>
  </si>
  <si>
    <t xml:space="preserve">سودو زیان انباشته </t>
  </si>
  <si>
    <r>
      <rPr>
        <b/>
        <sz val="9"/>
        <color rgb="FF000000"/>
        <rFont val="Segoe UI"/>
        <family val="2"/>
      </rPr>
      <t xml:space="preserve"> هزینه تمدید پروانه (سازمان غذا ودارو-وزارت بهداشت)0 </t>
    </r>
  </si>
  <si>
    <t>معوقه از قبل</t>
  </si>
  <si>
    <t>حق تاهل</t>
  </si>
  <si>
    <r>
      <rPr>
        <b/>
        <sz val="9"/>
        <color rgb="FF000000"/>
        <rFont val="Segoe UI"/>
        <family val="2"/>
      </rPr>
      <t xml:space="preserve"> پاداش وصول دولتی </t>
    </r>
  </si>
  <si>
    <r>
      <rPr>
        <b/>
        <sz val="9"/>
        <color rgb="FF000000"/>
        <rFont val="Segoe UI"/>
        <family val="2"/>
      </rPr>
      <t xml:space="preserve"> مزد شغل </t>
    </r>
  </si>
  <si>
    <r>
      <rPr>
        <b/>
        <sz val="9"/>
        <color rgb="FF000000"/>
        <rFont val="Segoe UI"/>
        <family val="2"/>
      </rPr>
      <t xml:space="preserve"> حق پست </t>
    </r>
  </si>
  <si>
    <r>
      <rPr>
        <b/>
        <sz val="9"/>
        <color rgb="FF000000"/>
        <rFont val="Segoe UI"/>
        <family val="2"/>
      </rPr>
      <t xml:space="preserve"> حق جذب </t>
    </r>
  </si>
  <si>
    <r>
      <rPr>
        <b/>
        <sz val="9"/>
        <color rgb="FF000000"/>
        <rFont val="Segoe UI"/>
        <family val="2"/>
      </rPr>
      <t xml:space="preserve"> تفاوت تطبیق </t>
    </r>
  </si>
  <si>
    <t>تامین کنندگان امانی ضاییعات</t>
  </si>
  <si>
    <t>جریمه تقسیط مالیات سال 1400</t>
  </si>
  <si>
    <t>مالیات تکلیفی 1401</t>
  </si>
  <si>
    <t>مالیات حقوق 1401</t>
  </si>
  <si>
    <t>مالیات عملکرد 1401</t>
  </si>
  <si>
    <t>ابطال چک جریمه تقسیط عملکرد 1400</t>
  </si>
  <si>
    <t>مالیات 169 متمم سال 1399</t>
  </si>
  <si>
    <t>مالیات 169 متمم سال 1398</t>
  </si>
  <si>
    <t>جریمه مالیات تکلیفی سال 1401</t>
  </si>
  <si>
    <t>جریمه مالیات بردرآمد سال 1401</t>
  </si>
  <si>
    <t>جرائم مالیاتی ماده 169 سال 1401</t>
  </si>
  <si>
    <t>مالیات بر ارزش افزوده سال 1401</t>
  </si>
  <si>
    <t>مالیات بر ارزش افزوده سال 1398</t>
  </si>
  <si>
    <t>مالیات بر ارزش افزوده سال 1399</t>
  </si>
  <si>
    <t>متمم مالیات بر ارزش افزوده سال 1398</t>
  </si>
  <si>
    <t>جریمه اقساط مالیات ابرازی 1402</t>
  </si>
  <si>
    <t>جریمه عملکرد سال 1400</t>
  </si>
  <si>
    <t>مالیات تکلیفی سال 1402</t>
  </si>
  <si>
    <t>مانده در 1402/01/01</t>
  </si>
  <si>
    <t>مانده تجدیدارائه شده در1402/01/01</t>
  </si>
  <si>
    <t>تغییرات حقوق مالکانه درسال1402</t>
  </si>
  <si>
    <t>مانده در1402/12/29</t>
  </si>
  <si>
    <t>تغییرات حقوق مالکانه درسال 1403</t>
  </si>
  <si>
    <t>اندوخته  قانونی</t>
  </si>
  <si>
    <t>جریمه مالیات بر در آمد سال 1401</t>
  </si>
  <si>
    <t>در سال مورد گزارش مبلغ  25/105/586 میلیون ریال (سال قبل 19/836/428 میلیون ریال) موجودی کالا خریداری شده است. تامین کنندگان اصلی موجودی کالا از کشور ایران می باشد و مبلغ خرید از هریک به شرح زیر است:</t>
  </si>
  <si>
    <t>آنوشا(تسنیم)</t>
  </si>
  <si>
    <t>مانده در ابتدای سال 1402</t>
  </si>
  <si>
    <t>مانده در پایان سال 1403</t>
  </si>
  <si>
    <t>مبلغ دفتری در پایان سال 1403</t>
  </si>
  <si>
    <t>10-1- افزایش ساختمان مربوط به هزینه ساختمان مشهد-قم-اصفهان می باشد.</t>
  </si>
  <si>
    <t>10-2- افزایش اثاثیه مربوط به خرید کولر،دوربین،میز،جک پالت،گوشی تلفن و... می باشد.</t>
  </si>
  <si>
    <t>10-3- افزایش وسائط نقلیه مربوط به خرید سردخانه خودرو  آمیکوو پک کامل باطری .... می باشد .</t>
  </si>
  <si>
    <t>10-4- افزایش داراییهای در جریان تکمیل مربوط به مخارج انجام شده ساختمان مراکز اصفهان-قم-کرمانشاه-مشهد می باشد.</t>
  </si>
  <si>
    <t>10-5-افزایش پیش پرداخت سرمایه ای مربوط به پیش پرداخت خرید اثاثه و منصوبات ،وجه پرداختی بابت بخشی از مخارج مربوط به ساختمان اصفهان و .... وکاهش آن انتقال از پیش پرداخت خرید دارایی به حسابهای مربوطه میباشد.</t>
  </si>
  <si>
    <t>سال منهی به 30 اسفند 1403</t>
  </si>
  <si>
    <t>شرکت شهرکهای صنعت هرمزگان</t>
  </si>
  <si>
    <t>موجودي كالا تا مبلغ  4/350/596 میلیون ریال در مقابل خطرات ناشی از آتش سوزي ، انفجار ، صاعقه ، زلزله و آتشفشان به طور شناور بيمه شده است.</t>
  </si>
  <si>
    <t>تسنیم- آنوشا</t>
  </si>
  <si>
    <t xml:space="preserve"> به پیوست صورتهای مالی شرکت داروسازان التیام (سهامی خاص) مربوط به سال مالی منتهي به 30 اسفند  ماه  1403 تقدیم   میشود. اجزاي تشكيل دهنده صورت هاي مالي به قرار زير است:</t>
  </si>
  <si>
    <t xml:space="preserve">صورتهای مالی طبق استانداردهای حسابداری تهیه شده و در تاریخ 1404/03/01 به تایید هیات مدیره شرکت رسیده است. </t>
  </si>
  <si>
    <t>سرمايه شركت در تاريخ 1403/12/30 مبلغ 3.991.339.700.000ريال شامل 399.133.970 سهم ده هزار ريالي با نام تماما پرداخت شده مي باشد</t>
  </si>
  <si>
    <t>در اجرای مفاد مواد 140 و 238 اصلاحيه قانون تجارت مصوب سال 1347 و  ماده 71 اساسنامه ، مبلغ 15.651.577.558 ريال از محل سود قابل تخصيص ، به اندوخته قانوني منتقل شده است . بموجب مفاد مواد ياد شده تا رسيدن مانده اندوخته قانوني به 10 درصد سرمايه شركت ، انتقال یک بیستم از سود خالص هر سال به اندوخته فوق الذكر الزامي است. اندوخته قانوني قابل انتقال به سرمايه نمی باشد و جز در هنگام انحلال شركت ، قابل تقسيم بين سهامداران نیست.</t>
  </si>
  <si>
    <t>16</t>
  </si>
  <si>
    <t>12- داریی های ثابت مشهود</t>
  </si>
  <si>
    <t>13-</t>
  </si>
  <si>
    <t xml:space="preserve"> زیان خالص سال 1403</t>
  </si>
  <si>
    <t>سود خالص سال 1402</t>
  </si>
  <si>
    <t>-3-4-5</t>
  </si>
  <si>
    <t>از مانده اسناد درجریان وصول  نزد بانکها تا تاریخ تهیه صورتهای مالی مبلغ 3/781/002 میلیون ریال به حیطه وصول در آمده است و مابقی آن نیز تماما قابل بازیافت می باشد.</t>
  </si>
  <si>
    <t>-3-1-1</t>
  </si>
  <si>
    <t xml:space="preserve">        الف-دارائی ثابت مشهود-طبقه بندی زمین برمبنای روش تجدید ارزیابی (یادداشت توضیحی 3-4-2)</t>
  </si>
  <si>
    <t>کاهش مبلغ دفتری یک دارائی ثابت مشهود در نتیجه تجدید ارزیابی آن به عنوان هزینه شناسایی می شود.هرگاه کاهش مزبور عکس یک افزایش قبلی ناشی از تجدید ارزیابی باشدکه به حساب مازاد تجدید ارزیابی منظور شده است ،در این صورت این کاهش تا میزان مازاد تجدید ارزیابی مربوط به همان دارایی به بدهکار حساب مازاد تجدید ارزیابی منظور می گرددودر صورت سود وزیان جامع انعکاس می یابد وباقیمانده به عنوان هزینه شناسایی می شود.</t>
  </si>
  <si>
    <t>-3-5-3</t>
  </si>
  <si>
    <t>-3-7-1</t>
  </si>
  <si>
    <t>3-9- مالیات بر درآمد</t>
  </si>
  <si>
    <t>3-9-1 - هزینه مالیات</t>
  </si>
  <si>
    <t>3-9-2 -  مالیات انتقالی</t>
  </si>
  <si>
    <t>3-9-3 -  تهاتر دارایی مالیات جاری و بدهی مالیات جاری</t>
  </si>
  <si>
    <t>افزایش مبلغ دفتری یک دارایی ثابت مشهود در نتیجه تجدید ارزیابی آن (درآمدغیر عملیاتی تحقق نیافته ناشی از تجدید ارزیابی )مستقیما تحت عنوان مازاد تجدید ارزیابی ثبت ودر صورت وضعیت مالی به عنوان بخشی از حقوق مالکانه طبقه بندی می شود .هرگاه افزایش مزبور عکس یک کاهش قبلی ناشی از تجدید ارزیابی باشد که به عنوان هزینه شناسایی گردیده است،در این صورت،این افزایش تا میزان هزینه قبلی شناسایی شده در رابطه با همان دارایی به عنوان درآمد به سودوزیان دوره منظور می گردد.</t>
  </si>
  <si>
    <t>مازادتجدید ارزیابی منعکس شده در سرفصل حقوق مالکانه،در زمان برکناری یا واگذاری دارایی مربوط یا به موازات استفاده از آن توسط شرکت،مستقیما به حساب سود انباشته منظور شود-مبلغ مازاد قابل انتقال معادل تفاوت بین استهلاک مبتنی بر مبلغ تجدید ارزیابی دارایی واستهلاک مبتنی بر بهای تمام شده تاریخی آن است.افزایش سرمایه به طور مستقیم ،از محل مازاد تجدید ارزیابی مجاز نیست،مگر در مواردی که به موجب قانون تجویز شده باشد.</t>
  </si>
  <si>
    <t>3-9-4 -   مالیات جاری و انتقالی دوره جاری</t>
  </si>
  <si>
    <t xml:space="preserve"> -3-4-2</t>
  </si>
  <si>
    <t>در سال مالی 1401 به استناد اصلاحیه  ماده 10 آئین نامه اجرایی تبصره (1)ماده 149 قانون مالیاتهای مستقیم مصوب 1366/12/03 با اصلاحات والحاقات بعدی آن ،دارایی های ثابت مشهود (زمین)مورد تجدید ارزیابی قرارگرفته است ومازاد حاصل از تجدید ارزیابی به استناد ماده 14 قانون (حداکثر استفاده از توان تولیدی وخدماتی کشور وحمایت از کالای ایرانی )به حساب سرمایه منظور گردیده است.</t>
  </si>
  <si>
    <t>سود (زیان)خالص</t>
  </si>
  <si>
    <t>اصلاح اشتباهات(یادداشت 25)</t>
  </si>
  <si>
    <t>صورت های مالی برمبنای بهای تمام شده تاریخی تهيه شده است،به استثنای موارد ذیل که به ارزش تجدید ارزیابی است.</t>
  </si>
  <si>
    <t>اوراق دریافتنی بلند مدت</t>
  </si>
  <si>
    <t>-21</t>
  </si>
  <si>
    <t>22-</t>
  </si>
  <si>
    <t>-22-1</t>
  </si>
  <si>
    <t>22-1-1</t>
  </si>
  <si>
    <t>22-1-2</t>
  </si>
  <si>
    <t>22-1-3</t>
  </si>
  <si>
    <t>22-1-4</t>
  </si>
  <si>
    <t>22-1-5</t>
  </si>
  <si>
    <t>22-1-6</t>
  </si>
  <si>
    <t>22-1-7</t>
  </si>
  <si>
    <t>-22-1-1</t>
  </si>
  <si>
    <t>-22-1-2</t>
  </si>
  <si>
    <t>-22-1-3</t>
  </si>
  <si>
    <t>-22-1-5</t>
  </si>
  <si>
    <t>22-1-5-</t>
  </si>
  <si>
    <t>22-1-6-</t>
  </si>
  <si>
    <t>22-1-7-</t>
  </si>
  <si>
    <t>-23</t>
  </si>
  <si>
    <t>23-1</t>
  </si>
  <si>
    <t>23-2-</t>
  </si>
  <si>
    <t>23-1-  مالیات  عملکرد سال مالی 1401 و قبل از آن توسط سازمان امور مالیاتی تعیین و توسط شرکت پرداخت و تسویه گردیده است .</t>
  </si>
  <si>
    <t>23-2- مالیات عملکرد سال مالی 1402 در حال رسیدگی وتعیین تکلیف می باشد.</t>
  </si>
  <si>
    <t>24-</t>
  </si>
  <si>
    <t>24-1-</t>
  </si>
  <si>
    <t>-24-1-1</t>
  </si>
  <si>
    <t>-24-1-2</t>
  </si>
  <si>
    <t>24-1-2-1</t>
  </si>
  <si>
    <t>24-1-2-2</t>
  </si>
  <si>
    <t>24-1-2-3</t>
  </si>
  <si>
    <t>24-1-3-</t>
  </si>
  <si>
    <t>24-1-4-</t>
  </si>
  <si>
    <t>-24-2</t>
  </si>
  <si>
    <t>-25</t>
  </si>
  <si>
    <t>-25-1</t>
  </si>
  <si>
    <t>25-2- اصلاح و ارائه مجدد صورت های مالی 1402/12/29</t>
  </si>
  <si>
    <t>26- نقد حاصل از عملیات</t>
  </si>
  <si>
    <t>27- مدیریت سرمایه و ریسک ها</t>
  </si>
  <si>
    <t>27-1-مديريت سرمايه</t>
  </si>
  <si>
    <t>27-1-1-نسبت اهرمی</t>
  </si>
  <si>
    <t>27-2-اهداف مدیریت ریسک مالی</t>
  </si>
  <si>
    <t>27-3-ریسک بازار و سایر قیمت ها</t>
  </si>
  <si>
    <t>27-4-مدیریت ریسک اعتباری</t>
  </si>
  <si>
    <t>28 - معاملات با اشخاص وابسته</t>
  </si>
  <si>
    <t>28-1 - معاملات انجام شده با اشخاص وابسته طی سال مورد گزارش :</t>
  </si>
  <si>
    <t>28-2 - معاملات با اشخاص وابسته با شرایط حاکم بر معاملات حقیقی تفاوت نداشته است .</t>
  </si>
  <si>
    <t>28-3 - مانده حساب هاي نهايي اشخاص وابسته به شرح زیر است :</t>
  </si>
  <si>
    <t xml:space="preserve">29- تعهدات ، بدهی های احتمالی و دارائیهای احتمالی </t>
  </si>
  <si>
    <t>30-رويدادهاي بعد از تاريخ صورت وضعیت مالی</t>
  </si>
  <si>
    <t>سود(زیان) خالص</t>
  </si>
  <si>
    <t>5-3-2-</t>
  </si>
  <si>
    <t>8-4-</t>
  </si>
  <si>
    <t>تهاتر سود کارمزد سنوات آتی با تسهیلات مالی (یادداشت 1-1-24)</t>
  </si>
  <si>
    <t>کسر می گردد سود و كارمزد سال هاي آتي(یادداشت 15 صورتهای مالی )</t>
  </si>
  <si>
    <t>کسر می گردد سود و كارمزد سال هاي آتي(یادداشت15 صورتهای مالی )</t>
  </si>
  <si>
    <t>10-6-داراییهای ثابت مشهود در مقابل خطرات احتمالی دارای پوشش بیمه ای  به مبلغ 1،233،621،439،600 ریال می باشد.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</si>
</sst>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0.00_-;_-* #,##0.00\-;_-* &quot;-&quot;??_-;_-@_-"/>
    <numFmt numFmtId="165" formatCode="_(\ #,##0_);[Red]_(\(#,##0\);_(\ &quot;-&quot;_);_(@_)"/>
    <numFmt numFmtId="166" formatCode="_(* #,##0_);_(* \(#,##0\);_(* &quot;-&quot;??_);_(@_)"/>
    <numFmt numFmtId="167" formatCode="#,##0_-;[Red]\(#,##0\)"/>
    <numFmt numFmtId="168" formatCode="0.0"/>
    <numFmt numFmtId="169" formatCode="_(\ #\,##0_);[Red]_(\(#\,##0\);_(\ &quot;-&quot;_);_(@_)"/>
    <numFmt numFmtId="170" formatCode="#,##0_ ;[Red]\(#,##0\)\ "/>
    <numFmt numFmtId="171" formatCode="\(#,##0\)_ ;\(#,##0\)\ "/>
    <numFmt numFmtId="172" formatCode="#,##0_-;[Red]\(#,###\)"/>
    <numFmt numFmtId="173" formatCode="#,##0.0000_-;[Red]#,##0.0000\-"/>
    <numFmt numFmtId="174" formatCode="#,##0.0;[Red]#,##0.0"/>
    <numFmt numFmtId="175" formatCode="%#,##0_);[Red]%\(#,##0\)"/>
    <numFmt numFmtId="176" formatCode="[$-1010409]###,###"/>
    <numFmt numFmtId="177" formatCode="#,##0;[Red]#,##0"/>
    <numFmt numFmtId="178" formatCode="0.0%"/>
    <numFmt numFmtId="179" formatCode="_-* #,##0_-;_-* #,##0\-;_-* &quot;-&quot;??_-;_-@_-"/>
    <numFmt numFmtId="180" formatCode="#,##0_ ;\-#,##0\ "/>
    <numFmt numFmtId="181" formatCode="0;[Red]0"/>
    <numFmt numFmtId="182" formatCode="_-* #,##0.0000_-;_-* #,##0.0000\-;_-* &quot;-&quot;??_-;_-@_-"/>
    <numFmt numFmtId="183" formatCode="#,##0_ ;[Red]\-#,##0\ "/>
    <numFmt numFmtId="184" formatCode="[$-10429]#,##0;#,##0\-"/>
    <numFmt numFmtId="185" formatCode="#,##0.00;[Red]#,##0.00"/>
    <numFmt numFmtId="186" formatCode="#,##0_ ;\(#,##0\)"/>
    <numFmt numFmtId="187" formatCode="#,##0;[Red]\(#,###\)"/>
    <numFmt numFmtId="188" formatCode="[$-3000401]#,##0"/>
    <numFmt numFmtId="189" formatCode="#,##0.00_ ;\-#,##0.00\ "/>
    <numFmt numFmtId="190" formatCode="_ * #,##0_-_ ;_ * #,##0\-_ ;_ * &quot;-&quot;??_-_ ;_ @_ "/>
  </numFmts>
  <fonts count="103" x14ac:knownFonts="1">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B Nazanin"/>
      <charset val="178"/>
    </font>
    <font>
      <b/>
      <sz val="20"/>
      <color theme="1"/>
      <name val="B Nazanin"/>
      <charset val="178"/>
    </font>
    <font>
      <sz val="20"/>
      <color theme="1"/>
      <name val="Calibri"/>
      <family val="2"/>
      <charset val="178"/>
      <scheme val="minor"/>
    </font>
    <font>
      <sz val="11"/>
      <color theme="1"/>
      <name val="B Nazanin"/>
      <charset val="178"/>
    </font>
    <font>
      <b/>
      <sz val="12"/>
      <color theme="1"/>
      <name val="B Nazanin"/>
      <charset val="178"/>
    </font>
    <font>
      <b/>
      <sz val="13"/>
      <color theme="1"/>
      <name val="B Nazanin"/>
      <charset val="178"/>
    </font>
    <font>
      <sz val="11"/>
      <color theme="1"/>
      <name val="Calibri"/>
      <family val="2"/>
      <charset val="178"/>
      <scheme val="minor"/>
    </font>
    <font>
      <b/>
      <u/>
      <sz val="12"/>
      <name val="B Nazanin"/>
      <charset val="178"/>
    </font>
    <font>
      <b/>
      <u/>
      <sz val="10"/>
      <name val="B Nazanin"/>
      <charset val="178"/>
    </font>
    <font>
      <b/>
      <sz val="10"/>
      <name val="B Nazanin"/>
      <charset val="178"/>
    </font>
    <font>
      <b/>
      <sz val="11"/>
      <name val="B Nazanin"/>
      <charset val="178"/>
    </font>
    <font>
      <b/>
      <sz val="9"/>
      <name val="B Nazanin"/>
      <charset val="178"/>
    </font>
    <font>
      <b/>
      <sz val="8"/>
      <name val="B Nazanin"/>
      <charset val="178"/>
    </font>
    <font>
      <b/>
      <sz val="12"/>
      <name val="B Nazanin"/>
      <charset val="178"/>
    </font>
    <font>
      <sz val="10"/>
      <name val="B Nazanin"/>
      <charset val="178"/>
    </font>
    <font>
      <sz val="12"/>
      <name val="B Nazanin"/>
      <charset val="178"/>
    </font>
    <font>
      <sz val="11"/>
      <name val="B Nazanin"/>
      <charset val="178"/>
    </font>
    <font>
      <sz val="9"/>
      <name val="B Nazanin"/>
      <charset val="178"/>
    </font>
    <font>
      <u/>
      <sz val="10"/>
      <name val="B Nazanin"/>
      <charset val="178"/>
    </font>
    <font>
      <b/>
      <u/>
      <sz val="11"/>
      <name val="B Nazanin"/>
      <charset val="178"/>
    </font>
    <font>
      <sz val="10"/>
      <name val="Arial"/>
      <family val="2"/>
    </font>
    <font>
      <u/>
      <sz val="11"/>
      <name val="B Nazanin"/>
      <charset val="178"/>
    </font>
    <font>
      <sz val="11"/>
      <color theme="1"/>
      <name val="Calibri"/>
      <family val="2"/>
      <scheme val="minor"/>
    </font>
    <font>
      <sz val="10"/>
      <color theme="1"/>
      <name val="B Nazanin"/>
      <charset val="178"/>
    </font>
    <font>
      <sz val="9"/>
      <color theme="1"/>
      <name val="B Nazanin"/>
      <charset val="178"/>
    </font>
    <font>
      <b/>
      <sz val="10"/>
      <color theme="1"/>
      <name val="B Nazanin"/>
      <charset val="178"/>
    </font>
    <font>
      <sz val="11"/>
      <color theme="1"/>
      <name val="Wingdings 2"/>
      <family val="1"/>
      <charset val="2"/>
    </font>
    <font>
      <sz val="11"/>
      <color rgb="FFFF0000"/>
      <name val="B Nazanin"/>
      <charset val="178"/>
    </font>
    <font>
      <sz val="10"/>
      <color theme="1"/>
      <name val="Calibri"/>
      <family val="2"/>
      <charset val="178"/>
      <scheme val="minor"/>
    </font>
    <font>
      <sz val="8"/>
      <name val="B Nazanin"/>
      <charset val="178"/>
    </font>
    <font>
      <b/>
      <sz val="9"/>
      <color theme="1"/>
      <name val="B Nazanin"/>
      <charset val="178"/>
    </font>
    <font>
      <b/>
      <u/>
      <sz val="9"/>
      <name val="B Nazanin"/>
      <charset val="178"/>
    </font>
    <font>
      <u/>
      <sz val="9"/>
      <name val="B Nazanin"/>
      <charset val="178"/>
    </font>
    <font>
      <b/>
      <sz val="10"/>
      <color rgb="FFC00000"/>
      <name val="B Nazanin"/>
      <charset val="178"/>
    </font>
    <font>
      <b/>
      <sz val="10"/>
      <color rgb="FFFF0000"/>
      <name val="B Nazanin"/>
      <charset val="178"/>
    </font>
    <font>
      <sz val="10"/>
      <color rgb="FFFF0000"/>
      <name val="B Nazanin"/>
      <charset val="178"/>
    </font>
    <font>
      <sz val="9.5"/>
      <color theme="1"/>
      <name val="B Nazanin"/>
      <charset val="178"/>
    </font>
    <font>
      <b/>
      <sz val="9.5"/>
      <color theme="1"/>
      <name val="B Nazanin"/>
      <charset val="178"/>
    </font>
    <font>
      <sz val="9"/>
      <color indexed="81"/>
      <name val="Tahoma"/>
      <family val="2"/>
    </font>
    <font>
      <b/>
      <sz val="10"/>
      <name val="B Titr"/>
      <charset val="178"/>
    </font>
    <font>
      <b/>
      <sz val="8"/>
      <name val="B Titr"/>
      <charset val="178"/>
    </font>
    <font>
      <b/>
      <sz val="9"/>
      <name val="B Titr"/>
      <charset val="178"/>
    </font>
    <font>
      <sz val="9"/>
      <name val="B Titr"/>
      <charset val="178"/>
    </font>
    <font>
      <b/>
      <sz val="12"/>
      <name val="B Titr"/>
      <charset val="178"/>
    </font>
    <font>
      <sz val="9"/>
      <color rgb="FF000000"/>
      <name val="Calibri"/>
      <family val="2"/>
      <scheme val="minor"/>
    </font>
    <font>
      <sz val="12"/>
      <name val="Nazanin"/>
      <charset val="178"/>
    </font>
    <font>
      <sz val="8"/>
      <name val="B Titr"/>
      <charset val="178"/>
    </font>
    <font>
      <sz val="11"/>
      <color indexed="8"/>
      <name val="Arial"/>
      <family val="2"/>
    </font>
    <font>
      <sz val="9"/>
      <color theme="1"/>
      <name val="B Titr"/>
      <charset val="178"/>
    </font>
    <font>
      <sz val="10"/>
      <color indexed="16"/>
      <name val="Arial"/>
      <family val="2"/>
    </font>
    <font>
      <sz val="9"/>
      <color rgb="FFFF0000"/>
      <name val="B Titr"/>
      <charset val="178"/>
    </font>
    <font>
      <sz val="16"/>
      <name val="Arial"/>
      <family val="2"/>
    </font>
    <font>
      <b/>
      <sz val="12"/>
      <name val="Arial"/>
      <family val="2"/>
    </font>
    <font>
      <sz val="9"/>
      <name val="Arial"/>
      <family val="2"/>
    </font>
    <font>
      <b/>
      <sz val="9"/>
      <color indexed="81"/>
      <name val="Tahoma"/>
      <family val="2"/>
    </font>
    <font>
      <b/>
      <sz val="8"/>
      <color indexed="81"/>
      <name val="Tahoma"/>
      <family val="2"/>
    </font>
    <font>
      <sz val="8"/>
      <color indexed="81"/>
      <name val="Tahoma"/>
      <family val="2"/>
    </font>
    <font>
      <sz val="10"/>
      <name val="B Titr"/>
      <charset val="178"/>
    </font>
    <font>
      <b/>
      <sz val="10"/>
      <color indexed="8"/>
      <name val="Arial"/>
      <family val="2"/>
    </font>
    <font>
      <sz val="10"/>
      <color indexed="8"/>
      <name val="Arial"/>
      <family val="2"/>
    </font>
    <font>
      <b/>
      <sz val="11"/>
      <color indexed="81"/>
      <name val="Tahoma"/>
      <family val="2"/>
    </font>
    <font>
      <sz val="10"/>
      <color theme="0"/>
      <name val="B Nazanin"/>
      <charset val="178"/>
    </font>
    <font>
      <sz val="10"/>
      <color theme="1"/>
      <name val="B Zar"/>
      <charset val="178"/>
    </font>
    <font>
      <sz val="8"/>
      <color theme="1"/>
      <name val="B Nazanin"/>
      <charset val="178"/>
    </font>
    <font>
      <b/>
      <sz val="12"/>
      <color rgb="FFFF0000"/>
      <name val="B Nazanin"/>
      <charset val="178"/>
    </font>
    <font>
      <b/>
      <sz val="10.5"/>
      <color theme="1"/>
      <name val="B Nazanin"/>
      <charset val="178"/>
    </font>
    <font>
      <sz val="12"/>
      <color theme="1"/>
      <name val="B Nazanin"/>
      <charset val="178"/>
    </font>
    <font>
      <sz val="13"/>
      <color theme="1"/>
      <name val="B Nazanin"/>
      <charset val="178"/>
    </font>
    <font>
      <sz val="14"/>
      <color theme="1"/>
      <name val="B Nazanin"/>
      <charset val="178"/>
    </font>
    <font>
      <sz val="14"/>
      <name val="B Nazanin"/>
      <charset val="178"/>
    </font>
    <font>
      <b/>
      <sz val="14"/>
      <name val="B Nazanin"/>
      <charset val="178"/>
    </font>
    <font>
      <sz val="10"/>
      <color rgb="FF000000"/>
      <name val="Segoe UI"/>
      <family val="2"/>
    </font>
    <font>
      <sz val="8"/>
      <name val="Calibri"/>
      <family val="2"/>
      <charset val="178"/>
      <scheme val="minor"/>
    </font>
    <font>
      <b/>
      <u/>
      <sz val="14"/>
      <name val="B Nazanin"/>
      <charset val="178"/>
    </font>
    <font>
      <u/>
      <sz val="14"/>
      <name val="B Nazanin"/>
      <charset val="178"/>
    </font>
    <font>
      <u/>
      <sz val="12"/>
      <name val="B Nazanin"/>
      <charset val="178"/>
    </font>
    <font>
      <sz val="12"/>
      <color rgb="FFFF0000"/>
      <name val="B Nazanin"/>
      <charset val="178"/>
    </font>
    <font>
      <sz val="12"/>
      <color theme="1"/>
      <name val="Calibri"/>
      <family val="2"/>
      <charset val="178"/>
      <scheme val="minor"/>
    </font>
    <font>
      <b/>
      <sz val="14"/>
      <color theme="1"/>
      <name val="B Nazanin"/>
      <charset val="178"/>
    </font>
    <font>
      <b/>
      <u/>
      <sz val="14"/>
      <color theme="1"/>
      <name val="B Nazanin"/>
      <charset val="178"/>
    </font>
    <font>
      <sz val="12"/>
      <color theme="0"/>
      <name val="B Nazanin"/>
      <charset val="178"/>
    </font>
    <font>
      <b/>
      <sz val="12"/>
      <color theme="0"/>
      <name val="B Nazanin"/>
      <charset val="178"/>
    </font>
    <font>
      <u/>
      <sz val="12"/>
      <color theme="1"/>
      <name val="B Nazanin"/>
      <charset val="178"/>
    </font>
    <font>
      <sz val="14"/>
      <color theme="0"/>
      <name val="B Nazanin"/>
      <charset val="178"/>
    </font>
    <font>
      <b/>
      <sz val="12"/>
      <color theme="1"/>
      <name val="Calibri"/>
      <family val="2"/>
      <charset val="178"/>
      <scheme val="minor"/>
    </font>
    <font>
      <sz val="16"/>
      <name val="B Nazanin"/>
      <charset val="178"/>
    </font>
    <font>
      <b/>
      <sz val="16"/>
      <name val="B Nazanin"/>
      <charset val="178"/>
    </font>
    <font>
      <sz val="11"/>
      <color theme="1"/>
      <name val="Times New Roman"/>
      <family val="1"/>
    </font>
    <font>
      <sz val="11"/>
      <color theme="1"/>
      <name val="B Zar"/>
      <charset val="178"/>
    </font>
    <font>
      <b/>
      <sz val="22"/>
      <name val="B Nazanin"/>
      <charset val="178"/>
    </font>
    <font>
      <sz val="22"/>
      <color theme="1"/>
      <name val="B Nazanin"/>
      <charset val="178"/>
    </font>
    <font>
      <b/>
      <sz val="16"/>
      <color theme="1"/>
      <name val="B Nazanin"/>
      <charset val="178"/>
    </font>
    <font>
      <sz val="11"/>
      <color rgb="FF000000"/>
      <name val="Calibri"/>
      <family val="2"/>
      <scheme val="minor"/>
    </font>
    <font>
      <sz val="11"/>
      <name val="Arial"/>
      <family val="2"/>
    </font>
    <font>
      <b/>
      <sz val="11"/>
      <color theme="1"/>
      <name val="Calibri"/>
      <family val="2"/>
      <charset val="178"/>
      <scheme val="minor"/>
    </font>
    <font>
      <b/>
      <sz val="9"/>
      <color rgb="FF000000"/>
      <name val="Segoe UI"/>
      <family val="2"/>
    </font>
    <font>
      <sz val="11"/>
      <name val="Calibri"/>
      <family val="2"/>
    </font>
    <font>
      <b/>
      <u/>
      <sz val="16"/>
      <name val="B Nazanin"/>
      <charset val="178"/>
    </font>
    <font>
      <b/>
      <u/>
      <sz val="16"/>
      <color theme="1"/>
      <name val="B Nazanin"/>
      <charset val="178"/>
    </font>
  </fonts>
  <fills count="51">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00"/>
        <bgColor indexed="64"/>
      </patternFill>
    </fill>
    <fill>
      <patternFill patternType="solid">
        <fgColor indexed="9"/>
      </patternFill>
    </fill>
    <fill>
      <patternFill patternType="solid">
        <fgColor indexed="31"/>
        <bgColor indexed="64"/>
      </patternFill>
    </fill>
    <fill>
      <patternFill patternType="solid">
        <fgColor indexed="29"/>
        <bgColor indexed="64"/>
      </patternFill>
    </fill>
    <fill>
      <patternFill patternType="solid">
        <fgColor indexed="26"/>
        <bgColor indexed="64"/>
      </patternFill>
    </fill>
    <fill>
      <patternFill patternType="solid">
        <fgColor indexed="44"/>
        <bgColor indexed="64"/>
      </patternFill>
    </fill>
    <fill>
      <patternFill patternType="solid">
        <fgColor indexed="49"/>
        <bgColor indexed="64"/>
      </patternFill>
    </fill>
    <fill>
      <patternFill patternType="solid">
        <fgColor indexed="45"/>
        <bgColor indexed="64"/>
      </patternFill>
    </fill>
    <fill>
      <patternFill patternType="solid">
        <fgColor indexed="52"/>
        <bgColor indexed="64"/>
      </patternFill>
    </fill>
    <fill>
      <patternFill patternType="solid">
        <fgColor indexed="22"/>
        <bgColor indexed="64"/>
      </patternFill>
    </fill>
    <fill>
      <patternFill patternType="solid">
        <fgColor indexed="46"/>
        <bgColor indexed="64"/>
      </patternFill>
    </fill>
    <fill>
      <patternFill patternType="solid">
        <fgColor indexed="15"/>
        <bgColor indexed="64"/>
      </patternFill>
    </fill>
    <fill>
      <patternFill patternType="solid">
        <fgColor indexed="34"/>
        <bgColor indexed="64"/>
      </patternFill>
    </fill>
    <fill>
      <patternFill patternType="solid">
        <fgColor theme="5" tint="0.79998168889431442"/>
        <bgColor indexed="64"/>
      </patternFill>
    </fill>
    <fill>
      <patternFill patternType="solid">
        <fgColor indexed="40"/>
        <bgColor indexed="64"/>
      </patternFill>
    </fill>
    <fill>
      <patternFill patternType="solid">
        <fgColor indexed="42"/>
        <bgColor indexed="64"/>
      </patternFill>
    </fill>
    <fill>
      <patternFill patternType="solid">
        <fgColor indexed="55"/>
        <bgColor indexed="64"/>
      </patternFill>
    </fill>
    <fill>
      <patternFill patternType="solid">
        <fgColor indexed="38"/>
        <bgColor indexed="64"/>
      </patternFill>
    </fill>
    <fill>
      <patternFill patternType="solid">
        <fgColor indexed="53"/>
        <bgColor indexed="64"/>
      </patternFill>
    </fill>
    <fill>
      <patternFill patternType="solid">
        <fgColor indexed="24"/>
        <bgColor indexed="64"/>
      </patternFill>
    </fill>
    <fill>
      <patternFill patternType="solid">
        <fgColor indexed="47"/>
        <bgColor indexed="64"/>
      </patternFill>
    </fill>
    <fill>
      <patternFill patternType="solid">
        <fgColor rgb="FF66FF99"/>
        <bgColor indexed="64"/>
      </patternFill>
    </fill>
    <fill>
      <patternFill patternType="solid">
        <fgColor indexed="13"/>
        <bgColor indexed="64"/>
      </patternFill>
    </fill>
    <fill>
      <patternFill patternType="solid">
        <fgColor indexed="51"/>
        <bgColor indexed="64"/>
      </patternFill>
    </fill>
    <fill>
      <patternFill patternType="solid">
        <fgColor indexed="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indexed="9"/>
        <bgColor indexed="64"/>
      </patternFill>
    </fill>
    <fill>
      <patternFill patternType="solid">
        <fgColor rgb="FFFF0000"/>
        <bgColor indexed="64"/>
      </patternFill>
    </fill>
    <fill>
      <patternFill patternType="solid">
        <fgColor theme="6" tint="0.39997558519241921"/>
        <bgColor indexed="64"/>
      </patternFill>
    </fill>
    <fill>
      <patternFill patternType="solid">
        <fgColor rgb="FFCCFF99"/>
        <bgColor indexed="64"/>
      </patternFill>
    </fill>
    <fill>
      <patternFill patternType="solid">
        <fgColor indexed="41"/>
        <bgColor indexed="64"/>
      </patternFill>
    </fill>
    <fill>
      <patternFill patternType="solid">
        <fgColor indexed="43"/>
        <bgColor indexed="64"/>
      </patternFill>
    </fill>
    <fill>
      <patternFill patternType="solid">
        <fgColor theme="6"/>
        <bgColor indexed="64"/>
      </patternFill>
    </fill>
    <fill>
      <patternFill patternType="solid">
        <fgColor theme="7" tint="0.39997558519241921"/>
        <bgColor indexed="64"/>
      </patternFill>
    </fill>
    <fill>
      <patternFill patternType="solid">
        <fgColor rgb="FFFF99FF"/>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indexed="10"/>
        <bgColor indexed="64"/>
      </patternFill>
    </fill>
    <fill>
      <patternFill patternType="solid">
        <fgColor theme="5" tint="0.59999389629810485"/>
        <bgColor indexed="64"/>
      </patternFill>
    </fill>
    <fill>
      <patternFill patternType="solid">
        <fgColor theme="7"/>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92D050"/>
        <bgColor indexed="64"/>
      </patternFill>
    </fill>
    <fill>
      <patternFill patternType="solid">
        <fgColor theme="4"/>
        <bgColor indexed="64"/>
      </patternFill>
    </fill>
    <fill>
      <patternFill patternType="solid">
        <fgColor theme="8" tint="0.59999389629810485"/>
        <bgColor indexed="64"/>
      </patternFill>
    </fill>
  </fills>
  <borders count="94">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double">
        <color indexed="64"/>
      </bottom>
      <diagonal/>
    </border>
    <border>
      <left/>
      <right/>
      <top style="double">
        <color indexed="64"/>
      </top>
      <bottom style="double">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style="thin">
        <color indexed="64"/>
      </right>
      <top/>
      <bottom style="double">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bottom/>
      <diagonal/>
    </border>
    <border>
      <left/>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double">
        <color indexed="64"/>
      </top>
      <bottom/>
      <diagonal/>
    </border>
    <border>
      <left/>
      <right/>
      <top style="thin">
        <color indexed="64"/>
      </top>
      <bottom style="medium">
        <color indexed="64"/>
      </bottom>
      <diagonal/>
    </border>
  </borders>
  <cellStyleXfs count="19">
    <xf numFmtId="0" fontId="0" fillId="0" borderId="0"/>
    <xf numFmtId="164" fontId="10" fillId="0" borderId="0" applyFont="0" applyFill="0" applyBorder="0" applyAlignment="0" applyProtection="0"/>
    <xf numFmtId="0" fontId="24" fillId="0" borderId="0"/>
    <xf numFmtId="0" fontId="26" fillId="0" borderId="0"/>
    <xf numFmtId="9" fontId="10" fillId="0" borderId="0" applyFont="0" applyFill="0" applyBorder="0" applyAlignment="0" applyProtection="0"/>
    <xf numFmtId="0" fontId="24" fillId="0" borderId="0">
      <alignment wrapText="1"/>
    </xf>
    <xf numFmtId="0" fontId="49" fillId="0" borderId="0" applyBorder="0"/>
    <xf numFmtId="164" fontId="51" fillId="0" borderId="0" applyFont="0" applyFill="0" applyBorder="0" applyAlignment="0" applyProtection="0"/>
    <xf numFmtId="0" fontId="49" fillId="0" borderId="0"/>
    <xf numFmtId="164" fontId="51" fillId="0" borderId="0" applyFont="0" applyFill="0" applyBorder="0" applyAlignment="0" applyProtection="0"/>
    <xf numFmtId="174" fontId="49" fillId="0" borderId="0" applyFont="0" applyFill="0" applyBorder="0" applyAlignment="0" applyProtection="0"/>
    <xf numFmtId="175" fontId="24" fillId="0" borderId="0" applyFont="0" applyFill="0" applyBorder="0" applyAlignment="0" applyProtection="0"/>
    <xf numFmtId="0" fontId="24" fillId="0" borderId="0"/>
    <xf numFmtId="9" fontId="26" fillId="0" borderId="0" applyFont="0" applyFill="0" applyBorder="0" applyAlignment="0" applyProtection="0"/>
    <xf numFmtId="0" fontId="3" fillId="0" borderId="0"/>
    <xf numFmtId="0" fontId="2" fillId="0" borderId="0"/>
    <xf numFmtId="0" fontId="1" fillId="0" borderId="0"/>
    <xf numFmtId="164" fontId="1" fillId="0" borderId="0" applyFont="0" applyFill="0" applyBorder="0" applyAlignment="0" applyProtection="0"/>
    <xf numFmtId="0" fontId="96" fillId="0" borderId="0"/>
  </cellStyleXfs>
  <cellXfs count="2266">
    <xf numFmtId="0" fontId="0" fillId="0" borderId="0" xfId="0"/>
    <xf numFmtId="0" fontId="5" fillId="0" borderId="0" xfId="0" applyFont="1" applyAlignment="1">
      <alignment horizontal="center" vertical="center"/>
    </xf>
    <xf numFmtId="0" fontId="6" fillId="0" borderId="0" xfId="0" applyFont="1" applyAlignment="1">
      <alignment vertical="center"/>
    </xf>
    <xf numFmtId="0" fontId="7" fillId="0" borderId="0" xfId="0" applyFont="1" applyAlignment="1">
      <alignment horizontal="left" vertical="center"/>
    </xf>
    <xf numFmtId="165" fontId="13" fillId="0" borderId="0" xfId="0" applyNumberFormat="1" applyFont="1" applyAlignment="1">
      <alignment readingOrder="2"/>
    </xf>
    <xf numFmtId="0" fontId="18" fillId="0" borderId="0" xfId="0" applyFont="1" applyAlignment="1">
      <alignment readingOrder="2"/>
    </xf>
    <xf numFmtId="0" fontId="18" fillId="2" borderId="0" xfId="0" applyFont="1" applyFill="1" applyAlignment="1">
      <alignment readingOrder="2"/>
    </xf>
    <xf numFmtId="0" fontId="14" fillId="2" borderId="0" xfId="0" applyFont="1" applyFill="1" applyAlignment="1">
      <alignment horizontal="right" vertical="top" wrapText="1" readingOrder="2"/>
    </xf>
    <xf numFmtId="165" fontId="14" fillId="2" borderId="0" xfId="0" applyNumberFormat="1" applyFont="1" applyFill="1" applyAlignment="1">
      <alignment horizontal="center" vertical="center" readingOrder="2"/>
    </xf>
    <xf numFmtId="165" fontId="14" fillId="0" borderId="0" xfId="0" applyNumberFormat="1" applyFont="1" applyAlignment="1">
      <alignment horizontal="right" vertical="center" readingOrder="2"/>
    </xf>
    <xf numFmtId="0" fontId="21" fillId="2" borderId="0" xfId="0" applyFont="1" applyFill="1" applyAlignment="1">
      <alignment horizontal="center" vertical="center" readingOrder="2"/>
    </xf>
    <xf numFmtId="165" fontId="18" fillId="0" borderId="0" xfId="0" applyNumberFormat="1" applyFont="1" applyAlignment="1">
      <alignment vertical="center" readingOrder="2"/>
    </xf>
    <xf numFmtId="165" fontId="12" fillId="0" borderId="0" xfId="0" applyNumberFormat="1" applyFont="1" applyAlignment="1">
      <alignment vertical="center" readingOrder="2"/>
    </xf>
    <xf numFmtId="165" fontId="12" fillId="0" borderId="0" xfId="1" applyNumberFormat="1" applyFont="1" applyFill="1" applyAlignment="1">
      <alignment vertical="center" readingOrder="2"/>
    </xf>
    <xf numFmtId="165" fontId="20" fillId="0" borderId="0" xfId="0" applyNumberFormat="1" applyFont="1" applyAlignment="1">
      <alignment vertical="center" readingOrder="2"/>
    </xf>
    <xf numFmtId="165" fontId="14" fillId="0" borderId="0" xfId="0" applyNumberFormat="1" applyFont="1" applyAlignment="1">
      <alignment vertical="center" readingOrder="2"/>
    </xf>
    <xf numFmtId="165" fontId="18" fillId="0" borderId="0" xfId="1" applyNumberFormat="1" applyFont="1" applyFill="1" applyAlignment="1">
      <alignment vertical="center" readingOrder="2"/>
    </xf>
    <xf numFmtId="165" fontId="18" fillId="0" borderId="0" xfId="1" applyNumberFormat="1" applyFont="1" applyFill="1" applyBorder="1" applyAlignment="1">
      <alignment vertical="center" readingOrder="2"/>
    </xf>
    <xf numFmtId="165" fontId="23" fillId="2" borderId="0" xfId="0" applyNumberFormat="1" applyFont="1" applyFill="1" applyAlignment="1">
      <alignment horizontal="center" vertical="center" readingOrder="2"/>
    </xf>
    <xf numFmtId="165" fontId="23" fillId="0" borderId="0" xfId="0" applyNumberFormat="1" applyFont="1" applyAlignment="1">
      <alignment vertical="center" readingOrder="2"/>
    </xf>
    <xf numFmtId="165" fontId="23" fillId="0" borderId="0" xfId="1" applyNumberFormat="1" applyFont="1" applyFill="1" applyAlignment="1">
      <alignment vertical="center" readingOrder="2"/>
    </xf>
    <xf numFmtId="165" fontId="14" fillId="0" borderId="0" xfId="0" applyNumberFormat="1" applyFont="1" applyAlignment="1">
      <alignment readingOrder="2"/>
    </xf>
    <xf numFmtId="0" fontId="18" fillId="2" borderId="0" xfId="0" applyFont="1" applyFill="1" applyAlignment="1">
      <alignment vertical="center" readingOrder="2"/>
    </xf>
    <xf numFmtId="0" fontId="14" fillId="2" borderId="0" xfId="0" applyFont="1" applyFill="1" applyAlignment="1">
      <alignment horizontal="center" vertical="center" readingOrder="2"/>
    </xf>
    <xf numFmtId="0" fontId="18" fillId="0" borderId="0" xfId="0" applyFont="1" applyAlignment="1">
      <alignment vertical="center" readingOrder="2"/>
    </xf>
    <xf numFmtId="0" fontId="18" fillId="0" borderId="0" xfId="1" applyNumberFormat="1" applyFont="1" applyFill="1" applyAlignment="1">
      <alignment vertical="center" readingOrder="2"/>
    </xf>
    <xf numFmtId="49" fontId="18" fillId="0" borderId="0" xfId="0" applyNumberFormat="1" applyFont="1" applyAlignment="1">
      <alignment vertical="center" readingOrder="2"/>
    </xf>
    <xf numFmtId="49" fontId="14" fillId="2" borderId="0" xfId="0" applyNumberFormat="1" applyFont="1" applyFill="1" applyAlignment="1">
      <alignment horizontal="left" vertical="center" readingOrder="2"/>
    </xf>
    <xf numFmtId="0" fontId="14" fillId="2" borderId="0" xfId="0" applyFont="1" applyFill="1" applyAlignment="1">
      <alignment vertical="center" readingOrder="2"/>
    </xf>
    <xf numFmtId="0" fontId="14" fillId="2" borderId="0" xfId="0" applyFont="1" applyFill="1" applyAlignment="1">
      <alignment vertical="center" wrapText="1" readingOrder="2"/>
    </xf>
    <xf numFmtId="165" fontId="18" fillId="0" borderId="3" xfId="0" applyNumberFormat="1" applyFont="1" applyBorder="1" applyAlignment="1">
      <alignment vertical="center" readingOrder="2"/>
    </xf>
    <xf numFmtId="165" fontId="18" fillId="0" borderId="0" xfId="1" applyNumberFormat="1" applyFont="1" applyFill="1" applyAlignment="1">
      <alignment horizontal="center" vertical="center" readingOrder="2"/>
    </xf>
    <xf numFmtId="165" fontId="13" fillId="0" borderId="0" xfId="0" applyNumberFormat="1" applyFont="1" applyAlignment="1">
      <alignment horizontal="center" vertical="center" readingOrder="2"/>
    </xf>
    <xf numFmtId="49" fontId="17" fillId="2" borderId="0" xfId="0" applyNumberFormat="1" applyFont="1" applyFill="1" applyAlignment="1">
      <alignment horizontal="left" vertical="center" readingOrder="2"/>
    </xf>
    <xf numFmtId="165" fontId="19" fillId="0" borderId="0" xfId="0" applyNumberFormat="1" applyFont="1" applyAlignment="1">
      <alignment vertical="center" readingOrder="2"/>
    </xf>
    <xf numFmtId="165" fontId="19" fillId="0" borderId="0" xfId="1" applyNumberFormat="1" applyFont="1" applyFill="1" applyAlignment="1">
      <alignment vertical="center" readingOrder="2"/>
    </xf>
    <xf numFmtId="165" fontId="13" fillId="0" borderId="0" xfId="0" applyNumberFormat="1" applyFont="1" applyAlignment="1">
      <alignment vertical="center" readingOrder="2"/>
    </xf>
    <xf numFmtId="49" fontId="14" fillId="0" borderId="0" xfId="0" applyNumberFormat="1" applyFont="1" applyAlignment="1">
      <alignment vertical="center" readingOrder="2"/>
    </xf>
    <xf numFmtId="0" fontId="13" fillId="0" borderId="0" xfId="0" applyFont="1" applyAlignment="1">
      <alignment vertical="center" readingOrder="2"/>
    </xf>
    <xf numFmtId="165" fontId="11" fillId="2" borderId="0" xfId="0" applyNumberFormat="1" applyFont="1" applyFill="1" applyAlignment="1">
      <alignment horizontal="center" vertical="center" readingOrder="2"/>
    </xf>
    <xf numFmtId="165" fontId="11" fillId="0" borderId="0" xfId="0" applyNumberFormat="1" applyFont="1" applyAlignment="1">
      <alignment vertical="center" readingOrder="2"/>
    </xf>
    <xf numFmtId="165" fontId="11" fillId="0" borderId="0" xfId="1" applyNumberFormat="1" applyFont="1" applyFill="1" applyAlignment="1">
      <alignment vertical="center" readingOrder="2"/>
    </xf>
    <xf numFmtId="165" fontId="17" fillId="0" borderId="0" xfId="0" applyNumberFormat="1" applyFont="1" applyAlignment="1">
      <alignment readingOrder="2"/>
    </xf>
    <xf numFmtId="0" fontId="14" fillId="2" borderId="0" xfId="0" applyFont="1" applyFill="1" applyAlignment="1">
      <alignment horizontal="right" vertical="center" readingOrder="2"/>
    </xf>
    <xf numFmtId="0" fontId="14" fillId="0" borderId="0" xfId="0" applyFont="1" applyAlignment="1">
      <alignment vertical="center" readingOrder="2"/>
    </xf>
    <xf numFmtId="165" fontId="18" fillId="0" borderId="0" xfId="0" applyNumberFormat="1" applyFont="1" applyAlignment="1">
      <alignment horizontal="center" vertical="center" readingOrder="2"/>
    </xf>
    <xf numFmtId="0" fontId="13" fillId="2" borderId="0" xfId="0" applyFont="1" applyFill="1" applyAlignment="1">
      <alignment horizontal="center" vertical="center" wrapText="1" readingOrder="2"/>
    </xf>
    <xf numFmtId="0" fontId="13" fillId="2" borderId="1" xfId="0" applyFont="1" applyFill="1" applyBorder="1" applyAlignment="1">
      <alignment horizontal="center" vertical="center" wrapText="1" readingOrder="2"/>
    </xf>
    <xf numFmtId="0" fontId="14" fillId="2" borderId="1" xfId="0" applyFont="1" applyFill="1" applyBorder="1" applyAlignment="1">
      <alignment horizontal="center" vertical="center" readingOrder="2"/>
    </xf>
    <xf numFmtId="0" fontId="14" fillId="2" borderId="1" xfId="0" applyFont="1" applyFill="1" applyBorder="1" applyAlignment="1">
      <alignment horizontal="center" vertical="center" wrapText="1" readingOrder="2"/>
    </xf>
    <xf numFmtId="0" fontId="14" fillId="2" borderId="0" xfId="0" applyFont="1" applyFill="1" applyAlignment="1">
      <alignment horizontal="center" vertical="center" wrapText="1" readingOrder="2"/>
    </xf>
    <xf numFmtId="165" fontId="18" fillId="0" borderId="2" xfId="0" applyNumberFormat="1" applyFont="1" applyBorder="1" applyAlignment="1">
      <alignment vertical="center" readingOrder="2"/>
    </xf>
    <xf numFmtId="165" fontId="20" fillId="0" borderId="0" xfId="1" applyNumberFormat="1" applyFont="1" applyFill="1" applyAlignment="1">
      <alignment vertical="center" readingOrder="2"/>
    </xf>
    <xf numFmtId="0" fontId="20" fillId="0" borderId="0" xfId="0" applyFont="1" applyAlignment="1">
      <alignment vertical="center" readingOrder="2"/>
    </xf>
    <xf numFmtId="0" fontId="20" fillId="0" borderId="0" xfId="0" applyFont="1" applyAlignment="1">
      <alignment horizontal="right" vertical="center" readingOrder="2"/>
    </xf>
    <xf numFmtId="165" fontId="18" fillId="0" borderId="6" xfId="0" applyNumberFormat="1" applyFont="1" applyBorder="1" applyAlignment="1">
      <alignment vertical="center" readingOrder="2"/>
    </xf>
    <xf numFmtId="0" fontId="20" fillId="2" borderId="0" xfId="0" applyFont="1" applyFill="1" applyAlignment="1">
      <alignment horizontal="center" vertical="center" wrapText="1" readingOrder="2"/>
    </xf>
    <xf numFmtId="49" fontId="20" fillId="0" borderId="0" xfId="0" applyNumberFormat="1" applyFont="1" applyAlignment="1">
      <alignment vertical="center" readingOrder="2"/>
    </xf>
    <xf numFmtId="165" fontId="20" fillId="0" borderId="0" xfId="0" applyNumberFormat="1" applyFont="1" applyAlignment="1">
      <alignment horizontal="center" vertical="center" readingOrder="2"/>
    </xf>
    <xf numFmtId="165" fontId="20" fillId="0" borderId="0" xfId="1" applyNumberFormat="1" applyFont="1" applyFill="1" applyBorder="1" applyAlignment="1">
      <alignment vertical="center" readingOrder="2"/>
    </xf>
    <xf numFmtId="165" fontId="20" fillId="0" borderId="1" xfId="0" applyNumberFormat="1" applyFont="1" applyBorder="1" applyAlignment="1">
      <alignment vertical="center" readingOrder="2"/>
    </xf>
    <xf numFmtId="165" fontId="20" fillId="0" borderId="3" xfId="0" applyNumberFormat="1" applyFont="1" applyBorder="1" applyAlignment="1">
      <alignment vertical="center" readingOrder="2"/>
    </xf>
    <xf numFmtId="165" fontId="20" fillId="0" borderId="3" xfId="0" applyNumberFormat="1" applyFont="1" applyBorder="1" applyAlignment="1">
      <alignment horizontal="center" vertical="center" readingOrder="2"/>
    </xf>
    <xf numFmtId="165" fontId="20" fillId="0" borderId="0" xfId="0" applyNumberFormat="1" applyFont="1" applyAlignment="1">
      <alignment horizontal="right" vertical="center" readingOrder="2"/>
    </xf>
    <xf numFmtId="165" fontId="20" fillId="0" borderId="2" xfId="0" applyNumberFormat="1" applyFont="1" applyBorder="1" applyAlignment="1">
      <alignment vertical="center" readingOrder="2"/>
    </xf>
    <xf numFmtId="165" fontId="14" fillId="0" borderId="7" xfId="0" applyNumberFormat="1" applyFont="1" applyBorder="1" applyAlignment="1">
      <alignment horizontal="center" vertical="center" readingOrder="2"/>
    </xf>
    <xf numFmtId="0" fontId="20" fillId="2" borderId="0" xfId="0" applyFont="1" applyFill="1" applyAlignment="1">
      <alignment horizontal="right" vertical="center" readingOrder="2"/>
    </xf>
    <xf numFmtId="0" fontId="7" fillId="0" borderId="0" xfId="3" applyFont="1"/>
    <xf numFmtId="165" fontId="7" fillId="0" borderId="3" xfId="3" applyNumberFormat="1" applyFont="1" applyBorder="1" applyAlignment="1">
      <alignment horizontal="center"/>
    </xf>
    <xf numFmtId="165" fontId="7" fillId="0" borderId="1" xfId="3" applyNumberFormat="1" applyFont="1" applyBorder="1" applyAlignment="1">
      <alignment horizontal="center"/>
    </xf>
    <xf numFmtId="0" fontId="7" fillId="0" borderId="0" xfId="3" applyFont="1" applyAlignment="1">
      <alignment horizontal="right" vertical="center"/>
    </xf>
    <xf numFmtId="165" fontId="7" fillId="0" borderId="0" xfId="3" applyNumberFormat="1" applyFont="1" applyAlignment="1">
      <alignment horizontal="center"/>
    </xf>
    <xf numFmtId="0" fontId="7" fillId="0" borderId="0" xfId="3" applyFont="1" applyAlignment="1">
      <alignment horizontal="center" vertical="center"/>
    </xf>
    <xf numFmtId="0" fontId="7" fillId="0" borderId="1" xfId="3" applyFont="1" applyBorder="1" applyAlignment="1">
      <alignment horizontal="center" vertical="center"/>
    </xf>
    <xf numFmtId="0" fontId="4" fillId="0" borderId="0" xfId="3" applyFont="1" applyAlignment="1">
      <alignment horizontal="right" vertical="center" readingOrder="2"/>
    </xf>
    <xf numFmtId="0" fontId="7" fillId="0" borderId="0" xfId="3" applyFont="1" applyAlignment="1">
      <alignment horizontal="center" vertical="center" readingOrder="2"/>
    </xf>
    <xf numFmtId="0" fontId="7" fillId="0" borderId="0" xfId="3" applyFont="1" applyAlignment="1">
      <alignment vertical="center"/>
    </xf>
    <xf numFmtId="0" fontId="27" fillId="0" borderId="0" xfId="3" applyFont="1" applyAlignment="1">
      <alignment horizontal="right" vertical="center" wrapText="1" readingOrder="2"/>
    </xf>
    <xf numFmtId="165" fontId="7" fillId="0" borderId="0" xfId="3" applyNumberFormat="1" applyFont="1" applyAlignment="1">
      <alignment horizontal="center" vertical="center"/>
    </xf>
    <xf numFmtId="165" fontId="7" fillId="0" borderId="3" xfId="3" applyNumberFormat="1" applyFont="1" applyBorder="1" applyAlignment="1">
      <alignment horizontal="center" vertical="center"/>
    </xf>
    <xf numFmtId="0" fontId="27" fillId="0" borderId="0" xfId="3" applyFont="1" applyAlignment="1">
      <alignment horizontal="center" vertical="center" wrapText="1"/>
    </xf>
    <xf numFmtId="0" fontId="27" fillId="0" borderId="1" xfId="3" applyFont="1" applyBorder="1" applyAlignment="1">
      <alignment horizontal="center" vertical="center" wrapText="1"/>
    </xf>
    <xf numFmtId="0" fontId="27" fillId="0" borderId="0" xfId="3" applyFont="1" applyAlignment="1">
      <alignment vertical="center"/>
    </xf>
    <xf numFmtId="165" fontId="7" fillId="0" borderId="1" xfId="3" applyNumberFormat="1" applyFont="1" applyBorder="1" applyAlignment="1">
      <alignment horizontal="center" vertical="center"/>
    </xf>
    <xf numFmtId="165" fontId="7" fillId="0" borderId="0" xfId="3" applyNumberFormat="1" applyFont="1" applyAlignment="1">
      <alignment vertical="center"/>
    </xf>
    <xf numFmtId="165" fontId="7" fillId="0" borderId="2" xfId="3" applyNumberFormat="1" applyFont="1" applyBorder="1" applyAlignment="1">
      <alignment horizontal="center" vertical="center"/>
    </xf>
    <xf numFmtId="165" fontId="7" fillId="0" borderId="0" xfId="3" applyNumberFormat="1" applyFont="1" applyAlignment="1">
      <alignment horizontal="right" vertical="center"/>
    </xf>
    <xf numFmtId="0" fontId="4" fillId="0" borderId="0" xfId="3" applyFont="1" applyAlignment="1">
      <alignment vertical="center"/>
    </xf>
    <xf numFmtId="0" fontId="7" fillId="0" borderId="1" xfId="3" applyFont="1" applyBorder="1" applyAlignment="1">
      <alignment horizontal="center" vertical="center" wrapText="1"/>
    </xf>
    <xf numFmtId="0" fontId="7" fillId="0" borderId="0" xfId="3" applyFont="1" applyAlignment="1">
      <alignment horizontal="center" vertical="center" wrapText="1"/>
    </xf>
    <xf numFmtId="0" fontId="7" fillId="0" borderId="4" xfId="3" applyFont="1" applyBorder="1" applyAlignment="1">
      <alignment horizontal="center" vertical="center" wrapText="1"/>
    </xf>
    <xf numFmtId="0" fontId="29" fillId="0" borderId="0" xfId="3" applyFont="1" applyAlignment="1">
      <alignment vertical="center"/>
    </xf>
    <xf numFmtId="165" fontId="7" fillId="0" borderId="4" xfId="3" applyNumberFormat="1" applyFont="1" applyBorder="1" applyAlignment="1">
      <alignment horizontal="center" vertical="center"/>
    </xf>
    <xf numFmtId="0" fontId="27" fillId="0" borderId="0" xfId="3" applyFont="1" applyAlignment="1">
      <alignment horizontal="right" vertical="top" wrapText="1" readingOrder="2"/>
    </xf>
    <xf numFmtId="0" fontId="7" fillId="0" borderId="0" xfId="3" applyFont="1" applyAlignment="1">
      <alignment horizontal="right"/>
    </xf>
    <xf numFmtId="165" fontId="7" fillId="0" borderId="5" xfId="3" applyNumberFormat="1" applyFont="1" applyBorder="1" applyAlignment="1">
      <alignment horizontal="center"/>
    </xf>
    <xf numFmtId="165" fontId="7" fillId="0" borderId="6" xfId="3" applyNumberFormat="1" applyFont="1" applyBorder="1" applyAlignment="1">
      <alignment horizontal="center"/>
    </xf>
    <xf numFmtId="165" fontId="7" fillId="0" borderId="4" xfId="3" applyNumberFormat="1" applyFont="1" applyBorder="1" applyAlignment="1">
      <alignment horizontal="center"/>
    </xf>
    <xf numFmtId="0" fontId="7" fillId="0" borderId="3" xfId="3" applyFont="1" applyBorder="1"/>
    <xf numFmtId="165" fontId="7" fillId="0" borderId="6" xfId="3" applyNumberFormat="1" applyFont="1" applyBorder="1" applyAlignment="1">
      <alignment horizontal="center" vertical="center"/>
    </xf>
    <xf numFmtId="0" fontId="4" fillId="0" borderId="1" xfId="3" applyFont="1" applyBorder="1" applyAlignment="1">
      <alignment horizontal="center" vertical="center" wrapText="1"/>
    </xf>
    <xf numFmtId="0" fontId="4" fillId="0" borderId="0" xfId="3" applyFont="1" applyAlignment="1">
      <alignment horizontal="center" vertical="center" wrapText="1"/>
    </xf>
    <xf numFmtId="165" fontId="7" fillId="0" borderId="8" xfId="3" applyNumberFormat="1" applyFont="1" applyBorder="1" applyAlignment="1">
      <alignment horizontal="center" vertical="center" wrapText="1"/>
    </xf>
    <xf numFmtId="165" fontId="7" fillId="0" borderId="9" xfId="3" applyNumberFormat="1" applyFont="1" applyBorder="1" applyAlignment="1">
      <alignment horizontal="center" vertical="center" wrapText="1"/>
    </xf>
    <xf numFmtId="165" fontId="7" fillId="0" borderId="11" xfId="3" applyNumberFormat="1" applyFont="1" applyBorder="1" applyAlignment="1">
      <alignment horizontal="center" vertical="center" wrapText="1"/>
    </xf>
    <xf numFmtId="165" fontId="7" fillId="0" borderId="12" xfId="3" applyNumberFormat="1" applyFont="1" applyBorder="1" applyAlignment="1">
      <alignment horizontal="center" vertical="center" wrapText="1"/>
    </xf>
    <xf numFmtId="165" fontId="7" fillId="0" borderId="14" xfId="3" applyNumberFormat="1" applyFont="1" applyBorder="1" applyAlignment="1">
      <alignment horizontal="center" vertical="center" wrapText="1"/>
    </xf>
    <xf numFmtId="165" fontId="7" fillId="0" borderId="15" xfId="3" applyNumberFormat="1" applyFont="1" applyBorder="1" applyAlignment="1">
      <alignment horizontal="center" vertical="center" wrapText="1"/>
    </xf>
    <xf numFmtId="165" fontId="30" fillId="0" borderId="16" xfId="3" applyNumberFormat="1" applyFont="1" applyBorder="1" applyAlignment="1">
      <alignment horizontal="center" vertical="center" wrapText="1"/>
    </xf>
    <xf numFmtId="165" fontId="7" fillId="0" borderId="18" xfId="3" applyNumberFormat="1" applyFont="1" applyBorder="1" applyAlignment="1">
      <alignment horizontal="center" vertical="center" wrapText="1"/>
    </xf>
    <xf numFmtId="165" fontId="7" fillId="0" borderId="16" xfId="3" applyNumberFormat="1" applyFont="1" applyBorder="1" applyAlignment="1">
      <alignment horizontal="center" vertical="center" wrapText="1"/>
    </xf>
    <xf numFmtId="165" fontId="7" fillId="0" borderId="20" xfId="3" applyNumberFormat="1" applyFont="1" applyBorder="1" applyAlignment="1">
      <alignment horizontal="center" vertical="center" wrapText="1"/>
    </xf>
    <xf numFmtId="165" fontId="7" fillId="0" borderId="21" xfId="3" applyNumberFormat="1" applyFont="1" applyBorder="1" applyAlignment="1">
      <alignment horizontal="center" vertical="center" wrapText="1"/>
    </xf>
    <xf numFmtId="165" fontId="7" fillId="0" borderId="27" xfId="3" applyNumberFormat="1" applyFont="1" applyBorder="1" applyAlignment="1">
      <alignment horizontal="center" vertical="center" wrapText="1"/>
    </xf>
    <xf numFmtId="165" fontId="7" fillId="0" borderId="28" xfId="3" applyNumberFormat="1" applyFont="1" applyBorder="1" applyAlignment="1">
      <alignment horizontal="center" vertical="center" wrapText="1"/>
    </xf>
    <xf numFmtId="0" fontId="4" fillId="0" borderId="30" xfId="3" applyFont="1" applyBorder="1" applyAlignment="1">
      <alignment horizontal="center" vertical="center" wrapText="1"/>
    </xf>
    <xf numFmtId="0" fontId="4" fillId="0" borderId="11" xfId="3" applyFont="1" applyBorder="1" applyAlignment="1">
      <alignment horizontal="center" vertical="center" wrapText="1"/>
    </xf>
    <xf numFmtId="0" fontId="4" fillId="0" borderId="12" xfId="3" applyFont="1" applyBorder="1" applyAlignment="1">
      <alignment horizontal="center" vertical="center" wrapText="1"/>
    </xf>
    <xf numFmtId="0" fontId="7" fillId="0" borderId="0" xfId="3" applyFont="1" applyAlignment="1">
      <alignment vertical="center" wrapText="1" readingOrder="2"/>
    </xf>
    <xf numFmtId="165" fontId="7" fillId="0" borderId="0" xfId="3" applyNumberFormat="1" applyFont="1" applyAlignment="1">
      <alignment horizontal="right" vertical="center" readingOrder="2"/>
    </xf>
    <xf numFmtId="0" fontId="7" fillId="0" borderId="1" xfId="3" applyFont="1" applyBorder="1" applyAlignment="1">
      <alignment vertical="center"/>
    </xf>
    <xf numFmtId="0" fontId="27" fillId="0" borderId="0" xfId="3" applyFont="1" applyAlignment="1">
      <alignment vertical="top" wrapText="1" readingOrder="2"/>
    </xf>
    <xf numFmtId="0" fontId="9" fillId="0" borderId="0" xfId="0" applyFont="1" applyAlignment="1">
      <alignment horizontal="center" vertical="center"/>
    </xf>
    <xf numFmtId="0" fontId="7" fillId="0" borderId="0" xfId="0" applyFont="1"/>
    <xf numFmtId="0" fontId="15" fillId="2" borderId="0" xfId="0" applyFont="1" applyFill="1" applyAlignment="1">
      <alignment readingOrder="2"/>
    </xf>
    <xf numFmtId="49" fontId="20" fillId="2" borderId="0" xfId="0" applyNumberFormat="1" applyFont="1" applyFill="1" applyAlignment="1">
      <alignment vertical="center" readingOrder="2"/>
    </xf>
    <xf numFmtId="165" fontId="20" fillId="2" borderId="0" xfId="0" applyNumberFormat="1" applyFont="1" applyFill="1" applyAlignment="1">
      <alignment horizontal="center" vertical="center" wrapText="1" readingOrder="2"/>
    </xf>
    <xf numFmtId="165" fontId="20" fillId="2" borderId="1" xfId="0" applyNumberFormat="1" applyFont="1" applyFill="1" applyBorder="1" applyAlignment="1">
      <alignment horizontal="center" vertical="center" readingOrder="2"/>
    </xf>
    <xf numFmtId="0" fontId="20" fillId="2" borderId="0" xfId="0" applyFont="1" applyFill="1" applyAlignment="1">
      <alignment horizontal="center" vertical="center" readingOrder="2"/>
    </xf>
    <xf numFmtId="165" fontId="20" fillId="2" borderId="1" xfId="0" applyNumberFormat="1" applyFont="1" applyFill="1" applyBorder="1" applyAlignment="1">
      <alignment horizontal="center" vertical="center" wrapText="1" readingOrder="2"/>
    </xf>
    <xf numFmtId="165" fontId="20" fillId="2" borderId="3" xfId="0" applyNumberFormat="1" applyFont="1" applyFill="1" applyBorder="1" applyAlignment="1">
      <alignment horizontal="center" vertical="center" wrapText="1" readingOrder="2"/>
    </xf>
    <xf numFmtId="0" fontId="22" fillId="2" borderId="0" xfId="0" applyFont="1" applyFill="1" applyAlignment="1">
      <alignment horizontal="center" vertical="center" readingOrder="2"/>
    </xf>
    <xf numFmtId="166" fontId="22" fillId="0" borderId="0" xfId="1" applyNumberFormat="1" applyFont="1" applyFill="1" applyAlignment="1">
      <alignment vertical="center" readingOrder="2"/>
    </xf>
    <xf numFmtId="0" fontId="22" fillId="0" borderId="0" xfId="0" applyFont="1" applyAlignment="1">
      <alignment vertical="center" readingOrder="2"/>
    </xf>
    <xf numFmtId="166" fontId="18" fillId="0" borderId="0" xfId="1" applyNumberFormat="1" applyFont="1" applyFill="1" applyAlignment="1">
      <alignment readingOrder="2"/>
    </xf>
    <xf numFmtId="0" fontId="20" fillId="2" borderId="0" xfId="0" applyFont="1" applyFill="1" applyAlignment="1">
      <alignment vertical="top" readingOrder="2"/>
    </xf>
    <xf numFmtId="0" fontId="20" fillId="2" borderId="0" xfId="0" applyFont="1" applyFill="1" applyAlignment="1">
      <alignment horizontal="center" vertical="top" readingOrder="2"/>
    </xf>
    <xf numFmtId="166" fontId="20" fillId="0" borderId="0" xfId="1" applyNumberFormat="1" applyFont="1" applyFill="1" applyAlignment="1">
      <alignment vertical="top" readingOrder="2"/>
    </xf>
    <xf numFmtId="0" fontId="20" fillId="0" borderId="0" xfId="0" applyFont="1" applyAlignment="1">
      <alignment vertical="top" readingOrder="2"/>
    </xf>
    <xf numFmtId="0" fontId="20" fillId="2" borderId="0" xfId="0" applyFont="1" applyFill="1" applyAlignment="1">
      <alignment horizontal="right" vertical="top" wrapText="1" readingOrder="2"/>
    </xf>
    <xf numFmtId="167" fontId="20" fillId="2" borderId="0" xfId="0" applyNumberFormat="1" applyFont="1" applyFill="1" applyAlignment="1">
      <alignment horizontal="center" vertical="top" readingOrder="2"/>
    </xf>
    <xf numFmtId="167" fontId="20" fillId="2" borderId="0" xfId="0" applyNumberFormat="1" applyFont="1" applyFill="1" applyAlignment="1">
      <alignment horizontal="center" vertical="top" wrapText="1" readingOrder="2"/>
    </xf>
    <xf numFmtId="165" fontId="20" fillId="0" borderId="0" xfId="0" applyNumberFormat="1" applyFont="1" applyAlignment="1">
      <alignment vertical="top" readingOrder="2"/>
    </xf>
    <xf numFmtId="166" fontId="25" fillId="0" borderId="0" xfId="1" applyNumberFormat="1" applyFont="1" applyFill="1" applyAlignment="1">
      <alignment vertical="top" wrapText="1" readingOrder="2"/>
    </xf>
    <xf numFmtId="3" fontId="25" fillId="0" borderId="0" xfId="0" applyNumberFormat="1" applyFont="1" applyAlignment="1">
      <alignment vertical="top" wrapText="1" readingOrder="2"/>
    </xf>
    <xf numFmtId="0" fontId="14" fillId="2" borderId="0" xfId="0" applyFont="1" applyFill="1" applyAlignment="1">
      <alignment vertical="top" readingOrder="2"/>
    </xf>
    <xf numFmtId="0" fontId="14" fillId="2" borderId="1" xfId="0" applyFont="1" applyFill="1" applyBorder="1" applyAlignment="1">
      <alignment horizontal="center" vertical="top" readingOrder="2"/>
    </xf>
    <xf numFmtId="0" fontId="14" fillId="2" borderId="0" xfId="0" applyFont="1" applyFill="1" applyAlignment="1">
      <alignment horizontal="center" vertical="top" readingOrder="2"/>
    </xf>
    <xf numFmtId="166" fontId="14" fillId="0" borderId="0" xfId="1" applyNumberFormat="1" applyFont="1" applyFill="1" applyAlignment="1">
      <alignment vertical="top" readingOrder="2"/>
    </xf>
    <xf numFmtId="0" fontId="14" fillId="0" borderId="0" xfId="0" applyFont="1" applyAlignment="1">
      <alignment vertical="top" readingOrder="2"/>
    </xf>
    <xf numFmtId="165" fontId="20" fillId="0" borderId="0" xfId="0" applyNumberFormat="1" applyFont="1" applyAlignment="1">
      <alignment horizontal="center" readingOrder="2"/>
    </xf>
    <xf numFmtId="0" fontId="20" fillId="0" borderId="0" xfId="0" applyFont="1" applyAlignment="1">
      <alignment horizontal="center" vertical="center" readingOrder="2"/>
    </xf>
    <xf numFmtId="3" fontId="20" fillId="2" borderId="0" xfId="0" applyNumberFormat="1" applyFont="1" applyFill="1" applyAlignment="1">
      <alignment horizontal="center" vertical="top" wrapText="1" readingOrder="2"/>
    </xf>
    <xf numFmtId="0" fontId="7" fillId="0" borderId="0" xfId="0" applyFont="1" applyAlignment="1">
      <alignment horizontal="right"/>
    </xf>
    <xf numFmtId="0" fontId="14" fillId="0" borderId="0" xfId="0" applyFont="1" applyAlignment="1">
      <alignment horizontal="right" vertical="center" readingOrder="2"/>
    </xf>
    <xf numFmtId="165" fontId="14" fillId="0" borderId="0" xfId="0" applyNumberFormat="1" applyFont="1" applyAlignment="1">
      <alignment horizontal="center" vertical="center" readingOrder="2"/>
    </xf>
    <xf numFmtId="165" fontId="14" fillId="0" borderId="0" xfId="0" applyNumberFormat="1" applyFont="1" applyAlignment="1">
      <alignment horizontal="center" readingOrder="2"/>
    </xf>
    <xf numFmtId="165" fontId="20" fillId="2" borderId="4" xfId="0" applyNumberFormat="1" applyFont="1" applyFill="1" applyBorder="1" applyAlignment="1">
      <alignment horizontal="center" vertical="center" readingOrder="2"/>
    </xf>
    <xf numFmtId="165" fontId="20" fillId="2" borderId="3" xfId="0" applyNumberFormat="1" applyFont="1" applyFill="1" applyBorder="1" applyAlignment="1">
      <alignment horizontal="center" vertical="center" readingOrder="2"/>
    </xf>
    <xf numFmtId="165" fontId="20" fillId="0" borderId="0" xfId="1" applyNumberFormat="1" applyFont="1" applyFill="1" applyAlignment="1">
      <alignment horizontal="center" vertical="center" readingOrder="2"/>
    </xf>
    <xf numFmtId="0" fontId="7" fillId="0" borderId="0" xfId="3" applyFont="1" applyAlignment="1">
      <alignment horizontal="center"/>
    </xf>
    <xf numFmtId="0" fontId="7" fillId="0" borderId="0" xfId="0" applyFont="1" applyAlignment="1">
      <alignment horizontal="center" vertical="center"/>
    </xf>
    <xf numFmtId="165" fontId="20" fillId="2" borderId="0" xfId="0" applyNumberFormat="1" applyFont="1" applyFill="1" applyAlignment="1">
      <alignment horizontal="center" vertical="center" readingOrder="2"/>
    </xf>
    <xf numFmtId="0" fontId="20" fillId="2" borderId="0" xfId="0" applyFont="1" applyFill="1" applyAlignment="1">
      <alignment vertical="center" readingOrder="2"/>
    </xf>
    <xf numFmtId="0" fontId="20" fillId="0" borderId="0" xfId="1" applyNumberFormat="1" applyFont="1" applyFill="1" applyAlignment="1">
      <alignment vertical="center" readingOrder="2"/>
    </xf>
    <xf numFmtId="165" fontId="20" fillId="0" borderId="4" xfId="0" applyNumberFormat="1" applyFont="1" applyBorder="1" applyAlignment="1">
      <alignment vertical="center" readingOrder="2"/>
    </xf>
    <xf numFmtId="0" fontId="8" fillId="0" borderId="0" xfId="3" applyFont="1" applyAlignment="1">
      <alignment horizontal="center"/>
    </xf>
    <xf numFmtId="0" fontId="8" fillId="0" borderId="0" xfId="3" applyFont="1"/>
    <xf numFmtId="0" fontId="8" fillId="0" borderId="0" xfId="3" applyFont="1" applyAlignment="1">
      <alignment wrapText="1"/>
    </xf>
    <xf numFmtId="0" fontId="18" fillId="2" borderId="0" xfId="0" applyFont="1" applyFill="1" applyAlignment="1">
      <alignment horizontal="center" vertical="center" readingOrder="2"/>
    </xf>
    <xf numFmtId="0" fontId="17" fillId="2" borderId="0" xfId="0" applyFont="1" applyFill="1" applyAlignment="1">
      <alignment vertical="center" readingOrder="2"/>
    </xf>
    <xf numFmtId="49" fontId="4" fillId="0" borderId="0" xfId="0" applyNumberFormat="1" applyFont="1"/>
    <xf numFmtId="0" fontId="4" fillId="0" borderId="0" xfId="0" applyFont="1"/>
    <xf numFmtId="0" fontId="32" fillId="0" borderId="0" xfId="0" applyFont="1"/>
    <xf numFmtId="167" fontId="13" fillId="2" borderId="0" xfId="0" applyNumberFormat="1" applyFont="1" applyFill="1" applyAlignment="1">
      <alignment horizontal="center" vertical="center" readingOrder="2"/>
    </xf>
    <xf numFmtId="0" fontId="18" fillId="2" borderId="0" xfId="0" applyFont="1" applyFill="1" applyAlignment="1">
      <alignment horizontal="right" vertical="center" readingOrder="2"/>
    </xf>
    <xf numFmtId="0" fontId="7" fillId="0" borderId="0" xfId="0" applyFont="1" applyAlignment="1">
      <alignment horizontal="right" vertical="center"/>
    </xf>
    <xf numFmtId="0" fontId="7" fillId="0" borderId="0" xfId="0" applyFont="1" applyAlignment="1">
      <alignment vertical="center"/>
    </xf>
    <xf numFmtId="49" fontId="18" fillId="0" borderId="0" xfId="0" applyNumberFormat="1" applyFont="1" applyAlignment="1">
      <alignment horizontal="center" vertical="center" readingOrder="2"/>
    </xf>
    <xf numFmtId="165" fontId="13" fillId="0" borderId="0" xfId="0" applyNumberFormat="1" applyFont="1" applyAlignment="1">
      <alignment horizontal="right" vertical="center" readingOrder="2"/>
    </xf>
    <xf numFmtId="0" fontId="13" fillId="2" borderId="0" xfId="0" applyFont="1" applyFill="1" applyAlignment="1">
      <alignment horizontal="center" vertical="center" readingOrder="2"/>
    </xf>
    <xf numFmtId="0" fontId="4" fillId="0" borderId="0" xfId="3" applyFont="1" applyAlignment="1">
      <alignment horizontal="right" vertical="top" wrapText="1" readingOrder="2"/>
    </xf>
    <xf numFmtId="0" fontId="29" fillId="0" borderId="0" xfId="0" applyFont="1"/>
    <xf numFmtId="0" fontId="27" fillId="0" borderId="0" xfId="0" applyFont="1"/>
    <xf numFmtId="0" fontId="18" fillId="2" borderId="0" xfId="0" applyFont="1" applyFill="1" applyAlignment="1">
      <alignment horizontal="left" vertical="center" readingOrder="2"/>
    </xf>
    <xf numFmtId="0" fontId="27" fillId="0" borderId="0" xfId="0" applyFont="1" applyAlignment="1">
      <alignment horizontal="left"/>
    </xf>
    <xf numFmtId="0" fontId="20" fillId="2" borderId="2" xfId="0" applyFont="1" applyFill="1" applyBorder="1" applyAlignment="1">
      <alignment horizontal="center" vertical="center" readingOrder="2"/>
    </xf>
    <xf numFmtId="165" fontId="20" fillId="2" borderId="4" xfId="0" applyNumberFormat="1" applyFont="1" applyFill="1" applyBorder="1" applyAlignment="1">
      <alignment horizontal="center" vertical="center" wrapText="1" readingOrder="2"/>
    </xf>
    <xf numFmtId="0" fontId="18" fillId="0" borderId="0" xfId="0" applyFont="1" applyAlignment="1">
      <alignment horizontal="center" vertical="center" readingOrder="2"/>
    </xf>
    <xf numFmtId="166" fontId="18" fillId="0" borderId="0" xfId="1" applyNumberFormat="1" applyFont="1" applyFill="1" applyAlignment="1">
      <alignment horizontal="center" vertical="center" readingOrder="2"/>
    </xf>
    <xf numFmtId="0" fontId="0" fillId="0" borderId="0" xfId="0" applyAlignment="1">
      <alignment horizontal="center" vertical="center"/>
    </xf>
    <xf numFmtId="0" fontId="32" fillId="0" borderId="0" xfId="0" applyFont="1" applyAlignment="1">
      <alignment horizontal="center" vertical="center"/>
    </xf>
    <xf numFmtId="165" fontId="21" fillId="0" borderId="0" xfId="0" applyNumberFormat="1" applyFont="1" applyAlignment="1">
      <alignment vertical="center" readingOrder="2"/>
    </xf>
    <xf numFmtId="165" fontId="21" fillId="0" borderId="0" xfId="1" applyNumberFormat="1" applyFont="1" applyFill="1" applyAlignment="1">
      <alignment vertical="center" readingOrder="2"/>
    </xf>
    <xf numFmtId="165" fontId="13" fillId="2" borderId="0" xfId="0" applyNumberFormat="1" applyFont="1" applyFill="1" applyAlignment="1">
      <alignment vertical="center" readingOrder="2"/>
    </xf>
    <xf numFmtId="165" fontId="13" fillId="2" borderId="0" xfId="0" applyNumberFormat="1" applyFont="1" applyFill="1" applyAlignment="1">
      <alignment horizontal="center" vertical="center" wrapText="1" readingOrder="2"/>
    </xf>
    <xf numFmtId="0" fontId="21" fillId="2" borderId="0" xfId="0" applyFont="1" applyFill="1" applyAlignment="1">
      <alignment vertical="center" readingOrder="2"/>
    </xf>
    <xf numFmtId="0" fontId="15" fillId="2" borderId="1" xfId="0" applyFont="1" applyFill="1" applyBorder="1" applyAlignment="1">
      <alignment horizontal="center" vertical="center" wrapText="1" readingOrder="2"/>
    </xf>
    <xf numFmtId="0" fontId="15" fillId="2" borderId="0" xfId="0" applyFont="1" applyFill="1" applyAlignment="1">
      <alignment horizontal="center" vertical="center" wrapText="1" readingOrder="2"/>
    </xf>
    <xf numFmtId="0" fontId="21" fillId="0" borderId="0" xfId="0" applyFont="1" applyAlignment="1">
      <alignment vertical="center" readingOrder="2"/>
    </xf>
    <xf numFmtId="0" fontId="13" fillId="2" borderId="0" xfId="0" applyFont="1" applyFill="1" applyAlignment="1">
      <alignment vertical="center" readingOrder="2"/>
    </xf>
    <xf numFmtId="0" fontId="13" fillId="2" borderId="0" xfId="0" applyFont="1" applyFill="1" applyAlignment="1">
      <alignment vertical="center" wrapText="1" readingOrder="2"/>
    </xf>
    <xf numFmtId="165" fontId="21" fillId="0" borderId="0" xfId="1" applyNumberFormat="1" applyFont="1" applyFill="1" applyBorder="1" applyAlignment="1">
      <alignment vertical="center" readingOrder="2"/>
    </xf>
    <xf numFmtId="0" fontId="18" fillId="2" borderId="0" xfId="0" applyFont="1" applyFill="1" applyAlignment="1">
      <alignment horizontal="center" vertical="center" wrapText="1" readingOrder="2"/>
    </xf>
    <xf numFmtId="0" fontId="15" fillId="0" borderId="0" xfId="0" applyFont="1" applyAlignment="1">
      <alignment vertical="center" readingOrder="2"/>
    </xf>
    <xf numFmtId="0" fontId="4" fillId="0" borderId="1" xfId="3" applyFont="1" applyBorder="1" applyAlignment="1">
      <alignment horizontal="center" vertical="center"/>
    </xf>
    <xf numFmtId="0" fontId="4" fillId="0" borderId="0" xfId="3" applyFont="1" applyAlignment="1">
      <alignment horizontal="center" vertical="center"/>
    </xf>
    <xf numFmtId="0" fontId="28" fillId="0" borderId="0" xfId="3" applyFont="1"/>
    <xf numFmtId="0" fontId="28" fillId="0" borderId="0" xfId="3" applyFont="1" applyAlignment="1">
      <alignment horizontal="center" vertical="center"/>
    </xf>
    <xf numFmtId="0" fontId="34" fillId="0" borderId="1" xfId="3" applyFont="1" applyBorder="1" applyAlignment="1">
      <alignment horizontal="center" vertical="center" wrapText="1"/>
    </xf>
    <xf numFmtId="0" fontId="34" fillId="0" borderId="0" xfId="3" applyFont="1" applyAlignment="1">
      <alignment horizontal="center" vertical="center" wrapText="1"/>
    </xf>
    <xf numFmtId="0" fontId="29" fillId="0" borderId="0" xfId="3" applyFont="1" applyAlignment="1">
      <alignment horizontal="right" vertical="top" wrapText="1" readingOrder="2"/>
    </xf>
    <xf numFmtId="0" fontId="4" fillId="0" borderId="0" xfId="3" applyFont="1"/>
    <xf numFmtId="0" fontId="4" fillId="0" borderId="0" xfId="3" applyFont="1" applyAlignment="1">
      <alignment vertical="top" wrapText="1" readingOrder="2"/>
    </xf>
    <xf numFmtId="0" fontId="29" fillId="0" borderId="0" xfId="3" applyFont="1"/>
    <xf numFmtId="0" fontId="29" fillId="0" borderId="0" xfId="3" applyFont="1" applyAlignment="1">
      <alignment horizontal="center" vertical="center"/>
    </xf>
    <xf numFmtId="0" fontId="29" fillId="0" borderId="1" xfId="3" applyFont="1" applyBorder="1" applyAlignment="1">
      <alignment horizontal="center" vertical="center"/>
    </xf>
    <xf numFmtId="0" fontId="28" fillId="0" borderId="0" xfId="3" applyFont="1" applyAlignment="1">
      <alignment vertical="center"/>
    </xf>
    <xf numFmtId="0" fontId="28" fillId="0" borderId="0" xfId="3" applyFont="1" applyAlignment="1">
      <alignment horizontal="center" vertical="center" wrapText="1"/>
    </xf>
    <xf numFmtId="0" fontId="34" fillId="0" borderId="0" xfId="3" applyFont="1" applyAlignment="1">
      <alignment vertical="center"/>
    </xf>
    <xf numFmtId="0" fontId="27" fillId="0" borderId="0" xfId="0" applyFont="1" applyAlignment="1">
      <alignment horizontal="center"/>
    </xf>
    <xf numFmtId="0" fontId="27" fillId="0" borderId="2" xfId="0" applyFont="1" applyBorder="1" applyAlignment="1">
      <alignment horizontal="center"/>
    </xf>
    <xf numFmtId="0" fontId="27" fillId="0" borderId="2" xfId="0" applyFont="1" applyBorder="1"/>
    <xf numFmtId="49" fontId="29" fillId="0" borderId="0" xfId="0" applyNumberFormat="1" applyFont="1"/>
    <xf numFmtId="0" fontId="29" fillId="0" borderId="0" xfId="0" applyFont="1" applyAlignment="1">
      <alignment horizontal="center"/>
    </xf>
    <xf numFmtId="0" fontId="29" fillId="0" borderId="1" xfId="0" applyFont="1" applyBorder="1" applyAlignment="1">
      <alignment horizontal="center"/>
    </xf>
    <xf numFmtId="49" fontId="29" fillId="0" borderId="0" xfId="0" applyNumberFormat="1" applyFont="1" applyAlignment="1">
      <alignment horizontal="right"/>
    </xf>
    <xf numFmtId="49" fontId="29" fillId="0" borderId="0" xfId="0" applyNumberFormat="1" applyFont="1" applyAlignment="1">
      <alignment horizontal="left"/>
    </xf>
    <xf numFmtId="0" fontId="27" fillId="0" borderId="0" xfId="0" applyFont="1" applyAlignment="1">
      <alignment wrapText="1"/>
    </xf>
    <xf numFmtId="49" fontId="27" fillId="0" borderId="0" xfId="0" applyNumberFormat="1" applyFont="1"/>
    <xf numFmtId="0" fontId="28" fillId="0" borderId="0" xfId="0" applyFont="1"/>
    <xf numFmtId="0" fontId="21" fillId="2" borderId="0" xfId="0" applyFont="1" applyFill="1" applyAlignment="1">
      <alignment horizontal="right" vertical="center" readingOrder="2"/>
    </xf>
    <xf numFmtId="165" fontId="15" fillId="0" borderId="0" xfId="0" applyNumberFormat="1" applyFont="1" applyAlignment="1">
      <alignment vertical="center" readingOrder="2"/>
    </xf>
    <xf numFmtId="165" fontId="15" fillId="0" borderId="0" xfId="1" applyNumberFormat="1" applyFont="1" applyFill="1" applyAlignment="1">
      <alignment vertical="center" readingOrder="2"/>
    </xf>
    <xf numFmtId="49" fontId="20" fillId="2" borderId="0" xfId="0" applyNumberFormat="1" applyFont="1" applyFill="1" applyAlignment="1">
      <alignment horizontal="left" vertical="center" readingOrder="2"/>
    </xf>
    <xf numFmtId="165" fontId="25" fillId="0" borderId="0" xfId="1" applyNumberFormat="1" applyFont="1" applyFill="1" applyAlignment="1">
      <alignment vertical="center" readingOrder="2"/>
    </xf>
    <xf numFmtId="165" fontId="25" fillId="0" borderId="0" xfId="0" applyNumberFormat="1" applyFont="1" applyAlignment="1">
      <alignment vertical="center" readingOrder="2"/>
    </xf>
    <xf numFmtId="165" fontId="20" fillId="0" borderId="0" xfId="0" applyNumberFormat="1" applyFont="1" applyAlignment="1">
      <alignment readingOrder="2"/>
    </xf>
    <xf numFmtId="165" fontId="18" fillId="0" borderId="0" xfId="0" applyNumberFormat="1" applyFont="1" applyAlignment="1">
      <alignment horizontal="right" vertical="center" readingOrder="2"/>
    </xf>
    <xf numFmtId="165" fontId="21" fillId="0" borderId="0" xfId="0" applyNumberFormat="1" applyFont="1" applyAlignment="1">
      <alignment horizontal="center" vertical="center" readingOrder="2"/>
    </xf>
    <xf numFmtId="165" fontId="15" fillId="0" borderId="0" xfId="0" applyNumberFormat="1" applyFont="1" applyAlignment="1">
      <alignment horizontal="center" vertical="center" readingOrder="2"/>
    </xf>
    <xf numFmtId="0" fontId="13" fillId="0" borderId="0" xfId="0" applyFont="1" applyAlignment="1">
      <alignment horizontal="center" vertical="center" readingOrder="2"/>
    </xf>
    <xf numFmtId="0" fontId="21" fillId="2" borderId="0" xfId="0" applyFont="1" applyFill="1" applyAlignment="1">
      <alignment horizontal="center" vertical="center" wrapText="1" readingOrder="2"/>
    </xf>
    <xf numFmtId="0" fontId="13" fillId="2" borderId="1" xfId="0" applyFont="1" applyFill="1" applyBorder="1" applyAlignment="1">
      <alignment horizontal="center" vertical="center" readingOrder="2"/>
    </xf>
    <xf numFmtId="49" fontId="13" fillId="0" borderId="0" xfId="0" applyNumberFormat="1" applyFont="1" applyAlignment="1">
      <alignment vertical="center" readingOrder="2"/>
    </xf>
    <xf numFmtId="165" fontId="13" fillId="0" borderId="0" xfId="1" applyNumberFormat="1" applyFont="1" applyFill="1" applyAlignment="1">
      <alignment vertical="center" readingOrder="2"/>
    </xf>
    <xf numFmtId="49" fontId="13" fillId="0" borderId="0" xfId="0" applyNumberFormat="1" applyFont="1" applyAlignment="1">
      <alignment horizontal="center" vertical="center" readingOrder="2"/>
    </xf>
    <xf numFmtId="165" fontId="13" fillId="0" borderId="0" xfId="1" applyNumberFormat="1" applyFont="1" applyFill="1" applyAlignment="1">
      <alignment horizontal="center" vertical="center" readingOrder="2"/>
    </xf>
    <xf numFmtId="49" fontId="15" fillId="0" borderId="0" xfId="0" applyNumberFormat="1" applyFont="1" applyAlignment="1">
      <alignment vertical="center" readingOrder="2"/>
    </xf>
    <xf numFmtId="49" fontId="21" fillId="0" borderId="0" xfId="0" applyNumberFormat="1" applyFont="1" applyAlignment="1">
      <alignment vertical="center" readingOrder="2"/>
    </xf>
    <xf numFmtId="169" fontId="15" fillId="2" borderId="0" xfId="0" applyNumberFormat="1" applyFont="1" applyFill="1" applyAlignment="1">
      <alignment horizontal="center" vertical="center" wrapText="1" readingOrder="2"/>
    </xf>
    <xf numFmtId="169" fontId="15" fillId="2" borderId="1" xfId="0" applyNumberFormat="1" applyFont="1" applyFill="1" applyBorder="1" applyAlignment="1">
      <alignment horizontal="center" vertical="center" wrapText="1" readingOrder="2"/>
    </xf>
    <xf numFmtId="169" fontId="15" fillId="0" borderId="0" xfId="0" applyNumberFormat="1" applyFont="1" applyAlignment="1">
      <alignment horizontal="center" vertical="center" readingOrder="2"/>
    </xf>
    <xf numFmtId="169" fontId="15" fillId="0" borderId="0" xfId="1" applyNumberFormat="1" applyFont="1" applyFill="1" applyAlignment="1">
      <alignment horizontal="center" vertical="center" readingOrder="2"/>
    </xf>
    <xf numFmtId="169" fontId="18" fillId="2" borderId="0" xfId="0" applyNumberFormat="1" applyFont="1" applyFill="1" applyAlignment="1">
      <alignment vertical="center" readingOrder="2"/>
    </xf>
    <xf numFmtId="169" fontId="22" fillId="0" borderId="0" xfId="0" applyNumberFormat="1" applyFont="1" applyAlignment="1">
      <alignment vertical="center" readingOrder="2"/>
    </xf>
    <xf numFmtId="169" fontId="22" fillId="0" borderId="0" xfId="1" applyNumberFormat="1" applyFont="1" applyFill="1" applyAlignment="1">
      <alignment vertical="center" readingOrder="2"/>
    </xf>
    <xf numFmtId="169" fontId="18" fillId="0" borderId="0" xfId="0" applyNumberFormat="1" applyFont="1" applyAlignment="1">
      <alignment readingOrder="2"/>
    </xf>
    <xf numFmtId="169" fontId="22" fillId="2" borderId="0" xfId="0" applyNumberFormat="1" applyFont="1" applyFill="1" applyAlignment="1">
      <alignment horizontal="right" vertical="center" readingOrder="2"/>
    </xf>
    <xf numFmtId="169" fontId="22" fillId="0" borderId="0" xfId="0" applyNumberFormat="1" applyFont="1" applyAlignment="1">
      <alignment horizontal="right" vertical="center" readingOrder="2"/>
    </xf>
    <xf numFmtId="169" fontId="22" fillId="0" borderId="0" xfId="1" applyNumberFormat="1" applyFont="1" applyFill="1" applyAlignment="1">
      <alignment horizontal="right" vertical="center" readingOrder="2"/>
    </xf>
    <xf numFmtId="169" fontId="18" fillId="0" borderId="0" xfId="0" applyNumberFormat="1" applyFont="1" applyAlignment="1">
      <alignment horizontal="right" readingOrder="2"/>
    </xf>
    <xf numFmtId="169" fontId="13" fillId="2" borderId="0" xfId="0" applyNumberFormat="1" applyFont="1" applyFill="1" applyAlignment="1">
      <alignment horizontal="center" vertical="center" wrapText="1" readingOrder="2"/>
    </xf>
    <xf numFmtId="169" fontId="18" fillId="2" borderId="0" xfId="0" applyNumberFormat="1" applyFont="1" applyFill="1" applyAlignment="1">
      <alignment horizontal="center" vertical="center" wrapText="1" readingOrder="2"/>
    </xf>
    <xf numFmtId="169" fontId="18" fillId="0" borderId="0" xfId="0" applyNumberFormat="1" applyFont="1" applyAlignment="1">
      <alignment vertical="center" readingOrder="2"/>
    </xf>
    <xf numFmtId="169" fontId="18" fillId="0" borderId="3" xfId="0" applyNumberFormat="1" applyFont="1" applyBorder="1" applyAlignment="1">
      <alignment vertical="center" readingOrder="2"/>
    </xf>
    <xf numFmtId="169" fontId="18" fillId="0" borderId="0" xfId="1" applyNumberFormat="1" applyFont="1" applyFill="1" applyAlignment="1">
      <alignment vertical="center" readingOrder="2"/>
    </xf>
    <xf numFmtId="169" fontId="15" fillId="0" borderId="0" xfId="0" applyNumberFormat="1" applyFont="1" applyAlignment="1">
      <alignment vertical="center" readingOrder="2"/>
    </xf>
    <xf numFmtId="169" fontId="35" fillId="2" borderId="0" xfId="0" applyNumberFormat="1" applyFont="1" applyFill="1" applyAlignment="1">
      <alignment horizontal="center" vertical="center" readingOrder="2"/>
    </xf>
    <xf numFmtId="169" fontId="15" fillId="0" borderId="0" xfId="1" applyNumberFormat="1" applyFont="1" applyFill="1" applyAlignment="1">
      <alignment vertical="center" readingOrder="2"/>
    </xf>
    <xf numFmtId="169" fontId="21" fillId="0" borderId="0" xfId="0" applyNumberFormat="1" applyFont="1" applyAlignment="1">
      <alignment vertical="center" readingOrder="2"/>
    </xf>
    <xf numFmtId="169" fontId="21" fillId="2" borderId="0" xfId="0" applyNumberFormat="1" applyFont="1" applyFill="1" applyAlignment="1">
      <alignment horizontal="center" vertical="center" wrapText="1" readingOrder="2"/>
    </xf>
    <xf numFmtId="169" fontId="21" fillId="0" borderId="0" xfId="0" applyNumberFormat="1" applyFont="1" applyAlignment="1">
      <alignment horizontal="center" vertical="center" wrapText="1" readingOrder="2"/>
    </xf>
    <xf numFmtId="169" fontId="21" fillId="0" borderId="0" xfId="1" applyNumberFormat="1" applyFont="1" applyFill="1" applyAlignment="1">
      <alignment vertical="center" readingOrder="2"/>
    </xf>
    <xf numFmtId="169" fontId="18" fillId="0" borderId="0" xfId="0" applyNumberFormat="1" applyFont="1" applyAlignment="1">
      <alignment horizontal="right" vertical="center" readingOrder="2"/>
    </xf>
    <xf numFmtId="169" fontId="18" fillId="0" borderId="0" xfId="0" applyNumberFormat="1" applyFont="1" applyAlignment="1">
      <alignment horizontal="center" vertical="center" wrapText="1" readingOrder="2"/>
    </xf>
    <xf numFmtId="169" fontId="18" fillId="0" borderId="0" xfId="0" applyNumberFormat="1" applyFont="1" applyAlignment="1">
      <alignment horizontal="center" vertical="center" readingOrder="2"/>
    </xf>
    <xf numFmtId="169" fontId="13" fillId="0" borderId="0" xfId="0" applyNumberFormat="1" applyFont="1" applyAlignment="1">
      <alignment vertical="center" readingOrder="2"/>
    </xf>
    <xf numFmtId="169" fontId="13" fillId="0" borderId="0" xfId="1" applyNumberFormat="1" applyFont="1" applyFill="1" applyAlignment="1">
      <alignment vertical="center" readingOrder="2"/>
    </xf>
    <xf numFmtId="165" fontId="21" fillId="0" borderId="2" xfId="0" applyNumberFormat="1" applyFont="1" applyBorder="1" applyAlignment="1">
      <alignment horizontal="center" vertical="center" readingOrder="2"/>
    </xf>
    <xf numFmtId="169" fontId="20" fillId="2" borderId="0" xfId="0" applyNumberFormat="1" applyFont="1" applyFill="1" applyAlignment="1">
      <alignment vertical="center" readingOrder="2"/>
    </xf>
    <xf numFmtId="169" fontId="25" fillId="2" borderId="0" xfId="0" applyNumberFormat="1" applyFont="1" applyFill="1" applyAlignment="1">
      <alignment horizontal="right" vertical="center" readingOrder="2"/>
    </xf>
    <xf numFmtId="169" fontId="25" fillId="0" borderId="0" xfId="0" applyNumberFormat="1" applyFont="1" applyAlignment="1">
      <alignment horizontal="right" vertical="center" readingOrder="2"/>
    </xf>
    <xf numFmtId="169" fontId="25" fillId="0" borderId="0" xfId="1" applyNumberFormat="1" applyFont="1" applyFill="1" applyAlignment="1">
      <alignment horizontal="right" vertical="center" readingOrder="2"/>
    </xf>
    <xf numFmtId="169" fontId="20" fillId="0" borderId="0" xfId="0" applyNumberFormat="1" applyFont="1" applyAlignment="1">
      <alignment horizontal="right" readingOrder="2"/>
    </xf>
    <xf numFmtId="169" fontId="21" fillId="2" borderId="0" xfId="0" applyNumberFormat="1" applyFont="1" applyFill="1" applyAlignment="1">
      <alignment horizontal="right" vertical="center" readingOrder="2"/>
    </xf>
    <xf numFmtId="169" fontId="21" fillId="2" borderId="0" xfId="0" applyNumberFormat="1" applyFont="1" applyFill="1" applyAlignment="1">
      <alignment horizontal="left" vertical="center" readingOrder="2"/>
    </xf>
    <xf numFmtId="169" fontId="15" fillId="2" borderId="0" xfId="0" applyNumberFormat="1" applyFont="1" applyFill="1" applyAlignment="1">
      <alignment vertical="center" readingOrder="2"/>
    </xf>
    <xf numFmtId="169" fontId="21" fillId="0" borderId="0" xfId="0" applyNumberFormat="1" applyFont="1" applyAlignment="1">
      <alignment readingOrder="2"/>
    </xf>
    <xf numFmtId="169" fontId="21" fillId="2" borderId="0" xfId="0" applyNumberFormat="1" applyFont="1" applyFill="1" applyAlignment="1">
      <alignment vertical="center" readingOrder="2"/>
    </xf>
    <xf numFmtId="169" fontId="21" fillId="2" borderId="0" xfId="0" applyNumberFormat="1" applyFont="1" applyFill="1" applyAlignment="1">
      <alignment horizontal="center" vertical="center" readingOrder="2"/>
    </xf>
    <xf numFmtId="169" fontId="36" fillId="2" borderId="0" xfId="0" applyNumberFormat="1" applyFont="1" applyFill="1" applyAlignment="1">
      <alignment horizontal="center" vertical="center" readingOrder="2"/>
    </xf>
    <xf numFmtId="169" fontId="36" fillId="0" borderId="0" xfId="0" applyNumberFormat="1" applyFont="1" applyAlignment="1">
      <alignment vertical="center" readingOrder="2"/>
    </xf>
    <xf numFmtId="169" fontId="36" fillId="0" borderId="0" xfId="1" applyNumberFormat="1" applyFont="1" applyFill="1" applyAlignment="1">
      <alignment vertical="center" readingOrder="2"/>
    </xf>
    <xf numFmtId="0" fontId="21" fillId="2" borderId="0" xfId="0" applyFont="1" applyFill="1" applyAlignment="1">
      <alignment vertical="center" wrapText="1" readingOrder="2"/>
    </xf>
    <xf numFmtId="169" fontId="21" fillId="0" borderId="0" xfId="1" applyNumberFormat="1" applyFont="1" applyFill="1" applyAlignment="1">
      <alignment horizontal="center" vertical="center" wrapText="1" readingOrder="2"/>
    </xf>
    <xf numFmtId="0" fontId="13" fillId="2" borderId="4" xfId="0" applyFont="1" applyFill="1" applyBorder="1" applyAlignment="1">
      <alignment horizontal="center" vertical="center" wrapText="1" readingOrder="2"/>
    </xf>
    <xf numFmtId="0" fontId="18" fillId="0" borderId="0" xfId="0" applyFont="1" applyAlignment="1">
      <alignment horizontal="right" vertical="center" readingOrder="2"/>
    </xf>
    <xf numFmtId="0" fontId="21" fillId="2" borderId="2" xfId="0" applyFont="1" applyFill="1" applyBorder="1" applyAlignment="1">
      <alignment horizontal="center" vertical="center" wrapText="1" readingOrder="2"/>
    </xf>
    <xf numFmtId="0" fontId="29" fillId="0" borderId="0" xfId="3" applyFont="1" applyAlignment="1">
      <alignment horizontal="right" vertical="center" readingOrder="2"/>
    </xf>
    <xf numFmtId="165" fontId="27" fillId="0" borderId="0" xfId="3" applyNumberFormat="1" applyFont="1" applyAlignment="1">
      <alignment vertical="center"/>
    </xf>
    <xf numFmtId="49" fontId="7" fillId="0" borderId="0" xfId="3" applyNumberFormat="1" applyFont="1" applyAlignment="1">
      <alignment horizontal="left" vertical="top"/>
    </xf>
    <xf numFmtId="49" fontId="29" fillId="0" borderId="0" xfId="3" applyNumberFormat="1" applyFont="1" applyAlignment="1">
      <alignment horizontal="left" vertical="top"/>
    </xf>
    <xf numFmtId="0" fontId="34" fillId="0" borderId="4" xfId="3" applyFont="1" applyBorder="1" applyAlignment="1">
      <alignment horizontal="center" vertical="center" wrapText="1"/>
    </xf>
    <xf numFmtId="0" fontId="29" fillId="2" borderId="0" xfId="3" applyFont="1" applyFill="1" applyAlignment="1">
      <alignment horizontal="center" vertical="center"/>
    </xf>
    <xf numFmtId="165" fontId="7" fillId="0" borderId="24" xfId="3" applyNumberFormat="1" applyFont="1" applyBorder="1" applyAlignment="1">
      <alignment horizontal="right" vertical="center" wrapText="1"/>
    </xf>
    <xf numFmtId="2" fontId="7" fillId="0" borderId="0" xfId="0" applyNumberFormat="1" applyFont="1"/>
    <xf numFmtId="2" fontId="4" fillId="0" borderId="0" xfId="0" applyNumberFormat="1" applyFont="1" applyAlignment="1">
      <alignment horizontal="center" vertical="center"/>
    </xf>
    <xf numFmtId="2" fontId="4" fillId="0" borderId="7" xfId="0" applyNumberFormat="1" applyFont="1" applyBorder="1" applyAlignment="1">
      <alignment horizontal="center" vertical="center"/>
    </xf>
    <xf numFmtId="2" fontId="7" fillId="0" borderId="0" xfId="0" applyNumberFormat="1" applyFont="1" applyAlignment="1">
      <alignment horizontal="center" vertical="center"/>
    </xf>
    <xf numFmtId="2" fontId="7" fillId="0" borderId="1" xfId="0" applyNumberFormat="1" applyFont="1" applyBorder="1"/>
    <xf numFmtId="2" fontId="7" fillId="0" borderId="4" xfId="0" applyNumberFormat="1" applyFont="1" applyBorder="1"/>
    <xf numFmtId="2" fontId="40" fillId="0" borderId="0" xfId="0" applyNumberFormat="1" applyFont="1"/>
    <xf numFmtId="2" fontId="7" fillId="0" borderId="3" xfId="0" applyNumberFormat="1" applyFont="1" applyBorder="1"/>
    <xf numFmtId="2" fontId="7" fillId="0" borderId="6" xfId="0" applyNumberFormat="1" applyFont="1" applyBorder="1"/>
    <xf numFmtId="2" fontId="41" fillId="0" borderId="0" xfId="0" applyNumberFormat="1" applyFont="1"/>
    <xf numFmtId="2" fontId="4" fillId="0" borderId="0" xfId="0" applyNumberFormat="1" applyFont="1"/>
    <xf numFmtId="2" fontId="4" fillId="0" borderId="0" xfId="0" applyNumberFormat="1" applyFont="1" applyAlignment="1">
      <alignment vertical="center"/>
    </xf>
    <xf numFmtId="165" fontId="20" fillId="0" borderId="1" xfId="0" applyNumberFormat="1" applyFont="1" applyBorder="1" applyAlignment="1">
      <alignment horizontal="center" vertical="center" readingOrder="2"/>
    </xf>
    <xf numFmtId="165" fontId="20" fillId="0" borderId="39" xfId="0" applyNumberFormat="1" applyFont="1" applyBorder="1" applyAlignment="1">
      <alignment vertical="center" readingOrder="2"/>
    </xf>
    <xf numFmtId="49" fontId="14" fillId="0" borderId="0" xfId="0" applyNumberFormat="1" applyFont="1" applyAlignment="1">
      <alignment horizontal="right" vertical="center" readingOrder="2"/>
    </xf>
    <xf numFmtId="0" fontId="14" fillId="0" borderId="1" xfId="0" applyFont="1" applyBorder="1" applyAlignment="1">
      <alignment horizontal="center" vertical="center" readingOrder="2"/>
    </xf>
    <xf numFmtId="165" fontId="23" fillId="2" borderId="0" xfId="0" applyNumberFormat="1" applyFont="1" applyFill="1" applyAlignment="1">
      <alignment vertical="center" readingOrder="2"/>
    </xf>
    <xf numFmtId="167" fontId="20" fillId="0" borderId="0" xfId="0" applyNumberFormat="1" applyFont="1" applyAlignment="1">
      <alignment horizontal="center" vertical="top" readingOrder="2"/>
    </xf>
    <xf numFmtId="165" fontId="20" fillId="0" borderId="0" xfId="0" applyNumberFormat="1" applyFont="1" applyAlignment="1">
      <alignment horizontal="center" vertical="center" wrapText="1" readingOrder="2"/>
    </xf>
    <xf numFmtId="165" fontId="20" fillId="0" borderId="1" xfId="0" applyNumberFormat="1" applyFont="1" applyBorder="1" applyAlignment="1">
      <alignment horizontal="center" vertical="center" wrapText="1" readingOrder="2"/>
    </xf>
    <xf numFmtId="165" fontId="20" fillId="0" borderId="0" xfId="0" applyNumberFormat="1" applyFont="1" applyAlignment="1">
      <alignment horizontal="center" wrapText="1" readingOrder="2"/>
    </xf>
    <xf numFmtId="0" fontId="13" fillId="0" borderId="0" xfId="0" applyFont="1" applyAlignment="1">
      <alignment horizontal="left" vertical="center" readingOrder="2"/>
    </xf>
    <xf numFmtId="0" fontId="13" fillId="0" borderId="0" xfId="0" applyFont="1" applyAlignment="1">
      <alignment horizontal="right" vertical="center" readingOrder="2"/>
    </xf>
    <xf numFmtId="0" fontId="21" fillId="0" borderId="0" xfId="0" applyFont="1" applyAlignment="1">
      <alignment horizontal="right" vertical="center" readingOrder="2"/>
    </xf>
    <xf numFmtId="0" fontId="13" fillId="0" borderId="4" xfId="0" applyFont="1" applyBorder="1" applyAlignment="1">
      <alignment horizontal="center" vertical="center" wrapText="1" readingOrder="2"/>
    </xf>
    <xf numFmtId="0" fontId="21" fillId="0" borderId="0" xfId="0" applyFont="1" applyAlignment="1">
      <alignment horizontal="center" vertical="center" wrapText="1" readingOrder="2"/>
    </xf>
    <xf numFmtId="0" fontId="15" fillId="0" borderId="4" xfId="0" applyFont="1" applyBorder="1" applyAlignment="1">
      <alignment horizontal="center" vertical="center" wrapText="1" readingOrder="2"/>
    </xf>
    <xf numFmtId="0" fontId="15" fillId="0" borderId="0" xfId="0" applyFont="1" applyAlignment="1">
      <alignment horizontal="center" vertical="center" wrapText="1" readingOrder="2"/>
    </xf>
    <xf numFmtId="0" fontId="15" fillId="0" borderId="1" xfId="0" applyFont="1" applyBorder="1" applyAlignment="1">
      <alignment horizontal="center" vertical="center" wrapText="1" readingOrder="2"/>
    </xf>
    <xf numFmtId="49" fontId="20" fillId="0" borderId="0" xfId="0" applyNumberFormat="1" applyFont="1" applyAlignment="1">
      <alignment horizontal="left" vertical="center" readingOrder="2"/>
    </xf>
    <xf numFmtId="49" fontId="7" fillId="0" borderId="0" xfId="3" applyNumberFormat="1" applyFont="1" applyAlignment="1">
      <alignment vertical="center"/>
    </xf>
    <xf numFmtId="0" fontId="4" fillId="0" borderId="0" xfId="3" applyFont="1" applyAlignment="1">
      <alignment horizontal="right" readingOrder="2"/>
    </xf>
    <xf numFmtId="0" fontId="16" fillId="2" borderId="0" xfId="0" applyFont="1" applyFill="1" applyAlignment="1">
      <alignment horizontal="center" vertical="center" readingOrder="2"/>
    </xf>
    <xf numFmtId="165" fontId="20" fillId="5" borderId="0" xfId="0" applyNumberFormat="1" applyFont="1" applyFill="1" applyAlignment="1">
      <alignment vertical="center" readingOrder="2"/>
    </xf>
    <xf numFmtId="49" fontId="20" fillId="5" borderId="0" xfId="0" applyNumberFormat="1" applyFont="1" applyFill="1" applyAlignment="1">
      <alignment vertical="center" readingOrder="2"/>
    </xf>
    <xf numFmtId="165" fontId="20" fillId="5" borderId="0" xfId="1" applyNumberFormat="1" applyFont="1" applyFill="1" applyBorder="1" applyAlignment="1">
      <alignment vertical="center" readingOrder="2"/>
    </xf>
    <xf numFmtId="165" fontId="18" fillId="5" borderId="0" xfId="0" applyNumberFormat="1" applyFont="1" applyFill="1" applyAlignment="1">
      <alignment horizontal="right" vertical="center" readingOrder="2"/>
    </xf>
    <xf numFmtId="165" fontId="20" fillId="5" borderId="0" xfId="1" applyNumberFormat="1" applyFont="1" applyFill="1" applyAlignment="1">
      <alignment vertical="center" readingOrder="2"/>
    </xf>
    <xf numFmtId="165" fontId="20" fillId="5" borderId="0" xfId="0" applyNumberFormat="1" applyFont="1" applyFill="1" applyAlignment="1">
      <alignment horizontal="center" vertical="center" readingOrder="2"/>
    </xf>
    <xf numFmtId="0" fontId="14" fillId="5" borderId="0" xfId="0" applyFont="1" applyFill="1" applyAlignment="1">
      <alignment horizontal="center" vertical="center" readingOrder="2"/>
    </xf>
    <xf numFmtId="165" fontId="12" fillId="5" borderId="0" xfId="0" applyNumberFormat="1" applyFont="1" applyFill="1" applyAlignment="1">
      <alignment vertical="center" readingOrder="2"/>
    </xf>
    <xf numFmtId="165" fontId="12" fillId="5" borderId="0" xfId="1" applyNumberFormat="1" applyFont="1" applyFill="1" applyAlignment="1">
      <alignment vertical="center" readingOrder="2"/>
    </xf>
    <xf numFmtId="165" fontId="13" fillId="5" borderId="0" xfId="0" applyNumberFormat="1" applyFont="1" applyFill="1" applyAlignment="1">
      <alignment readingOrder="2"/>
    </xf>
    <xf numFmtId="0" fontId="14" fillId="5" borderId="0" xfId="0" applyFont="1" applyFill="1" applyAlignment="1">
      <alignment horizontal="left" vertical="center"/>
    </xf>
    <xf numFmtId="165" fontId="23" fillId="5" borderId="0" xfId="0" applyNumberFormat="1" applyFont="1" applyFill="1" applyAlignment="1">
      <alignment vertical="center" readingOrder="2"/>
    </xf>
    <xf numFmtId="165" fontId="23" fillId="5" borderId="0" xfId="1" applyNumberFormat="1" applyFont="1" applyFill="1" applyAlignment="1">
      <alignment vertical="center" readingOrder="2"/>
    </xf>
    <xf numFmtId="165" fontId="14" fillId="5" borderId="0" xfId="0" applyNumberFormat="1" applyFont="1" applyFill="1" applyAlignment="1">
      <alignment readingOrder="2"/>
    </xf>
    <xf numFmtId="49" fontId="14" fillId="5" borderId="0" xfId="0" applyNumberFormat="1" applyFont="1" applyFill="1" applyAlignment="1">
      <alignment horizontal="center" vertical="center"/>
    </xf>
    <xf numFmtId="49" fontId="21" fillId="5" borderId="0" xfId="0" applyNumberFormat="1" applyFont="1" applyFill="1" applyAlignment="1">
      <alignment vertical="center" readingOrder="2"/>
    </xf>
    <xf numFmtId="165" fontId="15" fillId="5" borderId="0" xfId="0" applyNumberFormat="1" applyFont="1" applyFill="1" applyAlignment="1">
      <alignment horizontal="center" vertical="center" readingOrder="2"/>
    </xf>
    <xf numFmtId="165" fontId="21" fillId="5" borderId="0" xfId="0" applyNumberFormat="1" applyFont="1" applyFill="1" applyAlignment="1">
      <alignment horizontal="center" vertical="center" readingOrder="2"/>
    </xf>
    <xf numFmtId="165" fontId="15" fillId="5" borderId="0" xfId="0" applyNumberFormat="1" applyFont="1" applyFill="1" applyAlignment="1">
      <alignment vertical="center" wrapText="1" readingOrder="2"/>
    </xf>
    <xf numFmtId="165" fontId="21" fillId="5" borderId="0" xfId="0" applyNumberFormat="1" applyFont="1" applyFill="1" applyAlignment="1">
      <alignment vertical="center" readingOrder="2"/>
    </xf>
    <xf numFmtId="165" fontId="21" fillId="5" borderId="0" xfId="1" applyNumberFormat="1" applyFont="1" applyFill="1" applyAlignment="1">
      <alignment vertical="center" readingOrder="2"/>
    </xf>
    <xf numFmtId="0" fontId="15" fillId="5" borderId="0" xfId="0" applyFont="1" applyFill="1" applyAlignment="1">
      <alignment horizontal="center" vertical="center" readingOrder="2"/>
    </xf>
    <xf numFmtId="0" fontId="21" fillId="5" borderId="0" xfId="0" applyFont="1" applyFill="1" applyAlignment="1">
      <alignment vertical="center" readingOrder="2"/>
    </xf>
    <xf numFmtId="0" fontId="15" fillId="5" borderId="1" xfId="0" applyFont="1" applyFill="1" applyBorder="1" applyAlignment="1">
      <alignment horizontal="center" vertical="center" wrapText="1" readingOrder="2"/>
    </xf>
    <xf numFmtId="0" fontId="15" fillId="5" borderId="0" xfId="0" applyFont="1" applyFill="1" applyAlignment="1">
      <alignment horizontal="center" vertical="center" wrapText="1" readingOrder="2"/>
    </xf>
    <xf numFmtId="0" fontId="21" fillId="5" borderId="0" xfId="1" applyNumberFormat="1" applyFont="1" applyFill="1" applyAlignment="1">
      <alignment vertical="center" readingOrder="2"/>
    </xf>
    <xf numFmtId="49" fontId="18" fillId="5" borderId="0" xfId="0" applyNumberFormat="1" applyFont="1" applyFill="1" applyAlignment="1">
      <alignment vertical="center" readingOrder="2"/>
    </xf>
    <xf numFmtId="0" fontId="13" fillId="5" borderId="0" xfId="0" applyFont="1" applyFill="1" applyAlignment="1">
      <alignment horizontal="right" vertical="center" readingOrder="2"/>
    </xf>
    <xf numFmtId="165" fontId="18" fillId="5" borderId="0" xfId="0" applyNumberFormat="1" applyFont="1" applyFill="1" applyAlignment="1">
      <alignment vertical="center" readingOrder="2"/>
    </xf>
    <xf numFmtId="165" fontId="13" fillId="5" borderId="0" xfId="0" applyNumberFormat="1" applyFont="1" applyFill="1" applyAlignment="1">
      <alignment horizontal="center" vertical="center" wrapText="1" readingOrder="2"/>
    </xf>
    <xf numFmtId="165" fontId="18" fillId="5" borderId="0" xfId="1" applyNumberFormat="1" applyFont="1" applyFill="1" applyAlignment="1">
      <alignment vertical="center" readingOrder="2"/>
    </xf>
    <xf numFmtId="165" fontId="18" fillId="5" borderId="0" xfId="0" applyNumberFormat="1" applyFont="1" applyFill="1" applyAlignment="1">
      <alignment horizontal="right" vertical="center" wrapText="1" readingOrder="2"/>
    </xf>
    <xf numFmtId="165" fontId="13" fillId="5" borderId="3" xfId="0" applyNumberFormat="1" applyFont="1" applyFill="1" applyBorder="1" applyAlignment="1">
      <alignment horizontal="center" vertical="center" wrapText="1" readingOrder="2"/>
    </xf>
    <xf numFmtId="165" fontId="13" fillId="5" borderId="6" xfId="0" applyNumberFormat="1" applyFont="1" applyFill="1" applyBorder="1" applyAlignment="1">
      <alignment horizontal="center" vertical="center" wrapText="1" readingOrder="2"/>
    </xf>
    <xf numFmtId="165" fontId="13" fillId="5" borderId="0" xfId="0" applyNumberFormat="1" applyFont="1" applyFill="1" applyAlignment="1">
      <alignment horizontal="center" wrapText="1" readingOrder="2"/>
    </xf>
    <xf numFmtId="165" fontId="18" fillId="5" borderId="0" xfId="1" applyNumberFormat="1" applyFont="1" applyFill="1" applyBorder="1" applyAlignment="1">
      <alignment vertical="center" readingOrder="2"/>
    </xf>
    <xf numFmtId="49" fontId="13" fillId="5" borderId="0" xfId="0" applyNumberFormat="1" applyFont="1" applyFill="1" applyAlignment="1">
      <alignment horizontal="center" vertical="center" readingOrder="2"/>
    </xf>
    <xf numFmtId="165" fontId="18" fillId="5" borderId="0" xfId="0" applyNumberFormat="1" applyFont="1" applyFill="1" applyAlignment="1">
      <alignment horizontal="center" readingOrder="2"/>
    </xf>
    <xf numFmtId="165" fontId="13" fillId="5" borderId="1" xfId="0" applyNumberFormat="1" applyFont="1" applyFill="1" applyBorder="1" applyAlignment="1">
      <alignment horizontal="center" wrapText="1" readingOrder="2"/>
    </xf>
    <xf numFmtId="165" fontId="13" fillId="5" borderId="0" xfId="2" applyNumberFormat="1" applyFont="1" applyFill="1" applyAlignment="1">
      <alignment horizontal="center" vertical="center" wrapText="1" readingOrder="2"/>
    </xf>
    <xf numFmtId="165" fontId="13" fillId="5" borderId="3" xfId="2" applyNumberFormat="1" applyFont="1" applyFill="1" applyBorder="1" applyAlignment="1">
      <alignment horizontal="center" vertical="center" wrapText="1" readingOrder="2"/>
    </xf>
    <xf numFmtId="165" fontId="33" fillId="5" borderId="0" xfId="0" applyNumberFormat="1" applyFont="1" applyFill="1" applyAlignment="1">
      <alignment horizontal="right" vertical="center" readingOrder="2"/>
    </xf>
    <xf numFmtId="49" fontId="13" fillId="5" borderId="0" xfId="0" applyNumberFormat="1" applyFont="1" applyFill="1" applyAlignment="1">
      <alignment horizontal="left" vertical="top"/>
    </xf>
    <xf numFmtId="165" fontId="18" fillId="5" borderId="0" xfId="1" applyNumberFormat="1" applyFont="1" applyFill="1" applyBorder="1" applyAlignment="1">
      <alignment horizontal="right" vertical="center" readingOrder="2"/>
    </xf>
    <xf numFmtId="49" fontId="13" fillId="5" borderId="0" xfId="0" applyNumberFormat="1" applyFont="1" applyFill="1" applyAlignment="1">
      <alignment horizontal="left" vertical="center"/>
    </xf>
    <xf numFmtId="165" fontId="13" fillId="5" borderId="0" xfId="0" applyNumberFormat="1" applyFont="1" applyFill="1" applyAlignment="1">
      <alignment horizontal="center" vertical="center" readingOrder="2"/>
    </xf>
    <xf numFmtId="0" fontId="18" fillId="5" borderId="0" xfId="0" applyFont="1" applyFill="1" applyAlignment="1">
      <alignment horizontal="right" vertical="top" wrapText="1" indent="1" readingOrder="2"/>
    </xf>
    <xf numFmtId="165" fontId="18" fillId="5" borderId="1" xfId="0" applyNumberFormat="1" applyFont="1" applyFill="1" applyBorder="1" applyAlignment="1">
      <alignment vertical="center" readingOrder="2"/>
    </xf>
    <xf numFmtId="165" fontId="18" fillId="5" borderId="3" xfId="0" applyNumberFormat="1" applyFont="1" applyFill="1" applyBorder="1" applyAlignment="1">
      <alignment vertical="center" readingOrder="2"/>
    </xf>
    <xf numFmtId="165" fontId="18" fillId="5" borderId="0" xfId="0" applyNumberFormat="1" applyFont="1" applyFill="1" applyAlignment="1">
      <alignment horizontal="center" vertical="center" readingOrder="2"/>
    </xf>
    <xf numFmtId="0" fontId="13" fillId="5" borderId="0" xfId="0" applyFont="1" applyFill="1" applyAlignment="1">
      <alignment horizontal="center" vertical="center" readingOrder="2"/>
    </xf>
    <xf numFmtId="0" fontId="13" fillId="5" borderId="0" xfId="0" applyFont="1" applyFill="1" applyAlignment="1">
      <alignment horizontal="center" vertical="center" wrapText="1" readingOrder="2"/>
    </xf>
    <xf numFmtId="49" fontId="20" fillId="5" borderId="0" xfId="0" applyNumberFormat="1" applyFont="1" applyFill="1" applyAlignment="1">
      <alignment horizontal="left" vertical="center" readingOrder="2"/>
    </xf>
    <xf numFmtId="165" fontId="25" fillId="5" borderId="0" xfId="1" applyNumberFormat="1" applyFont="1" applyFill="1" applyAlignment="1">
      <alignment vertical="center" readingOrder="2"/>
    </xf>
    <xf numFmtId="165" fontId="25" fillId="5" borderId="0" xfId="0" applyNumberFormat="1" applyFont="1" applyFill="1" applyAlignment="1">
      <alignment vertical="center" readingOrder="2"/>
    </xf>
    <xf numFmtId="165" fontId="20" fillId="5" borderId="0" xfId="0" applyNumberFormat="1" applyFont="1" applyFill="1" applyAlignment="1">
      <alignment readingOrder="2"/>
    </xf>
    <xf numFmtId="49" fontId="14" fillId="5" borderId="0" xfId="0" applyNumberFormat="1" applyFont="1" applyFill="1" applyAlignment="1">
      <alignment horizontal="left" vertical="center" readingOrder="2"/>
    </xf>
    <xf numFmtId="165" fontId="20" fillId="5" borderId="1" xfId="0" applyNumberFormat="1" applyFont="1" applyFill="1" applyBorder="1" applyAlignment="1">
      <alignment vertical="center" readingOrder="2"/>
    </xf>
    <xf numFmtId="165" fontId="20" fillId="5" borderId="3" xfId="0" applyNumberFormat="1" applyFont="1" applyFill="1" applyBorder="1" applyAlignment="1">
      <alignment vertical="center" readingOrder="2"/>
    </xf>
    <xf numFmtId="38" fontId="43" fillId="0" borderId="0" xfId="5" applyNumberFormat="1" applyFont="1" applyAlignment="1">
      <alignment horizontal="center" vertical="center" wrapText="1"/>
    </xf>
    <xf numFmtId="0" fontId="43" fillId="0" borderId="0" xfId="5" applyFont="1" applyAlignment="1">
      <alignment horizontal="center" vertical="center" wrapText="1"/>
    </xf>
    <xf numFmtId="38" fontId="44" fillId="0" borderId="26" xfId="5" applyNumberFormat="1" applyFont="1" applyBorder="1" applyAlignment="1">
      <alignment horizontal="left" vertical="top" wrapText="1" readingOrder="1"/>
    </xf>
    <xf numFmtId="38" fontId="45" fillId="0" borderId="16" xfId="5" applyNumberFormat="1" applyFont="1" applyBorder="1" applyAlignment="1">
      <alignment horizontal="left" vertical="top" wrapText="1" readingOrder="1"/>
    </xf>
    <xf numFmtId="38" fontId="46" fillId="0" borderId="16" xfId="5" applyNumberFormat="1" applyFont="1" applyBorder="1" applyAlignment="1">
      <alignment horizontal="left" vertical="top" wrapText="1" readingOrder="1"/>
    </xf>
    <xf numFmtId="38" fontId="46" fillId="0" borderId="0" xfId="5" applyNumberFormat="1" applyFont="1" applyAlignment="1">
      <alignment horizontal="left" vertical="top" wrapText="1" readingOrder="1"/>
    </xf>
    <xf numFmtId="38" fontId="24" fillId="0" borderId="0" xfId="5" applyNumberFormat="1">
      <alignment wrapText="1"/>
    </xf>
    <xf numFmtId="38" fontId="46" fillId="0" borderId="16" xfId="5" applyNumberFormat="1" applyFont="1" applyBorder="1" applyAlignment="1">
      <alignment horizontal="right" vertical="top" wrapText="1"/>
    </xf>
    <xf numFmtId="38" fontId="46" fillId="0" borderId="16" xfId="5" applyNumberFormat="1" applyFont="1" applyBorder="1" applyAlignment="1">
      <alignment vertical="top" wrapText="1"/>
    </xf>
    <xf numFmtId="38" fontId="46" fillId="0" borderId="0" xfId="5" applyNumberFormat="1" applyFont="1" applyAlignment="1">
      <alignment vertical="top" wrapText="1"/>
    </xf>
    <xf numFmtId="38" fontId="44" fillId="0" borderId="43" xfId="5" applyNumberFormat="1" applyFont="1" applyBorder="1" applyAlignment="1">
      <alignment horizontal="left" vertical="top" wrapText="1" readingOrder="1"/>
    </xf>
    <xf numFmtId="38" fontId="45" fillId="0" borderId="15" xfId="5" applyNumberFormat="1" applyFont="1" applyBorder="1" applyAlignment="1">
      <alignment horizontal="left" vertical="top" wrapText="1" readingOrder="1"/>
    </xf>
    <xf numFmtId="38" fontId="46" fillId="0" borderId="15" xfId="5" applyNumberFormat="1" applyFont="1" applyBorder="1" applyAlignment="1">
      <alignment horizontal="right" vertical="top" wrapText="1"/>
    </xf>
    <xf numFmtId="38" fontId="46" fillId="0" borderId="15" xfId="5" applyNumberFormat="1" applyFont="1" applyBorder="1" applyAlignment="1">
      <alignment vertical="top" wrapText="1"/>
    </xf>
    <xf numFmtId="38" fontId="46" fillId="0" borderId="0" xfId="5" applyNumberFormat="1" applyFont="1" applyAlignment="1">
      <alignment horizontal="right" vertical="top" wrapText="1"/>
    </xf>
    <xf numFmtId="38" fontId="47" fillId="0" borderId="7" xfId="5" applyNumberFormat="1" applyFont="1" applyBorder="1" applyAlignment="1">
      <alignment horizontal="centerContinuous" vertical="center" wrapText="1"/>
    </xf>
    <xf numFmtId="38" fontId="45" fillId="0" borderId="7" xfId="5" applyNumberFormat="1" applyFont="1" applyBorder="1" applyAlignment="1">
      <alignment horizontal="centerContinuous" vertical="center" wrapText="1"/>
    </xf>
    <xf numFmtId="38" fontId="44" fillId="6" borderId="44" xfId="5" applyNumberFormat="1" applyFont="1" applyFill="1" applyBorder="1" applyAlignment="1">
      <alignment horizontal="center" vertical="center" wrapText="1" readingOrder="1"/>
    </xf>
    <xf numFmtId="38" fontId="45" fillId="7" borderId="45" xfId="5" applyNumberFormat="1" applyFont="1" applyFill="1" applyBorder="1" applyAlignment="1">
      <alignment horizontal="centerContinuous" vertical="center" wrapText="1" readingOrder="1"/>
    </xf>
    <xf numFmtId="38" fontId="46" fillId="8" borderId="46" xfId="5" applyNumberFormat="1" applyFont="1" applyFill="1" applyBorder="1" applyAlignment="1">
      <alignment horizontal="centerContinuous" vertical="center" wrapText="1"/>
    </xf>
    <xf numFmtId="38" fontId="46" fillId="8" borderId="42" xfId="5" applyNumberFormat="1" applyFont="1" applyFill="1" applyBorder="1" applyAlignment="1">
      <alignment horizontal="centerContinuous" vertical="center" wrapText="1"/>
    </xf>
    <xf numFmtId="38" fontId="46" fillId="8" borderId="47" xfId="5" applyNumberFormat="1" applyFont="1" applyFill="1" applyBorder="1" applyAlignment="1">
      <alignment horizontal="centerContinuous" vertical="center" wrapText="1"/>
    </xf>
    <xf numFmtId="38" fontId="46" fillId="4" borderId="42" xfId="5" applyNumberFormat="1" applyFont="1" applyFill="1" applyBorder="1" applyAlignment="1">
      <alignment horizontal="center" vertical="center" wrapText="1"/>
    </xf>
    <xf numFmtId="38" fontId="46" fillId="9" borderId="46" xfId="5" applyNumberFormat="1" applyFont="1" applyFill="1" applyBorder="1" applyAlignment="1">
      <alignment horizontal="centerContinuous" vertical="center" wrapText="1"/>
    </xf>
    <xf numFmtId="38" fontId="46" fillId="9" borderId="47" xfId="5" applyNumberFormat="1" applyFont="1" applyFill="1" applyBorder="1" applyAlignment="1">
      <alignment horizontal="centerContinuous" vertical="center" wrapText="1"/>
    </xf>
    <xf numFmtId="38" fontId="46" fillId="10" borderId="46" xfId="5" applyNumberFormat="1" applyFont="1" applyFill="1" applyBorder="1" applyAlignment="1">
      <alignment horizontal="centerContinuous" vertical="center" wrapText="1"/>
    </xf>
    <xf numFmtId="38" fontId="46" fillId="10" borderId="42" xfId="5" applyNumberFormat="1" applyFont="1" applyFill="1" applyBorder="1" applyAlignment="1">
      <alignment horizontal="centerContinuous" vertical="center" wrapText="1"/>
    </xf>
    <xf numFmtId="38" fontId="46" fillId="10" borderId="47" xfId="5" applyNumberFormat="1" applyFont="1" applyFill="1" applyBorder="1" applyAlignment="1">
      <alignment horizontal="centerContinuous" vertical="center" wrapText="1"/>
    </xf>
    <xf numFmtId="38" fontId="46" fillId="12" borderId="46" xfId="5" applyNumberFormat="1" applyFont="1" applyFill="1" applyBorder="1" applyAlignment="1">
      <alignment horizontal="centerContinuous" vertical="center" wrapText="1"/>
    </xf>
    <xf numFmtId="38" fontId="46" fillId="12" borderId="42" xfId="5" applyNumberFormat="1" applyFont="1" applyFill="1" applyBorder="1" applyAlignment="1">
      <alignment horizontal="centerContinuous" vertical="center" wrapText="1"/>
    </xf>
    <xf numFmtId="38" fontId="46" fillId="12" borderId="47" xfId="5" applyNumberFormat="1" applyFont="1" applyFill="1" applyBorder="1" applyAlignment="1">
      <alignment horizontal="centerContinuous" vertical="center" wrapText="1"/>
    </xf>
    <xf numFmtId="38" fontId="46" fillId="13" borderId="45" xfId="5" applyNumberFormat="1" applyFont="1" applyFill="1" applyBorder="1" applyAlignment="1">
      <alignment horizontal="centerContinuous" vertical="center" wrapText="1"/>
    </xf>
    <xf numFmtId="38" fontId="46" fillId="13" borderId="46" xfId="5" applyNumberFormat="1" applyFont="1" applyFill="1" applyBorder="1" applyAlignment="1">
      <alignment horizontal="centerContinuous" vertical="center" wrapText="1"/>
    </xf>
    <xf numFmtId="38" fontId="46" fillId="11" borderId="45" xfId="5" applyNumberFormat="1" applyFont="1" applyFill="1" applyBorder="1" applyAlignment="1">
      <alignment horizontal="center" vertical="center" wrapText="1"/>
    </xf>
    <xf numFmtId="38" fontId="46" fillId="15" borderId="46" xfId="5" applyNumberFormat="1" applyFont="1" applyFill="1" applyBorder="1" applyAlignment="1">
      <alignment horizontal="centerContinuous" vertical="center" wrapText="1"/>
    </xf>
    <xf numFmtId="38" fontId="46" fillId="15" borderId="47" xfId="5" applyNumberFormat="1" applyFont="1" applyFill="1" applyBorder="1" applyAlignment="1">
      <alignment horizontal="centerContinuous" vertical="center" wrapText="1"/>
    </xf>
    <xf numFmtId="38" fontId="46" fillId="15" borderId="42" xfId="5" applyNumberFormat="1" applyFont="1" applyFill="1" applyBorder="1" applyAlignment="1">
      <alignment horizontal="centerContinuous" vertical="center" wrapText="1"/>
    </xf>
    <xf numFmtId="38" fontId="46" fillId="17" borderId="46" xfId="5" applyNumberFormat="1" applyFont="1" applyFill="1" applyBorder="1" applyAlignment="1">
      <alignment horizontal="centerContinuous" vertical="center" wrapText="1"/>
    </xf>
    <xf numFmtId="38" fontId="46" fillId="17" borderId="42" xfId="5" applyNumberFormat="1" applyFont="1" applyFill="1" applyBorder="1" applyAlignment="1">
      <alignment horizontal="centerContinuous" vertical="center" wrapText="1"/>
    </xf>
    <xf numFmtId="38" fontId="46" fillId="17" borderId="47" xfId="5" applyNumberFormat="1" applyFont="1" applyFill="1" applyBorder="1" applyAlignment="1">
      <alignment horizontal="centerContinuous" vertical="center" wrapText="1"/>
    </xf>
    <xf numFmtId="38" fontId="46" fillId="18" borderId="42" xfId="5" applyNumberFormat="1" applyFont="1" applyFill="1" applyBorder="1" applyAlignment="1">
      <alignment horizontal="centerContinuous" vertical="center" wrapText="1"/>
    </xf>
    <xf numFmtId="38" fontId="46" fillId="19" borderId="45" xfId="5" applyNumberFormat="1" applyFont="1" applyFill="1" applyBorder="1" applyAlignment="1">
      <alignment horizontal="center" vertical="center" wrapText="1"/>
    </xf>
    <xf numFmtId="38" fontId="46" fillId="20" borderId="45" xfId="5" applyNumberFormat="1" applyFont="1" applyFill="1" applyBorder="1" applyAlignment="1">
      <alignment horizontal="center" vertical="center" wrapText="1"/>
    </xf>
    <xf numFmtId="38" fontId="46" fillId="21" borderId="45" xfId="5" applyNumberFormat="1" applyFont="1" applyFill="1" applyBorder="1" applyAlignment="1">
      <alignment horizontal="center" vertical="center" wrapText="1"/>
    </xf>
    <xf numFmtId="38" fontId="46" fillId="22" borderId="45" xfId="5" applyNumberFormat="1" applyFont="1" applyFill="1" applyBorder="1" applyAlignment="1">
      <alignment horizontal="center" vertical="center" wrapText="1"/>
    </xf>
    <xf numFmtId="38" fontId="46" fillId="10" borderId="45" xfId="5" applyNumberFormat="1" applyFont="1" applyFill="1" applyBorder="1" applyAlignment="1">
      <alignment horizontal="center" vertical="center" wrapText="1"/>
    </xf>
    <xf numFmtId="38" fontId="46" fillId="23" borderId="45" xfId="5" applyNumberFormat="1" applyFont="1" applyFill="1" applyBorder="1" applyAlignment="1">
      <alignment horizontal="center" vertical="center" wrapText="1"/>
    </xf>
    <xf numFmtId="38" fontId="46" fillId="24" borderId="45" xfId="5" applyNumberFormat="1" applyFont="1" applyFill="1" applyBorder="1" applyAlignment="1">
      <alignment horizontal="center" vertical="center" wrapText="1"/>
    </xf>
    <xf numFmtId="38" fontId="46" fillId="25" borderId="45" xfId="5" applyNumberFormat="1" applyFont="1" applyFill="1" applyBorder="1" applyAlignment="1">
      <alignment horizontal="center" vertical="center" wrapText="1"/>
    </xf>
    <xf numFmtId="38" fontId="46" fillId="15" borderId="45" xfId="5" applyNumberFormat="1" applyFont="1" applyFill="1" applyBorder="1" applyAlignment="1">
      <alignment horizontal="center" vertical="center" wrapText="1"/>
    </xf>
    <xf numFmtId="38" fontId="46" fillId="20" borderId="46" xfId="5" applyNumberFormat="1" applyFont="1" applyFill="1" applyBorder="1" applyAlignment="1">
      <alignment horizontal="centerContinuous" vertical="center" wrapText="1" readingOrder="1"/>
    </xf>
    <xf numFmtId="38" fontId="46" fillId="20" borderId="42" xfId="5" applyNumberFormat="1" applyFont="1" applyFill="1" applyBorder="1" applyAlignment="1">
      <alignment horizontal="centerContinuous" vertical="center" wrapText="1" readingOrder="1"/>
    </xf>
    <xf numFmtId="38" fontId="46" fillId="26" borderId="42" xfId="5" applyNumberFormat="1" applyFont="1" applyFill="1" applyBorder="1" applyAlignment="1">
      <alignment horizontal="centerContinuous" vertical="center" wrapText="1" readingOrder="1"/>
    </xf>
    <xf numFmtId="38" fontId="46" fillId="27" borderId="42" xfId="5" applyNumberFormat="1" applyFont="1" applyFill="1" applyBorder="1" applyAlignment="1">
      <alignment horizontal="center" vertical="center" wrapText="1" readingOrder="1"/>
    </xf>
    <xf numFmtId="38" fontId="46" fillId="11" borderId="42" xfId="5" applyNumberFormat="1" applyFont="1" applyFill="1" applyBorder="1" applyAlignment="1">
      <alignment horizontal="centerContinuous" vertical="center" wrapText="1" readingOrder="1"/>
    </xf>
    <xf numFmtId="38" fontId="46" fillId="11" borderId="47" xfId="5" applyNumberFormat="1" applyFont="1" applyFill="1" applyBorder="1" applyAlignment="1">
      <alignment horizontal="centerContinuous" vertical="center" wrapText="1" readingOrder="1"/>
    </xf>
    <xf numFmtId="38" fontId="46" fillId="7" borderId="46" xfId="5" applyNumberFormat="1" applyFont="1" applyFill="1" applyBorder="1" applyAlignment="1">
      <alignment horizontal="centerContinuous" vertical="center" wrapText="1" readingOrder="1"/>
    </xf>
    <xf numFmtId="38" fontId="46" fillId="7" borderId="42" xfId="5" applyNumberFormat="1" applyFont="1" applyFill="1" applyBorder="1" applyAlignment="1">
      <alignment horizontal="centerContinuous" vertical="center" wrapText="1" readingOrder="1"/>
    </xf>
    <xf numFmtId="38" fontId="46" fillId="7" borderId="47" xfId="5" applyNumberFormat="1" applyFont="1" applyFill="1" applyBorder="1" applyAlignment="1">
      <alignment horizontal="centerContinuous" vertical="center" wrapText="1" readingOrder="1"/>
    </xf>
    <xf numFmtId="38" fontId="46" fillId="28" borderId="45" xfId="5" applyNumberFormat="1" applyFont="1" applyFill="1" applyBorder="1" applyAlignment="1">
      <alignment horizontal="center" vertical="center" wrapText="1"/>
    </xf>
    <xf numFmtId="38" fontId="46" fillId="10" borderId="46" xfId="5" applyNumberFormat="1" applyFont="1" applyFill="1" applyBorder="1" applyAlignment="1">
      <alignment horizontal="center" vertical="center" wrapText="1"/>
    </xf>
    <xf numFmtId="38" fontId="46" fillId="29" borderId="46" xfId="5" applyNumberFormat="1" applyFont="1" applyFill="1" applyBorder="1" applyAlignment="1">
      <alignment horizontal="centerContinuous" vertical="center" wrapText="1" readingOrder="1"/>
    </xf>
    <xf numFmtId="38" fontId="46" fillId="29" borderId="42" xfId="5" applyNumberFormat="1" applyFont="1" applyFill="1" applyBorder="1" applyAlignment="1">
      <alignment horizontal="centerContinuous" vertical="center" wrapText="1" readingOrder="1"/>
    </xf>
    <xf numFmtId="38" fontId="46" fillId="29" borderId="41" xfId="5" applyNumberFormat="1" applyFont="1" applyFill="1" applyBorder="1" applyAlignment="1">
      <alignment horizontal="centerContinuous" vertical="center" wrapText="1" readingOrder="1"/>
    </xf>
    <xf numFmtId="38" fontId="46" fillId="19" borderId="48" xfId="5" applyNumberFormat="1" applyFont="1" applyFill="1" applyBorder="1" applyAlignment="1">
      <alignment horizontal="center" vertical="center" wrapText="1"/>
    </xf>
    <xf numFmtId="38" fontId="46" fillId="0" borderId="49" xfId="5" applyNumberFormat="1" applyFont="1" applyBorder="1" applyAlignment="1">
      <alignment horizontal="center" vertical="center" wrapText="1"/>
    </xf>
    <xf numFmtId="38" fontId="46" fillId="0" borderId="0" xfId="5" applyNumberFormat="1" applyFont="1" applyAlignment="1">
      <alignment horizontal="center" vertical="center" wrapText="1"/>
    </xf>
    <xf numFmtId="38" fontId="24" fillId="0" borderId="0" xfId="5" applyNumberFormat="1" applyAlignment="1">
      <alignment horizontal="center" vertical="center" wrapText="1"/>
    </xf>
    <xf numFmtId="38" fontId="47" fillId="6" borderId="44" xfId="5" applyNumberFormat="1" applyFont="1" applyFill="1" applyBorder="1" applyAlignment="1">
      <alignment horizontal="center" vertical="center" wrapText="1" readingOrder="1"/>
    </xf>
    <xf numFmtId="38" fontId="45" fillId="7" borderId="45" xfId="5" applyNumberFormat="1" applyFont="1" applyFill="1" applyBorder="1" applyAlignment="1">
      <alignment horizontal="center" vertical="center" wrapText="1" readingOrder="1"/>
    </xf>
    <xf numFmtId="38" fontId="46" fillId="8" borderId="45" xfId="5" applyNumberFormat="1" applyFont="1" applyFill="1" applyBorder="1" applyAlignment="1">
      <alignment horizontal="center" vertical="center" wrapText="1"/>
    </xf>
    <xf numFmtId="38" fontId="46" fillId="4" borderId="45" xfId="5" applyNumberFormat="1" applyFont="1" applyFill="1" applyBorder="1" applyAlignment="1">
      <alignment horizontal="center" vertical="center" wrapText="1"/>
    </xf>
    <xf numFmtId="38" fontId="46" fillId="9" borderId="45" xfId="5" applyNumberFormat="1" applyFont="1" applyFill="1" applyBorder="1" applyAlignment="1">
      <alignment horizontal="center" vertical="center" wrapText="1"/>
    </xf>
    <xf numFmtId="38" fontId="46" fillId="12" borderId="45" xfId="5" applyNumberFormat="1" applyFont="1" applyFill="1" applyBorder="1" applyAlignment="1">
      <alignment horizontal="center" vertical="center" wrapText="1"/>
    </xf>
    <xf numFmtId="38" fontId="46" fillId="13" borderId="45" xfId="5" applyNumberFormat="1" applyFont="1" applyFill="1" applyBorder="1" applyAlignment="1">
      <alignment horizontal="center" vertical="center" wrapText="1"/>
    </xf>
    <xf numFmtId="38" fontId="46" fillId="14" borderId="45" xfId="5" applyNumberFormat="1" applyFont="1" applyFill="1" applyBorder="1" applyAlignment="1">
      <alignment horizontal="center" vertical="center" wrapText="1"/>
    </xf>
    <xf numFmtId="38" fontId="46" fillId="16" borderId="45" xfId="5" applyNumberFormat="1" applyFont="1" applyFill="1" applyBorder="1" applyAlignment="1">
      <alignment horizontal="center" vertical="center" wrapText="1"/>
    </xf>
    <xf numFmtId="38" fontId="46" fillId="17" borderId="45" xfId="5" applyNumberFormat="1" applyFont="1" applyFill="1" applyBorder="1" applyAlignment="1">
      <alignment horizontal="center" vertical="center" wrapText="1"/>
    </xf>
    <xf numFmtId="38" fontId="46" fillId="18" borderId="45" xfId="5" applyNumberFormat="1" applyFont="1" applyFill="1" applyBorder="1" applyAlignment="1">
      <alignment horizontal="center" vertical="center" wrapText="1"/>
    </xf>
    <xf numFmtId="38" fontId="46" fillId="20" borderId="45" xfId="5" applyNumberFormat="1" applyFont="1" applyFill="1" applyBorder="1" applyAlignment="1">
      <alignment horizontal="center" vertical="center" wrapText="1" readingOrder="1"/>
    </xf>
    <xf numFmtId="38" fontId="46" fillId="26" borderId="45" xfId="5" applyNumberFormat="1" applyFont="1" applyFill="1" applyBorder="1" applyAlignment="1">
      <alignment horizontal="center" vertical="center" wrapText="1" readingOrder="1"/>
    </xf>
    <xf numFmtId="38" fontId="46" fillId="27" borderId="45" xfId="5" applyNumberFormat="1" applyFont="1" applyFill="1" applyBorder="1" applyAlignment="1">
      <alignment horizontal="center" vertical="center" wrapText="1" readingOrder="1"/>
    </xf>
    <xf numFmtId="38" fontId="46" fillId="11" borderId="45" xfId="5" applyNumberFormat="1" applyFont="1" applyFill="1" applyBorder="1" applyAlignment="1">
      <alignment horizontal="center" vertical="center" wrapText="1" readingOrder="1"/>
    </xf>
    <xf numFmtId="38" fontId="46" fillId="7" borderId="45" xfId="5" applyNumberFormat="1" applyFont="1" applyFill="1" applyBorder="1" applyAlignment="1">
      <alignment horizontal="center" vertical="center" wrapText="1" readingOrder="1"/>
    </xf>
    <xf numFmtId="38" fontId="46" fillId="29" borderId="45" xfId="5" applyNumberFormat="1" applyFont="1" applyFill="1" applyBorder="1" applyAlignment="1">
      <alignment horizontal="center" vertical="center" wrapText="1" readingOrder="1"/>
    </xf>
    <xf numFmtId="38" fontId="46" fillId="29" borderId="46" xfId="5" applyNumberFormat="1" applyFont="1" applyFill="1" applyBorder="1" applyAlignment="1">
      <alignment horizontal="center" vertical="center" wrapText="1" readingOrder="1"/>
    </xf>
    <xf numFmtId="38" fontId="46" fillId="29" borderId="50" xfId="5" applyNumberFormat="1" applyFont="1" applyFill="1" applyBorder="1" applyAlignment="1">
      <alignment horizontal="center" vertical="center" wrapText="1" readingOrder="1"/>
    </xf>
    <xf numFmtId="38" fontId="46" fillId="19" borderId="51" xfId="5" applyNumberFormat="1" applyFont="1" applyFill="1" applyBorder="1" applyAlignment="1">
      <alignment horizontal="center" vertical="center" wrapText="1"/>
    </xf>
    <xf numFmtId="3" fontId="48" fillId="0" borderId="0" xfId="3" applyNumberFormat="1" applyFont="1"/>
    <xf numFmtId="170" fontId="44" fillId="8" borderId="45" xfId="6" applyNumberFormat="1" applyFont="1" applyFill="1" applyBorder="1" applyAlignment="1">
      <alignment horizontal="center" vertical="center" readingOrder="2"/>
    </xf>
    <xf numFmtId="170" fontId="44" fillId="4" borderId="45" xfId="6" applyNumberFormat="1" applyFont="1" applyFill="1" applyBorder="1" applyAlignment="1">
      <alignment horizontal="center" vertical="center" readingOrder="2"/>
    </xf>
    <xf numFmtId="38" fontId="46" fillId="26" borderId="45" xfId="5" applyNumberFormat="1" applyFont="1" applyFill="1" applyBorder="1" applyAlignment="1">
      <alignment horizontal="center" vertical="center" wrapText="1"/>
    </xf>
    <xf numFmtId="38" fontId="46" fillId="27" borderId="45" xfId="5" applyNumberFormat="1" applyFont="1" applyFill="1" applyBorder="1" applyAlignment="1">
      <alignment horizontal="center" vertical="center" wrapText="1"/>
    </xf>
    <xf numFmtId="38" fontId="46" fillId="7" borderId="45" xfId="5" applyNumberFormat="1" applyFont="1" applyFill="1" applyBorder="1" applyAlignment="1">
      <alignment horizontal="center" vertical="center" wrapText="1"/>
    </xf>
    <xf numFmtId="0" fontId="46" fillId="12" borderId="45" xfId="5" applyFont="1" applyFill="1" applyBorder="1" applyAlignment="1">
      <alignment horizontal="center" vertical="center" wrapText="1"/>
    </xf>
    <xf numFmtId="0" fontId="43" fillId="30" borderId="0" xfId="5" applyFont="1" applyFill="1" applyAlignment="1">
      <alignment horizontal="center" vertical="center" wrapText="1"/>
    </xf>
    <xf numFmtId="38" fontId="50" fillId="31" borderId="52" xfId="5" applyNumberFormat="1" applyFont="1" applyFill="1" applyBorder="1" applyAlignment="1">
      <alignment horizontal="right" vertical="top" wrapText="1" readingOrder="1"/>
    </xf>
    <xf numFmtId="38" fontId="46" fillId="31" borderId="21" xfId="5" applyNumberFormat="1" applyFont="1" applyFill="1" applyBorder="1" applyAlignment="1">
      <alignment horizontal="center" vertical="center" wrapText="1" readingOrder="1"/>
    </xf>
    <xf numFmtId="38" fontId="46" fillId="0" borderId="16" xfId="5" applyNumberFormat="1" applyFont="1" applyBorder="1" applyAlignment="1">
      <alignment horizontal="center" wrapText="1"/>
    </xf>
    <xf numFmtId="38" fontId="46" fillId="0" borderId="16" xfId="5" applyNumberFormat="1" applyFont="1" applyBorder="1" applyAlignment="1">
      <alignment horizontal="center" vertical="top" wrapText="1"/>
    </xf>
    <xf numFmtId="38" fontId="46" fillId="0" borderId="26" xfId="5" applyNumberFormat="1" applyFont="1" applyBorder="1" applyAlignment="1">
      <alignment horizontal="center" vertical="top" wrapText="1"/>
    </xf>
    <xf numFmtId="38" fontId="46" fillId="0" borderId="18" xfId="5" applyNumberFormat="1" applyFont="1" applyBorder="1" applyAlignment="1">
      <alignment horizontal="center" vertical="top" wrapText="1"/>
    </xf>
    <xf numFmtId="38" fontId="46" fillId="0" borderId="33" xfId="5" applyNumberFormat="1" applyFont="1" applyBorder="1" applyAlignment="1">
      <alignment horizontal="center" vertical="top" wrapText="1"/>
    </xf>
    <xf numFmtId="38" fontId="46" fillId="0" borderId="53" xfId="5" applyNumberFormat="1" applyFont="1" applyBorder="1" applyAlignment="1">
      <alignment horizontal="center" vertical="top" wrapText="1"/>
    </xf>
    <xf numFmtId="38" fontId="46" fillId="0" borderId="25" xfId="5" applyNumberFormat="1" applyFont="1" applyBorder="1" applyAlignment="1">
      <alignment horizontal="center" vertical="top" wrapText="1"/>
    </xf>
    <xf numFmtId="38" fontId="46" fillId="0" borderId="0" xfId="5" applyNumberFormat="1" applyFont="1" applyAlignment="1">
      <alignment horizontal="center" vertical="top" wrapText="1"/>
    </xf>
    <xf numFmtId="38" fontId="24" fillId="0" borderId="0" xfId="5" applyNumberFormat="1" applyAlignment="1">
      <alignment vertical="center" wrapText="1"/>
    </xf>
    <xf numFmtId="38" fontId="46" fillId="31" borderId="16" xfId="5" applyNumberFormat="1" applyFont="1" applyFill="1" applyBorder="1" applyAlignment="1">
      <alignment horizontal="center" vertical="center" wrapText="1" readingOrder="1"/>
    </xf>
    <xf numFmtId="166" fontId="52" fillId="31" borderId="16" xfId="7" applyNumberFormat="1" applyFont="1" applyFill="1" applyBorder="1" applyAlignment="1">
      <alignment horizontal="center" vertical="center"/>
    </xf>
    <xf numFmtId="38" fontId="46" fillId="0" borderId="25" xfId="5" applyNumberFormat="1" applyFont="1" applyBorder="1" applyAlignment="1">
      <alignment horizontal="center" wrapText="1"/>
    </xf>
    <xf numFmtId="38" fontId="46" fillId="32" borderId="16" xfId="5" applyNumberFormat="1" applyFont="1" applyFill="1" applyBorder="1" applyAlignment="1">
      <alignment horizontal="center" wrapText="1"/>
    </xf>
    <xf numFmtId="38" fontId="46" fillId="32" borderId="26" xfId="5" applyNumberFormat="1" applyFont="1" applyFill="1" applyBorder="1" applyAlignment="1">
      <alignment horizontal="center" wrapText="1"/>
    </xf>
    <xf numFmtId="38" fontId="46" fillId="32" borderId="18" xfId="5" applyNumberFormat="1" applyFont="1" applyFill="1" applyBorder="1" applyAlignment="1">
      <alignment horizontal="center" wrapText="1"/>
    </xf>
    <xf numFmtId="38" fontId="46" fillId="32" borderId="33" xfId="5" applyNumberFormat="1" applyFont="1" applyFill="1" applyBorder="1" applyAlignment="1">
      <alignment horizontal="center" wrapText="1"/>
    </xf>
    <xf numFmtId="166" fontId="52" fillId="31" borderId="34" xfId="7" applyNumberFormat="1" applyFont="1" applyFill="1" applyBorder="1" applyAlignment="1">
      <alignment horizontal="center" vertical="center"/>
    </xf>
    <xf numFmtId="0" fontId="43" fillId="33" borderId="0" xfId="5" applyFont="1" applyFill="1" applyAlignment="1">
      <alignment horizontal="center" vertical="center" wrapText="1"/>
    </xf>
    <xf numFmtId="166" fontId="52" fillId="31" borderId="21" xfId="7" applyNumberFormat="1" applyFont="1" applyFill="1" applyBorder="1" applyAlignment="1">
      <alignment horizontal="center" vertical="center"/>
    </xf>
    <xf numFmtId="3" fontId="53" fillId="0" borderId="0" xfId="8" applyNumberFormat="1" applyFont="1"/>
    <xf numFmtId="38" fontId="46" fillId="34" borderId="16" xfId="5" applyNumberFormat="1" applyFont="1" applyFill="1" applyBorder="1" applyAlignment="1">
      <alignment horizontal="center" wrapText="1"/>
    </xf>
    <xf numFmtId="38" fontId="46" fillId="31" borderId="21" xfId="5" applyNumberFormat="1" applyFont="1" applyFill="1" applyBorder="1" applyAlignment="1">
      <alignment horizontal="left" vertical="center" wrapText="1" readingOrder="1"/>
    </xf>
    <xf numFmtId="171" fontId="46" fillId="32" borderId="16" xfId="5" applyNumberFormat="1" applyFont="1" applyFill="1" applyBorder="1" applyAlignment="1">
      <alignment horizontal="center" wrapText="1"/>
    </xf>
    <xf numFmtId="166" fontId="52" fillId="31" borderId="15" xfId="7" applyNumberFormat="1" applyFont="1" applyFill="1" applyBorder="1" applyAlignment="1">
      <alignment horizontal="center" vertical="center"/>
    </xf>
    <xf numFmtId="171" fontId="46" fillId="32" borderId="16" xfId="5" applyNumberFormat="1" applyFont="1" applyFill="1" applyBorder="1" applyAlignment="1">
      <alignment horizontal="center" vertical="center" wrapText="1"/>
    </xf>
    <xf numFmtId="38" fontId="46" fillId="5" borderId="16" xfId="5" applyNumberFormat="1" applyFont="1" applyFill="1" applyBorder="1" applyAlignment="1">
      <alignment horizontal="center" wrapText="1"/>
    </xf>
    <xf numFmtId="166" fontId="46" fillId="32" borderId="16" xfId="5" applyNumberFormat="1" applyFont="1" applyFill="1" applyBorder="1" applyAlignment="1">
      <alignment horizontal="center" wrapText="1"/>
    </xf>
    <xf numFmtId="38" fontId="46" fillId="31" borderId="16" xfId="5" applyNumberFormat="1" applyFont="1" applyFill="1" applyBorder="1" applyAlignment="1">
      <alignment horizontal="left" vertical="center" wrapText="1" readingOrder="1"/>
    </xf>
    <xf numFmtId="38" fontId="46" fillId="2" borderId="16" xfId="5" applyNumberFormat="1" applyFont="1" applyFill="1" applyBorder="1" applyAlignment="1">
      <alignment horizontal="center" wrapText="1"/>
    </xf>
    <xf numFmtId="38" fontId="46" fillId="31" borderId="16" xfId="5" applyNumberFormat="1" applyFont="1" applyFill="1" applyBorder="1" applyAlignment="1">
      <alignment horizontal="center" wrapText="1"/>
    </xf>
    <xf numFmtId="0" fontId="43" fillId="30" borderId="5" xfId="5" applyFont="1" applyFill="1" applyBorder="1" applyAlignment="1">
      <alignment horizontal="center" vertical="center" wrapText="1"/>
    </xf>
    <xf numFmtId="38" fontId="50" fillId="31" borderId="54" xfId="5" applyNumberFormat="1" applyFont="1" applyFill="1" applyBorder="1" applyAlignment="1">
      <alignment horizontal="right" vertical="top" wrapText="1" readingOrder="1"/>
    </xf>
    <xf numFmtId="38" fontId="46" fillId="31" borderId="55" xfId="5" applyNumberFormat="1" applyFont="1" applyFill="1" applyBorder="1" applyAlignment="1">
      <alignment horizontal="center" vertical="center" wrapText="1" readingOrder="1"/>
    </xf>
    <xf numFmtId="38" fontId="46" fillId="0" borderId="56" xfId="5" applyNumberFormat="1" applyFont="1" applyBorder="1" applyAlignment="1">
      <alignment horizontal="center" wrapText="1"/>
    </xf>
    <xf numFmtId="38" fontId="46" fillId="32" borderId="55" xfId="5" applyNumberFormat="1" applyFont="1" applyFill="1" applyBorder="1" applyAlignment="1">
      <alignment horizontal="center" wrapText="1"/>
    </xf>
    <xf numFmtId="172" fontId="54" fillId="32" borderId="55" xfId="5" applyNumberFormat="1" applyFont="1" applyFill="1" applyBorder="1" applyAlignment="1">
      <alignment horizontal="center" wrapText="1"/>
    </xf>
    <xf numFmtId="38" fontId="46" fillId="32" borderId="57" xfId="5" applyNumberFormat="1" applyFont="1" applyFill="1" applyBorder="1" applyAlignment="1">
      <alignment horizontal="center" wrapText="1"/>
    </xf>
    <xf numFmtId="38" fontId="46" fillId="32" borderId="58" xfId="5" applyNumberFormat="1" applyFont="1" applyFill="1" applyBorder="1" applyAlignment="1">
      <alignment horizontal="center" wrapText="1"/>
    </xf>
    <xf numFmtId="38" fontId="46" fillId="32" borderId="59" xfId="5" applyNumberFormat="1" applyFont="1" applyFill="1" applyBorder="1" applyAlignment="1">
      <alignment horizontal="center" wrapText="1"/>
    </xf>
    <xf numFmtId="38" fontId="46" fillId="0" borderId="5" xfId="5" applyNumberFormat="1" applyFont="1" applyBorder="1" applyAlignment="1">
      <alignment horizontal="center" vertical="top" wrapText="1"/>
    </xf>
    <xf numFmtId="38" fontId="24" fillId="0" borderId="5" xfId="5" applyNumberFormat="1" applyBorder="1">
      <alignment wrapText="1"/>
    </xf>
    <xf numFmtId="38" fontId="50" fillId="31" borderId="60" xfId="5" applyNumberFormat="1" applyFont="1" applyFill="1" applyBorder="1" applyAlignment="1">
      <alignment horizontal="right" vertical="top" wrapText="1" readingOrder="1"/>
    </xf>
    <xf numFmtId="38" fontId="46" fillId="0" borderId="49" xfId="5" applyNumberFormat="1" applyFont="1" applyBorder="1" applyAlignment="1">
      <alignment horizontal="center" wrapText="1"/>
    </xf>
    <xf numFmtId="38" fontId="46" fillId="32" borderId="21" xfId="5" applyNumberFormat="1" applyFont="1" applyFill="1" applyBorder="1" applyAlignment="1">
      <alignment horizontal="center" wrapText="1"/>
    </xf>
    <xf numFmtId="171" fontId="46" fillId="32" borderId="61" xfId="5" applyNumberFormat="1" applyFont="1" applyFill="1" applyBorder="1" applyAlignment="1">
      <alignment horizontal="center" wrapText="1"/>
    </xf>
    <xf numFmtId="171" fontId="46" fillId="32" borderId="49" xfId="5" applyNumberFormat="1" applyFont="1" applyFill="1" applyBorder="1" applyAlignment="1">
      <alignment horizontal="center" wrapText="1"/>
    </xf>
    <xf numFmtId="38" fontId="46" fillId="32" borderId="49" xfId="5" applyNumberFormat="1" applyFont="1" applyFill="1" applyBorder="1" applyAlignment="1">
      <alignment horizontal="center" wrapText="1"/>
    </xf>
    <xf numFmtId="38" fontId="46" fillId="32" borderId="62" xfId="5" applyNumberFormat="1" applyFont="1" applyFill="1" applyBorder="1" applyAlignment="1">
      <alignment horizontal="center" wrapText="1"/>
    </xf>
    <xf numFmtId="38" fontId="46" fillId="32" borderId="20" xfId="5" applyNumberFormat="1" applyFont="1" applyFill="1" applyBorder="1" applyAlignment="1">
      <alignment horizontal="center" wrapText="1"/>
    </xf>
    <xf numFmtId="38" fontId="46" fillId="32" borderId="63" xfId="5" applyNumberFormat="1" applyFont="1" applyFill="1" applyBorder="1" applyAlignment="1">
      <alignment horizontal="center" wrapText="1"/>
    </xf>
    <xf numFmtId="38" fontId="46" fillId="35" borderId="16" xfId="5" applyNumberFormat="1" applyFont="1" applyFill="1" applyBorder="1" applyAlignment="1">
      <alignment horizontal="center" wrapText="1"/>
    </xf>
    <xf numFmtId="171" fontId="46" fillId="32" borderId="64" xfId="5" applyNumberFormat="1" applyFont="1" applyFill="1" applyBorder="1" applyAlignment="1">
      <alignment horizontal="center" wrapText="1"/>
    </xf>
    <xf numFmtId="38" fontId="46" fillId="31" borderId="55" xfId="5" applyNumberFormat="1" applyFont="1" applyFill="1" applyBorder="1" applyAlignment="1">
      <alignment horizontal="left" vertical="center" wrapText="1" readingOrder="1"/>
    </xf>
    <xf numFmtId="171" fontId="46" fillId="32" borderId="59" xfId="5" applyNumberFormat="1" applyFont="1" applyFill="1" applyBorder="1" applyAlignment="1">
      <alignment horizontal="center" wrapText="1"/>
    </xf>
    <xf numFmtId="38" fontId="46" fillId="0" borderId="21" xfId="5" applyNumberFormat="1" applyFont="1" applyBorder="1" applyAlignment="1">
      <alignment horizontal="center" wrapText="1"/>
    </xf>
    <xf numFmtId="172" fontId="54" fillId="0" borderId="16" xfId="5" applyNumberFormat="1" applyFont="1" applyBorder="1" applyAlignment="1">
      <alignment horizontal="center" wrapText="1"/>
    </xf>
    <xf numFmtId="172" fontId="54" fillId="32" borderId="16" xfId="5" applyNumberFormat="1" applyFont="1" applyFill="1" applyBorder="1" applyAlignment="1">
      <alignment horizontal="center" wrapText="1"/>
    </xf>
    <xf numFmtId="38" fontId="46" fillId="0" borderId="55" xfId="5" applyNumberFormat="1" applyFont="1" applyBorder="1" applyAlignment="1">
      <alignment horizontal="center" wrapText="1"/>
    </xf>
    <xf numFmtId="0" fontId="43" fillId="30" borderId="65" xfId="5" applyFont="1" applyFill="1" applyBorder="1" applyAlignment="1">
      <alignment horizontal="center" vertical="center" wrapText="1"/>
    </xf>
    <xf numFmtId="38" fontId="50" fillId="31" borderId="66" xfId="5" applyNumberFormat="1" applyFont="1" applyFill="1" applyBorder="1" applyAlignment="1">
      <alignment horizontal="right" vertical="top" wrapText="1" readingOrder="1"/>
    </xf>
    <xf numFmtId="38" fontId="46" fillId="31" borderId="61" xfId="5" applyNumberFormat="1" applyFont="1" applyFill="1" applyBorder="1" applyAlignment="1">
      <alignment horizontal="left" vertical="center" wrapText="1" readingOrder="1"/>
    </xf>
    <xf numFmtId="38" fontId="46" fillId="31" borderId="61" xfId="5" applyNumberFormat="1" applyFont="1" applyFill="1" applyBorder="1" applyAlignment="1">
      <alignment horizontal="center" vertical="center" wrapText="1" readingOrder="1"/>
    </xf>
    <xf numFmtId="38" fontId="46" fillId="0" borderId="67" xfId="5" applyNumberFormat="1" applyFont="1" applyBorder="1" applyAlignment="1">
      <alignment horizontal="center" wrapText="1"/>
    </xf>
    <xf numFmtId="38" fontId="46" fillId="32" borderId="61" xfId="5" applyNumberFormat="1" applyFont="1" applyFill="1" applyBorder="1" applyAlignment="1">
      <alignment horizontal="center" wrapText="1"/>
    </xf>
    <xf numFmtId="38" fontId="46" fillId="0" borderId="61" xfId="5" applyNumberFormat="1" applyFont="1" applyBorder="1" applyAlignment="1">
      <alignment horizontal="center" wrapText="1"/>
    </xf>
    <xf numFmtId="38" fontId="46" fillId="32" borderId="68" xfId="5" applyNumberFormat="1" applyFont="1" applyFill="1" applyBorder="1" applyAlignment="1">
      <alignment horizontal="center" wrapText="1"/>
    </xf>
    <xf numFmtId="38" fontId="46" fillId="32" borderId="69" xfId="5" applyNumberFormat="1" applyFont="1" applyFill="1" applyBorder="1" applyAlignment="1">
      <alignment horizontal="center" wrapText="1"/>
    </xf>
    <xf numFmtId="38" fontId="46" fillId="32" borderId="70" xfId="5" applyNumberFormat="1" applyFont="1" applyFill="1" applyBorder="1" applyAlignment="1">
      <alignment horizontal="center" wrapText="1"/>
    </xf>
    <xf numFmtId="38" fontId="46" fillId="32" borderId="25" xfId="5" applyNumberFormat="1" applyFont="1" applyFill="1" applyBorder="1" applyAlignment="1">
      <alignment horizontal="center" wrapText="1"/>
    </xf>
    <xf numFmtId="170" fontId="46" fillId="32" borderId="21" xfId="5" applyNumberFormat="1" applyFont="1" applyFill="1" applyBorder="1" applyAlignment="1">
      <alignment horizontal="center" wrapText="1"/>
    </xf>
    <xf numFmtId="38" fontId="46" fillId="31" borderId="71" xfId="5" applyNumberFormat="1" applyFont="1" applyFill="1" applyBorder="1" applyAlignment="1">
      <alignment horizontal="center" vertical="center" wrapText="1" readingOrder="1"/>
    </xf>
    <xf numFmtId="166" fontId="46" fillId="31" borderId="55" xfId="5" applyNumberFormat="1" applyFont="1" applyFill="1" applyBorder="1" applyAlignment="1">
      <alignment horizontal="center" wrapText="1"/>
    </xf>
    <xf numFmtId="166" fontId="46" fillId="31" borderId="57" xfId="5" applyNumberFormat="1" applyFont="1" applyFill="1" applyBorder="1" applyAlignment="1">
      <alignment horizontal="center" wrapText="1"/>
    </xf>
    <xf numFmtId="172" fontId="46" fillId="32" borderId="16" xfId="5" applyNumberFormat="1" applyFont="1" applyFill="1" applyBorder="1" applyAlignment="1">
      <alignment horizontal="center" wrapText="1"/>
    </xf>
    <xf numFmtId="38" fontId="46" fillId="32" borderId="16" xfId="5" applyNumberFormat="1" applyFont="1" applyFill="1" applyBorder="1" applyAlignment="1">
      <alignment horizontal="left" wrapText="1"/>
    </xf>
    <xf numFmtId="172" fontId="52" fillId="2" borderId="16" xfId="5" applyNumberFormat="1" applyFont="1" applyFill="1" applyBorder="1" applyAlignment="1">
      <alignment horizontal="center" wrapText="1"/>
    </xf>
    <xf numFmtId="171" fontId="46" fillId="32" borderId="2" xfId="5" applyNumberFormat="1" applyFont="1" applyFill="1" applyBorder="1" applyAlignment="1">
      <alignment horizontal="center" wrapText="1"/>
    </xf>
    <xf numFmtId="38" fontId="50" fillId="31" borderId="72" xfId="5" applyNumberFormat="1" applyFont="1" applyFill="1" applyBorder="1" applyAlignment="1">
      <alignment horizontal="right" vertical="top" wrapText="1" readingOrder="1"/>
    </xf>
    <xf numFmtId="166" fontId="52" fillId="31" borderId="16" xfId="3" applyNumberFormat="1" applyFont="1" applyFill="1" applyBorder="1" applyAlignment="1">
      <alignment horizontal="center" vertical="center"/>
    </xf>
    <xf numFmtId="166" fontId="52" fillId="31" borderId="55" xfId="7" applyNumberFormat="1" applyFont="1" applyFill="1" applyBorder="1" applyAlignment="1">
      <alignment horizontal="center" vertical="center"/>
    </xf>
    <xf numFmtId="38" fontId="50" fillId="31" borderId="73" xfId="5" applyNumberFormat="1" applyFont="1" applyFill="1" applyBorder="1" applyAlignment="1">
      <alignment horizontal="right" vertical="top" wrapText="1" readingOrder="1"/>
    </xf>
    <xf numFmtId="38" fontId="46" fillId="10" borderId="21" xfId="5" applyNumberFormat="1" applyFont="1" applyFill="1" applyBorder="1" applyAlignment="1">
      <alignment horizontal="center" wrapText="1"/>
    </xf>
    <xf numFmtId="166" fontId="46" fillId="32" borderId="33" xfId="5" applyNumberFormat="1" applyFont="1" applyFill="1" applyBorder="1" applyAlignment="1">
      <alignment horizontal="center" wrapText="1"/>
    </xf>
    <xf numFmtId="38" fontId="46" fillId="32" borderId="74" xfId="5" applyNumberFormat="1" applyFont="1" applyFill="1" applyBorder="1" applyAlignment="1">
      <alignment horizontal="center" wrapText="1"/>
    </xf>
    <xf numFmtId="172" fontId="52" fillId="32" borderId="16" xfId="5" applyNumberFormat="1" applyFont="1" applyFill="1" applyBorder="1" applyAlignment="1">
      <alignment horizontal="center" wrapText="1"/>
    </xf>
    <xf numFmtId="38" fontId="46" fillId="0" borderId="74" xfId="5" applyNumberFormat="1" applyFont="1" applyBorder="1" applyAlignment="1">
      <alignment horizontal="center" wrapText="1"/>
    </xf>
    <xf numFmtId="38" fontId="46" fillId="32" borderId="2" xfId="5" applyNumberFormat="1" applyFont="1" applyFill="1" applyBorder="1" applyAlignment="1">
      <alignment horizontal="center" wrapText="1"/>
    </xf>
    <xf numFmtId="38" fontId="46" fillId="32" borderId="64" xfId="5" applyNumberFormat="1" applyFont="1" applyFill="1" applyBorder="1" applyAlignment="1">
      <alignment horizontal="center" wrapText="1"/>
    </xf>
    <xf numFmtId="172" fontId="54" fillId="32" borderId="64" xfId="5" applyNumberFormat="1" applyFont="1" applyFill="1" applyBorder="1" applyAlignment="1">
      <alignment horizontal="center" wrapText="1"/>
    </xf>
    <xf numFmtId="172" fontId="46" fillId="32" borderId="64" xfId="5" applyNumberFormat="1" applyFont="1" applyFill="1" applyBorder="1" applyAlignment="1">
      <alignment horizontal="center" wrapText="1"/>
    </xf>
    <xf numFmtId="38" fontId="50" fillId="30" borderId="72" xfId="5" applyNumberFormat="1" applyFont="1" applyFill="1" applyBorder="1" applyAlignment="1">
      <alignment horizontal="right" vertical="top" wrapText="1" readingOrder="1"/>
    </xf>
    <xf numFmtId="166" fontId="52" fillId="30" borderId="16" xfId="7" applyNumberFormat="1" applyFont="1" applyFill="1" applyBorder="1" applyAlignment="1">
      <alignment horizontal="center" vertical="center"/>
    </xf>
    <xf numFmtId="38" fontId="46" fillId="30" borderId="21" xfId="5" applyNumberFormat="1" applyFont="1" applyFill="1" applyBorder="1" applyAlignment="1">
      <alignment horizontal="center" vertical="center" wrapText="1" readingOrder="1"/>
    </xf>
    <xf numFmtId="172" fontId="54" fillId="32" borderId="2" xfId="5" applyNumberFormat="1" applyFont="1" applyFill="1" applyBorder="1" applyAlignment="1">
      <alignment horizontal="center" wrapText="1"/>
    </xf>
    <xf numFmtId="172" fontId="46" fillId="32" borderId="2" xfId="5" applyNumberFormat="1" applyFont="1" applyFill="1" applyBorder="1" applyAlignment="1">
      <alignment horizontal="center" wrapText="1"/>
    </xf>
    <xf numFmtId="166" fontId="52" fillId="5" borderId="16" xfId="7" applyNumberFormat="1" applyFont="1" applyFill="1" applyBorder="1" applyAlignment="1">
      <alignment horizontal="center" vertical="center"/>
    </xf>
    <xf numFmtId="38" fontId="46" fillId="5" borderId="21" xfId="5" applyNumberFormat="1" applyFont="1" applyFill="1" applyBorder="1" applyAlignment="1">
      <alignment horizontal="left" vertical="center" wrapText="1" readingOrder="1"/>
    </xf>
    <xf numFmtId="38" fontId="46" fillId="30" borderId="21" xfId="5" applyNumberFormat="1" applyFont="1" applyFill="1" applyBorder="1" applyAlignment="1">
      <alignment horizontal="left" vertical="center" wrapText="1" readingOrder="1"/>
    </xf>
    <xf numFmtId="38" fontId="50" fillId="0" borderId="72" xfId="5" applyNumberFormat="1" applyFont="1" applyBorder="1" applyAlignment="1">
      <alignment horizontal="right" vertical="top" wrapText="1" readingOrder="1"/>
    </xf>
    <xf numFmtId="38" fontId="46" fillId="36" borderId="21" xfId="5" applyNumberFormat="1" applyFont="1" applyFill="1" applyBorder="1" applyAlignment="1">
      <alignment horizontal="center" vertical="center" wrapText="1" readingOrder="1"/>
    </xf>
    <xf numFmtId="38" fontId="44" fillId="10" borderId="40" xfId="5" applyNumberFormat="1" applyFont="1" applyFill="1" applyBorder="1" applyAlignment="1">
      <alignment horizontal="center" vertical="center" wrapText="1" readingOrder="1"/>
    </xf>
    <xf numFmtId="38" fontId="44" fillId="7" borderId="45" xfId="5" applyNumberFormat="1" applyFont="1" applyFill="1" applyBorder="1" applyAlignment="1">
      <alignment horizontal="center" vertical="center" wrapText="1" readingOrder="1"/>
    </xf>
    <xf numFmtId="38" fontId="46" fillId="10" borderId="39" xfId="5" applyNumberFormat="1" applyFont="1" applyFill="1" applyBorder="1" applyAlignment="1">
      <alignment horizontal="center" vertical="center" wrapText="1"/>
    </xf>
    <xf numFmtId="38" fontId="46" fillId="10" borderId="41" xfId="5" applyNumberFormat="1" applyFont="1" applyFill="1" applyBorder="1" applyAlignment="1">
      <alignment horizontal="center" wrapText="1"/>
    </xf>
    <xf numFmtId="38" fontId="46" fillId="10" borderId="0" xfId="5" applyNumberFormat="1" applyFont="1" applyFill="1" applyAlignment="1">
      <alignment horizontal="center" wrapText="1"/>
    </xf>
    <xf numFmtId="38" fontId="55" fillId="0" borderId="0" xfId="5" applyNumberFormat="1" applyFont="1">
      <alignment wrapText="1"/>
    </xf>
    <xf numFmtId="0" fontId="43" fillId="20" borderId="75" xfId="5" applyFont="1" applyFill="1" applyBorder="1" applyAlignment="1">
      <alignment horizontal="center" vertical="center" wrapText="1"/>
    </xf>
    <xf numFmtId="0" fontId="43" fillId="0" borderId="75" xfId="5" applyFont="1" applyBorder="1" applyAlignment="1">
      <alignment horizontal="center" vertical="center" wrapText="1"/>
    </xf>
    <xf numFmtId="38" fontId="46" fillId="20" borderId="0" xfId="5" applyNumberFormat="1" applyFont="1" applyFill="1" applyAlignment="1">
      <alignment horizontal="left" wrapText="1" readingOrder="1"/>
    </xf>
    <xf numFmtId="38" fontId="56" fillId="20" borderId="34" xfId="5" applyNumberFormat="1" applyFont="1" applyFill="1" applyBorder="1" applyAlignment="1">
      <alignment horizontal="left" wrapText="1" readingOrder="1"/>
    </xf>
    <xf numFmtId="38" fontId="57" fillId="20" borderId="34" xfId="5" applyNumberFormat="1" applyFont="1" applyFill="1" applyBorder="1" applyAlignment="1">
      <alignment horizontal="left" wrapText="1" readingOrder="1"/>
    </xf>
    <xf numFmtId="38" fontId="57" fillId="20" borderId="0" xfId="5" applyNumberFormat="1" applyFont="1" applyFill="1" applyAlignment="1">
      <alignment horizontal="center" wrapText="1"/>
    </xf>
    <xf numFmtId="38" fontId="46" fillId="20" borderId="76" xfId="5" applyNumberFormat="1" applyFont="1" applyFill="1" applyBorder="1" applyAlignment="1">
      <alignment horizontal="center" vertical="center" wrapText="1"/>
    </xf>
    <xf numFmtId="38" fontId="57" fillId="0" borderId="0" xfId="5" applyNumberFormat="1" applyFont="1" applyAlignment="1">
      <alignment horizontal="center" wrapText="1"/>
    </xf>
    <xf numFmtId="0" fontId="43" fillId="25" borderId="75" xfId="5" applyFont="1" applyFill="1" applyBorder="1" applyAlignment="1">
      <alignment horizontal="center" vertical="center" wrapText="1"/>
    </xf>
    <xf numFmtId="38" fontId="46" fillId="25" borderId="75" xfId="5" applyNumberFormat="1" applyFont="1" applyFill="1" applyBorder="1" applyAlignment="1">
      <alignment horizontal="right" vertical="top" wrapText="1" readingOrder="1"/>
    </xf>
    <xf numFmtId="38" fontId="57" fillId="25" borderId="31" xfId="5" applyNumberFormat="1" applyFont="1" applyFill="1" applyBorder="1" applyAlignment="1">
      <alignment horizontal="left" wrapText="1" readingOrder="1"/>
    </xf>
    <xf numFmtId="38" fontId="57" fillId="25" borderId="77" xfId="5" applyNumberFormat="1" applyFont="1" applyFill="1" applyBorder="1" applyAlignment="1">
      <alignment horizontal="center" wrapText="1"/>
    </xf>
    <xf numFmtId="38" fontId="46" fillId="25" borderId="77" xfId="5" applyNumberFormat="1" applyFont="1" applyFill="1" applyBorder="1" applyAlignment="1">
      <alignment horizontal="center" vertical="center" wrapText="1"/>
    </xf>
    <xf numFmtId="38" fontId="46" fillId="25" borderId="36" xfId="5" applyNumberFormat="1" applyFont="1" applyFill="1" applyBorder="1" applyAlignment="1">
      <alignment horizontal="center" vertical="center" wrapText="1"/>
    </xf>
    <xf numFmtId="38" fontId="46" fillId="25" borderId="0" xfId="5" applyNumberFormat="1" applyFont="1" applyFill="1" applyAlignment="1">
      <alignment horizontal="center" vertical="center" wrapText="1"/>
    </xf>
    <xf numFmtId="38" fontId="43" fillId="37" borderId="40" xfId="5" applyNumberFormat="1" applyFont="1" applyFill="1" applyBorder="1" applyAlignment="1">
      <alignment horizontal="center" vertical="center" wrapText="1"/>
    </xf>
    <xf numFmtId="0" fontId="43" fillId="0" borderId="40" xfId="5" applyFont="1" applyBorder="1" applyAlignment="1">
      <alignment horizontal="center" vertical="center" wrapText="1"/>
    </xf>
    <xf numFmtId="38" fontId="46" fillId="37" borderId="40" xfId="5" applyNumberFormat="1" applyFont="1" applyFill="1" applyBorder="1" applyAlignment="1">
      <alignment horizontal="right" vertical="top" wrapText="1" readingOrder="1"/>
    </xf>
    <xf numFmtId="38" fontId="57" fillId="37" borderId="45" xfId="5" applyNumberFormat="1" applyFont="1" applyFill="1" applyBorder="1" applyAlignment="1">
      <alignment horizontal="left" wrapText="1" readingOrder="1"/>
    </xf>
    <xf numFmtId="38" fontId="57" fillId="37" borderId="42" xfId="5" applyNumberFormat="1" applyFont="1" applyFill="1" applyBorder="1" applyAlignment="1">
      <alignment horizontal="center" wrapText="1"/>
    </xf>
    <xf numFmtId="38" fontId="46" fillId="37" borderId="42" xfId="5" applyNumberFormat="1" applyFont="1" applyFill="1" applyBorder="1" applyAlignment="1">
      <alignment horizontal="center" vertical="center" wrapText="1"/>
    </xf>
    <xf numFmtId="38" fontId="46" fillId="37" borderId="0" xfId="5" applyNumberFormat="1" applyFont="1" applyFill="1" applyAlignment="1">
      <alignment horizontal="center" vertical="center" wrapText="1"/>
    </xf>
    <xf numFmtId="38" fontId="57" fillId="32" borderId="0" xfId="5" applyNumberFormat="1" applyFont="1" applyFill="1" applyAlignment="1">
      <alignment horizontal="center" wrapText="1"/>
    </xf>
    <xf numFmtId="38" fontId="43" fillId="32" borderId="0" xfId="5" applyNumberFormat="1" applyFont="1" applyFill="1" applyAlignment="1">
      <alignment horizontal="center" vertical="center" wrapText="1"/>
    </xf>
    <xf numFmtId="38" fontId="46" fillId="32" borderId="73" xfId="5" applyNumberFormat="1" applyFont="1" applyFill="1" applyBorder="1" applyAlignment="1">
      <alignment horizontal="right" vertical="top" wrapText="1" readingOrder="1"/>
    </xf>
    <xf numFmtId="38" fontId="57" fillId="32" borderId="34" xfId="5" applyNumberFormat="1" applyFont="1" applyFill="1" applyBorder="1" applyAlignment="1">
      <alignment horizontal="left" wrapText="1" readingOrder="1"/>
    </xf>
    <xf numFmtId="38" fontId="46" fillId="32" borderId="0" xfId="5" applyNumberFormat="1" applyFont="1" applyFill="1" applyAlignment="1">
      <alignment horizontal="center" vertical="center" wrapText="1"/>
    </xf>
    <xf numFmtId="38" fontId="24" fillId="20" borderId="31" xfId="5" applyNumberFormat="1" applyFill="1" applyBorder="1" applyAlignment="1">
      <alignment horizontal="left" wrapText="1" readingOrder="1"/>
    </xf>
    <xf numFmtId="38" fontId="46" fillId="0" borderId="52" xfId="5" applyNumberFormat="1" applyFont="1" applyBorder="1" applyAlignment="1">
      <alignment horizontal="left" vertical="top" wrapText="1" readingOrder="1"/>
    </xf>
    <xf numFmtId="38" fontId="46" fillId="35" borderId="16" xfId="5" applyNumberFormat="1" applyFont="1" applyFill="1" applyBorder="1" applyAlignment="1">
      <alignment horizontal="left" vertical="top" wrapText="1" readingOrder="1"/>
    </xf>
    <xf numFmtId="173" fontId="57" fillId="0" borderId="0" xfId="5" applyNumberFormat="1" applyFont="1" applyAlignment="1">
      <alignment horizontal="center" wrapText="1"/>
    </xf>
    <xf numFmtId="0" fontId="24" fillId="0" borderId="0" xfId="5">
      <alignment wrapText="1"/>
    </xf>
    <xf numFmtId="38" fontId="24" fillId="0" borderId="0" xfId="5" applyNumberFormat="1" applyAlignment="1">
      <alignment horizontal="left" wrapText="1" readingOrder="1"/>
    </xf>
    <xf numFmtId="38" fontId="57" fillId="0" borderId="34" xfId="5" applyNumberFormat="1" applyFont="1" applyBorder="1" applyAlignment="1">
      <alignment horizontal="left" wrapText="1" readingOrder="1"/>
    </xf>
    <xf numFmtId="38" fontId="43" fillId="0" borderId="26" xfId="5" applyNumberFormat="1" applyFont="1" applyBorder="1" applyAlignment="1">
      <alignment horizontal="left" vertical="top" wrapText="1" readingOrder="1"/>
    </xf>
    <xf numFmtId="38" fontId="43" fillId="0" borderId="16" xfId="5" applyNumberFormat="1" applyFont="1" applyBorder="1" applyAlignment="1">
      <alignment horizontal="left" vertical="top" wrapText="1" readingOrder="1"/>
    </xf>
    <xf numFmtId="38" fontId="61" fillId="0" borderId="16" xfId="5" applyNumberFormat="1" applyFont="1" applyBorder="1" applyAlignment="1">
      <alignment horizontal="left" vertical="top" wrapText="1" readingOrder="1"/>
    </xf>
    <xf numFmtId="38" fontId="61" fillId="0" borderId="0" xfId="5" applyNumberFormat="1" applyFont="1" applyAlignment="1">
      <alignment horizontal="left" vertical="top" wrapText="1" readingOrder="1"/>
    </xf>
    <xf numFmtId="38" fontId="61" fillId="0" borderId="16" xfId="5" applyNumberFormat="1" applyFont="1" applyBorder="1" applyAlignment="1">
      <alignment horizontal="right" vertical="top" wrapText="1"/>
    </xf>
    <xf numFmtId="38" fontId="61" fillId="0" borderId="16" xfId="5" applyNumberFormat="1" applyFont="1" applyBorder="1" applyAlignment="1">
      <alignment vertical="top" wrapText="1"/>
    </xf>
    <xf numFmtId="38" fontId="61" fillId="0" borderId="0" xfId="5" applyNumberFormat="1" applyFont="1" applyAlignment="1">
      <alignment vertical="top" wrapText="1"/>
    </xf>
    <xf numFmtId="38" fontId="43" fillId="0" borderId="43" xfId="5" applyNumberFormat="1" applyFont="1" applyBorder="1" applyAlignment="1">
      <alignment horizontal="left" vertical="top" wrapText="1" readingOrder="1"/>
    </xf>
    <xf numFmtId="38" fontId="43" fillId="0" borderId="15" xfId="5" applyNumberFormat="1" applyFont="1" applyBorder="1" applyAlignment="1">
      <alignment horizontal="left" vertical="top" wrapText="1" readingOrder="1"/>
    </xf>
    <xf numFmtId="38" fontId="61" fillId="0" borderId="15" xfId="5" applyNumberFormat="1" applyFont="1" applyBorder="1" applyAlignment="1">
      <alignment horizontal="right" vertical="top" wrapText="1"/>
    </xf>
    <xf numFmtId="38" fontId="61" fillId="0" borderId="15" xfId="5" applyNumberFormat="1" applyFont="1" applyBorder="1" applyAlignment="1">
      <alignment vertical="top" wrapText="1"/>
    </xf>
    <xf numFmtId="38" fontId="61" fillId="0" borderId="0" xfId="5" applyNumberFormat="1" applyFont="1" applyAlignment="1">
      <alignment horizontal="right" vertical="top" wrapText="1"/>
    </xf>
    <xf numFmtId="38" fontId="43" fillId="0" borderId="7" xfId="5" applyNumberFormat="1" applyFont="1" applyBorder="1" applyAlignment="1">
      <alignment horizontal="centerContinuous" vertical="center" wrapText="1"/>
    </xf>
    <xf numFmtId="38" fontId="43" fillId="6" borderId="44" xfId="5" applyNumberFormat="1" applyFont="1" applyFill="1" applyBorder="1" applyAlignment="1">
      <alignment horizontal="center" vertical="center" wrapText="1" readingOrder="1"/>
    </xf>
    <xf numFmtId="38" fontId="43" fillId="7" borderId="45" xfId="5" applyNumberFormat="1" applyFont="1" applyFill="1" applyBorder="1" applyAlignment="1">
      <alignment horizontal="centerContinuous" vertical="center" wrapText="1" readingOrder="1"/>
    </xf>
    <xf numFmtId="38" fontId="61" fillId="8" borderId="46" xfId="5" applyNumberFormat="1" applyFont="1" applyFill="1" applyBorder="1" applyAlignment="1">
      <alignment horizontal="centerContinuous" vertical="center" wrapText="1"/>
    </xf>
    <xf numFmtId="38" fontId="61" fillId="8" borderId="42" xfId="5" applyNumberFormat="1" applyFont="1" applyFill="1" applyBorder="1" applyAlignment="1">
      <alignment horizontal="centerContinuous" vertical="center" wrapText="1"/>
    </xf>
    <xf numFmtId="38" fontId="61" fillId="8" borderId="47" xfId="5" applyNumberFormat="1" applyFont="1" applyFill="1" applyBorder="1" applyAlignment="1">
      <alignment horizontal="centerContinuous" vertical="center" wrapText="1"/>
    </xf>
    <xf numFmtId="38" fontId="61" fillId="4" borderId="42" xfId="5" applyNumberFormat="1" applyFont="1" applyFill="1" applyBorder="1" applyAlignment="1">
      <alignment horizontal="centerContinuous" vertical="center" wrapText="1"/>
    </xf>
    <xf numFmtId="38" fontId="61" fillId="9" borderId="46" xfId="5" applyNumberFormat="1" applyFont="1" applyFill="1" applyBorder="1" applyAlignment="1">
      <alignment horizontal="centerContinuous" vertical="center" wrapText="1"/>
    </xf>
    <xf numFmtId="38" fontId="61" fillId="9" borderId="47" xfId="5" applyNumberFormat="1" applyFont="1" applyFill="1" applyBorder="1" applyAlignment="1">
      <alignment horizontal="centerContinuous" vertical="center" wrapText="1"/>
    </xf>
    <xf numFmtId="38" fontId="61" fillId="10" borderId="46" xfId="5" applyNumberFormat="1" applyFont="1" applyFill="1" applyBorder="1" applyAlignment="1">
      <alignment horizontal="centerContinuous" vertical="center" wrapText="1"/>
    </xf>
    <xf numFmtId="38" fontId="61" fillId="10" borderId="42" xfId="5" applyNumberFormat="1" applyFont="1" applyFill="1" applyBorder="1" applyAlignment="1">
      <alignment horizontal="centerContinuous" vertical="center" wrapText="1"/>
    </xf>
    <xf numFmtId="38" fontId="61" fillId="10" borderId="47" xfId="5" applyNumberFormat="1" applyFont="1" applyFill="1" applyBorder="1" applyAlignment="1">
      <alignment horizontal="centerContinuous" vertical="center" wrapText="1"/>
    </xf>
    <xf numFmtId="38" fontId="61" fillId="12" borderId="46" xfId="5" applyNumberFormat="1" applyFont="1" applyFill="1" applyBorder="1" applyAlignment="1">
      <alignment horizontal="centerContinuous" vertical="center" wrapText="1"/>
    </xf>
    <xf numFmtId="38" fontId="61" fillId="12" borderId="42" xfId="5" applyNumberFormat="1" applyFont="1" applyFill="1" applyBorder="1" applyAlignment="1">
      <alignment horizontal="centerContinuous" vertical="center" wrapText="1"/>
    </xf>
    <xf numFmtId="38" fontId="61" fillId="12" borderId="47" xfId="5" applyNumberFormat="1" applyFont="1" applyFill="1" applyBorder="1" applyAlignment="1">
      <alignment horizontal="centerContinuous" vertical="center" wrapText="1"/>
    </xf>
    <xf numFmtId="38" fontId="61" fillId="13" borderId="45" xfId="5" applyNumberFormat="1" applyFont="1" applyFill="1" applyBorder="1" applyAlignment="1">
      <alignment horizontal="centerContinuous" vertical="center" wrapText="1"/>
    </xf>
    <xf numFmtId="38" fontId="61" fillId="13" borderId="46" xfId="5" applyNumberFormat="1" applyFont="1" applyFill="1" applyBorder="1" applyAlignment="1">
      <alignment horizontal="centerContinuous" vertical="center" wrapText="1"/>
    </xf>
    <xf numFmtId="38" fontId="61" fillId="11" borderId="45" xfId="5" applyNumberFormat="1" applyFont="1" applyFill="1" applyBorder="1" applyAlignment="1">
      <alignment horizontal="center" vertical="center" wrapText="1"/>
    </xf>
    <xf numFmtId="38" fontId="61" fillId="15" borderId="46" xfId="5" applyNumberFormat="1" applyFont="1" applyFill="1" applyBorder="1" applyAlignment="1">
      <alignment horizontal="centerContinuous" vertical="center" wrapText="1"/>
    </xf>
    <xf numFmtId="38" fontId="61" fillId="15" borderId="47" xfId="5" applyNumberFormat="1" applyFont="1" applyFill="1" applyBorder="1" applyAlignment="1">
      <alignment horizontal="centerContinuous" vertical="center" wrapText="1"/>
    </xf>
    <xf numFmtId="38" fontId="61" fillId="17" borderId="46" xfId="5" applyNumberFormat="1" applyFont="1" applyFill="1" applyBorder="1" applyAlignment="1">
      <alignment horizontal="centerContinuous" vertical="center" wrapText="1"/>
    </xf>
    <xf numFmtId="38" fontId="61" fillId="17" borderId="42" xfId="5" applyNumberFormat="1" applyFont="1" applyFill="1" applyBorder="1" applyAlignment="1">
      <alignment horizontal="centerContinuous" vertical="center" wrapText="1"/>
    </xf>
    <xf numFmtId="38" fontId="61" fillId="17" borderId="47" xfId="5" applyNumberFormat="1" applyFont="1" applyFill="1" applyBorder="1" applyAlignment="1">
      <alignment horizontal="centerContinuous" vertical="center" wrapText="1"/>
    </xf>
    <xf numFmtId="38" fontId="61" fillId="18" borderId="42" xfId="5" applyNumberFormat="1" applyFont="1" applyFill="1" applyBorder="1" applyAlignment="1">
      <alignment horizontal="centerContinuous" vertical="center" wrapText="1"/>
    </xf>
    <xf numFmtId="38" fontId="61" fillId="19" borderId="45" xfId="5" applyNumberFormat="1" applyFont="1" applyFill="1" applyBorder="1" applyAlignment="1">
      <alignment horizontal="center" vertical="center" wrapText="1"/>
    </xf>
    <xf numFmtId="38" fontId="61" fillId="20" borderId="45" xfId="5" applyNumberFormat="1" applyFont="1" applyFill="1" applyBorder="1" applyAlignment="1">
      <alignment horizontal="center" vertical="center" wrapText="1"/>
    </xf>
    <xf numFmtId="38" fontId="61" fillId="21" borderId="45" xfId="5" applyNumberFormat="1" applyFont="1" applyFill="1" applyBorder="1" applyAlignment="1">
      <alignment horizontal="center" vertical="center" wrapText="1"/>
    </xf>
    <xf numFmtId="38" fontId="61" fillId="22" borderId="45" xfId="5" applyNumberFormat="1" applyFont="1" applyFill="1" applyBorder="1" applyAlignment="1">
      <alignment horizontal="center" vertical="center" wrapText="1"/>
    </xf>
    <xf numFmtId="38" fontId="61" fillId="10" borderId="45" xfId="5" applyNumberFormat="1" applyFont="1" applyFill="1" applyBorder="1" applyAlignment="1">
      <alignment horizontal="center" vertical="center" wrapText="1"/>
    </xf>
    <xf numFmtId="38" fontId="61" fillId="23" borderId="45" xfId="5" applyNumberFormat="1" applyFont="1" applyFill="1" applyBorder="1" applyAlignment="1">
      <alignment horizontal="center" vertical="center" wrapText="1"/>
    </xf>
    <xf numFmtId="38" fontId="61" fillId="24" borderId="45" xfId="5" applyNumberFormat="1" applyFont="1" applyFill="1" applyBorder="1" applyAlignment="1">
      <alignment horizontal="center" vertical="center" wrapText="1"/>
    </xf>
    <xf numFmtId="38" fontId="61" fillId="25" borderId="45" xfId="5" applyNumberFormat="1" applyFont="1" applyFill="1" applyBorder="1" applyAlignment="1">
      <alignment horizontal="center" vertical="center" wrapText="1"/>
    </xf>
    <xf numFmtId="38" fontId="61" fillId="15" borderId="45" xfId="5" applyNumberFormat="1" applyFont="1" applyFill="1" applyBorder="1" applyAlignment="1">
      <alignment horizontal="center" vertical="center" wrapText="1"/>
    </xf>
    <xf numFmtId="38" fontId="61" fillId="20" borderId="46" xfId="5" applyNumberFormat="1" applyFont="1" applyFill="1" applyBorder="1" applyAlignment="1">
      <alignment horizontal="centerContinuous" vertical="center" wrapText="1" readingOrder="1"/>
    </xf>
    <xf numFmtId="38" fontId="61" fillId="20" borderId="42" xfId="5" applyNumberFormat="1" applyFont="1" applyFill="1" applyBorder="1" applyAlignment="1">
      <alignment horizontal="centerContinuous" vertical="center" wrapText="1" readingOrder="1"/>
    </xf>
    <xf numFmtId="38" fontId="61" fillId="26" borderId="42" xfId="5" applyNumberFormat="1" applyFont="1" applyFill="1" applyBorder="1" applyAlignment="1">
      <alignment horizontal="centerContinuous" vertical="center" wrapText="1" readingOrder="1"/>
    </xf>
    <xf numFmtId="38" fontId="61" fillId="27" borderId="42" xfId="5" applyNumberFormat="1" applyFont="1" applyFill="1" applyBorder="1" applyAlignment="1">
      <alignment horizontal="center" vertical="center" wrapText="1" readingOrder="1"/>
    </xf>
    <xf numFmtId="38" fontId="61" fillId="11" borderId="42" xfId="5" applyNumberFormat="1" applyFont="1" applyFill="1" applyBorder="1" applyAlignment="1">
      <alignment horizontal="centerContinuous" vertical="center" wrapText="1" readingOrder="1"/>
    </xf>
    <xf numFmtId="38" fontId="61" fillId="11" borderId="47" xfId="5" applyNumberFormat="1" applyFont="1" applyFill="1" applyBorder="1" applyAlignment="1">
      <alignment horizontal="centerContinuous" vertical="center" wrapText="1" readingOrder="1"/>
    </xf>
    <xf numFmtId="38" fontId="61" fillId="7" borderId="46" xfId="5" applyNumberFormat="1" applyFont="1" applyFill="1" applyBorder="1" applyAlignment="1">
      <alignment horizontal="centerContinuous" vertical="center" wrapText="1" readingOrder="1"/>
    </xf>
    <xf numFmtId="38" fontId="61" fillId="7" borderId="42" xfId="5" applyNumberFormat="1" applyFont="1" applyFill="1" applyBorder="1" applyAlignment="1">
      <alignment horizontal="centerContinuous" vertical="center" wrapText="1" readingOrder="1"/>
    </xf>
    <xf numFmtId="38" fontId="61" fillId="7" borderId="47" xfId="5" applyNumberFormat="1" applyFont="1" applyFill="1" applyBorder="1" applyAlignment="1">
      <alignment horizontal="centerContinuous" vertical="center" wrapText="1" readingOrder="1"/>
    </xf>
    <xf numFmtId="38" fontId="61" fillId="28" borderId="45" xfId="5" applyNumberFormat="1" applyFont="1" applyFill="1" applyBorder="1" applyAlignment="1">
      <alignment horizontal="center" vertical="center" wrapText="1"/>
    </xf>
    <xf numFmtId="38" fontId="61" fillId="29" borderId="46" xfId="5" applyNumberFormat="1" applyFont="1" applyFill="1" applyBorder="1" applyAlignment="1">
      <alignment horizontal="centerContinuous" vertical="center" wrapText="1" readingOrder="1"/>
    </xf>
    <xf numFmtId="38" fontId="61" fillId="29" borderId="42" xfId="5" applyNumberFormat="1" applyFont="1" applyFill="1" applyBorder="1" applyAlignment="1">
      <alignment horizontal="centerContinuous" vertical="center" wrapText="1" readingOrder="1"/>
    </xf>
    <xf numFmtId="38" fontId="61" fillId="29" borderId="41" xfId="5" applyNumberFormat="1" applyFont="1" applyFill="1" applyBorder="1" applyAlignment="1">
      <alignment horizontal="centerContinuous" vertical="center" wrapText="1" readingOrder="1"/>
    </xf>
    <xf numFmtId="38" fontId="61" fillId="19" borderId="48" xfId="5" applyNumberFormat="1" applyFont="1" applyFill="1" applyBorder="1" applyAlignment="1">
      <alignment horizontal="center" vertical="center" wrapText="1"/>
    </xf>
    <xf numFmtId="38" fontId="61" fillId="0" borderId="49" xfId="5" applyNumberFormat="1" applyFont="1" applyBorder="1" applyAlignment="1">
      <alignment horizontal="center" vertical="center" wrapText="1"/>
    </xf>
    <xf numFmtId="38" fontId="61" fillId="0" borderId="0" xfId="5" applyNumberFormat="1" applyFont="1" applyAlignment="1">
      <alignment horizontal="center" vertical="center" wrapText="1"/>
    </xf>
    <xf numFmtId="38" fontId="43" fillId="7" borderId="45" xfId="5" applyNumberFormat="1" applyFont="1" applyFill="1" applyBorder="1" applyAlignment="1">
      <alignment horizontal="center" vertical="center" wrapText="1" readingOrder="1"/>
    </xf>
    <xf numFmtId="38" fontId="61" fillId="8" borderId="45" xfId="5" applyNumberFormat="1" applyFont="1" applyFill="1" applyBorder="1" applyAlignment="1">
      <alignment horizontal="center" vertical="center" wrapText="1"/>
    </xf>
    <xf numFmtId="38" fontId="61" fillId="4" borderId="45" xfId="5" applyNumberFormat="1" applyFont="1" applyFill="1" applyBorder="1" applyAlignment="1">
      <alignment horizontal="center" vertical="center" wrapText="1"/>
    </xf>
    <xf numFmtId="38" fontId="61" fillId="9" borderId="45" xfId="5" applyNumberFormat="1" applyFont="1" applyFill="1" applyBorder="1" applyAlignment="1">
      <alignment horizontal="center" vertical="center" wrapText="1"/>
    </xf>
    <xf numFmtId="38" fontId="61" fillId="12" borderId="45" xfId="5" applyNumberFormat="1" applyFont="1" applyFill="1" applyBorder="1" applyAlignment="1">
      <alignment horizontal="center" vertical="center" wrapText="1"/>
    </xf>
    <xf numFmtId="38" fontId="61" fillId="13" borderId="45" xfId="5" applyNumberFormat="1" applyFont="1" applyFill="1" applyBorder="1" applyAlignment="1">
      <alignment horizontal="center" vertical="center" wrapText="1"/>
    </xf>
    <xf numFmtId="38" fontId="61" fillId="14" borderId="45" xfId="5" applyNumberFormat="1" applyFont="1" applyFill="1" applyBorder="1" applyAlignment="1">
      <alignment horizontal="center" vertical="center" wrapText="1"/>
    </xf>
    <xf numFmtId="38" fontId="61" fillId="16" borderId="45" xfId="5" applyNumberFormat="1" applyFont="1" applyFill="1" applyBorder="1" applyAlignment="1">
      <alignment horizontal="center" vertical="center" wrapText="1"/>
    </xf>
    <xf numFmtId="38" fontId="61" fillId="17" borderId="45" xfId="5" applyNumberFormat="1" applyFont="1" applyFill="1" applyBorder="1" applyAlignment="1">
      <alignment horizontal="center" vertical="center" wrapText="1"/>
    </xf>
    <xf numFmtId="38" fontId="61" fillId="18" borderId="45" xfId="5" applyNumberFormat="1" applyFont="1" applyFill="1" applyBorder="1" applyAlignment="1">
      <alignment horizontal="center" vertical="center" wrapText="1"/>
    </xf>
    <xf numFmtId="38" fontId="61" fillId="20" borderId="45" xfId="5" applyNumberFormat="1" applyFont="1" applyFill="1" applyBorder="1" applyAlignment="1">
      <alignment horizontal="center" vertical="center" wrapText="1" readingOrder="1"/>
    </xf>
    <xf numFmtId="38" fontId="61" fillId="26" borderId="45" xfId="5" applyNumberFormat="1" applyFont="1" applyFill="1" applyBorder="1" applyAlignment="1">
      <alignment horizontal="center" vertical="center" wrapText="1" readingOrder="1"/>
    </xf>
    <xf numFmtId="38" fontId="61" fillId="27" borderId="45" xfId="5" applyNumberFormat="1" applyFont="1" applyFill="1" applyBorder="1" applyAlignment="1">
      <alignment horizontal="center" vertical="center" wrapText="1" readingOrder="1"/>
    </xf>
    <xf numFmtId="38" fontId="61" fillId="11" borderId="45" xfId="5" applyNumberFormat="1" applyFont="1" applyFill="1" applyBorder="1" applyAlignment="1">
      <alignment horizontal="center" vertical="center" wrapText="1" readingOrder="1"/>
    </xf>
    <xf numFmtId="38" fontId="61" fillId="7" borderId="45" xfId="5" applyNumberFormat="1" applyFont="1" applyFill="1" applyBorder="1" applyAlignment="1">
      <alignment horizontal="center" vertical="center" wrapText="1" readingOrder="1"/>
    </xf>
    <xf numFmtId="38" fontId="61" fillId="29" borderId="45" xfId="5" applyNumberFormat="1" applyFont="1" applyFill="1" applyBorder="1" applyAlignment="1">
      <alignment horizontal="center" vertical="center" wrapText="1" readingOrder="1"/>
    </xf>
    <xf numFmtId="38" fontId="61" fillId="29" borderId="50" xfId="5" applyNumberFormat="1" applyFont="1" applyFill="1" applyBorder="1" applyAlignment="1">
      <alignment horizontal="center" vertical="center" wrapText="1" readingOrder="1"/>
    </xf>
    <xf numFmtId="38" fontId="61" fillId="19" borderId="51" xfId="5" applyNumberFormat="1" applyFont="1" applyFill="1" applyBorder="1" applyAlignment="1">
      <alignment horizontal="center" vertical="center" wrapText="1"/>
    </xf>
    <xf numFmtId="170" fontId="43" fillId="8" borderId="45" xfId="6" applyNumberFormat="1" applyFont="1" applyFill="1" applyBorder="1" applyAlignment="1">
      <alignment horizontal="center" vertical="center" readingOrder="2"/>
    </xf>
    <xf numFmtId="170" fontId="43" fillId="4" borderId="45" xfId="6" applyNumberFormat="1" applyFont="1" applyFill="1" applyBorder="1" applyAlignment="1">
      <alignment horizontal="center" vertical="center" readingOrder="2"/>
    </xf>
    <xf numFmtId="38" fontId="61" fillId="9" borderId="46" xfId="5" applyNumberFormat="1" applyFont="1" applyFill="1" applyBorder="1" applyAlignment="1">
      <alignment horizontal="center" vertical="center" wrapText="1"/>
    </xf>
    <xf numFmtId="38" fontId="61" fillId="26" borderId="45" xfId="5" applyNumberFormat="1" applyFont="1" applyFill="1" applyBorder="1" applyAlignment="1">
      <alignment horizontal="center" vertical="center" wrapText="1"/>
    </xf>
    <xf numFmtId="38" fontId="61" fillId="27" borderId="45" xfId="5" applyNumberFormat="1" applyFont="1" applyFill="1" applyBorder="1" applyAlignment="1">
      <alignment horizontal="center" vertical="center" wrapText="1"/>
    </xf>
    <xf numFmtId="38" fontId="61" fillId="7" borderId="45" xfId="5" applyNumberFormat="1" applyFont="1" applyFill="1" applyBorder="1" applyAlignment="1">
      <alignment horizontal="center" vertical="center" wrapText="1"/>
    </xf>
    <xf numFmtId="0" fontId="61" fillId="12" borderId="45" xfId="5" applyFont="1" applyFill="1" applyBorder="1" applyAlignment="1">
      <alignment horizontal="center" vertical="center" wrapText="1"/>
    </xf>
    <xf numFmtId="38" fontId="61" fillId="0" borderId="52" xfId="5" applyNumberFormat="1" applyFont="1" applyBorder="1" applyAlignment="1">
      <alignment horizontal="right" vertical="top" wrapText="1" readingOrder="1"/>
    </xf>
    <xf numFmtId="38" fontId="61" fillId="38" borderId="21" xfId="5" applyNumberFormat="1" applyFont="1" applyFill="1" applyBorder="1" applyAlignment="1">
      <alignment horizontal="left" vertical="top" wrapText="1" readingOrder="1"/>
    </xf>
    <xf numFmtId="38" fontId="61" fillId="0" borderId="16" xfId="5" applyNumberFormat="1" applyFont="1" applyBorder="1" applyAlignment="1">
      <alignment horizontal="center" wrapText="1"/>
    </xf>
    <xf numFmtId="38" fontId="61" fillId="0" borderId="16" xfId="5" applyNumberFormat="1" applyFont="1" applyBorder="1" applyAlignment="1">
      <alignment horizontal="center" vertical="top" wrapText="1"/>
    </xf>
    <xf numFmtId="38" fontId="61" fillId="0" borderId="26" xfId="5" applyNumberFormat="1" applyFont="1" applyBorder="1" applyAlignment="1">
      <alignment horizontal="center" vertical="top" wrapText="1"/>
    </xf>
    <xf numFmtId="38" fontId="61" fillId="0" borderId="18" xfId="5" applyNumberFormat="1" applyFont="1" applyBorder="1" applyAlignment="1">
      <alignment horizontal="center" vertical="top" wrapText="1"/>
    </xf>
    <xf numFmtId="38" fontId="61" fillId="0" borderId="33" xfId="5" applyNumberFormat="1" applyFont="1" applyBorder="1" applyAlignment="1">
      <alignment horizontal="center" vertical="top" wrapText="1"/>
    </xf>
    <xf numFmtId="38" fontId="61" fillId="0" borderId="53" xfId="5" applyNumberFormat="1" applyFont="1" applyBorder="1" applyAlignment="1">
      <alignment horizontal="center" vertical="top" wrapText="1"/>
    </xf>
    <xf numFmtId="38" fontId="61" fillId="0" borderId="25" xfId="5" applyNumberFormat="1" applyFont="1" applyBorder="1" applyAlignment="1">
      <alignment horizontal="center" vertical="top" wrapText="1"/>
    </xf>
    <xf numFmtId="38" fontId="61" fillId="0" borderId="0" xfId="5" applyNumberFormat="1" applyFont="1" applyAlignment="1">
      <alignment horizontal="center" vertical="top" wrapText="1"/>
    </xf>
    <xf numFmtId="0" fontId="43" fillId="39" borderId="0" xfId="5" applyFont="1" applyFill="1" applyAlignment="1">
      <alignment horizontal="center" vertical="center" wrapText="1"/>
    </xf>
    <xf numFmtId="38" fontId="61" fillId="39" borderId="52" xfId="5" applyNumberFormat="1" applyFont="1" applyFill="1" applyBorder="1" applyAlignment="1">
      <alignment horizontal="right" vertical="top" wrapText="1" readingOrder="1"/>
    </xf>
    <xf numFmtId="38" fontId="61" fillId="0" borderId="25" xfId="5" applyNumberFormat="1" applyFont="1" applyBorder="1" applyAlignment="1">
      <alignment horizontal="center" wrapText="1"/>
    </xf>
    <xf numFmtId="38" fontId="61" fillId="32" borderId="16" xfId="5" applyNumberFormat="1" applyFont="1" applyFill="1" applyBorder="1" applyAlignment="1">
      <alignment horizontal="center" wrapText="1"/>
    </xf>
    <xf numFmtId="38" fontId="61" fillId="32" borderId="26" xfId="5" applyNumberFormat="1" applyFont="1" applyFill="1" applyBorder="1" applyAlignment="1">
      <alignment horizontal="center" wrapText="1"/>
    </xf>
    <xf numFmtId="38" fontId="61" fillId="32" borderId="18" xfId="5" applyNumberFormat="1" applyFont="1" applyFill="1" applyBorder="1" applyAlignment="1">
      <alignment horizontal="center" wrapText="1"/>
    </xf>
    <xf numFmtId="38" fontId="61" fillId="32" borderId="33" xfId="5" applyNumberFormat="1" applyFont="1" applyFill="1" applyBorder="1" applyAlignment="1">
      <alignment horizontal="center" wrapText="1"/>
    </xf>
    <xf numFmtId="38" fontId="61" fillId="40" borderId="16" xfId="5" applyNumberFormat="1" applyFont="1" applyFill="1" applyBorder="1" applyAlignment="1">
      <alignment horizontal="center" wrapText="1"/>
    </xf>
    <xf numFmtId="38" fontId="61" fillId="0" borderId="21" xfId="5" applyNumberFormat="1" applyFont="1" applyBorder="1" applyAlignment="1">
      <alignment horizontal="left" vertical="top" wrapText="1" readingOrder="1"/>
    </xf>
    <xf numFmtId="171" fontId="61" fillId="32" borderId="16" xfId="5" applyNumberFormat="1" applyFont="1" applyFill="1" applyBorder="1" applyAlignment="1">
      <alignment horizontal="center" wrapText="1"/>
    </xf>
    <xf numFmtId="38" fontId="61" fillId="38" borderId="21" xfId="5" applyNumberFormat="1" applyFont="1" applyFill="1" applyBorder="1" applyAlignment="1">
      <alignment horizontal="left" vertical="center" wrapText="1" readingOrder="1"/>
    </xf>
    <xf numFmtId="171" fontId="61" fillId="32" borderId="16" xfId="5" applyNumberFormat="1" applyFont="1" applyFill="1" applyBorder="1" applyAlignment="1">
      <alignment horizontal="center" vertical="center" wrapText="1"/>
    </xf>
    <xf numFmtId="38" fontId="61" fillId="31" borderId="16" xfId="5" applyNumberFormat="1" applyFont="1" applyFill="1" applyBorder="1" applyAlignment="1">
      <alignment horizontal="center" wrapText="1"/>
    </xf>
    <xf numFmtId="166" fontId="61" fillId="32" borderId="16" xfId="5" applyNumberFormat="1" applyFont="1" applyFill="1" applyBorder="1" applyAlignment="1">
      <alignment horizontal="center" wrapText="1"/>
    </xf>
    <xf numFmtId="38" fontId="61" fillId="2" borderId="16" xfId="5" applyNumberFormat="1" applyFont="1" applyFill="1" applyBorder="1" applyAlignment="1">
      <alignment horizontal="center" wrapText="1"/>
    </xf>
    <xf numFmtId="38" fontId="61" fillId="32" borderId="0" xfId="5" applyNumberFormat="1" applyFont="1" applyFill="1" applyAlignment="1">
      <alignment horizontal="center" wrapText="1"/>
    </xf>
    <xf numFmtId="38" fontId="61" fillId="41" borderId="21" xfId="5" applyNumberFormat="1" applyFont="1" applyFill="1" applyBorder="1" applyAlignment="1">
      <alignment horizontal="left" vertical="top" wrapText="1" readingOrder="1"/>
    </xf>
    <xf numFmtId="38" fontId="61" fillId="31" borderId="0" xfId="5" applyNumberFormat="1" applyFont="1" applyFill="1" applyAlignment="1">
      <alignment horizontal="center" wrapText="1"/>
    </xf>
    <xf numFmtId="176" fontId="62" fillId="0" borderId="0" xfId="8" applyNumberFormat="1" applyFont="1" applyAlignment="1">
      <alignment horizontal="center" vertical="top" wrapText="1"/>
    </xf>
    <xf numFmtId="171" fontId="61" fillId="32" borderId="64" xfId="5" applyNumberFormat="1" applyFont="1" applyFill="1" applyBorder="1" applyAlignment="1">
      <alignment horizontal="center" wrapText="1"/>
    </xf>
    <xf numFmtId="38" fontId="61" fillId="32" borderId="25" xfId="5" applyNumberFormat="1" applyFont="1" applyFill="1" applyBorder="1" applyAlignment="1">
      <alignment horizontal="center" wrapText="1"/>
    </xf>
    <xf numFmtId="3" fontId="63" fillId="2" borderId="0" xfId="8" applyNumberFormat="1" applyFont="1" applyFill="1"/>
    <xf numFmtId="171" fontId="61" fillId="32" borderId="15" xfId="5" applyNumberFormat="1" applyFont="1" applyFill="1" applyBorder="1" applyAlignment="1">
      <alignment horizontal="center" wrapText="1"/>
    </xf>
    <xf numFmtId="170" fontId="61" fillId="32" borderId="16" xfId="5" applyNumberFormat="1" applyFont="1" applyFill="1" applyBorder="1" applyAlignment="1">
      <alignment horizontal="center" wrapText="1"/>
    </xf>
    <xf numFmtId="0" fontId="43" fillId="5" borderId="0" xfId="5" applyFont="1" applyFill="1" applyAlignment="1">
      <alignment horizontal="center" vertical="center" wrapText="1"/>
    </xf>
    <xf numFmtId="38" fontId="61" fillId="5" borderId="25" xfId="5" applyNumberFormat="1" applyFont="1" applyFill="1" applyBorder="1" applyAlignment="1">
      <alignment horizontal="center" wrapText="1"/>
    </xf>
    <xf numFmtId="38" fontId="61" fillId="5" borderId="16" xfId="5" applyNumberFormat="1" applyFont="1" applyFill="1" applyBorder="1" applyAlignment="1">
      <alignment horizontal="center" wrapText="1"/>
    </xf>
    <xf numFmtId="38" fontId="61" fillId="5" borderId="26" xfId="5" applyNumberFormat="1" applyFont="1" applyFill="1" applyBorder="1" applyAlignment="1">
      <alignment horizontal="center" wrapText="1"/>
    </xf>
    <xf numFmtId="38" fontId="61" fillId="5" borderId="18" xfId="5" applyNumberFormat="1" applyFont="1" applyFill="1" applyBorder="1" applyAlignment="1">
      <alignment horizontal="center" wrapText="1"/>
    </xf>
    <xf numFmtId="38" fontId="61" fillId="5" borderId="33" xfId="5" applyNumberFormat="1" applyFont="1" applyFill="1" applyBorder="1" applyAlignment="1">
      <alignment horizontal="center" wrapText="1"/>
    </xf>
    <xf numFmtId="38" fontId="61" fillId="5" borderId="53" xfId="5" applyNumberFormat="1" applyFont="1" applyFill="1" applyBorder="1" applyAlignment="1">
      <alignment horizontal="center" vertical="top" wrapText="1"/>
    </xf>
    <xf numFmtId="38" fontId="61" fillId="5" borderId="25" xfId="5" applyNumberFormat="1" applyFont="1" applyFill="1" applyBorder="1" applyAlignment="1">
      <alignment horizontal="center" vertical="top" wrapText="1"/>
    </xf>
    <xf numFmtId="38" fontId="61" fillId="5" borderId="0" xfId="5" applyNumberFormat="1" applyFont="1" applyFill="1" applyAlignment="1">
      <alignment horizontal="center" vertical="top" wrapText="1"/>
    </xf>
    <xf numFmtId="38" fontId="24" fillId="5" borderId="0" xfId="5" applyNumberFormat="1" applyFill="1">
      <alignment wrapText="1"/>
    </xf>
    <xf numFmtId="0" fontId="61" fillId="39" borderId="52" xfId="5" applyFont="1" applyFill="1" applyBorder="1" applyAlignment="1">
      <alignment horizontal="right" vertical="top" wrapText="1" readingOrder="1"/>
    </xf>
    <xf numFmtId="38" fontId="61" fillId="32" borderId="53" xfId="5" applyNumberFormat="1" applyFont="1" applyFill="1" applyBorder="1" applyAlignment="1">
      <alignment horizontal="center" vertical="top" wrapText="1"/>
    </xf>
    <xf numFmtId="166" fontId="61" fillId="31" borderId="16" xfId="5" applyNumberFormat="1" applyFont="1" applyFill="1" applyBorder="1" applyAlignment="1">
      <alignment horizontal="center" wrapText="1"/>
    </xf>
    <xf numFmtId="38" fontId="61" fillId="42" borderId="52" xfId="5" applyNumberFormat="1" applyFont="1" applyFill="1" applyBorder="1" applyAlignment="1">
      <alignment horizontal="right" vertical="top" wrapText="1" readingOrder="1"/>
    </xf>
    <xf numFmtId="171" fontId="61" fillId="32" borderId="2" xfId="5" applyNumberFormat="1" applyFont="1" applyFill="1" applyBorder="1" applyAlignment="1">
      <alignment horizontal="center" wrapText="1"/>
    </xf>
    <xf numFmtId="38" fontId="61" fillId="10" borderId="16" xfId="5" applyNumberFormat="1" applyFont="1" applyFill="1" applyBorder="1" applyAlignment="1">
      <alignment horizontal="center" wrapText="1"/>
    </xf>
    <xf numFmtId="38" fontId="61" fillId="4" borderId="16" xfId="5" applyNumberFormat="1" applyFont="1" applyFill="1" applyBorder="1" applyAlignment="1">
      <alignment horizontal="center" wrapText="1"/>
    </xf>
    <xf numFmtId="38" fontId="61" fillId="43" borderId="16" xfId="5" applyNumberFormat="1" applyFont="1" applyFill="1" applyBorder="1" applyAlignment="1">
      <alignment horizontal="center" wrapText="1"/>
    </xf>
    <xf numFmtId="166" fontId="61" fillId="32" borderId="33" xfId="5" applyNumberFormat="1" applyFont="1" applyFill="1" applyBorder="1" applyAlignment="1">
      <alignment horizontal="center" wrapText="1"/>
    </xf>
    <xf numFmtId="38" fontId="61" fillId="0" borderId="74" xfId="5" applyNumberFormat="1" applyFont="1" applyBorder="1" applyAlignment="1">
      <alignment horizontal="center" wrapText="1"/>
    </xf>
    <xf numFmtId="38" fontId="61" fillId="32" borderId="74" xfId="5" applyNumberFormat="1" applyFont="1" applyFill="1" applyBorder="1" applyAlignment="1">
      <alignment horizontal="center" wrapText="1"/>
    </xf>
    <xf numFmtId="38" fontId="61" fillId="32" borderId="64" xfId="5" applyNumberFormat="1" applyFont="1" applyFill="1" applyBorder="1" applyAlignment="1">
      <alignment horizontal="center" wrapText="1"/>
    </xf>
    <xf numFmtId="38" fontId="61" fillId="0" borderId="78" xfId="5" applyNumberFormat="1" applyFont="1" applyBorder="1" applyAlignment="1">
      <alignment horizontal="center" vertical="top" wrapText="1"/>
    </xf>
    <xf numFmtId="38" fontId="61" fillId="0" borderId="72" xfId="5" applyNumberFormat="1" applyFont="1" applyBorder="1" applyAlignment="1">
      <alignment horizontal="right" vertical="top" wrapText="1" readingOrder="1"/>
    </xf>
    <xf numFmtId="38" fontId="61" fillId="36" borderId="74" xfId="5" applyNumberFormat="1" applyFont="1" applyFill="1" applyBorder="1" applyAlignment="1">
      <alignment horizontal="center" wrapText="1"/>
    </xf>
    <xf numFmtId="166" fontId="61" fillId="32" borderId="15" xfId="5" applyNumberFormat="1" applyFont="1" applyFill="1" applyBorder="1" applyAlignment="1">
      <alignment horizontal="center" wrapText="1"/>
    </xf>
    <xf numFmtId="38" fontId="61" fillId="32" borderId="2" xfId="5" applyNumberFormat="1" applyFont="1" applyFill="1" applyBorder="1" applyAlignment="1">
      <alignment horizontal="center" wrapText="1"/>
    </xf>
    <xf numFmtId="38" fontId="61" fillId="36" borderId="15" xfId="5" applyNumberFormat="1" applyFont="1" applyFill="1" applyBorder="1" applyAlignment="1">
      <alignment horizontal="center" wrapText="1"/>
    </xf>
    <xf numFmtId="38" fontId="61" fillId="36" borderId="2" xfId="5" applyNumberFormat="1" applyFont="1" applyFill="1" applyBorder="1" applyAlignment="1">
      <alignment horizontal="center" wrapText="1"/>
    </xf>
    <xf numFmtId="38" fontId="61" fillId="36" borderId="78" xfId="5" applyNumberFormat="1" applyFont="1" applyFill="1" applyBorder="1" applyAlignment="1">
      <alignment horizontal="center" vertical="top" wrapText="1"/>
    </xf>
    <xf numFmtId="38" fontId="43" fillId="0" borderId="7" xfId="5" applyNumberFormat="1" applyFont="1" applyBorder="1" applyAlignment="1">
      <alignment horizontal="center" vertical="center" wrapText="1"/>
    </xf>
    <xf numFmtId="38" fontId="43" fillId="10" borderId="79" xfId="5" applyNumberFormat="1" applyFont="1" applyFill="1" applyBorder="1" applyAlignment="1">
      <alignment horizontal="center" vertical="center" wrapText="1" readingOrder="1"/>
    </xf>
    <xf numFmtId="38" fontId="43" fillId="7" borderId="12" xfId="5" applyNumberFormat="1" applyFont="1" applyFill="1" applyBorder="1" applyAlignment="1">
      <alignment horizontal="center" vertical="center" wrapText="1" readingOrder="1"/>
    </xf>
    <xf numFmtId="38" fontId="61" fillId="10" borderId="80" xfId="5" applyNumberFormat="1" applyFont="1" applyFill="1" applyBorder="1" applyAlignment="1">
      <alignment horizontal="center" vertical="center" wrapText="1"/>
    </xf>
    <xf numFmtId="38" fontId="61" fillId="10" borderId="25" xfId="5" applyNumberFormat="1" applyFont="1" applyFill="1" applyBorder="1" applyAlignment="1">
      <alignment horizontal="center" wrapText="1"/>
    </xf>
    <xf numFmtId="38" fontId="61" fillId="10" borderId="0" xfId="5" applyNumberFormat="1" applyFont="1" applyFill="1" applyAlignment="1">
      <alignment horizontal="center" wrapText="1"/>
    </xf>
    <xf numFmtId="0" fontId="43" fillId="20" borderId="73" xfId="5" applyFont="1" applyFill="1" applyBorder="1" applyAlignment="1">
      <alignment horizontal="center" vertical="center" wrapText="1"/>
    </xf>
    <xf numFmtId="38" fontId="61" fillId="20" borderId="0" xfId="5" applyNumberFormat="1" applyFont="1" applyFill="1" applyAlignment="1">
      <alignment horizontal="left" wrapText="1" readingOrder="1"/>
    </xf>
    <xf numFmtId="38" fontId="24" fillId="20" borderId="34" xfId="5" applyNumberFormat="1" applyFill="1" applyBorder="1" applyAlignment="1">
      <alignment horizontal="left" wrapText="1" readingOrder="1"/>
    </xf>
    <xf numFmtId="38" fontId="61" fillId="36" borderId="21" xfId="5" applyNumberFormat="1" applyFont="1" applyFill="1" applyBorder="1" applyAlignment="1">
      <alignment horizontal="left" vertical="top" wrapText="1" readingOrder="1"/>
    </xf>
    <xf numFmtId="38" fontId="24" fillId="20" borderId="0" xfId="5" applyNumberFormat="1" applyFill="1" applyAlignment="1">
      <alignment horizontal="center" wrapText="1"/>
    </xf>
    <xf numFmtId="38" fontId="61" fillId="20" borderId="76" xfId="5" applyNumberFormat="1" applyFont="1" applyFill="1" applyBorder="1" applyAlignment="1">
      <alignment horizontal="center" vertical="center" wrapText="1"/>
    </xf>
    <xf numFmtId="38" fontId="24" fillId="0" borderId="0" xfId="5" applyNumberFormat="1" applyAlignment="1">
      <alignment horizontal="center" wrapText="1"/>
    </xf>
    <xf numFmtId="38" fontId="61" fillId="25" borderId="75" xfId="5" applyNumberFormat="1" applyFont="1" applyFill="1" applyBorder="1" applyAlignment="1">
      <alignment horizontal="right" vertical="top" wrapText="1" readingOrder="1"/>
    </xf>
    <xf numFmtId="38" fontId="24" fillId="25" borderId="31" xfId="5" applyNumberFormat="1" applyFill="1" applyBorder="1" applyAlignment="1">
      <alignment horizontal="left" wrapText="1" readingOrder="1"/>
    </xf>
    <xf numFmtId="38" fontId="24" fillId="25" borderId="77" xfId="5" applyNumberFormat="1" applyFill="1" applyBorder="1" applyAlignment="1">
      <alignment horizontal="center" wrapText="1"/>
    </xf>
    <xf numFmtId="38" fontId="61" fillId="25" borderId="77" xfId="5" applyNumberFormat="1" applyFont="1" applyFill="1" applyBorder="1" applyAlignment="1">
      <alignment horizontal="center" vertical="center" wrapText="1"/>
    </xf>
    <xf numFmtId="38" fontId="61" fillId="25" borderId="36" xfId="5" applyNumberFormat="1" applyFont="1" applyFill="1" applyBorder="1" applyAlignment="1">
      <alignment horizontal="center" vertical="center" wrapText="1"/>
    </xf>
    <xf numFmtId="38" fontId="43" fillId="5" borderId="40" xfId="5" applyNumberFormat="1" applyFont="1" applyFill="1" applyBorder="1" applyAlignment="1">
      <alignment horizontal="center" vertical="center" wrapText="1"/>
    </xf>
    <xf numFmtId="38" fontId="61" fillId="5" borderId="40" xfId="5" applyNumberFormat="1" applyFont="1" applyFill="1" applyBorder="1" applyAlignment="1">
      <alignment horizontal="right" vertical="top" wrapText="1" readingOrder="1"/>
    </xf>
    <xf numFmtId="38" fontId="24" fillId="5" borderId="45" xfId="5" applyNumberFormat="1" applyFill="1" applyBorder="1" applyAlignment="1">
      <alignment horizontal="left" wrapText="1" readingOrder="1"/>
    </xf>
    <xf numFmtId="38" fontId="24" fillId="5" borderId="42" xfId="5" applyNumberFormat="1" applyFill="1" applyBorder="1" applyAlignment="1">
      <alignment horizontal="center" wrapText="1"/>
    </xf>
    <xf numFmtId="38" fontId="61" fillId="5" borderId="42" xfId="5" applyNumberFormat="1" applyFont="1" applyFill="1" applyBorder="1" applyAlignment="1">
      <alignment horizontal="center" vertical="center" wrapText="1"/>
    </xf>
    <xf numFmtId="38" fontId="61" fillId="5" borderId="36" xfId="5" applyNumberFormat="1" applyFont="1" applyFill="1" applyBorder="1" applyAlignment="1">
      <alignment horizontal="center" vertical="center" wrapText="1"/>
    </xf>
    <xf numFmtId="38" fontId="24" fillId="32" borderId="0" xfId="5" applyNumberFormat="1" applyFill="1" applyAlignment="1">
      <alignment horizontal="center" wrapText="1"/>
    </xf>
    <xf numFmtId="38" fontId="61" fillId="0" borderId="52" xfId="5" applyNumberFormat="1" applyFont="1" applyBorder="1" applyAlignment="1">
      <alignment horizontal="left" vertical="top" wrapText="1" readingOrder="1"/>
    </xf>
    <xf numFmtId="38" fontId="24" fillId="0" borderId="34" xfId="5" applyNumberFormat="1" applyBorder="1" applyAlignment="1">
      <alignment horizontal="left" wrapText="1" readingOrder="1"/>
    </xf>
    <xf numFmtId="38" fontId="61" fillId="44" borderId="16" xfId="5" applyNumberFormat="1" applyFont="1" applyFill="1" applyBorder="1" applyAlignment="1">
      <alignment horizontal="left" vertical="top" wrapText="1" readingOrder="1"/>
    </xf>
    <xf numFmtId="165" fontId="14" fillId="0" borderId="0" xfId="0" applyNumberFormat="1" applyFont="1" applyAlignment="1">
      <alignment horizontal="center" vertical="center" wrapText="1" readingOrder="2"/>
    </xf>
    <xf numFmtId="0" fontId="14" fillId="5" borderId="0" xfId="0" applyFont="1" applyFill="1" applyAlignment="1">
      <alignment horizontal="right" vertical="center" readingOrder="2"/>
    </xf>
    <xf numFmtId="49" fontId="18" fillId="5" borderId="0" xfId="0" applyNumberFormat="1" applyFont="1" applyFill="1" applyAlignment="1">
      <alignment horizontal="center" vertical="center" readingOrder="2"/>
    </xf>
    <xf numFmtId="0" fontId="13" fillId="5" borderId="1" xfId="0" applyFont="1" applyFill="1" applyBorder="1" applyAlignment="1">
      <alignment horizontal="center" vertical="center" wrapText="1" readingOrder="2"/>
    </xf>
    <xf numFmtId="0" fontId="20" fillId="5" borderId="0" xfId="0" applyFont="1" applyFill="1" applyAlignment="1">
      <alignment horizontal="right" vertical="center" readingOrder="2"/>
    </xf>
    <xf numFmtId="0" fontId="14" fillId="5" borderId="0" xfId="0" applyFont="1" applyFill="1" applyAlignment="1">
      <alignment vertical="center" readingOrder="2"/>
    </xf>
    <xf numFmtId="165" fontId="23" fillId="5" borderId="0" xfId="0" applyNumberFormat="1" applyFont="1" applyFill="1" applyAlignment="1">
      <alignment horizontal="center" vertical="center" readingOrder="2"/>
    </xf>
    <xf numFmtId="0" fontId="14" fillId="5" borderId="1" xfId="0" applyFont="1" applyFill="1" applyBorder="1" applyAlignment="1">
      <alignment horizontal="center" vertical="center" readingOrder="2"/>
    </xf>
    <xf numFmtId="0" fontId="21" fillId="5" borderId="0" xfId="0" applyFont="1" applyFill="1" applyAlignment="1">
      <alignment horizontal="center" vertical="center" wrapText="1" readingOrder="2"/>
    </xf>
    <xf numFmtId="0" fontId="13" fillId="5" borderId="0" xfId="1" applyNumberFormat="1" applyFont="1" applyFill="1" applyAlignment="1">
      <alignment horizontal="center" vertical="center" readingOrder="2"/>
    </xf>
    <xf numFmtId="165" fontId="13" fillId="5" borderId="0" xfId="0" applyNumberFormat="1" applyFont="1" applyFill="1" applyAlignment="1">
      <alignment vertical="center" readingOrder="2"/>
    </xf>
    <xf numFmtId="49" fontId="17" fillId="5" borderId="0" xfId="0" applyNumberFormat="1" applyFont="1" applyFill="1" applyAlignment="1">
      <alignment horizontal="left" vertical="center" readingOrder="2"/>
    </xf>
    <xf numFmtId="165" fontId="21" fillId="5" borderId="0" xfId="1" applyNumberFormat="1" applyFont="1" applyFill="1" applyBorder="1" applyAlignment="1">
      <alignment vertical="center" readingOrder="2"/>
    </xf>
    <xf numFmtId="0" fontId="13" fillId="5" borderId="1" xfId="0" applyFont="1" applyFill="1" applyBorder="1" applyAlignment="1">
      <alignment horizontal="center" vertical="center" readingOrder="2"/>
    </xf>
    <xf numFmtId="165" fontId="18" fillId="5" borderId="0" xfId="1" applyNumberFormat="1" applyFont="1" applyFill="1" applyAlignment="1">
      <alignment horizontal="center" vertical="center" readingOrder="2"/>
    </xf>
    <xf numFmtId="165" fontId="20" fillId="5" borderId="6" xfId="0" applyNumberFormat="1" applyFont="1" applyFill="1" applyBorder="1" applyAlignment="1">
      <alignment vertical="center" readingOrder="2"/>
    </xf>
    <xf numFmtId="0" fontId="14" fillId="5" borderId="0" xfId="0" applyFont="1" applyFill="1" applyAlignment="1">
      <alignment horizontal="center" vertical="center" wrapText="1" readingOrder="2"/>
    </xf>
    <xf numFmtId="0" fontId="33" fillId="0" borderId="0" xfId="0" applyFont="1" applyAlignment="1">
      <alignment vertical="center" readingOrder="2"/>
    </xf>
    <xf numFmtId="165" fontId="11" fillId="5" borderId="0" xfId="0" applyNumberFormat="1" applyFont="1" applyFill="1" applyAlignment="1">
      <alignment horizontal="center" vertical="center" readingOrder="2"/>
    </xf>
    <xf numFmtId="165" fontId="17" fillId="5" borderId="0" xfId="0" applyNumberFormat="1" applyFont="1" applyFill="1" applyAlignment="1">
      <alignment readingOrder="2"/>
    </xf>
    <xf numFmtId="165" fontId="11" fillId="5" borderId="0" xfId="0" applyNumberFormat="1" applyFont="1" applyFill="1" applyAlignment="1">
      <alignment vertical="center" readingOrder="2"/>
    </xf>
    <xf numFmtId="165" fontId="11" fillId="5" borderId="0" xfId="1" applyNumberFormat="1" applyFont="1" applyFill="1" applyAlignment="1">
      <alignment vertical="center" readingOrder="2"/>
    </xf>
    <xf numFmtId="0" fontId="13" fillId="5" borderId="0" xfId="0" applyFont="1" applyFill="1" applyAlignment="1">
      <alignment vertical="center" readingOrder="2"/>
    </xf>
    <xf numFmtId="0" fontId="13" fillId="5" borderId="4" xfId="0" applyFont="1" applyFill="1" applyBorder="1" applyAlignment="1">
      <alignment horizontal="center" vertical="center" wrapText="1" readingOrder="2"/>
    </xf>
    <xf numFmtId="49" fontId="7" fillId="5" borderId="0" xfId="3" applyNumberFormat="1" applyFont="1" applyFill="1" applyAlignment="1">
      <alignment horizontal="left" vertical="top"/>
    </xf>
    <xf numFmtId="0" fontId="7" fillId="5" borderId="0" xfId="3" applyFont="1" applyFill="1" applyAlignment="1">
      <alignment horizontal="right"/>
    </xf>
    <xf numFmtId="0" fontId="4" fillId="5" borderId="0" xfId="3" applyFont="1" applyFill="1" applyAlignment="1">
      <alignment horizontal="right" readingOrder="2"/>
    </xf>
    <xf numFmtId="0" fontId="7" fillId="5" borderId="0" xfId="3" applyFont="1" applyFill="1"/>
    <xf numFmtId="0" fontId="7" fillId="5" borderId="0" xfId="3" applyFont="1" applyFill="1" applyAlignment="1">
      <alignment horizontal="center" vertical="center"/>
    </xf>
    <xf numFmtId="0" fontId="7" fillId="5" borderId="1" xfId="3" applyFont="1" applyFill="1" applyBorder="1" applyAlignment="1">
      <alignment horizontal="center" vertical="center"/>
    </xf>
    <xf numFmtId="165" fontId="7" fillId="5" borderId="0" xfId="3" applyNumberFormat="1" applyFont="1" applyFill="1" applyAlignment="1">
      <alignment horizontal="center"/>
    </xf>
    <xf numFmtId="165" fontId="7" fillId="5" borderId="1" xfId="3" applyNumberFormat="1" applyFont="1" applyFill="1" applyBorder="1" applyAlignment="1">
      <alignment horizontal="center"/>
    </xf>
    <xf numFmtId="165" fontId="7" fillId="5" borderId="3" xfId="3" applyNumberFormat="1" applyFont="1" applyFill="1" applyBorder="1" applyAlignment="1">
      <alignment horizontal="center"/>
    </xf>
    <xf numFmtId="0" fontId="7" fillId="5" borderId="0" xfId="3" applyFont="1" applyFill="1" applyAlignment="1">
      <alignment vertical="center"/>
    </xf>
    <xf numFmtId="165" fontId="7" fillId="5" borderId="0" xfId="3" applyNumberFormat="1" applyFont="1" applyFill="1" applyAlignment="1">
      <alignment horizontal="center" vertical="center"/>
    </xf>
    <xf numFmtId="165" fontId="7" fillId="5" borderId="21" xfId="3" applyNumberFormat="1" applyFont="1" applyFill="1" applyBorder="1" applyAlignment="1">
      <alignment horizontal="center" vertical="center" wrapText="1"/>
    </xf>
    <xf numFmtId="165" fontId="7" fillId="5" borderId="16" xfId="3" applyNumberFormat="1" applyFont="1" applyFill="1" applyBorder="1" applyAlignment="1">
      <alignment horizontal="center" vertical="center" wrapText="1"/>
    </xf>
    <xf numFmtId="165" fontId="7" fillId="5" borderId="15" xfId="3" applyNumberFormat="1" applyFont="1" applyFill="1" applyBorder="1" applyAlignment="1">
      <alignment horizontal="center" vertical="center" wrapText="1"/>
    </xf>
    <xf numFmtId="38" fontId="46" fillId="0" borderId="48" xfId="5" applyNumberFormat="1" applyFont="1" applyBorder="1" applyAlignment="1">
      <alignment horizontal="center" vertical="center" wrapText="1"/>
    </xf>
    <xf numFmtId="38" fontId="46" fillId="0" borderId="51" xfId="5" applyNumberFormat="1" applyFont="1" applyBorder="1" applyAlignment="1">
      <alignment horizontal="center" vertical="center" wrapText="1"/>
    </xf>
    <xf numFmtId="38" fontId="46" fillId="0" borderId="39" xfId="5" applyNumberFormat="1" applyFont="1" applyBorder="1" applyAlignment="1">
      <alignment horizontal="center" vertical="center" wrapText="1"/>
    </xf>
    <xf numFmtId="38" fontId="46" fillId="5" borderId="16" xfId="5" applyNumberFormat="1" applyFont="1" applyFill="1" applyBorder="1" applyAlignment="1">
      <alignment horizontal="center" vertical="top" wrapText="1"/>
    </xf>
    <xf numFmtId="171" fontId="46" fillId="5" borderId="16" xfId="5" applyNumberFormat="1" applyFont="1" applyFill="1" applyBorder="1" applyAlignment="1">
      <alignment horizontal="center" vertical="center" wrapText="1"/>
    </xf>
    <xf numFmtId="3" fontId="53" fillId="0" borderId="16" xfId="8" applyNumberFormat="1" applyFont="1" applyBorder="1"/>
    <xf numFmtId="166" fontId="46" fillId="5" borderId="16" xfId="5" applyNumberFormat="1" applyFont="1" applyFill="1" applyBorder="1" applyAlignment="1">
      <alignment horizontal="center" wrapText="1"/>
    </xf>
    <xf numFmtId="172" fontId="54" fillId="5" borderId="16" xfId="5" applyNumberFormat="1" applyFont="1" applyFill="1" applyBorder="1" applyAlignment="1">
      <alignment horizontal="center" wrapText="1"/>
    </xf>
    <xf numFmtId="171" fontId="46" fillId="5" borderId="16" xfId="5" applyNumberFormat="1" applyFont="1" applyFill="1" applyBorder="1" applyAlignment="1">
      <alignment horizontal="center" wrapText="1"/>
    </xf>
    <xf numFmtId="172" fontId="46" fillId="5" borderId="16" xfId="5" applyNumberFormat="1" applyFont="1" applyFill="1" applyBorder="1" applyAlignment="1">
      <alignment horizontal="center" wrapText="1"/>
    </xf>
    <xf numFmtId="172" fontId="52" fillId="5" borderId="16" xfId="5" applyNumberFormat="1" applyFont="1" applyFill="1" applyBorder="1" applyAlignment="1">
      <alignment horizontal="center" wrapText="1"/>
    </xf>
    <xf numFmtId="38" fontId="44" fillId="7" borderId="9" xfId="5" applyNumberFormat="1" applyFont="1" applyFill="1" applyBorder="1" applyAlignment="1">
      <alignment horizontal="center" vertical="center" wrapText="1" readingOrder="1"/>
    </xf>
    <xf numFmtId="170" fontId="44" fillId="8" borderId="31" xfId="6" applyNumberFormat="1" applyFont="1" applyFill="1" applyBorder="1" applyAlignment="1">
      <alignment horizontal="center" vertical="center" readingOrder="2"/>
    </xf>
    <xf numFmtId="170" fontId="44" fillId="4" borderId="31" xfId="6" applyNumberFormat="1" applyFont="1" applyFill="1" applyBorder="1" applyAlignment="1">
      <alignment horizontal="center" vertical="center" readingOrder="2"/>
    </xf>
    <xf numFmtId="38" fontId="46" fillId="9" borderId="31" xfId="5" applyNumberFormat="1" applyFont="1" applyFill="1" applyBorder="1" applyAlignment="1">
      <alignment horizontal="center" vertical="center" wrapText="1"/>
    </xf>
    <xf numFmtId="38" fontId="46" fillId="10" borderId="31" xfId="5" applyNumberFormat="1" applyFont="1" applyFill="1" applyBorder="1" applyAlignment="1">
      <alignment horizontal="center" vertical="center" wrapText="1"/>
    </xf>
    <xf numFmtId="38" fontId="46" fillId="11" borderId="31" xfId="5" applyNumberFormat="1" applyFont="1" applyFill="1" applyBorder="1" applyAlignment="1">
      <alignment horizontal="center" vertical="center" wrapText="1"/>
    </xf>
    <xf numFmtId="38" fontId="46" fillId="12" borderId="31" xfId="5" applyNumberFormat="1" applyFont="1" applyFill="1" applyBorder="1" applyAlignment="1">
      <alignment horizontal="center" vertical="center" wrapText="1"/>
    </xf>
    <xf numFmtId="0" fontId="46" fillId="12" borderId="31" xfId="5" applyFont="1" applyFill="1" applyBorder="1" applyAlignment="1">
      <alignment horizontal="center" vertical="center" wrapText="1"/>
    </xf>
    <xf numFmtId="38" fontId="46" fillId="13" borderId="31" xfId="5" applyNumberFormat="1" applyFont="1" applyFill="1" applyBorder="1" applyAlignment="1">
      <alignment horizontal="center" vertical="center" wrapText="1"/>
    </xf>
    <xf numFmtId="38" fontId="46" fillId="14" borderId="31" xfId="5" applyNumberFormat="1" applyFont="1" applyFill="1" applyBorder="1" applyAlignment="1">
      <alignment horizontal="center" vertical="center" wrapText="1"/>
    </xf>
    <xf numFmtId="38" fontId="46" fillId="15" borderId="31" xfId="5" applyNumberFormat="1" applyFont="1" applyFill="1" applyBorder="1" applyAlignment="1">
      <alignment horizontal="center" vertical="center" wrapText="1"/>
    </xf>
    <xf numFmtId="38" fontId="46" fillId="16" borderId="31" xfId="5" applyNumberFormat="1" applyFont="1" applyFill="1" applyBorder="1" applyAlignment="1">
      <alignment horizontal="center" vertical="center" wrapText="1"/>
    </xf>
    <xf numFmtId="38" fontId="46" fillId="17" borderId="31" xfId="5" applyNumberFormat="1" applyFont="1" applyFill="1" applyBorder="1" applyAlignment="1">
      <alignment horizontal="center" vertical="center" wrapText="1"/>
    </xf>
    <xf numFmtId="38" fontId="46" fillId="18" borderId="31" xfId="5" applyNumberFormat="1" applyFont="1" applyFill="1" applyBorder="1" applyAlignment="1">
      <alignment horizontal="center" vertical="center" wrapText="1"/>
    </xf>
    <xf numFmtId="38" fontId="46" fillId="19" borderId="31" xfId="5" applyNumberFormat="1" applyFont="1" applyFill="1" applyBorder="1" applyAlignment="1">
      <alignment horizontal="center" vertical="center" wrapText="1"/>
    </xf>
    <xf numFmtId="38" fontId="46" fillId="20" borderId="31" xfId="5" applyNumberFormat="1" applyFont="1" applyFill="1" applyBorder="1" applyAlignment="1">
      <alignment horizontal="center" vertical="center" wrapText="1"/>
    </xf>
    <xf numFmtId="38" fontId="46" fillId="21" borderId="31" xfId="5" applyNumberFormat="1" applyFont="1" applyFill="1" applyBorder="1" applyAlignment="1">
      <alignment horizontal="center" vertical="center" wrapText="1"/>
    </xf>
    <xf numFmtId="38" fontId="46" fillId="22" borderId="31" xfId="5" applyNumberFormat="1" applyFont="1" applyFill="1" applyBorder="1" applyAlignment="1">
      <alignment horizontal="center" vertical="center" wrapText="1"/>
    </xf>
    <xf numFmtId="38" fontId="46" fillId="23" borderId="31" xfId="5" applyNumberFormat="1" applyFont="1" applyFill="1" applyBorder="1" applyAlignment="1">
      <alignment horizontal="center" vertical="center" wrapText="1"/>
    </xf>
    <xf numFmtId="38" fontId="46" fillId="24" borderId="31" xfId="5" applyNumberFormat="1" applyFont="1" applyFill="1" applyBorder="1" applyAlignment="1">
      <alignment horizontal="center" vertical="center" wrapText="1"/>
    </xf>
    <xf numFmtId="38" fontId="46" fillId="25" borderId="31" xfId="5" applyNumberFormat="1" applyFont="1" applyFill="1" applyBorder="1" applyAlignment="1">
      <alignment horizontal="center" vertical="center" wrapText="1"/>
    </xf>
    <xf numFmtId="38" fontId="46" fillId="20" borderId="31" xfId="5" applyNumberFormat="1" applyFont="1" applyFill="1" applyBorder="1" applyAlignment="1">
      <alignment horizontal="center" vertical="center" wrapText="1" readingOrder="1"/>
    </xf>
    <xf numFmtId="38" fontId="46" fillId="26" borderId="31" xfId="5" applyNumberFormat="1" applyFont="1" applyFill="1" applyBorder="1" applyAlignment="1">
      <alignment horizontal="center" vertical="center" wrapText="1" readingOrder="1"/>
    </xf>
    <xf numFmtId="38" fontId="46" fillId="27" borderId="31" xfId="5" applyNumberFormat="1" applyFont="1" applyFill="1" applyBorder="1" applyAlignment="1">
      <alignment horizontal="center" vertical="center" wrapText="1" readingOrder="1"/>
    </xf>
    <xf numFmtId="38" fontId="46" fillId="11" borderId="31" xfId="5" applyNumberFormat="1" applyFont="1" applyFill="1" applyBorder="1" applyAlignment="1">
      <alignment horizontal="center" vertical="center" wrapText="1" readingOrder="1"/>
    </xf>
    <xf numFmtId="38" fontId="46" fillId="7" borderId="31" xfId="5" applyNumberFormat="1" applyFont="1" applyFill="1" applyBorder="1" applyAlignment="1">
      <alignment horizontal="center" vertical="center" wrapText="1" readingOrder="1"/>
    </xf>
    <xf numFmtId="38" fontId="46" fillId="28" borderId="31" xfId="5" applyNumberFormat="1" applyFont="1" applyFill="1" applyBorder="1" applyAlignment="1">
      <alignment horizontal="center" vertical="center" wrapText="1"/>
    </xf>
    <xf numFmtId="38" fontId="46" fillId="29" borderId="31" xfId="5" applyNumberFormat="1" applyFont="1" applyFill="1" applyBorder="1" applyAlignment="1">
      <alignment horizontal="center" vertical="center" wrapText="1" readingOrder="1"/>
    </xf>
    <xf numFmtId="38" fontId="46" fillId="29" borderId="37" xfId="5" applyNumberFormat="1" applyFont="1" applyFill="1" applyBorder="1" applyAlignment="1">
      <alignment horizontal="center" vertical="center" wrapText="1" readingOrder="1"/>
    </xf>
    <xf numFmtId="38" fontId="46" fillId="29" borderId="30" xfId="5" applyNumberFormat="1" applyFont="1" applyFill="1" applyBorder="1" applyAlignment="1">
      <alignment horizontal="center" vertical="center" wrapText="1" readingOrder="1"/>
    </xf>
    <xf numFmtId="170" fontId="46" fillId="5" borderId="16" xfId="5" applyNumberFormat="1" applyFont="1" applyFill="1" applyBorder="1" applyAlignment="1">
      <alignment horizontal="center" wrapText="1"/>
    </xf>
    <xf numFmtId="170" fontId="46" fillId="32" borderId="16" xfId="5" applyNumberFormat="1" applyFont="1" applyFill="1" applyBorder="1" applyAlignment="1">
      <alignment horizontal="center" wrapText="1"/>
    </xf>
    <xf numFmtId="166" fontId="46" fillId="31" borderId="16" xfId="5" applyNumberFormat="1" applyFont="1" applyFill="1" applyBorder="1" applyAlignment="1">
      <alignment horizontal="center" wrapText="1"/>
    </xf>
    <xf numFmtId="38" fontId="46" fillId="31" borderId="62" xfId="5" applyNumberFormat="1" applyFont="1" applyFill="1" applyBorder="1" applyAlignment="1">
      <alignment horizontal="center" vertical="center" wrapText="1" readingOrder="1"/>
    </xf>
    <xf numFmtId="38" fontId="46" fillId="36" borderId="62" xfId="5" applyNumberFormat="1" applyFont="1" applyFill="1" applyBorder="1" applyAlignment="1">
      <alignment horizontal="center" vertical="center" wrapText="1" readingOrder="1"/>
    </xf>
    <xf numFmtId="38" fontId="46" fillId="0" borderId="29" xfId="5" applyNumberFormat="1" applyFont="1" applyBorder="1" applyAlignment="1">
      <alignment horizontal="center" wrapText="1"/>
    </xf>
    <xf numFmtId="38" fontId="46" fillId="0" borderId="28" xfId="5" applyNumberFormat="1" applyFont="1" applyBorder="1" applyAlignment="1">
      <alignment horizontal="center" wrapText="1"/>
    </xf>
    <xf numFmtId="38" fontId="46" fillId="5" borderId="28" xfId="5" applyNumberFormat="1" applyFont="1" applyFill="1" applyBorder="1" applyAlignment="1">
      <alignment horizontal="center" wrapText="1"/>
    </xf>
    <xf numFmtId="38" fontId="46" fillId="0" borderId="28" xfId="5" applyNumberFormat="1" applyFont="1" applyBorder="1" applyAlignment="1">
      <alignment horizontal="center" vertical="top" wrapText="1"/>
    </xf>
    <xf numFmtId="38" fontId="46" fillId="0" borderId="27" xfId="5" applyNumberFormat="1" applyFont="1" applyBorder="1" applyAlignment="1">
      <alignment horizontal="center" vertical="top" wrapText="1"/>
    </xf>
    <xf numFmtId="38" fontId="46" fillId="0" borderId="19" xfId="5" applyNumberFormat="1" applyFont="1" applyBorder="1" applyAlignment="1">
      <alignment horizontal="center" wrapText="1"/>
    </xf>
    <xf numFmtId="38" fontId="46" fillId="5" borderId="19" xfId="5" applyNumberFormat="1" applyFont="1" applyFill="1" applyBorder="1" applyAlignment="1">
      <alignment horizontal="center" wrapText="1"/>
    </xf>
    <xf numFmtId="38" fontId="46" fillId="32" borderId="19" xfId="5" applyNumberFormat="1" applyFont="1" applyFill="1" applyBorder="1" applyAlignment="1">
      <alignment horizontal="center" wrapText="1"/>
    </xf>
    <xf numFmtId="38" fontId="46" fillId="5" borderId="18" xfId="5" applyNumberFormat="1" applyFont="1" applyFill="1" applyBorder="1" applyAlignment="1">
      <alignment horizontal="center" wrapText="1"/>
    </xf>
    <xf numFmtId="171" fontId="46" fillId="32" borderId="18" xfId="5" applyNumberFormat="1" applyFont="1" applyFill="1" applyBorder="1" applyAlignment="1">
      <alignment horizontal="center" wrapText="1"/>
    </xf>
    <xf numFmtId="172" fontId="54" fillId="32" borderId="18" xfId="5" applyNumberFormat="1" applyFont="1" applyFill="1" applyBorder="1" applyAlignment="1">
      <alignment horizontal="center" wrapText="1"/>
    </xf>
    <xf numFmtId="172" fontId="54" fillId="5" borderId="18" xfId="5" applyNumberFormat="1" applyFont="1" applyFill="1" applyBorder="1" applyAlignment="1">
      <alignment horizontal="center" wrapText="1"/>
    </xf>
    <xf numFmtId="172" fontId="46" fillId="5" borderId="18" xfId="5" applyNumberFormat="1" applyFont="1" applyFill="1" applyBorder="1" applyAlignment="1">
      <alignment horizontal="center" wrapText="1"/>
    </xf>
    <xf numFmtId="38" fontId="46" fillId="0" borderId="13" xfId="5" applyNumberFormat="1" applyFont="1" applyBorder="1" applyAlignment="1">
      <alignment horizontal="center" wrapText="1"/>
    </xf>
    <xf numFmtId="38" fontId="46" fillId="0" borderId="12" xfId="5" applyNumberFormat="1" applyFont="1" applyBorder="1" applyAlignment="1">
      <alignment horizontal="center" wrapText="1"/>
    </xf>
    <xf numFmtId="38" fontId="46" fillId="32" borderId="12" xfId="5" applyNumberFormat="1" applyFont="1" applyFill="1" applyBorder="1" applyAlignment="1">
      <alignment horizontal="center" wrapText="1"/>
    </xf>
    <xf numFmtId="171" fontId="46" fillId="32" borderId="12" xfId="5" applyNumberFormat="1" applyFont="1" applyFill="1" applyBorder="1" applyAlignment="1">
      <alignment horizontal="center" wrapText="1"/>
    </xf>
    <xf numFmtId="38" fontId="46" fillId="32" borderId="11" xfId="5" applyNumberFormat="1" applyFont="1" applyFill="1" applyBorder="1" applyAlignment="1">
      <alignment horizontal="center" wrapText="1"/>
    </xf>
    <xf numFmtId="38" fontId="56" fillId="20" borderId="34" xfId="5" applyNumberFormat="1" applyFont="1" applyFill="1" applyBorder="1" applyAlignment="1">
      <alignment horizontal="center" vertical="center" wrapText="1" readingOrder="1"/>
    </xf>
    <xf numFmtId="38" fontId="57" fillId="20" borderId="34" xfId="5" applyNumberFormat="1" applyFont="1" applyFill="1" applyBorder="1" applyAlignment="1">
      <alignment horizontal="center" vertical="center" wrapText="1" readingOrder="1"/>
    </xf>
    <xf numFmtId="38" fontId="57" fillId="25" borderId="31" xfId="5" applyNumberFormat="1" applyFont="1" applyFill="1" applyBorder="1" applyAlignment="1">
      <alignment horizontal="center" vertical="center" wrapText="1" readingOrder="1"/>
    </xf>
    <xf numFmtId="38" fontId="57" fillId="37" borderId="45" xfId="5" applyNumberFormat="1" applyFont="1" applyFill="1" applyBorder="1" applyAlignment="1">
      <alignment horizontal="center" vertical="center" wrapText="1" readingOrder="1"/>
    </xf>
    <xf numFmtId="38" fontId="57" fillId="32" borderId="34" xfId="5" applyNumberFormat="1" applyFont="1" applyFill="1" applyBorder="1" applyAlignment="1">
      <alignment horizontal="center" vertical="center" wrapText="1" readingOrder="1"/>
    </xf>
    <xf numFmtId="38" fontId="46" fillId="0" borderId="16" xfId="5" applyNumberFormat="1" applyFont="1" applyBorder="1" applyAlignment="1">
      <alignment horizontal="center" vertical="center" wrapText="1" readingOrder="1"/>
    </xf>
    <xf numFmtId="38" fontId="46" fillId="35" borderId="16" xfId="5" applyNumberFormat="1" applyFont="1" applyFill="1" applyBorder="1" applyAlignment="1">
      <alignment horizontal="center" vertical="center" wrapText="1" readingOrder="1"/>
    </xf>
    <xf numFmtId="38" fontId="57" fillId="0" borderId="34" xfId="5" applyNumberFormat="1" applyFont="1" applyBorder="1" applyAlignment="1">
      <alignment horizontal="center" vertical="center" wrapText="1" readingOrder="1"/>
    </xf>
    <xf numFmtId="49" fontId="4" fillId="5" borderId="0" xfId="0" applyNumberFormat="1" applyFont="1" applyFill="1"/>
    <xf numFmtId="0" fontId="4" fillId="5" borderId="0" xfId="0" applyFont="1" applyFill="1"/>
    <xf numFmtId="49" fontId="29" fillId="5" borderId="0" xfId="0" applyNumberFormat="1" applyFont="1" applyFill="1" applyAlignment="1">
      <alignment horizontal="left"/>
    </xf>
    <xf numFmtId="0" fontId="7" fillId="5" borderId="0" xfId="0" applyFont="1" applyFill="1" applyAlignment="1">
      <alignment horizontal="right"/>
    </xf>
    <xf numFmtId="49" fontId="29" fillId="5" borderId="0" xfId="0" applyNumberFormat="1" applyFont="1" applyFill="1" applyAlignment="1">
      <alignment horizontal="right"/>
    </xf>
    <xf numFmtId="0" fontId="29" fillId="5" borderId="0" xfId="0" applyFont="1" applyFill="1"/>
    <xf numFmtId="0" fontId="27" fillId="5" borderId="0" xfId="0" applyFont="1" applyFill="1"/>
    <xf numFmtId="49" fontId="27" fillId="5" borderId="0" xfId="0" applyNumberFormat="1" applyFont="1" applyFill="1"/>
    <xf numFmtId="0" fontId="13" fillId="5" borderId="0" xfId="0" applyFont="1" applyFill="1" applyAlignment="1">
      <alignment horizontal="left" vertical="center" readingOrder="2"/>
    </xf>
    <xf numFmtId="0" fontId="18" fillId="5" borderId="0" xfId="0" applyFont="1" applyFill="1" applyAlignment="1">
      <alignment vertical="center" readingOrder="2"/>
    </xf>
    <xf numFmtId="0" fontId="14" fillId="5" borderId="0" xfId="0" applyFont="1" applyFill="1" applyAlignment="1">
      <alignment horizontal="left" vertical="center" readingOrder="2"/>
    </xf>
    <xf numFmtId="0" fontId="18" fillId="5" borderId="0" xfId="0" applyFont="1" applyFill="1" applyAlignment="1">
      <alignment horizontal="left" vertical="center" readingOrder="2"/>
    </xf>
    <xf numFmtId="0" fontId="18" fillId="5" borderId="0" xfId="0" applyFont="1" applyFill="1" applyAlignment="1">
      <alignment horizontal="right" vertical="center" readingOrder="2"/>
    </xf>
    <xf numFmtId="0" fontId="27" fillId="5" borderId="0" xfId="0" applyFont="1" applyFill="1" applyAlignment="1">
      <alignment horizontal="right"/>
    </xf>
    <xf numFmtId="0" fontId="18" fillId="5" borderId="0" xfId="0" applyFont="1" applyFill="1" applyAlignment="1">
      <alignment vertical="top" readingOrder="2"/>
    </xf>
    <xf numFmtId="49" fontId="14" fillId="0" borderId="0" xfId="0" applyNumberFormat="1" applyFont="1" applyAlignment="1">
      <alignment horizontal="left" vertical="center" readingOrder="2"/>
    </xf>
    <xf numFmtId="165" fontId="23" fillId="0" borderId="0" xfId="0" applyNumberFormat="1" applyFont="1" applyAlignment="1">
      <alignment horizontal="center" vertical="center" readingOrder="2"/>
    </xf>
    <xf numFmtId="38" fontId="46" fillId="4" borderId="16" xfId="5" applyNumberFormat="1" applyFont="1" applyFill="1" applyBorder="1" applyAlignment="1">
      <alignment horizontal="center" wrapText="1"/>
    </xf>
    <xf numFmtId="165" fontId="7" fillId="0" borderId="13" xfId="3" applyNumberFormat="1" applyFont="1" applyBorder="1" applyAlignment="1">
      <alignment horizontal="center" vertical="center" wrapText="1"/>
    </xf>
    <xf numFmtId="165" fontId="7" fillId="0" borderId="10" xfId="3" applyNumberFormat="1" applyFont="1" applyBorder="1" applyAlignment="1">
      <alignment horizontal="center" vertical="center" wrapText="1"/>
    </xf>
    <xf numFmtId="165" fontId="7" fillId="0" borderId="26" xfId="3" applyNumberFormat="1" applyFont="1" applyBorder="1" applyAlignment="1">
      <alignment horizontal="center" vertical="center" wrapText="1"/>
    </xf>
    <xf numFmtId="165" fontId="7" fillId="0" borderId="25" xfId="3" applyNumberFormat="1" applyFont="1" applyBorder="1" applyAlignment="1">
      <alignment horizontal="center" vertical="center" wrapText="1"/>
    </xf>
    <xf numFmtId="165" fontId="7" fillId="0" borderId="24" xfId="3" applyNumberFormat="1" applyFont="1" applyBorder="1" applyAlignment="1">
      <alignment horizontal="center" vertical="center" wrapText="1"/>
    </xf>
    <xf numFmtId="165" fontId="7" fillId="0" borderId="23" xfId="3" applyNumberFormat="1" applyFont="1" applyBorder="1" applyAlignment="1">
      <alignment horizontal="center" vertical="center" wrapText="1"/>
    </xf>
    <xf numFmtId="165" fontId="7" fillId="0" borderId="29" xfId="3" applyNumberFormat="1" applyFont="1" applyBorder="1" applyAlignment="1">
      <alignment horizontal="center" vertical="center" wrapText="1"/>
    </xf>
    <xf numFmtId="165" fontId="7" fillId="0" borderId="19" xfId="3" applyNumberFormat="1" applyFont="1" applyBorder="1" applyAlignment="1">
      <alignment horizontal="center" vertical="center" wrapText="1"/>
    </xf>
    <xf numFmtId="165" fontId="7" fillId="0" borderId="22" xfId="3" applyNumberFormat="1" applyFont="1" applyBorder="1" applyAlignment="1">
      <alignment horizontal="center" vertical="center" wrapText="1"/>
    </xf>
    <xf numFmtId="165" fontId="7" fillId="5" borderId="19" xfId="3" applyNumberFormat="1" applyFont="1" applyFill="1" applyBorder="1" applyAlignment="1">
      <alignment horizontal="center" vertical="center" wrapText="1"/>
    </xf>
    <xf numFmtId="165" fontId="7" fillId="5" borderId="17" xfId="3" applyNumberFormat="1" applyFont="1" applyFill="1" applyBorder="1" applyAlignment="1">
      <alignment horizontal="center" vertical="center" wrapText="1"/>
    </xf>
    <xf numFmtId="165" fontId="7" fillId="5" borderId="22" xfId="3" applyNumberFormat="1" applyFont="1" applyFill="1" applyBorder="1" applyAlignment="1">
      <alignment horizontal="center" vertical="center" wrapText="1"/>
    </xf>
    <xf numFmtId="0" fontId="4" fillId="0" borderId="38" xfId="3" applyFont="1" applyBorder="1" applyAlignment="1">
      <alignment horizontal="center" vertical="center" wrapText="1"/>
    </xf>
    <xf numFmtId="179" fontId="8" fillId="0" borderId="0" xfId="1" applyNumberFormat="1" applyFont="1" applyAlignment="1"/>
    <xf numFmtId="179" fontId="7" fillId="0" borderId="0" xfId="1" applyNumberFormat="1" applyFont="1" applyAlignment="1">
      <alignment vertical="center"/>
    </xf>
    <xf numFmtId="179" fontId="29" fillId="0" borderId="0" xfId="1" applyNumberFormat="1" applyFont="1" applyAlignment="1">
      <alignment vertical="center"/>
    </xf>
    <xf numFmtId="179" fontId="28" fillId="0" borderId="0" xfId="1" applyNumberFormat="1" applyFont="1" applyAlignment="1">
      <alignment vertical="center"/>
    </xf>
    <xf numFmtId="3" fontId="66" fillId="0" borderId="0" xfId="0" applyNumberFormat="1" applyFont="1" applyAlignment="1">
      <alignment horizontal="center" vertical="center"/>
    </xf>
    <xf numFmtId="165" fontId="7" fillId="0" borderId="83" xfId="3" applyNumberFormat="1" applyFont="1" applyBorder="1" applyAlignment="1">
      <alignment horizontal="center" vertical="center" wrapText="1"/>
    </xf>
    <xf numFmtId="165" fontId="31" fillId="0" borderId="27" xfId="3" applyNumberFormat="1" applyFont="1" applyBorder="1" applyAlignment="1">
      <alignment horizontal="center" vertical="center" wrapText="1"/>
    </xf>
    <xf numFmtId="165" fontId="31" fillId="0" borderId="18" xfId="3" applyNumberFormat="1" applyFont="1" applyBorder="1" applyAlignment="1">
      <alignment horizontal="center" vertical="center" wrapText="1"/>
    </xf>
    <xf numFmtId="165" fontId="31" fillId="0" borderId="11" xfId="3" applyNumberFormat="1" applyFont="1" applyBorder="1" applyAlignment="1">
      <alignment horizontal="center" vertical="center" wrapText="1"/>
    </xf>
    <xf numFmtId="165" fontId="31" fillId="5" borderId="20" xfId="3" applyNumberFormat="1" applyFont="1" applyFill="1" applyBorder="1" applyAlignment="1">
      <alignment horizontal="center" vertical="center" wrapText="1"/>
    </xf>
    <xf numFmtId="165" fontId="31" fillId="5" borderId="18" xfId="3" applyNumberFormat="1" applyFont="1" applyFill="1" applyBorder="1" applyAlignment="1">
      <alignment horizontal="center" vertical="center" wrapText="1"/>
    </xf>
    <xf numFmtId="165" fontId="31" fillId="5" borderId="14" xfId="3" applyNumberFormat="1" applyFont="1" applyFill="1" applyBorder="1" applyAlignment="1">
      <alignment horizontal="center" vertical="center" wrapText="1"/>
    </xf>
    <xf numFmtId="165" fontId="31" fillId="0" borderId="8" xfId="3" applyNumberFormat="1" applyFont="1" applyBorder="1" applyAlignment="1">
      <alignment horizontal="center" vertical="center" wrapText="1"/>
    </xf>
    <xf numFmtId="165" fontId="7" fillId="5" borderId="49" xfId="3" applyNumberFormat="1" applyFont="1" applyFill="1" applyBorder="1" applyAlignment="1">
      <alignment horizontal="center" vertical="center" wrapText="1"/>
    </xf>
    <xf numFmtId="165" fontId="7" fillId="5" borderId="25" xfId="3" applyNumberFormat="1" applyFont="1" applyFill="1" applyBorder="1" applyAlignment="1">
      <alignment horizontal="center" vertical="center" wrapText="1"/>
    </xf>
    <xf numFmtId="165" fontId="7" fillId="5" borderId="74" xfId="3" applyNumberFormat="1" applyFont="1" applyFill="1" applyBorder="1" applyAlignment="1">
      <alignment horizontal="center" vertical="center" wrapText="1"/>
    </xf>
    <xf numFmtId="165" fontId="7" fillId="0" borderId="84" xfId="3" applyNumberFormat="1" applyFont="1" applyBorder="1" applyAlignment="1">
      <alignment horizontal="center" vertical="center" wrapText="1"/>
    </xf>
    <xf numFmtId="165" fontId="31" fillId="0" borderId="16" xfId="3" applyNumberFormat="1" applyFont="1" applyBorder="1" applyAlignment="1">
      <alignment horizontal="center" vertical="center" wrapText="1"/>
    </xf>
    <xf numFmtId="165" fontId="31" fillId="5" borderId="16" xfId="3" applyNumberFormat="1" applyFont="1" applyFill="1" applyBorder="1" applyAlignment="1">
      <alignment horizontal="center" vertical="center" wrapText="1"/>
    </xf>
    <xf numFmtId="165" fontId="31" fillId="0" borderId="28" xfId="3" applyNumberFormat="1" applyFont="1" applyBorder="1" applyAlignment="1">
      <alignment horizontal="center" vertical="center" wrapText="1"/>
    </xf>
    <xf numFmtId="165" fontId="31" fillId="0" borderId="12" xfId="3" applyNumberFormat="1" applyFont="1" applyBorder="1" applyAlignment="1">
      <alignment horizontal="center" vertical="center" wrapText="1"/>
    </xf>
    <xf numFmtId="165" fontId="31" fillId="5" borderId="15" xfId="3" applyNumberFormat="1" applyFont="1" applyFill="1" applyBorder="1" applyAlignment="1">
      <alignment horizontal="center" vertical="center" wrapText="1"/>
    </xf>
    <xf numFmtId="165" fontId="31" fillId="0" borderId="9" xfId="3" applyNumberFormat="1" applyFont="1" applyBorder="1" applyAlignment="1">
      <alignment horizontal="center" vertical="center" wrapText="1"/>
    </xf>
    <xf numFmtId="165" fontId="31" fillId="0" borderId="45" xfId="3" applyNumberFormat="1" applyFont="1" applyBorder="1" applyAlignment="1">
      <alignment horizontal="center" vertical="center" wrapText="1"/>
    </xf>
    <xf numFmtId="165" fontId="31" fillId="0" borderId="50" xfId="3" applyNumberFormat="1" applyFont="1" applyBorder="1" applyAlignment="1">
      <alignment horizontal="center" vertical="center" wrapText="1"/>
    </xf>
    <xf numFmtId="165" fontId="7" fillId="0" borderId="87" xfId="3" applyNumberFormat="1" applyFont="1" applyBorder="1" applyAlignment="1">
      <alignment horizontal="center" vertical="center" wrapText="1"/>
    </xf>
    <xf numFmtId="165" fontId="7" fillId="5" borderId="62" xfId="3" applyNumberFormat="1" applyFont="1" applyFill="1" applyBorder="1" applyAlignment="1">
      <alignment horizontal="center" vertical="center" wrapText="1"/>
    </xf>
    <xf numFmtId="165" fontId="7" fillId="5" borderId="26" xfId="3" applyNumberFormat="1" applyFont="1" applyFill="1" applyBorder="1" applyAlignment="1">
      <alignment horizontal="center" vertical="center" wrapText="1"/>
    </xf>
    <xf numFmtId="165" fontId="7" fillId="5" borderId="43" xfId="3" applyNumberFormat="1" applyFont="1" applyFill="1" applyBorder="1" applyAlignment="1">
      <alignment horizontal="center" vertical="center" wrapText="1"/>
    </xf>
    <xf numFmtId="165" fontId="7" fillId="0" borderId="86" xfId="3" applyNumberFormat="1" applyFont="1" applyBorder="1" applyAlignment="1">
      <alignment horizontal="center" vertical="center" wrapText="1"/>
    </xf>
    <xf numFmtId="0" fontId="4" fillId="0" borderId="13" xfId="3" applyFont="1" applyBorder="1" applyAlignment="1">
      <alignment horizontal="center" vertical="center" wrapText="1"/>
    </xf>
    <xf numFmtId="165" fontId="7" fillId="0" borderId="34" xfId="3" applyNumberFormat="1" applyFont="1" applyBorder="1" applyAlignment="1">
      <alignment horizontal="center" vertical="center" wrapText="1"/>
    </xf>
    <xf numFmtId="165" fontId="31" fillId="0" borderId="21" xfId="3" applyNumberFormat="1" applyFont="1" applyBorder="1" applyAlignment="1">
      <alignment horizontal="center" vertical="center" wrapText="1"/>
    </xf>
    <xf numFmtId="165" fontId="31" fillId="0" borderId="20" xfId="3" applyNumberFormat="1" applyFont="1" applyBorder="1" applyAlignment="1">
      <alignment horizontal="center" vertical="center" wrapText="1"/>
    </xf>
    <xf numFmtId="165" fontId="7" fillId="0" borderId="49" xfId="3" applyNumberFormat="1" applyFont="1" applyBorder="1" applyAlignment="1">
      <alignment horizontal="center" vertical="center" wrapText="1"/>
    </xf>
    <xf numFmtId="165" fontId="7" fillId="0" borderId="62" xfId="3" applyNumberFormat="1" applyFont="1" applyBorder="1" applyAlignment="1">
      <alignment horizontal="center" vertical="center" wrapText="1"/>
    </xf>
    <xf numFmtId="165" fontId="30" fillId="0" borderId="21" xfId="3" applyNumberFormat="1" applyFont="1" applyBorder="1" applyAlignment="1">
      <alignment horizontal="center" vertical="center" wrapText="1"/>
    </xf>
    <xf numFmtId="0" fontId="4" fillId="0" borderId="44" xfId="3" applyFont="1" applyBorder="1" applyAlignment="1">
      <alignment horizontal="center" vertical="center" wrapText="1"/>
    </xf>
    <xf numFmtId="0" fontId="4" fillId="0" borderId="45" xfId="3" applyFont="1" applyBorder="1" applyAlignment="1">
      <alignment horizontal="center" vertical="center" wrapText="1"/>
    </xf>
    <xf numFmtId="0" fontId="4" fillId="0" borderId="50" xfId="3" applyFont="1" applyBorder="1" applyAlignment="1">
      <alignment horizontal="center" vertical="center" wrapText="1"/>
    </xf>
    <xf numFmtId="179" fontId="4" fillId="0" borderId="0" xfId="1" applyNumberFormat="1" applyFont="1" applyAlignment="1">
      <alignment vertical="center"/>
    </xf>
    <xf numFmtId="165" fontId="31" fillId="5" borderId="21" xfId="3" applyNumberFormat="1" applyFont="1" applyFill="1" applyBorder="1" applyAlignment="1">
      <alignment horizontal="center" vertical="center" wrapText="1"/>
    </xf>
    <xf numFmtId="0" fontId="15" fillId="2" borderId="0" xfId="0" applyFont="1" applyFill="1" applyAlignment="1">
      <alignment horizontal="center" vertical="center" readingOrder="2"/>
    </xf>
    <xf numFmtId="165" fontId="17" fillId="2" borderId="0" xfId="0" applyNumberFormat="1" applyFont="1" applyFill="1" applyAlignment="1">
      <alignment horizontal="center" vertical="center" readingOrder="2"/>
    </xf>
    <xf numFmtId="0" fontId="21" fillId="0" borderId="0" xfId="0" applyFont="1" applyAlignment="1">
      <alignment vertical="top" wrapText="1" readingOrder="2"/>
    </xf>
    <xf numFmtId="3" fontId="18" fillId="2" borderId="0" xfId="0" applyNumberFormat="1" applyFont="1" applyFill="1" applyAlignment="1">
      <alignment horizontal="right" vertical="center" readingOrder="2"/>
    </xf>
    <xf numFmtId="49" fontId="7" fillId="0" borderId="0" xfId="0" applyNumberFormat="1" applyFont="1" applyAlignment="1">
      <alignment vertical="center"/>
    </xf>
    <xf numFmtId="0" fontId="8" fillId="0" borderId="0" xfId="0" applyFont="1" applyAlignment="1">
      <alignment vertical="center"/>
    </xf>
    <xf numFmtId="0" fontId="4" fillId="0" borderId="0" xfId="0" applyFont="1" applyAlignment="1">
      <alignment vertical="center"/>
    </xf>
    <xf numFmtId="0" fontId="7" fillId="0" borderId="0" xfId="0" applyFont="1" applyAlignment="1">
      <alignment vertical="center" wrapText="1"/>
    </xf>
    <xf numFmtId="0" fontId="20" fillId="0" borderId="0" xfId="0" applyFont="1" applyAlignment="1">
      <alignment horizontal="right" vertical="top" wrapText="1" readingOrder="2"/>
    </xf>
    <xf numFmtId="0" fontId="20" fillId="0" borderId="0" xfId="0" applyFont="1" applyAlignment="1">
      <alignment vertical="top" wrapText="1" readingOrder="2"/>
    </xf>
    <xf numFmtId="49" fontId="20" fillId="2" borderId="0" xfId="0" applyNumberFormat="1" applyFont="1" applyFill="1" applyAlignment="1">
      <alignment horizontal="left" vertical="top" readingOrder="2"/>
    </xf>
    <xf numFmtId="49" fontId="20" fillId="2" borderId="0" xfId="0" applyNumberFormat="1" applyFont="1" applyFill="1" applyAlignment="1">
      <alignment horizontal="left" vertical="top" readingOrder="1"/>
    </xf>
    <xf numFmtId="165" fontId="33" fillId="0" borderId="0" xfId="0" applyNumberFormat="1" applyFont="1" applyAlignment="1">
      <alignment horizontal="right" vertical="center" readingOrder="2"/>
    </xf>
    <xf numFmtId="179" fontId="46" fillId="0" borderId="16" xfId="1" applyNumberFormat="1" applyFont="1" applyFill="1" applyBorder="1" applyAlignment="1">
      <alignment horizontal="left" vertical="top" wrapText="1" readingOrder="1"/>
    </xf>
    <xf numFmtId="179" fontId="46" fillId="0" borderId="16" xfId="1" applyNumberFormat="1" applyFont="1" applyFill="1" applyBorder="1" applyAlignment="1">
      <alignment horizontal="right" vertical="top" wrapText="1"/>
    </xf>
    <xf numFmtId="179" fontId="46" fillId="0" borderId="15" xfId="1" applyNumberFormat="1" applyFont="1" applyFill="1" applyBorder="1" applyAlignment="1">
      <alignment vertical="top" wrapText="1"/>
    </xf>
    <xf numFmtId="179" fontId="47" fillId="0" borderId="7" xfId="1" applyNumberFormat="1" applyFont="1" applyFill="1" applyBorder="1" applyAlignment="1">
      <alignment horizontal="centerContinuous" vertical="center" wrapText="1"/>
    </xf>
    <xf numFmtId="179" fontId="46" fillId="0" borderId="28" xfId="1" applyNumberFormat="1" applyFont="1" applyFill="1" applyBorder="1" applyAlignment="1">
      <alignment horizontal="center" vertical="top" wrapText="1"/>
    </xf>
    <xf numFmtId="179" fontId="46" fillId="0" borderId="16" xfId="1" applyNumberFormat="1" applyFont="1" applyFill="1" applyBorder="1" applyAlignment="1">
      <alignment horizontal="center" vertical="top" wrapText="1"/>
    </xf>
    <xf numFmtId="179" fontId="0" fillId="0" borderId="0" xfId="1" applyNumberFormat="1" applyFont="1"/>
    <xf numFmtId="0" fontId="14" fillId="0" borderId="0" xfId="0" applyFont="1" applyAlignment="1">
      <alignment wrapText="1" readingOrder="2"/>
    </xf>
    <xf numFmtId="165" fontId="20" fillId="45" borderId="0" xfId="0" applyNumberFormat="1" applyFont="1" applyFill="1" applyAlignment="1">
      <alignment vertical="center" readingOrder="2"/>
    </xf>
    <xf numFmtId="165" fontId="33" fillId="0" borderId="0" xfId="0" applyNumberFormat="1" applyFont="1" applyAlignment="1">
      <alignment vertical="center" readingOrder="2"/>
    </xf>
    <xf numFmtId="165" fontId="14" fillId="0" borderId="0" xfId="0" applyNumberFormat="1" applyFont="1" applyAlignment="1">
      <alignment wrapText="1" readingOrder="2"/>
    </xf>
    <xf numFmtId="9" fontId="20" fillId="0" borderId="0" xfId="4" applyFont="1" applyFill="1" applyBorder="1" applyAlignment="1">
      <alignment vertical="center" readingOrder="2"/>
    </xf>
    <xf numFmtId="49" fontId="20" fillId="0" borderId="0" xfId="0" applyNumberFormat="1" applyFont="1" applyAlignment="1">
      <alignment horizontal="center" vertical="center" readingOrder="2"/>
    </xf>
    <xf numFmtId="165" fontId="18" fillId="4" borderId="0" xfId="0" applyNumberFormat="1" applyFont="1" applyFill="1" applyAlignment="1">
      <alignment vertical="center" readingOrder="2"/>
    </xf>
    <xf numFmtId="165" fontId="15" fillId="0" borderId="0" xfId="0" applyNumberFormat="1" applyFont="1" applyAlignment="1">
      <alignment readingOrder="2"/>
    </xf>
    <xf numFmtId="0" fontId="14" fillId="0" borderId="0" xfId="0" applyFont="1" applyAlignment="1">
      <alignment horizontal="center" vertical="center" readingOrder="2"/>
    </xf>
    <xf numFmtId="165" fontId="20" fillId="4" borderId="0" xfId="0" applyNumberFormat="1" applyFont="1" applyFill="1" applyAlignment="1">
      <alignment vertical="center" readingOrder="2"/>
    </xf>
    <xf numFmtId="165" fontId="14" fillId="0" borderId="3" xfId="0" applyNumberFormat="1" applyFont="1" applyBorder="1" applyAlignment="1">
      <alignment vertical="center" shrinkToFit="1" readingOrder="2"/>
    </xf>
    <xf numFmtId="165" fontId="19" fillId="0" borderId="0" xfId="0" applyNumberFormat="1" applyFont="1" applyAlignment="1">
      <alignment vertical="center" shrinkToFit="1" readingOrder="2"/>
    </xf>
    <xf numFmtId="165" fontId="18" fillId="0" borderId="0" xfId="0" applyNumberFormat="1" applyFont="1" applyAlignment="1">
      <alignment vertical="center" shrinkToFit="1" readingOrder="2"/>
    </xf>
    <xf numFmtId="165" fontId="14" fillId="0" borderId="0" xfId="0" applyNumberFormat="1" applyFont="1" applyAlignment="1">
      <alignment horizontal="center" vertical="center" shrinkToFit="1" readingOrder="2"/>
    </xf>
    <xf numFmtId="169" fontId="20" fillId="0" borderId="0" xfId="0" applyNumberFormat="1" applyFont="1" applyAlignment="1">
      <alignment vertical="center" readingOrder="2"/>
    </xf>
    <xf numFmtId="0" fontId="17" fillId="0" borderId="0" xfId="0" applyFont="1" applyAlignment="1">
      <alignment vertical="center" readingOrder="2"/>
    </xf>
    <xf numFmtId="49" fontId="20" fillId="0" borderId="0" xfId="0" applyNumberFormat="1" applyFont="1" applyAlignment="1">
      <alignment vertical="center" wrapText="1" readingOrder="2"/>
    </xf>
    <xf numFmtId="165" fontId="17" fillId="0" borderId="0" xfId="0" applyNumberFormat="1" applyFont="1" applyAlignment="1">
      <alignment horizontal="center" vertical="center" readingOrder="2"/>
    </xf>
    <xf numFmtId="0" fontId="19" fillId="0" borderId="39" xfId="0" applyFont="1" applyBorder="1" applyAlignment="1">
      <alignment vertical="top" wrapText="1" readingOrder="2"/>
    </xf>
    <xf numFmtId="0" fontId="19" fillId="0" borderId="0" xfId="0" applyFont="1" applyAlignment="1">
      <alignment vertical="top" wrapText="1" readingOrder="2"/>
    </xf>
    <xf numFmtId="179" fontId="19" fillId="0" borderId="0" xfId="1" applyNumberFormat="1" applyFont="1" applyFill="1" applyAlignment="1">
      <alignment horizontal="right" vertical="top" readingOrder="2"/>
    </xf>
    <xf numFmtId="49" fontId="17" fillId="0" borderId="0" xfId="0" applyNumberFormat="1" applyFont="1" applyAlignment="1">
      <alignment horizontal="left" vertical="center" readingOrder="2"/>
    </xf>
    <xf numFmtId="9" fontId="19" fillId="0" borderId="0" xfId="4" applyFont="1" applyFill="1" applyAlignment="1">
      <alignment vertical="center" readingOrder="2"/>
    </xf>
    <xf numFmtId="0" fontId="27" fillId="0" borderId="0" xfId="16" applyFont="1" applyAlignment="1">
      <alignment vertical="top" wrapText="1" readingOrder="2"/>
    </xf>
    <xf numFmtId="170" fontId="17" fillId="0" borderId="0" xfId="8" applyNumberFormat="1" applyFont="1" applyAlignment="1">
      <alignment horizontal="center" vertical="center" readingOrder="2"/>
    </xf>
    <xf numFmtId="170" fontId="17" fillId="0" borderId="1" xfId="8" applyNumberFormat="1" applyFont="1" applyBorder="1" applyAlignment="1">
      <alignment horizontal="centerContinuous" readingOrder="2"/>
    </xf>
    <xf numFmtId="170" fontId="17" fillId="0" borderId="0" xfId="8" applyNumberFormat="1" applyFont="1" applyAlignment="1">
      <alignment horizontal="centerContinuous" readingOrder="2"/>
    </xf>
    <xf numFmtId="170" fontId="17" fillId="46" borderId="16" xfId="8" applyNumberFormat="1" applyFont="1" applyFill="1" applyBorder="1" applyAlignment="1">
      <alignment horizontal="center" vertical="center" wrapText="1" readingOrder="2"/>
    </xf>
    <xf numFmtId="170" fontId="17" fillId="0" borderId="0" xfId="8" applyNumberFormat="1" applyFont="1" applyAlignment="1">
      <alignment horizontal="center" vertical="center" wrapText="1" readingOrder="2"/>
    </xf>
    <xf numFmtId="170" fontId="17" fillId="0" borderId="34" xfId="8" applyNumberFormat="1" applyFont="1" applyBorder="1" applyAlignment="1">
      <alignment horizontal="center" vertical="center" readingOrder="2"/>
    </xf>
    <xf numFmtId="38" fontId="17" fillId="0" borderId="0" xfId="8" applyNumberFormat="1" applyFont="1" applyAlignment="1">
      <alignment horizontal="right" vertical="center" readingOrder="2"/>
    </xf>
    <xf numFmtId="38" fontId="17" fillId="0" borderId="16" xfId="8" applyNumberFormat="1" applyFont="1" applyBorder="1" applyAlignment="1">
      <alignment horizontal="right" vertical="center" readingOrder="2"/>
    </xf>
    <xf numFmtId="170" fontId="11" fillId="0" borderId="88" xfId="8" applyNumberFormat="1" applyFont="1" applyBorder="1" applyAlignment="1">
      <alignment horizontal="right" vertical="center" readingOrder="2"/>
    </xf>
    <xf numFmtId="38" fontId="17" fillId="0" borderId="89" xfId="8" applyNumberFormat="1" applyFont="1" applyBorder="1" applyAlignment="1">
      <alignment horizontal="right" vertical="center" readingOrder="2"/>
    </xf>
    <xf numFmtId="170" fontId="19" fillId="0" borderId="90" xfId="8" applyNumberFormat="1" applyFont="1" applyBorder="1" applyAlignment="1">
      <alignment horizontal="right" vertical="center" indent="1" readingOrder="2"/>
    </xf>
    <xf numFmtId="38" fontId="17" fillId="0" borderId="90" xfId="8" applyNumberFormat="1" applyFont="1" applyBorder="1" applyAlignment="1">
      <alignment horizontal="right" vertical="center" readingOrder="2"/>
    </xf>
    <xf numFmtId="170" fontId="19" fillId="0" borderId="90" xfId="8" applyNumberFormat="1" applyFont="1" applyBorder="1" applyAlignment="1">
      <alignment horizontal="right" vertical="center" indent="2" readingOrder="2"/>
    </xf>
    <xf numFmtId="170" fontId="11" fillId="0" borderId="90" xfId="8" applyNumberFormat="1" applyFont="1" applyBorder="1" applyAlignment="1">
      <alignment horizontal="right" vertical="center" readingOrder="2"/>
    </xf>
    <xf numFmtId="170" fontId="19" fillId="0" borderId="91" xfId="8" applyNumberFormat="1" applyFont="1" applyBorder="1" applyAlignment="1">
      <alignment horizontal="right" vertical="center" indent="1" readingOrder="2"/>
    </xf>
    <xf numFmtId="38" fontId="17" fillId="0" borderId="91" xfId="8" applyNumberFormat="1" applyFont="1" applyBorder="1" applyAlignment="1">
      <alignment horizontal="right" vertical="center" readingOrder="2"/>
    </xf>
    <xf numFmtId="170" fontId="17" fillId="0" borderId="15" xfId="8" applyNumberFormat="1" applyFont="1" applyBorder="1" applyAlignment="1">
      <alignment horizontal="center" vertical="center" readingOrder="2"/>
    </xf>
    <xf numFmtId="38" fontId="17" fillId="0" borderId="15" xfId="8" applyNumberFormat="1" applyFont="1" applyBorder="1" applyAlignment="1">
      <alignment horizontal="right" vertical="center" readingOrder="2"/>
    </xf>
    <xf numFmtId="170" fontId="19" fillId="0" borderId="89" xfId="8" applyNumberFormat="1" applyFont="1" applyBorder="1" applyAlignment="1">
      <alignment horizontal="right" vertical="center" indent="2" readingOrder="2"/>
    </xf>
    <xf numFmtId="178" fontId="17" fillId="0" borderId="0" xfId="4" applyNumberFormat="1" applyFont="1" applyFill="1" applyAlignment="1">
      <alignment horizontal="center" vertical="center" readingOrder="2"/>
    </xf>
    <xf numFmtId="170" fontId="19" fillId="0" borderId="88" xfId="8" applyNumberFormat="1" applyFont="1" applyBorder="1" applyAlignment="1">
      <alignment horizontal="right" vertical="center" indent="2" readingOrder="2"/>
    </xf>
    <xf numFmtId="38" fontId="68" fillId="0" borderId="0" xfId="8" applyNumberFormat="1" applyFont="1" applyAlignment="1">
      <alignment horizontal="right" vertical="center" readingOrder="2"/>
    </xf>
    <xf numFmtId="38" fontId="68" fillId="0" borderId="89" xfId="8" applyNumberFormat="1" applyFont="1" applyBorder="1" applyAlignment="1">
      <alignment horizontal="right" vertical="center" readingOrder="2"/>
    </xf>
    <xf numFmtId="170" fontId="19" fillId="0" borderId="90" xfId="8" applyNumberFormat="1" applyFont="1" applyBorder="1" applyAlignment="1">
      <alignment horizontal="right" vertical="center" readingOrder="2"/>
    </xf>
    <xf numFmtId="38" fontId="68" fillId="0" borderId="90" xfId="8" applyNumberFormat="1" applyFont="1" applyBorder="1" applyAlignment="1">
      <alignment horizontal="right" vertical="center" readingOrder="2"/>
    </xf>
    <xf numFmtId="170" fontId="19" fillId="0" borderId="91" xfId="8" applyNumberFormat="1" applyFont="1" applyBorder="1" applyAlignment="1">
      <alignment horizontal="right" vertical="center" indent="2" readingOrder="2"/>
    </xf>
    <xf numFmtId="38" fontId="68" fillId="0" borderId="91" xfId="8" applyNumberFormat="1" applyFont="1" applyBorder="1" applyAlignment="1">
      <alignment horizontal="right" vertical="center" readingOrder="2"/>
    </xf>
    <xf numFmtId="170" fontId="17" fillId="46" borderId="16" xfId="8" applyNumberFormat="1" applyFont="1" applyFill="1" applyBorder="1" applyAlignment="1">
      <alignment horizontal="center" vertical="center" readingOrder="2"/>
    </xf>
    <xf numFmtId="38" fontId="17" fillId="46" borderId="21" xfId="8" applyNumberFormat="1" applyFont="1" applyFill="1" applyBorder="1" applyAlignment="1">
      <alignment horizontal="right" vertical="center" readingOrder="2"/>
    </xf>
    <xf numFmtId="170" fontId="17" fillId="0" borderId="0" xfId="8" applyNumberFormat="1" applyFont="1" applyAlignment="1">
      <alignment horizontal="right" vertical="center" readingOrder="2"/>
    </xf>
    <xf numFmtId="170" fontId="15" fillId="0" borderId="0" xfId="8" applyNumberFormat="1" applyFont="1" applyAlignment="1">
      <alignment horizontal="center" vertical="center" readingOrder="2"/>
    </xf>
    <xf numFmtId="170" fontId="17" fillId="0" borderId="0" xfId="8" applyNumberFormat="1" applyFont="1" applyAlignment="1">
      <alignment vertical="center" readingOrder="2"/>
    </xf>
    <xf numFmtId="179" fontId="7" fillId="0" borderId="0" xfId="3" applyNumberFormat="1" applyFont="1" applyAlignment="1">
      <alignment vertical="center"/>
    </xf>
    <xf numFmtId="179" fontId="32" fillId="0" borderId="0" xfId="1" applyNumberFormat="1" applyFont="1"/>
    <xf numFmtId="3" fontId="32" fillId="0" borderId="0" xfId="0" applyNumberFormat="1" applyFont="1" applyAlignment="1">
      <alignment horizontal="center" vertical="center"/>
    </xf>
    <xf numFmtId="179" fontId="32" fillId="0" borderId="0" xfId="1" applyNumberFormat="1" applyFont="1" applyAlignment="1">
      <alignment horizontal="center" vertical="center"/>
    </xf>
    <xf numFmtId="0" fontId="29" fillId="0" borderId="0" xfId="16" applyFont="1" applyAlignment="1">
      <alignment horizontal="center" vertical="center"/>
    </xf>
    <xf numFmtId="0" fontId="8" fillId="0" borderId="0" xfId="16" applyFont="1"/>
    <xf numFmtId="0" fontId="7" fillId="0" borderId="0" xfId="16" applyFont="1"/>
    <xf numFmtId="0" fontId="8" fillId="0" borderId="0" xfId="16" applyFont="1" applyAlignment="1">
      <alignment wrapText="1"/>
    </xf>
    <xf numFmtId="0" fontId="4" fillId="0" borderId="0" xfId="16" applyFont="1" applyAlignment="1">
      <alignment vertical="top" readingOrder="2"/>
    </xf>
    <xf numFmtId="0" fontId="4" fillId="0" borderId="0" xfId="16" applyFont="1" applyAlignment="1">
      <alignment vertical="top" wrapText="1" readingOrder="2"/>
    </xf>
    <xf numFmtId="0" fontId="7" fillId="0" borderId="0" xfId="16" applyFont="1" applyAlignment="1">
      <alignment horizontal="right" vertical="center" readingOrder="2"/>
    </xf>
    <xf numFmtId="0" fontId="69" fillId="0" borderId="0" xfId="16" applyFont="1" applyAlignment="1">
      <alignment vertical="center" readingOrder="2"/>
    </xf>
    <xf numFmtId="0" fontId="7" fillId="0" borderId="0" xfId="16" applyFont="1" applyAlignment="1">
      <alignment horizontal="justify" vertical="justify"/>
    </xf>
    <xf numFmtId="0" fontId="69" fillId="0" borderId="0" xfId="16" applyFont="1" applyAlignment="1">
      <alignment vertical="center" wrapText="1" readingOrder="2"/>
    </xf>
    <xf numFmtId="0" fontId="29" fillId="0" borderId="0" xfId="16" applyFont="1"/>
    <xf numFmtId="0" fontId="7" fillId="0" borderId="0" xfId="16" applyFont="1" applyAlignment="1">
      <alignment horizontal="center" vertical="center"/>
    </xf>
    <xf numFmtId="0" fontId="69" fillId="0" borderId="0" xfId="16" applyFont="1" applyAlignment="1">
      <alignment vertical="top" readingOrder="2"/>
    </xf>
    <xf numFmtId="0" fontId="7" fillId="0" borderId="0" xfId="16" applyFont="1" applyAlignment="1">
      <alignment vertical="top" wrapText="1" readingOrder="2"/>
    </xf>
    <xf numFmtId="0" fontId="70" fillId="0" borderId="0" xfId="16" applyFont="1"/>
    <xf numFmtId="0" fontId="19" fillId="0" borderId="0" xfId="0" applyFont="1" applyAlignment="1">
      <alignment horizontal="right" vertical="center" readingOrder="2"/>
    </xf>
    <xf numFmtId="165" fontId="19" fillId="0" borderId="0" xfId="0" applyNumberFormat="1" applyFont="1" applyAlignment="1">
      <alignment horizontal="right" vertical="center" readingOrder="2"/>
    </xf>
    <xf numFmtId="165" fontId="7" fillId="0" borderId="0" xfId="16" applyNumberFormat="1" applyFont="1"/>
    <xf numFmtId="10" fontId="14" fillId="0" borderId="0" xfId="0" applyNumberFormat="1" applyFont="1" applyAlignment="1">
      <alignment horizontal="center" vertical="center" wrapText="1" readingOrder="2"/>
    </xf>
    <xf numFmtId="0" fontId="70" fillId="0" borderId="0" xfId="16" applyFont="1" applyAlignment="1">
      <alignment vertical="center"/>
    </xf>
    <xf numFmtId="0" fontId="19" fillId="0" borderId="0" xfId="0" applyFont="1" applyAlignment="1">
      <alignment horizontal="center" vertical="center" wrapText="1" readingOrder="2"/>
    </xf>
    <xf numFmtId="0" fontId="72" fillId="0" borderId="0" xfId="16" applyFont="1" applyAlignment="1">
      <alignment vertical="center"/>
    </xf>
    <xf numFmtId="165" fontId="73" fillId="0" borderId="0" xfId="0" applyNumberFormat="1" applyFont="1" applyAlignment="1">
      <alignment horizontal="center" vertical="center" readingOrder="2"/>
    </xf>
    <xf numFmtId="0" fontId="70" fillId="0" borderId="0" xfId="16" applyFont="1" applyAlignment="1">
      <alignment horizontal="center" vertical="center"/>
    </xf>
    <xf numFmtId="49" fontId="14" fillId="0" borderId="0" xfId="0" applyNumberFormat="1" applyFont="1" applyAlignment="1">
      <alignment horizontal="center" vertical="center" readingOrder="2"/>
    </xf>
    <xf numFmtId="49" fontId="20" fillId="0" borderId="0" xfId="0" applyNumberFormat="1" applyFont="1" applyAlignment="1">
      <alignment horizontal="right" vertical="center" readingOrder="2"/>
    </xf>
    <xf numFmtId="184" fontId="75" fillId="0" borderId="92" xfId="0" applyNumberFormat="1" applyFont="1" applyBorder="1" applyAlignment="1">
      <alignment horizontal="center" vertical="center" wrapText="1" readingOrder="1"/>
    </xf>
    <xf numFmtId="0" fontId="0" fillId="0" borderId="0" xfId="0" applyAlignment="1">
      <alignment horizontal="center"/>
    </xf>
    <xf numFmtId="49" fontId="19" fillId="0" borderId="0" xfId="0" applyNumberFormat="1" applyFont="1" applyAlignment="1">
      <alignment horizontal="right" vertical="center" readingOrder="2"/>
    </xf>
    <xf numFmtId="49" fontId="15" fillId="0" borderId="0" xfId="0" applyNumberFormat="1" applyFont="1" applyAlignment="1">
      <alignment horizontal="right" vertical="center" readingOrder="2"/>
    </xf>
    <xf numFmtId="0" fontId="14" fillId="0" borderId="0" xfId="0" applyFont="1" applyAlignment="1">
      <alignment horizontal="center" vertical="top" readingOrder="2"/>
    </xf>
    <xf numFmtId="0" fontId="74" fillId="0" borderId="0" xfId="0" applyFont="1" applyAlignment="1">
      <alignment vertical="center"/>
    </xf>
    <xf numFmtId="165" fontId="17" fillId="0" borderId="0" xfId="0" applyNumberFormat="1" applyFont="1" applyAlignment="1">
      <alignment vertical="center" readingOrder="2"/>
    </xf>
    <xf numFmtId="169" fontId="17" fillId="0" borderId="0" xfId="0" applyNumberFormat="1" applyFont="1" applyAlignment="1">
      <alignment horizontal="right" vertical="center" readingOrder="2"/>
    </xf>
    <xf numFmtId="0" fontId="16" fillId="0" borderId="0" xfId="0" applyFont="1" applyAlignment="1">
      <alignment vertical="center" readingOrder="2"/>
    </xf>
    <xf numFmtId="0" fontId="19" fillId="2" borderId="0" xfId="0" applyFont="1" applyFill="1" applyAlignment="1">
      <alignment horizontal="center" vertical="center" readingOrder="2"/>
    </xf>
    <xf numFmtId="0" fontId="17" fillId="0" borderId="0" xfId="0" applyFont="1" applyAlignment="1">
      <alignment horizontal="center" vertical="center" readingOrder="2"/>
    </xf>
    <xf numFmtId="0" fontId="8" fillId="0" borderId="0" xfId="0" applyFont="1" applyAlignment="1">
      <alignment horizontal="center" vertical="center"/>
    </xf>
    <xf numFmtId="0" fontId="17" fillId="2" borderId="0" xfId="0" applyFont="1" applyFill="1" applyAlignment="1">
      <alignment horizontal="center" vertical="center" readingOrder="2"/>
    </xf>
    <xf numFmtId="0" fontId="19" fillId="0" borderId="0" xfId="0" applyFont="1" applyAlignment="1">
      <alignment horizontal="right" vertical="center" wrapText="1" readingOrder="2"/>
    </xf>
    <xf numFmtId="0" fontId="17" fillId="0" borderId="0" xfId="0" applyFont="1" applyAlignment="1">
      <alignment horizontal="right" vertical="center" readingOrder="2"/>
    </xf>
    <xf numFmtId="166" fontId="79" fillId="0" borderId="0" xfId="1" applyNumberFormat="1" applyFont="1" applyFill="1" applyBorder="1" applyAlignment="1">
      <alignment vertical="center" readingOrder="2"/>
    </xf>
    <xf numFmtId="0" fontId="79" fillId="0" borderId="0" xfId="0" applyFont="1" applyAlignment="1">
      <alignment vertical="center" readingOrder="2"/>
    </xf>
    <xf numFmtId="0" fontId="19" fillId="0" borderId="0" xfId="0" applyFont="1" applyAlignment="1">
      <alignment vertical="center" readingOrder="2"/>
    </xf>
    <xf numFmtId="0" fontId="19" fillId="2" borderId="0" xfId="0" applyFont="1" applyFill="1" applyAlignment="1">
      <alignment vertical="center" readingOrder="2"/>
    </xf>
    <xf numFmtId="165" fontId="19" fillId="2" borderId="0" xfId="0" applyNumberFormat="1" applyFont="1" applyFill="1" applyAlignment="1">
      <alignment horizontal="center" vertical="center" readingOrder="2"/>
    </xf>
    <xf numFmtId="165" fontId="19" fillId="2" borderId="0" xfId="0" applyNumberFormat="1" applyFont="1" applyFill="1" applyAlignment="1">
      <alignment vertical="center" readingOrder="2"/>
    </xf>
    <xf numFmtId="166" fontId="19" fillId="0" borderId="0" xfId="1" applyNumberFormat="1" applyFont="1" applyFill="1" applyBorder="1" applyAlignment="1">
      <alignment vertical="center" readingOrder="2"/>
    </xf>
    <xf numFmtId="0" fontId="17" fillId="2" borderId="0" xfId="0" applyFont="1" applyFill="1" applyAlignment="1">
      <alignment horizontal="right" vertical="center" readingOrder="2"/>
    </xf>
    <xf numFmtId="165" fontId="19" fillId="2" borderId="0" xfId="0" applyNumberFormat="1" applyFont="1" applyFill="1" applyAlignment="1">
      <alignment horizontal="right" vertical="center" wrapText="1" readingOrder="2"/>
    </xf>
    <xf numFmtId="165" fontId="19" fillId="0" borderId="0" xfId="0" applyNumberFormat="1" applyFont="1" applyAlignment="1">
      <alignment horizontal="center" vertical="center" readingOrder="2"/>
    </xf>
    <xf numFmtId="165" fontId="19" fillId="2" borderId="0" xfId="0" applyNumberFormat="1" applyFont="1" applyFill="1" applyAlignment="1">
      <alignment horizontal="center" vertical="center" wrapText="1" readingOrder="2"/>
    </xf>
    <xf numFmtId="167" fontId="19" fillId="2" borderId="0" xfId="0" applyNumberFormat="1" applyFont="1" applyFill="1" applyAlignment="1">
      <alignment horizontal="center" vertical="center" wrapText="1" readingOrder="2"/>
    </xf>
    <xf numFmtId="43" fontId="19" fillId="0" borderId="0" xfId="1" applyNumberFormat="1" applyFont="1" applyFill="1" applyBorder="1" applyAlignment="1">
      <alignment vertical="center" readingOrder="2"/>
    </xf>
    <xf numFmtId="168" fontId="19" fillId="0" borderId="0" xfId="0" applyNumberFormat="1" applyFont="1" applyAlignment="1">
      <alignment horizontal="center" vertical="center" readingOrder="2"/>
    </xf>
    <xf numFmtId="1" fontId="19" fillId="0" borderId="0" xfId="0" applyNumberFormat="1" applyFont="1" applyAlignment="1">
      <alignment horizontal="center" vertical="center" readingOrder="2"/>
    </xf>
    <xf numFmtId="168" fontId="19" fillId="0" borderId="0" xfId="0" applyNumberFormat="1" applyFont="1" applyAlignment="1">
      <alignment vertical="center" readingOrder="2"/>
    </xf>
    <xf numFmtId="165" fontId="19" fillId="2" borderId="0" xfId="1" applyNumberFormat="1" applyFont="1" applyFill="1" applyBorder="1" applyAlignment="1">
      <alignment horizontal="center" vertical="center" wrapText="1" readingOrder="2"/>
    </xf>
    <xf numFmtId="1" fontId="19" fillId="0" borderId="0" xfId="0" applyNumberFormat="1" applyFont="1" applyAlignment="1">
      <alignment vertical="center" readingOrder="2"/>
    </xf>
    <xf numFmtId="182" fontId="19" fillId="0" borderId="0" xfId="1" applyNumberFormat="1" applyFont="1" applyFill="1" applyBorder="1" applyAlignment="1">
      <alignment vertical="center" readingOrder="2"/>
    </xf>
    <xf numFmtId="179" fontId="19" fillId="0" borderId="0" xfId="1" applyNumberFormat="1" applyFont="1" applyFill="1" applyBorder="1" applyAlignment="1">
      <alignment vertical="center" readingOrder="2"/>
    </xf>
    <xf numFmtId="166" fontId="79" fillId="0" borderId="0" xfId="1" applyNumberFormat="1" applyFont="1" applyFill="1" applyBorder="1" applyAlignment="1">
      <alignment vertical="center" wrapText="1" readingOrder="2"/>
    </xf>
    <xf numFmtId="3" fontId="79" fillId="0" borderId="0" xfId="0" applyNumberFormat="1" applyFont="1" applyAlignment="1">
      <alignment vertical="center" wrapText="1" readingOrder="2"/>
    </xf>
    <xf numFmtId="0" fontId="19" fillId="4" borderId="0" xfId="0" applyFont="1" applyFill="1" applyAlignment="1">
      <alignment vertical="center" readingOrder="2"/>
    </xf>
    <xf numFmtId="0" fontId="74" fillId="2" borderId="1" xfId="0" applyFont="1" applyFill="1" applyBorder="1" applyAlignment="1">
      <alignment horizontal="center" vertical="center" readingOrder="2"/>
    </xf>
    <xf numFmtId="0" fontId="74" fillId="2" borderId="0" xfId="0" applyFont="1" applyFill="1" applyAlignment="1">
      <alignment horizontal="center" vertical="center" readingOrder="2"/>
    </xf>
    <xf numFmtId="181" fontId="74" fillId="2" borderId="1" xfId="0" applyNumberFormat="1" applyFont="1" applyFill="1" applyBorder="1" applyAlignment="1">
      <alignment horizontal="center" vertical="center" readingOrder="2"/>
    </xf>
    <xf numFmtId="165" fontId="74" fillId="2" borderId="0" xfId="0" applyNumberFormat="1" applyFont="1" applyFill="1" applyAlignment="1">
      <alignment vertical="center" wrapText="1" readingOrder="2"/>
    </xf>
    <xf numFmtId="165" fontId="74" fillId="2" borderId="0" xfId="0" applyNumberFormat="1" applyFont="1" applyFill="1" applyAlignment="1">
      <alignment horizontal="center" vertical="center" readingOrder="2"/>
    </xf>
    <xf numFmtId="165" fontId="17" fillId="2" borderId="0" xfId="1" applyNumberFormat="1" applyFont="1" applyFill="1" applyBorder="1" applyAlignment="1">
      <alignment horizontal="center" vertical="center" wrapText="1" readingOrder="2"/>
    </xf>
    <xf numFmtId="0" fontId="74" fillId="2" borderId="1" xfId="0" applyFont="1" applyFill="1" applyBorder="1" applyAlignment="1">
      <alignment horizontal="center" vertical="center" wrapText="1" readingOrder="2"/>
    </xf>
    <xf numFmtId="0" fontId="19" fillId="0" borderId="0" xfId="0" applyFont="1" applyAlignment="1">
      <alignment readingOrder="2"/>
    </xf>
    <xf numFmtId="0" fontId="17" fillId="2" borderId="0" xfId="0" applyFont="1" applyFill="1" applyAlignment="1">
      <alignment horizontal="right" vertical="center" wrapText="1" readingOrder="2"/>
    </xf>
    <xf numFmtId="49" fontId="74" fillId="2" borderId="0" xfId="0" applyNumberFormat="1" applyFont="1" applyFill="1" applyAlignment="1">
      <alignment horizontal="center" vertical="center" readingOrder="2"/>
    </xf>
    <xf numFmtId="3" fontId="74" fillId="2" borderId="0" xfId="0" applyNumberFormat="1" applyFont="1" applyFill="1" applyAlignment="1">
      <alignment horizontal="center" vertical="center" readingOrder="2"/>
    </xf>
    <xf numFmtId="179" fontId="20" fillId="0" borderId="0" xfId="1" applyNumberFormat="1" applyFont="1" applyFill="1" applyAlignment="1">
      <alignment vertical="center" readingOrder="2"/>
    </xf>
    <xf numFmtId="0" fontId="73" fillId="0" borderId="0" xfId="0" applyFont="1" applyAlignment="1">
      <alignment vertical="center" readingOrder="2"/>
    </xf>
    <xf numFmtId="179" fontId="19" fillId="0" borderId="0" xfId="1" applyNumberFormat="1" applyFont="1" applyFill="1" applyAlignment="1">
      <alignment vertical="center" readingOrder="2"/>
    </xf>
    <xf numFmtId="0" fontId="19" fillId="0" borderId="0" xfId="0" applyFont="1" applyAlignment="1">
      <alignment horizontal="center" vertical="center" readingOrder="2"/>
    </xf>
    <xf numFmtId="0" fontId="73" fillId="2" borderId="0" xfId="0" applyFont="1" applyFill="1" applyAlignment="1">
      <alignment vertical="center" readingOrder="2"/>
    </xf>
    <xf numFmtId="0" fontId="19" fillId="2" borderId="0" xfId="0" applyFont="1" applyFill="1" applyAlignment="1">
      <alignment horizontal="right" vertical="center" wrapText="1" readingOrder="2"/>
    </xf>
    <xf numFmtId="3" fontId="17" fillId="0" borderId="0" xfId="0" applyNumberFormat="1" applyFont="1" applyAlignment="1">
      <alignment vertical="center" readingOrder="2"/>
    </xf>
    <xf numFmtId="179" fontId="20" fillId="0" borderId="0" xfId="0" applyNumberFormat="1" applyFont="1" applyAlignment="1">
      <alignment vertical="center" readingOrder="2"/>
    </xf>
    <xf numFmtId="0" fontId="74" fillId="2" borderId="0" xfId="0" applyFont="1" applyFill="1" applyAlignment="1">
      <alignment vertical="center" readingOrder="2"/>
    </xf>
    <xf numFmtId="179" fontId="19" fillId="0" borderId="0" xfId="1" applyNumberFormat="1" applyFont="1" applyAlignment="1">
      <alignment horizontal="center" vertical="center" readingOrder="2"/>
    </xf>
    <xf numFmtId="0" fontId="17" fillId="0" borderId="0" xfId="0" applyFont="1" applyAlignment="1">
      <alignment horizontal="right" vertical="center" wrapText="1" readingOrder="2"/>
    </xf>
    <xf numFmtId="0" fontId="17" fillId="0" borderId="0" xfId="0" applyFont="1" applyAlignment="1">
      <alignment horizontal="center" vertical="center" wrapText="1" readingOrder="2"/>
    </xf>
    <xf numFmtId="179" fontId="17" fillId="0" borderId="0" xfId="1" applyNumberFormat="1" applyFont="1" applyAlignment="1">
      <alignment horizontal="center" vertical="center" wrapText="1" readingOrder="2"/>
    </xf>
    <xf numFmtId="165" fontId="17" fillId="0" borderId="0" xfId="0" applyNumberFormat="1" applyFont="1" applyAlignment="1">
      <alignment horizontal="right" vertical="center" readingOrder="2"/>
    </xf>
    <xf numFmtId="0" fontId="19" fillId="0" borderId="0" xfId="0" applyFont="1" applyAlignment="1">
      <alignment horizontal="center" readingOrder="2"/>
    </xf>
    <xf numFmtId="0" fontId="74" fillId="0" borderId="1" xfId="0" applyFont="1" applyBorder="1" applyAlignment="1">
      <alignment horizontal="center" vertical="center" wrapText="1" readingOrder="2"/>
    </xf>
    <xf numFmtId="0" fontId="74" fillId="0" borderId="0" xfId="0" applyFont="1" applyAlignment="1">
      <alignment horizontal="center" vertical="center" wrapText="1" readingOrder="2"/>
    </xf>
    <xf numFmtId="169" fontId="17" fillId="0" borderId="0" xfId="0" applyNumberFormat="1" applyFont="1" applyAlignment="1">
      <alignment horizontal="center" vertical="center" readingOrder="2"/>
    </xf>
    <xf numFmtId="3" fontId="19" fillId="0" borderId="0" xfId="0" applyNumberFormat="1" applyFont="1" applyAlignment="1">
      <alignment horizontal="center" vertical="center" readingOrder="2"/>
    </xf>
    <xf numFmtId="0" fontId="77" fillId="0" borderId="0" xfId="0" applyFont="1" applyAlignment="1">
      <alignment vertical="center" readingOrder="2"/>
    </xf>
    <xf numFmtId="0" fontId="74" fillId="2" borderId="0" xfId="0" applyFont="1" applyFill="1" applyAlignment="1">
      <alignment vertical="center" wrapText="1" readingOrder="2"/>
    </xf>
    <xf numFmtId="0" fontId="73" fillId="2" borderId="0" xfId="0" applyFont="1" applyFill="1" applyAlignment="1">
      <alignment horizontal="center" vertical="center" readingOrder="2"/>
    </xf>
    <xf numFmtId="0" fontId="77" fillId="2" borderId="0" xfId="0" applyFont="1" applyFill="1" applyAlignment="1">
      <alignment vertical="center" readingOrder="2"/>
    </xf>
    <xf numFmtId="167" fontId="17" fillId="2" borderId="0" xfId="0" applyNumberFormat="1" applyFont="1" applyFill="1" applyAlignment="1">
      <alignment horizontal="center" vertical="center" readingOrder="2"/>
    </xf>
    <xf numFmtId="167" fontId="17" fillId="2" borderId="0" xfId="0" applyNumberFormat="1" applyFont="1" applyFill="1" applyAlignment="1">
      <alignment horizontal="center" vertical="center" wrapText="1" readingOrder="2"/>
    </xf>
    <xf numFmtId="165" fontId="17" fillId="2" borderId="0" xfId="0" applyNumberFormat="1" applyFont="1" applyFill="1" applyAlignment="1">
      <alignment horizontal="center" vertical="center" wrapText="1" readingOrder="2"/>
    </xf>
    <xf numFmtId="0" fontId="19" fillId="2" borderId="0" xfId="0" applyFont="1" applyFill="1" applyAlignment="1">
      <alignment readingOrder="2"/>
    </xf>
    <xf numFmtId="0" fontId="19" fillId="2" borderId="0" xfId="0" applyFont="1" applyFill="1" applyAlignment="1">
      <alignment horizontal="right" vertical="center" readingOrder="2"/>
    </xf>
    <xf numFmtId="0" fontId="81" fillId="0" borderId="0" xfId="0" applyFont="1"/>
    <xf numFmtId="0" fontId="72" fillId="0" borderId="0" xfId="0" applyFont="1"/>
    <xf numFmtId="0" fontId="70" fillId="0" borderId="0" xfId="3" applyFont="1" applyAlignment="1">
      <alignment vertical="center"/>
    </xf>
    <xf numFmtId="0" fontId="82" fillId="0" borderId="0" xfId="3" applyFont="1" applyAlignment="1">
      <alignment horizontal="right" vertical="center" readingOrder="2"/>
    </xf>
    <xf numFmtId="0" fontId="70" fillId="0" borderId="0" xfId="3" applyFont="1" applyAlignment="1">
      <alignment horizontal="center" vertical="center" wrapText="1"/>
    </xf>
    <xf numFmtId="0" fontId="82" fillId="0" borderId="1" xfId="3" applyFont="1" applyBorder="1" applyAlignment="1">
      <alignment horizontal="center" vertical="center"/>
    </xf>
    <xf numFmtId="0" fontId="82" fillId="0" borderId="0" xfId="3" applyFont="1" applyAlignment="1">
      <alignment horizontal="center" vertical="center"/>
    </xf>
    <xf numFmtId="0" fontId="8" fillId="0" borderId="0" xfId="3" applyFont="1" applyAlignment="1">
      <alignment vertical="center"/>
    </xf>
    <xf numFmtId="165" fontId="70" fillId="0" borderId="0" xfId="3" applyNumberFormat="1" applyFont="1" applyAlignment="1">
      <alignment horizontal="center" vertical="center"/>
    </xf>
    <xf numFmtId="165" fontId="8" fillId="0" borderId="0" xfId="3" applyNumberFormat="1" applyFont="1" applyAlignment="1">
      <alignment horizontal="right" vertical="center" readingOrder="1"/>
    </xf>
    <xf numFmtId="0" fontId="82" fillId="0" borderId="0" xfId="3" applyFont="1" applyAlignment="1">
      <alignment horizontal="center" vertical="center" wrapText="1"/>
    </xf>
    <xf numFmtId="0" fontId="83" fillId="0" borderId="0" xfId="3" applyFont="1"/>
    <xf numFmtId="49" fontId="82" fillId="0" borderId="0" xfId="0" applyNumberFormat="1" applyFont="1" applyAlignment="1">
      <alignment horizontal="left" vertical="center"/>
    </xf>
    <xf numFmtId="0" fontId="82" fillId="0" borderId="0" xfId="0" applyFont="1" applyAlignment="1">
      <alignment horizontal="left" vertical="center"/>
    </xf>
    <xf numFmtId="0" fontId="82" fillId="0" borderId="0" xfId="0" applyFont="1" applyAlignment="1">
      <alignment vertical="center"/>
    </xf>
    <xf numFmtId="0" fontId="70" fillId="0" borderId="0" xfId="0" applyFont="1" applyAlignment="1">
      <alignment horizontal="right" vertical="center" wrapText="1" readingOrder="2"/>
    </xf>
    <xf numFmtId="0" fontId="7" fillId="0" borderId="0" xfId="0" applyFont="1" applyAlignment="1">
      <alignment horizontal="right" vertical="center" wrapText="1" readingOrder="2"/>
    </xf>
    <xf numFmtId="0" fontId="7" fillId="0" borderId="0" xfId="0" applyFont="1" applyAlignment="1">
      <alignment horizontal="right" vertical="center" readingOrder="2"/>
    </xf>
    <xf numFmtId="0" fontId="70" fillId="0" borderId="0" xfId="0" applyFont="1" applyAlignment="1">
      <alignment vertical="center" readingOrder="2"/>
    </xf>
    <xf numFmtId="0" fontId="70" fillId="0" borderId="0" xfId="0" applyFont="1" applyAlignment="1">
      <alignment vertical="center" wrapText="1"/>
    </xf>
    <xf numFmtId="0" fontId="70" fillId="0" borderId="0" xfId="0" applyFont="1" applyAlignment="1">
      <alignment horizontal="center" vertical="center"/>
    </xf>
    <xf numFmtId="0" fontId="70" fillId="0" borderId="0" xfId="0" applyFont="1" applyAlignment="1">
      <alignment vertical="center"/>
    </xf>
    <xf numFmtId="167" fontId="19" fillId="2" borderId="0" xfId="0" applyNumberFormat="1" applyFont="1" applyFill="1" applyAlignment="1">
      <alignment horizontal="center" vertical="center" readingOrder="2"/>
    </xf>
    <xf numFmtId="0" fontId="17" fillId="2" borderId="3" xfId="0" applyFont="1" applyFill="1" applyBorder="1" applyAlignment="1">
      <alignment horizontal="center" vertical="center" readingOrder="2"/>
    </xf>
    <xf numFmtId="0" fontId="72" fillId="0" borderId="0" xfId="0" applyFont="1" applyAlignment="1">
      <alignment horizontal="center" vertical="center"/>
    </xf>
    <xf numFmtId="167" fontId="74" fillId="2" borderId="0" xfId="0" applyNumberFormat="1" applyFont="1" applyFill="1" applyAlignment="1">
      <alignment horizontal="center" vertical="center" readingOrder="2"/>
    </xf>
    <xf numFmtId="0" fontId="73" fillId="2" borderId="0" xfId="0" applyFont="1" applyFill="1" applyAlignment="1">
      <alignment horizontal="right" vertical="center" readingOrder="2"/>
    </xf>
    <xf numFmtId="0" fontId="72" fillId="0" borderId="0" xfId="0" applyFont="1" applyAlignment="1">
      <alignment vertical="center"/>
    </xf>
    <xf numFmtId="0" fontId="70" fillId="0" borderId="0" xfId="0" applyFont="1"/>
    <xf numFmtId="0" fontId="8" fillId="0" borderId="0" xfId="0" applyFont="1"/>
    <xf numFmtId="49" fontId="70" fillId="0" borderId="0" xfId="0" applyNumberFormat="1" applyFont="1" applyAlignment="1">
      <alignment vertical="top"/>
    </xf>
    <xf numFmtId="0" fontId="70" fillId="0" borderId="0" xfId="0" applyFont="1" applyAlignment="1">
      <alignment horizontal="right"/>
    </xf>
    <xf numFmtId="0" fontId="8" fillId="0" borderId="0" xfId="0" applyFont="1" applyAlignment="1">
      <alignment vertical="top"/>
    </xf>
    <xf numFmtId="0" fontId="70" fillId="0" borderId="0" xfId="0" applyFont="1" applyAlignment="1">
      <alignment vertical="top" wrapText="1"/>
    </xf>
    <xf numFmtId="49" fontId="82" fillId="0" borderId="0" xfId="0" applyNumberFormat="1" applyFont="1" applyAlignment="1">
      <alignment vertical="center"/>
    </xf>
    <xf numFmtId="49" fontId="70" fillId="0" borderId="0" xfId="0" applyNumberFormat="1" applyFont="1" applyAlignment="1">
      <alignment vertical="center"/>
    </xf>
    <xf numFmtId="0" fontId="70" fillId="0" borderId="0" xfId="0" applyFont="1" applyAlignment="1">
      <alignment horizontal="right" vertical="center" wrapText="1"/>
    </xf>
    <xf numFmtId="0" fontId="70" fillId="0" borderId="0" xfId="0" applyFont="1" applyAlignment="1">
      <alignment horizontal="right" vertical="center"/>
    </xf>
    <xf numFmtId="0" fontId="17" fillId="0" borderId="1" xfId="0" applyFont="1" applyBorder="1" applyAlignment="1">
      <alignment horizontal="center" vertical="center" wrapText="1" readingOrder="2"/>
    </xf>
    <xf numFmtId="165" fontId="17" fillId="0" borderId="0" xfId="0" applyNumberFormat="1" applyFont="1" applyAlignment="1">
      <alignment horizontal="center" wrapText="1" readingOrder="2"/>
    </xf>
    <xf numFmtId="165" fontId="19" fillId="0" borderId="0" xfId="0" applyNumberFormat="1" applyFont="1" applyAlignment="1">
      <alignment horizontal="center" vertical="center" wrapText="1" readingOrder="2"/>
    </xf>
    <xf numFmtId="165" fontId="74" fillId="0" borderId="0" xfId="0" applyNumberFormat="1" applyFont="1" applyAlignment="1">
      <alignment horizontal="center" wrapText="1" readingOrder="2"/>
    </xf>
    <xf numFmtId="165" fontId="73" fillId="0" borderId="0" xfId="0" applyNumberFormat="1" applyFont="1" applyAlignment="1">
      <alignment horizontal="center" vertical="center" wrapText="1" readingOrder="2"/>
    </xf>
    <xf numFmtId="49" fontId="17" fillId="0" borderId="0" xfId="0" applyNumberFormat="1" applyFont="1" applyAlignment="1">
      <alignment vertical="center" readingOrder="2"/>
    </xf>
    <xf numFmtId="49" fontId="74" fillId="0" borderId="0" xfId="0" applyNumberFormat="1" applyFont="1" applyAlignment="1">
      <alignment horizontal="right" vertical="center" readingOrder="2"/>
    </xf>
    <xf numFmtId="49" fontId="74" fillId="0" borderId="0" xfId="0" applyNumberFormat="1" applyFont="1" applyAlignment="1">
      <alignment vertical="center" readingOrder="2"/>
    </xf>
    <xf numFmtId="165" fontId="17" fillId="0" borderId="0" xfId="0" applyNumberFormat="1" applyFont="1" applyAlignment="1">
      <alignment horizontal="center" vertical="center" wrapText="1" readingOrder="2"/>
    </xf>
    <xf numFmtId="165" fontId="17" fillId="0" borderId="0" xfId="0" applyNumberFormat="1" applyFont="1" applyAlignment="1">
      <alignment vertical="top" readingOrder="2"/>
    </xf>
    <xf numFmtId="165" fontId="19" fillId="0" borderId="0" xfId="0" applyNumberFormat="1" applyFont="1" applyAlignment="1">
      <alignment horizontal="center" readingOrder="2"/>
    </xf>
    <xf numFmtId="165" fontId="17" fillId="0" borderId="0" xfId="0" applyNumberFormat="1" applyFont="1" applyAlignment="1">
      <alignment wrapText="1" readingOrder="2"/>
    </xf>
    <xf numFmtId="0" fontId="74" fillId="0" borderId="0" xfId="0" applyFont="1" applyAlignment="1">
      <alignment wrapText="1" readingOrder="2"/>
    </xf>
    <xf numFmtId="165" fontId="74" fillId="0" borderId="0" xfId="0" applyNumberFormat="1" applyFont="1" applyAlignment="1">
      <alignment horizontal="center" vertical="center" wrapText="1" readingOrder="2"/>
    </xf>
    <xf numFmtId="165" fontId="77" fillId="0" borderId="0" xfId="0" applyNumberFormat="1" applyFont="1" applyAlignment="1">
      <alignment horizontal="center" vertical="center" readingOrder="2"/>
    </xf>
    <xf numFmtId="165" fontId="19" fillId="0" borderId="0" xfId="1" applyNumberFormat="1" applyFont="1" applyFill="1" applyBorder="1" applyAlignment="1">
      <alignment vertical="center" readingOrder="2"/>
    </xf>
    <xf numFmtId="165" fontId="17" fillId="0" borderId="4" xfId="0" applyNumberFormat="1" applyFont="1" applyBorder="1" applyAlignment="1">
      <alignment horizontal="center" vertical="center" wrapText="1" readingOrder="2"/>
    </xf>
    <xf numFmtId="165" fontId="74" fillId="0" borderId="0" xfId="0" applyNumberFormat="1" applyFont="1" applyAlignment="1">
      <alignment horizontal="center" vertical="center" readingOrder="2"/>
    </xf>
    <xf numFmtId="165" fontId="74" fillId="0" borderId="0" xfId="0" applyNumberFormat="1" applyFont="1" applyAlignment="1">
      <alignment horizontal="right" vertical="center" readingOrder="2"/>
    </xf>
    <xf numFmtId="0" fontId="74" fillId="0" borderId="0" xfId="0" applyFont="1" applyAlignment="1">
      <alignment vertical="center" readingOrder="2"/>
    </xf>
    <xf numFmtId="165" fontId="73" fillId="0" borderId="0" xfId="0" applyNumberFormat="1" applyFont="1" applyAlignment="1">
      <alignment vertical="center" readingOrder="2"/>
    </xf>
    <xf numFmtId="165" fontId="11" fillId="0" borderId="0" xfId="0" applyNumberFormat="1" applyFont="1" applyAlignment="1">
      <alignment horizontal="center" vertical="center" readingOrder="2"/>
    </xf>
    <xf numFmtId="165" fontId="19" fillId="0" borderId="0" xfId="0" applyNumberFormat="1" applyFont="1" applyAlignment="1">
      <alignment horizontal="right" vertical="center" wrapText="1" readingOrder="2"/>
    </xf>
    <xf numFmtId="165" fontId="19" fillId="0" borderId="0" xfId="0" applyNumberFormat="1" applyFont="1" applyAlignment="1">
      <alignment horizontal="center" wrapText="1" readingOrder="2"/>
    </xf>
    <xf numFmtId="165" fontId="77" fillId="0" borderId="0" xfId="0" applyNumberFormat="1" applyFont="1" applyAlignment="1">
      <alignment vertical="center" readingOrder="2"/>
    </xf>
    <xf numFmtId="165" fontId="17" fillId="0" borderId="1" xfId="0" applyNumberFormat="1" applyFont="1" applyBorder="1" applyAlignment="1">
      <alignment horizontal="center" vertical="center" wrapText="1" readingOrder="2"/>
    </xf>
    <xf numFmtId="0" fontId="74" fillId="0" borderId="0" xfId="0" applyFont="1" applyAlignment="1">
      <alignment vertical="center" wrapText="1" readingOrder="2"/>
    </xf>
    <xf numFmtId="0" fontId="14" fillId="0" borderId="0" xfId="0" applyFont="1" applyAlignment="1">
      <alignment vertical="center" wrapText="1" readingOrder="2"/>
    </xf>
    <xf numFmtId="0" fontId="81" fillId="0" borderId="0" xfId="0" applyFont="1" applyAlignment="1">
      <alignment horizontal="center"/>
    </xf>
    <xf numFmtId="0" fontId="88" fillId="0" borderId="0" xfId="0" applyFont="1" applyAlignment="1">
      <alignment horizontal="center"/>
    </xf>
    <xf numFmtId="0" fontId="71" fillId="0" borderId="0" xfId="0" applyFont="1" applyAlignment="1">
      <alignment vertical="center"/>
    </xf>
    <xf numFmtId="165" fontId="74" fillId="0" borderId="2" xfId="0" applyNumberFormat="1" applyFont="1" applyBorder="1" applyAlignment="1">
      <alignment horizontal="center" wrapText="1" readingOrder="2"/>
    </xf>
    <xf numFmtId="165" fontId="74" fillId="0" borderId="2" xfId="0" applyNumberFormat="1" applyFont="1" applyBorder="1" applyAlignment="1">
      <alignment horizontal="center" vertical="center" wrapText="1" readingOrder="2"/>
    </xf>
    <xf numFmtId="49" fontId="19" fillId="0" borderId="0" xfId="0" applyNumberFormat="1" applyFont="1" applyAlignment="1">
      <alignment horizontal="left" vertical="center" readingOrder="2"/>
    </xf>
    <xf numFmtId="165" fontId="17" fillId="0" borderId="0" xfId="0" applyNumberFormat="1" applyFont="1" applyAlignment="1">
      <alignment vertical="center" wrapText="1" readingOrder="2"/>
    </xf>
    <xf numFmtId="0" fontId="17" fillId="0" borderId="0" xfId="0" applyFont="1" applyAlignment="1">
      <alignment vertical="center" wrapText="1" readingOrder="2"/>
    </xf>
    <xf numFmtId="165" fontId="74" fillId="0" borderId="0" xfId="0" applyNumberFormat="1" applyFont="1" applyAlignment="1">
      <alignment vertical="center" wrapText="1" readingOrder="2"/>
    </xf>
    <xf numFmtId="49" fontId="74" fillId="0" borderId="0" xfId="0" applyNumberFormat="1" applyFont="1" applyAlignment="1">
      <alignment horizontal="left" vertical="center" readingOrder="2"/>
    </xf>
    <xf numFmtId="165" fontId="89" fillId="0" borderId="0" xfId="0" applyNumberFormat="1" applyFont="1" applyAlignment="1">
      <alignment vertical="center" readingOrder="2"/>
    </xf>
    <xf numFmtId="49" fontId="19" fillId="0" borderId="0" xfId="0" applyNumberFormat="1" applyFont="1" applyAlignment="1">
      <alignment horizontal="center" vertical="center" readingOrder="2"/>
    </xf>
    <xf numFmtId="49" fontId="19" fillId="0" borderId="0" xfId="0" applyNumberFormat="1" applyFont="1" applyAlignment="1">
      <alignment vertical="center" readingOrder="2"/>
    </xf>
    <xf numFmtId="9" fontId="19" fillId="0" borderId="0" xfId="4" applyFont="1" applyFill="1" applyBorder="1" applyAlignment="1">
      <alignment horizontal="center" vertical="center" wrapText="1" readingOrder="2"/>
    </xf>
    <xf numFmtId="165" fontId="22" fillId="0" borderId="0" xfId="1" applyNumberFormat="1" applyFont="1" applyFill="1" applyAlignment="1">
      <alignment vertical="center" readingOrder="2"/>
    </xf>
    <xf numFmtId="165" fontId="22" fillId="0" borderId="0" xfId="0" applyNumberFormat="1" applyFont="1" applyAlignment="1">
      <alignment vertical="center" readingOrder="2"/>
    </xf>
    <xf numFmtId="0" fontId="20" fillId="0" borderId="0" xfId="0" applyFont="1" applyAlignment="1">
      <alignment horizontal="center" vertical="center" wrapText="1" readingOrder="2"/>
    </xf>
    <xf numFmtId="165" fontId="19" fillId="0" borderId="0" xfId="1" applyNumberFormat="1" applyFont="1" applyFill="1" applyAlignment="1">
      <alignment horizontal="center" vertical="center" readingOrder="2"/>
    </xf>
    <xf numFmtId="165" fontId="19" fillId="4" borderId="0" xfId="0" applyNumberFormat="1" applyFont="1" applyFill="1" applyAlignment="1">
      <alignment horizontal="center" vertical="center" readingOrder="2"/>
    </xf>
    <xf numFmtId="165" fontId="74" fillId="0" borderId="0" xfId="0" applyNumberFormat="1" applyFont="1" applyAlignment="1">
      <alignment vertical="center" readingOrder="2"/>
    </xf>
    <xf numFmtId="165" fontId="74" fillId="0" borderId="2" xfId="0" applyNumberFormat="1" applyFont="1" applyBorder="1" applyAlignment="1">
      <alignment horizontal="center" vertical="center" readingOrder="2"/>
    </xf>
    <xf numFmtId="177" fontId="19" fillId="0" borderId="0" xfId="1" applyNumberFormat="1" applyFont="1" applyFill="1" applyAlignment="1">
      <alignment horizontal="center" vertical="center" readingOrder="2"/>
    </xf>
    <xf numFmtId="49" fontId="19" fillId="2" borderId="0" xfId="0" applyNumberFormat="1" applyFont="1" applyFill="1" applyAlignment="1">
      <alignment vertical="center" readingOrder="2"/>
    </xf>
    <xf numFmtId="49" fontId="19" fillId="0" borderId="0" xfId="0" applyNumberFormat="1" applyFont="1" applyAlignment="1">
      <alignment horizontal="left" vertical="center"/>
    </xf>
    <xf numFmtId="38" fontId="19" fillId="0" borderId="0" xfId="0" applyNumberFormat="1" applyFont="1" applyAlignment="1">
      <alignment vertical="center" readingOrder="2"/>
    </xf>
    <xf numFmtId="49" fontId="74" fillId="0" borderId="0" xfId="0" applyNumberFormat="1" applyFont="1" applyAlignment="1">
      <alignment horizontal="center" vertical="center" readingOrder="2"/>
    </xf>
    <xf numFmtId="49" fontId="90" fillId="0" borderId="0" xfId="0" applyNumberFormat="1" applyFont="1" applyAlignment="1">
      <alignment horizontal="center" vertical="center" readingOrder="2"/>
    </xf>
    <xf numFmtId="0" fontId="89" fillId="0" borderId="0" xfId="0" applyFont="1" applyAlignment="1">
      <alignment vertical="center" readingOrder="2"/>
    </xf>
    <xf numFmtId="0" fontId="90" fillId="0" borderId="1" xfId="0" applyFont="1" applyBorder="1" applyAlignment="1">
      <alignment horizontal="center" vertical="center" wrapText="1" readingOrder="2"/>
    </xf>
    <xf numFmtId="0" fontId="90" fillId="0" borderId="0" xfId="0" applyFont="1" applyAlignment="1">
      <alignment horizontal="center" vertical="center" wrapText="1" readingOrder="2"/>
    </xf>
    <xf numFmtId="49" fontId="89" fillId="0" borderId="2" xfId="0" applyNumberFormat="1" applyFont="1" applyBorder="1" applyAlignment="1">
      <alignment horizontal="center" vertical="center" readingOrder="2"/>
    </xf>
    <xf numFmtId="165" fontId="90" fillId="0" borderId="0" xfId="0" applyNumberFormat="1" applyFont="1" applyAlignment="1">
      <alignment horizontal="center" vertical="center" readingOrder="2"/>
    </xf>
    <xf numFmtId="165" fontId="14" fillId="0" borderId="0" xfId="0" applyNumberFormat="1" applyFont="1" applyAlignment="1">
      <alignment vertical="center" shrinkToFit="1" readingOrder="2"/>
    </xf>
    <xf numFmtId="165" fontId="19" fillId="0" borderId="0" xfId="1" applyNumberFormat="1" applyFont="1" applyFill="1" applyAlignment="1">
      <alignment horizontal="right" vertical="center" readingOrder="2"/>
    </xf>
    <xf numFmtId="177" fontId="19" fillId="0" borderId="0" xfId="0" applyNumberFormat="1" applyFont="1" applyAlignment="1">
      <alignment horizontal="center" vertical="center" readingOrder="2"/>
    </xf>
    <xf numFmtId="169" fontId="19" fillId="0" borderId="0" xfId="0" applyNumberFormat="1" applyFont="1" applyAlignment="1">
      <alignment horizontal="center" vertical="center" readingOrder="2"/>
    </xf>
    <xf numFmtId="3" fontId="18" fillId="0" borderId="0" xfId="0" applyNumberFormat="1" applyFont="1" applyAlignment="1">
      <alignment vertical="center" readingOrder="2"/>
    </xf>
    <xf numFmtId="169" fontId="15" fillId="0" borderId="0" xfId="0" applyNumberFormat="1" applyFont="1" applyAlignment="1">
      <alignment horizontal="right" vertical="center" readingOrder="2"/>
    </xf>
    <xf numFmtId="169" fontId="15" fillId="0" borderId="0" xfId="0" applyNumberFormat="1" applyFont="1" applyAlignment="1">
      <alignment horizontal="right" vertical="center" wrapText="1" readingOrder="2"/>
    </xf>
    <xf numFmtId="169" fontId="21" fillId="0" borderId="0" xfId="0" applyNumberFormat="1" applyFont="1" applyAlignment="1">
      <alignment horizontal="right" vertical="center" wrapText="1" readingOrder="2"/>
    </xf>
    <xf numFmtId="169" fontId="21" fillId="0" borderId="0" xfId="0" applyNumberFormat="1" applyFont="1" applyAlignment="1">
      <alignment horizontal="center" vertical="center" readingOrder="2"/>
    </xf>
    <xf numFmtId="169" fontId="19" fillId="0" borderId="0" xfId="0" applyNumberFormat="1" applyFont="1" applyAlignment="1">
      <alignment horizontal="center" vertical="center" wrapText="1" readingOrder="2"/>
    </xf>
    <xf numFmtId="169" fontId="11" fillId="0" borderId="0" xfId="0" applyNumberFormat="1" applyFont="1" applyAlignment="1">
      <alignment horizontal="center" vertical="center" readingOrder="2"/>
    </xf>
    <xf numFmtId="169" fontId="17" fillId="0" borderId="0" xfId="0" applyNumberFormat="1" applyFont="1" applyAlignment="1">
      <alignment horizontal="center" vertical="center" wrapText="1" readingOrder="2"/>
    </xf>
    <xf numFmtId="3" fontId="19" fillId="0" borderId="0" xfId="1" applyNumberFormat="1" applyFont="1" applyFill="1" applyBorder="1" applyAlignment="1">
      <alignment horizontal="center" vertical="center" wrapText="1" readingOrder="2"/>
    </xf>
    <xf numFmtId="1" fontId="19" fillId="0" borderId="0" xfId="1" applyNumberFormat="1" applyFont="1" applyFill="1" applyBorder="1" applyAlignment="1">
      <alignment horizontal="center" vertical="center" wrapText="1" readingOrder="2"/>
    </xf>
    <xf numFmtId="169" fontId="19" fillId="0" borderId="0" xfId="0" applyNumberFormat="1" applyFont="1" applyAlignment="1">
      <alignment horizontal="right" vertical="center" readingOrder="2"/>
    </xf>
    <xf numFmtId="0" fontId="74" fillId="0" borderId="1" xfId="0" applyFont="1" applyBorder="1" applyAlignment="1">
      <alignment horizontal="center" vertical="center" readingOrder="2"/>
    </xf>
    <xf numFmtId="49" fontId="17" fillId="0" borderId="0" xfId="0" applyNumberFormat="1" applyFont="1" applyAlignment="1">
      <alignment horizontal="center" vertical="center" readingOrder="2"/>
    </xf>
    <xf numFmtId="0" fontId="74" fillId="0" borderId="0" xfId="0" applyFont="1" applyAlignment="1">
      <alignment horizontal="center" vertical="center" readingOrder="2"/>
    </xf>
    <xf numFmtId="165" fontId="77" fillId="0" borderId="0" xfId="0" applyNumberFormat="1" applyFont="1" applyAlignment="1">
      <alignment readingOrder="2"/>
    </xf>
    <xf numFmtId="49" fontId="17" fillId="0" borderId="0" xfId="0" applyNumberFormat="1" applyFont="1" applyAlignment="1">
      <alignment horizontal="left" vertical="top" readingOrder="2"/>
    </xf>
    <xf numFmtId="0" fontId="17" fillId="0" borderId="0" xfId="0" applyFont="1" applyAlignment="1">
      <alignment horizontal="right" vertical="top" readingOrder="2"/>
    </xf>
    <xf numFmtId="49" fontId="19" fillId="0" borderId="0" xfId="0" applyNumberFormat="1" applyFont="1" applyAlignment="1">
      <alignment vertical="center" wrapText="1" readingOrder="2"/>
    </xf>
    <xf numFmtId="0" fontId="73" fillId="0" borderId="0" xfId="0" applyFont="1" applyAlignment="1">
      <alignment horizontal="center" vertical="center" wrapText="1" readingOrder="2"/>
    </xf>
    <xf numFmtId="0" fontId="74" fillId="0" borderId="2" xfId="0" applyFont="1" applyBorder="1" applyAlignment="1">
      <alignment horizontal="center" vertical="center" wrapText="1" readingOrder="2"/>
    </xf>
    <xf numFmtId="179" fontId="74" fillId="0" borderId="0" xfId="1" applyNumberFormat="1" applyFont="1" applyAlignment="1">
      <alignment horizontal="center" vertical="center" wrapText="1" readingOrder="2"/>
    </xf>
    <xf numFmtId="179" fontId="18" fillId="0" borderId="0" xfId="1" applyNumberFormat="1" applyFont="1" applyAlignment="1">
      <alignment horizontal="center" vertical="center" readingOrder="2"/>
    </xf>
    <xf numFmtId="0" fontId="74" fillId="0" borderId="0" xfId="0" applyFont="1" applyAlignment="1">
      <alignment horizontal="right" vertical="center" readingOrder="2"/>
    </xf>
    <xf numFmtId="49" fontId="73" fillId="0" borderId="0" xfId="0" applyNumberFormat="1" applyFont="1" applyAlignment="1">
      <alignment horizontal="center" vertical="center" readingOrder="2"/>
    </xf>
    <xf numFmtId="179" fontId="74" fillId="0" borderId="0" xfId="1" applyNumberFormat="1" applyFont="1" applyAlignment="1">
      <alignment horizontal="center" vertical="center" readingOrder="2"/>
    </xf>
    <xf numFmtId="165" fontId="19" fillId="45" borderId="0" xfId="0" applyNumberFormat="1" applyFont="1" applyFill="1" applyAlignment="1">
      <alignment vertical="center" readingOrder="2"/>
    </xf>
    <xf numFmtId="0" fontId="19" fillId="0" borderId="0" xfId="0" applyFont="1" applyAlignment="1">
      <alignment vertical="center" wrapText="1" readingOrder="2"/>
    </xf>
    <xf numFmtId="3" fontId="17" fillId="0" borderId="0" xfId="0" applyNumberFormat="1" applyFont="1" applyAlignment="1">
      <alignment horizontal="center" vertical="center" readingOrder="2"/>
    </xf>
    <xf numFmtId="3" fontId="17" fillId="0" borderId="0" xfId="1" applyNumberFormat="1" applyFont="1" applyFill="1" applyAlignment="1">
      <alignment horizontal="center" vertical="center" readingOrder="2"/>
    </xf>
    <xf numFmtId="3" fontId="74" fillId="0" borderId="3" xfId="0" applyNumberFormat="1" applyFont="1" applyBorder="1" applyAlignment="1">
      <alignment horizontal="center" vertical="center" readingOrder="2"/>
    </xf>
    <xf numFmtId="3" fontId="73" fillId="0" borderId="0" xfId="0" applyNumberFormat="1" applyFont="1" applyAlignment="1">
      <alignment horizontal="center" vertical="center" readingOrder="2"/>
    </xf>
    <xf numFmtId="49" fontId="19" fillId="0" borderId="0" xfId="0" applyNumberFormat="1" applyFont="1" applyAlignment="1">
      <alignment wrapText="1" readingOrder="2"/>
    </xf>
    <xf numFmtId="3" fontId="19" fillId="0" borderId="0" xfId="0" applyNumberFormat="1" applyFont="1" applyAlignment="1">
      <alignment horizontal="right" vertical="center" readingOrder="2"/>
    </xf>
    <xf numFmtId="3" fontId="74" fillId="0" borderId="0" xfId="0" applyNumberFormat="1" applyFont="1" applyAlignment="1">
      <alignment horizontal="center" vertical="center" wrapText="1" readingOrder="2"/>
    </xf>
    <xf numFmtId="3" fontId="74" fillId="0" borderId="0" xfId="0" applyNumberFormat="1" applyFont="1" applyAlignment="1">
      <alignment horizontal="center" vertical="center" readingOrder="2"/>
    </xf>
    <xf numFmtId="3" fontId="19" fillId="0" borderId="0" xfId="0" applyNumberFormat="1" applyFont="1" applyAlignment="1">
      <alignment vertical="center" readingOrder="2"/>
    </xf>
    <xf numFmtId="3" fontId="74" fillId="0" borderId="0" xfId="0" applyNumberFormat="1" applyFont="1" applyAlignment="1">
      <alignment vertical="center" readingOrder="2"/>
    </xf>
    <xf numFmtId="49" fontId="82" fillId="0" borderId="0" xfId="16" applyNumberFormat="1" applyFont="1" applyAlignment="1">
      <alignment vertical="center"/>
    </xf>
    <xf numFmtId="0" fontId="82" fillId="0" borderId="0" xfId="16" applyFont="1" applyAlignment="1">
      <alignment vertical="center" readingOrder="2"/>
    </xf>
    <xf numFmtId="0" fontId="82" fillId="0" borderId="0" xfId="16" applyFont="1" applyAlignment="1">
      <alignment horizontal="right" vertical="center" readingOrder="2"/>
    </xf>
    <xf numFmtId="49" fontId="19" fillId="0" borderId="0" xfId="0" applyNumberFormat="1" applyFont="1" applyAlignment="1">
      <alignment vertical="center"/>
    </xf>
    <xf numFmtId="177" fontId="17" fillId="0" borderId="0" xfId="0" applyNumberFormat="1" applyFont="1" applyAlignment="1">
      <alignment horizontal="center" vertical="center" readingOrder="2"/>
    </xf>
    <xf numFmtId="49" fontId="8" fillId="0" borderId="0" xfId="16" applyNumberFormat="1" applyFont="1" applyAlignment="1">
      <alignment vertical="center" shrinkToFit="1"/>
    </xf>
    <xf numFmtId="0" fontId="8" fillId="0" borderId="0" xfId="16" applyFont="1" applyAlignment="1">
      <alignment vertical="center"/>
    </xf>
    <xf numFmtId="49" fontId="70" fillId="0" borderId="0" xfId="16" applyNumberFormat="1" applyFont="1" applyAlignment="1">
      <alignment vertical="center" shrinkToFit="1"/>
    </xf>
    <xf numFmtId="0" fontId="8" fillId="0" borderId="0" xfId="16" applyFont="1" applyAlignment="1">
      <alignment horizontal="right" vertical="center" readingOrder="2"/>
    </xf>
    <xf numFmtId="0" fontId="8" fillId="0" borderId="1" xfId="16" applyFont="1" applyBorder="1" applyAlignment="1">
      <alignment horizontal="center" vertical="center" wrapText="1"/>
    </xf>
    <xf numFmtId="0" fontId="8" fillId="0" borderId="0" xfId="16" applyFont="1" applyAlignment="1">
      <alignment horizontal="center" vertical="center" wrapText="1"/>
    </xf>
    <xf numFmtId="165" fontId="70" fillId="0" borderId="0" xfId="16" applyNumberFormat="1" applyFont="1" applyAlignment="1">
      <alignment horizontal="center" vertical="center"/>
    </xf>
    <xf numFmtId="49" fontId="70" fillId="0" borderId="0" xfId="16" applyNumberFormat="1" applyFont="1" applyAlignment="1">
      <alignment vertical="center"/>
    </xf>
    <xf numFmtId="0" fontId="82" fillId="0" borderId="0" xfId="16" applyFont="1" applyAlignment="1">
      <alignment horizontal="center" vertical="center"/>
    </xf>
    <xf numFmtId="49" fontId="82" fillId="0" borderId="0" xfId="16" applyNumberFormat="1" applyFont="1" applyAlignment="1">
      <alignment vertical="center" shrinkToFit="1"/>
    </xf>
    <xf numFmtId="0" fontId="82" fillId="0" borderId="1" xfId="16" applyFont="1" applyBorder="1" applyAlignment="1">
      <alignment horizontal="centerContinuous" vertical="center"/>
    </xf>
    <xf numFmtId="0" fontId="82" fillId="0" borderId="2" xfId="16" applyFont="1" applyBorder="1" applyAlignment="1">
      <alignment horizontal="center" vertical="center"/>
    </xf>
    <xf numFmtId="3" fontId="70" fillId="0" borderId="0" xfId="16" applyNumberFormat="1" applyFont="1" applyAlignment="1">
      <alignment horizontal="center" vertical="center"/>
    </xf>
    <xf numFmtId="3" fontId="70" fillId="0" borderId="0" xfId="1" applyNumberFormat="1" applyFont="1" applyBorder="1" applyAlignment="1">
      <alignment horizontal="center" vertical="center"/>
    </xf>
    <xf numFmtId="0" fontId="70" fillId="0" borderId="0" xfId="16" applyFont="1" applyAlignment="1">
      <alignment horizontal="right" vertical="center" readingOrder="2"/>
    </xf>
    <xf numFmtId="0" fontId="70" fillId="0" borderId="0" xfId="16" applyFont="1" applyAlignment="1">
      <alignment vertical="center" readingOrder="2"/>
    </xf>
    <xf numFmtId="0" fontId="19" fillId="0" borderId="0" xfId="0" applyFont="1" applyAlignment="1">
      <alignment horizontal="right" vertical="center" wrapText="1"/>
    </xf>
    <xf numFmtId="165" fontId="19" fillId="0" borderId="2" xfId="0" applyNumberFormat="1" applyFont="1" applyBorder="1" applyAlignment="1">
      <alignment vertical="center" readingOrder="2"/>
    </xf>
    <xf numFmtId="165" fontId="17" fillId="0" borderId="0" xfId="0" applyNumberFormat="1" applyFont="1" applyAlignment="1">
      <alignment vertical="center" shrinkToFit="1" readingOrder="2"/>
    </xf>
    <xf numFmtId="165" fontId="19" fillId="0" borderId="0" xfId="0" applyNumberFormat="1" applyFont="1" applyAlignment="1">
      <alignment horizontal="left" vertical="center" readingOrder="2"/>
    </xf>
    <xf numFmtId="0" fontId="74" fillId="0" borderId="0" xfId="0" applyFont="1" applyAlignment="1">
      <alignment horizontal="center" vertical="center"/>
    </xf>
    <xf numFmtId="0" fontId="8" fillId="0" borderId="0" xfId="16" applyFont="1" applyAlignment="1">
      <alignment horizontal="center" vertical="center"/>
    </xf>
    <xf numFmtId="0" fontId="82" fillId="0" borderId="0" xfId="16" applyFont="1" applyAlignment="1">
      <alignment horizontal="center" vertical="center" wrapText="1"/>
    </xf>
    <xf numFmtId="0" fontId="82" fillId="0" borderId="1" xfId="16" applyFont="1" applyBorder="1" applyAlignment="1">
      <alignment horizontal="center" vertical="center" wrapText="1"/>
    </xf>
    <xf numFmtId="0" fontId="82" fillId="0" borderId="4" xfId="16" applyFont="1" applyBorder="1" applyAlignment="1">
      <alignment horizontal="center" vertical="center" wrapText="1"/>
    </xf>
    <xf numFmtId="0" fontId="7" fillId="0" borderId="0" xfId="16" applyFont="1" applyAlignment="1">
      <alignment vertical="distributed" wrapText="1" justifyLastLine="1" readingOrder="2"/>
    </xf>
    <xf numFmtId="165" fontId="70" fillId="0" borderId="0" xfId="16" applyNumberFormat="1" applyFont="1" applyAlignment="1">
      <alignment horizontal="center"/>
    </xf>
    <xf numFmtId="165" fontId="70" fillId="0" borderId="1" xfId="16" applyNumberFormat="1" applyFont="1" applyBorder="1" applyAlignment="1">
      <alignment horizontal="center" vertical="center"/>
    </xf>
    <xf numFmtId="0" fontId="82" fillId="0" borderId="1" xfId="16" applyFont="1" applyBorder="1" applyAlignment="1">
      <alignment horizontal="center" vertical="center"/>
    </xf>
    <xf numFmtId="165" fontId="8" fillId="0" borderId="0" xfId="16" applyNumberFormat="1" applyFont="1" applyAlignment="1">
      <alignment horizontal="center" vertical="center"/>
    </xf>
    <xf numFmtId="165" fontId="8" fillId="0" borderId="6" xfId="16" applyNumberFormat="1" applyFont="1" applyBorder="1" applyAlignment="1">
      <alignment horizontal="center" vertical="center"/>
    </xf>
    <xf numFmtId="185" fontId="8" fillId="0" borderId="5" xfId="16" applyNumberFormat="1" applyFont="1" applyBorder="1" applyAlignment="1">
      <alignment horizontal="center" vertical="center"/>
    </xf>
    <xf numFmtId="0" fontId="70" fillId="0" borderId="0" xfId="16" applyFont="1" applyAlignment="1">
      <alignment vertical="distributed" wrapText="1" justifyLastLine="1" readingOrder="2"/>
    </xf>
    <xf numFmtId="0" fontId="19" fillId="0" borderId="0" xfId="0" applyFont="1" applyAlignment="1">
      <alignment horizontal="right" vertical="center"/>
    </xf>
    <xf numFmtId="0" fontId="19" fillId="0" borderId="0" xfId="0" applyFont="1" applyAlignment="1">
      <alignment horizontal="center" vertical="center"/>
    </xf>
    <xf numFmtId="0" fontId="17" fillId="0" borderId="0" xfId="0" applyFont="1" applyAlignment="1">
      <alignment horizontal="center" vertical="center"/>
    </xf>
    <xf numFmtId="177" fontId="17" fillId="0" borderId="0" xfId="0" applyNumberFormat="1" applyFont="1" applyAlignment="1">
      <alignment horizontal="center" vertical="center"/>
    </xf>
    <xf numFmtId="179" fontId="19" fillId="0" borderId="0" xfId="0" applyNumberFormat="1" applyFont="1" applyAlignment="1">
      <alignment horizontal="center" vertical="center"/>
    </xf>
    <xf numFmtId="186" fontId="19" fillId="0" borderId="0" xfId="1" applyNumberFormat="1" applyFont="1" applyFill="1" applyAlignment="1">
      <alignment horizontal="center" vertical="center"/>
    </xf>
    <xf numFmtId="179" fontId="19" fillId="0" borderId="0" xfId="1" applyNumberFormat="1" applyFont="1" applyAlignment="1">
      <alignment horizontal="center" vertical="center"/>
    </xf>
    <xf numFmtId="0" fontId="19" fillId="0" borderId="0" xfId="0" applyFont="1" applyAlignment="1">
      <alignment vertical="center" wrapText="1"/>
    </xf>
    <xf numFmtId="49" fontId="19" fillId="0" borderId="0" xfId="0" applyNumberFormat="1" applyFont="1" applyAlignment="1">
      <alignment horizontal="center" vertical="center"/>
    </xf>
    <xf numFmtId="177" fontId="17" fillId="0" borderId="3" xfId="0" applyNumberFormat="1" applyFont="1" applyBorder="1" applyAlignment="1">
      <alignment horizontal="center" vertical="center" readingOrder="2"/>
    </xf>
    <xf numFmtId="3" fontId="8" fillId="0" borderId="3" xfId="16" applyNumberFormat="1" applyFont="1" applyBorder="1" applyAlignment="1">
      <alignment horizontal="center" vertical="center"/>
    </xf>
    <xf numFmtId="0" fontId="72" fillId="0" borderId="0" xfId="0" applyFont="1" applyAlignment="1">
      <alignment horizontal="center" vertical="center" wrapText="1"/>
    </xf>
    <xf numFmtId="179" fontId="32" fillId="0" borderId="0" xfId="0" applyNumberFormat="1" applyFont="1"/>
    <xf numFmtId="165" fontId="20" fillId="2" borderId="0" xfId="0" applyNumberFormat="1" applyFont="1" applyFill="1" applyAlignment="1">
      <alignment vertical="center" readingOrder="2"/>
    </xf>
    <xf numFmtId="165" fontId="74" fillId="2" borderId="2" xfId="0" applyNumberFormat="1" applyFont="1" applyFill="1" applyBorder="1" applyAlignment="1">
      <alignment horizontal="center" vertical="center" readingOrder="2"/>
    </xf>
    <xf numFmtId="165" fontId="17" fillId="2" borderId="0" xfId="1" applyNumberFormat="1" applyFont="1" applyFill="1" applyBorder="1" applyAlignment="1">
      <alignment horizontal="center" vertical="center" readingOrder="2"/>
    </xf>
    <xf numFmtId="165" fontId="18" fillId="2" borderId="0" xfId="0" applyNumberFormat="1" applyFont="1" applyFill="1" applyAlignment="1">
      <alignment vertical="center" readingOrder="2"/>
    </xf>
    <xf numFmtId="179" fontId="46" fillId="0" borderId="16" xfId="1" applyNumberFormat="1" applyFont="1" applyFill="1" applyBorder="1" applyAlignment="1">
      <alignment horizontal="center" wrapText="1"/>
    </xf>
    <xf numFmtId="179" fontId="46" fillId="0" borderId="12" xfId="1" applyNumberFormat="1" applyFont="1" applyFill="1" applyBorder="1" applyAlignment="1">
      <alignment horizontal="center" wrapText="1"/>
    </xf>
    <xf numFmtId="169" fontId="23" fillId="0" borderId="0" xfId="17" applyNumberFormat="1" applyFont="1" applyFill="1" applyAlignment="1">
      <alignment vertical="center" readingOrder="2"/>
    </xf>
    <xf numFmtId="165" fontId="23" fillId="0" borderId="0" xfId="17" applyNumberFormat="1" applyFont="1" applyFill="1" applyAlignment="1">
      <alignment vertical="center" readingOrder="2"/>
    </xf>
    <xf numFmtId="169" fontId="15" fillId="0" borderId="0" xfId="17" applyNumberFormat="1" applyFont="1" applyFill="1" applyAlignment="1">
      <alignment horizontal="center" vertical="center" readingOrder="2"/>
    </xf>
    <xf numFmtId="0" fontId="15" fillId="0" borderId="0" xfId="17" applyNumberFormat="1" applyFont="1" applyFill="1" applyAlignment="1">
      <alignment horizontal="center" vertical="center" readingOrder="2"/>
    </xf>
    <xf numFmtId="169" fontId="20" fillId="0" borderId="0" xfId="17" applyNumberFormat="1" applyFont="1" applyFill="1" applyAlignment="1">
      <alignment vertical="center" readingOrder="2"/>
    </xf>
    <xf numFmtId="165" fontId="20" fillId="0" borderId="0" xfId="17" applyNumberFormat="1" applyFont="1" applyFill="1" applyAlignment="1">
      <alignment vertical="center" readingOrder="2"/>
    </xf>
    <xf numFmtId="49" fontId="19" fillId="0" borderId="0" xfId="17" applyNumberFormat="1" applyFont="1" applyFill="1" applyAlignment="1">
      <alignment vertical="center" readingOrder="2"/>
    </xf>
    <xf numFmtId="165" fontId="19" fillId="0" borderId="0" xfId="17" applyNumberFormat="1" applyFont="1" applyFill="1" applyAlignment="1">
      <alignment vertical="center" readingOrder="2"/>
    </xf>
    <xf numFmtId="165" fontId="77" fillId="2" borderId="0" xfId="16" applyNumberFormat="1" applyFont="1" applyFill="1" applyAlignment="1">
      <alignment vertical="center" readingOrder="2"/>
    </xf>
    <xf numFmtId="165" fontId="12" fillId="0" borderId="0" xfId="17" applyNumberFormat="1" applyFont="1" applyFill="1" applyAlignment="1">
      <alignment vertical="center" readingOrder="2"/>
    </xf>
    <xf numFmtId="0" fontId="13" fillId="0" borderId="0" xfId="17" applyNumberFormat="1" applyFont="1" applyFill="1" applyAlignment="1">
      <alignment horizontal="center" vertical="center" readingOrder="2"/>
    </xf>
    <xf numFmtId="165" fontId="18" fillId="0" borderId="0" xfId="17" applyNumberFormat="1" applyFont="1" applyFill="1" applyAlignment="1">
      <alignment vertical="center" readingOrder="2"/>
    </xf>
    <xf numFmtId="0" fontId="18" fillId="0" borderId="0" xfId="17" applyNumberFormat="1" applyFont="1" applyFill="1" applyAlignment="1">
      <alignment vertical="center" readingOrder="2"/>
    </xf>
    <xf numFmtId="180" fontId="18" fillId="0" borderId="0" xfId="17" applyNumberFormat="1" applyFont="1" applyFill="1" applyAlignment="1">
      <alignment vertical="center" readingOrder="2"/>
    </xf>
    <xf numFmtId="188" fontId="91" fillId="0" borderId="0" xfId="0" applyNumberFormat="1" applyFont="1"/>
    <xf numFmtId="165" fontId="32" fillId="0" borderId="0" xfId="0" applyNumberFormat="1" applyFont="1" applyAlignment="1">
      <alignment horizontal="center" vertical="center"/>
    </xf>
    <xf numFmtId="165" fontId="19" fillId="0" borderId="0" xfId="0" applyNumberFormat="1" applyFont="1" applyAlignment="1">
      <alignment vertical="justify" wrapText="1" readingOrder="2"/>
    </xf>
    <xf numFmtId="165" fontId="19" fillId="0" borderId="0" xfId="0" applyNumberFormat="1" applyFont="1" applyAlignment="1">
      <alignment horizontal="justify" vertical="justify" readingOrder="2"/>
    </xf>
    <xf numFmtId="0" fontId="17" fillId="0" borderId="1" xfId="0" applyFont="1" applyBorder="1" applyAlignment="1">
      <alignment horizontal="center" vertical="center" readingOrder="2"/>
    </xf>
    <xf numFmtId="9" fontId="19" fillId="0" borderId="0" xfId="0" applyNumberFormat="1" applyFont="1" applyAlignment="1">
      <alignment horizontal="center" vertical="center" readingOrder="2"/>
    </xf>
    <xf numFmtId="3" fontId="13" fillId="0" borderId="0" xfId="0" applyNumberFormat="1" applyFont="1" applyAlignment="1">
      <alignment horizontal="center" vertical="center" readingOrder="2"/>
    </xf>
    <xf numFmtId="165" fontId="14" fillId="0" borderId="0" xfId="0" applyNumberFormat="1" applyFont="1" applyAlignment="1">
      <alignment horizontal="center" wrapText="1" readingOrder="2"/>
    </xf>
    <xf numFmtId="0" fontId="20" fillId="0" borderId="0" xfId="0" applyFont="1" applyAlignment="1">
      <alignment horizontal="right" vertical="center" wrapText="1" readingOrder="2"/>
    </xf>
    <xf numFmtId="0" fontId="14" fillId="0" borderId="0" xfId="0" applyFont="1" applyAlignment="1">
      <alignment horizontal="right" vertical="center" wrapText="1" readingOrder="2"/>
    </xf>
    <xf numFmtId="165" fontId="19" fillId="2" borderId="0" xfId="1" applyNumberFormat="1" applyFont="1" applyFill="1" applyAlignment="1">
      <alignment horizontal="right" vertical="center" readingOrder="2"/>
    </xf>
    <xf numFmtId="179" fontId="32" fillId="5" borderId="0" xfId="1" applyNumberFormat="1" applyFont="1" applyFill="1"/>
    <xf numFmtId="0" fontId="82" fillId="0" borderId="0" xfId="0" applyFont="1" applyAlignment="1">
      <alignment horizontal="right" vertical="center"/>
    </xf>
    <xf numFmtId="179" fontId="17" fillId="0" borderId="0" xfId="1" applyNumberFormat="1" applyFont="1" applyAlignment="1">
      <alignment vertical="center" readingOrder="2"/>
    </xf>
    <xf numFmtId="2" fontId="18" fillId="0" borderId="0" xfId="1" applyNumberFormat="1" applyFont="1" applyAlignment="1">
      <alignment vertical="center" readingOrder="2"/>
    </xf>
    <xf numFmtId="2" fontId="18" fillId="0" borderId="0" xfId="0" applyNumberFormat="1" applyFont="1" applyAlignment="1">
      <alignment vertical="center" readingOrder="2"/>
    </xf>
    <xf numFmtId="189" fontId="17" fillId="0" borderId="0" xfId="1" applyNumberFormat="1" applyFont="1" applyAlignment="1">
      <alignment vertical="center" readingOrder="2"/>
    </xf>
    <xf numFmtId="169" fontId="23" fillId="0" borderId="0" xfId="0" applyNumberFormat="1" applyFont="1" applyAlignment="1">
      <alignment vertical="center" readingOrder="2"/>
    </xf>
    <xf numFmtId="169" fontId="23" fillId="2" borderId="0" xfId="0" applyNumberFormat="1" applyFont="1" applyFill="1" applyAlignment="1">
      <alignment horizontal="center" vertical="center" readingOrder="2"/>
    </xf>
    <xf numFmtId="169" fontId="17" fillId="2" borderId="0" xfId="0" applyNumberFormat="1" applyFont="1" applyFill="1" applyAlignment="1">
      <alignment horizontal="center" vertical="center" wrapText="1" readingOrder="2"/>
    </xf>
    <xf numFmtId="0" fontId="15" fillId="0" borderId="0" xfId="0" applyFont="1" applyAlignment="1">
      <alignment horizontal="center" vertical="center" readingOrder="2"/>
    </xf>
    <xf numFmtId="49" fontId="17" fillId="0" borderId="0" xfId="0" applyNumberFormat="1" applyFont="1" applyAlignment="1">
      <alignment horizontal="right" vertical="center" readingOrder="2"/>
    </xf>
    <xf numFmtId="0" fontId="7" fillId="0" borderId="0" xfId="16" applyFont="1" applyAlignment="1">
      <alignment vertical="center"/>
    </xf>
    <xf numFmtId="0" fontId="4" fillId="0" borderId="32" xfId="16" applyFont="1" applyBorder="1" applyAlignment="1">
      <alignment horizontal="center" vertical="center" wrapText="1"/>
    </xf>
    <xf numFmtId="0" fontId="4" fillId="0" borderId="31" xfId="16" applyFont="1" applyBorder="1" applyAlignment="1">
      <alignment horizontal="center" vertical="center" wrapText="1"/>
    </xf>
    <xf numFmtId="165" fontId="7" fillId="0" borderId="28" xfId="16" applyNumberFormat="1" applyFont="1" applyBorder="1" applyAlignment="1">
      <alignment horizontal="center" vertical="center" wrapText="1"/>
    </xf>
    <xf numFmtId="165" fontId="30" fillId="0" borderId="28" xfId="16" applyNumberFormat="1" applyFont="1" applyBorder="1" applyAlignment="1">
      <alignment horizontal="center" vertical="center" wrapText="1"/>
    </xf>
    <xf numFmtId="165" fontId="7" fillId="0" borderId="16" xfId="16" applyNumberFormat="1" applyFont="1" applyBorder="1" applyAlignment="1">
      <alignment horizontal="center" vertical="center" wrapText="1"/>
    </xf>
    <xf numFmtId="165" fontId="7" fillId="0" borderId="24" xfId="16" applyNumberFormat="1" applyFont="1" applyBorder="1" applyAlignment="1">
      <alignment horizontal="center" vertical="center" wrapText="1"/>
    </xf>
    <xf numFmtId="165" fontId="7" fillId="0" borderId="12" xfId="16" applyNumberFormat="1" applyFont="1" applyBorder="1" applyAlignment="1">
      <alignment horizontal="center" vertical="center" wrapText="1"/>
    </xf>
    <xf numFmtId="165" fontId="7" fillId="0" borderId="21" xfId="16" applyNumberFormat="1" applyFont="1" applyBorder="1" applyAlignment="1">
      <alignment horizontal="center" vertical="center" wrapText="1"/>
    </xf>
    <xf numFmtId="165" fontId="7" fillId="0" borderId="9" xfId="16" applyNumberFormat="1" applyFont="1" applyBorder="1" applyAlignment="1">
      <alignment horizontal="center" vertical="center" wrapText="1"/>
    </xf>
    <xf numFmtId="0" fontId="4" fillId="0" borderId="12" xfId="16" applyFont="1" applyBorder="1" applyAlignment="1">
      <alignment horizontal="center" vertical="center" wrapText="1"/>
    </xf>
    <xf numFmtId="0" fontId="4" fillId="0" borderId="11" xfId="16" applyFont="1" applyBorder="1" applyAlignment="1">
      <alignment horizontal="center" vertical="center" wrapText="1"/>
    </xf>
    <xf numFmtId="165" fontId="7" fillId="0" borderId="43" xfId="16" applyNumberFormat="1" applyFont="1" applyBorder="1" applyAlignment="1">
      <alignment horizontal="center" vertical="center" wrapText="1"/>
    </xf>
    <xf numFmtId="165" fontId="19" fillId="2" borderId="0" xfId="0" applyNumberFormat="1" applyFont="1" applyFill="1" applyAlignment="1">
      <alignment horizontal="right" vertical="center" readingOrder="2"/>
    </xf>
    <xf numFmtId="165" fontId="19" fillId="2" borderId="1" xfId="0" applyNumberFormat="1" applyFont="1" applyFill="1" applyBorder="1" applyAlignment="1">
      <alignment horizontal="right" vertical="center" readingOrder="2"/>
    </xf>
    <xf numFmtId="165" fontId="19" fillId="2" borderId="0" xfId="0" applyNumberFormat="1" applyFont="1" applyFill="1" applyAlignment="1">
      <alignment horizontal="left" vertical="center" wrapText="1" readingOrder="2"/>
    </xf>
    <xf numFmtId="165" fontId="19" fillId="2" borderId="1" xfId="0" applyNumberFormat="1" applyFont="1" applyFill="1" applyBorder="1" applyAlignment="1">
      <alignment horizontal="left" vertical="center" wrapText="1" readingOrder="2"/>
    </xf>
    <xf numFmtId="165" fontId="19" fillId="2" borderId="0" xfId="1" applyNumberFormat="1" applyFont="1" applyFill="1" applyBorder="1" applyAlignment="1">
      <alignment horizontal="left" vertical="center" wrapText="1" readingOrder="2"/>
    </xf>
    <xf numFmtId="165" fontId="17" fillId="2" borderId="3" xfId="1" applyNumberFormat="1" applyFont="1" applyFill="1" applyBorder="1" applyAlignment="1">
      <alignment horizontal="left" vertical="center" wrapText="1" readingOrder="2"/>
    </xf>
    <xf numFmtId="165" fontId="80" fillId="2" borderId="0" xfId="0" applyNumberFormat="1" applyFont="1" applyFill="1" applyAlignment="1">
      <alignment horizontal="left" vertical="center" wrapText="1" readingOrder="2"/>
    </xf>
    <xf numFmtId="165" fontId="17" fillId="0" borderId="0" xfId="0" applyNumberFormat="1" applyFont="1" applyAlignment="1">
      <alignment horizontal="center" readingOrder="2"/>
    </xf>
    <xf numFmtId="165" fontId="14" fillId="0" borderId="0" xfId="1" applyNumberFormat="1" applyFont="1" applyFill="1" applyBorder="1" applyAlignment="1">
      <alignment vertical="center" readingOrder="2"/>
    </xf>
    <xf numFmtId="165" fontId="17" fillId="0" borderId="3" xfId="0" applyNumberFormat="1" applyFont="1" applyBorder="1" applyAlignment="1">
      <alignment horizontal="right" vertical="center" readingOrder="2"/>
    </xf>
    <xf numFmtId="2" fontId="17" fillId="0" borderId="3" xfId="4" applyNumberFormat="1" applyFont="1" applyFill="1" applyBorder="1" applyAlignment="1">
      <alignment horizontal="center" vertical="center" wrapText="1" readingOrder="2"/>
    </xf>
    <xf numFmtId="1" fontId="19" fillId="0" borderId="0" xfId="4" applyNumberFormat="1" applyFont="1" applyFill="1" applyBorder="1" applyAlignment="1">
      <alignment horizontal="center" vertical="center" wrapText="1" readingOrder="2"/>
    </xf>
    <xf numFmtId="0" fontId="83" fillId="0" borderId="0" xfId="16" applyFont="1" applyAlignment="1">
      <alignment horizontal="center"/>
    </xf>
    <xf numFmtId="177" fontId="19" fillId="0" borderId="0" xfId="0" applyNumberFormat="1" applyFont="1" applyAlignment="1">
      <alignment horizontal="right" vertical="center" readingOrder="2"/>
    </xf>
    <xf numFmtId="165" fontId="17" fillId="0" borderId="2" xfId="0" applyNumberFormat="1" applyFont="1" applyBorder="1" applyAlignment="1">
      <alignment horizontal="right" vertical="center" readingOrder="2"/>
    </xf>
    <xf numFmtId="49" fontId="17" fillId="0" borderId="0" xfId="0" applyNumberFormat="1" applyFont="1" applyAlignment="1">
      <alignment horizontal="center" vertical="top" readingOrder="2"/>
    </xf>
    <xf numFmtId="165" fontId="73" fillId="0" borderId="0" xfId="0" applyNumberFormat="1" applyFont="1" applyAlignment="1">
      <alignment horizontal="right" vertical="center" readingOrder="2"/>
    </xf>
    <xf numFmtId="49" fontId="19" fillId="0" borderId="0" xfId="0" applyNumberFormat="1" applyFont="1" applyAlignment="1">
      <alignment horizontal="left" vertical="top" readingOrder="2"/>
    </xf>
    <xf numFmtId="177" fontId="19" fillId="0" borderId="2" xfId="0" applyNumberFormat="1" applyFont="1" applyBorder="1" applyAlignment="1">
      <alignment horizontal="right" vertical="center" readingOrder="2"/>
    </xf>
    <xf numFmtId="177" fontId="17" fillId="0" borderId="3" xfId="0" applyNumberFormat="1" applyFont="1" applyBorder="1" applyAlignment="1">
      <alignment horizontal="right" vertical="center" readingOrder="2"/>
    </xf>
    <xf numFmtId="3" fontId="19" fillId="0" borderId="0" xfId="1" applyNumberFormat="1" applyFont="1" applyFill="1" applyBorder="1" applyAlignment="1">
      <alignment horizontal="right" vertical="center" readingOrder="2"/>
    </xf>
    <xf numFmtId="169" fontId="19" fillId="0" borderId="0" xfId="0" applyNumberFormat="1" applyFont="1" applyAlignment="1">
      <alignment horizontal="right" vertical="center" wrapText="1" readingOrder="2"/>
    </xf>
    <xf numFmtId="3" fontId="19" fillId="0" borderId="0" xfId="0" applyNumberFormat="1" applyFont="1" applyAlignment="1">
      <alignment horizontal="right" vertical="center" wrapText="1" readingOrder="2"/>
    </xf>
    <xf numFmtId="3" fontId="19" fillId="0" borderId="0" xfId="1" applyNumberFormat="1" applyFont="1" applyAlignment="1">
      <alignment horizontal="left" vertical="center" wrapText="1" readingOrder="2"/>
    </xf>
    <xf numFmtId="3" fontId="19" fillId="0" borderId="0" xfId="0" applyNumberFormat="1" applyFont="1" applyAlignment="1">
      <alignment horizontal="left" vertical="center" wrapText="1" readingOrder="2"/>
    </xf>
    <xf numFmtId="49" fontId="20" fillId="0" borderId="0" xfId="0" applyNumberFormat="1" applyFont="1" applyAlignment="1">
      <alignment readingOrder="2"/>
    </xf>
    <xf numFmtId="177" fontId="19" fillId="0" borderId="1" xfId="0" applyNumberFormat="1" applyFont="1" applyBorder="1" applyAlignment="1">
      <alignment horizontal="right" vertical="center" readingOrder="2"/>
    </xf>
    <xf numFmtId="3" fontId="17" fillId="0" borderId="0" xfId="0" applyNumberFormat="1" applyFont="1" applyAlignment="1">
      <alignment horizontal="right" vertical="center" readingOrder="2"/>
    </xf>
    <xf numFmtId="3" fontId="74" fillId="0" borderId="0" xfId="0" applyNumberFormat="1" applyFont="1" applyAlignment="1">
      <alignment horizontal="left" vertical="center" readingOrder="2"/>
    </xf>
    <xf numFmtId="0" fontId="82" fillId="0" borderId="1" xfId="0" applyFont="1" applyBorder="1" applyAlignment="1">
      <alignment horizontal="center" vertical="center"/>
    </xf>
    <xf numFmtId="3" fontId="70" fillId="0" borderId="0" xfId="16" applyNumberFormat="1" applyFont="1" applyAlignment="1">
      <alignment horizontal="right" vertical="center"/>
    </xf>
    <xf numFmtId="172" fontId="19" fillId="0" borderId="0" xfId="0" applyNumberFormat="1" applyFont="1" applyAlignment="1">
      <alignment horizontal="right" vertical="center" readingOrder="2"/>
    </xf>
    <xf numFmtId="177" fontId="17" fillId="0" borderId="0" xfId="0" applyNumberFormat="1" applyFont="1" applyAlignment="1">
      <alignment horizontal="right" vertical="center" readingOrder="2"/>
    </xf>
    <xf numFmtId="165" fontId="17" fillId="0" borderId="3" xfId="0" applyNumberFormat="1" applyFont="1" applyBorder="1" applyAlignment="1">
      <alignment horizontal="right" vertical="center" shrinkToFit="1" readingOrder="2"/>
    </xf>
    <xf numFmtId="165" fontId="70" fillId="0" borderId="0" xfId="3" applyNumberFormat="1" applyFont="1" applyAlignment="1">
      <alignment horizontal="right" vertical="center"/>
    </xf>
    <xf numFmtId="165" fontId="17" fillId="2" borderId="0" xfId="0" applyNumberFormat="1" applyFont="1" applyFill="1" applyAlignment="1">
      <alignment horizontal="left" vertical="center" wrapText="1" readingOrder="2"/>
    </xf>
    <xf numFmtId="179" fontId="19" fillId="0" borderId="0" xfId="1" applyNumberFormat="1" applyFont="1" applyFill="1" applyAlignment="1">
      <alignment horizontal="right" vertical="center" readingOrder="2"/>
    </xf>
    <xf numFmtId="179" fontId="18" fillId="0" borderId="0" xfId="1" applyNumberFormat="1" applyFont="1" applyFill="1" applyAlignment="1">
      <alignment vertical="center" readingOrder="2"/>
    </xf>
    <xf numFmtId="165" fontId="7" fillId="0" borderId="13" xfId="16" applyNumberFormat="1" applyFont="1" applyBorder="1" applyAlignment="1">
      <alignment vertical="center" wrapText="1"/>
    </xf>
    <xf numFmtId="0" fontId="70" fillId="0" borderId="0" xfId="0" applyFont="1" applyAlignment="1">
      <alignment horizontal="center"/>
    </xf>
    <xf numFmtId="166" fontId="19" fillId="0" borderId="0" xfId="1" applyNumberFormat="1" applyFont="1" applyFill="1" applyBorder="1" applyAlignment="1">
      <alignment readingOrder="2"/>
    </xf>
    <xf numFmtId="179" fontId="14" fillId="0" borderId="0" xfId="1" applyNumberFormat="1" applyFont="1" applyAlignment="1">
      <alignment horizontal="right" vertical="center" readingOrder="2"/>
    </xf>
    <xf numFmtId="38" fontId="19" fillId="0" borderId="0" xfId="0" applyNumberFormat="1" applyFont="1" applyAlignment="1">
      <alignment horizontal="right" vertical="center" readingOrder="2"/>
    </xf>
    <xf numFmtId="179" fontId="19" fillId="0" borderId="0" xfId="1" applyNumberFormat="1" applyFont="1" applyAlignment="1">
      <alignment horizontal="right" vertical="center" readingOrder="2"/>
    </xf>
    <xf numFmtId="179" fontId="17" fillId="0" borderId="0" xfId="1" applyNumberFormat="1" applyFont="1" applyAlignment="1">
      <alignment horizontal="right" vertical="center" readingOrder="2"/>
    </xf>
    <xf numFmtId="0" fontId="74" fillId="2" borderId="0" xfId="0" applyFont="1" applyFill="1" applyAlignment="1">
      <alignment horizontal="right" vertical="center" readingOrder="2"/>
    </xf>
    <xf numFmtId="165" fontId="17" fillId="2" borderId="0" xfId="0" applyNumberFormat="1" applyFont="1" applyFill="1" applyAlignment="1">
      <alignment horizontal="right" vertical="center" readingOrder="2"/>
    </xf>
    <xf numFmtId="165" fontId="17" fillId="2" borderId="4" xfId="1" applyNumberFormat="1" applyFont="1" applyFill="1" applyBorder="1" applyAlignment="1">
      <alignment horizontal="left" vertical="center" wrapText="1" readingOrder="2"/>
    </xf>
    <xf numFmtId="0" fontId="70" fillId="0" borderId="0" xfId="0" applyFont="1" applyAlignment="1">
      <alignment vertical="center" wrapText="1" readingOrder="2"/>
    </xf>
    <xf numFmtId="49" fontId="7" fillId="0" borderId="0" xfId="0" applyNumberFormat="1" applyFont="1" applyAlignment="1">
      <alignment horizontal="right" vertical="center"/>
    </xf>
    <xf numFmtId="0" fontId="82" fillId="0" borderId="1" xfId="0" applyFont="1" applyBorder="1" applyAlignment="1">
      <alignment vertical="center"/>
    </xf>
    <xf numFmtId="49" fontId="4" fillId="0" borderId="0" xfId="0" applyNumberFormat="1" applyFont="1" applyAlignment="1">
      <alignment vertical="top"/>
    </xf>
    <xf numFmtId="165" fontId="7" fillId="0" borderId="28" xfId="16" applyNumberFormat="1" applyFont="1" applyBorder="1" applyAlignment="1">
      <alignment horizontal="left" vertical="center" wrapText="1"/>
    </xf>
    <xf numFmtId="165" fontId="7" fillId="0" borderId="31" xfId="16" applyNumberFormat="1" applyFont="1" applyBorder="1" applyAlignment="1">
      <alignment horizontal="left" vertical="center" wrapText="1"/>
    </xf>
    <xf numFmtId="165" fontId="7" fillId="0" borderId="27" xfId="16" applyNumberFormat="1" applyFont="1" applyBorder="1" applyAlignment="1">
      <alignment horizontal="left" vertical="center" wrapText="1"/>
    </xf>
    <xf numFmtId="165" fontId="7" fillId="0" borderId="15" xfId="16" applyNumberFormat="1" applyFont="1" applyBorder="1" applyAlignment="1">
      <alignment horizontal="left" vertical="center" wrapText="1"/>
    </xf>
    <xf numFmtId="165" fontId="7" fillId="0" borderId="16" xfId="16" applyNumberFormat="1" applyFont="1" applyBorder="1" applyAlignment="1">
      <alignment horizontal="left" vertical="center" wrapText="1"/>
    </xf>
    <xf numFmtId="165" fontId="7" fillId="0" borderId="21" xfId="16" applyNumberFormat="1" applyFont="1" applyBorder="1" applyAlignment="1">
      <alignment horizontal="left" vertical="center" wrapText="1"/>
    </xf>
    <xf numFmtId="165" fontId="7" fillId="0" borderId="12" xfId="16" applyNumberFormat="1" applyFont="1" applyBorder="1" applyAlignment="1">
      <alignment horizontal="left" vertical="center" wrapText="1"/>
    </xf>
    <xf numFmtId="165" fontId="7" fillId="0" borderId="11" xfId="16" applyNumberFormat="1" applyFont="1" applyBorder="1" applyAlignment="1">
      <alignment horizontal="left" vertical="center" wrapText="1"/>
    </xf>
    <xf numFmtId="165" fontId="7" fillId="0" borderId="9" xfId="16" applyNumberFormat="1" applyFont="1" applyBorder="1" applyAlignment="1">
      <alignment horizontal="left" vertical="center" wrapText="1"/>
    </xf>
    <xf numFmtId="1" fontId="7" fillId="0" borderId="16" xfId="16" applyNumberFormat="1" applyFont="1" applyBorder="1" applyAlignment="1">
      <alignment horizontal="left" vertical="center" wrapText="1"/>
    </xf>
    <xf numFmtId="1" fontId="7" fillId="0" borderId="21" xfId="16" applyNumberFormat="1" applyFont="1" applyBorder="1" applyAlignment="1">
      <alignment horizontal="left" vertical="center" wrapText="1"/>
    </xf>
    <xf numFmtId="1" fontId="7" fillId="0" borderId="18" xfId="16" applyNumberFormat="1" applyFont="1" applyBorder="1" applyAlignment="1">
      <alignment horizontal="left" vertical="center" wrapText="1"/>
    </xf>
    <xf numFmtId="1" fontId="7" fillId="0" borderId="14" xfId="16" applyNumberFormat="1" applyFont="1" applyBorder="1" applyAlignment="1">
      <alignment horizontal="left" vertical="center" wrapText="1"/>
    </xf>
    <xf numFmtId="1" fontId="7" fillId="0" borderId="12" xfId="16" applyNumberFormat="1" applyFont="1" applyBorder="1" applyAlignment="1">
      <alignment horizontal="left" vertical="center" wrapText="1"/>
    </xf>
    <xf numFmtId="0" fontId="77" fillId="0" borderId="0" xfId="0" applyFont="1" applyAlignment="1">
      <alignment vertical="center"/>
    </xf>
    <xf numFmtId="0" fontId="4" fillId="0" borderId="0" xfId="16" applyFont="1"/>
    <xf numFmtId="165" fontId="7" fillId="0" borderId="0" xfId="16" applyNumberFormat="1" applyFont="1" applyAlignment="1">
      <alignment vertical="center"/>
    </xf>
    <xf numFmtId="0" fontId="83" fillId="0" borderId="0" xfId="0" applyFont="1" applyAlignment="1">
      <alignment horizontal="center" vertical="center"/>
    </xf>
    <xf numFmtId="49" fontId="19" fillId="0" borderId="0" xfId="0" applyNumberFormat="1" applyFont="1" applyAlignment="1">
      <alignment horizontal="right" vertical="top" readingOrder="2"/>
    </xf>
    <xf numFmtId="165" fontId="17" fillId="0" borderId="1" xfId="0" applyNumberFormat="1" applyFont="1" applyBorder="1" applyAlignment="1">
      <alignment horizontal="right" vertical="center" readingOrder="2"/>
    </xf>
    <xf numFmtId="3" fontId="74" fillId="0" borderId="1" xfId="0" applyNumberFormat="1" applyFont="1" applyBorder="1" applyAlignment="1">
      <alignment horizontal="center" vertical="center" wrapText="1" readingOrder="2"/>
    </xf>
    <xf numFmtId="3" fontId="74" fillId="0" borderId="1" xfId="0" applyNumberFormat="1" applyFont="1" applyBorder="1" applyAlignment="1">
      <alignment horizontal="center" vertical="center" readingOrder="2"/>
    </xf>
    <xf numFmtId="165" fontId="14" fillId="0" borderId="3" xfId="0" applyNumberFormat="1" applyFont="1" applyBorder="1" applyAlignment="1">
      <alignment horizontal="right" vertical="center" readingOrder="2"/>
    </xf>
    <xf numFmtId="179" fontId="7" fillId="0" borderId="28" xfId="1" applyNumberFormat="1" applyFont="1" applyBorder="1" applyAlignment="1">
      <alignment horizontal="left" vertical="center" wrapText="1"/>
    </xf>
    <xf numFmtId="165" fontId="30" fillId="0" borderId="16" xfId="16" applyNumberFormat="1" applyFont="1" applyBorder="1" applyAlignment="1">
      <alignment horizontal="center" vertical="center" wrapText="1"/>
    </xf>
    <xf numFmtId="165" fontId="7" fillId="0" borderId="15" xfId="16" applyNumberFormat="1" applyFont="1" applyBorder="1" applyAlignment="1">
      <alignment horizontal="center" vertical="center" wrapText="1"/>
    </xf>
    <xf numFmtId="165" fontId="30" fillId="0" borderId="31" xfId="16" applyNumberFormat="1" applyFont="1" applyBorder="1" applyAlignment="1">
      <alignment horizontal="center" vertical="center" wrapText="1"/>
    </xf>
    <xf numFmtId="169" fontId="17" fillId="2" borderId="0" xfId="0" applyNumberFormat="1" applyFont="1" applyFill="1" applyAlignment="1">
      <alignment horizontal="center" vertical="center" readingOrder="2"/>
    </xf>
    <xf numFmtId="172" fontId="17" fillId="0" borderId="0" xfId="17" applyNumberFormat="1" applyFont="1" applyFill="1" applyBorder="1" applyAlignment="1">
      <alignment horizontal="center" vertical="center" readingOrder="2"/>
    </xf>
    <xf numFmtId="172" fontId="19" fillId="0" borderId="0" xfId="17" applyNumberFormat="1" applyFont="1" applyFill="1" applyBorder="1" applyAlignment="1">
      <alignment horizontal="center" vertical="center" readingOrder="2"/>
    </xf>
    <xf numFmtId="172" fontId="19" fillId="0" borderId="0" xfId="17" applyNumberFormat="1" applyFont="1" applyFill="1" applyBorder="1" applyAlignment="1">
      <alignment horizontal="center" vertical="center" wrapText="1" readingOrder="2"/>
    </xf>
    <xf numFmtId="172" fontId="19" fillId="0" borderId="0" xfId="17" applyNumberFormat="1" applyFont="1" applyFill="1" applyAlignment="1">
      <alignment horizontal="center" vertical="center" readingOrder="2"/>
    </xf>
    <xf numFmtId="172" fontId="19" fillId="0" borderId="4" xfId="17" applyNumberFormat="1" applyFont="1" applyFill="1" applyBorder="1" applyAlignment="1">
      <alignment horizontal="center" vertical="center" readingOrder="2"/>
    </xf>
    <xf numFmtId="177" fontId="19" fillId="0" borderId="2" xfId="0" applyNumberFormat="1" applyFont="1" applyBorder="1" applyAlignment="1">
      <alignment horizontal="center" vertical="center" readingOrder="2"/>
    </xf>
    <xf numFmtId="177" fontId="19" fillId="0" borderId="3" xfId="0" applyNumberFormat="1" applyFont="1" applyBorder="1" applyAlignment="1">
      <alignment horizontal="center" vertical="center" readingOrder="2"/>
    </xf>
    <xf numFmtId="165" fontId="77" fillId="2" borderId="0" xfId="0" applyNumberFormat="1" applyFont="1" applyFill="1" applyAlignment="1">
      <alignment vertical="center" readingOrder="2"/>
    </xf>
    <xf numFmtId="49" fontId="74" fillId="2" borderId="0" xfId="0" applyNumberFormat="1" applyFont="1" applyFill="1" applyAlignment="1">
      <alignment horizontal="left" vertical="center" readingOrder="2"/>
    </xf>
    <xf numFmtId="49" fontId="13" fillId="2" borderId="0" xfId="0" applyNumberFormat="1" applyFont="1" applyFill="1" applyAlignment="1">
      <alignment horizontal="left" vertical="center" readingOrder="2"/>
    </xf>
    <xf numFmtId="165" fontId="35" fillId="2" borderId="0" xfId="0" applyNumberFormat="1" applyFont="1" applyFill="1" applyAlignment="1">
      <alignment horizontal="center" vertical="center" readingOrder="2"/>
    </xf>
    <xf numFmtId="49" fontId="13" fillId="2" borderId="0" xfId="0" applyNumberFormat="1" applyFont="1" applyFill="1" applyAlignment="1">
      <alignment horizontal="center" vertical="center" readingOrder="2"/>
    </xf>
    <xf numFmtId="0" fontId="74" fillId="2" borderId="0" xfId="0" applyFont="1" applyFill="1" applyAlignment="1">
      <alignment horizontal="center" vertical="center" wrapText="1" readingOrder="2"/>
    </xf>
    <xf numFmtId="3" fontId="17" fillId="0" borderId="2" xfId="0" applyNumberFormat="1" applyFont="1" applyBorder="1" applyAlignment="1">
      <alignment horizontal="center" vertical="center" readingOrder="2"/>
    </xf>
    <xf numFmtId="3" fontId="17" fillId="0" borderId="4" xfId="0" applyNumberFormat="1" applyFont="1" applyBorder="1" applyAlignment="1">
      <alignment horizontal="center" vertical="center" readingOrder="2"/>
    </xf>
    <xf numFmtId="167" fontId="19" fillId="0" borderId="0" xfId="0" applyNumberFormat="1" applyFont="1" applyAlignment="1">
      <alignment horizontal="center" vertical="center" readingOrder="2"/>
    </xf>
    <xf numFmtId="172" fontId="18" fillId="0" borderId="0" xfId="0" applyNumberFormat="1" applyFont="1" applyAlignment="1">
      <alignment vertical="center" readingOrder="2"/>
    </xf>
    <xf numFmtId="167" fontId="80" fillId="0" borderId="2" xfId="0" applyNumberFormat="1" applyFont="1" applyBorder="1" applyAlignment="1">
      <alignment horizontal="center" vertical="center" readingOrder="2"/>
    </xf>
    <xf numFmtId="167" fontId="19" fillId="0" borderId="2" xfId="0" applyNumberFormat="1" applyFont="1" applyBorder="1" applyAlignment="1">
      <alignment horizontal="center" vertical="center" readingOrder="2"/>
    </xf>
    <xf numFmtId="3" fontId="19" fillId="0" borderId="0" xfId="17" applyNumberFormat="1" applyFont="1" applyFill="1" applyAlignment="1">
      <alignment horizontal="center" vertical="center" readingOrder="2"/>
    </xf>
    <xf numFmtId="3" fontId="19" fillId="0" borderId="4" xfId="0" applyNumberFormat="1" applyFont="1" applyBorder="1" applyAlignment="1">
      <alignment horizontal="center" vertical="center" readingOrder="2"/>
    </xf>
    <xf numFmtId="167" fontId="19" fillId="0" borderId="4" xfId="0" applyNumberFormat="1" applyFont="1" applyBorder="1" applyAlignment="1">
      <alignment horizontal="center" vertical="center" readingOrder="2"/>
    </xf>
    <xf numFmtId="3" fontId="17" fillId="0" borderId="5" xfId="0" applyNumberFormat="1" applyFont="1" applyBorder="1" applyAlignment="1">
      <alignment horizontal="center" vertical="center" readingOrder="2"/>
    </xf>
    <xf numFmtId="3" fontId="92" fillId="0" borderId="0" xfId="0" applyNumberFormat="1" applyFont="1" applyAlignment="1">
      <alignment horizontal="center" vertical="center"/>
    </xf>
    <xf numFmtId="179" fontId="0" fillId="0" borderId="0" xfId="1" applyNumberFormat="1" applyFont="1" applyAlignment="1">
      <alignment horizontal="center" vertical="center"/>
    </xf>
    <xf numFmtId="166" fontId="0" fillId="0" borderId="0" xfId="1" applyNumberFormat="1" applyFont="1" applyAlignment="1">
      <alignment horizontal="center" vertical="center"/>
    </xf>
    <xf numFmtId="172" fontId="19" fillId="0" borderId="2" xfId="17" applyNumberFormat="1" applyFont="1" applyFill="1" applyBorder="1" applyAlignment="1">
      <alignment horizontal="center" vertical="center" readingOrder="2"/>
    </xf>
    <xf numFmtId="177" fontId="70" fillId="0" borderId="0" xfId="0" applyNumberFormat="1" applyFont="1" applyAlignment="1">
      <alignment horizontal="center" vertical="center" readingOrder="2"/>
    </xf>
    <xf numFmtId="165" fontId="70" fillId="2" borderId="0" xfId="3" applyNumberFormat="1" applyFont="1" applyFill="1" applyAlignment="1">
      <alignment horizontal="center" vertical="center"/>
    </xf>
    <xf numFmtId="0" fontId="7" fillId="2" borderId="0" xfId="0" applyFont="1" applyFill="1"/>
    <xf numFmtId="0" fontId="73" fillId="2" borderId="0" xfId="0" applyFont="1" applyFill="1" applyAlignment="1">
      <alignment horizontal="center" vertical="center" wrapText="1" readingOrder="2"/>
    </xf>
    <xf numFmtId="49" fontId="17" fillId="2" borderId="0" xfId="0" applyNumberFormat="1" applyFont="1" applyFill="1" applyAlignment="1">
      <alignment horizontal="left" vertical="top" readingOrder="2"/>
    </xf>
    <xf numFmtId="179" fontId="74" fillId="2" borderId="0" xfId="1" applyNumberFormat="1" applyFont="1" applyFill="1" applyBorder="1" applyAlignment="1">
      <alignment horizontal="center" vertical="center" wrapText="1" readingOrder="2"/>
    </xf>
    <xf numFmtId="0" fontId="70" fillId="2" borderId="0" xfId="0" applyFont="1" applyFill="1" applyAlignment="1">
      <alignment horizontal="center"/>
    </xf>
    <xf numFmtId="3" fontId="19" fillId="2" borderId="0" xfId="0" applyNumberFormat="1" applyFont="1" applyFill="1" applyAlignment="1">
      <alignment horizontal="right" vertical="center" readingOrder="2"/>
    </xf>
    <xf numFmtId="0" fontId="7" fillId="2" borderId="0" xfId="0" applyFont="1" applyFill="1" applyAlignment="1">
      <alignment horizontal="center" vertical="center"/>
    </xf>
    <xf numFmtId="3" fontId="19" fillId="2" borderId="0" xfId="0" applyNumberFormat="1" applyFont="1" applyFill="1" applyAlignment="1">
      <alignment horizontal="center" vertical="center" readingOrder="2"/>
    </xf>
    <xf numFmtId="165" fontId="74" fillId="2" borderId="0" xfId="0" applyNumberFormat="1" applyFont="1" applyFill="1" applyAlignment="1">
      <alignment horizontal="right" vertical="center" readingOrder="2"/>
    </xf>
    <xf numFmtId="0" fontId="94" fillId="0" borderId="0" xfId="0" applyFont="1" applyAlignment="1">
      <alignment horizontal="center"/>
    </xf>
    <xf numFmtId="0" fontId="19" fillId="0" borderId="0" xfId="2" applyFont="1" applyAlignment="1">
      <alignment horizontal="center"/>
    </xf>
    <xf numFmtId="0" fontId="93" fillId="0" borderId="0" xfId="2" applyFont="1" applyAlignment="1">
      <alignment horizontal="center" vertical="center" readingOrder="2"/>
    </xf>
    <xf numFmtId="49" fontId="70" fillId="0" borderId="0" xfId="0" applyNumberFormat="1" applyFont="1" applyAlignment="1">
      <alignment horizontal="right" vertical="center"/>
    </xf>
    <xf numFmtId="0" fontId="94" fillId="0" borderId="0" xfId="0" applyFont="1" applyAlignment="1">
      <alignment horizontal="right"/>
    </xf>
    <xf numFmtId="49" fontId="8" fillId="0" borderId="0" xfId="0" applyNumberFormat="1" applyFont="1" applyAlignment="1">
      <alignment horizontal="left" vertical="center"/>
    </xf>
    <xf numFmtId="49" fontId="72" fillId="0" borderId="0" xfId="16" applyNumberFormat="1" applyFont="1" applyAlignment="1">
      <alignment vertical="center" shrinkToFit="1"/>
    </xf>
    <xf numFmtId="0" fontId="82" fillId="0" borderId="4" xfId="16" applyFont="1" applyBorder="1" applyAlignment="1">
      <alignment vertical="center"/>
    </xf>
    <xf numFmtId="0" fontId="82" fillId="0" borderId="0" xfId="16" applyFont="1" applyAlignment="1">
      <alignment vertical="center"/>
    </xf>
    <xf numFmtId="3" fontId="70" fillId="0" borderId="2" xfId="16" applyNumberFormat="1" applyFont="1" applyBorder="1" applyAlignment="1">
      <alignment vertical="center"/>
    </xf>
    <xf numFmtId="3" fontId="70" fillId="0" borderId="3" xfId="16" applyNumberFormat="1" applyFont="1" applyBorder="1" applyAlignment="1">
      <alignment vertical="center"/>
    </xf>
    <xf numFmtId="2" fontId="17" fillId="0" borderId="0" xfId="4" applyNumberFormat="1" applyFont="1" applyFill="1" applyBorder="1" applyAlignment="1">
      <alignment horizontal="center" vertical="center" wrapText="1" readingOrder="2"/>
    </xf>
    <xf numFmtId="165" fontId="8" fillId="0" borderId="0" xfId="3" applyNumberFormat="1" applyFont="1" applyAlignment="1">
      <alignment horizontal="right" vertical="center"/>
    </xf>
    <xf numFmtId="0" fontId="74" fillId="0" borderId="0" xfId="0" applyFont="1" applyAlignment="1">
      <alignment horizontal="center" readingOrder="2"/>
    </xf>
    <xf numFmtId="184" fontId="97" fillId="0" borderId="0" xfId="0" applyNumberFormat="1" applyFont="1"/>
    <xf numFmtId="167" fontId="80" fillId="0" borderId="1" xfId="0" applyNumberFormat="1" applyFont="1" applyBorder="1" applyAlignment="1">
      <alignment horizontal="center" vertical="center" readingOrder="2"/>
    </xf>
    <xf numFmtId="167" fontId="19" fillId="0" borderId="1" xfId="0" applyNumberFormat="1" applyFont="1" applyBorder="1" applyAlignment="1">
      <alignment horizontal="center" vertical="center" readingOrder="2"/>
    </xf>
    <xf numFmtId="165" fontId="70" fillId="2" borderId="0" xfId="16" applyNumberFormat="1" applyFont="1" applyFill="1" applyAlignment="1">
      <alignment horizontal="center" vertical="center"/>
    </xf>
    <xf numFmtId="0" fontId="13" fillId="2" borderId="0" xfId="0" applyFont="1" applyFill="1" applyAlignment="1">
      <alignment horizontal="right" vertical="center" readingOrder="2"/>
    </xf>
    <xf numFmtId="3" fontId="17" fillId="0" borderId="3" xfId="0" applyNumberFormat="1" applyFont="1" applyBorder="1" applyAlignment="1">
      <alignment horizontal="right" vertical="center" readingOrder="2"/>
    </xf>
    <xf numFmtId="165" fontId="7" fillId="2" borderId="28" xfId="16" applyNumberFormat="1" applyFont="1" applyFill="1" applyBorder="1" applyAlignment="1">
      <alignment horizontal="center" vertical="center" wrapText="1"/>
    </xf>
    <xf numFmtId="0" fontId="8" fillId="2" borderId="0" xfId="16" applyFont="1" applyFill="1" applyAlignment="1">
      <alignment vertical="center"/>
    </xf>
    <xf numFmtId="0" fontId="82" fillId="2" borderId="1" xfId="16" applyFont="1" applyFill="1" applyBorder="1" applyAlignment="1">
      <alignment horizontal="center" vertical="center" wrapText="1"/>
    </xf>
    <xf numFmtId="0" fontId="82" fillId="2" borderId="0" xfId="16" applyFont="1" applyFill="1" applyAlignment="1">
      <alignment horizontal="center" vertical="center" wrapText="1"/>
    </xf>
    <xf numFmtId="0" fontId="82" fillId="2" borderId="4" xfId="16" applyFont="1" applyFill="1" applyBorder="1" applyAlignment="1">
      <alignment horizontal="center" vertical="center" wrapText="1"/>
    </xf>
    <xf numFmtId="0" fontId="70" fillId="2" borderId="0" xfId="16" applyFont="1" applyFill="1" applyAlignment="1">
      <alignment vertical="center"/>
    </xf>
    <xf numFmtId="3" fontId="8" fillId="2" borderId="3" xfId="16" applyNumberFormat="1" applyFont="1" applyFill="1" applyBorder="1" applyAlignment="1">
      <alignment horizontal="center" vertical="center"/>
    </xf>
    <xf numFmtId="165" fontId="8" fillId="2" borderId="0" xfId="16" applyNumberFormat="1" applyFont="1" applyFill="1" applyAlignment="1">
      <alignment horizontal="center" vertical="center"/>
    </xf>
    <xf numFmtId="165" fontId="17" fillId="2" borderId="3" xfId="0" applyNumberFormat="1" applyFont="1" applyFill="1" applyBorder="1" applyAlignment="1">
      <alignment horizontal="right" vertical="center" readingOrder="2"/>
    </xf>
    <xf numFmtId="49" fontId="18" fillId="2" borderId="0" xfId="0" applyNumberFormat="1" applyFont="1" applyFill="1" applyAlignment="1">
      <alignment vertical="center" readingOrder="2"/>
    </xf>
    <xf numFmtId="165" fontId="13" fillId="2" borderId="0" xfId="0" applyNumberFormat="1" applyFont="1" applyFill="1" applyAlignment="1">
      <alignment vertical="center" shrinkToFit="1" readingOrder="2"/>
    </xf>
    <xf numFmtId="3" fontId="74" fillId="2" borderId="0" xfId="1" applyNumberFormat="1" applyFont="1" applyFill="1" applyBorder="1" applyAlignment="1">
      <alignment horizontal="right" vertical="center" readingOrder="2"/>
    </xf>
    <xf numFmtId="165" fontId="18" fillId="2" borderId="0" xfId="0" applyNumberFormat="1" applyFont="1" applyFill="1" applyAlignment="1">
      <alignment horizontal="center" vertical="center" readingOrder="2"/>
    </xf>
    <xf numFmtId="179" fontId="18" fillId="2" borderId="0" xfId="1" applyNumberFormat="1" applyFont="1" applyFill="1" applyAlignment="1">
      <alignment horizontal="center" vertical="center" readingOrder="2"/>
    </xf>
    <xf numFmtId="3" fontId="7" fillId="2" borderId="0" xfId="0" applyNumberFormat="1" applyFont="1" applyFill="1"/>
    <xf numFmtId="49" fontId="19" fillId="2" borderId="0" xfId="0" applyNumberFormat="1" applyFont="1" applyFill="1" applyAlignment="1">
      <alignment horizontal="left" vertical="center" readingOrder="2"/>
    </xf>
    <xf numFmtId="179" fontId="19" fillId="2" borderId="0" xfId="1" applyNumberFormat="1" applyFont="1" applyFill="1" applyAlignment="1">
      <alignment vertical="center" readingOrder="2"/>
    </xf>
    <xf numFmtId="0" fontId="70" fillId="2" borderId="0" xfId="0" applyFont="1" applyFill="1" applyAlignment="1">
      <alignment vertical="center"/>
    </xf>
    <xf numFmtId="179" fontId="7" fillId="2" borderId="0" xfId="1" applyNumberFormat="1" applyFont="1" applyFill="1"/>
    <xf numFmtId="0" fontId="4" fillId="2" borderId="0" xfId="0" applyFont="1" applyFill="1"/>
    <xf numFmtId="49" fontId="19" fillId="2" borderId="0" xfId="0" applyNumberFormat="1" applyFont="1" applyFill="1" applyAlignment="1">
      <alignment horizontal="center" vertical="top" readingOrder="2"/>
    </xf>
    <xf numFmtId="49" fontId="19" fillId="2" borderId="0" xfId="0" applyNumberFormat="1" applyFont="1" applyFill="1" applyAlignment="1">
      <alignment horizontal="right" vertical="distributed" wrapText="1" justifyLastLine="1" readingOrder="2"/>
    </xf>
    <xf numFmtId="49" fontId="20" fillId="2" borderId="0" xfId="0" applyNumberFormat="1" applyFont="1" applyFill="1" applyAlignment="1">
      <alignment vertical="justify" wrapText="1" readingOrder="2"/>
    </xf>
    <xf numFmtId="179" fontId="18" fillId="2" borderId="0" xfId="1" applyNumberFormat="1" applyFont="1" applyFill="1" applyAlignment="1">
      <alignment vertical="center" readingOrder="2"/>
    </xf>
    <xf numFmtId="49" fontId="17" fillId="2" borderId="0" xfId="0" applyNumberFormat="1" applyFont="1" applyFill="1" applyAlignment="1">
      <alignment horizontal="center" vertical="center" readingOrder="2"/>
    </xf>
    <xf numFmtId="165" fontId="19" fillId="2" borderId="0" xfId="0" applyNumberFormat="1" applyFont="1" applyFill="1" applyAlignment="1">
      <alignment vertical="center" shrinkToFit="1" readingOrder="2"/>
    </xf>
    <xf numFmtId="0" fontId="72" fillId="2" borderId="0" xfId="0" applyFont="1" applyFill="1" applyAlignment="1">
      <alignment horizontal="center" vertical="center"/>
    </xf>
    <xf numFmtId="49" fontId="19" fillId="2" borderId="0" xfId="0" applyNumberFormat="1" applyFont="1" applyFill="1" applyAlignment="1">
      <alignment horizontal="center" vertical="center" readingOrder="2"/>
    </xf>
    <xf numFmtId="49" fontId="19" fillId="2" borderId="0" xfId="0" applyNumberFormat="1" applyFont="1" applyFill="1" applyAlignment="1">
      <alignment horizontal="left" vertical="center"/>
    </xf>
    <xf numFmtId="49" fontId="13" fillId="2" borderId="0" xfId="0" applyNumberFormat="1" applyFont="1" applyFill="1" applyAlignment="1">
      <alignment horizontal="left" vertical="top" readingOrder="2"/>
    </xf>
    <xf numFmtId="49" fontId="20" fillId="2" borderId="0" xfId="0" applyNumberFormat="1" applyFont="1" applyFill="1" applyAlignment="1">
      <alignment horizontal="right" vertical="justify" wrapText="1" readingOrder="2"/>
    </xf>
    <xf numFmtId="49" fontId="19" fillId="2" borderId="0" xfId="0" applyNumberFormat="1" applyFont="1" applyFill="1" applyAlignment="1">
      <alignment horizontal="center" vertical="justify" wrapText="1" readingOrder="2"/>
    </xf>
    <xf numFmtId="49" fontId="73" fillId="2" borderId="0" xfId="0" applyNumberFormat="1" applyFont="1" applyFill="1" applyAlignment="1">
      <alignment horizontal="center" vertical="center" wrapText="1" readingOrder="2"/>
    </xf>
    <xf numFmtId="49" fontId="20" fillId="2" borderId="0" xfId="0" applyNumberFormat="1" applyFont="1" applyFill="1" applyAlignment="1">
      <alignment horizontal="center" vertical="center" wrapText="1" justifyLastLine="1" readingOrder="2"/>
    </xf>
    <xf numFmtId="49" fontId="19" fillId="2" borderId="0" xfId="0" applyNumberFormat="1" applyFont="1" applyFill="1" applyAlignment="1">
      <alignment horizontal="center" vertical="center" wrapText="1" justifyLastLine="1" readingOrder="2"/>
    </xf>
    <xf numFmtId="165" fontId="13" fillId="2" borderId="0" xfId="0" applyNumberFormat="1" applyFont="1" applyFill="1" applyAlignment="1">
      <alignment horizontal="center" vertical="center" readingOrder="2"/>
    </xf>
    <xf numFmtId="0" fontId="70" fillId="2" borderId="0" xfId="0" applyFont="1" applyFill="1" applyAlignment="1">
      <alignment horizontal="center" vertical="center"/>
    </xf>
    <xf numFmtId="0" fontId="4" fillId="2" borderId="0" xfId="0" applyFont="1" applyFill="1" applyAlignment="1">
      <alignment horizontal="center" vertical="center"/>
    </xf>
    <xf numFmtId="180" fontId="74" fillId="2" borderId="3" xfId="1" applyNumberFormat="1" applyFont="1" applyFill="1" applyBorder="1" applyAlignment="1">
      <alignment horizontal="left" vertical="center" wrapText="1" readingOrder="2"/>
    </xf>
    <xf numFmtId="180" fontId="73" fillId="2" borderId="0" xfId="1" applyNumberFormat="1" applyFont="1" applyFill="1" applyAlignment="1">
      <alignment horizontal="left" vertical="center" wrapText="1" justifyLastLine="1" readingOrder="2"/>
    </xf>
    <xf numFmtId="180" fontId="74" fillId="2" borderId="0" xfId="1" applyNumberFormat="1" applyFont="1" applyFill="1" applyBorder="1" applyAlignment="1">
      <alignment horizontal="center" vertical="center" wrapText="1" readingOrder="2"/>
    </xf>
    <xf numFmtId="180" fontId="73" fillId="2" borderId="0" xfId="1" applyNumberFormat="1" applyFont="1" applyFill="1" applyAlignment="1">
      <alignment horizontal="center" vertical="center" wrapText="1" justifyLastLine="1" readingOrder="2"/>
    </xf>
    <xf numFmtId="49" fontId="19" fillId="2" borderId="0" xfId="0" applyNumberFormat="1" applyFont="1" applyFill="1" applyAlignment="1">
      <alignment horizontal="right" vertical="top" wrapText="1" justifyLastLine="1" readingOrder="2"/>
    </xf>
    <xf numFmtId="0" fontId="70" fillId="2" borderId="0" xfId="0" applyFont="1" applyFill="1"/>
    <xf numFmtId="49" fontId="74" fillId="2" borderId="0" xfId="0" applyNumberFormat="1" applyFont="1" applyFill="1" applyAlignment="1">
      <alignment horizontal="center" vertical="center" wrapText="1" readingOrder="2"/>
    </xf>
    <xf numFmtId="165" fontId="11" fillId="2" borderId="0" xfId="0" applyNumberFormat="1" applyFont="1" applyFill="1" applyAlignment="1">
      <alignment vertical="center" readingOrder="2"/>
    </xf>
    <xf numFmtId="165" fontId="17" fillId="2" borderId="0" xfId="0" applyNumberFormat="1" applyFont="1" applyFill="1" applyAlignment="1">
      <alignment readingOrder="2"/>
    </xf>
    <xf numFmtId="165" fontId="17" fillId="2" borderId="0" xfId="0" applyNumberFormat="1" applyFont="1" applyFill="1" applyAlignment="1">
      <alignment vertical="center" readingOrder="2"/>
    </xf>
    <xf numFmtId="165" fontId="19" fillId="2" borderId="0" xfId="1" applyNumberFormat="1" applyFont="1" applyFill="1" applyAlignment="1">
      <alignment vertical="center" readingOrder="2"/>
    </xf>
    <xf numFmtId="49" fontId="17" fillId="2" borderId="0" xfId="0" applyNumberFormat="1" applyFont="1" applyFill="1" applyAlignment="1">
      <alignment vertical="center" readingOrder="2"/>
    </xf>
    <xf numFmtId="165" fontId="74" fillId="2" borderId="1" xfId="0" applyNumberFormat="1" applyFont="1" applyFill="1" applyBorder="1" applyAlignment="1">
      <alignment horizontal="center" vertical="center" readingOrder="2"/>
    </xf>
    <xf numFmtId="165" fontId="17" fillId="2" borderId="0" xfId="1" applyNumberFormat="1" applyFont="1" applyFill="1" applyBorder="1" applyAlignment="1">
      <alignment vertical="center" readingOrder="2"/>
    </xf>
    <xf numFmtId="165" fontId="73" fillId="2" borderId="0" xfId="0" applyNumberFormat="1" applyFont="1" applyFill="1" applyAlignment="1">
      <alignment horizontal="center" vertical="center" readingOrder="2"/>
    </xf>
    <xf numFmtId="0" fontId="19" fillId="2" borderId="0" xfId="0" applyFont="1" applyFill="1" applyAlignment="1">
      <alignment horizontal="center" vertical="center" wrapText="1" readingOrder="2"/>
    </xf>
    <xf numFmtId="165" fontId="19" fillId="2" borderId="0" xfId="1" applyNumberFormat="1" applyFont="1" applyFill="1" applyBorder="1" applyAlignment="1">
      <alignment vertical="center" readingOrder="2"/>
    </xf>
    <xf numFmtId="3" fontId="19" fillId="2" borderId="0" xfId="0" applyNumberFormat="1" applyFont="1" applyFill="1" applyAlignment="1">
      <alignment vertical="center" readingOrder="2"/>
    </xf>
    <xf numFmtId="3" fontId="17" fillId="2" borderId="0" xfId="0" applyNumberFormat="1" applyFont="1" applyFill="1" applyAlignment="1">
      <alignment horizontal="center" vertical="center" readingOrder="2"/>
    </xf>
    <xf numFmtId="3" fontId="74" fillId="2" borderId="0" xfId="0" applyNumberFormat="1" applyFont="1" applyFill="1" applyAlignment="1">
      <alignment horizontal="center" vertical="center" wrapText="1" readingOrder="2"/>
    </xf>
    <xf numFmtId="3" fontId="19" fillId="2" borderId="0" xfId="0" applyNumberFormat="1" applyFont="1" applyFill="1" applyAlignment="1">
      <alignment horizontal="center" vertical="center" wrapText="1" readingOrder="2"/>
    </xf>
    <xf numFmtId="3" fontId="17" fillId="2" borderId="0" xfId="0" applyNumberFormat="1" applyFont="1" applyFill="1" applyAlignment="1">
      <alignment vertical="center" readingOrder="2"/>
    </xf>
    <xf numFmtId="3" fontId="17" fillId="2" borderId="3" xfId="0" applyNumberFormat="1" applyFont="1" applyFill="1" applyBorder="1" applyAlignment="1">
      <alignment horizontal="right" vertical="center" readingOrder="2"/>
    </xf>
    <xf numFmtId="165" fontId="73" fillId="2" borderId="0" xfId="0" applyNumberFormat="1" applyFont="1" applyFill="1" applyAlignment="1">
      <alignment vertical="center" readingOrder="2"/>
    </xf>
    <xf numFmtId="49" fontId="18" fillId="2" borderId="0" xfId="0" applyNumberFormat="1" applyFont="1" applyFill="1" applyAlignment="1">
      <alignment horizontal="center" vertical="center" readingOrder="2"/>
    </xf>
    <xf numFmtId="3" fontId="13" fillId="2" borderId="0" xfId="0" applyNumberFormat="1" applyFont="1" applyFill="1" applyAlignment="1">
      <alignment vertical="center" readingOrder="2"/>
    </xf>
    <xf numFmtId="165" fontId="77" fillId="2" borderId="0" xfId="0" applyNumberFormat="1" applyFont="1" applyFill="1" applyAlignment="1">
      <alignment readingOrder="2"/>
    </xf>
    <xf numFmtId="165" fontId="23" fillId="2" borderId="0" xfId="1" applyNumberFormat="1" applyFont="1" applyFill="1" applyAlignment="1">
      <alignment vertical="center" readingOrder="2"/>
    </xf>
    <xf numFmtId="165" fontId="14" fillId="2" borderId="0" xfId="0" applyNumberFormat="1" applyFont="1" applyFill="1" applyAlignment="1">
      <alignment readingOrder="2"/>
    </xf>
    <xf numFmtId="165" fontId="20" fillId="2" borderId="0" xfId="1" applyNumberFormat="1" applyFont="1" applyFill="1" applyAlignment="1">
      <alignment vertical="center" readingOrder="2"/>
    </xf>
    <xf numFmtId="0" fontId="0" fillId="2" borderId="0" xfId="0" applyFill="1"/>
    <xf numFmtId="165" fontId="74" fillId="2" borderId="0" xfId="0" applyNumberFormat="1" applyFont="1" applyFill="1" applyAlignment="1">
      <alignment vertical="center" readingOrder="2"/>
    </xf>
    <xf numFmtId="49" fontId="13" fillId="2" borderId="0" xfId="0" applyNumberFormat="1" applyFont="1" applyFill="1" applyAlignment="1">
      <alignment vertical="center" readingOrder="2"/>
    </xf>
    <xf numFmtId="165" fontId="17" fillId="2" borderId="4" xfId="0" applyNumberFormat="1" applyFont="1" applyFill="1" applyBorder="1" applyAlignment="1">
      <alignment horizontal="right" vertical="center" readingOrder="2"/>
    </xf>
    <xf numFmtId="165" fontId="74" fillId="2" borderId="1" xfId="0" applyNumberFormat="1" applyFont="1" applyFill="1" applyBorder="1" applyAlignment="1">
      <alignment horizontal="right" vertical="center" readingOrder="2"/>
    </xf>
    <xf numFmtId="165" fontId="74" fillId="2" borderId="4" xfId="0" applyNumberFormat="1" applyFont="1" applyFill="1" applyBorder="1" applyAlignment="1">
      <alignment horizontal="right" vertical="center" readingOrder="2"/>
    </xf>
    <xf numFmtId="49" fontId="19" fillId="2" borderId="0" xfId="1" applyNumberFormat="1" applyFont="1" applyFill="1" applyAlignment="1">
      <alignment horizontal="right" vertical="center"/>
    </xf>
    <xf numFmtId="0" fontId="81" fillId="2" borderId="0" xfId="0" applyFont="1" applyFill="1"/>
    <xf numFmtId="177" fontId="17" fillId="2" borderId="0" xfId="0" applyNumberFormat="1" applyFont="1" applyFill="1" applyAlignment="1">
      <alignment horizontal="center" vertical="center" readingOrder="2"/>
    </xf>
    <xf numFmtId="49" fontId="17" fillId="2" borderId="0" xfId="0" applyNumberFormat="1" applyFont="1" applyFill="1" applyAlignment="1">
      <alignment horizontal="center" vertical="center"/>
    </xf>
    <xf numFmtId="165" fontId="74" fillId="0" borderId="0" xfId="0" applyNumberFormat="1" applyFont="1" applyAlignment="1">
      <alignment horizontal="center" readingOrder="2"/>
    </xf>
    <xf numFmtId="0" fontId="20" fillId="2" borderId="0" xfId="0" applyFont="1" applyFill="1" applyAlignment="1">
      <alignment horizontal="right" vertical="center" wrapText="1" readingOrder="2"/>
    </xf>
    <xf numFmtId="165" fontId="17" fillId="0" borderId="5" xfId="0" applyNumberFormat="1" applyFont="1" applyBorder="1" applyAlignment="1">
      <alignment horizontal="right" vertical="center" readingOrder="2"/>
    </xf>
    <xf numFmtId="165" fontId="14" fillId="2" borderId="2" xfId="0" applyNumberFormat="1" applyFont="1" applyFill="1" applyBorder="1" applyAlignment="1">
      <alignment horizontal="center" vertical="center" readingOrder="2"/>
    </xf>
    <xf numFmtId="165" fontId="4" fillId="0" borderId="3" xfId="16" applyNumberFormat="1" applyFont="1" applyBorder="1" applyAlignment="1">
      <alignment horizontal="center" vertical="center"/>
    </xf>
    <xf numFmtId="165" fontId="4" fillId="0" borderId="0" xfId="16" applyNumberFormat="1" applyFont="1" applyAlignment="1">
      <alignment horizontal="center" vertical="center"/>
    </xf>
    <xf numFmtId="38" fontId="46" fillId="0" borderId="62" xfId="5" applyNumberFormat="1" applyFont="1" applyBorder="1" applyAlignment="1">
      <alignment horizontal="center" vertical="center" wrapText="1" readingOrder="1"/>
    </xf>
    <xf numFmtId="9" fontId="17" fillId="0" borderId="3" xfId="4" applyFont="1" applyFill="1" applyBorder="1" applyAlignment="1">
      <alignment horizontal="center" vertical="center" wrapText="1" readingOrder="2"/>
    </xf>
    <xf numFmtId="165" fontId="20" fillId="47" borderId="0" xfId="0" applyNumberFormat="1" applyFont="1" applyFill="1" applyAlignment="1">
      <alignment vertical="center" readingOrder="2"/>
    </xf>
    <xf numFmtId="49" fontId="19" fillId="47" borderId="0" xfId="0" applyNumberFormat="1" applyFont="1" applyFill="1" applyAlignment="1">
      <alignment vertical="center" wrapText="1" readingOrder="2"/>
    </xf>
    <xf numFmtId="0" fontId="0" fillId="47" borderId="0" xfId="0" applyFill="1"/>
    <xf numFmtId="9" fontId="90" fillId="0" borderId="0" xfId="8" applyNumberFormat="1" applyFont="1" applyAlignment="1">
      <alignment horizontal="center" vertical="center" readingOrder="2"/>
    </xf>
    <xf numFmtId="38" fontId="44" fillId="0" borderId="44" xfId="5" applyNumberFormat="1" applyFont="1" applyBorder="1" applyAlignment="1">
      <alignment horizontal="center" vertical="center" wrapText="1" readingOrder="1"/>
    </xf>
    <xf numFmtId="38" fontId="45" fillId="0" borderId="45" xfId="5" applyNumberFormat="1" applyFont="1" applyBorder="1" applyAlignment="1">
      <alignment horizontal="centerContinuous" vertical="center" wrapText="1" readingOrder="1"/>
    </xf>
    <xf numFmtId="38" fontId="46" fillId="0" borderId="46" xfId="5" applyNumberFormat="1" applyFont="1" applyBorder="1" applyAlignment="1">
      <alignment horizontal="centerContinuous" vertical="center" wrapText="1"/>
    </xf>
    <xf numFmtId="38" fontId="46" fillId="0" borderId="42" xfId="5" applyNumberFormat="1" applyFont="1" applyBorder="1" applyAlignment="1">
      <alignment horizontal="centerContinuous" vertical="center" wrapText="1"/>
    </xf>
    <xf numFmtId="38" fontId="46" fillId="0" borderId="47" xfId="5" applyNumberFormat="1" applyFont="1" applyBorder="1" applyAlignment="1">
      <alignment horizontal="centerContinuous" vertical="center" wrapText="1"/>
    </xf>
    <xf numFmtId="38" fontId="46" fillId="0" borderId="42" xfId="5" applyNumberFormat="1" applyFont="1" applyBorder="1" applyAlignment="1">
      <alignment horizontal="center" vertical="center" wrapText="1"/>
    </xf>
    <xf numFmtId="38" fontId="46" fillId="0" borderId="46" xfId="5" applyNumberFormat="1" applyFont="1" applyBorder="1" applyAlignment="1">
      <alignment horizontal="center" vertical="center" wrapText="1"/>
    </xf>
    <xf numFmtId="38" fontId="46" fillId="0" borderId="45" xfId="5" applyNumberFormat="1" applyFont="1" applyBorder="1" applyAlignment="1">
      <alignment horizontal="centerContinuous" vertical="center" wrapText="1"/>
    </xf>
    <xf numFmtId="38" fontId="46" fillId="0" borderId="45" xfId="5" applyNumberFormat="1" applyFont="1" applyBorder="1" applyAlignment="1">
      <alignment horizontal="center" vertical="center" wrapText="1"/>
    </xf>
    <xf numFmtId="38" fontId="46" fillId="0" borderId="46" xfId="5" applyNumberFormat="1" applyFont="1" applyBorder="1" applyAlignment="1">
      <alignment horizontal="centerContinuous" vertical="center" wrapText="1" readingOrder="1"/>
    </xf>
    <xf numFmtId="38" fontId="46" fillId="0" borderId="42" xfId="5" applyNumberFormat="1" applyFont="1" applyBorder="1" applyAlignment="1">
      <alignment horizontal="centerContinuous" vertical="center" wrapText="1" readingOrder="1"/>
    </xf>
    <xf numFmtId="179" fontId="46" fillId="0" borderId="42" xfId="1" applyNumberFormat="1" applyFont="1" applyFill="1" applyBorder="1" applyAlignment="1">
      <alignment horizontal="center" vertical="center" wrapText="1" readingOrder="1"/>
    </xf>
    <xf numFmtId="38" fontId="46" fillId="0" borderId="47" xfId="5" applyNumberFormat="1" applyFont="1" applyBorder="1" applyAlignment="1">
      <alignment horizontal="centerContinuous" vertical="center" wrapText="1" readingOrder="1"/>
    </xf>
    <xf numFmtId="38" fontId="46" fillId="0" borderId="41" xfId="5" applyNumberFormat="1" applyFont="1" applyBorder="1" applyAlignment="1">
      <alignment horizontal="centerContinuous" vertical="center" wrapText="1" readingOrder="1"/>
    </xf>
    <xf numFmtId="38" fontId="47" fillId="0" borderId="44" xfId="5" applyNumberFormat="1" applyFont="1" applyBorder="1" applyAlignment="1">
      <alignment horizontal="center" vertical="center" wrapText="1" readingOrder="1"/>
    </xf>
    <xf numFmtId="38" fontId="45" fillId="0" borderId="45" xfId="5" applyNumberFormat="1" applyFont="1" applyBorder="1" applyAlignment="1">
      <alignment horizontal="center" vertical="center" wrapText="1" readingOrder="1"/>
    </xf>
    <xf numFmtId="38" fontId="46" fillId="0" borderId="45" xfId="5" applyNumberFormat="1" applyFont="1" applyBorder="1" applyAlignment="1">
      <alignment horizontal="center" vertical="center" wrapText="1" readingOrder="1"/>
    </xf>
    <xf numFmtId="179" fontId="46" fillId="0" borderId="45" xfId="1" applyNumberFormat="1" applyFont="1" applyFill="1" applyBorder="1" applyAlignment="1">
      <alignment horizontal="center" vertical="center" wrapText="1" readingOrder="1"/>
    </xf>
    <xf numFmtId="38" fontId="46" fillId="0" borderId="46" xfId="5" applyNumberFormat="1" applyFont="1" applyBorder="1" applyAlignment="1">
      <alignment horizontal="center" vertical="center" wrapText="1" readingOrder="1"/>
    </xf>
    <xf numFmtId="38" fontId="46" fillId="0" borderId="50" xfId="5" applyNumberFormat="1" applyFont="1" applyBorder="1" applyAlignment="1">
      <alignment horizontal="center" vertical="center" wrapText="1" readingOrder="1"/>
    </xf>
    <xf numFmtId="170" fontId="44" fillId="0" borderId="45" xfId="6" applyNumberFormat="1" applyFont="1" applyBorder="1" applyAlignment="1">
      <alignment horizontal="center" vertical="center" readingOrder="2"/>
    </xf>
    <xf numFmtId="179" fontId="46" fillId="0" borderId="45" xfId="1" applyNumberFormat="1" applyFont="1" applyFill="1" applyBorder="1" applyAlignment="1">
      <alignment horizontal="center" vertical="center" wrapText="1"/>
    </xf>
    <xf numFmtId="170" fontId="44" fillId="0" borderId="31" xfId="6" applyNumberFormat="1" applyFont="1" applyBorder="1" applyAlignment="1">
      <alignment horizontal="center" vertical="center" readingOrder="2"/>
    </xf>
    <xf numFmtId="38" fontId="46" fillId="0" borderId="31" xfId="5" applyNumberFormat="1" applyFont="1" applyBorder="1" applyAlignment="1">
      <alignment horizontal="center" vertical="center" wrapText="1"/>
    </xf>
    <xf numFmtId="0" fontId="46" fillId="0" borderId="31" xfId="5" applyFont="1" applyBorder="1" applyAlignment="1">
      <alignment horizontal="center" vertical="center" wrapText="1"/>
    </xf>
    <xf numFmtId="38" fontId="46" fillId="0" borderId="31" xfId="5" applyNumberFormat="1" applyFont="1" applyBorder="1" applyAlignment="1">
      <alignment horizontal="center" vertical="center" wrapText="1" readingOrder="1"/>
    </xf>
    <xf numFmtId="179" fontId="46" fillId="0" borderId="31" xfId="1" applyNumberFormat="1" applyFont="1" applyFill="1" applyBorder="1" applyAlignment="1">
      <alignment horizontal="center" vertical="center" wrapText="1" readingOrder="1"/>
    </xf>
    <xf numFmtId="38" fontId="46" fillId="0" borderId="37" xfId="5" applyNumberFormat="1" applyFont="1" applyBorder="1" applyAlignment="1">
      <alignment horizontal="center" vertical="center" wrapText="1" readingOrder="1"/>
    </xf>
    <xf numFmtId="38" fontId="46" fillId="0" borderId="30" xfId="5" applyNumberFormat="1" applyFont="1" applyBorder="1" applyAlignment="1">
      <alignment horizontal="center" vertical="center" wrapText="1" readingOrder="1"/>
    </xf>
    <xf numFmtId="38" fontId="50" fillId="0" borderId="52" xfId="5" applyNumberFormat="1" applyFont="1" applyBorder="1" applyAlignment="1">
      <alignment horizontal="right" vertical="top" wrapText="1" readingOrder="1"/>
    </xf>
    <xf numFmtId="38" fontId="46" fillId="0" borderId="21" xfId="5" applyNumberFormat="1" applyFont="1" applyBorder="1" applyAlignment="1">
      <alignment horizontal="center" vertical="center" wrapText="1" readingOrder="1"/>
    </xf>
    <xf numFmtId="38" fontId="46" fillId="0" borderId="18" xfId="5" applyNumberFormat="1" applyFont="1" applyBorder="1" applyAlignment="1">
      <alignment horizontal="center" wrapText="1"/>
    </xf>
    <xf numFmtId="171" fontId="54" fillId="0" borderId="16" xfId="5" applyNumberFormat="1" applyFont="1" applyBorder="1" applyAlignment="1">
      <alignment horizontal="center" vertical="center" wrapText="1"/>
    </xf>
    <xf numFmtId="171" fontId="46" fillId="0" borderId="16" xfId="5" applyNumberFormat="1" applyFont="1" applyBorder="1" applyAlignment="1">
      <alignment horizontal="center" wrapText="1"/>
    </xf>
    <xf numFmtId="166" fontId="46" fillId="0" borderId="16" xfId="5" applyNumberFormat="1" applyFont="1" applyBorder="1" applyAlignment="1">
      <alignment horizontal="center" wrapText="1"/>
    </xf>
    <xf numFmtId="37" fontId="46" fillId="0" borderId="16" xfId="5" applyNumberFormat="1" applyFont="1" applyBorder="1" applyAlignment="1">
      <alignment horizontal="center" wrapText="1"/>
    </xf>
    <xf numFmtId="170" fontId="54" fillId="0" borderId="16" xfId="5" applyNumberFormat="1" applyFont="1" applyBorder="1" applyAlignment="1">
      <alignment horizontal="center" wrapText="1"/>
    </xf>
    <xf numFmtId="38" fontId="50" fillId="0" borderId="52" xfId="5" applyNumberFormat="1" applyFont="1" applyBorder="1" applyAlignment="1">
      <alignment horizontal="right" vertical="center" wrapText="1" readingOrder="1"/>
    </xf>
    <xf numFmtId="38" fontId="46" fillId="0" borderId="16" xfId="5" applyNumberFormat="1" applyFont="1" applyBorder="1" applyAlignment="1">
      <alignment horizontal="center" vertical="center" wrapText="1"/>
    </xf>
    <xf numFmtId="170" fontId="46" fillId="0" borderId="16" xfId="5" applyNumberFormat="1" applyFont="1" applyBorder="1" applyAlignment="1">
      <alignment horizontal="center" wrapText="1"/>
    </xf>
    <xf numFmtId="171" fontId="46" fillId="0" borderId="16" xfId="5" applyNumberFormat="1" applyFont="1" applyBorder="1" applyAlignment="1">
      <alignment horizontal="center" vertical="center" wrapText="1"/>
    </xf>
    <xf numFmtId="172" fontId="46" fillId="0" borderId="16" xfId="5" applyNumberFormat="1" applyFont="1" applyBorder="1" applyAlignment="1">
      <alignment horizontal="center" wrapText="1"/>
    </xf>
    <xf numFmtId="171" fontId="46" fillId="0" borderId="12" xfId="5" applyNumberFormat="1" applyFont="1" applyBorder="1" applyAlignment="1">
      <alignment horizontal="center" wrapText="1"/>
    </xf>
    <xf numFmtId="38" fontId="46" fillId="0" borderId="11" xfId="5" applyNumberFormat="1" applyFont="1" applyBorder="1" applyAlignment="1">
      <alignment horizontal="center" wrapText="1"/>
    </xf>
    <xf numFmtId="38" fontId="44" fillId="0" borderId="40" xfId="5" applyNumberFormat="1" applyFont="1" applyBorder="1" applyAlignment="1">
      <alignment horizontal="center" vertical="center" wrapText="1" readingOrder="1"/>
    </xf>
    <xf numFmtId="38" fontId="44" fillId="0" borderId="9" xfId="5" applyNumberFormat="1" applyFont="1" applyBorder="1" applyAlignment="1">
      <alignment horizontal="center" vertical="center" wrapText="1" readingOrder="1"/>
    </xf>
    <xf numFmtId="38" fontId="46" fillId="0" borderId="0" xfId="5" applyNumberFormat="1" applyFont="1" applyAlignment="1">
      <alignment horizontal="left" wrapText="1" readingOrder="1"/>
    </xf>
    <xf numFmtId="38" fontId="56" fillId="0" borderId="34" xfId="5" applyNumberFormat="1" applyFont="1" applyBorder="1" applyAlignment="1">
      <alignment horizontal="center" vertical="center" wrapText="1" readingOrder="1"/>
    </xf>
    <xf numFmtId="38" fontId="46" fillId="0" borderId="76" xfId="5" applyNumberFormat="1" applyFont="1" applyBorder="1" applyAlignment="1">
      <alignment horizontal="center" vertical="center" wrapText="1"/>
    </xf>
    <xf numFmtId="179" fontId="57" fillId="0" borderId="0" xfId="1" applyNumberFormat="1" applyFont="1" applyFill="1" applyAlignment="1">
      <alignment horizontal="center" wrapText="1"/>
    </xf>
    <xf numFmtId="38" fontId="46" fillId="0" borderId="75" xfId="5" applyNumberFormat="1" applyFont="1" applyBorder="1" applyAlignment="1">
      <alignment horizontal="right" vertical="top" wrapText="1" readingOrder="1"/>
    </xf>
    <xf numFmtId="38" fontId="57" fillId="0" borderId="31" xfId="5" applyNumberFormat="1" applyFont="1" applyBorder="1" applyAlignment="1">
      <alignment horizontal="center" vertical="center" wrapText="1" readingOrder="1"/>
    </xf>
    <xf numFmtId="38" fontId="57" fillId="0" borderId="77" xfId="5" applyNumberFormat="1" applyFont="1" applyBorder="1" applyAlignment="1">
      <alignment horizontal="center" wrapText="1"/>
    </xf>
    <xf numFmtId="38" fontId="46" fillId="0" borderId="77" xfId="5" applyNumberFormat="1" applyFont="1" applyBorder="1" applyAlignment="1">
      <alignment horizontal="center" vertical="center" wrapText="1"/>
    </xf>
    <xf numFmtId="38" fontId="46" fillId="0" borderId="36" xfId="5" applyNumberFormat="1" applyFont="1" applyBorder="1" applyAlignment="1">
      <alignment horizontal="center" vertical="center" wrapText="1"/>
    </xf>
    <xf numFmtId="38" fontId="43" fillId="0" borderId="40" xfId="5" applyNumberFormat="1" applyFont="1" applyBorder="1" applyAlignment="1">
      <alignment horizontal="center" vertical="center" wrapText="1"/>
    </xf>
    <xf numFmtId="38" fontId="46" fillId="0" borderId="40" xfId="5" applyNumberFormat="1" applyFont="1" applyBorder="1" applyAlignment="1">
      <alignment horizontal="right" vertical="top" wrapText="1" readingOrder="1"/>
    </xf>
    <xf numFmtId="38" fontId="57" fillId="0" borderId="45" xfId="5" applyNumberFormat="1" applyFont="1" applyBorder="1" applyAlignment="1">
      <alignment horizontal="center" vertical="center" wrapText="1" readingOrder="1"/>
    </xf>
    <xf numFmtId="38" fontId="57" fillId="0" borderId="42" xfId="5" applyNumberFormat="1" applyFont="1" applyBorder="1" applyAlignment="1">
      <alignment horizontal="center" wrapText="1"/>
    </xf>
    <xf numFmtId="38" fontId="46" fillId="0" borderId="73" xfId="5" applyNumberFormat="1" applyFont="1" applyBorder="1" applyAlignment="1">
      <alignment horizontal="right" vertical="top" wrapText="1" readingOrder="1"/>
    </xf>
    <xf numFmtId="38" fontId="24" fillId="0" borderId="31" xfId="5" applyNumberFormat="1" applyBorder="1" applyAlignment="1">
      <alignment horizontal="left" wrapText="1" readingOrder="1"/>
    </xf>
    <xf numFmtId="179" fontId="24" fillId="0" borderId="0" xfId="1" applyNumberFormat="1" applyFont="1" applyFill="1" applyAlignment="1">
      <alignment wrapText="1"/>
    </xf>
    <xf numFmtId="179" fontId="0" fillId="0" borderId="0" xfId="1" applyNumberFormat="1" applyFont="1" applyFill="1"/>
    <xf numFmtId="179" fontId="20" fillId="0" borderId="0" xfId="1" applyNumberFormat="1" applyFont="1" applyAlignment="1">
      <alignment vertical="center" readingOrder="2"/>
    </xf>
    <xf numFmtId="165" fontId="20" fillId="2" borderId="0" xfId="7" applyNumberFormat="1" applyFont="1" applyFill="1" applyAlignment="1">
      <alignment vertical="center" readingOrder="2"/>
    </xf>
    <xf numFmtId="179" fontId="19" fillId="2" borderId="0" xfId="7" applyNumberFormat="1" applyFont="1" applyFill="1" applyAlignment="1">
      <alignment horizontal="right" vertical="center" readingOrder="2"/>
    </xf>
    <xf numFmtId="49" fontId="82" fillId="2" borderId="0" xfId="16" applyNumberFormat="1" applyFont="1" applyFill="1" applyAlignment="1">
      <alignment vertical="center" shrinkToFit="1"/>
    </xf>
    <xf numFmtId="0" fontId="82" fillId="2" borderId="0" xfId="16" applyFont="1" applyFill="1" applyAlignment="1">
      <alignment vertical="center" readingOrder="2"/>
    </xf>
    <xf numFmtId="49" fontId="70" fillId="2" borderId="0" xfId="16" applyNumberFormat="1" applyFont="1" applyFill="1" applyAlignment="1">
      <alignment vertical="center" shrinkToFit="1"/>
    </xf>
    <xf numFmtId="0" fontId="70" fillId="2" borderId="0" xfId="16" applyFont="1" applyFill="1" applyAlignment="1">
      <alignment vertical="center" readingOrder="2"/>
    </xf>
    <xf numFmtId="49" fontId="70" fillId="2" borderId="0" xfId="16" applyNumberFormat="1" applyFont="1" applyFill="1" applyAlignment="1">
      <alignment vertical="center"/>
    </xf>
    <xf numFmtId="3" fontId="19" fillId="48" borderId="0" xfId="0" applyNumberFormat="1" applyFont="1" applyFill="1" applyAlignment="1">
      <alignment vertical="center" readingOrder="2"/>
    </xf>
    <xf numFmtId="165" fontId="19" fillId="48" borderId="0" xfId="0" applyNumberFormat="1" applyFont="1" applyFill="1" applyAlignment="1">
      <alignment vertical="center" readingOrder="2"/>
    </xf>
    <xf numFmtId="49" fontId="19" fillId="48" borderId="0" xfId="0" applyNumberFormat="1" applyFont="1" applyFill="1" applyAlignment="1">
      <alignment horizontal="right" vertical="distributed" wrapText="1" justifyLastLine="1" readingOrder="2"/>
    </xf>
    <xf numFmtId="0" fontId="70" fillId="48" borderId="0" xfId="0" applyFont="1" applyFill="1" applyAlignment="1">
      <alignment horizontal="center"/>
    </xf>
    <xf numFmtId="0" fontId="70" fillId="48" borderId="0" xfId="0" applyFont="1" applyFill="1"/>
    <xf numFmtId="3" fontId="7" fillId="0" borderId="0" xfId="1" applyNumberFormat="1" applyFont="1" applyAlignment="1">
      <alignment horizontal="center" vertical="center"/>
    </xf>
    <xf numFmtId="38" fontId="70" fillId="0" borderId="0" xfId="16" applyNumberFormat="1" applyFont="1" applyAlignment="1">
      <alignment vertical="center"/>
    </xf>
    <xf numFmtId="165" fontId="17" fillId="2" borderId="0" xfId="1" applyNumberFormat="1" applyFont="1" applyFill="1" applyBorder="1" applyAlignment="1">
      <alignment horizontal="left" vertical="center" wrapText="1" readingOrder="2"/>
    </xf>
    <xf numFmtId="165" fontId="20" fillId="0" borderId="0" xfId="7" applyNumberFormat="1" applyFont="1" applyFill="1" applyAlignment="1">
      <alignment vertical="center" readingOrder="2"/>
    </xf>
    <xf numFmtId="190" fontId="0" fillId="0" borderId="0" xfId="1" applyNumberFormat="1" applyFont="1" applyAlignment="1">
      <alignment horizontal="center"/>
    </xf>
    <xf numFmtId="190" fontId="0" fillId="0" borderId="0" xfId="0" applyNumberFormat="1"/>
    <xf numFmtId="3" fontId="19" fillId="2" borderId="0" xfId="4" applyNumberFormat="1" applyFont="1" applyFill="1" applyBorder="1" applyAlignment="1">
      <alignment horizontal="center" vertical="center" readingOrder="2"/>
    </xf>
    <xf numFmtId="3" fontId="74" fillId="2" borderId="3" xfId="0" applyNumberFormat="1" applyFont="1" applyFill="1" applyBorder="1" applyAlignment="1">
      <alignment horizontal="center" vertical="center" readingOrder="2"/>
    </xf>
    <xf numFmtId="0" fontId="19" fillId="2" borderId="0" xfId="0" applyFont="1" applyFill="1" applyAlignment="1">
      <alignment vertical="distributed" wrapText="1" readingOrder="2"/>
    </xf>
    <xf numFmtId="177" fontId="17" fillId="2" borderId="3" xfId="0" applyNumberFormat="1" applyFont="1" applyFill="1" applyBorder="1" applyAlignment="1">
      <alignment horizontal="center" vertical="center" readingOrder="2"/>
    </xf>
    <xf numFmtId="165" fontId="18" fillId="2" borderId="0" xfId="7" applyNumberFormat="1" applyFont="1" applyFill="1" applyAlignment="1">
      <alignment vertical="center" readingOrder="2"/>
    </xf>
    <xf numFmtId="165" fontId="13" fillId="2" borderId="0" xfId="7" applyNumberFormat="1" applyFont="1" applyFill="1" applyAlignment="1">
      <alignment vertical="center" readingOrder="2"/>
    </xf>
    <xf numFmtId="177" fontId="17" fillId="2" borderId="3" xfId="0" applyNumberFormat="1" applyFont="1" applyFill="1" applyBorder="1" applyAlignment="1">
      <alignment horizontal="right" vertical="center" readingOrder="2"/>
    </xf>
    <xf numFmtId="165" fontId="19" fillId="0" borderId="0" xfId="7" applyNumberFormat="1" applyFont="1" applyFill="1" applyAlignment="1">
      <alignment vertical="center" readingOrder="2"/>
    </xf>
    <xf numFmtId="3" fontId="19" fillId="0" borderId="1" xfId="0" applyNumberFormat="1" applyFont="1" applyBorder="1" applyAlignment="1">
      <alignment horizontal="left" vertical="center" wrapText="1" readingOrder="2"/>
    </xf>
    <xf numFmtId="3" fontId="17" fillId="2" borderId="3" xfId="0" applyNumberFormat="1" applyFont="1" applyFill="1" applyBorder="1" applyAlignment="1">
      <alignment horizontal="center" vertical="center" readingOrder="2"/>
    </xf>
    <xf numFmtId="3" fontId="20" fillId="0" borderId="0" xfId="0" applyNumberFormat="1" applyFont="1" applyAlignment="1">
      <alignment horizontal="right" vertical="center" readingOrder="2"/>
    </xf>
    <xf numFmtId="165" fontId="7" fillId="2" borderId="0" xfId="16" applyNumberFormat="1" applyFont="1" applyFill="1" applyAlignment="1">
      <alignment horizontal="center" vertical="center"/>
    </xf>
    <xf numFmtId="1" fontId="7" fillId="0" borderId="16" xfId="16" applyNumberFormat="1" applyFont="1" applyBorder="1" applyAlignment="1">
      <alignment horizontal="center" vertical="center" wrapText="1"/>
    </xf>
    <xf numFmtId="1" fontId="7" fillId="0" borderId="15" xfId="16" applyNumberFormat="1" applyFont="1" applyBorder="1" applyAlignment="1">
      <alignment horizontal="center" vertical="center" wrapText="1"/>
    </xf>
    <xf numFmtId="165" fontId="7" fillId="0" borderId="20" xfId="16" applyNumberFormat="1" applyFont="1" applyBorder="1" applyAlignment="1">
      <alignment horizontal="center" vertical="center" wrapText="1"/>
    </xf>
    <xf numFmtId="165" fontId="7" fillId="0" borderId="18" xfId="16" applyNumberFormat="1" applyFont="1" applyBorder="1" applyAlignment="1">
      <alignment horizontal="center" vertical="center" wrapText="1"/>
    </xf>
    <xf numFmtId="165" fontId="7" fillId="0" borderId="14" xfId="16" applyNumberFormat="1" applyFont="1" applyBorder="1" applyAlignment="1">
      <alignment horizontal="center" vertical="center" wrapText="1"/>
    </xf>
    <xf numFmtId="165" fontId="7" fillId="0" borderId="45" xfId="16" applyNumberFormat="1" applyFont="1" applyBorder="1" applyAlignment="1">
      <alignment horizontal="center" vertical="center" wrapText="1"/>
    </xf>
    <xf numFmtId="38" fontId="17" fillId="0" borderId="4" xfId="0" applyNumberFormat="1" applyFont="1" applyBorder="1" applyAlignment="1">
      <alignment vertical="center" readingOrder="2"/>
    </xf>
    <xf numFmtId="38" fontId="14" fillId="0" borderId="4" xfId="0" applyNumberFormat="1" applyFont="1" applyBorder="1" applyAlignment="1">
      <alignment vertical="center" readingOrder="2"/>
    </xf>
    <xf numFmtId="165" fontId="72" fillId="0" borderId="1" xfId="16" applyNumberFormat="1" applyFont="1" applyBorder="1" applyAlignment="1">
      <alignment horizontal="right" vertical="center" shrinkToFit="1"/>
    </xf>
    <xf numFmtId="0" fontId="82" fillId="0" borderId="4" xfId="16" applyFont="1" applyBorder="1" applyAlignment="1">
      <alignment horizontal="center" vertical="center"/>
    </xf>
    <xf numFmtId="0" fontId="98" fillId="0" borderId="0" xfId="0" applyFont="1" applyAlignment="1">
      <alignment horizontal="center"/>
    </xf>
    <xf numFmtId="170" fontId="70" fillId="0" borderId="0" xfId="1" applyNumberFormat="1" applyFont="1" applyBorder="1" applyAlignment="1">
      <alignment horizontal="center" vertical="center"/>
    </xf>
    <xf numFmtId="165" fontId="72" fillId="0" borderId="1" xfId="16" applyNumberFormat="1" applyFont="1" applyBorder="1" applyAlignment="1">
      <alignment horizontal="center" vertical="center" shrinkToFit="1"/>
    </xf>
    <xf numFmtId="0" fontId="0" fillId="18" borderId="0" xfId="0" applyFill="1"/>
    <xf numFmtId="0" fontId="43" fillId="18" borderId="0" xfId="5" applyFont="1" applyFill="1" applyAlignment="1">
      <alignment horizontal="center" vertical="center" wrapText="1"/>
    </xf>
    <xf numFmtId="38" fontId="50" fillId="18" borderId="52" xfId="5" applyNumberFormat="1" applyFont="1" applyFill="1" applyBorder="1" applyAlignment="1">
      <alignment horizontal="right" vertical="top" wrapText="1" readingOrder="1"/>
    </xf>
    <xf numFmtId="38" fontId="46" fillId="18" borderId="16" xfId="5" applyNumberFormat="1" applyFont="1" applyFill="1" applyBorder="1" applyAlignment="1">
      <alignment horizontal="center" wrapText="1"/>
    </xf>
    <xf numFmtId="179" fontId="46" fillId="18" borderId="16" xfId="1" applyNumberFormat="1" applyFont="1" applyFill="1" applyBorder="1" applyAlignment="1">
      <alignment horizontal="center" wrapText="1"/>
    </xf>
    <xf numFmtId="38" fontId="46" fillId="18" borderId="18" xfId="5" applyNumberFormat="1" applyFont="1" applyFill="1" applyBorder="1" applyAlignment="1">
      <alignment horizontal="center" wrapText="1"/>
    </xf>
    <xf numFmtId="38" fontId="46" fillId="18" borderId="33" xfId="5" applyNumberFormat="1" applyFont="1" applyFill="1" applyBorder="1" applyAlignment="1">
      <alignment horizontal="center" vertical="top" wrapText="1"/>
    </xf>
    <xf numFmtId="38" fontId="46" fillId="18" borderId="53" xfId="5" applyNumberFormat="1" applyFont="1" applyFill="1" applyBorder="1" applyAlignment="1">
      <alignment horizontal="center" vertical="top" wrapText="1"/>
    </xf>
    <xf numFmtId="38" fontId="24" fillId="18" borderId="0" xfId="5" applyNumberFormat="1" applyFill="1">
      <alignment wrapText="1"/>
    </xf>
    <xf numFmtId="38" fontId="24" fillId="18" borderId="0" xfId="5" applyNumberFormat="1" applyFill="1" applyAlignment="1">
      <alignment vertical="center" wrapText="1"/>
    </xf>
    <xf numFmtId="38" fontId="44" fillId="18" borderId="52" xfId="5" applyNumberFormat="1" applyFont="1" applyFill="1" applyBorder="1" applyAlignment="1">
      <alignment horizontal="right" vertical="top" wrapText="1" readingOrder="1"/>
    </xf>
    <xf numFmtId="38" fontId="46" fillId="0" borderId="1" xfId="5" applyNumberFormat="1" applyFont="1" applyBorder="1" applyAlignment="1">
      <alignment horizontal="center" vertical="center" wrapText="1" readingOrder="1"/>
    </xf>
    <xf numFmtId="38" fontId="45" fillId="0" borderId="31" xfId="5" applyNumberFormat="1" applyFont="1" applyBorder="1" applyAlignment="1">
      <alignment horizontal="center" vertical="center" wrapText="1" readingOrder="1"/>
    </xf>
    <xf numFmtId="0" fontId="98" fillId="0" borderId="16" xfId="0" applyFont="1" applyBorder="1"/>
    <xf numFmtId="38" fontId="45" fillId="0" borderId="16" xfId="5" applyNumberFormat="1" applyFont="1" applyBorder="1" applyAlignment="1">
      <alignment horizontal="center" vertical="center" wrapText="1" readingOrder="1"/>
    </xf>
    <xf numFmtId="38" fontId="46" fillId="0" borderId="83" xfId="5" applyNumberFormat="1" applyFont="1" applyBorder="1" applyAlignment="1">
      <alignment horizontal="center" wrapText="1"/>
    </xf>
    <xf numFmtId="38" fontId="46" fillId="18" borderId="25" xfId="5" applyNumberFormat="1" applyFont="1" applyFill="1" applyBorder="1" applyAlignment="1">
      <alignment horizontal="center" wrapText="1"/>
    </xf>
    <xf numFmtId="38" fontId="46" fillId="18" borderId="16" xfId="5" applyNumberFormat="1" applyFont="1" applyFill="1" applyBorder="1" applyAlignment="1">
      <alignment horizontal="center" vertical="center" wrapText="1" readingOrder="1"/>
    </xf>
    <xf numFmtId="188" fontId="91" fillId="0" borderId="16" xfId="0" applyNumberFormat="1" applyFont="1" applyBorder="1" applyAlignment="1">
      <alignment horizontal="center" vertical="center" wrapText="1"/>
    </xf>
    <xf numFmtId="38" fontId="46" fillId="3" borderId="16" xfId="5" applyNumberFormat="1" applyFont="1" applyFill="1" applyBorder="1" applyAlignment="1">
      <alignment horizontal="center" wrapText="1"/>
    </xf>
    <xf numFmtId="38" fontId="46" fillId="3" borderId="16" xfId="5" applyNumberFormat="1" applyFont="1" applyFill="1" applyBorder="1" applyAlignment="1">
      <alignment horizontal="center" vertical="center" wrapText="1" readingOrder="1"/>
    </xf>
    <xf numFmtId="38" fontId="50" fillId="3" borderId="52" xfId="5" applyNumberFormat="1" applyFont="1" applyFill="1" applyBorder="1" applyAlignment="1">
      <alignment horizontal="right" vertical="top" wrapText="1" readingOrder="1"/>
    </xf>
    <xf numFmtId="0" fontId="43" fillId="2" borderId="0" xfId="5" applyFont="1" applyFill="1" applyAlignment="1">
      <alignment horizontal="center" vertical="center" wrapText="1"/>
    </xf>
    <xf numFmtId="38" fontId="50" fillId="2" borderId="52" xfId="5" applyNumberFormat="1" applyFont="1" applyFill="1" applyBorder="1" applyAlignment="1">
      <alignment horizontal="right" vertical="top" wrapText="1" readingOrder="1"/>
    </xf>
    <xf numFmtId="38" fontId="46" fillId="2" borderId="16" xfId="5" applyNumberFormat="1" applyFont="1" applyFill="1" applyBorder="1" applyAlignment="1">
      <alignment horizontal="center" vertical="center" wrapText="1" readingOrder="1"/>
    </xf>
    <xf numFmtId="38" fontId="46" fillId="2" borderId="25" xfId="5" applyNumberFormat="1" applyFont="1" applyFill="1" applyBorder="1" applyAlignment="1">
      <alignment horizontal="center" wrapText="1"/>
    </xf>
    <xf numFmtId="179" fontId="46" fillId="2" borderId="16" xfId="1" applyNumberFormat="1" applyFont="1" applyFill="1" applyBorder="1" applyAlignment="1">
      <alignment horizontal="center" wrapText="1"/>
    </xf>
    <xf numFmtId="38" fontId="46" fillId="2" borderId="18" xfId="5" applyNumberFormat="1" applyFont="1" applyFill="1" applyBorder="1" applyAlignment="1">
      <alignment horizontal="center" wrapText="1"/>
    </xf>
    <xf numFmtId="38" fontId="46" fillId="2" borderId="33" xfId="5" applyNumberFormat="1" applyFont="1" applyFill="1" applyBorder="1" applyAlignment="1">
      <alignment horizontal="center" vertical="top" wrapText="1"/>
    </xf>
    <xf numFmtId="38" fontId="46" fillId="2" borderId="53" xfId="5" applyNumberFormat="1" applyFont="1" applyFill="1" applyBorder="1" applyAlignment="1">
      <alignment horizontal="center" vertical="top" wrapText="1"/>
    </xf>
    <xf numFmtId="38" fontId="24" fillId="2" borderId="0" xfId="5" applyNumberFormat="1" applyFill="1">
      <alignment wrapText="1"/>
    </xf>
    <xf numFmtId="38" fontId="24" fillId="2" borderId="0" xfId="5" applyNumberFormat="1" applyFill="1" applyAlignment="1">
      <alignment vertical="center" wrapText="1"/>
    </xf>
    <xf numFmtId="183" fontId="46" fillId="3" borderId="16" xfId="5" applyNumberFormat="1" applyFont="1" applyFill="1" applyBorder="1" applyAlignment="1">
      <alignment horizontal="center" vertical="center" wrapText="1" readingOrder="1"/>
    </xf>
    <xf numFmtId="38" fontId="50" fillId="5" borderId="52" xfId="5" applyNumberFormat="1" applyFont="1" applyFill="1" applyBorder="1" applyAlignment="1">
      <alignment horizontal="right" vertical="top" wrapText="1" readingOrder="1"/>
    </xf>
    <xf numFmtId="38" fontId="46" fillId="5" borderId="16" xfId="5" applyNumberFormat="1" applyFont="1" applyFill="1" applyBorder="1" applyAlignment="1">
      <alignment horizontal="center" vertical="center" wrapText="1" readingOrder="1"/>
    </xf>
    <xf numFmtId="38" fontId="46" fillId="5" borderId="25" xfId="5" applyNumberFormat="1" applyFont="1" applyFill="1" applyBorder="1" applyAlignment="1">
      <alignment horizontal="center" wrapText="1"/>
    </xf>
    <xf numFmtId="179" fontId="46" fillId="5" borderId="16" xfId="1" applyNumberFormat="1" applyFont="1" applyFill="1" applyBorder="1" applyAlignment="1">
      <alignment horizontal="center" wrapText="1"/>
    </xf>
    <xf numFmtId="38" fontId="46" fillId="5" borderId="33" xfId="5" applyNumberFormat="1" applyFont="1" applyFill="1" applyBorder="1" applyAlignment="1">
      <alignment horizontal="center" vertical="top" wrapText="1"/>
    </xf>
    <xf numFmtId="38" fontId="46" fillId="5" borderId="53" xfId="5" applyNumberFormat="1" applyFont="1" applyFill="1" applyBorder="1" applyAlignment="1">
      <alignment horizontal="center" vertical="top" wrapText="1"/>
    </xf>
    <xf numFmtId="38" fontId="24" fillId="5" borderId="0" xfId="5" applyNumberFormat="1" applyFill="1" applyAlignment="1">
      <alignment vertical="center" wrapText="1"/>
    </xf>
    <xf numFmtId="0" fontId="0" fillId="5" borderId="0" xfId="0" applyFill="1"/>
    <xf numFmtId="38" fontId="46" fillId="49" borderId="16" xfId="5" applyNumberFormat="1" applyFont="1" applyFill="1" applyBorder="1" applyAlignment="1">
      <alignment horizontal="center" vertical="center" wrapText="1" readingOrder="1"/>
    </xf>
    <xf numFmtId="184" fontId="100" fillId="0" borderId="0" xfId="0" applyNumberFormat="1" applyFont="1" applyAlignment="1">
      <alignment horizontal="center" vertical="center" readingOrder="2"/>
    </xf>
    <xf numFmtId="164" fontId="20" fillId="0" borderId="0" xfId="17" applyFont="1" applyAlignment="1">
      <alignment vertical="center" readingOrder="2"/>
    </xf>
    <xf numFmtId="165" fontId="20" fillId="2" borderId="0" xfId="1" applyNumberFormat="1" applyFont="1" applyFill="1" applyAlignment="1">
      <alignment horizontal="center" vertical="center" readingOrder="2"/>
    </xf>
    <xf numFmtId="179" fontId="32" fillId="50" borderId="0" xfId="1" applyNumberFormat="1" applyFont="1" applyFill="1"/>
    <xf numFmtId="177" fontId="19" fillId="2" borderId="0" xfId="0" applyNumberFormat="1" applyFont="1" applyFill="1" applyAlignment="1">
      <alignment horizontal="right" vertical="center" readingOrder="2"/>
    </xf>
    <xf numFmtId="165" fontId="18" fillId="2" borderId="0" xfId="0" applyNumberFormat="1" applyFont="1" applyFill="1" applyAlignment="1">
      <alignment horizontal="right" vertical="center" readingOrder="2"/>
    </xf>
    <xf numFmtId="179" fontId="18" fillId="2" borderId="0" xfId="1" applyNumberFormat="1" applyFont="1" applyFill="1" applyAlignment="1">
      <alignment horizontal="right" vertical="center" readingOrder="2"/>
    </xf>
    <xf numFmtId="0" fontId="8" fillId="2" borderId="0" xfId="0" applyFont="1" applyFill="1"/>
    <xf numFmtId="49" fontId="20" fillId="2" borderId="0" xfId="0" applyNumberFormat="1" applyFont="1" applyFill="1" applyAlignment="1">
      <alignment horizontal="right" vertical="center" wrapText="1" justifyLastLine="1" readingOrder="2"/>
    </xf>
    <xf numFmtId="179" fontId="20" fillId="2" borderId="0" xfId="1" applyNumberFormat="1" applyFont="1" applyFill="1" applyBorder="1" applyAlignment="1">
      <alignment horizontal="right" vertical="center" wrapText="1" justifyLastLine="1" readingOrder="2"/>
    </xf>
    <xf numFmtId="179" fontId="20" fillId="2" borderId="0" xfId="1" applyNumberFormat="1" applyFont="1" applyFill="1" applyAlignment="1">
      <alignment horizontal="right" vertical="center" wrapText="1" justifyLastLine="1" readingOrder="2"/>
    </xf>
    <xf numFmtId="188" fontId="91" fillId="2" borderId="0" xfId="0" applyNumberFormat="1" applyFont="1" applyFill="1"/>
    <xf numFmtId="179" fontId="19" fillId="2" borderId="0" xfId="1" applyNumberFormat="1" applyFont="1" applyFill="1" applyAlignment="1">
      <alignment horizontal="right" vertical="center" readingOrder="2"/>
    </xf>
    <xf numFmtId="49" fontId="20" fillId="2" borderId="0" xfId="0" applyNumberFormat="1" applyFont="1" applyFill="1" applyAlignment="1">
      <alignment vertical="center"/>
    </xf>
    <xf numFmtId="49" fontId="19" fillId="2" borderId="0" xfId="0" applyNumberFormat="1" applyFont="1" applyFill="1" applyAlignment="1">
      <alignment vertical="center"/>
    </xf>
    <xf numFmtId="1" fontId="19" fillId="2" borderId="0" xfId="0" applyNumberFormat="1" applyFont="1" applyFill="1" applyAlignment="1">
      <alignment horizontal="right" vertical="center" readingOrder="2"/>
    </xf>
    <xf numFmtId="179" fontId="17" fillId="2" borderId="3" xfId="7" applyNumberFormat="1" applyFont="1" applyFill="1" applyBorder="1" applyAlignment="1">
      <alignment horizontal="right" vertical="center" readingOrder="2"/>
    </xf>
    <xf numFmtId="49" fontId="19" fillId="2" borderId="0" xfId="0" applyNumberFormat="1" applyFont="1" applyFill="1" applyAlignment="1">
      <alignment horizontal="right" vertical="center" readingOrder="2"/>
    </xf>
    <xf numFmtId="177" fontId="17" fillId="2" borderId="0" xfId="0" applyNumberFormat="1" applyFont="1" applyFill="1" applyAlignment="1">
      <alignment horizontal="right" vertical="center" readingOrder="2"/>
    </xf>
    <xf numFmtId="177" fontId="17" fillId="2" borderId="4" xfId="0" applyNumberFormat="1" applyFont="1" applyFill="1" applyBorder="1" applyAlignment="1">
      <alignment horizontal="center" vertical="center" readingOrder="2"/>
    </xf>
    <xf numFmtId="177" fontId="17" fillId="2" borderId="4" xfId="0" applyNumberFormat="1" applyFont="1" applyFill="1" applyBorder="1" applyAlignment="1">
      <alignment horizontal="right" vertical="center" readingOrder="2"/>
    </xf>
    <xf numFmtId="165" fontId="74" fillId="2" borderId="0" xfId="0" applyNumberFormat="1" applyFont="1" applyFill="1" applyAlignment="1">
      <alignment readingOrder="2"/>
    </xf>
    <xf numFmtId="165" fontId="90" fillId="2" borderId="0" xfId="0" applyNumberFormat="1" applyFont="1" applyFill="1" applyAlignment="1">
      <alignment horizontal="center" vertical="center" readingOrder="2"/>
    </xf>
    <xf numFmtId="49" fontId="17" fillId="2" borderId="0" xfId="0" applyNumberFormat="1" applyFont="1" applyFill="1" applyAlignment="1">
      <alignment horizontal="right" vertical="center"/>
    </xf>
    <xf numFmtId="165" fontId="90" fillId="2" borderId="0" xfId="0" applyNumberFormat="1" applyFont="1" applyFill="1" applyAlignment="1">
      <alignment horizontal="right" vertical="center" readingOrder="2"/>
    </xf>
    <xf numFmtId="177" fontId="19" fillId="2" borderId="0" xfId="0" applyNumberFormat="1" applyFont="1" applyFill="1" applyAlignment="1">
      <alignment horizontal="center" vertical="center" readingOrder="2"/>
    </xf>
    <xf numFmtId="3" fontId="17" fillId="2" borderId="0" xfId="0" applyNumberFormat="1" applyFont="1" applyFill="1" applyAlignment="1">
      <alignment horizontal="right" vertical="center" readingOrder="2"/>
    </xf>
    <xf numFmtId="49" fontId="17" fillId="2" borderId="0" xfId="0" applyNumberFormat="1" applyFont="1" applyFill="1" applyAlignment="1">
      <alignment horizontal="right" vertical="center" readingOrder="2"/>
    </xf>
    <xf numFmtId="0" fontId="70" fillId="2" borderId="0" xfId="16" applyFont="1" applyFill="1" applyAlignment="1">
      <alignment horizontal="center" vertical="center"/>
    </xf>
    <xf numFmtId="0" fontId="83" fillId="2" borderId="0" xfId="16" applyFont="1" applyFill="1" applyAlignment="1">
      <alignment vertical="center"/>
    </xf>
    <xf numFmtId="0" fontId="83" fillId="2" borderId="0" xfId="16" applyFont="1" applyFill="1" applyAlignment="1">
      <alignment vertical="center" wrapText="1"/>
    </xf>
    <xf numFmtId="172" fontId="70" fillId="2" borderId="0" xfId="16" applyNumberFormat="1" applyFont="1" applyFill="1" applyAlignment="1">
      <alignment horizontal="right" vertical="center"/>
    </xf>
    <xf numFmtId="172" fontId="8" fillId="2" borderId="3" xfId="16" applyNumberFormat="1" applyFont="1" applyFill="1" applyBorder="1" applyAlignment="1">
      <alignment horizontal="right" vertical="center"/>
    </xf>
    <xf numFmtId="172" fontId="8" fillId="2" borderId="0" xfId="16" applyNumberFormat="1" applyFont="1" applyFill="1" applyAlignment="1">
      <alignment horizontal="right" vertical="center"/>
    </xf>
    <xf numFmtId="0" fontId="8" fillId="2" borderId="0" xfId="16" applyFont="1" applyFill="1" applyAlignment="1">
      <alignment horizontal="right" vertical="center" readingOrder="2"/>
    </xf>
    <xf numFmtId="0" fontId="8" fillId="2" borderId="0" xfId="16" applyFont="1" applyFill="1" applyAlignment="1">
      <alignment horizontal="center" vertical="center"/>
    </xf>
    <xf numFmtId="3" fontId="8" fillId="2" borderId="0" xfId="16" applyNumberFormat="1" applyFont="1" applyFill="1" applyAlignment="1">
      <alignment horizontal="center" vertical="center"/>
    </xf>
    <xf numFmtId="3" fontId="70" fillId="2" borderId="0" xfId="1" applyNumberFormat="1" applyFont="1" applyFill="1" applyBorder="1" applyAlignment="1">
      <alignment horizontal="center" vertical="center"/>
    </xf>
    <xf numFmtId="3" fontId="70" fillId="2" borderId="0" xfId="16" applyNumberFormat="1" applyFont="1" applyFill="1" applyAlignment="1">
      <alignment horizontal="center" vertical="center"/>
    </xf>
    <xf numFmtId="3" fontId="7" fillId="2" borderId="0" xfId="1" applyNumberFormat="1" applyFont="1" applyFill="1" applyAlignment="1">
      <alignment horizontal="center" vertical="center"/>
    </xf>
    <xf numFmtId="170" fontId="70" fillId="2" borderId="0" xfId="1" applyNumberFormat="1" applyFont="1" applyFill="1" applyBorder="1" applyAlignment="1">
      <alignment horizontal="center" vertical="center"/>
    </xf>
    <xf numFmtId="3" fontId="70" fillId="2" borderId="0" xfId="16" applyNumberFormat="1" applyFont="1" applyFill="1" applyAlignment="1">
      <alignment horizontal="right" vertical="center"/>
    </xf>
    <xf numFmtId="179" fontId="70" fillId="2" borderId="0" xfId="1" applyNumberFormat="1" applyFont="1" applyFill="1" applyAlignment="1">
      <alignment vertical="center"/>
    </xf>
    <xf numFmtId="165" fontId="70" fillId="0" borderId="5" xfId="16" applyNumberFormat="1" applyFont="1" applyBorder="1" applyAlignment="1">
      <alignment horizontal="center" vertical="center"/>
    </xf>
    <xf numFmtId="165" fontId="72" fillId="0" borderId="0" xfId="16" applyNumberFormat="1" applyFont="1" applyAlignment="1">
      <alignment horizontal="center" vertical="center" shrinkToFit="1"/>
    </xf>
    <xf numFmtId="165" fontId="72" fillId="0" borderId="0" xfId="16" applyNumberFormat="1" applyFont="1" applyAlignment="1">
      <alignment horizontal="right" vertical="center" shrinkToFit="1"/>
    </xf>
    <xf numFmtId="172" fontId="19" fillId="0" borderId="1" xfId="17" applyNumberFormat="1" applyFont="1" applyFill="1" applyBorder="1" applyAlignment="1">
      <alignment horizontal="center" vertical="center" readingOrder="2"/>
    </xf>
    <xf numFmtId="49" fontId="32" fillId="0" borderId="0" xfId="0" applyNumberFormat="1" applyFont="1" applyAlignment="1">
      <alignment horizontal="center"/>
    </xf>
    <xf numFmtId="0" fontId="70" fillId="0" borderId="0" xfId="3" applyFont="1" applyAlignment="1">
      <alignment horizontal="right" vertical="center" wrapText="1" readingOrder="2"/>
    </xf>
    <xf numFmtId="0" fontId="17" fillId="2" borderId="0" xfId="0" applyFont="1" applyFill="1" applyAlignment="1">
      <alignment horizontal="center" vertical="top" readingOrder="2"/>
    </xf>
    <xf numFmtId="0" fontId="77" fillId="2" borderId="0" xfId="0" applyFont="1" applyFill="1" applyAlignment="1">
      <alignment horizontal="center" vertical="center" readingOrder="2"/>
    </xf>
    <xf numFmtId="38" fontId="14" fillId="0" borderId="0" xfId="0" applyNumberFormat="1" applyFont="1" applyAlignment="1">
      <alignment horizontal="center" vertical="center" readingOrder="2"/>
    </xf>
    <xf numFmtId="172" fontId="19" fillId="0" borderId="0" xfId="0" applyNumberFormat="1" applyFont="1" applyAlignment="1">
      <alignment horizontal="center" vertical="center" readingOrder="2"/>
    </xf>
    <xf numFmtId="38" fontId="17" fillId="0" borderId="4" xfId="0" applyNumberFormat="1" applyFont="1" applyBorder="1" applyAlignment="1">
      <alignment horizontal="center" vertical="center" readingOrder="2"/>
    </xf>
    <xf numFmtId="38" fontId="19" fillId="0" borderId="0" xfId="0" applyNumberFormat="1" applyFont="1" applyAlignment="1">
      <alignment horizontal="center" vertical="center" readingOrder="2"/>
    </xf>
    <xf numFmtId="38" fontId="14" fillId="0" borderId="4" xfId="0" applyNumberFormat="1" applyFont="1" applyBorder="1" applyAlignment="1">
      <alignment horizontal="center" vertical="center" readingOrder="2"/>
    </xf>
    <xf numFmtId="3" fontId="17" fillId="0" borderId="3" xfId="0" applyNumberFormat="1" applyFont="1" applyBorder="1" applyAlignment="1">
      <alignment horizontal="center" vertical="center" readingOrder="2"/>
    </xf>
    <xf numFmtId="172" fontId="19" fillId="0" borderId="1" xfId="0" applyNumberFormat="1" applyFont="1" applyBorder="1" applyAlignment="1">
      <alignment horizontal="center" vertical="center" readingOrder="2"/>
    </xf>
    <xf numFmtId="38" fontId="17" fillId="0" borderId="1" xfId="0" applyNumberFormat="1" applyFont="1" applyBorder="1" applyAlignment="1">
      <alignment horizontal="center" vertical="center" readingOrder="2"/>
    </xf>
    <xf numFmtId="3" fontId="14" fillId="0" borderId="2" xfId="0" applyNumberFormat="1" applyFont="1" applyBorder="1" applyAlignment="1">
      <alignment horizontal="center" vertical="center" readingOrder="2"/>
    </xf>
    <xf numFmtId="3" fontId="17" fillId="0" borderId="92" xfId="0" applyNumberFormat="1" applyFont="1" applyBorder="1" applyAlignment="1">
      <alignment horizontal="center" vertical="center" readingOrder="2"/>
    </xf>
    <xf numFmtId="38" fontId="19" fillId="0" borderId="1" xfId="0" applyNumberFormat="1" applyFont="1" applyBorder="1" applyAlignment="1">
      <alignment horizontal="center" vertical="center" readingOrder="2"/>
    </xf>
    <xf numFmtId="38" fontId="14" fillId="0" borderId="0" xfId="0" applyNumberFormat="1" applyFont="1" applyAlignment="1">
      <alignment vertical="center" readingOrder="2"/>
    </xf>
    <xf numFmtId="38" fontId="17" fillId="0" borderId="0" xfId="0" applyNumberFormat="1" applyFont="1" applyAlignment="1">
      <alignment vertical="center" readingOrder="2"/>
    </xf>
    <xf numFmtId="38" fontId="17" fillId="0" borderId="0" xfId="0" applyNumberFormat="1" applyFont="1" applyAlignment="1">
      <alignment horizontal="center" vertical="center" readingOrder="2"/>
    </xf>
    <xf numFmtId="172" fontId="19" fillId="0" borderId="0" xfId="0" applyNumberFormat="1" applyFont="1" applyAlignment="1">
      <alignment vertical="center" readingOrder="2"/>
    </xf>
    <xf numFmtId="38" fontId="20" fillId="0" borderId="0" xfId="0" applyNumberFormat="1" applyFont="1" applyAlignment="1">
      <alignment vertical="center" readingOrder="2"/>
    </xf>
    <xf numFmtId="3" fontId="14" fillId="0" borderId="0" xfId="0" applyNumberFormat="1" applyFont="1" applyAlignment="1">
      <alignment vertical="center" readingOrder="2"/>
    </xf>
    <xf numFmtId="165" fontId="17" fillId="2" borderId="4" xfId="1" applyNumberFormat="1" applyFont="1" applyFill="1" applyBorder="1" applyAlignment="1">
      <alignment horizontal="center" vertical="center" wrapText="1" readingOrder="2"/>
    </xf>
    <xf numFmtId="165" fontId="19" fillId="2" borderId="0" xfId="1" applyNumberFormat="1" applyFont="1" applyFill="1" applyAlignment="1">
      <alignment horizontal="center" vertical="center" wrapText="1" readingOrder="2"/>
    </xf>
    <xf numFmtId="165" fontId="19" fillId="2" borderId="1" xfId="1" applyNumberFormat="1" applyFont="1" applyFill="1" applyBorder="1" applyAlignment="1">
      <alignment horizontal="center" vertical="center" wrapText="1" readingOrder="2"/>
    </xf>
    <xf numFmtId="165" fontId="17" fillId="2" borderId="3" xfId="0" applyNumberFormat="1" applyFont="1" applyFill="1" applyBorder="1" applyAlignment="1">
      <alignment horizontal="center" vertical="center" readingOrder="2"/>
    </xf>
    <xf numFmtId="165" fontId="17" fillId="2" borderId="4" xfId="0" applyNumberFormat="1" applyFont="1" applyFill="1" applyBorder="1" applyAlignment="1">
      <alignment horizontal="center" vertical="center" readingOrder="2"/>
    </xf>
    <xf numFmtId="165" fontId="17" fillId="0" borderId="2" xfId="0" applyNumberFormat="1" applyFont="1" applyBorder="1" applyAlignment="1">
      <alignment horizontal="center" vertical="center" readingOrder="2"/>
    </xf>
    <xf numFmtId="0" fontId="17" fillId="2" borderId="0" xfId="0" applyFont="1" applyFill="1" applyAlignment="1">
      <alignment horizontal="center" vertical="center" wrapText="1" readingOrder="2"/>
    </xf>
    <xf numFmtId="165" fontId="19" fillId="2" borderId="0" xfId="1" applyNumberFormat="1" applyFont="1" applyFill="1" applyBorder="1" applyAlignment="1">
      <alignment horizontal="right" vertical="center" wrapText="1" readingOrder="2"/>
    </xf>
    <xf numFmtId="179" fontId="19" fillId="0" borderId="0" xfId="1" applyNumberFormat="1" applyFont="1" applyBorder="1" applyAlignment="1">
      <alignment horizontal="right" vertical="center" readingOrder="2"/>
    </xf>
    <xf numFmtId="165" fontId="17" fillId="0" borderId="4" xfId="0" applyNumberFormat="1" applyFont="1" applyBorder="1" applyAlignment="1">
      <alignment horizontal="center" vertical="center" readingOrder="2"/>
    </xf>
    <xf numFmtId="165" fontId="17" fillId="0" borderId="3" xfId="0" applyNumberFormat="1" applyFont="1" applyBorder="1" applyAlignment="1">
      <alignment horizontal="center" vertical="center" readingOrder="2"/>
    </xf>
    <xf numFmtId="165" fontId="14" fillId="0" borderId="3" xfId="0" applyNumberFormat="1" applyFont="1" applyBorder="1" applyAlignment="1">
      <alignment horizontal="center" vertical="center" readingOrder="2"/>
    </xf>
    <xf numFmtId="165" fontId="17" fillId="0" borderId="3" xfId="0" applyNumberFormat="1" applyFont="1" applyBorder="1" applyAlignment="1">
      <alignment horizontal="center" vertical="center" wrapText="1" readingOrder="2"/>
    </xf>
    <xf numFmtId="0" fontId="0" fillId="0" borderId="92" xfId="0" applyBorder="1" applyAlignment="1">
      <alignment horizontal="center"/>
    </xf>
    <xf numFmtId="165" fontId="14" fillId="0" borderId="2" xfId="0" applyNumberFormat="1" applyFont="1" applyBorder="1" applyAlignment="1">
      <alignment horizontal="center" vertical="center" readingOrder="2"/>
    </xf>
    <xf numFmtId="0" fontId="19" fillId="0" borderId="0" xfId="0" applyFont="1" applyAlignment="1">
      <alignment horizontal="right" vertical="top" wrapText="1" readingOrder="2"/>
    </xf>
    <xf numFmtId="0" fontId="19" fillId="0" borderId="0" xfId="0" applyFont="1" applyAlignment="1">
      <alignment horizontal="center" vertical="top" wrapText="1" readingOrder="2"/>
    </xf>
    <xf numFmtId="0" fontId="74" fillId="0" borderId="0" xfId="0" applyFont="1" applyAlignment="1">
      <alignment horizontal="center" vertical="top" wrapText="1" readingOrder="2"/>
    </xf>
    <xf numFmtId="179" fontId="19" fillId="0" borderId="0" xfId="1" applyNumberFormat="1" applyFont="1" applyAlignment="1">
      <alignment horizontal="center" vertical="top" wrapText="1" readingOrder="2"/>
    </xf>
    <xf numFmtId="165" fontId="19" fillId="2" borderId="1" xfId="0" applyNumberFormat="1" applyFont="1" applyFill="1" applyBorder="1" applyAlignment="1">
      <alignment horizontal="center" vertical="center" wrapText="1" readingOrder="2"/>
    </xf>
    <xf numFmtId="165" fontId="17" fillId="2" borderId="4" xfId="0" applyNumberFormat="1" applyFont="1" applyFill="1" applyBorder="1" applyAlignment="1">
      <alignment horizontal="center" vertical="center" wrapText="1" readingOrder="2"/>
    </xf>
    <xf numFmtId="165" fontId="19" fillId="2" borderId="0" xfId="0" quotePrefix="1" applyNumberFormat="1" applyFont="1" applyFill="1" applyAlignment="1">
      <alignment horizontal="center" vertical="center" wrapText="1" readingOrder="2"/>
    </xf>
    <xf numFmtId="167" fontId="17" fillId="2" borderId="3" xfId="0" applyNumberFormat="1" applyFont="1" applyFill="1" applyBorder="1" applyAlignment="1">
      <alignment horizontal="center" vertical="center" readingOrder="2"/>
    </xf>
    <xf numFmtId="0" fontId="32" fillId="0" borderId="0" xfId="0" applyFont="1" applyAlignment="1">
      <alignment horizontal="center"/>
    </xf>
    <xf numFmtId="177" fontId="19" fillId="2" borderId="0" xfId="0" applyNumberFormat="1" applyFont="1" applyFill="1" applyAlignment="1">
      <alignment horizontal="center" vertical="center" wrapText="1" readingOrder="2"/>
    </xf>
    <xf numFmtId="165" fontId="70" fillId="2" borderId="1" xfId="3" applyNumberFormat="1" applyFont="1" applyFill="1" applyBorder="1" applyAlignment="1">
      <alignment horizontal="center" vertical="center"/>
    </xf>
    <xf numFmtId="165" fontId="8" fillId="2" borderId="4" xfId="3" applyNumberFormat="1" applyFont="1" applyFill="1" applyBorder="1" applyAlignment="1">
      <alignment horizontal="center" vertical="center"/>
    </xf>
    <xf numFmtId="165" fontId="8" fillId="2" borderId="3" xfId="3" applyNumberFormat="1" applyFont="1" applyFill="1" applyBorder="1" applyAlignment="1">
      <alignment horizontal="center" vertical="center"/>
    </xf>
    <xf numFmtId="165" fontId="8" fillId="0" borderId="0" xfId="3" applyNumberFormat="1" applyFont="1" applyAlignment="1">
      <alignment horizontal="center" vertical="center"/>
    </xf>
    <xf numFmtId="0" fontId="70" fillId="0" borderId="0" xfId="3" applyFont="1" applyAlignment="1">
      <alignment horizontal="center" vertical="center"/>
    </xf>
    <xf numFmtId="165" fontId="70" fillId="2" borderId="1" xfId="16" applyNumberFormat="1" applyFont="1" applyFill="1" applyBorder="1" applyAlignment="1">
      <alignment horizontal="center" vertical="center"/>
    </xf>
    <xf numFmtId="165" fontId="8" fillId="2" borderId="4" xfId="16" applyNumberFormat="1" applyFont="1" applyFill="1" applyBorder="1" applyAlignment="1">
      <alignment horizontal="center" vertical="center"/>
    </xf>
    <xf numFmtId="165" fontId="8" fillId="2" borderId="3" xfId="16" applyNumberFormat="1" applyFont="1" applyFill="1" applyBorder="1" applyAlignment="1">
      <alignment horizontal="center" vertical="center"/>
    </xf>
    <xf numFmtId="3" fontId="70" fillId="0" borderId="0" xfId="0" applyNumberFormat="1" applyFont="1" applyAlignment="1">
      <alignment horizontal="center" vertical="center"/>
    </xf>
    <xf numFmtId="3" fontId="19" fillId="0" borderId="0" xfId="1" applyNumberFormat="1" applyFont="1" applyAlignment="1">
      <alignment horizontal="center" vertical="center"/>
    </xf>
    <xf numFmtId="165" fontId="19" fillId="0" borderId="1" xfId="0" applyNumberFormat="1" applyFont="1" applyBorder="1" applyAlignment="1">
      <alignment horizontal="center" vertical="center" readingOrder="2"/>
    </xf>
    <xf numFmtId="165" fontId="19" fillId="2" borderId="0" xfId="1" applyNumberFormat="1" applyFont="1" applyFill="1" applyAlignment="1">
      <alignment horizontal="center" vertical="center" readingOrder="2"/>
    </xf>
    <xf numFmtId="165" fontId="14" fillId="2" borderId="3" xfId="1" applyNumberFormat="1" applyFont="1" applyFill="1" applyBorder="1" applyAlignment="1">
      <alignment horizontal="center" vertical="center" readingOrder="2"/>
    </xf>
    <xf numFmtId="49" fontId="70" fillId="0" borderId="0" xfId="0" applyNumberFormat="1" applyFont="1" applyAlignment="1">
      <alignment horizontal="center" vertical="center"/>
    </xf>
    <xf numFmtId="49" fontId="7" fillId="0" borderId="0" xfId="0" applyNumberFormat="1" applyFont="1" applyAlignment="1">
      <alignment horizontal="left" vertical="center"/>
    </xf>
    <xf numFmtId="0" fontId="8" fillId="0" borderId="0" xfId="0" applyFont="1" applyAlignment="1">
      <alignment horizontal="right" vertical="center" wrapText="1"/>
    </xf>
    <xf numFmtId="177" fontId="19" fillId="0" borderId="0" xfId="0" applyNumberFormat="1" applyFont="1" applyAlignment="1">
      <alignment horizontal="right" vertical="center"/>
    </xf>
    <xf numFmtId="177" fontId="19" fillId="0" borderId="0" xfId="0" applyNumberFormat="1" applyFont="1" applyAlignment="1">
      <alignment horizontal="right" vertical="center" wrapText="1"/>
    </xf>
    <xf numFmtId="187" fontId="19" fillId="0" borderId="0" xfId="0" applyNumberFormat="1" applyFont="1" applyAlignment="1">
      <alignment horizontal="center" vertical="center" readingOrder="2"/>
    </xf>
    <xf numFmtId="165" fontId="74" fillId="0" borderId="3" xfId="0" applyNumberFormat="1" applyFont="1" applyBorder="1" applyAlignment="1">
      <alignment horizontal="center" vertical="center" readingOrder="2"/>
    </xf>
    <xf numFmtId="165" fontId="74" fillId="2" borderId="3" xfId="0" applyNumberFormat="1" applyFont="1" applyFill="1" applyBorder="1" applyAlignment="1">
      <alignment horizontal="center" vertical="center" readingOrder="2"/>
    </xf>
    <xf numFmtId="169" fontId="19" fillId="0" borderId="0" xfId="0" applyNumberFormat="1" applyFont="1" applyAlignment="1">
      <alignment vertical="center" readingOrder="2"/>
    </xf>
    <xf numFmtId="179" fontId="19" fillId="0" borderId="1" xfId="17" applyNumberFormat="1" applyFont="1" applyBorder="1" applyAlignment="1">
      <alignment vertical="center" readingOrder="2"/>
    </xf>
    <xf numFmtId="169" fontId="19" fillId="0" borderId="1" xfId="0" applyNumberFormat="1" applyFont="1" applyBorder="1" applyAlignment="1">
      <alignment vertical="center" readingOrder="2"/>
    </xf>
    <xf numFmtId="49" fontId="74" fillId="0" borderId="0" xfId="0" applyNumberFormat="1" applyFont="1" applyAlignment="1">
      <alignment horizontal="center" vertical="distributed" wrapText="1" justifyLastLine="1" readingOrder="2"/>
    </xf>
    <xf numFmtId="49" fontId="19" fillId="0" borderId="0" xfId="0" applyNumberFormat="1" applyFont="1" applyAlignment="1">
      <alignment horizontal="center" vertical="distributed" wrapText="1" justifyLastLine="1" readingOrder="2"/>
    </xf>
    <xf numFmtId="180" fontId="19" fillId="0" borderId="1" xfId="17" applyNumberFormat="1" applyFont="1" applyBorder="1" applyAlignment="1">
      <alignment horizontal="center" vertical="center" wrapText="1" justifyLastLine="1" readingOrder="2"/>
    </xf>
    <xf numFmtId="180" fontId="74" fillId="0" borderId="3" xfId="17" applyNumberFormat="1" applyFont="1" applyBorder="1" applyAlignment="1">
      <alignment horizontal="center" vertical="center" wrapText="1" justifyLastLine="1" readingOrder="2"/>
    </xf>
    <xf numFmtId="3" fontId="19" fillId="2" borderId="0" xfId="1" applyNumberFormat="1" applyFont="1" applyFill="1" applyAlignment="1">
      <alignment horizontal="center" vertical="center" readingOrder="2"/>
    </xf>
    <xf numFmtId="179" fontId="17" fillId="2" borderId="4" xfId="1" applyNumberFormat="1" applyFont="1" applyFill="1" applyBorder="1" applyAlignment="1">
      <alignment horizontal="center" vertical="center" readingOrder="2"/>
    </xf>
    <xf numFmtId="3" fontId="19" fillId="2" borderId="1" xfId="0" applyNumberFormat="1" applyFont="1" applyFill="1" applyBorder="1" applyAlignment="1">
      <alignment horizontal="center" vertical="center" readingOrder="2"/>
    </xf>
    <xf numFmtId="3" fontId="19" fillId="2" borderId="1" xfId="1" applyNumberFormat="1" applyFont="1" applyFill="1" applyBorder="1" applyAlignment="1">
      <alignment horizontal="center" vertical="center" readingOrder="2"/>
    </xf>
    <xf numFmtId="3" fontId="74" fillId="2" borderId="1" xfId="0" applyNumberFormat="1" applyFont="1" applyFill="1" applyBorder="1" applyAlignment="1">
      <alignment horizontal="center" vertical="center" readingOrder="2"/>
    </xf>
    <xf numFmtId="3" fontId="74" fillId="2" borderId="4" xfId="1" applyNumberFormat="1" applyFont="1" applyFill="1" applyBorder="1" applyAlignment="1">
      <alignment horizontal="center" vertical="center" readingOrder="2"/>
    </xf>
    <xf numFmtId="165" fontId="74" fillId="2" borderId="4" xfId="0" applyNumberFormat="1" applyFont="1" applyFill="1" applyBorder="1" applyAlignment="1">
      <alignment horizontal="center" vertical="center" readingOrder="2"/>
    </xf>
    <xf numFmtId="3" fontId="74" fillId="2" borderId="4" xfId="0" applyNumberFormat="1" applyFont="1" applyFill="1" applyBorder="1" applyAlignment="1">
      <alignment horizontal="center" vertical="center" readingOrder="2"/>
    </xf>
    <xf numFmtId="3" fontId="74" fillId="2" borderId="5" xfId="1" applyNumberFormat="1" applyFont="1" applyFill="1" applyBorder="1" applyAlignment="1">
      <alignment horizontal="center" vertical="center" readingOrder="2"/>
    </xf>
    <xf numFmtId="180" fontId="19" fillId="2" borderId="0" xfId="1" applyNumberFormat="1" applyFont="1" applyFill="1" applyAlignment="1">
      <alignment horizontal="center" vertical="center" wrapText="1" readingOrder="2"/>
    </xf>
    <xf numFmtId="180" fontId="70" fillId="2" borderId="0" xfId="1" applyNumberFormat="1" applyFont="1" applyFill="1" applyAlignment="1">
      <alignment horizontal="center" vertical="center"/>
    </xf>
    <xf numFmtId="180" fontId="82" fillId="2" borderId="0" xfId="1" applyNumberFormat="1" applyFont="1" applyFill="1" applyAlignment="1">
      <alignment horizontal="center" vertical="center"/>
    </xf>
    <xf numFmtId="180" fontId="74" fillId="2" borderId="3" xfId="1" applyNumberFormat="1" applyFont="1" applyFill="1" applyBorder="1" applyAlignment="1">
      <alignment horizontal="center" vertical="center" wrapText="1" readingOrder="2"/>
    </xf>
    <xf numFmtId="3" fontId="73" fillId="2" borderId="0" xfId="0" applyNumberFormat="1" applyFont="1" applyFill="1" applyAlignment="1">
      <alignment horizontal="center" vertical="center" readingOrder="2"/>
    </xf>
    <xf numFmtId="165" fontId="17" fillId="0" borderId="1" xfId="0" applyNumberFormat="1" applyFont="1" applyBorder="1" applyAlignment="1">
      <alignment horizontal="center" vertical="center" readingOrder="2"/>
    </xf>
    <xf numFmtId="3" fontId="70" fillId="0" borderId="0" xfId="1" applyNumberFormat="1" applyFont="1" applyBorder="1" applyAlignment="1">
      <alignment vertical="center"/>
    </xf>
    <xf numFmtId="0" fontId="82" fillId="2" borderId="0" xfId="16" applyFont="1" applyFill="1" applyAlignment="1">
      <alignment horizontal="center" vertical="center"/>
    </xf>
    <xf numFmtId="0" fontId="82" fillId="2" borderId="1" xfId="16" applyFont="1" applyFill="1" applyBorder="1" applyAlignment="1">
      <alignment horizontal="center" vertical="center"/>
    </xf>
    <xf numFmtId="49" fontId="70" fillId="0" borderId="0" xfId="0" applyNumberFormat="1" applyFont="1" applyAlignment="1">
      <alignment vertical="center" readingOrder="2"/>
    </xf>
    <xf numFmtId="180" fontId="74" fillId="0" borderId="0" xfId="17" applyNumberFormat="1" applyFont="1" applyBorder="1" applyAlignment="1">
      <alignment horizontal="center" vertical="center" wrapText="1" justifyLastLine="1" readingOrder="2"/>
    </xf>
    <xf numFmtId="38" fontId="46" fillId="0" borderId="46" xfId="5" applyNumberFormat="1" applyFont="1" applyBorder="1" applyAlignment="1">
      <alignment horizontal="center" vertical="center" wrapText="1"/>
    </xf>
    <xf numFmtId="38" fontId="46" fillId="0" borderId="42" xfId="5" applyNumberFormat="1" applyFont="1" applyBorder="1" applyAlignment="1">
      <alignment horizontal="center" vertical="center" wrapText="1"/>
    </xf>
    <xf numFmtId="38" fontId="46" fillId="0" borderId="47" xfId="5" applyNumberFormat="1" applyFont="1" applyBorder="1" applyAlignment="1">
      <alignment horizontal="center" vertical="center" wrapText="1"/>
    </xf>
    <xf numFmtId="0" fontId="82" fillId="0" borderId="0" xfId="0" applyFont="1" applyAlignment="1">
      <alignment horizontal="center"/>
    </xf>
    <xf numFmtId="0" fontId="102" fillId="0" borderId="0" xfId="0" applyFont="1" applyAlignment="1">
      <alignment horizontal="center" vertical="center"/>
    </xf>
    <xf numFmtId="0" fontId="70" fillId="0" borderId="0" xfId="0" applyFont="1" applyAlignment="1">
      <alignment horizontal="right" vertical="center"/>
    </xf>
    <xf numFmtId="0" fontId="72" fillId="0" borderId="26" xfId="0" applyFont="1" applyBorder="1" applyAlignment="1">
      <alignment horizontal="center" vertical="center"/>
    </xf>
    <xf numFmtId="0" fontId="72" fillId="0" borderId="4" xfId="0" applyFont="1" applyBorder="1" applyAlignment="1">
      <alignment horizontal="center" vertical="center"/>
    </xf>
    <xf numFmtId="0" fontId="72" fillId="0" borderId="25" xfId="0" applyFont="1" applyBorder="1" applyAlignment="1">
      <alignment horizontal="center" vertical="center"/>
    </xf>
    <xf numFmtId="49" fontId="70" fillId="0" borderId="0" xfId="0" applyNumberFormat="1" applyFont="1" applyAlignment="1">
      <alignment horizontal="center" vertical="center"/>
    </xf>
    <xf numFmtId="0" fontId="70" fillId="0" borderId="0" xfId="0" applyFont="1" applyAlignment="1">
      <alignment vertical="center"/>
    </xf>
    <xf numFmtId="0" fontId="72" fillId="0" borderId="16" xfId="0" applyFont="1" applyBorder="1" applyAlignment="1">
      <alignment horizontal="center" vertical="center" wrapText="1"/>
    </xf>
    <xf numFmtId="0" fontId="72" fillId="0" borderId="16" xfId="0" applyFont="1" applyBorder="1" applyAlignment="1">
      <alignment horizontal="center" vertical="center"/>
    </xf>
    <xf numFmtId="0" fontId="82" fillId="0" borderId="0" xfId="0" applyFont="1" applyAlignment="1">
      <alignment horizontal="right" vertical="center"/>
    </xf>
    <xf numFmtId="0" fontId="7" fillId="0" borderId="0" xfId="0" applyFont="1" applyAlignment="1">
      <alignment horizontal="right" vertical="center"/>
    </xf>
    <xf numFmtId="0" fontId="8" fillId="0" borderId="1" xfId="0" applyFont="1" applyBorder="1" applyAlignment="1">
      <alignment horizontal="center" vertical="center"/>
    </xf>
    <xf numFmtId="0" fontId="70" fillId="0" borderId="2" xfId="0" applyFont="1" applyBorder="1" applyAlignment="1">
      <alignment horizontal="center" vertical="center"/>
    </xf>
    <xf numFmtId="0" fontId="70" fillId="0" borderId="0" xfId="0" applyFont="1" applyAlignment="1">
      <alignment horizontal="right" vertical="center" wrapText="1"/>
    </xf>
    <xf numFmtId="0" fontId="70" fillId="0" borderId="0" xfId="0" applyFont="1" applyAlignment="1">
      <alignment horizontal="right" vertical="center" indent="1"/>
    </xf>
    <xf numFmtId="0" fontId="82" fillId="0" borderId="16" xfId="0" applyFont="1" applyBorder="1" applyAlignment="1">
      <alignment horizontal="center" vertical="center"/>
    </xf>
    <xf numFmtId="0" fontId="82" fillId="0" borderId="26" xfId="0" applyFont="1" applyBorder="1" applyAlignment="1">
      <alignment horizontal="center" vertical="center"/>
    </xf>
    <xf numFmtId="0" fontId="82" fillId="0" borderId="4" xfId="0" applyFont="1" applyBorder="1" applyAlignment="1">
      <alignment horizontal="center" vertical="center"/>
    </xf>
    <xf numFmtId="0" fontId="82" fillId="0" borderId="25" xfId="0" applyFont="1" applyBorder="1" applyAlignment="1">
      <alignment horizontal="center" vertical="center"/>
    </xf>
    <xf numFmtId="0" fontId="19" fillId="4" borderId="0" xfId="0" applyFont="1" applyFill="1" applyAlignment="1">
      <alignment horizontal="right" vertical="center" readingOrder="2"/>
    </xf>
    <xf numFmtId="0" fontId="17" fillId="2" borderId="0" xfId="0" applyFont="1" applyFill="1" applyAlignment="1">
      <alignment horizontal="center" vertical="center" readingOrder="2"/>
    </xf>
    <xf numFmtId="0" fontId="77" fillId="2" borderId="0" xfId="0" applyFont="1" applyFill="1" applyAlignment="1">
      <alignment horizontal="center" vertical="center" readingOrder="2"/>
    </xf>
    <xf numFmtId="0" fontId="74" fillId="0" borderId="0" xfId="0" applyFont="1" applyAlignment="1">
      <alignment horizontal="center" readingOrder="2"/>
    </xf>
    <xf numFmtId="2" fontId="17" fillId="2" borderId="0" xfId="0" applyNumberFormat="1" applyFont="1" applyFill="1" applyAlignment="1">
      <alignment horizontal="right" vertical="center" wrapText="1" readingOrder="2"/>
    </xf>
    <xf numFmtId="0" fontId="74" fillId="2" borderId="0" xfId="0" applyFont="1" applyFill="1" applyAlignment="1">
      <alignment horizontal="center" vertical="center" readingOrder="2"/>
    </xf>
    <xf numFmtId="0" fontId="19" fillId="0" borderId="0" xfId="0" applyFont="1" applyAlignment="1">
      <alignment horizontal="center" readingOrder="2"/>
    </xf>
    <xf numFmtId="0" fontId="101" fillId="0" borderId="0" xfId="0" applyFont="1" applyAlignment="1">
      <alignment horizontal="center" vertical="center" readingOrder="2"/>
    </xf>
    <xf numFmtId="0" fontId="27" fillId="0" borderId="0" xfId="0" applyFont="1" applyAlignment="1">
      <alignment horizontal="center"/>
    </xf>
    <xf numFmtId="49" fontId="32" fillId="0" borderId="0" xfId="0" applyNumberFormat="1" applyFont="1" applyAlignment="1">
      <alignment horizontal="center"/>
    </xf>
    <xf numFmtId="0" fontId="19" fillId="2" borderId="0" xfId="0" applyFont="1" applyFill="1" applyAlignment="1">
      <alignment horizontal="center" vertical="center" readingOrder="2"/>
    </xf>
    <xf numFmtId="0" fontId="70" fillId="0" borderId="0" xfId="0" applyFont="1" applyAlignment="1">
      <alignment horizontal="right" vertical="center" wrapText="1" readingOrder="2"/>
    </xf>
    <xf numFmtId="0" fontId="20" fillId="4" borderId="0" xfId="0" applyFont="1" applyFill="1" applyAlignment="1">
      <alignment horizontal="right" vertical="center" readingOrder="2"/>
    </xf>
    <xf numFmtId="0" fontId="17" fillId="0" borderId="0" xfId="2" applyFont="1" applyAlignment="1">
      <alignment horizontal="right" vertical="center" readingOrder="2"/>
    </xf>
    <xf numFmtId="0" fontId="19" fillId="0" borderId="0" xfId="2" applyFont="1" applyAlignment="1">
      <alignment horizontal="right" vertical="center" wrapText="1" readingOrder="2"/>
    </xf>
    <xf numFmtId="0" fontId="70" fillId="0" borderId="0" xfId="0" applyFont="1" applyAlignment="1">
      <alignment horizontal="right" vertical="top" wrapText="1"/>
    </xf>
    <xf numFmtId="0" fontId="82" fillId="0" borderId="1" xfId="0" applyFont="1" applyBorder="1" applyAlignment="1">
      <alignment horizontal="center" vertical="center"/>
    </xf>
    <xf numFmtId="0" fontId="70" fillId="0" borderId="2" xfId="0" applyFont="1" applyBorder="1" applyAlignment="1">
      <alignment horizontal="center" vertical="center" readingOrder="2"/>
    </xf>
    <xf numFmtId="49" fontId="70" fillId="0" borderId="0" xfId="0" applyNumberFormat="1" applyFont="1" applyAlignment="1">
      <alignment horizontal="center" readingOrder="2"/>
    </xf>
    <xf numFmtId="0" fontId="70" fillId="0" borderId="0" xfId="0" applyFont="1" applyAlignment="1">
      <alignment horizontal="center" readingOrder="2"/>
    </xf>
    <xf numFmtId="49" fontId="70" fillId="0" borderId="0" xfId="0" applyNumberFormat="1" applyFont="1" applyAlignment="1">
      <alignment horizontal="center" vertical="top"/>
    </xf>
    <xf numFmtId="0" fontId="70" fillId="0" borderId="0" xfId="0" applyFont="1" applyAlignment="1">
      <alignment horizontal="center" vertical="center"/>
    </xf>
    <xf numFmtId="0" fontId="19" fillId="0" borderId="0" xfId="0" applyFont="1" applyAlignment="1">
      <alignment horizontal="right" vertical="center" wrapText="1" readingOrder="2"/>
    </xf>
    <xf numFmtId="0" fontId="70" fillId="0" borderId="0" xfId="0" applyFont="1" applyAlignment="1">
      <alignment horizontal="center" vertical="center" readingOrder="2"/>
    </xf>
    <xf numFmtId="0" fontId="74" fillId="0" borderId="0" xfId="0" applyFont="1" applyAlignment="1">
      <alignment horizontal="right" vertical="center" readingOrder="2"/>
    </xf>
    <xf numFmtId="0" fontId="17" fillId="0" borderId="0" xfId="0" applyFont="1" applyAlignment="1">
      <alignment vertical="center" wrapText="1" readingOrder="2"/>
    </xf>
    <xf numFmtId="0" fontId="14" fillId="0" borderId="0" xfId="0" applyFont="1" applyAlignment="1">
      <alignment horizontal="right" vertical="top" wrapText="1" readingOrder="2"/>
    </xf>
    <xf numFmtId="0" fontId="77" fillId="0" borderId="0" xfId="0" applyFont="1" applyAlignment="1">
      <alignment horizontal="center" vertical="center" readingOrder="2"/>
    </xf>
    <xf numFmtId="165" fontId="77" fillId="0" borderId="0" xfId="0" applyNumberFormat="1" applyFont="1" applyAlignment="1">
      <alignment horizontal="center" vertical="center" readingOrder="2"/>
    </xf>
    <xf numFmtId="49" fontId="17" fillId="0" borderId="0" xfId="0" applyNumberFormat="1" applyFont="1" applyAlignment="1">
      <alignment horizontal="right" vertical="center" readingOrder="2"/>
    </xf>
    <xf numFmtId="0" fontId="74" fillId="0" borderId="1" xfId="0" applyFont="1" applyBorder="1" applyAlignment="1">
      <alignment horizontal="center" vertical="center" wrapText="1" readingOrder="2"/>
    </xf>
    <xf numFmtId="0" fontId="17" fillId="0" borderId="1" xfId="0" applyFont="1" applyBorder="1" applyAlignment="1">
      <alignment horizontal="center" wrapText="1" readingOrder="2"/>
    </xf>
    <xf numFmtId="0" fontId="73" fillId="0" borderId="0" xfId="0" applyFont="1" applyAlignment="1">
      <alignment horizontal="right" vertical="center" wrapText="1" readingOrder="2"/>
    </xf>
    <xf numFmtId="0" fontId="73" fillId="2" borderId="0" xfId="0" applyFont="1" applyFill="1" applyAlignment="1">
      <alignment horizontal="right" vertical="center" wrapText="1" readingOrder="2"/>
    </xf>
    <xf numFmtId="165" fontId="74" fillId="0" borderId="0" xfId="0" applyNumberFormat="1" applyFont="1" applyAlignment="1">
      <alignment horizontal="center" readingOrder="2"/>
    </xf>
    <xf numFmtId="49" fontId="74" fillId="0" borderId="0" xfId="0" applyNumberFormat="1" applyFont="1" applyAlignment="1">
      <alignment horizontal="center" vertical="center" readingOrder="2"/>
    </xf>
    <xf numFmtId="165" fontId="19" fillId="0" borderId="0" xfId="0" applyNumberFormat="1" applyFont="1" applyAlignment="1">
      <alignment horizontal="right" vertical="top" wrapText="1" readingOrder="2"/>
    </xf>
    <xf numFmtId="49" fontId="74" fillId="0" borderId="0" xfId="0" applyNumberFormat="1" applyFont="1" applyAlignment="1">
      <alignment horizontal="center" readingOrder="2"/>
    </xf>
    <xf numFmtId="49" fontId="19" fillId="0" borderId="0" xfId="0" applyNumberFormat="1" applyFont="1" applyAlignment="1">
      <alignment horizontal="right" vertical="center" readingOrder="2"/>
    </xf>
    <xf numFmtId="49" fontId="17" fillId="0" borderId="0" xfId="0" applyNumberFormat="1" applyFont="1" applyAlignment="1">
      <alignment horizontal="center" readingOrder="2"/>
    </xf>
    <xf numFmtId="165" fontId="19" fillId="0" borderId="0" xfId="0" applyNumberFormat="1" applyFont="1" applyAlignment="1">
      <alignment horizontal="right" vertical="center" wrapText="1"/>
    </xf>
    <xf numFmtId="165" fontId="74" fillId="0" borderId="0" xfId="0" applyNumberFormat="1" applyFont="1" applyAlignment="1">
      <alignment horizontal="right" vertical="center" readingOrder="2"/>
    </xf>
    <xf numFmtId="165" fontId="19" fillId="0" borderId="0" xfId="0" applyNumberFormat="1" applyFont="1" applyAlignment="1">
      <alignment horizontal="right" vertical="center" wrapText="1" readingOrder="2"/>
    </xf>
    <xf numFmtId="165" fontId="19" fillId="0" borderId="0" xfId="0" applyNumberFormat="1" applyFont="1" applyAlignment="1">
      <alignment horizontal="right" vertical="center" readingOrder="2"/>
    </xf>
    <xf numFmtId="49" fontId="17" fillId="0" borderId="0" xfId="0" applyNumberFormat="1" applyFont="1" applyAlignment="1">
      <alignment horizontal="center" vertical="center" readingOrder="2"/>
    </xf>
    <xf numFmtId="49" fontId="19" fillId="0" borderId="0" xfId="0" applyNumberFormat="1" applyFont="1" applyAlignment="1">
      <alignment horizontal="right" wrapText="1" readingOrder="2"/>
    </xf>
    <xf numFmtId="49" fontId="19" fillId="0" borderId="0" xfId="0" applyNumberFormat="1" applyFont="1" applyAlignment="1">
      <alignment horizontal="right" vertical="center" wrapText="1" readingOrder="2"/>
    </xf>
    <xf numFmtId="165" fontId="77" fillId="2" borderId="0" xfId="0" applyNumberFormat="1" applyFont="1" applyFill="1" applyAlignment="1">
      <alignment horizontal="center" vertical="center" readingOrder="2"/>
    </xf>
    <xf numFmtId="169" fontId="17" fillId="2" borderId="0" xfId="0" applyNumberFormat="1" applyFont="1" applyFill="1" applyAlignment="1">
      <alignment horizontal="center" vertical="center" readingOrder="2"/>
    </xf>
    <xf numFmtId="165" fontId="17" fillId="0" borderId="0" xfId="0" applyNumberFormat="1" applyFont="1" applyAlignment="1">
      <alignment horizontal="right" vertical="center" readingOrder="2"/>
    </xf>
    <xf numFmtId="0" fontId="74" fillId="2" borderId="0" xfId="0" applyFont="1" applyFill="1" applyAlignment="1">
      <alignment horizontal="right" vertical="center" readingOrder="2"/>
    </xf>
    <xf numFmtId="165" fontId="17" fillId="0" borderId="0" xfId="0" applyNumberFormat="1" applyFont="1" applyAlignment="1">
      <alignment vertical="center" readingOrder="2"/>
    </xf>
    <xf numFmtId="0" fontId="19" fillId="0" borderId="0" xfId="0" applyFont="1" applyAlignment="1">
      <alignment horizontal="right" vertical="center" readingOrder="2"/>
    </xf>
    <xf numFmtId="49" fontId="19" fillId="2" borderId="0" xfId="0" applyNumberFormat="1" applyFont="1" applyFill="1" applyAlignment="1">
      <alignment horizontal="right" vertical="distributed" wrapText="1" justifyLastLine="1" readingOrder="2"/>
    </xf>
    <xf numFmtId="49" fontId="19" fillId="2" borderId="0" xfId="0" applyNumberFormat="1" applyFont="1" applyFill="1" applyAlignment="1">
      <alignment horizontal="right" vertical="top" wrapText="1" justifyLastLine="1" readingOrder="2"/>
    </xf>
    <xf numFmtId="165" fontId="74" fillId="2" borderId="0" xfId="0" applyNumberFormat="1" applyFont="1" applyFill="1" applyAlignment="1">
      <alignment horizontal="center" readingOrder="2"/>
    </xf>
    <xf numFmtId="49" fontId="19" fillId="2" borderId="0" xfId="0" applyNumberFormat="1" applyFont="1" applyFill="1" applyAlignment="1">
      <alignment horizontal="right" vertical="center" wrapText="1" justifyLastLine="1" readingOrder="2"/>
    </xf>
    <xf numFmtId="49" fontId="19" fillId="48" borderId="0" xfId="0" applyNumberFormat="1" applyFont="1" applyFill="1" applyAlignment="1">
      <alignment horizontal="right" vertical="distributed" wrapText="1" justifyLastLine="1" readingOrder="2"/>
    </xf>
    <xf numFmtId="3" fontId="74" fillId="2" borderId="0" xfId="0" applyNumberFormat="1" applyFont="1" applyFill="1" applyAlignment="1">
      <alignment horizontal="center" readingOrder="2"/>
    </xf>
    <xf numFmtId="0" fontId="74" fillId="0" borderId="1" xfId="0" applyFont="1" applyBorder="1" applyAlignment="1">
      <alignment horizontal="center" vertical="center" readingOrder="2"/>
    </xf>
    <xf numFmtId="3" fontId="19" fillId="0" borderId="0" xfId="0" applyNumberFormat="1" applyFont="1" applyAlignment="1">
      <alignment horizontal="right" vertical="center" wrapText="1" readingOrder="2"/>
    </xf>
    <xf numFmtId="165" fontId="19" fillId="2" borderId="0" xfId="0" applyNumberFormat="1" applyFont="1" applyFill="1" applyAlignment="1">
      <alignment horizontal="right" vertical="top" wrapText="1" readingOrder="2"/>
    </xf>
    <xf numFmtId="165" fontId="19" fillId="2" borderId="0" xfId="0" applyNumberFormat="1" applyFont="1" applyFill="1" applyAlignment="1">
      <alignment horizontal="right" vertical="center" wrapText="1" readingOrder="2"/>
    </xf>
    <xf numFmtId="0" fontId="8" fillId="0" borderId="0" xfId="16" applyFont="1" applyAlignment="1">
      <alignment horizontal="center"/>
    </xf>
    <xf numFmtId="0" fontId="70" fillId="0" borderId="0" xfId="16" applyFont="1" applyAlignment="1">
      <alignment horizontal="right" vertical="center" wrapText="1" readingOrder="2"/>
    </xf>
    <xf numFmtId="0" fontId="83" fillId="0" borderId="0" xfId="16" applyFont="1" applyAlignment="1">
      <alignment horizontal="center" vertical="center"/>
    </xf>
    <xf numFmtId="0" fontId="83" fillId="0" borderId="0" xfId="16" applyFont="1" applyAlignment="1">
      <alignment horizontal="center" vertical="center" wrapText="1"/>
    </xf>
    <xf numFmtId="0" fontId="82" fillId="0" borderId="4" xfId="16" applyFont="1" applyBorder="1" applyAlignment="1">
      <alignment horizontal="center" vertical="center"/>
    </xf>
    <xf numFmtId="0" fontId="17" fillId="0" borderId="0" xfId="0" applyFont="1" applyAlignment="1">
      <alignment horizontal="center" vertical="center" readingOrder="2"/>
    </xf>
    <xf numFmtId="177" fontId="19" fillId="0" borderId="0" xfId="0" applyNumberFormat="1" applyFont="1" applyAlignment="1">
      <alignment horizontal="right" vertical="center"/>
    </xf>
    <xf numFmtId="0" fontId="17" fillId="0" borderId="0" xfId="0" applyFont="1" applyAlignment="1">
      <alignment horizontal="right" vertical="center" readingOrder="2"/>
    </xf>
    <xf numFmtId="177" fontId="19" fillId="0" borderId="0" xfId="0" applyNumberFormat="1" applyFont="1" applyAlignment="1">
      <alignment horizontal="right" vertical="center" wrapText="1"/>
    </xf>
    <xf numFmtId="3" fontId="8" fillId="2" borderId="0" xfId="16" applyNumberFormat="1" applyFont="1" applyFill="1" applyAlignment="1">
      <alignment horizontal="center" vertical="center"/>
    </xf>
    <xf numFmtId="0" fontId="83" fillId="2" borderId="0" xfId="16" applyFont="1" applyFill="1" applyAlignment="1">
      <alignment horizontal="center" vertical="center"/>
    </xf>
    <xf numFmtId="0" fontId="70" fillId="2" borderId="0" xfId="16" applyFont="1" applyFill="1" applyAlignment="1">
      <alignment horizontal="right" vertical="center" wrapText="1" readingOrder="2"/>
    </xf>
    <xf numFmtId="0" fontId="82" fillId="2" borderId="1" xfId="16" applyFont="1" applyFill="1" applyBorder="1" applyAlignment="1">
      <alignment horizontal="center" vertical="center" wrapText="1"/>
    </xf>
    <xf numFmtId="0" fontId="70" fillId="0" borderId="0" xfId="3" applyFont="1" applyAlignment="1">
      <alignment horizontal="right" vertical="center" wrapText="1" readingOrder="2"/>
    </xf>
    <xf numFmtId="0" fontId="8" fillId="0" borderId="0" xfId="3" applyFont="1" applyAlignment="1">
      <alignment horizontal="center"/>
    </xf>
    <xf numFmtId="0" fontId="82" fillId="0" borderId="0" xfId="3" applyFont="1" applyAlignment="1">
      <alignment horizontal="center"/>
    </xf>
    <xf numFmtId="0" fontId="83" fillId="0" borderId="0" xfId="3" applyFont="1" applyAlignment="1">
      <alignment horizontal="center" vertical="center"/>
    </xf>
    <xf numFmtId="0" fontId="70" fillId="0" borderId="0" xfId="16" applyFont="1" applyAlignment="1">
      <alignment horizontal="right" vertical="distributed" wrapText="1" justifyLastLine="1" readingOrder="2"/>
    </xf>
    <xf numFmtId="0" fontId="82" fillId="0" borderId="0" xfId="16" applyFont="1" applyAlignment="1">
      <alignment horizontal="center"/>
    </xf>
    <xf numFmtId="0" fontId="83" fillId="0" borderId="0" xfId="16" applyFont="1" applyAlignment="1">
      <alignment horizontal="center"/>
    </xf>
    <xf numFmtId="0" fontId="82" fillId="0" borderId="0" xfId="16" applyFont="1" applyAlignment="1">
      <alignment horizontal="right" vertical="top" wrapText="1" readingOrder="2"/>
    </xf>
    <xf numFmtId="0" fontId="77" fillId="0" borderId="0" xfId="0" applyFont="1" applyAlignment="1">
      <alignment horizontal="center" vertical="center"/>
    </xf>
    <xf numFmtId="0" fontId="4" fillId="0" borderId="0" xfId="16" applyFont="1" applyAlignment="1">
      <alignment horizontal="right" vertical="center" wrapText="1" readingOrder="2"/>
    </xf>
    <xf numFmtId="0" fontId="4" fillId="0" borderId="32" xfId="16" applyFont="1" applyBorder="1" applyAlignment="1">
      <alignment horizontal="center" vertical="center" wrapText="1"/>
    </xf>
    <xf numFmtId="0" fontId="4" fillId="0" borderId="35" xfId="16" applyFont="1" applyBorder="1" applyAlignment="1">
      <alignment horizontal="center" vertical="center" wrapText="1"/>
    </xf>
    <xf numFmtId="0" fontId="4" fillId="0" borderId="10" xfId="16" applyFont="1" applyBorder="1" applyAlignment="1">
      <alignment horizontal="center" vertical="center" wrapText="1"/>
    </xf>
    <xf numFmtId="0" fontId="4" fillId="0" borderId="31" xfId="16" applyFont="1" applyBorder="1" applyAlignment="1">
      <alignment horizontal="center" vertical="center" wrapText="1"/>
    </xf>
    <xf numFmtId="0" fontId="4" fillId="0" borderId="34" xfId="16" applyFont="1" applyBorder="1" applyAlignment="1">
      <alignment horizontal="center" vertical="center" wrapText="1"/>
    </xf>
    <xf numFmtId="0" fontId="4" fillId="0" borderId="9" xfId="16" applyFont="1" applyBorder="1" applyAlignment="1">
      <alignment horizontal="center" vertical="center" wrapText="1"/>
    </xf>
    <xf numFmtId="165" fontId="7" fillId="0" borderId="13" xfId="16" applyNumberFormat="1" applyFont="1" applyBorder="1" applyAlignment="1">
      <alignment horizontal="center" vertical="center" wrapText="1"/>
    </xf>
    <xf numFmtId="165" fontId="7" fillId="0" borderId="12" xfId="16" applyNumberFormat="1" applyFont="1" applyBorder="1" applyAlignment="1">
      <alignment horizontal="center" vertical="center" wrapText="1"/>
    </xf>
    <xf numFmtId="165" fontId="7" fillId="0" borderId="10" xfId="16" applyNumberFormat="1" applyFont="1" applyBorder="1" applyAlignment="1">
      <alignment horizontal="center" vertical="center" wrapText="1"/>
    </xf>
    <xf numFmtId="165" fontId="7" fillId="0" borderId="9" xfId="16" applyNumberFormat="1" applyFont="1" applyBorder="1" applyAlignment="1">
      <alignment horizontal="center" vertical="center" wrapText="1"/>
    </xf>
    <xf numFmtId="0" fontId="27" fillId="0" borderId="0" xfId="16" applyFont="1" applyAlignment="1">
      <alignment horizontal="right" vertical="center" wrapText="1" readingOrder="2"/>
    </xf>
    <xf numFmtId="0" fontId="7" fillId="0" borderId="0" xfId="16" applyFont="1" applyAlignment="1">
      <alignment horizontal="right" vertical="center" wrapText="1" readingOrder="2"/>
    </xf>
    <xf numFmtId="0" fontId="78" fillId="0" borderId="0" xfId="0" applyFont="1" applyAlignment="1">
      <alignment vertical="center"/>
    </xf>
    <xf numFmtId="165" fontId="7" fillId="0" borderId="32" xfId="16" applyNumberFormat="1" applyFont="1" applyBorder="1" applyAlignment="1">
      <alignment horizontal="center" vertical="center" wrapText="1"/>
    </xf>
    <xf numFmtId="165" fontId="7" fillId="0" borderId="22" xfId="16" applyNumberFormat="1" applyFont="1" applyBorder="1" applyAlignment="1">
      <alignment horizontal="center" vertical="center" wrapText="1"/>
    </xf>
    <xf numFmtId="165" fontId="7" fillId="0" borderId="24" xfId="16" applyNumberFormat="1" applyFont="1" applyBorder="1" applyAlignment="1">
      <alignment horizontal="right" vertical="center" wrapText="1"/>
    </xf>
    <xf numFmtId="165" fontId="7" fillId="0" borderId="93" xfId="16" applyNumberFormat="1" applyFont="1" applyBorder="1" applyAlignment="1">
      <alignment horizontal="right" vertical="center" wrapText="1"/>
    </xf>
    <xf numFmtId="165" fontId="7" fillId="0" borderId="23" xfId="16" applyNumberFormat="1" applyFont="1" applyBorder="1" applyAlignment="1">
      <alignment horizontal="right" vertical="center" wrapText="1"/>
    </xf>
    <xf numFmtId="165" fontId="7" fillId="0" borderId="35" xfId="16" applyNumberFormat="1" applyFont="1" applyBorder="1" applyAlignment="1">
      <alignment horizontal="center" vertical="center" wrapText="1"/>
    </xf>
    <xf numFmtId="0" fontId="4" fillId="0" borderId="37" xfId="16" applyFont="1" applyBorder="1" applyAlignment="1">
      <alignment horizontal="center" vertical="center" wrapText="1"/>
    </xf>
    <xf numFmtId="0" fontId="4" fillId="0" borderId="38" xfId="16" applyFont="1" applyBorder="1" applyAlignment="1">
      <alignment horizontal="center" vertical="center" wrapText="1"/>
    </xf>
    <xf numFmtId="0" fontId="4" fillId="0" borderId="36" xfId="16" applyFont="1" applyBorder="1" applyAlignment="1">
      <alignment horizontal="center" vertical="center" wrapText="1"/>
    </xf>
    <xf numFmtId="0" fontId="4" fillId="0" borderId="26" xfId="16" applyFont="1" applyBorder="1" applyAlignment="1">
      <alignment horizontal="center" vertical="center" wrapText="1"/>
    </xf>
    <xf numFmtId="0" fontId="4" fillId="0" borderId="25" xfId="16" applyFont="1" applyBorder="1" applyAlignment="1">
      <alignment horizontal="center" vertical="center" wrapText="1"/>
    </xf>
    <xf numFmtId="0" fontId="4" fillId="0" borderId="33" xfId="16" applyFont="1" applyBorder="1" applyAlignment="1">
      <alignment horizontal="center" vertical="center" wrapText="1"/>
    </xf>
    <xf numFmtId="0" fontId="95" fillId="0" borderId="0" xfId="16" applyFont="1" applyAlignment="1">
      <alignment horizontal="center"/>
    </xf>
    <xf numFmtId="0" fontId="83" fillId="0" borderId="0" xfId="0" applyFont="1" applyAlignment="1">
      <alignment horizontal="center" vertical="center"/>
    </xf>
    <xf numFmtId="0" fontId="19" fillId="0" borderId="0" xfId="0" applyFont="1" applyAlignment="1">
      <alignment horizontal="right" vertical="center" wrapText="1"/>
    </xf>
    <xf numFmtId="0" fontId="82" fillId="0" borderId="0" xfId="0" applyFont="1" applyAlignment="1">
      <alignment horizontal="center" vertical="center"/>
    </xf>
    <xf numFmtId="0" fontId="82" fillId="0" borderId="1" xfId="16" applyFont="1" applyBorder="1" applyAlignment="1">
      <alignment horizontal="center" vertical="center" wrapText="1"/>
    </xf>
    <xf numFmtId="169" fontId="77" fillId="0" borderId="0" xfId="0" applyNumberFormat="1" applyFont="1" applyAlignment="1">
      <alignment horizontal="center" vertical="center" readingOrder="2"/>
    </xf>
    <xf numFmtId="165" fontId="77" fillId="2" borderId="0" xfId="16" applyNumberFormat="1" applyFont="1" applyFill="1" applyAlignment="1">
      <alignment horizontal="center" vertical="center" readingOrder="2"/>
    </xf>
    <xf numFmtId="169" fontId="17" fillId="0" borderId="1" xfId="0" applyNumberFormat="1" applyFont="1" applyBorder="1" applyAlignment="1">
      <alignment horizontal="center" vertical="center" readingOrder="2"/>
    </xf>
    <xf numFmtId="169" fontId="17" fillId="0" borderId="0" xfId="0" applyNumberFormat="1" applyFont="1" applyAlignment="1">
      <alignment horizontal="center" vertical="center" wrapText="1" readingOrder="2"/>
    </xf>
    <xf numFmtId="169" fontId="17" fillId="0" borderId="1" xfId="0" applyNumberFormat="1" applyFont="1" applyBorder="1" applyAlignment="1">
      <alignment horizontal="center" vertical="center" wrapText="1" readingOrder="2"/>
    </xf>
    <xf numFmtId="49" fontId="19" fillId="0" borderId="0" xfId="0" applyNumberFormat="1" applyFont="1" applyAlignment="1">
      <alignment horizontal="right" vertical="top" wrapText="1" readingOrder="2"/>
    </xf>
    <xf numFmtId="38" fontId="46" fillId="11" borderId="46" xfId="5" applyNumberFormat="1" applyFont="1" applyFill="1" applyBorder="1" applyAlignment="1">
      <alignment horizontal="center" vertical="center" wrapText="1"/>
    </xf>
    <xf numFmtId="38" fontId="46" fillId="11" borderId="42" xfId="5" applyNumberFormat="1" applyFont="1" applyFill="1" applyBorder="1" applyAlignment="1">
      <alignment horizontal="center" vertical="center" wrapText="1"/>
    </xf>
    <xf numFmtId="38" fontId="46" fillId="11" borderId="47" xfId="5" applyNumberFormat="1" applyFont="1" applyFill="1" applyBorder="1" applyAlignment="1">
      <alignment horizontal="center" vertical="center" wrapText="1"/>
    </xf>
    <xf numFmtId="38" fontId="46" fillId="14" borderId="46" xfId="5" applyNumberFormat="1" applyFont="1" applyFill="1" applyBorder="1" applyAlignment="1">
      <alignment horizontal="center" vertical="center" wrapText="1"/>
    </xf>
    <xf numFmtId="38" fontId="46" fillId="14" borderId="42" xfId="5" applyNumberFormat="1" applyFont="1" applyFill="1" applyBorder="1" applyAlignment="1">
      <alignment horizontal="center" vertical="center" wrapText="1"/>
    </xf>
    <xf numFmtId="38" fontId="46" fillId="14" borderId="47" xfId="5" applyNumberFormat="1" applyFont="1" applyFill="1" applyBorder="1" applyAlignment="1">
      <alignment horizontal="center" vertical="center" wrapText="1"/>
    </xf>
    <xf numFmtId="38" fontId="46" fillId="16" borderId="46" xfId="5" applyNumberFormat="1" applyFont="1" applyFill="1" applyBorder="1" applyAlignment="1">
      <alignment horizontal="center" vertical="center" wrapText="1"/>
    </xf>
    <xf numFmtId="38" fontId="46" fillId="16" borderId="42" xfId="5" applyNumberFormat="1" applyFont="1" applyFill="1" applyBorder="1" applyAlignment="1">
      <alignment horizontal="center" vertical="center" wrapText="1"/>
    </xf>
    <xf numFmtId="38" fontId="46" fillId="16" borderId="47" xfId="5" applyNumberFormat="1" applyFont="1" applyFill="1" applyBorder="1" applyAlignment="1">
      <alignment horizontal="center" vertical="center" wrapText="1"/>
    </xf>
    <xf numFmtId="38" fontId="46" fillId="10" borderId="46" xfId="5" applyNumberFormat="1" applyFont="1" applyFill="1" applyBorder="1" applyAlignment="1">
      <alignment horizontal="center" vertical="center" wrapText="1"/>
    </xf>
    <xf numFmtId="38" fontId="46" fillId="10" borderId="42" xfId="5" applyNumberFormat="1" applyFont="1" applyFill="1" applyBorder="1" applyAlignment="1">
      <alignment horizontal="center" vertical="center" wrapText="1"/>
    </xf>
    <xf numFmtId="38" fontId="46" fillId="10" borderId="47" xfId="5" applyNumberFormat="1" applyFont="1" applyFill="1" applyBorder="1" applyAlignment="1">
      <alignment horizontal="center" vertical="center" wrapText="1"/>
    </xf>
    <xf numFmtId="38" fontId="61" fillId="11" borderId="46" xfId="5" applyNumberFormat="1" applyFont="1" applyFill="1" applyBorder="1" applyAlignment="1">
      <alignment horizontal="center" vertical="center" wrapText="1"/>
    </xf>
    <xf numFmtId="38" fontId="61" fillId="11" borderId="42" xfId="5" applyNumberFormat="1" applyFont="1" applyFill="1" applyBorder="1" applyAlignment="1">
      <alignment horizontal="center" vertical="center" wrapText="1"/>
    </xf>
    <xf numFmtId="38" fontId="61" fillId="11" borderId="47" xfId="5" applyNumberFormat="1" applyFont="1" applyFill="1" applyBorder="1" applyAlignment="1">
      <alignment horizontal="center" vertical="center" wrapText="1"/>
    </xf>
    <xf numFmtId="38" fontId="61" fillId="14" borderId="46" xfId="5" applyNumberFormat="1" applyFont="1" applyFill="1" applyBorder="1" applyAlignment="1">
      <alignment horizontal="center" vertical="center" wrapText="1"/>
    </xf>
    <xf numFmtId="38" fontId="61" fillId="14" borderId="42" xfId="5" applyNumberFormat="1" applyFont="1" applyFill="1" applyBorder="1" applyAlignment="1">
      <alignment horizontal="center" vertical="center" wrapText="1"/>
    </xf>
    <xf numFmtId="38" fontId="61" fillId="14" borderId="47" xfId="5" applyNumberFormat="1" applyFont="1" applyFill="1" applyBorder="1" applyAlignment="1">
      <alignment horizontal="center" vertical="center" wrapText="1"/>
    </xf>
    <xf numFmtId="38" fontId="61" fillId="16" borderId="46" xfId="5" applyNumberFormat="1" applyFont="1" applyFill="1" applyBorder="1" applyAlignment="1">
      <alignment horizontal="center" vertical="center" wrapText="1"/>
    </xf>
    <xf numFmtId="38" fontId="61" fillId="16" borderId="42" xfId="5" applyNumberFormat="1" applyFont="1" applyFill="1" applyBorder="1" applyAlignment="1">
      <alignment horizontal="center" vertical="center" wrapText="1"/>
    </xf>
    <xf numFmtId="38" fontId="61" fillId="16" borderId="47" xfId="5" applyNumberFormat="1" applyFont="1" applyFill="1" applyBorder="1" applyAlignment="1">
      <alignment horizontal="center" vertical="center" wrapText="1"/>
    </xf>
    <xf numFmtId="38" fontId="61" fillId="10" borderId="46" xfId="5" applyNumberFormat="1" applyFont="1" applyFill="1" applyBorder="1" applyAlignment="1">
      <alignment horizontal="center" vertical="center" wrapText="1"/>
    </xf>
    <xf numFmtId="38" fontId="61" fillId="10" borderId="42" xfId="5" applyNumberFormat="1" applyFont="1" applyFill="1" applyBorder="1" applyAlignment="1">
      <alignment horizontal="center" vertical="center" wrapText="1"/>
    </xf>
    <xf numFmtId="38" fontId="61" fillId="10" borderId="47" xfId="5" applyNumberFormat="1" applyFont="1" applyFill="1" applyBorder="1" applyAlignment="1">
      <alignment horizontal="center" vertical="center" wrapText="1"/>
    </xf>
    <xf numFmtId="3" fontId="20" fillId="2" borderId="0" xfId="0" applyNumberFormat="1" applyFont="1" applyFill="1" applyAlignment="1">
      <alignment horizontal="center" vertical="top" wrapText="1" readingOrder="2"/>
    </xf>
    <xf numFmtId="0" fontId="17" fillId="2" borderId="0" xfId="0" applyFont="1" applyFill="1" applyAlignment="1">
      <alignment horizontal="center" vertical="top" readingOrder="2"/>
    </xf>
    <xf numFmtId="0" fontId="20" fillId="2" borderId="0" xfId="0" applyFont="1" applyFill="1" applyAlignment="1">
      <alignment horizontal="center" vertical="center" readingOrder="2"/>
    </xf>
    <xf numFmtId="0" fontId="15" fillId="2" borderId="1" xfId="0" applyFont="1" applyFill="1" applyBorder="1" applyAlignment="1">
      <alignment horizontal="center" vertical="center" wrapText="1" readingOrder="2"/>
    </xf>
    <xf numFmtId="0" fontId="7" fillId="0" borderId="0" xfId="0" applyFont="1" applyAlignment="1">
      <alignment horizontal="center"/>
    </xf>
    <xf numFmtId="0" fontId="27" fillId="5" borderId="0" xfId="0" applyFont="1" applyFill="1" applyAlignment="1">
      <alignment horizontal="right" vertical="top" wrapText="1"/>
    </xf>
    <xf numFmtId="0" fontId="27" fillId="0" borderId="0" xfId="0" applyFont="1" applyAlignment="1">
      <alignment horizontal="right" vertical="top" wrapText="1"/>
    </xf>
    <xf numFmtId="0" fontId="13" fillId="2" borderId="0" xfId="0" applyFont="1" applyFill="1" applyAlignment="1">
      <alignment horizontal="center" vertical="center" readingOrder="2"/>
    </xf>
    <xf numFmtId="0" fontId="4" fillId="5" borderId="0" xfId="0" applyFont="1" applyFill="1" applyAlignment="1">
      <alignment horizontal="right"/>
    </xf>
    <xf numFmtId="0" fontId="4" fillId="0" borderId="0" xfId="0" applyFont="1" applyAlignment="1">
      <alignment horizontal="right"/>
    </xf>
    <xf numFmtId="0" fontId="27" fillId="0" borderId="0" xfId="0" applyFont="1" applyAlignment="1">
      <alignment horizontal="right" wrapText="1"/>
    </xf>
    <xf numFmtId="49" fontId="27" fillId="0" borderId="0" xfId="0" applyNumberFormat="1" applyFont="1" applyAlignment="1">
      <alignment horizontal="center"/>
    </xf>
    <xf numFmtId="0" fontId="27" fillId="5" borderId="0" xfId="0" applyFont="1" applyFill="1" applyAlignment="1">
      <alignment horizontal="right"/>
    </xf>
    <xf numFmtId="0" fontId="27" fillId="0" borderId="0" xfId="0" applyFont="1" applyAlignment="1">
      <alignment horizontal="right"/>
    </xf>
    <xf numFmtId="0" fontId="27" fillId="5" borderId="2" xfId="0" applyFont="1" applyFill="1" applyBorder="1" applyAlignment="1">
      <alignment horizontal="center"/>
    </xf>
    <xf numFmtId="0" fontId="27" fillId="5" borderId="0" xfId="0" applyFont="1" applyFill="1" applyAlignment="1">
      <alignment horizontal="center"/>
    </xf>
    <xf numFmtId="0" fontId="29" fillId="0" borderId="1" xfId="0" applyFont="1" applyBorder="1" applyAlignment="1">
      <alignment horizontal="center"/>
    </xf>
    <xf numFmtId="0" fontId="13" fillId="2" borderId="0" xfId="0" applyFont="1" applyFill="1" applyAlignment="1">
      <alignment horizontal="right" vertical="center" readingOrder="2"/>
    </xf>
    <xf numFmtId="0" fontId="21" fillId="0" borderId="0" xfId="0" applyFont="1" applyAlignment="1">
      <alignment horizontal="right" vertical="center" readingOrder="2"/>
    </xf>
    <xf numFmtId="0" fontId="21" fillId="2" borderId="0" xfId="0" applyFont="1" applyFill="1" applyAlignment="1">
      <alignment horizontal="right" vertical="center" readingOrder="2"/>
    </xf>
    <xf numFmtId="0" fontId="21" fillId="2" borderId="0" xfId="0" applyFont="1" applyFill="1" applyAlignment="1">
      <alignment horizontal="right" vertical="center" wrapText="1" readingOrder="2"/>
    </xf>
    <xf numFmtId="0" fontId="21" fillId="0" borderId="0" xfId="0" applyFont="1" applyAlignment="1">
      <alignment horizontal="right" vertical="top" wrapText="1" readingOrder="2"/>
    </xf>
    <xf numFmtId="0" fontId="18" fillId="2" borderId="0" xfId="0" applyFont="1" applyFill="1" applyAlignment="1">
      <alignment horizontal="center" vertical="center" readingOrder="2"/>
    </xf>
    <xf numFmtId="49" fontId="21" fillId="0" borderId="0" xfId="0" applyNumberFormat="1" applyFont="1" applyAlignment="1">
      <alignment vertical="top" readingOrder="2"/>
    </xf>
    <xf numFmtId="0" fontId="18" fillId="5" borderId="0" xfId="0" applyFont="1" applyFill="1" applyAlignment="1">
      <alignment horizontal="right" vertical="top" wrapText="1" readingOrder="2"/>
    </xf>
    <xf numFmtId="0" fontId="21" fillId="2" borderId="0" xfId="0" applyFont="1" applyFill="1" applyAlignment="1">
      <alignment horizontal="right" vertical="top" wrapText="1" readingOrder="2"/>
    </xf>
    <xf numFmtId="0" fontId="13" fillId="5" borderId="0" xfId="0" applyFont="1" applyFill="1" applyAlignment="1">
      <alignment horizontal="right" vertical="center" readingOrder="2"/>
    </xf>
    <xf numFmtId="0" fontId="14" fillId="2" borderId="0" xfId="0" applyFont="1" applyFill="1" applyAlignment="1">
      <alignment horizontal="right" vertical="center" readingOrder="2"/>
    </xf>
    <xf numFmtId="0" fontId="18" fillId="0" borderId="0" xfId="0" applyFont="1" applyAlignment="1">
      <alignment horizontal="right" vertical="center" wrapText="1" readingOrder="2"/>
    </xf>
    <xf numFmtId="0" fontId="18" fillId="2" borderId="0" xfId="0" applyFont="1" applyFill="1" applyAlignment="1">
      <alignment horizontal="right" vertical="center" wrapText="1" readingOrder="2"/>
    </xf>
    <xf numFmtId="0" fontId="18" fillId="5" borderId="0" xfId="0" applyFont="1" applyFill="1" applyAlignment="1">
      <alignment horizontal="right" vertical="center" wrapText="1" readingOrder="2"/>
    </xf>
    <xf numFmtId="0" fontId="14" fillId="5" borderId="0" xfId="0" applyFont="1" applyFill="1" applyAlignment="1">
      <alignment horizontal="right" vertical="center" readingOrder="2"/>
    </xf>
    <xf numFmtId="165" fontId="18" fillId="5" borderId="0" xfId="0" applyNumberFormat="1" applyFont="1" applyFill="1" applyAlignment="1">
      <alignment horizontal="right" vertical="top" wrapText="1" readingOrder="2"/>
    </xf>
    <xf numFmtId="0" fontId="18" fillId="5" borderId="0" xfId="0" applyFont="1" applyFill="1" applyAlignment="1">
      <alignment horizontal="right" vertical="top" wrapText="1" indent="1" readingOrder="2"/>
    </xf>
    <xf numFmtId="165" fontId="13" fillId="5" borderId="0" xfId="0" applyNumberFormat="1" applyFont="1" applyFill="1" applyAlignment="1">
      <alignment horizontal="center" vertical="center" readingOrder="2"/>
    </xf>
    <xf numFmtId="165" fontId="18" fillId="5" borderId="0" xfId="0" applyNumberFormat="1" applyFont="1" applyFill="1" applyAlignment="1">
      <alignment horizontal="center" vertical="center" wrapText="1" readingOrder="2"/>
    </xf>
    <xf numFmtId="165" fontId="13" fillId="5" borderId="1" xfId="0" applyNumberFormat="1" applyFont="1" applyFill="1" applyBorder="1" applyAlignment="1">
      <alignment horizontal="center" vertical="center" wrapText="1" readingOrder="2"/>
    </xf>
    <xf numFmtId="49" fontId="18" fillId="5" borderId="0" xfId="0" applyNumberFormat="1" applyFont="1" applyFill="1" applyAlignment="1">
      <alignment horizontal="center" vertical="center" readingOrder="2"/>
    </xf>
    <xf numFmtId="0" fontId="17" fillId="5" borderId="0" xfId="0" applyFont="1" applyFill="1" applyAlignment="1">
      <alignment horizontal="center" vertical="center" readingOrder="2"/>
    </xf>
    <xf numFmtId="165" fontId="17" fillId="5" borderId="0" xfId="0" applyNumberFormat="1" applyFont="1" applyFill="1" applyAlignment="1">
      <alignment horizontal="center" vertical="center" readingOrder="2"/>
    </xf>
    <xf numFmtId="165" fontId="15" fillId="5" borderId="1" xfId="0" applyNumberFormat="1" applyFont="1" applyFill="1" applyBorder="1" applyAlignment="1">
      <alignment horizontal="center" vertical="center" wrapText="1" readingOrder="2"/>
    </xf>
    <xf numFmtId="165" fontId="17" fillId="2" borderId="0" xfId="0" applyNumberFormat="1" applyFont="1" applyFill="1" applyAlignment="1">
      <alignment horizontal="center" vertical="center" readingOrder="2"/>
    </xf>
    <xf numFmtId="0" fontId="13" fillId="2" borderId="0" xfId="0" applyFont="1" applyFill="1" applyAlignment="1">
      <alignment horizontal="center" vertical="center" wrapText="1" readingOrder="2"/>
    </xf>
    <xf numFmtId="0" fontId="13" fillId="2" borderId="1" xfId="0" applyFont="1" applyFill="1" applyBorder="1" applyAlignment="1">
      <alignment horizontal="center" vertical="center" wrapText="1" readingOrder="2"/>
    </xf>
    <xf numFmtId="49" fontId="20" fillId="2" borderId="0" xfId="0" applyNumberFormat="1" applyFont="1" applyFill="1" applyAlignment="1">
      <alignment horizontal="right" vertical="top" wrapText="1" readingOrder="2"/>
    </xf>
    <xf numFmtId="0" fontId="18" fillId="0" borderId="0" xfId="0" applyFont="1" applyAlignment="1">
      <alignment horizontal="right" vertical="center" readingOrder="2"/>
    </xf>
    <xf numFmtId="49" fontId="18" fillId="0" borderId="0" xfId="0" applyNumberFormat="1" applyFont="1" applyAlignment="1">
      <alignment horizontal="center" vertical="center" readingOrder="2"/>
    </xf>
    <xf numFmtId="165" fontId="14" fillId="2" borderId="0" xfId="0" applyNumberFormat="1" applyFont="1" applyFill="1" applyAlignment="1">
      <alignment horizontal="right" vertical="center" readingOrder="2"/>
    </xf>
    <xf numFmtId="0" fontId="18" fillId="0" borderId="0" xfId="0" applyFont="1" applyAlignment="1">
      <alignment vertical="center" readingOrder="2"/>
    </xf>
    <xf numFmtId="169" fontId="15" fillId="0" borderId="1" xfId="0" applyNumberFormat="1" applyFont="1" applyBorder="1" applyAlignment="1">
      <alignment horizontal="center" vertical="center" readingOrder="2"/>
    </xf>
    <xf numFmtId="169" fontId="15" fillId="2" borderId="0" xfId="0" applyNumberFormat="1" applyFont="1" applyFill="1" applyAlignment="1">
      <alignment horizontal="center" vertical="center" wrapText="1" readingOrder="2"/>
    </xf>
    <xf numFmtId="169" fontId="15" fillId="2" borderId="1" xfId="0" applyNumberFormat="1" applyFont="1" applyFill="1" applyBorder="1" applyAlignment="1">
      <alignment horizontal="center" vertical="center" wrapText="1" readingOrder="2"/>
    </xf>
    <xf numFmtId="169" fontId="15" fillId="2" borderId="1" xfId="0" applyNumberFormat="1" applyFont="1" applyFill="1" applyBorder="1" applyAlignment="1">
      <alignment horizontal="center" vertical="center" readingOrder="2"/>
    </xf>
    <xf numFmtId="169" fontId="15" fillId="0" borderId="0" xfId="0" applyNumberFormat="1" applyFont="1" applyAlignment="1">
      <alignment horizontal="center" vertical="center" wrapText="1" readingOrder="2"/>
    </xf>
    <xf numFmtId="169" fontId="15" fillId="0" borderId="1" xfId="0" applyNumberFormat="1" applyFont="1" applyBorder="1" applyAlignment="1">
      <alignment horizontal="center" vertical="center" wrapText="1" readingOrder="2"/>
    </xf>
    <xf numFmtId="169" fontId="18" fillId="2" borderId="0" xfId="0" applyNumberFormat="1" applyFont="1" applyFill="1" applyAlignment="1">
      <alignment horizontal="right" vertical="top" wrapText="1" readingOrder="2"/>
    </xf>
    <xf numFmtId="0" fontId="18" fillId="0" borderId="0" xfId="0" applyFont="1" applyAlignment="1">
      <alignment vertical="top" wrapText="1" readingOrder="2"/>
    </xf>
    <xf numFmtId="169" fontId="18" fillId="2" borderId="0" xfId="0" applyNumberFormat="1" applyFont="1" applyFill="1" applyAlignment="1">
      <alignment horizontal="right" vertical="center" readingOrder="2"/>
    </xf>
    <xf numFmtId="169" fontId="18" fillId="0" borderId="0" xfId="0" applyNumberFormat="1" applyFont="1" applyAlignment="1">
      <alignment horizontal="center" vertical="center" readingOrder="2"/>
    </xf>
    <xf numFmtId="49" fontId="20" fillId="0" borderId="0" xfId="0" applyNumberFormat="1" applyFont="1" applyAlignment="1">
      <alignment horizontal="center" vertical="center" readingOrder="2"/>
    </xf>
    <xf numFmtId="0" fontId="20" fillId="2" borderId="0" xfId="0" applyFont="1" applyFill="1" applyAlignment="1">
      <alignment horizontal="right" vertical="center" readingOrder="2"/>
    </xf>
    <xf numFmtId="169" fontId="18" fillId="0" borderId="0" xfId="0" applyNumberFormat="1" applyFont="1" applyAlignment="1">
      <alignment horizontal="right" vertical="center" readingOrder="2"/>
    </xf>
    <xf numFmtId="169" fontId="20" fillId="2" borderId="0" xfId="0" applyNumberFormat="1" applyFont="1" applyFill="1" applyAlignment="1">
      <alignment horizontal="right" vertical="center" wrapText="1" readingOrder="2"/>
    </xf>
    <xf numFmtId="0" fontId="14" fillId="5" borderId="0" xfId="0" applyFont="1" applyFill="1" applyAlignment="1">
      <alignment horizontal="center" vertical="center" readingOrder="2"/>
    </xf>
    <xf numFmtId="165" fontId="18" fillId="5" borderId="0" xfId="0" applyNumberFormat="1" applyFont="1" applyFill="1" applyAlignment="1">
      <alignment horizontal="right" vertical="center" readingOrder="2"/>
    </xf>
    <xf numFmtId="0" fontId="18" fillId="5" borderId="0" xfId="0" applyFont="1" applyFill="1" applyAlignment="1">
      <alignment horizontal="right" vertical="center" readingOrder="2"/>
    </xf>
    <xf numFmtId="165" fontId="18" fillId="0" borderId="0" xfId="0" applyNumberFormat="1" applyFont="1" applyAlignment="1">
      <alignment horizontal="right" vertical="center" readingOrder="2"/>
    </xf>
    <xf numFmtId="0" fontId="18" fillId="4" borderId="0" xfId="0" applyFont="1" applyFill="1" applyAlignment="1">
      <alignment horizontal="right" vertical="center" wrapText="1" readingOrder="2"/>
    </xf>
    <xf numFmtId="0" fontId="20" fillId="0" borderId="0" xfId="0" applyFont="1" applyAlignment="1">
      <alignment horizontal="right" vertical="center" readingOrder="2"/>
    </xf>
    <xf numFmtId="2" fontId="20" fillId="0" borderId="0" xfId="0" applyNumberFormat="1" applyFont="1" applyAlignment="1">
      <alignment horizontal="right" vertical="top" wrapText="1" readingOrder="2"/>
    </xf>
    <xf numFmtId="0" fontId="20" fillId="0" borderId="0" xfId="0" applyFont="1" applyAlignment="1">
      <alignment horizontal="right" vertical="top" wrapText="1" readingOrder="2"/>
    </xf>
    <xf numFmtId="165" fontId="33" fillId="0" borderId="0" xfId="0" applyNumberFormat="1" applyFont="1" applyAlignment="1">
      <alignment horizontal="right" vertical="center" readingOrder="2"/>
    </xf>
    <xf numFmtId="0" fontId="20" fillId="5" borderId="0" xfId="0" applyFont="1" applyFill="1" applyAlignment="1">
      <alignment horizontal="right" vertical="center" wrapText="1" readingOrder="2"/>
    </xf>
    <xf numFmtId="0" fontId="20" fillId="5" borderId="0" xfId="0" applyFont="1" applyFill="1" applyAlignment="1">
      <alignment horizontal="right" vertical="top" wrapText="1" readingOrder="2"/>
    </xf>
    <xf numFmtId="0" fontId="14" fillId="5" borderId="0" xfId="0" applyFont="1" applyFill="1" applyAlignment="1">
      <alignment horizontal="left" vertical="center" readingOrder="2"/>
    </xf>
    <xf numFmtId="0" fontId="13" fillId="0" borderId="1" xfId="0" applyFont="1" applyBorder="1" applyAlignment="1">
      <alignment horizontal="center" vertical="center" readingOrder="2"/>
    </xf>
    <xf numFmtId="0" fontId="13" fillId="5" borderId="1" xfId="0" applyFont="1" applyFill="1" applyBorder="1" applyAlignment="1">
      <alignment horizontal="center" vertical="center" readingOrder="2"/>
    </xf>
    <xf numFmtId="0" fontId="17" fillId="5" borderId="0" xfId="0" applyFont="1" applyFill="1" applyAlignment="1">
      <alignment horizontal="right" vertical="center" readingOrder="2"/>
    </xf>
    <xf numFmtId="0" fontId="20" fillId="2" borderId="0" xfId="0" applyFont="1" applyFill="1" applyAlignment="1">
      <alignment horizontal="right" vertical="center" wrapText="1" readingOrder="2"/>
    </xf>
    <xf numFmtId="165" fontId="20" fillId="5" borderId="0" xfId="0" applyNumberFormat="1" applyFont="1" applyFill="1" applyAlignment="1">
      <alignment horizontal="right" vertical="center" readingOrder="2"/>
    </xf>
    <xf numFmtId="0" fontId="17" fillId="2" borderId="0" xfId="0" applyFont="1" applyFill="1" applyAlignment="1">
      <alignment horizontal="right" vertical="center" readingOrder="2"/>
    </xf>
    <xf numFmtId="0" fontId="14" fillId="0" borderId="0" xfId="0" applyFont="1" applyAlignment="1">
      <alignment horizontal="right" vertical="center" readingOrder="2"/>
    </xf>
    <xf numFmtId="2" fontId="20" fillId="0" borderId="0" xfId="0" applyNumberFormat="1" applyFont="1" applyAlignment="1">
      <alignment horizontal="right" vertical="center" wrapText="1" readingOrder="2"/>
    </xf>
    <xf numFmtId="0" fontId="13" fillId="0" borderId="1" xfId="0" applyFont="1" applyBorder="1" applyAlignment="1">
      <alignment horizontal="center" vertical="center" wrapText="1" readingOrder="2"/>
    </xf>
    <xf numFmtId="0" fontId="20" fillId="0" borderId="0" xfId="0" applyFont="1" applyAlignment="1">
      <alignment horizontal="right" vertical="center" wrapText="1" readingOrder="2"/>
    </xf>
    <xf numFmtId="0" fontId="13" fillId="0" borderId="0" xfId="0" applyFont="1" applyAlignment="1">
      <alignment horizontal="right" vertical="center" readingOrder="2"/>
    </xf>
    <xf numFmtId="0" fontId="14" fillId="2" borderId="0" xfId="0" applyFont="1" applyFill="1" applyAlignment="1">
      <alignment horizontal="center" vertical="center" wrapText="1" readingOrder="2"/>
    </xf>
    <xf numFmtId="0" fontId="20" fillId="0" borderId="0" xfId="0" applyFont="1" applyAlignment="1">
      <alignment horizontal="center" vertical="center" readingOrder="2"/>
    </xf>
    <xf numFmtId="0" fontId="27" fillId="0" borderId="0" xfId="3" applyFont="1" applyAlignment="1">
      <alignment horizontal="right" vertical="top" wrapText="1" readingOrder="2"/>
    </xf>
    <xf numFmtId="0" fontId="4" fillId="0" borderId="0" xfId="3" applyFont="1" applyAlignment="1">
      <alignment horizontal="center"/>
    </xf>
    <xf numFmtId="0" fontId="27" fillId="5" borderId="0" xfId="3" applyFont="1" applyFill="1" applyAlignment="1">
      <alignment horizontal="right" vertical="top" wrapText="1" readingOrder="2"/>
    </xf>
    <xf numFmtId="0" fontId="4" fillId="0" borderId="0" xfId="3" applyFont="1" applyAlignment="1">
      <alignment horizontal="right" vertical="center" readingOrder="2"/>
    </xf>
    <xf numFmtId="0" fontId="7" fillId="0" borderId="0" xfId="3" applyFont="1" applyAlignment="1">
      <alignment horizontal="center" vertical="center"/>
    </xf>
    <xf numFmtId="165" fontId="27" fillId="0" borderId="0" xfId="3" applyNumberFormat="1" applyFont="1" applyAlignment="1">
      <alignment horizontal="center" vertical="center"/>
    </xf>
    <xf numFmtId="165" fontId="67" fillId="0" borderId="0" xfId="3" applyNumberFormat="1" applyFont="1" applyAlignment="1">
      <alignment horizontal="center" vertical="center" wrapText="1"/>
    </xf>
    <xf numFmtId="0" fontId="29" fillId="0" borderId="1" xfId="3" applyFont="1" applyBorder="1" applyAlignment="1">
      <alignment horizontal="center" vertical="center"/>
    </xf>
    <xf numFmtId="0" fontId="7" fillId="0" borderId="0" xfId="3" applyFont="1" applyAlignment="1">
      <alignment horizontal="right" vertical="top" wrapText="1" readingOrder="2"/>
    </xf>
    <xf numFmtId="0" fontId="8" fillId="0" borderId="0" xfId="3" applyFont="1" applyAlignment="1">
      <alignment horizontal="center" wrapText="1"/>
    </xf>
    <xf numFmtId="0" fontId="4" fillId="0" borderId="0" xfId="3" applyFont="1" applyAlignment="1">
      <alignment horizontal="center" vertical="center"/>
    </xf>
    <xf numFmtId="0" fontId="7" fillId="0" borderId="1" xfId="3" applyFont="1" applyBorder="1" applyAlignment="1">
      <alignment horizontal="center" vertical="center"/>
    </xf>
    <xf numFmtId="2" fontId="27" fillId="0" borderId="0" xfId="3" applyNumberFormat="1" applyFont="1" applyAlignment="1">
      <alignment horizontal="center" vertical="center"/>
    </xf>
    <xf numFmtId="165" fontId="27" fillId="0" borderId="0" xfId="3" applyNumberFormat="1" applyFont="1" applyAlignment="1">
      <alignment vertical="center" readingOrder="2"/>
    </xf>
    <xf numFmtId="165" fontId="27" fillId="0" borderId="0" xfId="3" applyNumberFormat="1" applyFont="1" applyAlignment="1">
      <alignment horizontal="right" vertical="center"/>
    </xf>
    <xf numFmtId="165" fontId="7" fillId="0" borderId="0" xfId="3" applyNumberFormat="1" applyFont="1" applyAlignment="1">
      <alignment horizontal="right" vertical="center"/>
    </xf>
    <xf numFmtId="165" fontId="7" fillId="0" borderId="0" xfId="3" applyNumberFormat="1" applyFont="1" applyAlignment="1">
      <alignment horizontal="right" vertical="center" readingOrder="1"/>
    </xf>
    <xf numFmtId="0" fontId="27" fillId="0" borderId="0" xfId="3" applyFont="1" applyAlignment="1">
      <alignment horizontal="right" vertical="center" wrapText="1" readingOrder="2"/>
    </xf>
    <xf numFmtId="165" fontId="27" fillId="0" borderId="0" xfId="3" applyNumberFormat="1" applyFont="1" applyAlignment="1">
      <alignment vertical="center"/>
    </xf>
    <xf numFmtId="0" fontId="7" fillId="0" borderId="0" xfId="3" applyFont="1" applyAlignment="1">
      <alignment horizontal="right" vertical="center" wrapText="1" readingOrder="2"/>
    </xf>
    <xf numFmtId="0" fontId="34" fillId="0" borderId="1" xfId="3" applyFont="1" applyBorder="1" applyAlignment="1">
      <alignment horizontal="center" vertical="center" wrapText="1"/>
    </xf>
    <xf numFmtId="0" fontId="7" fillId="0" borderId="1" xfId="3" applyFont="1" applyBorder="1" applyAlignment="1">
      <alignment horizontal="center" vertical="center" wrapText="1"/>
    </xf>
    <xf numFmtId="0" fontId="4" fillId="0" borderId="0" xfId="3" applyFont="1" applyAlignment="1">
      <alignment horizontal="right" vertical="top" wrapText="1" readingOrder="2"/>
    </xf>
    <xf numFmtId="0" fontId="27" fillId="2" borderId="0" xfId="3" applyFont="1" applyFill="1" applyAlignment="1">
      <alignment horizontal="right" vertical="top" wrapText="1" readingOrder="2"/>
    </xf>
    <xf numFmtId="0" fontId="4" fillId="0" borderId="1" xfId="3" applyFont="1" applyBorder="1" applyAlignment="1">
      <alignment horizontal="center" vertical="top" wrapText="1" readingOrder="2"/>
    </xf>
    <xf numFmtId="0" fontId="27" fillId="0" borderId="0" xfId="3" applyFont="1" applyAlignment="1">
      <alignment horizontal="right" vertical="top" wrapText="1"/>
    </xf>
    <xf numFmtId="0" fontId="4" fillId="0" borderId="0" xfId="3" applyFont="1" applyAlignment="1">
      <alignment horizontal="right" vertical="center" wrapText="1" readingOrder="2"/>
    </xf>
    <xf numFmtId="0" fontId="8" fillId="0" borderId="1" xfId="3" applyFont="1" applyBorder="1" applyAlignment="1">
      <alignment horizontal="center" vertical="center"/>
    </xf>
    <xf numFmtId="0" fontId="27" fillId="3" borderId="2" xfId="3" applyFont="1" applyFill="1" applyBorder="1" applyAlignment="1">
      <alignment horizontal="right" vertical="center"/>
    </xf>
    <xf numFmtId="165" fontId="7" fillId="0" borderId="13" xfId="3" applyNumberFormat="1" applyFont="1" applyBorder="1" applyAlignment="1">
      <alignment horizontal="center" vertical="center" wrapText="1"/>
    </xf>
    <xf numFmtId="165" fontId="7" fillId="0" borderId="12" xfId="3" applyNumberFormat="1" applyFont="1" applyBorder="1" applyAlignment="1">
      <alignment horizontal="center" vertical="center" wrapText="1"/>
    </xf>
    <xf numFmtId="165" fontId="7" fillId="0" borderId="10" xfId="3" applyNumberFormat="1" applyFont="1" applyBorder="1" applyAlignment="1">
      <alignment horizontal="center" vertical="center" wrapText="1"/>
    </xf>
    <xf numFmtId="165" fontId="7" fillId="0" borderId="9" xfId="3" applyNumberFormat="1" applyFont="1" applyBorder="1" applyAlignment="1">
      <alignment horizontal="center" vertical="center" wrapText="1"/>
    </xf>
    <xf numFmtId="165" fontId="7" fillId="0" borderId="16" xfId="3" applyNumberFormat="1" applyFont="1" applyBorder="1" applyAlignment="1">
      <alignment horizontal="center" vertical="center" wrapText="1"/>
    </xf>
    <xf numFmtId="165" fontId="7" fillId="0" borderId="22" xfId="3" applyNumberFormat="1" applyFont="1" applyBorder="1" applyAlignment="1">
      <alignment horizontal="center" vertical="center" wrapText="1"/>
    </xf>
    <xf numFmtId="165" fontId="7" fillId="0" borderId="19" xfId="3" applyNumberFormat="1" applyFont="1" applyBorder="1" applyAlignment="1">
      <alignment horizontal="center" vertical="center" wrapText="1"/>
    </xf>
    <xf numFmtId="165" fontId="7" fillId="0" borderId="19" xfId="3" applyNumberFormat="1" applyFont="1" applyBorder="1" applyAlignment="1">
      <alignment horizontal="center" vertical="center" textRotation="180" wrapText="1"/>
    </xf>
    <xf numFmtId="165" fontId="7" fillId="0" borderId="13" xfId="3" applyNumberFormat="1" applyFont="1" applyBorder="1" applyAlignment="1">
      <alignment horizontal="center" vertical="center" textRotation="180" wrapText="1"/>
    </xf>
    <xf numFmtId="165" fontId="7" fillId="0" borderId="17" xfId="3" applyNumberFormat="1" applyFont="1" applyBorder="1" applyAlignment="1">
      <alignment horizontal="center" vertical="center" wrapText="1"/>
    </xf>
    <xf numFmtId="0" fontId="8" fillId="0" borderId="0" xfId="3" applyFont="1" applyAlignment="1">
      <alignment horizontal="center" vertical="center"/>
    </xf>
    <xf numFmtId="0" fontId="7" fillId="0" borderId="0" xfId="3" applyFont="1" applyAlignment="1">
      <alignment horizontal="right" vertical="center"/>
    </xf>
    <xf numFmtId="165" fontId="7" fillId="5" borderId="19" xfId="3" applyNumberFormat="1" applyFont="1" applyFill="1" applyBorder="1" applyAlignment="1">
      <alignment horizontal="center" vertical="center" wrapText="1"/>
    </xf>
    <xf numFmtId="165" fontId="7" fillId="5" borderId="17" xfId="3" applyNumberFormat="1" applyFont="1" applyFill="1" applyBorder="1" applyAlignment="1">
      <alignment horizontal="center" vertical="center" wrapText="1"/>
    </xf>
    <xf numFmtId="0" fontId="4" fillId="0" borderId="31" xfId="3" applyFont="1" applyBorder="1" applyAlignment="1">
      <alignment horizontal="center" vertical="center" wrapText="1"/>
    </xf>
    <xf numFmtId="0" fontId="4" fillId="0" borderId="34" xfId="3" applyFont="1" applyBorder="1" applyAlignment="1">
      <alignment horizontal="center" vertical="center" wrapText="1"/>
    </xf>
    <xf numFmtId="0" fontId="4" fillId="0" borderId="37" xfId="3" applyFont="1" applyBorder="1" applyAlignment="1">
      <alignment horizontal="center" vertical="center" wrapText="1"/>
    </xf>
    <xf numFmtId="0" fontId="4" fillId="0" borderId="36" xfId="3" applyFont="1" applyBorder="1" applyAlignment="1">
      <alignment horizontal="center" vertical="center" wrapText="1"/>
    </xf>
    <xf numFmtId="0" fontId="4" fillId="0" borderId="52" xfId="3" applyFont="1" applyBorder="1" applyAlignment="1">
      <alignment horizontal="center" vertical="center" wrapText="1"/>
    </xf>
    <xf numFmtId="0" fontId="4" fillId="0" borderId="25" xfId="3" applyFont="1" applyBorder="1" applyAlignment="1">
      <alignment horizontal="center" vertical="center" wrapText="1"/>
    </xf>
    <xf numFmtId="0" fontId="4" fillId="0" borderId="32" xfId="3" applyFont="1" applyBorder="1" applyAlignment="1">
      <alignment horizontal="center" vertical="center" wrapText="1"/>
    </xf>
    <xf numFmtId="0" fontId="4" fillId="0" borderId="35" xfId="3" applyFont="1" applyBorder="1" applyAlignment="1">
      <alignment horizontal="center" vertical="center" wrapText="1"/>
    </xf>
    <xf numFmtId="0" fontId="4" fillId="0" borderId="10" xfId="3" applyFont="1" applyBorder="1" applyAlignment="1">
      <alignment horizontal="center" vertical="center" wrapText="1"/>
    </xf>
    <xf numFmtId="0" fontId="4" fillId="0" borderId="9" xfId="3" applyFont="1" applyBorder="1" applyAlignment="1">
      <alignment horizontal="center" vertical="center" wrapText="1"/>
    </xf>
    <xf numFmtId="165" fontId="7" fillId="5" borderId="22" xfId="3" applyNumberFormat="1" applyFont="1" applyFill="1" applyBorder="1" applyAlignment="1">
      <alignment horizontal="center" vertical="center" wrapText="1"/>
    </xf>
    <xf numFmtId="165" fontId="7" fillId="0" borderId="29" xfId="3" applyNumberFormat="1" applyFont="1" applyBorder="1" applyAlignment="1">
      <alignment horizontal="center" vertical="center" wrapText="1"/>
    </xf>
    <xf numFmtId="165" fontId="7" fillId="0" borderId="82" xfId="3" applyNumberFormat="1" applyFont="1" applyBorder="1" applyAlignment="1">
      <alignment horizontal="center" vertical="center" textRotation="180" wrapText="1"/>
    </xf>
    <xf numFmtId="165" fontId="7" fillId="0" borderId="81" xfId="3" applyNumberFormat="1" applyFont="1" applyBorder="1" applyAlignment="1">
      <alignment horizontal="center" vertical="center" textRotation="180" wrapText="1"/>
    </xf>
    <xf numFmtId="0" fontId="4" fillId="0" borderId="85" xfId="3" applyFont="1" applyBorder="1" applyAlignment="1">
      <alignment horizontal="center" vertical="center" wrapText="1"/>
    </xf>
    <xf numFmtId="0" fontId="4" fillId="0" borderId="86" xfId="3" applyFont="1" applyBorder="1" applyAlignment="1">
      <alignment horizontal="center" vertical="center" wrapText="1"/>
    </xf>
    <xf numFmtId="0" fontId="4" fillId="0" borderId="75" xfId="3" applyFont="1" applyBorder="1" applyAlignment="1">
      <alignment horizontal="center" vertical="center" wrapText="1"/>
    </xf>
    <xf numFmtId="0" fontId="4" fillId="0" borderId="38" xfId="3" applyFont="1" applyBorder="1" applyAlignment="1">
      <alignment horizontal="center" vertical="center" wrapText="1"/>
    </xf>
    <xf numFmtId="0" fontId="4" fillId="0" borderId="26" xfId="3" applyFont="1" applyBorder="1" applyAlignment="1">
      <alignment horizontal="center" vertical="center" wrapText="1"/>
    </xf>
    <xf numFmtId="0" fontId="4" fillId="0" borderId="33" xfId="3" applyFont="1" applyBorder="1" applyAlignment="1">
      <alignment horizontal="center" vertical="center" wrapText="1"/>
    </xf>
    <xf numFmtId="2" fontId="27" fillId="0" borderId="0" xfId="0" applyNumberFormat="1" applyFont="1" applyAlignment="1">
      <alignment horizontal="right" vertical="center" wrapText="1" readingOrder="2"/>
    </xf>
    <xf numFmtId="2" fontId="4" fillId="0" borderId="0" xfId="0" applyNumberFormat="1" applyFont="1" applyAlignment="1">
      <alignment horizontal="center"/>
    </xf>
    <xf numFmtId="2" fontId="4" fillId="0" borderId="0" xfId="0" applyNumberFormat="1" applyFont="1" applyAlignment="1">
      <alignment horizontal="center" vertical="center"/>
    </xf>
  </cellXfs>
  <cellStyles count="19">
    <cellStyle name="Comma" xfId="1" builtinId="3"/>
    <cellStyle name="Comma 2" xfId="7" xr:uid="{00000000-0005-0000-0000-000001000000}"/>
    <cellStyle name="Comma 2 2" xfId="9" xr:uid="{00000000-0005-0000-0000-000002000000}"/>
    <cellStyle name="Comma 3" xfId="10" xr:uid="{00000000-0005-0000-0000-000003000000}"/>
    <cellStyle name="Comma 4" xfId="11" xr:uid="{00000000-0005-0000-0000-000004000000}"/>
    <cellStyle name="Comma 5" xfId="17" xr:uid="{00000000-0005-0000-0000-000005000000}"/>
    <cellStyle name="Normal" xfId="0" builtinId="0"/>
    <cellStyle name="Normal 2" xfId="3" xr:uid="{00000000-0005-0000-0000-000007000000}"/>
    <cellStyle name="Normal 2 2" xfId="2" xr:uid="{00000000-0005-0000-0000-000008000000}"/>
    <cellStyle name="Normal 2 3" xfId="8" xr:uid="{00000000-0005-0000-0000-000009000000}"/>
    <cellStyle name="Normal 2 4" xfId="15" xr:uid="{00000000-0005-0000-0000-00000A000000}"/>
    <cellStyle name="Normal 2 5" xfId="16" xr:uid="{00000000-0005-0000-0000-00000B000000}"/>
    <cellStyle name="Normal 3" xfId="12" xr:uid="{00000000-0005-0000-0000-00000C000000}"/>
    <cellStyle name="Normal 4" xfId="14" xr:uid="{00000000-0005-0000-0000-00000D000000}"/>
    <cellStyle name="Normal 5" xfId="18" xr:uid="{00000000-0005-0000-0000-00000E000000}"/>
    <cellStyle name="Normal_Book1" xfId="6" xr:uid="{00000000-0005-0000-0000-00000F000000}"/>
    <cellStyle name="Normal_کابرگ تعدیلات_copy ofcopy financial statement 88 milion final" xfId="5" xr:uid="{00000000-0005-0000-0000-000010000000}"/>
    <cellStyle name="Percent" xfId="4" builtinId="5"/>
    <cellStyle name="Percent 2" xfId="13" xr:uid="{00000000-0005-0000-0000-000012000000}"/>
  </cellStyles>
  <dxfs count="2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0.xml"/><Relationship Id="rId89" Type="http://schemas.openxmlformats.org/officeDocument/2006/relationships/externalLink" Target="externalLinks/externalLink15.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5.xml"/><Relationship Id="rId5" Type="http://schemas.openxmlformats.org/officeDocument/2006/relationships/worksheet" Target="worksheets/sheet5.xml"/><Relationship Id="rId90" Type="http://schemas.openxmlformats.org/officeDocument/2006/relationships/externalLink" Target="externalLinks/externalLink16.xml"/><Relationship Id="rId95"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externalLink" Target="externalLinks/externalLink6.xml"/><Relationship Id="rId85" Type="http://schemas.openxmlformats.org/officeDocument/2006/relationships/externalLink" Target="externalLinks/externalLink11.xml"/><Relationship Id="rId93"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83" Type="http://schemas.openxmlformats.org/officeDocument/2006/relationships/externalLink" Target="externalLinks/externalLink9.xml"/><Relationship Id="rId88" Type="http://schemas.openxmlformats.org/officeDocument/2006/relationships/externalLink" Target="externalLinks/externalLink14.xml"/><Relationship Id="rId91" Type="http://schemas.openxmlformats.org/officeDocument/2006/relationships/externalLink" Target="externalLinks/externalLink17.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4.xml"/><Relationship Id="rId81" Type="http://schemas.openxmlformats.org/officeDocument/2006/relationships/externalLink" Target="externalLinks/externalLink7.xml"/><Relationship Id="rId86" Type="http://schemas.openxmlformats.org/officeDocument/2006/relationships/externalLink" Target="externalLinks/externalLink12.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3.xml"/><Relationship Id="rId61" Type="http://schemas.openxmlformats.org/officeDocument/2006/relationships/worksheet" Target="worksheets/sheet61.xml"/><Relationship Id="rId82" Type="http://schemas.openxmlformats.org/officeDocument/2006/relationships/externalLink" Target="externalLinks/externalLink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212912</xdr:colOff>
      <xdr:row>7</xdr:row>
      <xdr:rowOff>156881</xdr:rowOff>
    </xdr:from>
    <xdr:to>
      <xdr:col>13</xdr:col>
      <xdr:colOff>22411</xdr:colOff>
      <xdr:row>21</xdr:row>
      <xdr:rowOff>268941</xdr:rowOff>
    </xdr:to>
    <xdr:pic>
      <xdr:nvPicPr>
        <xdr:cNvPr id="5" name="Picture 4">
          <a:extLst>
            <a:ext uri="{FF2B5EF4-FFF2-40B4-BE49-F238E27FC236}">
              <a16:creationId xmlns:a16="http://schemas.microsoft.com/office/drawing/2014/main" id="{1E4395CC-8123-404A-AFA4-B368A8782012}"/>
            </a:ext>
          </a:extLst>
        </xdr:cNvPr>
        <xdr:cNvPicPr>
          <a:picLocks/>
        </xdr:cNvPicPr>
      </xdr:nvPicPr>
      <xdr:blipFill>
        <a:blip xmlns:r="http://schemas.openxmlformats.org/officeDocument/2006/relationships" r:embed="rId1" cstate="print"/>
        <a:stretch>
          <a:fillRect/>
        </a:stretch>
      </xdr:blipFill>
      <xdr:spPr>
        <a:xfrm>
          <a:off x="11190205324" y="2745440"/>
          <a:ext cx="6039970" cy="52891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514350</xdr:colOff>
      <xdr:row>6</xdr:row>
      <xdr:rowOff>342900</xdr:rowOff>
    </xdr:from>
    <xdr:to>
      <xdr:col>20</xdr:col>
      <xdr:colOff>531495</xdr:colOff>
      <xdr:row>12</xdr:row>
      <xdr:rowOff>232410</xdr:rowOff>
    </xdr:to>
    <xdr:pic>
      <xdr:nvPicPr>
        <xdr:cNvPr id="2" name="Picture 1">
          <a:extLst>
            <a:ext uri="{FF2B5EF4-FFF2-40B4-BE49-F238E27FC236}">
              <a16:creationId xmlns:a16="http://schemas.microsoft.com/office/drawing/2014/main" id="{D1F094C4-02D5-4AAC-B834-957CF86BA2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21899705" y="1828800"/>
          <a:ext cx="6189345" cy="2286000"/>
        </a:xfrm>
        <a:prstGeom prst="rect">
          <a:avLst/>
        </a:prstGeom>
      </xdr:spPr>
    </xdr:pic>
    <xdr:clientData/>
  </xdr:twoCellAnchor>
  <xdr:twoCellAnchor editAs="oneCell">
    <xdr:from>
      <xdr:col>12</xdr:col>
      <xdr:colOff>590550</xdr:colOff>
      <xdr:row>19</xdr:row>
      <xdr:rowOff>150495</xdr:rowOff>
    </xdr:from>
    <xdr:to>
      <xdr:col>21</xdr:col>
      <xdr:colOff>598170</xdr:colOff>
      <xdr:row>21</xdr:row>
      <xdr:rowOff>85725</xdr:rowOff>
    </xdr:to>
    <xdr:pic>
      <xdr:nvPicPr>
        <xdr:cNvPr id="3" name="Picture 2">
          <a:extLst>
            <a:ext uri="{FF2B5EF4-FFF2-40B4-BE49-F238E27FC236}">
              <a16:creationId xmlns:a16="http://schemas.microsoft.com/office/drawing/2014/main" id="{A09FC890-E7D9-4233-A97E-81216B33B7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21137705" y="5741670"/>
          <a:ext cx="6189345" cy="1316355"/>
        </a:xfrm>
        <a:prstGeom prst="rect">
          <a:avLst/>
        </a:prstGeom>
      </xdr:spPr>
    </xdr:pic>
    <xdr:clientData/>
  </xdr:twoCellAnchor>
  <xdr:twoCellAnchor editAs="oneCell">
    <xdr:from>
      <xdr:col>10</xdr:col>
      <xdr:colOff>161925</xdr:colOff>
      <xdr:row>25</xdr:row>
      <xdr:rowOff>409575</xdr:rowOff>
    </xdr:from>
    <xdr:to>
      <xdr:col>19</xdr:col>
      <xdr:colOff>209550</xdr:colOff>
      <xdr:row>28</xdr:row>
      <xdr:rowOff>272415</xdr:rowOff>
    </xdr:to>
    <xdr:pic>
      <xdr:nvPicPr>
        <xdr:cNvPr id="4" name="Picture 3">
          <a:extLst>
            <a:ext uri="{FF2B5EF4-FFF2-40B4-BE49-F238E27FC236}">
              <a16:creationId xmlns:a16="http://schemas.microsoft.com/office/drawing/2014/main" id="{CCF32886-B435-4C5F-92D3-891B8667D5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222907450" y="9163050"/>
          <a:ext cx="6219825" cy="2533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198120</xdr:colOff>
      <xdr:row>2</xdr:row>
      <xdr:rowOff>45720</xdr:rowOff>
    </xdr:from>
    <xdr:to>
      <xdr:col>8</xdr:col>
      <xdr:colOff>438150</xdr:colOff>
      <xdr:row>25</xdr:row>
      <xdr:rowOff>15240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0762278450" y="426720"/>
          <a:ext cx="5497830" cy="435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fa-IR" sz="1400" b="1">
              <a:solidFill>
                <a:schemeClr val="accent6">
                  <a:lumMod val="50000"/>
                </a:schemeClr>
              </a:solidFill>
            </a:rPr>
            <a:t>این</a:t>
          </a:r>
          <a:r>
            <a:rPr lang="fa-IR" sz="1400" b="1" baseline="0">
              <a:solidFill>
                <a:schemeClr val="accent6">
                  <a:lumMod val="50000"/>
                </a:schemeClr>
              </a:solidFill>
            </a:rPr>
            <a:t> صورتهای مالی بر اساس صورتهای مالی ارائه شده توسط سازمان حسابرسی به تاریخ 1398/05/14 و بر مبنای استاندارد های حسابداری جدید به شرح زیر توسط همراهان سافت تهیه و تدوین گردیده است:</a:t>
          </a:r>
        </a:p>
        <a:p>
          <a:pPr algn="r" rtl="1"/>
          <a:endParaRPr lang="fa-IR" sz="1200" baseline="0"/>
        </a:p>
        <a:p>
          <a:pPr rtl="1"/>
          <a:r>
            <a:rPr lang="fa-IR" sz="1200" b="0" i="0" u="none" strike="noStrike">
              <a:solidFill>
                <a:schemeClr val="dk1"/>
              </a:solidFill>
              <a:effectLst/>
              <a:latin typeface="+mn-lt"/>
              <a:ea typeface="+mn-ea"/>
              <a:cs typeface="+mn-cs"/>
            </a:rPr>
            <a:t>استاندار بروز شده شماره ۱: </a:t>
          </a:r>
          <a:r>
            <a:rPr lang="fa-IR" sz="1200" b="0" i="0" u="none" strike="noStrike">
              <a:solidFill>
                <a:schemeClr val="dk1"/>
              </a:solidFill>
              <a:effectLst/>
              <a:latin typeface="+mn-lt"/>
              <a:ea typeface="+mn-ea"/>
              <a:cs typeface="+mn-cs"/>
              <a:hlinkClick xmlns:r="http://schemas.openxmlformats.org/officeDocument/2006/relationships" r:id=""/>
            </a:rPr>
            <a:t>ارائه صورت های مالی</a:t>
          </a:r>
          <a:endParaRPr lang="fa-IR" sz="1200" b="0" i="0" u="none" strike="noStrike">
            <a:solidFill>
              <a:schemeClr val="dk1"/>
            </a:solidFill>
            <a:effectLst/>
            <a:latin typeface="+mn-lt"/>
            <a:ea typeface="+mn-ea"/>
            <a:cs typeface="+mn-cs"/>
          </a:endParaRPr>
        </a:p>
        <a:p>
          <a:pPr rtl="1"/>
          <a:r>
            <a:rPr lang="fa-IR" sz="1200" b="0" i="0" u="none" strike="noStrike">
              <a:solidFill>
                <a:schemeClr val="dk1"/>
              </a:solidFill>
              <a:effectLst/>
              <a:latin typeface="+mn-lt"/>
              <a:ea typeface="+mn-ea"/>
              <a:cs typeface="+mn-cs"/>
            </a:rPr>
            <a:t>استاندار بروز شده شماره ۲: </a:t>
          </a:r>
          <a:r>
            <a:rPr lang="fa-IR" sz="1200" b="0" i="0" u="none" strike="noStrike">
              <a:solidFill>
                <a:schemeClr val="dk1"/>
              </a:solidFill>
              <a:effectLst/>
              <a:latin typeface="+mn-lt"/>
              <a:ea typeface="+mn-ea"/>
              <a:cs typeface="+mn-cs"/>
              <a:hlinkClick xmlns:r="http://schemas.openxmlformats.org/officeDocument/2006/relationships" r:id=""/>
            </a:rPr>
            <a:t>صورت جریانهای نقدی</a:t>
          </a:r>
          <a:endParaRPr lang="fa-IR" sz="1200" b="0" i="0" u="none" strike="noStrike">
            <a:solidFill>
              <a:schemeClr val="dk1"/>
            </a:solidFill>
            <a:effectLst/>
            <a:latin typeface="+mn-lt"/>
            <a:ea typeface="+mn-ea"/>
            <a:cs typeface="+mn-cs"/>
          </a:endParaRPr>
        </a:p>
        <a:p>
          <a:pPr rtl="1"/>
          <a:r>
            <a:rPr lang="fa-IR" sz="1200" b="0" i="0" u="none" strike="noStrike">
              <a:solidFill>
                <a:schemeClr val="dk1"/>
              </a:solidFill>
              <a:effectLst/>
              <a:latin typeface="+mn-lt"/>
              <a:ea typeface="+mn-ea"/>
              <a:cs typeface="+mn-cs"/>
            </a:rPr>
            <a:t>استاندار بروز شده شماره ۳۴: رویه های حسابداری ، تغییر در برآورد های حسابداری و اشتباهات”</a:t>
          </a:r>
        </a:p>
        <a:p>
          <a:pPr rtl="1"/>
          <a:r>
            <a:rPr lang="fa-IR" sz="1200" b="0" i="0" u="none" strike="noStrike">
              <a:solidFill>
                <a:schemeClr val="dk1"/>
              </a:solidFill>
              <a:effectLst/>
              <a:latin typeface="+mn-lt"/>
              <a:ea typeface="+mn-ea"/>
              <a:cs typeface="+mn-cs"/>
            </a:rPr>
            <a:t>استاندارد بروز شده شماره ۳۵: مالیات بر درآمد</a:t>
          </a:r>
        </a:p>
        <a:p>
          <a:pPr rtl="1"/>
          <a:r>
            <a:rPr lang="fa-IR" sz="1200" b="0" i="0" u="none" strike="noStrike">
              <a:solidFill>
                <a:schemeClr val="dk1"/>
              </a:solidFill>
              <a:effectLst/>
              <a:latin typeface="+mn-lt"/>
              <a:ea typeface="+mn-ea"/>
              <a:cs typeface="+mn-cs"/>
            </a:rPr>
            <a:t>استاندار بروز شده شماره ۳۶:ابزارهای مالی : ارائه</a:t>
          </a:r>
        </a:p>
        <a:p>
          <a:pPr rtl="1"/>
          <a:r>
            <a:rPr lang="fa-IR" sz="1200" b="0" i="0" u="none" strike="noStrike">
              <a:solidFill>
                <a:schemeClr val="dk1"/>
              </a:solidFill>
              <a:effectLst/>
              <a:latin typeface="+mn-lt"/>
              <a:ea typeface="+mn-ea"/>
              <a:cs typeface="+mn-cs"/>
            </a:rPr>
            <a:t>استاندار بروز شده شماره ۳۷: ابزار های مالی: افشا</a:t>
          </a:r>
        </a:p>
        <a:p>
          <a:pPr rtl="1"/>
          <a:endParaRPr lang="fa-IR" sz="1200" b="0" i="0" u="none" strike="noStrike">
            <a:solidFill>
              <a:schemeClr val="dk1"/>
            </a:solidFill>
            <a:effectLst/>
            <a:latin typeface="+mn-lt"/>
            <a:ea typeface="+mn-ea"/>
            <a:cs typeface="+mn-cs"/>
          </a:endParaRPr>
        </a:p>
        <a:p>
          <a:pPr algn="ctr" rtl="1"/>
          <a:r>
            <a:rPr lang="fa-IR" sz="1800" b="1" i="0" u="none" strike="noStrike">
              <a:solidFill>
                <a:schemeClr val="accent1">
                  <a:lumMod val="50000"/>
                </a:schemeClr>
              </a:solidFill>
              <a:effectLst/>
              <a:latin typeface="+mn-lt"/>
              <a:ea typeface="+mn-ea"/>
              <a:cs typeface="+mn-cs"/>
            </a:rPr>
            <a:t>همراهان سافت</a:t>
          </a:r>
        </a:p>
        <a:p>
          <a:pPr algn="r" rtl="1"/>
          <a:endParaRPr lang="fa-IR" sz="1100"/>
        </a:p>
        <a:p>
          <a:pPr algn="ctr" rtl="1"/>
          <a:r>
            <a:rPr lang="en-US" sz="2000" b="1">
              <a:solidFill>
                <a:schemeClr val="accent2">
                  <a:lumMod val="50000"/>
                </a:schemeClr>
              </a:solidFill>
            </a:rPr>
            <a:t>www.hamrahansoft.ir</a:t>
          </a:r>
          <a:endParaRPr lang="fa-IR" sz="2000" b="1">
            <a:solidFill>
              <a:schemeClr val="accent2">
                <a:lumMod val="50000"/>
              </a:schemeClr>
            </a:solidFill>
          </a:endParaRPr>
        </a:p>
      </xdr:txBody>
    </xdr:sp>
    <xdr:clientData/>
  </xdr:twoCellAnchor>
  <xdr:twoCellAnchor editAs="oneCell">
    <xdr:from>
      <xdr:col>2</xdr:col>
      <xdr:colOff>550159</xdr:colOff>
      <xdr:row>18</xdr:row>
      <xdr:rowOff>160020</xdr:rowOff>
    </xdr:from>
    <xdr:to>
      <xdr:col>7</xdr:col>
      <xdr:colOff>114300</xdr:colOff>
      <xdr:row>22</xdr:row>
      <xdr:rowOff>99061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2890380" y="3451860"/>
          <a:ext cx="2688341" cy="6705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avakoli\nameh%20and%20mo\accounting%201380\gozaresh%20heyat%20modireh\&#1605;&#1606;&#1575;&#1576;&#1593;%20&#1575;&#1606;&#1587;&#1575;&#1606;&#161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fallaha\Downloads\FS1398-DPDC-AuditingSC2(2)%20(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cear1\AppData\Local\Microsoft\Windows\Temporary%20Internet%20Files\Content.IE5\ZFCE77SV\FS1398-DPDC-AuditingSC2(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halchip\AppData\Local\Microsoft\Windows\INetCache\Content.Outlook\UHOZH218\&#1575;&#1705;&#1587;&#1604;%20&#1589;&#1608;&#1585;&#1578;%20&#1605;&#1575;&#1604;&#1740;.xlsx" TargetMode="External"/><Relationship Id="rId1" Type="http://schemas.openxmlformats.org/officeDocument/2006/relationships/externalLinkPath" Target="file:///C:\Users\shalchip\AppData\Local\Microsoft\Windows\INetCache\Content.Outlook\UHOZH218\&#1575;&#1705;&#1587;&#1604;%20&#1589;&#1608;&#1585;&#1578;%20&#1605;&#1575;&#1604;&#1740;.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shalchip\Desktop\&#1589;&#1608;&#1585;&#1578;%20&#1605;&#1575;&#1604;&#1740;%201403%20-%20Copy.xlsx" TargetMode="External"/><Relationship Id="rId1" Type="http://schemas.openxmlformats.org/officeDocument/2006/relationships/externalLinkPath" Target="file:///D:\&#1589;&#1608;&#1585;&#1578;%20&#1605;&#1575;&#1604;&#1740;%201403\&#1589;&#1608;&#1585;&#1578;%20&#1605;&#1575;&#1604;&#1740;%201403%20-%20Copy.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fallaha\Downloads\&#1589;&#1608;&#1585;&#1578;%20&#1605;&#1575;&#1604;&#1740;%20&#1578;&#1608;&#1586;&#1740;&#1593;%209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1587;&#1575;&#1604;1399\&#1589;&#1608;&#1585;&#1578;%20&#1605;&#1575;&#1604;&#1740;99\99%20&#1589;&#1608;&#1585;&#1578;%20&#1605;&#1575;&#1604;&#174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acear1\AppData\Local\Temp\Copy%20of%20&#1589;&#1608;&#1585;&#1578;&#1607;&#1575;&#1740;%20&#1605;&#1575;&#1604;&#1740;98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fallaha\Downloads\FS1398-DPDC-AuditingSC2(2)%20(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587;&#1575;&#1604;99/&#1578;&#1593;&#1583;&#1740;&#1604;%20&#1587;&#1608;&#1583;%20&#1575;&#1606;&#1576;&#1575;&#1588;&#1578;&#1607;.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D:\&#1589;&#1608;&#1585;&#1578;%20&#1605;&#1575;&#1604;&#1740;%201402\1402.xlsx" TargetMode="External"/><Relationship Id="rId1" Type="http://schemas.openxmlformats.org/officeDocument/2006/relationships/externalLinkPath" Target="file:///D:\&#1589;&#1608;&#1585;&#1578;%20&#1605;&#1575;&#1604;&#1740;%201402\14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sadrm\AppData\Local\Microsoft\Windows\INetCache\Content.Outlook\1Z44NLEI\1401&#1575;&#1705;&#1587;&#1604;%20&#1589;&#1608;&#1585;&#1578;%20&#1605;&#1575;&#1604;&#1740;.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sadrm\AppData\Local\Microsoft\Windows\INetCache\Content.Outlook\1Z44NLEI\&#1589;&#1608;&#1585;&#1578;%20&#1605;&#1575;&#1604;&#1740;%201.xlsx" TargetMode="External"/><Relationship Id="rId1" Type="http://schemas.openxmlformats.org/officeDocument/2006/relationships/externalLinkPath" Target="file:///C:\Users\sadrm\AppData\Local\Microsoft\Windows\INetCache\Content.Outlook\1Z44NLEI\&#1589;&#1608;&#1585;&#1578;%20&#1605;&#1575;&#1604;&#1740;%20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fallaha\Desktop\&#1589;&#1608;&#1585;&#1578;%20&#1605;&#1575;&#1604;&#1740;%201399%20-&#1606;&#1607;&#1575;&#1740;&#174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fallaha\Downloads\FS1398-DPDC-AuditingSC2(2)%20(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sadrm\AppData\Local\Microsoft\Windows\INetCache\Content.Outlook\NWFMOJ6Q\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piltan\Desktop\&#1578;&#1585;&#1575;&#158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13890631\&#1578;&#1585;&#1575;&#1586;&#1705;&#16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قايسه توليد همگن  (2)"/>
      <sheetName val="مقايسه توليد همگن "/>
      <sheetName val="وضعيت اشتغال و تحصيلات پرسنل "/>
      <sheetName val="تجربه سني پرسنل  (2)"/>
      <sheetName val="نمودار تحصيلات"/>
      <sheetName val="آمار پرسنل"/>
      <sheetName val="تركيب پرسنل بر اساس جنسيت "/>
      <sheetName val="جدول تغييرات نيروي انساني"/>
    </sheetNames>
    <sheetDataSet>
      <sheetData sheetId="0"/>
      <sheetData sheetId="1"/>
      <sheetData sheetId="2"/>
      <sheetData sheetId="3"/>
      <sheetData sheetId="4"/>
      <sheetData sheetId="5" refreshError="1">
        <row r="4">
          <cell r="I4" t="str">
            <v>شركت كارخانجات داروپخش(سهامي عام)</v>
          </cell>
        </row>
        <row r="5">
          <cell r="I5" t="str">
            <v>وضعيت اشتغال وتحصيلات پرسنل</v>
          </cell>
        </row>
        <row r="6">
          <cell r="I6" t="str">
            <v>مقطع تحصيلي</v>
          </cell>
          <cell r="J6" t="str">
            <v>سال 1379</v>
          </cell>
          <cell r="M6" t="str">
            <v>سال 1378</v>
          </cell>
          <cell r="P6" t="str">
            <v>سال 1377</v>
          </cell>
        </row>
        <row r="7">
          <cell r="J7" t="str">
            <v>توليدي</v>
          </cell>
          <cell r="K7" t="str">
            <v>غير توليدي</v>
          </cell>
          <cell r="L7" t="str">
            <v>جمع</v>
          </cell>
          <cell r="M7" t="str">
            <v>توليدي</v>
          </cell>
          <cell r="N7" t="str">
            <v>غير توليدي</v>
          </cell>
          <cell r="O7" t="str">
            <v>جمع</v>
          </cell>
          <cell r="P7" t="str">
            <v>توليدي</v>
          </cell>
          <cell r="Q7" t="str">
            <v>غير توليدي</v>
          </cell>
          <cell r="R7" t="str">
            <v>جمع</v>
          </cell>
        </row>
        <row r="8">
          <cell r="I8" t="str">
            <v>دكتر</v>
          </cell>
          <cell r="J8">
            <v>9</v>
          </cell>
          <cell r="K8">
            <v>22</v>
          </cell>
          <cell r="L8">
            <v>31</v>
          </cell>
          <cell r="M8">
            <v>11</v>
          </cell>
          <cell r="N8">
            <v>14</v>
          </cell>
          <cell r="O8">
            <v>25</v>
          </cell>
          <cell r="P8">
            <v>11</v>
          </cell>
          <cell r="Q8">
            <v>14</v>
          </cell>
          <cell r="R8">
            <v>25</v>
          </cell>
        </row>
        <row r="9">
          <cell r="I9" t="str">
            <v>فوق ليسانس</v>
          </cell>
          <cell r="J9">
            <v>1</v>
          </cell>
          <cell r="K9">
            <v>6</v>
          </cell>
          <cell r="L9">
            <v>7</v>
          </cell>
          <cell r="M9">
            <v>1</v>
          </cell>
          <cell r="N9">
            <v>8</v>
          </cell>
          <cell r="O9">
            <v>9</v>
          </cell>
          <cell r="P9">
            <v>1</v>
          </cell>
          <cell r="Q9">
            <v>6</v>
          </cell>
          <cell r="R9">
            <v>7</v>
          </cell>
        </row>
        <row r="10">
          <cell r="I10" t="str">
            <v>ليسانس</v>
          </cell>
          <cell r="J10">
            <v>4</v>
          </cell>
          <cell r="K10">
            <v>80</v>
          </cell>
          <cell r="L10">
            <v>84</v>
          </cell>
          <cell r="M10">
            <v>5</v>
          </cell>
          <cell r="N10">
            <v>63</v>
          </cell>
          <cell r="O10">
            <v>68</v>
          </cell>
          <cell r="P10">
            <v>5</v>
          </cell>
          <cell r="Q10">
            <v>58</v>
          </cell>
          <cell r="R10">
            <v>63</v>
          </cell>
        </row>
        <row r="11">
          <cell r="I11" t="str">
            <v>فوق ديپلم</v>
          </cell>
          <cell r="J11">
            <v>2</v>
          </cell>
          <cell r="K11">
            <v>9</v>
          </cell>
          <cell r="L11">
            <v>11</v>
          </cell>
          <cell r="M11">
            <v>2</v>
          </cell>
          <cell r="N11">
            <v>9</v>
          </cell>
          <cell r="O11">
            <v>11</v>
          </cell>
          <cell r="P11">
            <v>3</v>
          </cell>
          <cell r="Q11">
            <v>10</v>
          </cell>
          <cell r="R11">
            <v>13</v>
          </cell>
        </row>
        <row r="12">
          <cell r="I12" t="str">
            <v>ديپلم</v>
          </cell>
          <cell r="J12">
            <v>61</v>
          </cell>
          <cell r="K12">
            <v>177</v>
          </cell>
          <cell r="L12">
            <v>238</v>
          </cell>
          <cell r="M12">
            <v>63</v>
          </cell>
          <cell r="N12">
            <v>176</v>
          </cell>
          <cell r="O12">
            <v>239</v>
          </cell>
          <cell r="P12">
            <v>61</v>
          </cell>
          <cell r="Q12">
            <v>173</v>
          </cell>
          <cell r="R12">
            <v>234</v>
          </cell>
        </row>
        <row r="13">
          <cell r="I13" t="str">
            <v>زير ديپلم</v>
          </cell>
          <cell r="J13">
            <v>325</v>
          </cell>
          <cell r="K13">
            <v>234</v>
          </cell>
          <cell r="L13">
            <v>559</v>
          </cell>
          <cell r="M13">
            <v>365</v>
          </cell>
          <cell r="N13">
            <v>215</v>
          </cell>
          <cell r="O13">
            <v>580</v>
          </cell>
          <cell r="P13">
            <v>375</v>
          </cell>
          <cell r="Q13">
            <v>242</v>
          </cell>
          <cell r="R13">
            <v>617</v>
          </cell>
        </row>
        <row r="14">
          <cell r="I14" t="str">
            <v>بيسواد</v>
          </cell>
          <cell r="J14">
            <v>2</v>
          </cell>
          <cell r="K14">
            <v>7</v>
          </cell>
          <cell r="L14">
            <v>9</v>
          </cell>
          <cell r="M14">
            <v>2</v>
          </cell>
          <cell r="N14">
            <v>7</v>
          </cell>
          <cell r="O14">
            <v>9</v>
          </cell>
          <cell r="P14">
            <v>12</v>
          </cell>
          <cell r="Q14">
            <v>14</v>
          </cell>
          <cell r="R14">
            <v>26</v>
          </cell>
        </row>
        <row r="15">
          <cell r="I15" t="str">
            <v>جمع</v>
          </cell>
          <cell r="J15">
            <v>404</v>
          </cell>
          <cell r="K15">
            <v>535</v>
          </cell>
          <cell r="L15">
            <v>939</v>
          </cell>
          <cell r="M15">
            <v>449</v>
          </cell>
          <cell r="N15">
            <v>492</v>
          </cell>
          <cell r="O15">
            <v>941</v>
          </cell>
          <cell r="P15">
            <v>468</v>
          </cell>
          <cell r="Q15">
            <v>517</v>
          </cell>
          <cell r="R15">
            <v>985</v>
          </cell>
        </row>
      </sheetData>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sheetName val="CF"/>
      <sheetName val="Hist"/>
      <sheetName val="Ac"/>
      <sheetName val="5"/>
      <sheetName val="centre"/>
      <sheetName val="6"/>
      <sheetName val="7"/>
      <sheetName val="8-11"/>
      <sheetName val="disco"/>
      <sheetName val="12"/>
      <sheetName val="13"/>
      <sheetName val="13c"/>
      <sheetName val="13-1"/>
      <sheetName val="14"/>
      <sheetName val="15"/>
      <sheetName val="16"/>
      <sheetName val="17.18"/>
      <sheetName val="19-21"/>
      <sheetName val="23"/>
      <sheetName val="24"/>
      <sheetName val="25.26"/>
      <sheetName val="27.28"/>
      <sheetName val="41c"/>
      <sheetName val="41c2"/>
      <sheetName val="29-30"/>
      <sheetName val="31"/>
      <sheetName val="44-4"/>
      <sheetName val="44-6"/>
      <sheetName val="45"/>
      <sheetName val="32"/>
      <sheetName val="32c"/>
      <sheetName val="34"/>
      <sheetName val="GF"/>
      <sheetName val="directCF"/>
    </sheetNames>
    <sheetDataSet>
      <sheetData sheetId="0">
        <row r="3">
          <cell r="A3" t="str">
            <v>سال مالي منتهی به 29 اسفند 1398</v>
          </cell>
        </row>
        <row r="14">
          <cell r="A14" t="str">
            <v>يادداشتهاي توضيحي صورت هاي مالي</v>
          </cell>
        </row>
      </sheetData>
      <sheetData sheetId="1"/>
      <sheetData sheetId="2"/>
      <sheetData sheetId="3"/>
      <sheetData sheetId="4"/>
      <sheetData sheetId="5"/>
      <sheetData sheetId="6"/>
      <sheetData sheetId="7"/>
      <sheetData sheetId="8"/>
      <sheetData sheetId="9"/>
      <sheetData sheetId="10">
        <row r="20">
          <cell r="H20">
            <v>-274697</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sheetName val="CF"/>
      <sheetName val="Hist"/>
      <sheetName val="Ac"/>
      <sheetName val="5"/>
      <sheetName val="centre"/>
      <sheetName val="6"/>
      <sheetName val="7"/>
      <sheetName val="8-11"/>
      <sheetName val="disco"/>
      <sheetName val="12"/>
      <sheetName val="13"/>
      <sheetName val="13c"/>
      <sheetName val="13-1"/>
      <sheetName val="14"/>
      <sheetName val="15"/>
      <sheetName val="16"/>
      <sheetName val="17.18"/>
      <sheetName val="19-21"/>
      <sheetName val="23"/>
      <sheetName val="24"/>
      <sheetName val="25.26"/>
      <sheetName val="27.28"/>
      <sheetName val="41c"/>
      <sheetName val="41c2"/>
      <sheetName val="29-30"/>
      <sheetName val="31"/>
      <sheetName val="44-4"/>
      <sheetName val="44-6"/>
      <sheetName val="45"/>
      <sheetName val="32"/>
      <sheetName val="32c"/>
      <sheetName val="34"/>
      <sheetName val="GF"/>
      <sheetName val="directCF"/>
    </sheetNames>
    <sheetDataSet>
      <sheetData sheetId="0">
        <row r="3">
          <cell r="A3" t="str">
            <v>سال مالي منتهی به 29 اسفند 1398</v>
          </cell>
        </row>
        <row r="14">
          <cell r="A14" t="str">
            <v>يادداشتهاي توضيحي صورت هاي مالي</v>
          </cell>
        </row>
      </sheetData>
      <sheetData sheetId="1"/>
      <sheetData sheetId="2"/>
      <sheetData sheetId="3"/>
      <sheetData sheetId="4"/>
      <sheetData sheetId="5">
        <row r="1">
          <cell r="Z1">
            <v>-3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3">
          <cell r="F13">
            <v>36781407.973503999</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
      <sheetName val="کاور"/>
      <sheetName val="ص امضا"/>
      <sheetName val="سودوزيان"/>
      <sheetName val="وضعيت مالي"/>
      <sheetName val="60-20moin"/>
      <sheetName val="بهای تمام شده یادداشت 6-"/>
      <sheetName val="درآمد یادداشت -5"/>
      <sheetName val="تسهیلات یادداشت -26"/>
      <sheetName val="ح پرداختنی یادداشت -24"/>
      <sheetName val="سرمایه-اندوخته-ذخیره-20-21-22-2"/>
      <sheetName val="ح دریافتنی  یادداشت -18"/>
      <sheetName val="پیش پرداخت  موجودی کالا 16-17"/>
      <sheetName val="حقوق مالکانه"/>
      <sheetName val="جريان هاي نقدي"/>
      <sheetName val="تاريخچه"/>
      <sheetName val="اهم رويه1"/>
      <sheetName val="اهم رويه 2"/>
      <sheetName val="درآمد یادداشت 5-3"/>
      <sheetName val="درآمد یادداشت 5-4"/>
      <sheetName val="هزینه های   یادداشت -7"/>
      <sheetName val="سایردرآرمد و هزینه ها8-11"/>
      <sheetName val="دارایی ثابت یادداش12-"/>
      <sheetName val="دارایی د رجریان یادداشت12-8-"/>
      <sheetName val="دارایی نامشهود13-14-15"/>
      <sheetName val="موجودی کالا -1-17"/>
      <sheetName val="موجودی نقد یادداشت -19"/>
      <sheetName val="مالیات یادداشت -25 "/>
      <sheetName val="سر برگ صفحات"/>
      <sheetName val="تعدیلات سنواتی یادداشت -27"/>
      <sheetName val="نقدحاصل از عملیات-28"/>
      <sheetName val="مدیریت ریسک یادداشت -29"/>
      <sheetName val="معاملات با اشخاص وابسته -30"/>
      <sheetName val="تعدیلات سنواتی یادداشت 3-25"/>
      <sheetName val="تعهدات احتمالی  یادداشت -29"/>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A1" t="str">
            <v>شرکت داروسازان التیام (سهامی خاص)</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
      <sheetName val="کاور"/>
      <sheetName val="ص امضا"/>
      <sheetName val="سودوزيان"/>
      <sheetName val="وضعيت مالي"/>
      <sheetName val="حقوق مالکانه"/>
      <sheetName val="جريان هاي نقدي"/>
      <sheetName val="تاريخچه"/>
      <sheetName val="اهم رويه1"/>
      <sheetName val="اهم رويه 2"/>
      <sheetName val="درآمد یادداشت -5"/>
      <sheetName val="درآمد یادداشت 5-3"/>
      <sheetName val="درآمد یادداشت 5-4"/>
      <sheetName val="بهای تمام شده یادداشت 6-"/>
      <sheetName val="هزینه های   یادداشت -7"/>
      <sheetName val="سایردرآرمد و هزینه ها8-11"/>
      <sheetName val="دارایی ثابت 12"/>
      <sheetName val="دارایی نامشهود-13"/>
      <sheetName val="پیش پرداخت  موجودی کالا 15-16"/>
      <sheetName val="موجودی کالا -1-16"/>
      <sheetName val="ح دریافتنی  یادداشت -17"/>
      <sheetName val="موجودی نقد یادداشت -18"/>
      <sheetName val="سرمایه-اندوخته-ذخیره-19-20-21-2"/>
      <sheetName val="ح پرداختنی یادداشت -23"/>
      <sheetName val="مالیات یادداشت -24 "/>
      <sheetName val="تسهیلات یادداشت -25"/>
      <sheetName val="تعدیلات سنواتی یادداشت -26"/>
      <sheetName val="نقدحاصل از عملیات-27"/>
      <sheetName val="60-20moin"/>
      <sheetName val="مدیریت ریسک یادداشت -28"/>
      <sheetName val="معاملات با اشخاص وابسته -29"/>
      <sheetName val="تعهدات احتمالی  یادداشت -30-31-"/>
      <sheetName val="تعدیلات سنواتی یادداشت 3-25"/>
      <sheetName val="دارایی د رجریان یادداشت12-8-"/>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شرکت داروسازان التیام (سهامی خاص)</v>
          </cell>
        </row>
        <row r="3">
          <cell r="A3" t="str">
            <v>سال مالی منتهی به 30 اسفند 1403</v>
          </cell>
        </row>
        <row r="7">
          <cell r="A7" t="str">
            <v>سال 1403</v>
          </cell>
        </row>
        <row r="8">
          <cell r="A8" t="str">
            <v>سال 1402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sheetName val="CF"/>
      <sheetName val="Hist"/>
      <sheetName val="Ac"/>
      <sheetName val="5"/>
      <sheetName val="centre"/>
      <sheetName val="6"/>
      <sheetName val="disco"/>
      <sheetName val="12"/>
      <sheetName val="13"/>
      <sheetName val="13c"/>
      <sheetName val="13-1"/>
      <sheetName val="14"/>
      <sheetName val="15"/>
      <sheetName val="16"/>
      <sheetName val="17.18"/>
      <sheetName val="19-21"/>
      <sheetName val="23"/>
      <sheetName val="24"/>
      <sheetName val="25.26"/>
      <sheetName val="27.28"/>
      <sheetName val="41c"/>
      <sheetName val="41c2"/>
      <sheetName val="29-30"/>
      <sheetName val="31"/>
      <sheetName val="44-4"/>
      <sheetName val="44-6"/>
      <sheetName val="45"/>
      <sheetName val="32"/>
      <sheetName val="32c"/>
      <sheetName val="34"/>
      <sheetName val="GF"/>
      <sheetName val="directCF"/>
    </sheetNames>
    <sheetDataSet>
      <sheetData sheetId="0">
        <row r="1">
          <cell r="A1" t="str">
            <v>شرکت توزیع داروپخش (سهامی عام)</v>
          </cell>
        </row>
        <row r="14">
          <cell r="A14" t="str">
            <v>يادداشتهاي توضيحي صورت هاي مالي</v>
          </cell>
        </row>
      </sheetData>
      <sheetData sheetId="1"/>
      <sheetData sheetId="2">
        <row r="1">
          <cell r="E1">
            <v>114316022254</v>
          </cell>
        </row>
      </sheetData>
      <sheetData sheetId="3"/>
      <sheetData sheetId="4"/>
      <sheetData sheetId="5">
        <row r="1">
          <cell r="M1">
            <v>-3</v>
          </cell>
          <cell r="Z1">
            <v>148783123397</v>
          </cell>
        </row>
        <row r="2">
          <cell r="C2" t="str">
            <v>status3</v>
          </cell>
          <cell r="D2" t="str">
            <v>status4</v>
          </cell>
          <cell r="Z2" t="str">
            <v>adjusted Balance</v>
          </cell>
        </row>
        <row r="3">
          <cell r="C3">
            <v>5</v>
          </cell>
          <cell r="D3" t="str">
            <v>فروش ناخالص</v>
          </cell>
          <cell r="Z3">
            <v>-41797787565740</v>
          </cell>
        </row>
        <row r="4">
          <cell r="C4">
            <v>5</v>
          </cell>
          <cell r="D4" t="str">
            <v xml:space="preserve">     برگشت از فروش و تخفیفات</v>
          </cell>
          <cell r="Z4">
            <v>554038032103</v>
          </cell>
        </row>
        <row r="5">
          <cell r="C5">
            <v>5</v>
          </cell>
          <cell r="D5" t="str">
            <v xml:space="preserve">     برگشت از فروش و تخفیفات</v>
          </cell>
          <cell r="Z5">
            <v>88211238224</v>
          </cell>
        </row>
        <row r="6">
          <cell r="C6">
            <v>5</v>
          </cell>
          <cell r="D6" t="str">
            <v xml:space="preserve">     برگشت از فروش و تخفیفات</v>
          </cell>
          <cell r="Z6">
            <v>1952290770</v>
          </cell>
        </row>
        <row r="7">
          <cell r="C7">
            <v>5</v>
          </cell>
          <cell r="D7" t="str">
            <v xml:space="preserve">     برگشت از فروش و تخفیفات</v>
          </cell>
          <cell r="Z7">
            <v>46367683</v>
          </cell>
        </row>
        <row r="8">
          <cell r="C8">
            <v>5</v>
          </cell>
          <cell r="D8" t="str">
            <v xml:space="preserve">     برگشت از فروش و تخفیفات</v>
          </cell>
          <cell r="Z8">
            <v>0</v>
          </cell>
        </row>
        <row r="9">
          <cell r="C9">
            <v>6</v>
          </cell>
          <cell r="D9" t="str">
            <v>GoodsFlow</v>
          </cell>
          <cell r="Z9">
            <v>36985830973308</v>
          </cell>
        </row>
        <row r="10">
          <cell r="C10">
            <v>6</v>
          </cell>
          <cell r="D10" t="str">
            <v>GoodsFlow</v>
          </cell>
          <cell r="Z10">
            <v>0</v>
          </cell>
        </row>
        <row r="11">
          <cell r="C11">
            <v>6</v>
          </cell>
          <cell r="D11" t="str">
            <v>GoodsFlow</v>
          </cell>
          <cell r="Z11">
            <v>193636135368</v>
          </cell>
        </row>
        <row r="12">
          <cell r="C12">
            <v>6</v>
          </cell>
          <cell r="D12" t="str">
            <v>GoodsFlow</v>
          </cell>
          <cell r="Z12">
            <v>0</v>
          </cell>
        </row>
        <row r="13">
          <cell r="C13">
            <v>6</v>
          </cell>
          <cell r="D13" t="str">
            <v>GoodsFlow</v>
          </cell>
          <cell r="Z13">
            <v>0</v>
          </cell>
        </row>
        <row r="14">
          <cell r="C14">
            <v>6</v>
          </cell>
          <cell r="D14" t="str">
            <v>GoodsFlow</v>
          </cell>
          <cell r="Z14">
            <v>0</v>
          </cell>
        </row>
        <row r="15">
          <cell r="C15">
            <v>8</v>
          </cell>
          <cell r="D15" t="str">
            <v>خالص درآمد (هزینه ) حاصل از تخفیفات جنسی</v>
          </cell>
          <cell r="Z15">
            <v>0</v>
          </cell>
        </row>
        <row r="16">
          <cell r="C16">
            <v>8</v>
          </cell>
          <cell r="D16" t="str">
            <v>درآمد حاصل از ترویج فروش</v>
          </cell>
          <cell r="Z16">
            <v>0</v>
          </cell>
        </row>
        <row r="17">
          <cell r="C17">
            <v>6</v>
          </cell>
          <cell r="D17" t="str">
            <v>GoodsFlow</v>
          </cell>
          <cell r="Z17">
            <v>-398059135172</v>
          </cell>
        </row>
        <row r="18">
          <cell r="C18">
            <v>7</v>
          </cell>
          <cell r="D18" t="str">
            <v>حقوق و دستمزد و مزايا</v>
          </cell>
          <cell r="Z18">
            <v>256333339407</v>
          </cell>
        </row>
        <row r="19">
          <cell r="C19">
            <v>7</v>
          </cell>
          <cell r="D19" t="str">
            <v>حقوق و دستمزد و مزايا</v>
          </cell>
          <cell r="Z19">
            <v>136040924510</v>
          </cell>
        </row>
        <row r="20">
          <cell r="C20">
            <v>7</v>
          </cell>
          <cell r="D20" t="str">
            <v>حقوق و دستمزد و مزايا</v>
          </cell>
          <cell r="Z20">
            <v>0</v>
          </cell>
        </row>
        <row r="21">
          <cell r="C21">
            <v>7</v>
          </cell>
          <cell r="D21" t="str">
            <v>پاداش ترویج فروش</v>
          </cell>
          <cell r="Z21">
            <v>411303507991</v>
          </cell>
        </row>
        <row r="22">
          <cell r="C22">
            <v>7</v>
          </cell>
          <cell r="D22" t="str">
            <v>عيدي, پاداش وكارايي</v>
          </cell>
          <cell r="Z22">
            <v>3280850380</v>
          </cell>
        </row>
        <row r="23">
          <cell r="C23">
            <v>7</v>
          </cell>
          <cell r="D23" t="str">
            <v>عيدي, پاداش وكارايي</v>
          </cell>
          <cell r="Z23">
            <v>6375936225</v>
          </cell>
        </row>
        <row r="24">
          <cell r="C24">
            <v>7</v>
          </cell>
          <cell r="D24" t="str">
            <v>اياب وذهاب, سفر وفوق العاده ماموريت</v>
          </cell>
          <cell r="Z24">
            <v>60504806148</v>
          </cell>
        </row>
        <row r="25">
          <cell r="C25">
            <v>7</v>
          </cell>
          <cell r="D25" t="str">
            <v>حقوق و دستمزد و مزايا</v>
          </cell>
          <cell r="Z25">
            <v>0</v>
          </cell>
        </row>
        <row r="26">
          <cell r="C26">
            <v>7</v>
          </cell>
          <cell r="D26" t="str">
            <v>عيدي, پاداش وكارايي</v>
          </cell>
          <cell r="Z26">
            <v>43971017536</v>
          </cell>
        </row>
        <row r="27">
          <cell r="C27">
            <v>7</v>
          </cell>
          <cell r="D27" t="str">
            <v>مزاياي پايان خدمت و مرخصي كاركنان</v>
          </cell>
          <cell r="Z27">
            <v>113427086746</v>
          </cell>
        </row>
        <row r="28">
          <cell r="C28">
            <v>7</v>
          </cell>
          <cell r="D28" t="str">
            <v>مزاياي پايان خدمت و مرخصي كاركنان</v>
          </cell>
          <cell r="Z28">
            <v>3946632001</v>
          </cell>
        </row>
        <row r="29">
          <cell r="C29">
            <v>7</v>
          </cell>
          <cell r="D29" t="str">
            <v>حقوق و دستمزد و مزايا</v>
          </cell>
          <cell r="Z29">
            <v>0</v>
          </cell>
        </row>
        <row r="30">
          <cell r="C30">
            <v>7</v>
          </cell>
          <cell r="D30" t="str">
            <v>بيمه سهم كارفرما و بيمه بيكاري</v>
          </cell>
          <cell r="Z30">
            <v>156397987040</v>
          </cell>
        </row>
        <row r="31">
          <cell r="C31">
            <v>7</v>
          </cell>
          <cell r="D31" t="str">
            <v>بيمه سهم كارفرما و بيمه بيكاري</v>
          </cell>
          <cell r="Z31">
            <v>16615053473</v>
          </cell>
        </row>
        <row r="32">
          <cell r="C32">
            <v>7</v>
          </cell>
          <cell r="D32" t="str">
            <v>بيمه سهم كارفرما و بيمه بيكاري</v>
          </cell>
          <cell r="Z32">
            <v>583489355</v>
          </cell>
        </row>
        <row r="33">
          <cell r="C33">
            <v>7</v>
          </cell>
          <cell r="D33" t="str">
            <v>بيمه سهم كارفرما و بيمه بيكاري</v>
          </cell>
          <cell r="Z33">
            <v>29350045949</v>
          </cell>
        </row>
        <row r="34">
          <cell r="C34">
            <v>7</v>
          </cell>
          <cell r="D34" t="str">
            <v xml:space="preserve">كمكهاي غير نقدي </v>
          </cell>
          <cell r="Z34">
            <v>35675626578</v>
          </cell>
        </row>
        <row r="35">
          <cell r="C35">
            <v>7</v>
          </cell>
          <cell r="D35" t="str">
            <v>اياب وذهاب, سفر وفوق العاده ماموريت</v>
          </cell>
          <cell r="Z35">
            <v>44215545462</v>
          </cell>
        </row>
        <row r="36">
          <cell r="C36">
            <v>7</v>
          </cell>
          <cell r="D36" t="str">
            <v>شیر و غذا پوشاک ، آبدارخانه و پذيرايي</v>
          </cell>
          <cell r="Z36">
            <v>5469475000</v>
          </cell>
        </row>
        <row r="37">
          <cell r="C37">
            <v>7</v>
          </cell>
          <cell r="D37" t="str">
            <v>حقوق و دستمزد و مزايا</v>
          </cell>
          <cell r="Z37">
            <v>27200000</v>
          </cell>
        </row>
        <row r="38">
          <cell r="C38">
            <v>7</v>
          </cell>
          <cell r="D38" t="str">
            <v>حقوق و دستمزد و مزايا</v>
          </cell>
          <cell r="Z38">
            <v>19707200</v>
          </cell>
        </row>
        <row r="39">
          <cell r="C39">
            <v>7</v>
          </cell>
          <cell r="D39" t="str">
            <v>حقوق و دستمزد و مزايا</v>
          </cell>
          <cell r="Z39">
            <v>12237199632</v>
          </cell>
        </row>
        <row r="40">
          <cell r="C40">
            <v>7</v>
          </cell>
          <cell r="D40" t="str">
            <v>حقوق و دستمزد و مزايا</v>
          </cell>
          <cell r="Z40">
            <v>3625308148</v>
          </cell>
        </row>
        <row r="41">
          <cell r="C41">
            <v>7</v>
          </cell>
          <cell r="D41" t="str">
            <v>حقوق و دستمزد و مزايا</v>
          </cell>
          <cell r="Z41">
            <v>22274521497</v>
          </cell>
        </row>
        <row r="42">
          <cell r="C42">
            <v>7</v>
          </cell>
          <cell r="D42" t="str">
            <v>حقوق و دستمزد و مزايا</v>
          </cell>
          <cell r="Z42">
            <v>5054821891</v>
          </cell>
        </row>
        <row r="43">
          <cell r="C43">
            <v>7</v>
          </cell>
          <cell r="D43" t="str">
            <v>عيدي, پاداش وكارايي</v>
          </cell>
          <cell r="Z43">
            <v>26887813128</v>
          </cell>
        </row>
        <row r="44">
          <cell r="C44">
            <v>7</v>
          </cell>
          <cell r="D44" t="str">
            <v>حقوق و دستمزد و مزايا</v>
          </cell>
          <cell r="Z44">
            <v>96387514</v>
          </cell>
        </row>
        <row r="45">
          <cell r="C45">
            <v>7</v>
          </cell>
          <cell r="D45" t="str">
            <v>حقوق و دستمزد و مزايا</v>
          </cell>
          <cell r="Z45">
            <v>4681409587</v>
          </cell>
        </row>
        <row r="46">
          <cell r="C46">
            <v>7</v>
          </cell>
          <cell r="D46" t="str">
            <v>حقوق و دستمزد و مزايا</v>
          </cell>
          <cell r="Z46">
            <v>42222900119</v>
          </cell>
        </row>
        <row r="47">
          <cell r="C47">
            <v>7</v>
          </cell>
          <cell r="D47" t="str">
            <v>حقوق و دستمزد و مزايا</v>
          </cell>
          <cell r="Z47">
            <v>14514477518</v>
          </cell>
        </row>
        <row r="48">
          <cell r="C48">
            <v>7</v>
          </cell>
          <cell r="D48" t="str">
            <v>حقوق و دستمزد و مزايا</v>
          </cell>
          <cell r="Z48">
            <v>2416827323</v>
          </cell>
        </row>
        <row r="49">
          <cell r="C49">
            <v>7</v>
          </cell>
          <cell r="D49" t="str">
            <v>حقوق و دستمزد و مزايا</v>
          </cell>
          <cell r="Z49">
            <v>9778731723</v>
          </cell>
        </row>
        <row r="50">
          <cell r="C50">
            <v>7</v>
          </cell>
          <cell r="D50" t="str">
            <v>حقوق و دستمزد و مزايا</v>
          </cell>
          <cell r="Z50">
            <v>546404073</v>
          </cell>
        </row>
        <row r="51">
          <cell r="C51">
            <v>7</v>
          </cell>
          <cell r="D51" t="str">
            <v>حقوق و دستمزد و مزايا</v>
          </cell>
          <cell r="Z51">
            <v>0</v>
          </cell>
        </row>
        <row r="52">
          <cell r="C52">
            <v>7</v>
          </cell>
          <cell r="D52" t="str">
            <v>حقوق و دستمزد و مزايا</v>
          </cell>
          <cell r="Z52">
            <v>0</v>
          </cell>
        </row>
        <row r="53">
          <cell r="C53">
            <v>7</v>
          </cell>
          <cell r="D53" t="str">
            <v>حقوق و دستمزد و مزايا</v>
          </cell>
          <cell r="Z53">
            <v>23251885757</v>
          </cell>
        </row>
        <row r="54">
          <cell r="C54">
            <v>7</v>
          </cell>
          <cell r="D54" t="str">
            <v>حقوق و دستمزد و مزايا</v>
          </cell>
          <cell r="Z54">
            <v>88952705</v>
          </cell>
        </row>
        <row r="55">
          <cell r="C55">
            <v>7</v>
          </cell>
          <cell r="D55" t="str">
            <v>حقوق و دستمزد و مزايا</v>
          </cell>
          <cell r="Z55">
            <v>147000000</v>
          </cell>
        </row>
        <row r="56">
          <cell r="C56">
            <v>7</v>
          </cell>
          <cell r="D56" t="str">
            <v>تعمير و نگهداري ساختمان, وسائط نقليه و اثاثه</v>
          </cell>
          <cell r="Z56">
            <v>8152657106</v>
          </cell>
        </row>
        <row r="57">
          <cell r="C57">
            <v>7</v>
          </cell>
          <cell r="D57" t="str">
            <v>تعمير و نگهداري ساختمان, وسائط نقليه و اثاثه</v>
          </cell>
          <cell r="Z57">
            <v>384124294</v>
          </cell>
        </row>
        <row r="58">
          <cell r="C58">
            <v>7</v>
          </cell>
          <cell r="D58" t="str">
            <v>تعمير و نگهداري ساختمان, وسائط نقليه و اثاثه</v>
          </cell>
          <cell r="Z58">
            <v>1381153135</v>
          </cell>
        </row>
        <row r="59">
          <cell r="C59">
            <v>7</v>
          </cell>
          <cell r="D59" t="str">
            <v>تعمير و نگهداري ساختمان, وسائط نقليه و اثاثه</v>
          </cell>
          <cell r="Z59">
            <v>2837591630</v>
          </cell>
        </row>
        <row r="60">
          <cell r="C60">
            <v>7</v>
          </cell>
          <cell r="D60" t="str">
            <v>تعمير و نگهداري ساختمان, وسائط نقليه و اثاثه</v>
          </cell>
          <cell r="Z60">
            <v>8775000</v>
          </cell>
        </row>
        <row r="61">
          <cell r="C61">
            <v>7</v>
          </cell>
          <cell r="D61" t="str">
            <v>آب، برق, سوخت, تلفن و پست</v>
          </cell>
          <cell r="Z61">
            <v>4837336960</v>
          </cell>
        </row>
        <row r="62">
          <cell r="C62">
            <v>7</v>
          </cell>
          <cell r="D62" t="str">
            <v>آب، برق, سوخت, تلفن و پست</v>
          </cell>
          <cell r="Z62">
            <v>25874750</v>
          </cell>
        </row>
        <row r="63">
          <cell r="C63">
            <v>7</v>
          </cell>
          <cell r="D63" t="str">
            <v>آب، برق, سوخت, تلفن و پست</v>
          </cell>
          <cell r="Z63">
            <v>785590837</v>
          </cell>
        </row>
        <row r="64">
          <cell r="C64">
            <v>7</v>
          </cell>
          <cell r="D64" t="str">
            <v>آب، برق, سوخت, تلفن و پست</v>
          </cell>
          <cell r="Z64">
            <v>5749891609</v>
          </cell>
        </row>
        <row r="65">
          <cell r="C65">
            <v>7</v>
          </cell>
          <cell r="D65" t="str">
            <v>آب، برق, سوخت, تلفن و پست</v>
          </cell>
          <cell r="Z65">
            <v>856376025</v>
          </cell>
        </row>
        <row r="66">
          <cell r="C66">
            <v>7</v>
          </cell>
          <cell r="D66" t="str">
            <v>آب، برق, سوخت, تلفن و پست</v>
          </cell>
          <cell r="Z66">
            <v>609705891</v>
          </cell>
        </row>
        <row r="67">
          <cell r="C67">
            <v>7</v>
          </cell>
          <cell r="D67" t="str">
            <v>سایر</v>
          </cell>
          <cell r="Z67">
            <v>404089128</v>
          </cell>
        </row>
        <row r="68">
          <cell r="C68">
            <v>7</v>
          </cell>
          <cell r="D68" t="str">
            <v>سایر</v>
          </cell>
          <cell r="Z68">
            <v>38321000</v>
          </cell>
        </row>
        <row r="69">
          <cell r="C69">
            <v>7</v>
          </cell>
          <cell r="D69" t="str">
            <v>سایر</v>
          </cell>
          <cell r="Z69">
            <v>9174240021</v>
          </cell>
        </row>
        <row r="70">
          <cell r="C70">
            <v>7</v>
          </cell>
          <cell r="D70" t="str">
            <v>اياب وذهاب, سفر وفوق العاده ماموريت</v>
          </cell>
          <cell r="Z70">
            <v>2829642675</v>
          </cell>
        </row>
        <row r="71">
          <cell r="C71">
            <v>7</v>
          </cell>
          <cell r="D71" t="str">
            <v>شیر و غذا پوشاک ، آبدارخانه و پذيرايي</v>
          </cell>
          <cell r="Z71">
            <v>21432634324</v>
          </cell>
        </row>
        <row r="72">
          <cell r="C72">
            <v>7</v>
          </cell>
          <cell r="D72" t="str">
            <v>سایر</v>
          </cell>
          <cell r="Z72">
            <v>3601969566</v>
          </cell>
        </row>
        <row r="73">
          <cell r="C73">
            <v>7</v>
          </cell>
          <cell r="D73" t="str">
            <v>شیر و غذا پوشاک ، آبدارخانه و پذيرايي</v>
          </cell>
          <cell r="Z73">
            <v>16036236598</v>
          </cell>
        </row>
        <row r="74">
          <cell r="C74">
            <v>7</v>
          </cell>
          <cell r="D74" t="str">
            <v>سایر</v>
          </cell>
          <cell r="Z74">
            <v>716888353</v>
          </cell>
        </row>
        <row r="75">
          <cell r="C75">
            <v>7</v>
          </cell>
          <cell r="D75" t="str">
            <v>سایر</v>
          </cell>
          <cell r="Z75">
            <v>77324944</v>
          </cell>
        </row>
        <row r="76">
          <cell r="C76">
            <v>7</v>
          </cell>
          <cell r="D76" t="str">
            <v>سایر</v>
          </cell>
          <cell r="Z76">
            <v>2988052435</v>
          </cell>
        </row>
        <row r="77">
          <cell r="C77">
            <v>7</v>
          </cell>
          <cell r="D77" t="str">
            <v>سایر</v>
          </cell>
          <cell r="Z77">
            <v>1413670960</v>
          </cell>
        </row>
        <row r="78">
          <cell r="C78">
            <v>7</v>
          </cell>
          <cell r="D78" t="str">
            <v>سایر</v>
          </cell>
          <cell r="Z78">
            <v>1828981948</v>
          </cell>
        </row>
        <row r="79">
          <cell r="C79">
            <v>7</v>
          </cell>
          <cell r="D79" t="str">
            <v>حمل و نقل</v>
          </cell>
          <cell r="Z79">
            <v>0</v>
          </cell>
        </row>
        <row r="80">
          <cell r="C80">
            <v>7</v>
          </cell>
          <cell r="D80" t="str">
            <v>حمل و نقل</v>
          </cell>
          <cell r="Z80">
            <v>502683250</v>
          </cell>
        </row>
        <row r="81">
          <cell r="C81">
            <v>7</v>
          </cell>
          <cell r="D81" t="str">
            <v>سایر</v>
          </cell>
          <cell r="Z81">
            <v>883744050</v>
          </cell>
        </row>
        <row r="82">
          <cell r="C82">
            <v>7</v>
          </cell>
          <cell r="D82" t="str">
            <v>سایر</v>
          </cell>
          <cell r="Z82">
            <v>622285000</v>
          </cell>
        </row>
        <row r="83">
          <cell r="C83">
            <v>7</v>
          </cell>
          <cell r="D83" t="str">
            <v>سایر</v>
          </cell>
          <cell r="Z83">
            <v>1058743342</v>
          </cell>
        </row>
        <row r="84">
          <cell r="C84">
            <v>7</v>
          </cell>
          <cell r="D84" t="str">
            <v>شیر و غذا پوشاک ، آبدارخانه و پذيرايي</v>
          </cell>
          <cell r="Z84">
            <v>914709200</v>
          </cell>
        </row>
        <row r="85">
          <cell r="C85">
            <v>7</v>
          </cell>
          <cell r="D85" t="str">
            <v xml:space="preserve">مطالبات مشكوك الوصول </v>
          </cell>
          <cell r="Z85">
            <v>0</v>
          </cell>
        </row>
        <row r="86">
          <cell r="C86">
            <v>7</v>
          </cell>
          <cell r="D86" t="str">
            <v>اياب وذهاب, سفر وفوق العاده ماموريت</v>
          </cell>
          <cell r="Z86">
            <v>5555338102</v>
          </cell>
        </row>
        <row r="87">
          <cell r="C87">
            <v>7</v>
          </cell>
          <cell r="D87" t="str">
            <v>سایر</v>
          </cell>
          <cell r="Z87">
            <v>2652448770</v>
          </cell>
        </row>
        <row r="88">
          <cell r="C88">
            <v>7</v>
          </cell>
          <cell r="D88" t="str">
            <v>بيمه دارایيهاي ثابت و موجودي كالا</v>
          </cell>
          <cell r="Z88">
            <v>324489124</v>
          </cell>
        </row>
        <row r="89">
          <cell r="C89">
            <v>7</v>
          </cell>
          <cell r="D89" t="str">
            <v>بيمه دارایيهاي ثابت و موجودي كالا</v>
          </cell>
          <cell r="Z89">
            <v>49767584</v>
          </cell>
        </row>
        <row r="90">
          <cell r="C90">
            <v>7</v>
          </cell>
          <cell r="D90" t="str">
            <v>بيمه دارایيهاي ثابت و موجودي كالا</v>
          </cell>
          <cell r="Z90">
            <v>1384021811</v>
          </cell>
        </row>
        <row r="91">
          <cell r="C91">
            <v>7</v>
          </cell>
          <cell r="D91" t="str">
            <v>سایر</v>
          </cell>
          <cell r="Z91">
            <v>1852686273</v>
          </cell>
        </row>
        <row r="92">
          <cell r="C92">
            <v>7</v>
          </cell>
          <cell r="D92" t="str">
            <v>تبليغات و بازاريابي</v>
          </cell>
          <cell r="Z92">
            <v>513446092</v>
          </cell>
        </row>
        <row r="93">
          <cell r="C93">
            <v>7</v>
          </cell>
          <cell r="D93" t="str">
            <v>سایر</v>
          </cell>
          <cell r="Z93">
            <v>6207725528</v>
          </cell>
        </row>
        <row r="94">
          <cell r="C94">
            <v>7</v>
          </cell>
          <cell r="D94" t="str">
            <v>سایر</v>
          </cell>
          <cell r="Z94">
            <v>3009817084</v>
          </cell>
        </row>
        <row r="95">
          <cell r="C95">
            <v>7</v>
          </cell>
          <cell r="D95" t="str">
            <v>حقوق و مزایای تامین نیروی انسانی</v>
          </cell>
          <cell r="Z95">
            <v>94910715233</v>
          </cell>
        </row>
        <row r="96">
          <cell r="C96">
            <v>7</v>
          </cell>
          <cell r="D96" t="str">
            <v>سایر</v>
          </cell>
          <cell r="Z96">
            <v>235859778</v>
          </cell>
        </row>
        <row r="97">
          <cell r="C97">
            <v>7</v>
          </cell>
          <cell r="D97" t="str">
            <v>سایر</v>
          </cell>
          <cell r="Z97">
            <v>8295000</v>
          </cell>
        </row>
        <row r="98">
          <cell r="C98">
            <v>7</v>
          </cell>
          <cell r="D98" t="str">
            <v>سایر</v>
          </cell>
          <cell r="Z98">
            <v>792000000</v>
          </cell>
        </row>
        <row r="99">
          <cell r="C99">
            <v>7</v>
          </cell>
          <cell r="D99" t="str">
            <v>سایر</v>
          </cell>
          <cell r="Z99">
            <v>487520000</v>
          </cell>
        </row>
        <row r="100">
          <cell r="C100">
            <v>7</v>
          </cell>
          <cell r="D100" t="str">
            <v>سایر</v>
          </cell>
          <cell r="Z100">
            <v>1732315596</v>
          </cell>
        </row>
        <row r="101">
          <cell r="C101">
            <v>7</v>
          </cell>
          <cell r="D101" t="str">
            <v>آب، برق, سوخت, تلفن و پست</v>
          </cell>
          <cell r="Z101">
            <v>0</v>
          </cell>
        </row>
        <row r="102">
          <cell r="C102">
            <v>7</v>
          </cell>
          <cell r="D102" t="str">
            <v>سایر</v>
          </cell>
          <cell r="Z102">
            <v>114316022254</v>
          </cell>
        </row>
        <row r="103">
          <cell r="C103">
            <v>7</v>
          </cell>
          <cell r="D103" t="str">
            <v>تعمير و نگهداري ساختمان, وسائط نقليه و اثاثه</v>
          </cell>
          <cell r="Z103">
            <v>15046535289</v>
          </cell>
        </row>
        <row r="104">
          <cell r="C104">
            <v>7</v>
          </cell>
          <cell r="D104" t="str">
            <v>تعمير و نگهداري ساختمان, وسائط نقليه و اثاثه</v>
          </cell>
          <cell r="Z104">
            <v>31727446696</v>
          </cell>
        </row>
        <row r="105">
          <cell r="C105">
            <v>7</v>
          </cell>
          <cell r="D105" t="str">
            <v>تعمير و نگهداري ساختمان, وسائط نقليه و اثاثه</v>
          </cell>
          <cell r="Z105">
            <v>1837582605</v>
          </cell>
        </row>
        <row r="106">
          <cell r="C106">
            <v>7</v>
          </cell>
          <cell r="D106" t="str">
            <v>تعمير و نگهداري ساختمان, وسائط نقليه و اثاثه</v>
          </cell>
          <cell r="Z106">
            <v>688321119</v>
          </cell>
        </row>
        <row r="107">
          <cell r="C107">
            <v>7</v>
          </cell>
          <cell r="D107" t="str">
            <v>تعمير و نگهداري ساختمان, وسائط نقليه و اثاثه</v>
          </cell>
          <cell r="Z107">
            <v>2774870380</v>
          </cell>
        </row>
        <row r="108">
          <cell r="C108">
            <v>7</v>
          </cell>
          <cell r="D108" t="str">
            <v>تعمير و نگهداري ساختمان, وسائط نقليه و اثاثه</v>
          </cell>
          <cell r="Z108">
            <v>61754000</v>
          </cell>
        </row>
        <row r="109">
          <cell r="C109">
            <v>7</v>
          </cell>
          <cell r="D109" t="str">
            <v>سایر</v>
          </cell>
          <cell r="Z109">
            <v>170820500</v>
          </cell>
        </row>
        <row r="110">
          <cell r="C110">
            <v>7</v>
          </cell>
          <cell r="D110" t="str">
            <v xml:space="preserve">مطالبات مشكوك الوصول </v>
          </cell>
          <cell r="Z110">
            <v>0</v>
          </cell>
        </row>
        <row r="111">
          <cell r="C111">
            <v>7</v>
          </cell>
          <cell r="D111" t="str">
            <v>سایر</v>
          </cell>
          <cell r="Z111">
            <v>0</v>
          </cell>
        </row>
        <row r="112">
          <cell r="C112">
            <v>9</v>
          </cell>
          <cell r="D112" t="str">
            <v>ضایعات کالا</v>
          </cell>
          <cell r="Z112">
            <v>4190151676</v>
          </cell>
        </row>
        <row r="113">
          <cell r="C113">
            <v>7</v>
          </cell>
          <cell r="D113" t="str">
            <v>تبليغات و بازاريابي</v>
          </cell>
          <cell r="Z113">
            <v>0</v>
          </cell>
        </row>
        <row r="114">
          <cell r="C114">
            <v>7</v>
          </cell>
          <cell r="D114" t="str">
            <v>تبليغات و بازاريابي</v>
          </cell>
          <cell r="Z114">
            <v>7986847214</v>
          </cell>
        </row>
        <row r="115">
          <cell r="C115">
            <v>7</v>
          </cell>
          <cell r="D115" t="str">
            <v>تبليغات و بازاريابي</v>
          </cell>
          <cell r="Z115">
            <v>3988509145</v>
          </cell>
        </row>
        <row r="116">
          <cell r="C116">
            <v>7</v>
          </cell>
          <cell r="D116" t="str">
            <v>تبليغات و بازاريابي</v>
          </cell>
          <cell r="Z116">
            <v>563341700</v>
          </cell>
        </row>
        <row r="117">
          <cell r="C117">
            <v>7</v>
          </cell>
          <cell r="D117" t="str">
            <v>پاداش ترویج فروش</v>
          </cell>
          <cell r="Z117">
            <v>42500000</v>
          </cell>
        </row>
        <row r="118">
          <cell r="C118">
            <v>7</v>
          </cell>
          <cell r="D118" t="str">
            <v>پاداش ترویج فروش</v>
          </cell>
          <cell r="Z118">
            <v>0</v>
          </cell>
        </row>
        <row r="119">
          <cell r="C119">
            <v>7</v>
          </cell>
          <cell r="D119" t="str">
            <v>سایر</v>
          </cell>
          <cell r="Z119">
            <v>36559</v>
          </cell>
        </row>
        <row r="120">
          <cell r="C120">
            <v>7</v>
          </cell>
          <cell r="D120" t="str">
            <v>سایر</v>
          </cell>
          <cell r="Z120">
            <v>0</v>
          </cell>
        </row>
        <row r="121">
          <cell r="C121">
            <v>7</v>
          </cell>
          <cell r="D121" t="str">
            <v>سایر</v>
          </cell>
          <cell r="Z121">
            <v>0</v>
          </cell>
        </row>
        <row r="122">
          <cell r="C122">
            <v>6</v>
          </cell>
          <cell r="D122" t="str">
            <v>هزینه حمل (تا انبار مرکزی)</v>
          </cell>
          <cell r="Z122">
            <v>0</v>
          </cell>
        </row>
        <row r="123">
          <cell r="C123">
            <v>7</v>
          </cell>
          <cell r="D123" t="str">
            <v>حمل و نقل</v>
          </cell>
          <cell r="Z123">
            <v>26739067900</v>
          </cell>
        </row>
        <row r="124">
          <cell r="C124">
            <v>7</v>
          </cell>
          <cell r="D124" t="str">
            <v>حمل و نقل</v>
          </cell>
          <cell r="Z124">
            <v>22078111129</v>
          </cell>
        </row>
        <row r="125">
          <cell r="C125">
            <v>7</v>
          </cell>
          <cell r="D125" t="str">
            <v>حمل و نقل</v>
          </cell>
          <cell r="Z125">
            <v>1638116790</v>
          </cell>
        </row>
        <row r="126">
          <cell r="C126">
            <v>7</v>
          </cell>
          <cell r="D126" t="str">
            <v>حمل و نقل</v>
          </cell>
          <cell r="Z126">
            <v>64947014963</v>
          </cell>
        </row>
        <row r="127">
          <cell r="C127">
            <v>7</v>
          </cell>
          <cell r="D127" t="str">
            <v>اياب وذهاب, سفر وفوق العاده ماموريت</v>
          </cell>
          <cell r="Z127">
            <v>5663647737</v>
          </cell>
        </row>
        <row r="128">
          <cell r="C128">
            <v>7</v>
          </cell>
          <cell r="D128" t="str">
            <v>سایر</v>
          </cell>
          <cell r="Z128">
            <v>400000</v>
          </cell>
        </row>
        <row r="129">
          <cell r="C129">
            <v>7</v>
          </cell>
          <cell r="D129" t="str">
            <v>سایر</v>
          </cell>
          <cell r="Z129">
            <v>3875929750</v>
          </cell>
        </row>
        <row r="130">
          <cell r="C130">
            <v>7</v>
          </cell>
          <cell r="D130" t="str">
            <v>حمل و نقل</v>
          </cell>
          <cell r="Z130">
            <v>0</v>
          </cell>
        </row>
        <row r="131">
          <cell r="C131">
            <v>7</v>
          </cell>
          <cell r="D131" t="str">
            <v>سایر</v>
          </cell>
          <cell r="Z131">
            <v>6455475701</v>
          </cell>
        </row>
        <row r="132">
          <cell r="C132">
            <v>7</v>
          </cell>
          <cell r="D132" t="str">
            <v xml:space="preserve">مطالبات مشكوك الوصول </v>
          </cell>
          <cell r="Z132">
            <v>0</v>
          </cell>
        </row>
        <row r="133">
          <cell r="C133">
            <v>7</v>
          </cell>
          <cell r="D133" t="str">
            <v>سایر</v>
          </cell>
          <cell r="Z133">
            <v>640615760</v>
          </cell>
        </row>
        <row r="134">
          <cell r="C134">
            <v>7</v>
          </cell>
          <cell r="D134" t="str">
            <v>سایر</v>
          </cell>
          <cell r="Z134">
            <v>1551275000</v>
          </cell>
        </row>
        <row r="135">
          <cell r="C135">
            <v>7</v>
          </cell>
          <cell r="D135" t="str">
            <v>تبليغات و بازاريابي</v>
          </cell>
          <cell r="Z135">
            <v>52316987</v>
          </cell>
        </row>
        <row r="136">
          <cell r="C136">
            <v>7</v>
          </cell>
          <cell r="D136" t="str">
            <v>بيمه دارایيهاي ثابت و موجودي كالا</v>
          </cell>
          <cell r="Z136">
            <v>6384026345</v>
          </cell>
        </row>
        <row r="137">
          <cell r="C137">
            <v>7</v>
          </cell>
          <cell r="D137" t="str">
            <v>بيمه دارایيهاي ثابت و موجودي كالا</v>
          </cell>
          <cell r="Z137">
            <v>4078435929</v>
          </cell>
        </row>
        <row r="138">
          <cell r="C138">
            <v>7</v>
          </cell>
          <cell r="D138" t="str">
            <v>بيمه دارایيهاي ثابت و موجودي كالا</v>
          </cell>
          <cell r="Z138">
            <v>262227553</v>
          </cell>
        </row>
        <row r="139">
          <cell r="C139">
            <v>7</v>
          </cell>
          <cell r="D139" t="str">
            <v>بيمه دارایيهاي ثابت و موجودي كالا</v>
          </cell>
          <cell r="Z139">
            <v>42638175</v>
          </cell>
        </row>
        <row r="140">
          <cell r="C140">
            <v>7</v>
          </cell>
          <cell r="D140" t="str">
            <v>بيمه دارایيهاي ثابت و موجودي كالا</v>
          </cell>
          <cell r="Z140">
            <v>4058389802</v>
          </cell>
        </row>
        <row r="141">
          <cell r="C141">
            <v>7</v>
          </cell>
          <cell r="D141" t="str">
            <v>آب، برق, سوخت, تلفن و پست</v>
          </cell>
          <cell r="Z141">
            <v>4337231097</v>
          </cell>
        </row>
        <row r="142">
          <cell r="C142">
            <v>7</v>
          </cell>
          <cell r="D142" t="str">
            <v>آب، برق, سوخت, تلفن و پست</v>
          </cell>
          <cell r="Z142">
            <v>346703550</v>
          </cell>
        </row>
        <row r="143">
          <cell r="C143">
            <v>7</v>
          </cell>
          <cell r="D143" t="str">
            <v>آب، برق, سوخت, تلفن و پست</v>
          </cell>
          <cell r="Z143">
            <v>835300969</v>
          </cell>
        </row>
        <row r="144">
          <cell r="C144">
            <v>7</v>
          </cell>
          <cell r="D144" t="str">
            <v>آب، برق, سوخت, تلفن و پست</v>
          </cell>
          <cell r="Z144">
            <v>11819347815</v>
          </cell>
        </row>
        <row r="145">
          <cell r="C145">
            <v>7</v>
          </cell>
          <cell r="D145" t="str">
            <v>آب، برق, سوخت, تلفن و پست</v>
          </cell>
          <cell r="Z145">
            <v>865359214</v>
          </cell>
        </row>
        <row r="146">
          <cell r="C146">
            <v>7</v>
          </cell>
          <cell r="D146" t="str">
            <v>سایر</v>
          </cell>
          <cell r="Z146">
            <v>349532500</v>
          </cell>
        </row>
        <row r="147">
          <cell r="C147">
            <v>7</v>
          </cell>
          <cell r="D147" t="str">
            <v>سایر</v>
          </cell>
          <cell r="Z147">
            <v>5496661960</v>
          </cell>
        </row>
        <row r="148">
          <cell r="C148">
            <v>7</v>
          </cell>
          <cell r="D148" t="str">
            <v>حقوق و مزایای تامین نیروی انسانی</v>
          </cell>
          <cell r="Z148">
            <v>0</v>
          </cell>
        </row>
        <row r="149">
          <cell r="C149">
            <v>7</v>
          </cell>
          <cell r="D149" t="str">
            <v>حقوق و مزایای تامین نیروی انسانی</v>
          </cell>
          <cell r="Z149">
            <v>0</v>
          </cell>
        </row>
        <row r="150">
          <cell r="C150">
            <v>7</v>
          </cell>
          <cell r="D150" t="str">
            <v>شیر و غذا پوشاک ، آبدارخانه و پذيرايي</v>
          </cell>
          <cell r="Z150">
            <v>2133533823</v>
          </cell>
        </row>
        <row r="151">
          <cell r="C151">
            <v>7</v>
          </cell>
          <cell r="D151" t="str">
            <v>اياب وذهاب, سفر وفوق العاده ماموريت</v>
          </cell>
          <cell r="Z151">
            <v>5522399442</v>
          </cell>
        </row>
        <row r="152">
          <cell r="C152">
            <v>7</v>
          </cell>
          <cell r="D152" t="str">
            <v>آب، برق, سوخت, تلفن و پست</v>
          </cell>
          <cell r="Z152">
            <v>61873901</v>
          </cell>
        </row>
        <row r="153">
          <cell r="C153">
            <v>7</v>
          </cell>
          <cell r="D153" t="str">
            <v>شیر و غذا پوشاک ، آبدارخانه و پذيرايي</v>
          </cell>
          <cell r="Z153">
            <v>1729185505</v>
          </cell>
        </row>
        <row r="154">
          <cell r="C154">
            <v>7</v>
          </cell>
          <cell r="D154" t="str">
            <v>سایر</v>
          </cell>
          <cell r="Z154">
            <v>1350731509</v>
          </cell>
        </row>
        <row r="155">
          <cell r="C155">
            <v>7</v>
          </cell>
          <cell r="D155" t="str">
            <v>سایر</v>
          </cell>
          <cell r="Z155">
            <v>0</v>
          </cell>
        </row>
        <row r="156">
          <cell r="C156">
            <v>7</v>
          </cell>
          <cell r="D156" t="str">
            <v>شیر و غذا پوشاک ، آبدارخانه و پذيرايي</v>
          </cell>
          <cell r="Z156">
            <v>38871601987</v>
          </cell>
        </row>
        <row r="157">
          <cell r="C157">
            <v>7</v>
          </cell>
          <cell r="D157" t="str">
            <v>سایر</v>
          </cell>
          <cell r="Z157">
            <v>1442778014</v>
          </cell>
        </row>
        <row r="158">
          <cell r="C158">
            <v>7</v>
          </cell>
          <cell r="D158" t="str">
            <v>آب، برق, سوخت, تلفن و پست</v>
          </cell>
          <cell r="Z158">
            <v>0</v>
          </cell>
        </row>
        <row r="159">
          <cell r="C159">
            <v>7</v>
          </cell>
          <cell r="D159" t="str">
            <v>سایر</v>
          </cell>
          <cell r="Z159">
            <v>507749250</v>
          </cell>
        </row>
        <row r="160">
          <cell r="C160">
            <v>7</v>
          </cell>
          <cell r="D160" t="str">
            <v>استهلاك داراييهاي ثابت مشهود</v>
          </cell>
          <cell r="Z160">
            <v>30767041301</v>
          </cell>
        </row>
        <row r="161">
          <cell r="C161">
            <v>7</v>
          </cell>
          <cell r="D161" t="str">
            <v>استهلاك داراييهاي ثابت مشهود</v>
          </cell>
          <cell r="Z161">
            <v>14232572043</v>
          </cell>
        </row>
        <row r="162">
          <cell r="C162">
            <v>7</v>
          </cell>
          <cell r="D162" t="str">
            <v>استهلاك داراييهاي ثابت مشهود</v>
          </cell>
          <cell r="Z162">
            <v>11031611560</v>
          </cell>
        </row>
        <row r="163">
          <cell r="C163">
            <v>7</v>
          </cell>
          <cell r="D163" t="str">
            <v>استهلاك داراييهاي ثابت مشهود</v>
          </cell>
          <cell r="Z163">
            <v>130576165</v>
          </cell>
        </row>
        <row r="164">
          <cell r="C164">
            <v>7</v>
          </cell>
          <cell r="D164" t="str">
            <v>استهلاك داراييهاي ثابت مشهود</v>
          </cell>
          <cell r="Z164">
            <v>26200748952</v>
          </cell>
        </row>
        <row r="165">
          <cell r="C165">
            <v>7</v>
          </cell>
          <cell r="D165" t="str">
            <v>استهلاك داراييهاي ثابت مشهود</v>
          </cell>
          <cell r="Z165">
            <v>11319084518</v>
          </cell>
        </row>
        <row r="166">
          <cell r="C166">
            <v>7</v>
          </cell>
          <cell r="D166" t="str">
            <v>استهلاك داراييهاي ثابت مشهود</v>
          </cell>
          <cell r="Z166">
            <v>219239951</v>
          </cell>
        </row>
        <row r="167">
          <cell r="C167">
            <v>11</v>
          </cell>
          <cell r="D167" t="str">
            <v>درآمد حاصل از سرمایه گذاری در شرکتهای گروه</v>
          </cell>
          <cell r="Z167">
            <v>0</v>
          </cell>
        </row>
        <row r="168">
          <cell r="C168">
            <v>11</v>
          </cell>
          <cell r="D168" t="str">
            <v>درآمد حاصل از سرمایه گذاری در سایر شرکتها</v>
          </cell>
          <cell r="Z168">
            <v>0</v>
          </cell>
        </row>
        <row r="169">
          <cell r="C169">
            <v>11</v>
          </cell>
          <cell r="D169" t="str">
            <v>سایر</v>
          </cell>
          <cell r="Z169">
            <v>7737160</v>
          </cell>
        </row>
        <row r="170">
          <cell r="C170">
            <v>11</v>
          </cell>
          <cell r="D170" t="str">
            <v>سایر</v>
          </cell>
          <cell r="Z170">
            <v>-45081907309</v>
          </cell>
        </row>
        <row r="171">
          <cell r="C171">
            <v>11</v>
          </cell>
          <cell r="D171" t="str">
            <v>زیان کاهش ارزش موجودیها</v>
          </cell>
          <cell r="Z171">
            <v>0</v>
          </cell>
        </row>
        <row r="172">
          <cell r="C172">
            <v>11</v>
          </cell>
          <cell r="D172" t="str">
            <v>زیان کاهش ارزش سرمایه گذاریها</v>
          </cell>
          <cell r="Z172">
            <v>0</v>
          </cell>
        </row>
        <row r="173">
          <cell r="C173">
            <v>11</v>
          </cell>
          <cell r="D173" t="str">
            <v>زیان کاهش ارزش داراییهای ثابت</v>
          </cell>
          <cell r="Z173">
            <v>0</v>
          </cell>
        </row>
        <row r="174">
          <cell r="C174">
            <v>8</v>
          </cell>
          <cell r="D174" t="str">
            <v>خالص کسر و اضافی انبار</v>
          </cell>
          <cell r="Z174">
            <v>-1927247154</v>
          </cell>
        </row>
        <row r="175">
          <cell r="C175">
            <v>8</v>
          </cell>
          <cell r="D175" t="str">
            <v>سایر</v>
          </cell>
          <cell r="Z175">
            <v>0</v>
          </cell>
        </row>
        <row r="176">
          <cell r="C176">
            <v>8</v>
          </cell>
          <cell r="D176" t="str">
            <v>سایر</v>
          </cell>
          <cell r="Z176">
            <v>0</v>
          </cell>
        </row>
        <row r="177">
          <cell r="C177">
            <v>8</v>
          </cell>
          <cell r="D177" t="str">
            <v>سایر</v>
          </cell>
          <cell r="Z177">
            <v>0</v>
          </cell>
        </row>
        <row r="178">
          <cell r="C178">
            <v>8</v>
          </cell>
          <cell r="D178" t="str">
            <v>سایر</v>
          </cell>
          <cell r="Z178">
            <v>0</v>
          </cell>
        </row>
        <row r="179">
          <cell r="C179">
            <v>8</v>
          </cell>
          <cell r="D179" t="str">
            <v>سایر</v>
          </cell>
          <cell r="Z179">
            <v>0</v>
          </cell>
        </row>
        <row r="180">
          <cell r="C180">
            <v>8</v>
          </cell>
          <cell r="D180" t="str">
            <v>سایر</v>
          </cell>
          <cell r="Z180">
            <v>0</v>
          </cell>
        </row>
        <row r="181">
          <cell r="C181">
            <v>8</v>
          </cell>
          <cell r="D181" t="str">
            <v>سایر</v>
          </cell>
          <cell r="Z181">
            <v>-315772</v>
          </cell>
        </row>
        <row r="182">
          <cell r="C182">
            <v>10</v>
          </cell>
          <cell r="D182" t="str">
            <v>بانک ها و موسسات اعتباری</v>
          </cell>
          <cell r="Z182">
            <v>821322840423</v>
          </cell>
        </row>
        <row r="183">
          <cell r="C183">
            <v>7</v>
          </cell>
          <cell r="D183" t="str">
            <v>کارمزد خدمات بانکی</v>
          </cell>
          <cell r="Z183">
            <v>16174471326</v>
          </cell>
        </row>
        <row r="184">
          <cell r="C184">
            <v>7</v>
          </cell>
          <cell r="D184" t="str">
            <v>کارمزد خدمات بانکی</v>
          </cell>
          <cell r="Z184">
            <v>225000</v>
          </cell>
        </row>
        <row r="185">
          <cell r="C185">
            <v>10</v>
          </cell>
          <cell r="D185" t="str">
            <v>بانک ها و موسسات اعتباری</v>
          </cell>
          <cell r="Z185">
            <v>25040500988</v>
          </cell>
        </row>
        <row r="186">
          <cell r="C186">
            <v>10</v>
          </cell>
          <cell r="D186" t="str">
            <v>بانک ها و موسسات اعتباری</v>
          </cell>
          <cell r="Z186">
            <v>-16666762133</v>
          </cell>
        </row>
        <row r="187">
          <cell r="C187">
            <v>11</v>
          </cell>
          <cell r="D187" t="str">
            <v xml:space="preserve">سود ناشي از فروش دارایيهاي ثابت مشهود </v>
          </cell>
          <cell r="Z187">
            <v>-32741198</v>
          </cell>
        </row>
        <row r="188">
          <cell r="C188">
            <v>11</v>
          </cell>
          <cell r="D188" t="str">
            <v>درآمد حاصل از اجاره محل</v>
          </cell>
          <cell r="Z188">
            <v>-1092589262</v>
          </cell>
        </row>
        <row r="189">
          <cell r="C189">
            <v>11</v>
          </cell>
          <cell r="D189" t="str">
            <v xml:space="preserve">سود سپرده بانكي </v>
          </cell>
          <cell r="Z189">
            <v>-769807079</v>
          </cell>
        </row>
        <row r="190">
          <cell r="C190">
            <v>11</v>
          </cell>
          <cell r="D190" t="str">
            <v>درآمد حاصل از فروش ضایعات غیر دارویی</v>
          </cell>
          <cell r="Z190">
            <v>-2605729815</v>
          </cell>
        </row>
        <row r="191">
          <cell r="C191">
            <v>11</v>
          </cell>
          <cell r="D191" t="str">
            <v>سایر</v>
          </cell>
          <cell r="Z191">
            <v>-384152979</v>
          </cell>
        </row>
        <row r="192">
          <cell r="C192">
            <v>11</v>
          </cell>
          <cell r="D192" t="str">
            <v xml:space="preserve">خسارت دریافتی از بیمه </v>
          </cell>
          <cell r="Z192">
            <v>-523088810</v>
          </cell>
        </row>
        <row r="193">
          <cell r="C193">
            <v>11</v>
          </cell>
          <cell r="D193" t="str">
            <v>سایر</v>
          </cell>
          <cell r="Z193">
            <v>-12300000</v>
          </cell>
        </row>
        <row r="194">
          <cell r="C194">
            <v>11</v>
          </cell>
          <cell r="D194" t="str">
            <v>سایر</v>
          </cell>
          <cell r="Z194">
            <v>-119653540</v>
          </cell>
        </row>
        <row r="195">
          <cell r="C195">
            <v>11</v>
          </cell>
          <cell r="D195" t="str">
            <v>سایر</v>
          </cell>
          <cell r="Z195">
            <v>0</v>
          </cell>
        </row>
        <row r="196">
          <cell r="C196">
            <v>11</v>
          </cell>
          <cell r="D196" t="str">
            <v>درآمد حاصل از فروش داراییهای نامشهود</v>
          </cell>
          <cell r="Z196">
            <v>0</v>
          </cell>
        </row>
        <row r="197">
          <cell r="C197">
            <v>11</v>
          </cell>
          <cell r="D197" t="str">
            <v>سایر</v>
          </cell>
          <cell r="Z197">
            <v>1660880</v>
          </cell>
        </row>
        <row r="198">
          <cell r="C198">
            <v>11</v>
          </cell>
          <cell r="D198" t="str">
            <v>سایر</v>
          </cell>
          <cell r="Z198">
            <v>-21854933</v>
          </cell>
        </row>
        <row r="199">
          <cell r="C199">
            <v>11</v>
          </cell>
          <cell r="D199" t="str">
            <v>سود سهام حاصل از سرمايه گذاريها</v>
          </cell>
          <cell r="Z199">
            <v>-28397324710</v>
          </cell>
        </row>
        <row r="200">
          <cell r="C200">
            <v>11</v>
          </cell>
          <cell r="D200" t="str">
            <v>درآمد حاصل از سرمایه گذاری در سایر شرکتها</v>
          </cell>
          <cell r="Z200">
            <v>0</v>
          </cell>
        </row>
        <row r="201">
          <cell r="C201">
            <v>11</v>
          </cell>
          <cell r="D201" t="str">
            <v>سایر</v>
          </cell>
          <cell r="Z201">
            <v>1079726406</v>
          </cell>
        </row>
        <row r="202">
          <cell r="C202" t="str">
            <v>XX</v>
          </cell>
          <cell r="D202" t="str">
            <v>XX</v>
          </cell>
          <cell r="Z202" t="e">
            <v>#REF!</v>
          </cell>
        </row>
        <row r="203">
          <cell r="C203" t="str">
            <v>XX</v>
          </cell>
          <cell r="D203" t="str">
            <v>XX</v>
          </cell>
          <cell r="Z203" t="e">
            <v>#REF!</v>
          </cell>
        </row>
        <row r="204">
          <cell r="C204" t="str">
            <v>XX</v>
          </cell>
          <cell r="D204" t="str">
            <v>XX</v>
          </cell>
          <cell r="Z204">
            <v>0</v>
          </cell>
        </row>
        <row r="205">
          <cell r="C205" t="str">
            <v>XX</v>
          </cell>
          <cell r="D205" t="str">
            <v>XX</v>
          </cell>
          <cell r="Z205">
            <v>0</v>
          </cell>
        </row>
        <row r="206">
          <cell r="C206" t="str">
            <v>XX</v>
          </cell>
          <cell r="D206" t="str">
            <v>XX</v>
          </cell>
          <cell r="Z206">
            <v>0</v>
          </cell>
        </row>
        <row r="207">
          <cell r="C207" t="str">
            <v>XX</v>
          </cell>
          <cell r="D207" t="str">
            <v>XX</v>
          </cell>
          <cell r="Z207">
            <v>0</v>
          </cell>
        </row>
        <row r="208">
          <cell r="C208" t="str">
            <v>XX</v>
          </cell>
          <cell r="D208" t="str">
            <v>XX</v>
          </cell>
          <cell r="Z208">
            <v>0</v>
          </cell>
        </row>
        <row r="209">
          <cell r="C209" t="str">
            <v>XX</v>
          </cell>
          <cell r="D209" t="str">
            <v>XX</v>
          </cell>
          <cell r="Z209">
            <v>0</v>
          </cell>
        </row>
        <row r="210">
          <cell r="C210" t="str">
            <v>XX</v>
          </cell>
          <cell r="D210" t="str">
            <v>XX</v>
          </cell>
          <cell r="Z210">
            <v>0</v>
          </cell>
        </row>
        <row r="211">
          <cell r="C211" t="str">
            <v>XX</v>
          </cell>
          <cell r="D211" t="str">
            <v>XX</v>
          </cell>
          <cell r="Z211">
            <v>0</v>
          </cell>
        </row>
        <row r="212">
          <cell r="C212" t="str">
            <v>XX</v>
          </cell>
          <cell r="D212" t="str">
            <v>XX</v>
          </cell>
          <cell r="Z212">
            <v>0</v>
          </cell>
        </row>
        <row r="213">
          <cell r="C213" t="str">
            <v>XX</v>
          </cell>
          <cell r="D213" t="str">
            <v>XX</v>
          </cell>
          <cell r="Z213">
            <v>0</v>
          </cell>
        </row>
        <row r="214">
          <cell r="C214" t="str">
            <v>XX</v>
          </cell>
          <cell r="D214" t="str">
            <v>XX</v>
          </cell>
          <cell r="Z214">
            <v>0</v>
          </cell>
        </row>
        <row r="215">
          <cell r="C215" t="str">
            <v>XX</v>
          </cell>
          <cell r="D215" t="str">
            <v>XX</v>
          </cell>
          <cell r="Z215">
            <v>0</v>
          </cell>
        </row>
        <row r="216">
          <cell r="C216" t="str">
            <v>XX</v>
          </cell>
          <cell r="D216" t="str">
            <v>XX</v>
          </cell>
          <cell r="Z216">
            <v>0</v>
          </cell>
        </row>
        <row r="217">
          <cell r="C217" t="str">
            <v>XX</v>
          </cell>
          <cell r="D217" t="str">
            <v>XX</v>
          </cell>
          <cell r="Z217">
            <v>0</v>
          </cell>
        </row>
        <row r="218">
          <cell r="C218" t="str">
            <v>XX</v>
          </cell>
          <cell r="D218" t="str">
            <v>XX</v>
          </cell>
          <cell r="Z218">
            <v>0</v>
          </cell>
        </row>
        <row r="219">
          <cell r="C219" t="str">
            <v>XX</v>
          </cell>
          <cell r="D219" t="str">
            <v>XX</v>
          </cell>
          <cell r="Z219">
            <v>0</v>
          </cell>
        </row>
        <row r="220">
          <cell r="C220" t="str">
            <v>XX</v>
          </cell>
          <cell r="D220" t="str">
            <v>XX</v>
          </cell>
          <cell r="Z220">
            <v>0</v>
          </cell>
        </row>
        <row r="221">
          <cell r="C221" t="str">
            <v>XX</v>
          </cell>
          <cell r="D221" t="str">
            <v>XX</v>
          </cell>
          <cell r="Z221">
            <v>0</v>
          </cell>
        </row>
        <row r="222">
          <cell r="C222" t="str">
            <v>XX</v>
          </cell>
          <cell r="D222" t="str">
            <v>XX</v>
          </cell>
          <cell r="Z222">
            <v>0</v>
          </cell>
        </row>
        <row r="223">
          <cell r="C223" t="str">
            <v>XX</v>
          </cell>
          <cell r="D223" t="str">
            <v>XX</v>
          </cell>
          <cell r="Z223">
            <v>0</v>
          </cell>
        </row>
        <row r="224">
          <cell r="C224">
            <v>13</v>
          </cell>
          <cell r="D224" t="str">
            <v>Assets List</v>
          </cell>
          <cell r="Z224">
            <v>142155844422</v>
          </cell>
        </row>
        <row r="225">
          <cell r="C225">
            <v>13</v>
          </cell>
          <cell r="D225" t="str">
            <v>Assets List</v>
          </cell>
          <cell r="Z225">
            <v>283420211343</v>
          </cell>
        </row>
        <row r="226">
          <cell r="C226">
            <v>13</v>
          </cell>
          <cell r="D226" t="str">
            <v>Assets List</v>
          </cell>
          <cell r="Z226">
            <v>140811736747</v>
          </cell>
        </row>
        <row r="227">
          <cell r="C227">
            <v>13</v>
          </cell>
          <cell r="D227" t="str">
            <v>Assets List</v>
          </cell>
          <cell r="Z227">
            <v>67907477028</v>
          </cell>
        </row>
        <row r="228">
          <cell r="C228">
            <v>13</v>
          </cell>
          <cell r="D228" t="str">
            <v>Assets List</v>
          </cell>
          <cell r="Z228">
            <v>97694863567</v>
          </cell>
        </row>
        <row r="229">
          <cell r="C229">
            <v>13</v>
          </cell>
          <cell r="D229" t="str">
            <v>Assets List</v>
          </cell>
          <cell r="Z229">
            <v>2146375740</v>
          </cell>
        </row>
        <row r="230">
          <cell r="C230">
            <v>13</v>
          </cell>
          <cell r="D230" t="str">
            <v>Assets List</v>
          </cell>
          <cell r="Z230">
            <v>259367042686</v>
          </cell>
        </row>
        <row r="231">
          <cell r="C231">
            <v>13</v>
          </cell>
          <cell r="D231" t="str">
            <v>Assets List</v>
          </cell>
          <cell r="Z231">
            <v>0</v>
          </cell>
        </row>
        <row r="232">
          <cell r="C232">
            <v>13</v>
          </cell>
          <cell r="D232" t="str">
            <v>Assets List</v>
          </cell>
          <cell r="Z232">
            <v>92003744867</v>
          </cell>
        </row>
        <row r="233">
          <cell r="C233">
            <v>13</v>
          </cell>
          <cell r="D233" t="str">
            <v>Assets List</v>
          </cell>
          <cell r="Z233">
            <v>-161263163054</v>
          </cell>
        </row>
        <row r="234">
          <cell r="C234">
            <v>13</v>
          </cell>
          <cell r="D234" t="str">
            <v>Assets List</v>
          </cell>
          <cell r="Z234">
            <v>-93266486518</v>
          </cell>
        </row>
        <row r="235">
          <cell r="C235">
            <v>13</v>
          </cell>
          <cell r="D235" t="str">
            <v>Assets List</v>
          </cell>
          <cell r="Z235">
            <v>-48777248289</v>
          </cell>
        </row>
        <row r="236">
          <cell r="C236">
            <v>13</v>
          </cell>
          <cell r="D236" t="str">
            <v>Assets List</v>
          </cell>
          <cell r="Z236">
            <v>-61760392966</v>
          </cell>
        </row>
        <row r="237">
          <cell r="C237">
            <v>13</v>
          </cell>
          <cell r="D237" t="str">
            <v>Assets List</v>
          </cell>
          <cell r="Z237">
            <v>-1359546279</v>
          </cell>
        </row>
        <row r="238">
          <cell r="C238">
            <v>13</v>
          </cell>
          <cell r="D238" t="str">
            <v>Assets List</v>
          </cell>
          <cell r="Z238">
            <v>-165158004040</v>
          </cell>
        </row>
        <row r="239">
          <cell r="C239">
            <v>13</v>
          </cell>
          <cell r="D239" t="str">
            <v>Assets List</v>
          </cell>
          <cell r="Z239">
            <v>0</v>
          </cell>
        </row>
        <row r="240">
          <cell r="C240">
            <v>14</v>
          </cell>
          <cell r="D240" t="str">
            <v>Assets List</v>
          </cell>
          <cell r="Z240">
            <v>402132445</v>
          </cell>
        </row>
        <row r="241">
          <cell r="C241">
            <v>14</v>
          </cell>
          <cell r="D241" t="str">
            <v>Assets List</v>
          </cell>
          <cell r="Z241">
            <v>117667000</v>
          </cell>
        </row>
        <row r="242">
          <cell r="C242">
            <v>14</v>
          </cell>
          <cell r="D242" t="str">
            <v>Assets List</v>
          </cell>
          <cell r="Z242">
            <v>6204719092</v>
          </cell>
        </row>
        <row r="243">
          <cell r="C243">
            <v>14</v>
          </cell>
          <cell r="D243" t="str">
            <v>Assets List</v>
          </cell>
          <cell r="Z243">
            <v>7344193066</v>
          </cell>
        </row>
        <row r="244">
          <cell r="C244">
            <v>13</v>
          </cell>
          <cell r="D244" t="str">
            <v>Assets List</v>
          </cell>
          <cell r="Z244">
            <v>0</v>
          </cell>
        </row>
        <row r="245">
          <cell r="C245">
            <v>13</v>
          </cell>
          <cell r="D245" t="str">
            <v>Assets List</v>
          </cell>
          <cell r="Z245">
            <v>0</v>
          </cell>
        </row>
        <row r="246">
          <cell r="C246">
            <v>14</v>
          </cell>
          <cell r="D246" t="str">
            <v>Assets List</v>
          </cell>
          <cell r="Z246">
            <v>-6576802790</v>
          </cell>
        </row>
        <row r="247">
          <cell r="C247">
            <v>15</v>
          </cell>
          <cell r="D247" t="str">
            <v>سپرده های سرمایه گذاری بلند مدت بانکی</v>
          </cell>
          <cell r="Z247">
            <v>0</v>
          </cell>
        </row>
        <row r="248">
          <cell r="C248">
            <v>15</v>
          </cell>
          <cell r="D248" t="str">
            <v>سرمایه گذاری در سهام شرکت ها</v>
          </cell>
          <cell r="Z248">
            <v>21070096020</v>
          </cell>
        </row>
        <row r="249">
          <cell r="C249">
            <v>15</v>
          </cell>
          <cell r="D249" t="str">
            <v>سرمایه گذاری در سهام شرکت ها</v>
          </cell>
          <cell r="Z249">
            <v>27965841</v>
          </cell>
        </row>
        <row r="250">
          <cell r="C250">
            <v>15</v>
          </cell>
          <cell r="D250" t="str">
            <v>سرمایه گذاری در سهام شرکت ها</v>
          </cell>
          <cell r="Z250">
            <v>0</v>
          </cell>
        </row>
        <row r="251">
          <cell r="C251">
            <v>15</v>
          </cell>
          <cell r="D251" t="str">
            <v>سرمایه گذاری در سایر اوراق بهادار</v>
          </cell>
          <cell r="Z251">
            <v>0</v>
          </cell>
        </row>
        <row r="252">
          <cell r="C252">
            <v>15</v>
          </cell>
          <cell r="D252" t="str">
            <v>سرمایه گذاری در سهام شرکت ها</v>
          </cell>
          <cell r="Z252">
            <v>0</v>
          </cell>
        </row>
        <row r="253">
          <cell r="C253" t="str">
            <v>16-4</v>
          </cell>
          <cell r="D253" t="str">
            <v>اشخاص وابسته</v>
          </cell>
          <cell r="Z253">
            <v>0</v>
          </cell>
        </row>
        <row r="254">
          <cell r="C254" t="str">
            <v>16-4</v>
          </cell>
          <cell r="D254" t="str">
            <v>اشخاص وابسته</v>
          </cell>
          <cell r="Z254">
            <v>0</v>
          </cell>
        </row>
        <row r="255">
          <cell r="C255" t="str">
            <v>16-4</v>
          </cell>
          <cell r="D255" t="str">
            <v>سایر مشتریان</v>
          </cell>
          <cell r="Z255">
            <v>0</v>
          </cell>
        </row>
        <row r="256">
          <cell r="C256" t="str">
            <v>16-4</v>
          </cell>
          <cell r="D256" t="str">
            <v>سایر مشتریان</v>
          </cell>
          <cell r="Z256">
            <v>0</v>
          </cell>
        </row>
        <row r="257">
          <cell r="C257" t="str">
            <v>16-4</v>
          </cell>
          <cell r="D257" t="str">
            <v>سایر مشتریان</v>
          </cell>
          <cell r="Z257">
            <v>7538413044794</v>
          </cell>
        </row>
        <row r="258">
          <cell r="C258" t="str">
            <v>16-4</v>
          </cell>
          <cell r="D258" t="str">
            <v>سایر مشتریان</v>
          </cell>
          <cell r="Z258">
            <v>361536281212</v>
          </cell>
        </row>
        <row r="259">
          <cell r="C259" t="str">
            <v>16-4</v>
          </cell>
          <cell r="D259" t="str">
            <v>اوراق خزانه اسلامی</v>
          </cell>
          <cell r="Z259">
            <v>0</v>
          </cell>
        </row>
        <row r="260">
          <cell r="C260" t="str">
            <v>16-4</v>
          </cell>
          <cell r="D260" t="str">
            <v>کاهش ارزش</v>
          </cell>
          <cell r="Z260">
            <v>0</v>
          </cell>
        </row>
        <row r="261">
          <cell r="C261" t="str">
            <v>16-5</v>
          </cell>
          <cell r="D261" t="str">
            <v>اشخاص وابسته</v>
          </cell>
          <cell r="Z261">
            <v>0</v>
          </cell>
        </row>
        <row r="262">
          <cell r="C262" t="str">
            <v>16-5</v>
          </cell>
          <cell r="D262" t="str">
            <v>اشخاص وابسته</v>
          </cell>
          <cell r="Z262">
            <v>0</v>
          </cell>
        </row>
        <row r="263">
          <cell r="C263" t="str">
            <v>16-5</v>
          </cell>
          <cell r="D263" t="str">
            <v>سایر مشتریان</v>
          </cell>
          <cell r="Z263">
            <v>15414992288454</v>
          </cell>
        </row>
        <row r="264">
          <cell r="C264" t="str">
            <v>16-5</v>
          </cell>
          <cell r="D264" t="str">
            <v>سایر مشتریان</v>
          </cell>
          <cell r="Z264">
            <v>19000000</v>
          </cell>
        </row>
        <row r="265">
          <cell r="C265" t="str">
            <v>16-5</v>
          </cell>
          <cell r="D265" t="str">
            <v>سایر مشتریان</v>
          </cell>
          <cell r="Z265">
            <v>55464249126</v>
          </cell>
        </row>
        <row r="266">
          <cell r="C266" t="str">
            <v>16-5</v>
          </cell>
          <cell r="D266" t="str">
            <v>سایر مشتریان</v>
          </cell>
          <cell r="Z266">
            <v>88665175680</v>
          </cell>
        </row>
        <row r="267">
          <cell r="C267" t="str">
            <v>16-5</v>
          </cell>
          <cell r="D267" t="str">
            <v>سایر مشتریان</v>
          </cell>
          <cell r="Z267">
            <v>399589004286</v>
          </cell>
        </row>
        <row r="268">
          <cell r="C268" t="str">
            <v>16-5</v>
          </cell>
          <cell r="D268" t="str">
            <v>سایر مشتریان</v>
          </cell>
          <cell r="Z268">
            <v>5492854030</v>
          </cell>
        </row>
        <row r="269">
          <cell r="C269" t="str">
            <v>16-5</v>
          </cell>
          <cell r="D269" t="str">
            <v>سایر مشتریان</v>
          </cell>
          <cell r="Z269">
            <v>0</v>
          </cell>
        </row>
        <row r="270">
          <cell r="C270" t="str">
            <v>16-5</v>
          </cell>
          <cell r="D270" t="str">
            <v>کاهش ارزش</v>
          </cell>
          <cell r="Z270">
            <v>-101000433668</v>
          </cell>
        </row>
        <row r="271">
          <cell r="C271" t="str">
            <v>16-4</v>
          </cell>
          <cell r="D271" t="str">
            <v>اشخاص وابسته</v>
          </cell>
          <cell r="Z271">
            <v>0</v>
          </cell>
        </row>
        <row r="272">
          <cell r="C272" t="str">
            <v>16-5</v>
          </cell>
          <cell r="D272" t="str">
            <v>اشخاص وابسته</v>
          </cell>
          <cell r="Z272">
            <v>807512523280</v>
          </cell>
        </row>
        <row r="273">
          <cell r="C273" t="str">
            <v>16-6</v>
          </cell>
          <cell r="D273" t="str">
            <v>سایر مشتریان</v>
          </cell>
          <cell r="Z273">
            <v>0</v>
          </cell>
        </row>
        <row r="274">
          <cell r="C274" t="str">
            <v>16-6</v>
          </cell>
          <cell r="D274" t="str">
            <v>ساير</v>
          </cell>
          <cell r="Z274">
            <v>0</v>
          </cell>
        </row>
        <row r="275">
          <cell r="C275" t="str">
            <v>16-6</v>
          </cell>
          <cell r="D275" t="str">
            <v>ساير</v>
          </cell>
          <cell r="Z275">
            <v>0</v>
          </cell>
        </row>
        <row r="276">
          <cell r="C276" t="str">
            <v>16-6</v>
          </cell>
          <cell r="D276" t="str">
            <v>ساير</v>
          </cell>
          <cell r="Z276">
            <v>0</v>
          </cell>
        </row>
        <row r="277">
          <cell r="C277" t="str">
            <v>16-6</v>
          </cell>
          <cell r="D277" t="str">
            <v>ساير</v>
          </cell>
          <cell r="Z277">
            <v>70022578885</v>
          </cell>
        </row>
        <row r="278">
          <cell r="C278" t="str">
            <v>16-6</v>
          </cell>
          <cell r="D278" t="str">
            <v>بدهکاران غیرتجاری</v>
          </cell>
          <cell r="Z278">
            <v>28666435949</v>
          </cell>
        </row>
        <row r="279">
          <cell r="C279" t="str">
            <v>16-6</v>
          </cell>
          <cell r="D279" t="str">
            <v>ساير</v>
          </cell>
          <cell r="Z279">
            <v>0</v>
          </cell>
        </row>
        <row r="280">
          <cell r="C280" t="str">
            <v>16-6</v>
          </cell>
          <cell r="D280" t="str">
            <v>ساير</v>
          </cell>
          <cell r="Z280">
            <v>0</v>
          </cell>
        </row>
        <row r="281">
          <cell r="C281" t="str">
            <v>16-6</v>
          </cell>
          <cell r="D281" t="str">
            <v>ساير</v>
          </cell>
          <cell r="Z281">
            <v>0</v>
          </cell>
        </row>
        <row r="282">
          <cell r="C282" t="str">
            <v>16-6</v>
          </cell>
          <cell r="D282" t="str">
            <v>كاركنان (وام و بیمه عمر)</v>
          </cell>
          <cell r="Z282">
            <v>75507476885</v>
          </cell>
        </row>
        <row r="283">
          <cell r="C283" t="str">
            <v>16-6</v>
          </cell>
          <cell r="D283" t="str">
            <v>كاركنان (وام و بیمه عمر)</v>
          </cell>
          <cell r="Z283">
            <v>17641117834</v>
          </cell>
        </row>
        <row r="284">
          <cell r="C284" t="str">
            <v>16-6</v>
          </cell>
          <cell r="D284" t="str">
            <v>كاركنان (وام و بیمه عمر)</v>
          </cell>
          <cell r="Z284">
            <v>28396983750</v>
          </cell>
        </row>
        <row r="285">
          <cell r="C285" t="str">
            <v>16-6</v>
          </cell>
          <cell r="D285" t="str">
            <v>كاركنان (وام و بیمه عمر)</v>
          </cell>
          <cell r="Z285">
            <v>0</v>
          </cell>
        </row>
        <row r="286">
          <cell r="C286" t="str">
            <v>16-6</v>
          </cell>
          <cell r="D286" t="str">
            <v>كاركنان (وام و بیمه عمر)</v>
          </cell>
          <cell r="Z286">
            <v>0</v>
          </cell>
        </row>
        <row r="287">
          <cell r="C287" t="str">
            <v>16-6</v>
          </cell>
          <cell r="D287" t="str">
            <v>كاركنان (وام و بیمه عمر)</v>
          </cell>
          <cell r="Z287">
            <v>417050000</v>
          </cell>
        </row>
        <row r="288">
          <cell r="C288" t="str">
            <v>16-6</v>
          </cell>
          <cell r="D288" t="str">
            <v>كاركنان (وام و بیمه عمر)</v>
          </cell>
          <cell r="Z288">
            <v>3049900000</v>
          </cell>
        </row>
        <row r="289">
          <cell r="C289" t="str">
            <v>16-6</v>
          </cell>
          <cell r="D289" t="str">
            <v>كاركنان (وام و بیمه عمر)</v>
          </cell>
          <cell r="Z289">
            <v>24653913</v>
          </cell>
        </row>
        <row r="290">
          <cell r="C290" t="str">
            <v>16-6</v>
          </cell>
          <cell r="D290" t="str">
            <v>كاركنان (وام و بیمه عمر)</v>
          </cell>
          <cell r="Z290">
            <v>0</v>
          </cell>
        </row>
        <row r="291">
          <cell r="C291" t="str">
            <v>16-6</v>
          </cell>
          <cell r="D291" t="str">
            <v>كاركنان (وام و بیمه عمر)</v>
          </cell>
          <cell r="Z291">
            <v>2629853465</v>
          </cell>
        </row>
        <row r="292">
          <cell r="C292" t="str">
            <v>16-6</v>
          </cell>
          <cell r="D292" t="str">
            <v>كاركنان (وام و بیمه عمر)</v>
          </cell>
          <cell r="Z292">
            <v>123071351</v>
          </cell>
        </row>
        <row r="293">
          <cell r="C293" t="str">
            <v>16-6</v>
          </cell>
          <cell r="D293" t="str">
            <v>كاركنان (وام و بیمه عمر)</v>
          </cell>
          <cell r="Z293">
            <v>0</v>
          </cell>
        </row>
        <row r="294">
          <cell r="C294" t="str">
            <v>16-6</v>
          </cell>
          <cell r="D294" t="str">
            <v>كاركنان (وام و بیمه عمر)</v>
          </cell>
          <cell r="Z294">
            <v>0</v>
          </cell>
        </row>
        <row r="295">
          <cell r="C295" t="str">
            <v>16-6</v>
          </cell>
          <cell r="D295" t="str">
            <v>كاركنان (وام و بیمه عمر)</v>
          </cell>
          <cell r="Z295">
            <v>0</v>
          </cell>
        </row>
        <row r="296">
          <cell r="C296" t="str">
            <v>16-6</v>
          </cell>
          <cell r="D296" t="str">
            <v>كاركنان (وام و بیمه عمر)</v>
          </cell>
          <cell r="Z296">
            <v>0</v>
          </cell>
        </row>
        <row r="297">
          <cell r="C297" t="str">
            <v>16-6</v>
          </cell>
          <cell r="D297" t="str">
            <v>كاركنان (وام و بیمه عمر)</v>
          </cell>
          <cell r="Z297">
            <v>62639040000</v>
          </cell>
        </row>
        <row r="298">
          <cell r="C298" t="str">
            <v>16-6</v>
          </cell>
          <cell r="D298" t="str">
            <v>كاركنان (وام و بیمه عمر)</v>
          </cell>
          <cell r="Z298">
            <v>1418624</v>
          </cell>
        </row>
        <row r="299">
          <cell r="C299" t="str">
            <v>16-6</v>
          </cell>
          <cell r="D299" t="str">
            <v>كاركنان (وام و بیمه عمر)</v>
          </cell>
          <cell r="Z299">
            <v>54850927</v>
          </cell>
        </row>
        <row r="300">
          <cell r="C300" t="str">
            <v>16-6</v>
          </cell>
          <cell r="D300" t="str">
            <v>كاركنان (وام و بیمه عمر)</v>
          </cell>
          <cell r="Z300">
            <v>5352400376</v>
          </cell>
        </row>
        <row r="301">
          <cell r="C301" t="str">
            <v>16-6</v>
          </cell>
          <cell r="D301" t="str">
            <v>كاركنان (وام و بیمه عمر)</v>
          </cell>
          <cell r="Z301">
            <v>0</v>
          </cell>
        </row>
        <row r="302">
          <cell r="C302" t="str">
            <v>16-6</v>
          </cell>
          <cell r="D302" t="str">
            <v>كاركنان (وام و بیمه عمر)</v>
          </cell>
          <cell r="Z302">
            <v>7200000</v>
          </cell>
        </row>
        <row r="303">
          <cell r="C303" t="str">
            <v>16-6</v>
          </cell>
          <cell r="D303" t="str">
            <v>كاركنان (وام و بیمه عمر)</v>
          </cell>
          <cell r="Z303">
            <v>-8000000</v>
          </cell>
        </row>
        <row r="304">
          <cell r="C304" t="str">
            <v>16-6</v>
          </cell>
          <cell r="D304" t="str">
            <v>كاركنان (وام و بیمه عمر)</v>
          </cell>
          <cell r="Z304">
            <v>-12000000</v>
          </cell>
        </row>
        <row r="305">
          <cell r="C305" t="str">
            <v>16-6</v>
          </cell>
          <cell r="D305" t="str">
            <v>كاركنان (وام و بیمه عمر)</v>
          </cell>
          <cell r="Z305">
            <v>8578545721</v>
          </cell>
        </row>
        <row r="306">
          <cell r="C306" t="str">
            <v>16-6</v>
          </cell>
          <cell r="D306" t="str">
            <v>کاهش ارزش</v>
          </cell>
          <cell r="Z306">
            <v>0</v>
          </cell>
        </row>
        <row r="307">
          <cell r="C307">
            <v>17</v>
          </cell>
          <cell r="D307" t="str">
            <v>سپرده ضمانت نامه بانکی</v>
          </cell>
          <cell r="Z307">
            <v>9519560219</v>
          </cell>
        </row>
        <row r="308">
          <cell r="C308">
            <v>17</v>
          </cell>
          <cell r="D308" t="str">
            <v xml:space="preserve">ودیعه اجاره محل و پیش پرداخت اجاره </v>
          </cell>
          <cell r="Z308">
            <v>800000000</v>
          </cell>
        </row>
        <row r="309">
          <cell r="C309">
            <v>17</v>
          </cell>
          <cell r="D309" t="str">
            <v>ساير</v>
          </cell>
          <cell r="Z309">
            <v>1315142900</v>
          </cell>
        </row>
        <row r="310">
          <cell r="C310">
            <v>17</v>
          </cell>
          <cell r="D310" t="str">
            <v>پیش پرداخت خرید کالا</v>
          </cell>
          <cell r="Z310">
            <v>3482873294</v>
          </cell>
        </row>
        <row r="311">
          <cell r="C311">
            <v>13</v>
          </cell>
          <cell r="D311" t="str">
            <v>Assets List</v>
          </cell>
          <cell r="Z311">
            <v>0</v>
          </cell>
        </row>
        <row r="312">
          <cell r="C312">
            <v>17</v>
          </cell>
          <cell r="D312" t="str">
            <v>ساير</v>
          </cell>
          <cell r="Z312">
            <v>135000000</v>
          </cell>
        </row>
        <row r="313">
          <cell r="C313">
            <v>17</v>
          </cell>
          <cell r="D313" t="str">
            <v>بيمه دارایی ها</v>
          </cell>
          <cell r="Z313">
            <v>1832187261</v>
          </cell>
        </row>
        <row r="314">
          <cell r="C314">
            <v>17</v>
          </cell>
          <cell r="D314" t="str">
            <v>بيمه دارایی ها</v>
          </cell>
          <cell r="Z314">
            <v>5156675466</v>
          </cell>
        </row>
        <row r="315">
          <cell r="C315">
            <v>17</v>
          </cell>
          <cell r="D315" t="str">
            <v>بيمه دارایی ها</v>
          </cell>
          <cell r="Z315">
            <v>272258640</v>
          </cell>
        </row>
        <row r="316">
          <cell r="C316">
            <v>17</v>
          </cell>
          <cell r="D316" t="str">
            <v>بيمه دارایی ها</v>
          </cell>
          <cell r="Z316">
            <v>28386402</v>
          </cell>
        </row>
        <row r="317">
          <cell r="C317">
            <v>17</v>
          </cell>
          <cell r="D317" t="str">
            <v>ساير</v>
          </cell>
          <cell r="Z317">
            <v>0</v>
          </cell>
        </row>
        <row r="318">
          <cell r="C318">
            <v>17</v>
          </cell>
          <cell r="D318" t="str">
            <v>ساير</v>
          </cell>
          <cell r="Z318">
            <v>4783544525</v>
          </cell>
        </row>
        <row r="319">
          <cell r="C319">
            <v>17</v>
          </cell>
          <cell r="D319" t="str">
            <v>ساير</v>
          </cell>
          <cell r="Z319">
            <v>538622000</v>
          </cell>
        </row>
        <row r="320">
          <cell r="C320">
            <v>17</v>
          </cell>
          <cell r="D320" t="str">
            <v>ساير</v>
          </cell>
          <cell r="Z320">
            <v>300000000</v>
          </cell>
        </row>
        <row r="321">
          <cell r="C321">
            <v>17</v>
          </cell>
          <cell r="D321" t="str">
            <v>سفارشات خارجی</v>
          </cell>
          <cell r="Z321">
            <v>0</v>
          </cell>
        </row>
        <row r="322">
          <cell r="C322">
            <v>18</v>
          </cell>
          <cell r="D322" t="str">
            <v>کل موجودی کالا (قطعی و امانی)</v>
          </cell>
          <cell r="Z322">
            <v>0</v>
          </cell>
        </row>
        <row r="323">
          <cell r="C323">
            <v>18</v>
          </cell>
          <cell r="D323" t="str">
            <v>کل موجودی کالا (قطعی و امانی)</v>
          </cell>
          <cell r="Z323">
            <v>0</v>
          </cell>
        </row>
        <row r="324">
          <cell r="C324">
            <v>18</v>
          </cell>
          <cell r="D324" t="str">
            <v>کل موجودی کالا (قطعی و امانی)</v>
          </cell>
          <cell r="Z324">
            <v>124554157690</v>
          </cell>
        </row>
        <row r="325">
          <cell r="C325">
            <v>18</v>
          </cell>
          <cell r="D325" t="str">
            <v>کل موجودی کالا (قطعی و امانی)</v>
          </cell>
          <cell r="Z325">
            <v>8089</v>
          </cell>
        </row>
        <row r="326">
          <cell r="C326">
            <v>18</v>
          </cell>
          <cell r="D326" t="str">
            <v>کل موجودی کالا (قطعی و امانی)</v>
          </cell>
          <cell r="Z326">
            <v>4699265785922</v>
          </cell>
        </row>
        <row r="327">
          <cell r="C327">
            <v>18</v>
          </cell>
          <cell r="D327" t="str">
            <v>کل موجودی کالا (قطعی و امانی)</v>
          </cell>
          <cell r="Z327">
            <v>6521441929</v>
          </cell>
        </row>
        <row r="328">
          <cell r="C328">
            <v>18</v>
          </cell>
          <cell r="D328" t="str">
            <v>کل موجودی کالا (قطعی و امانی)</v>
          </cell>
          <cell r="Z328">
            <v>35651257663</v>
          </cell>
        </row>
        <row r="329">
          <cell r="C329">
            <v>18</v>
          </cell>
          <cell r="D329" t="str">
            <v>ساير موجوديها</v>
          </cell>
          <cell r="Z329">
            <v>859496839</v>
          </cell>
        </row>
        <row r="330">
          <cell r="C330">
            <v>18</v>
          </cell>
          <cell r="D330" t="str">
            <v>ساير موجوديها</v>
          </cell>
          <cell r="Z330">
            <v>0</v>
          </cell>
        </row>
        <row r="331">
          <cell r="C331">
            <v>18</v>
          </cell>
          <cell r="D331" t="str">
            <v>ساير موجوديها</v>
          </cell>
          <cell r="Z331">
            <v>3956195576</v>
          </cell>
        </row>
        <row r="332">
          <cell r="C332">
            <v>18</v>
          </cell>
          <cell r="D332" t="str">
            <v>ساير موجوديها</v>
          </cell>
          <cell r="Z332">
            <v>0</v>
          </cell>
        </row>
        <row r="333">
          <cell r="C333">
            <v>18</v>
          </cell>
          <cell r="D333" t="str">
            <v>ساير موجوديها</v>
          </cell>
          <cell r="Z333">
            <v>0</v>
          </cell>
        </row>
        <row r="334">
          <cell r="C334">
            <v>18</v>
          </cell>
          <cell r="D334" t="str">
            <v>ساير موجوديها</v>
          </cell>
          <cell r="Z334">
            <v>0</v>
          </cell>
        </row>
        <row r="335">
          <cell r="C335">
            <v>18</v>
          </cell>
          <cell r="D335" t="str">
            <v>ساير موجوديها</v>
          </cell>
          <cell r="Z335">
            <v>0</v>
          </cell>
        </row>
        <row r="336">
          <cell r="C336">
            <v>18</v>
          </cell>
          <cell r="D336" t="str">
            <v>کل موجودی کالا (قطعی و امانی)</v>
          </cell>
          <cell r="Z336">
            <v>14067739616</v>
          </cell>
        </row>
        <row r="337">
          <cell r="C337">
            <v>18</v>
          </cell>
          <cell r="D337" t="str">
            <v>کل موجودی کالا (قطعی و امانی)</v>
          </cell>
          <cell r="Z337">
            <v>0</v>
          </cell>
        </row>
        <row r="338">
          <cell r="C338">
            <v>18</v>
          </cell>
          <cell r="D338" t="str">
            <v>کل موجودی کالا (قطعی و امانی)</v>
          </cell>
          <cell r="Z338">
            <v>20197626968</v>
          </cell>
        </row>
        <row r="339">
          <cell r="C339">
            <v>18</v>
          </cell>
          <cell r="D339" t="str">
            <v>کل موجودی کالا (قطعی و امانی)</v>
          </cell>
          <cell r="Z339">
            <v>0</v>
          </cell>
        </row>
        <row r="340">
          <cell r="C340">
            <v>18</v>
          </cell>
          <cell r="D340" t="str">
            <v>کل موجودی کالا (قطعی و امانی)</v>
          </cell>
          <cell r="Z340">
            <v>0</v>
          </cell>
        </row>
        <row r="341">
          <cell r="C341">
            <v>18</v>
          </cell>
          <cell r="D341" t="str">
            <v>کل موجودی کالا (قطعی و امانی)</v>
          </cell>
          <cell r="Z341">
            <v>0</v>
          </cell>
        </row>
        <row r="342">
          <cell r="C342">
            <v>18</v>
          </cell>
          <cell r="D342" t="str">
            <v>کل موجودی کالا (قطعی و امانی)</v>
          </cell>
          <cell r="Z342">
            <v>2601949130912</v>
          </cell>
        </row>
        <row r="343">
          <cell r="C343">
            <v>18</v>
          </cell>
          <cell r="D343" t="str">
            <v>کسر می شود: موجودی کالای امانی شرکتها</v>
          </cell>
          <cell r="Z343">
            <v>-2601949130912</v>
          </cell>
        </row>
        <row r="344">
          <cell r="C344">
            <v>18</v>
          </cell>
          <cell r="D344" t="str">
            <v>XX</v>
          </cell>
          <cell r="Z344">
            <v>0</v>
          </cell>
        </row>
        <row r="345">
          <cell r="C345">
            <v>18</v>
          </cell>
          <cell r="D345" t="str">
            <v>XX</v>
          </cell>
          <cell r="Z345">
            <v>0</v>
          </cell>
        </row>
        <row r="346">
          <cell r="C346">
            <v>15</v>
          </cell>
          <cell r="D346" t="str">
            <v>سپرده های سرمایه گذاری بلند مدت بانکی</v>
          </cell>
          <cell r="Z346">
            <v>0</v>
          </cell>
        </row>
        <row r="347">
          <cell r="C347">
            <v>15</v>
          </cell>
          <cell r="D347" t="str">
            <v>سرمایه گذاری در سهام شرکت ها</v>
          </cell>
          <cell r="Z347">
            <v>0</v>
          </cell>
        </row>
        <row r="348">
          <cell r="C348">
            <v>15</v>
          </cell>
          <cell r="D348" t="str">
            <v>سرمایه گذاری در سهام شرکت ها</v>
          </cell>
          <cell r="Z348">
            <v>0</v>
          </cell>
        </row>
        <row r="349">
          <cell r="C349">
            <v>15</v>
          </cell>
          <cell r="D349" t="str">
            <v>سرمایه گذاری در سهام شرکت ها</v>
          </cell>
          <cell r="Z349">
            <v>0</v>
          </cell>
        </row>
        <row r="350">
          <cell r="C350">
            <v>15</v>
          </cell>
          <cell r="D350" t="str">
            <v>سرمایه گذاری در سایر اوراق بهادار</v>
          </cell>
          <cell r="Z350">
            <v>0</v>
          </cell>
        </row>
        <row r="351">
          <cell r="C351">
            <v>15</v>
          </cell>
          <cell r="D351" t="str">
            <v>سرمایه گذاری در سایر اوراق بهادار</v>
          </cell>
          <cell r="Z351">
            <v>0</v>
          </cell>
        </row>
        <row r="352">
          <cell r="C352">
            <v>15</v>
          </cell>
          <cell r="D352" t="str">
            <v>سرمایه گذاری در سهام شرکت ها</v>
          </cell>
          <cell r="Z352">
            <v>0</v>
          </cell>
        </row>
        <row r="353">
          <cell r="C353">
            <v>19</v>
          </cell>
          <cell r="D353" t="str">
            <v>موجودي صندوق و تنخواه گردان ها</v>
          </cell>
          <cell r="Z353">
            <v>0</v>
          </cell>
        </row>
        <row r="354">
          <cell r="C354">
            <v>19</v>
          </cell>
          <cell r="D354" t="str">
            <v>موجودي صندوق و تنخواه گردان ها</v>
          </cell>
          <cell r="Z354">
            <v>0</v>
          </cell>
        </row>
        <row r="355">
          <cell r="C355">
            <v>19</v>
          </cell>
          <cell r="D355" t="str">
            <v>موجودي صندوق و تنخواه گردان ها</v>
          </cell>
          <cell r="Z355">
            <v>-1</v>
          </cell>
        </row>
        <row r="356">
          <cell r="C356">
            <v>19</v>
          </cell>
          <cell r="D356" t="str">
            <v>موجودي نزد بانك ها</v>
          </cell>
          <cell r="Z356">
            <v>148602442289</v>
          </cell>
        </row>
        <row r="357">
          <cell r="C357">
            <v>19</v>
          </cell>
          <cell r="D357" t="str">
            <v>موجودي صندوق و تنخواه گردان ها</v>
          </cell>
          <cell r="Z357">
            <v>0</v>
          </cell>
        </row>
        <row r="358">
          <cell r="C358">
            <v>19</v>
          </cell>
          <cell r="D358" t="str">
            <v>موجودي صندوق و تنخواه گردان ها</v>
          </cell>
          <cell r="Z358">
            <v>180681109</v>
          </cell>
        </row>
        <row r="359">
          <cell r="C359">
            <v>19</v>
          </cell>
          <cell r="D359" t="str">
            <v>موجودي نزد بانك ها</v>
          </cell>
          <cell r="Z359">
            <v>0</v>
          </cell>
        </row>
        <row r="360">
          <cell r="C360">
            <v>20</v>
          </cell>
          <cell r="D360" t="str">
            <v>سرمايه</v>
          </cell>
          <cell r="Z360">
            <v>-600000000000</v>
          </cell>
        </row>
        <row r="361">
          <cell r="C361">
            <v>21</v>
          </cell>
          <cell r="D361" t="str">
            <v>افزايش سرمايه در جريان</v>
          </cell>
          <cell r="Z361">
            <v>0</v>
          </cell>
        </row>
        <row r="362">
          <cell r="C362">
            <v>22</v>
          </cell>
          <cell r="D362" t="str">
            <v>اندوخته قانوني</v>
          </cell>
          <cell r="Z362" t="e">
            <v>#REF!</v>
          </cell>
        </row>
        <row r="363">
          <cell r="C363">
            <v>22</v>
          </cell>
          <cell r="D363" t="str">
            <v>اندوخته احتیاطی</v>
          </cell>
          <cell r="Z363">
            <v>0</v>
          </cell>
        </row>
        <row r="364">
          <cell r="C364">
            <v>22</v>
          </cell>
          <cell r="D364" t="str">
            <v>اندوخته طرح توسعه</v>
          </cell>
          <cell r="Z364">
            <v>0</v>
          </cell>
        </row>
        <row r="365">
          <cell r="C365" t="str">
            <v>24-4</v>
          </cell>
          <cell r="D365" t="str">
            <v>اسناد پرداختنی بلند مدت</v>
          </cell>
          <cell r="Z365">
            <v>0</v>
          </cell>
        </row>
        <row r="366">
          <cell r="C366" t="str">
            <v>24-4</v>
          </cell>
          <cell r="D366" t="str">
            <v>حسابهای پرداختنی بلند مدت</v>
          </cell>
          <cell r="Z366">
            <v>0</v>
          </cell>
        </row>
        <row r="367">
          <cell r="C367">
            <v>27</v>
          </cell>
          <cell r="D367" t="str">
            <v>بلندمدت-بانک</v>
          </cell>
          <cell r="Z367">
            <v>0</v>
          </cell>
        </row>
        <row r="368">
          <cell r="C368">
            <v>27</v>
          </cell>
          <cell r="D368" t="str">
            <v>بلندمدت-سایر</v>
          </cell>
          <cell r="Z368">
            <v>0</v>
          </cell>
        </row>
        <row r="369">
          <cell r="C369">
            <v>23</v>
          </cell>
          <cell r="D369" t="str">
            <v>مانده در پایان سال</v>
          </cell>
          <cell r="Z369">
            <v>-268184017552</v>
          </cell>
        </row>
        <row r="370">
          <cell r="C370" t="str">
            <v>24-3</v>
          </cell>
          <cell r="D370" t="str">
            <v>ذخیره بازخرید مرخصی</v>
          </cell>
          <cell r="Z370">
            <v>0</v>
          </cell>
        </row>
        <row r="371">
          <cell r="C371" t="str">
            <v>24-1</v>
          </cell>
          <cell r="D371" t="str">
            <v>اشخاص وابسته</v>
          </cell>
          <cell r="Z371">
            <v>-75000000000</v>
          </cell>
        </row>
        <row r="372">
          <cell r="C372" t="str">
            <v>24-1</v>
          </cell>
          <cell r="D372" t="str">
            <v>ساير تامين كنندگان كالا</v>
          </cell>
          <cell r="Z372">
            <v>-2202181310922</v>
          </cell>
        </row>
        <row r="373">
          <cell r="C373" t="str">
            <v>24-2</v>
          </cell>
          <cell r="D373" t="str">
            <v>اشخاص وابسته</v>
          </cell>
          <cell r="Z373">
            <v>-8541712503547</v>
          </cell>
        </row>
        <row r="374">
          <cell r="C374" t="str">
            <v>24-2</v>
          </cell>
          <cell r="D374" t="str">
            <v>ساير تامين كنندگان كالا</v>
          </cell>
          <cell r="Z374">
            <v>-10996889445102</v>
          </cell>
        </row>
        <row r="375">
          <cell r="C375" t="str">
            <v>24-2</v>
          </cell>
          <cell r="D375" t="str">
            <v>ساير تامين كنندگان كالا</v>
          </cell>
          <cell r="Z375">
            <v>0</v>
          </cell>
        </row>
        <row r="376">
          <cell r="C376" t="str">
            <v>24-3</v>
          </cell>
          <cell r="D376" t="str">
            <v>ساير</v>
          </cell>
          <cell r="Z376">
            <v>0</v>
          </cell>
        </row>
        <row r="377">
          <cell r="C377" t="str">
            <v>24-3</v>
          </cell>
          <cell r="D377" t="str">
            <v xml:space="preserve">اشخاص وابسته </v>
          </cell>
          <cell r="Z377">
            <v>0</v>
          </cell>
        </row>
        <row r="378">
          <cell r="C378" t="str">
            <v>24-3</v>
          </cell>
          <cell r="D378" t="str">
            <v xml:space="preserve">اشخاص وابسته </v>
          </cell>
          <cell r="Z378">
            <v>-124000000</v>
          </cell>
        </row>
        <row r="379">
          <cell r="C379" t="str">
            <v>24-3</v>
          </cell>
          <cell r="D379" t="str">
            <v>اسناد پرداختني</v>
          </cell>
          <cell r="Z379">
            <v>-55967880000</v>
          </cell>
        </row>
        <row r="380">
          <cell r="C380" t="str">
            <v>24-3</v>
          </cell>
          <cell r="D380" t="str">
            <v>ساير</v>
          </cell>
          <cell r="Z380">
            <v>-162491077626</v>
          </cell>
        </row>
        <row r="381">
          <cell r="C381" t="str">
            <v>24-3</v>
          </cell>
          <cell r="D381" t="str">
            <v>ساير</v>
          </cell>
          <cell r="Z381">
            <v>-6762500000</v>
          </cell>
        </row>
        <row r="382">
          <cell r="C382" t="str">
            <v>24-3</v>
          </cell>
          <cell r="D382" t="str">
            <v>سپرده بیمه</v>
          </cell>
          <cell r="Z382">
            <v>-7695973323</v>
          </cell>
        </row>
        <row r="383">
          <cell r="C383" t="str">
            <v>24-3</v>
          </cell>
          <cell r="D383" t="str">
            <v>سپرده حسن انجام كار</v>
          </cell>
          <cell r="Z383">
            <v>-1761531839</v>
          </cell>
        </row>
        <row r="384">
          <cell r="C384" t="str">
            <v>24-3</v>
          </cell>
          <cell r="D384" t="str">
            <v>حق بيمه پرداختني</v>
          </cell>
          <cell r="Z384">
            <v>-14162098874</v>
          </cell>
        </row>
        <row r="385">
          <cell r="C385" t="str">
            <v>24-3</v>
          </cell>
          <cell r="D385" t="str">
            <v xml:space="preserve">ماليات حقوق </v>
          </cell>
          <cell r="Z385">
            <v>-6585171053</v>
          </cell>
        </row>
        <row r="386">
          <cell r="C386" t="str">
            <v>24-3</v>
          </cell>
          <cell r="D386" t="str">
            <v>ساير</v>
          </cell>
          <cell r="Z386">
            <v>-62775000</v>
          </cell>
        </row>
        <row r="387">
          <cell r="C387" t="str">
            <v>24-3</v>
          </cell>
          <cell r="D387" t="str">
            <v>ساير</v>
          </cell>
          <cell r="Z387">
            <v>-263303445</v>
          </cell>
        </row>
        <row r="388">
          <cell r="C388" t="str">
            <v>24-3</v>
          </cell>
          <cell r="D388" t="str">
            <v>ساير</v>
          </cell>
          <cell r="Z388">
            <v>-8944372994</v>
          </cell>
        </row>
        <row r="389">
          <cell r="C389" t="str">
            <v>24-3</v>
          </cell>
          <cell r="D389" t="str">
            <v>ساير</v>
          </cell>
          <cell r="Z389">
            <v>0</v>
          </cell>
        </row>
        <row r="390">
          <cell r="C390" t="str">
            <v>24-3</v>
          </cell>
          <cell r="D390" t="str">
            <v>ساير</v>
          </cell>
          <cell r="Z390">
            <v>0</v>
          </cell>
        </row>
        <row r="391">
          <cell r="C391" t="str">
            <v>24-3</v>
          </cell>
          <cell r="D391" t="str">
            <v>ساير</v>
          </cell>
          <cell r="Z391">
            <v>-6578036938</v>
          </cell>
        </row>
        <row r="392">
          <cell r="C392" t="str">
            <v>24-3</v>
          </cell>
          <cell r="D392" t="str">
            <v>ساير</v>
          </cell>
          <cell r="Z392">
            <v>-63119645</v>
          </cell>
        </row>
        <row r="393">
          <cell r="C393" t="str">
            <v>24-3</v>
          </cell>
          <cell r="D393" t="str">
            <v>مطالبات کارکنان مستعفی</v>
          </cell>
          <cell r="Z393">
            <v>-11401553985</v>
          </cell>
        </row>
        <row r="394">
          <cell r="C394" t="str">
            <v>24-3</v>
          </cell>
          <cell r="D394" t="str">
            <v xml:space="preserve"> مالیات و عوارض ارزش افزوده</v>
          </cell>
          <cell r="Z394">
            <v>-46146049635</v>
          </cell>
        </row>
        <row r="395">
          <cell r="C395" t="str">
            <v>24-3</v>
          </cell>
          <cell r="D395" t="str">
            <v xml:space="preserve"> مالیات و عوارض ارزش افزوده</v>
          </cell>
          <cell r="Z395">
            <v>-143709555324</v>
          </cell>
        </row>
        <row r="396">
          <cell r="C396" t="str">
            <v>24-3</v>
          </cell>
          <cell r="D396" t="str">
            <v>ساير</v>
          </cell>
          <cell r="Z396">
            <v>0</v>
          </cell>
        </row>
        <row r="397">
          <cell r="C397" t="str">
            <v>24-3</v>
          </cell>
          <cell r="D397" t="str">
            <v>ساير</v>
          </cell>
          <cell r="Z397">
            <v>-9056470082</v>
          </cell>
        </row>
        <row r="398">
          <cell r="C398" t="str">
            <v>24-3</v>
          </cell>
          <cell r="D398" t="str">
            <v>ساير</v>
          </cell>
          <cell r="Z398">
            <v>0</v>
          </cell>
        </row>
        <row r="399">
          <cell r="C399" t="str">
            <v>24-3</v>
          </cell>
          <cell r="D399" t="str">
            <v>ساير</v>
          </cell>
          <cell r="Z399">
            <v>0</v>
          </cell>
        </row>
        <row r="400">
          <cell r="C400" t="str">
            <v>24-3</v>
          </cell>
          <cell r="D400" t="str">
            <v>ساير</v>
          </cell>
          <cell r="Z400">
            <v>817</v>
          </cell>
        </row>
        <row r="401">
          <cell r="C401" t="str">
            <v>24-3</v>
          </cell>
          <cell r="D401" t="str">
            <v>ساير</v>
          </cell>
          <cell r="Z401">
            <v>0</v>
          </cell>
        </row>
        <row r="402">
          <cell r="C402" t="str">
            <v>24-3</v>
          </cell>
          <cell r="D402" t="str">
            <v>واریزی های نامشخص</v>
          </cell>
          <cell r="Z402">
            <v>-6836963435</v>
          </cell>
        </row>
        <row r="403">
          <cell r="C403" t="str">
            <v>24-3</v>
          </cell>
          <cell r="D403" t="str">
            <v>ساير</v>
          </cell>
          <cell r="Z403">
            <v>0</v>
          </cell>
        </row>
        <row r="404">
          <cell r="C404" t="str">
            <v>24-3</v>
          </cell>
          <cell r="D404" t="str">
            <v>ساير</v>
          </cell>
          <cell r="Z404">
            <v>0</v>
          </cell>
        </row>
        <row r="405">
          <cell r="C405" t="str">
            <v>24-3</v>
          </cell>
          <cell r="D405" t="str">
            <v>ساير</v>
          </cell>
          <cell r="Z405">
            <v>0</v>
          </cell>
        </row>
        <row r="406">
          <cell r="C406" t="str">
            <v>24-3</v>
          </cell>
          <cell r="D406" t="str">
            <v>ساير</v>
          </cell>
          <cell r="Z406">
            <v>0</v>
          </cell>
        </row>
        <row r="407">
          <cell r="C407" t="str">
            <v>24-3</v>
          </cell>
          <cell r="D407" t="str">
            <v>ساير</v>
          </cell>
          <cell r="Z407">
            <v>-4923543188</v>
          </cell>
        </row>
        <row r="408">
          <cell r="C408" t="str">
            <v>24-3</v>
          </cell>
          <cell r="D408" t="str">
            <v>هزینه های پرداختنی</v>
          </cell>
          <cell r="Z408">
            <v>-3119922284</v>
          </cell>
        </row>
        <row r="409">
          <cell r="C409">
            <v>25</v>
          </cell>
          <cell r="D409" t="str">
            <v>ذخیره مالیات عملکرد سنوات قبل</v>
          </cell>
          <cell r="Z409">
            <v>0</v>
          </cell>
        </row>
        <row r="410">
          <cell r="C410">
            <v>25</v>
          </cell>
          <cell r="D410">
            <v>1384</v>
          </cell>
          <cell r="Z410">
            <v>0</v>
          </cell>
        </row>
        <row r="411">
          <cell r="C411">
            <v>25</v>
          </cell>
          <cell r="D411">
            <v>1385</v>
          </cell>
          <cell r="Z411">
            <v>0</v>
          </cell>
        </row>
        <row r="412">
          <cell r="C412">
            <v>25</v>
          </cell>
          <cell r="D412">
            <v>1386</v>
          </cell>
          <cell r="Z412">
            <v>0</v>
          </cell>
        </row>
        <row r="413">
          <cell r="C413">
            <v>25</v>
          </cell>
          <cell r="D413">
            <v>1387</v>
          </cell>
          <cell r="Z413">
            <v>0</v>
          </cell>
        </row>
        <row r="414">
          <cell r="C414">
            <v>25</v>
          </cell>
          <cell r="D414">
            <v>1388</v>
          </cell>
          <cell r="Z414">
            <v>0</v>
          </cell>
        </row>
        <row r="415">
          <cell r="C415">
            <v>25</v>
          </cell>
          <cell r="D415">
            <v>1389</v>
          </cell>
          <cell r="Z415">
            <v>0</v>
          </cell>
        </row>
        <row r="416">
          <cell r="C416">
            <v>25</v>
          </cell>
          <cell r="D416">
            <v>1390</v>
          </cell>
          <cell r="Z416">
            <v>0</v>
          </cell>
        </row>
        <row r="417">
          <cell r="C417">
            <v>25</v>
          </cell>
          <cell r="D417">
            <v>1391</v>
          </cell>
          <cell r="Z417">
            <v>0</v>
          </cell>
        </row>
        <row r="418">
          <cell r="C418">
            <v>25</v>
          </cell>
          <cell r="D418">
            <v>1392</v>
          </cell>
          <cell r="Z418">
            <v>0</v>
          </cell>
        </row>
        <row r="419">
          <cell r="C419">
            <v>25</v>
          </cell>
          <cell r="D419">
            <v>1393</v>
          </cell>
          <cell r="Z419">
            <v>0</v>
          </cell>
        </row>
        <row r="420">
          <cell r="C420">
            <v>25</v>
          </cell>
          <cell r="D420">
            <v>1394</v>
          </cell>
          <cell r="Z420">
            <v>0</v>
          </cell>
        </row>
        <row r="421">
          <cell r="C421">
            <v>25</v>
          </cell>
          <cell r="D421">
            <v>1395</v>
          </cell>
          <cell r="Z421">
            <v>0</v>
          </cell>
        </row>
        <row r="422">
          <cell r="C422">
            <v>25</v>
          </cell>
          <cell r="D422">
            <v>1396</v>
          </cell>
          <cell r="Z422">
            <v>-21621768527</v>
          </cell>
        </row>
        <row r="423">
          <cell r="C423">
            <v>25</v>
          </cell>
          <cell r="D423">
            <v>1397</v>
          </cell>
          <cell r="Z423" t="e">
            <v>#REF!</v>
          </cell>
        </row>
        <row r="424">
          <cell r="C424">
            <v>26</v>
          </cell>
          <cell r="D424" t="str">
            <v>سود سهام پرداختنی</v>
          </cell>
          <cell r="Z424">
            <v>-69601560676</v>
          </cell>
        </row>
        <row r="425">
          <cell r="C425">
            <v>27</v>
          </cell>
          <cell r="D425" t="str">
            <v>تسهيلات دريافتي از بانکها</v>
          </cell>
          <cell r="Z425">
            <v>-94</v>
          </cell>
        </row>
        <row r="426">
          <cell r="C426">
            <v>27</v>
          </cell>
          <cell r="D426" t="str">
            <v>سایر منابع</v>
          </cell>
          <cell r="Z426">
            <v>0</v>
          </cell>
        </row>
        <row r="427">
          <cell r="C427">
            <v>27</v>
          </cell>
          <cell r="D427" t="str">
            <v>تسهيلات دريافتي از بانکها</v>
          </cell>
          <cell r="Z427">
            <v>-6796044832679</v>
          </cell>
        </row>
        <row r="428">
          <cell r="C428">
            <v>27</v>
          </cell>
          <cell r="D428" t="str">
            <v>تسهيلات دريافتي از بانکها</v>
          </cell>
          <cell r="Z428">
            <v>1054556434123</v>
          </cell>
        </row>
        <row r="429">
          <cell r="C429" t="str">
            <v>XX</v>
          </cell>
          <cell r="D429" t="str">
            <v>XX</v>
          </cell>
          <cell r="Z429">
            <v>0</v>
          </cell>
        </row>
        <row r="430">
          <cell r="C430" t="str">
            <v>XX</v>
          </cell>
          <cell r="D430" t="str">
            <v>XX</v>
          </cell>
          <cell r="Z430">
            <v>0</v>
          </cell>
        </row>
        <row r="431">
          <cell r="C431" t="str">
            <v>XX</v>
          </cell>
          <cell r="D431" t="str">
            <v>XX</v>
          </cell>
          <cell r="Z431">
            <v>0</v>
          </cell>
        </row>
        <row r="432">
          <cell r="C432">
            <v>27</v>
          </cell>
          <cell r="D432" t="str">
            <v>سود و كارمزد سال هاي آتي</v>
          </cell>
          <cell r="Z432">
            <v>0</v>
          </cell>
        </row>
        <row r="433">
          <cell r="C433">
            <v>17</v>
          </cell>
          <cell r="D433" t="str">
            <v>ساير</v>
          </cell>
          <cell r="Z433">
            <v>0</v>
          </cell>
        </row>
        <row r="434">
          <cell r="C434">
            <v>17</v>
          </cell>
          <cell r="D434" t="str">
            <v>ساير</v>
          </cell>
          <cell r="Z434">
            <v>0</v>
          </cell>
        </row>
        <row r="435">
          <cell r="C435" t="str">
            <v>XX</v>
          </cell>
          <cell r="D435" t="str">
            <v>XX</v>
          </cell>
          <cell r="Z435">
            <v>0</v>
          </cell>
        </row>
        <row r="436">
          <cell r="C436">
            <v>17</v>
          </cell>
          <cell r="D436" t="str">
            <v>ساير</v>
          </cell>
          <cell r="Z436">
            <v>0</v>
          </cell>
        </row>
        <row r="437">
          <cell r="C437" t="str">
            <v>XX</v>
          </cell>
          <cell r="D437" t="str">
            <v>XX</v>
          </cell>
          <cell r="Z437">
            <v>0</v>
          </cell>
        </row>
        <row r="438">
          <cell r="C438" t="str">
            <v>XX</v>
          </cell>
          <cell r="D438" t="str">
            <v>XX</v>
          </cell>
          <cell r="Z438">
            <v>0</v>
          </cell>
        </row>
        <row r="439">
          <cell r="C439">
            <v>28</v>
          </cell>
          <cell r="D439" t="str">
            <v>سایر مشتریان</v>
          </cell>
          <cell r="Z439">
            <v>0</v>
          </cell>
        </row>
        <row r="440">
          <cell r="C440">
            <v>28</v>
          </cell>
          <cell r="D440" t="str">
            <v>سایر مشتریان</v>
          </cell>
          <cell r="Z440">
            <v>-11700000000</v>
          </cell>
        </row>
        <row r="441">
          <cell r="C441" t="str">
            <v>XX</v>
          </cell>
          <cell r="D441" t="str">
            <v>XX</v>
          </cell>
          <cell r="Z441">
            <v>151587458284685</v>
          </cell>
        </row>
        <row r="442">
          <cell r="C442" t="str">
            <v>XX</v>
          </cell>
          <cell r="D442" t="str">
            <v>XX</v>
          </cell>
          <cell r="Z442">
            <v>-190073863534277</v>
          </cell>
        </row>
        <row r="443">
          <cell r="C443" t="str">
            <v>XX</v>
          </cell>
          <cell r="D443" t="str">
            <v>XX</v>
          </cell>
          <cell r="Z443">
            <v>-152188190243</v>
          </cell>
        </row>
        <row r="444">
          <cell r="C444" t="str">
            <v>XX</v>
          </cell>
          <cell r="D444" t="str">
            <v>XX</v>
          </cell>
          <cell r="Z444">
            <v>19679549451058</v>
          </cell>
        </row>
        <row r="445">
          <cell r="C445" t="str">
            <v>XX</v>
          </cell>
          <cell r="D445" t="str">
            <v>XX</v>
          </cell>
          <cell r="Z445">
            <v>-2899630941843</v>
          </cell>
        </row>
        <row r="446">
          <cell r="C446" t="str">
            <v>XX</v>
          </cell>
          <cell r="D446" t="str">
            <v>XX</v>
          </cell>
          <cell r="Z446">
            <v>39859686976</v>
          </cell>
        </row>
        <row r="447">
          <cell r="C447" t="str">
            <v>XX</v>
          </cell>
          <cell r="D447" t="str">
            <v>XX</v>
          </cell>
          <cell r="Z447">
            <v>0</v>
          </cell>
        </row>
        <row r="448">
          <cell r="C448" t="str">
            <v>XX</v>
          </cell>
          <cell r="D448" t="str">
            <v>XX</v>
          </cell>
          <cell r="Z448">
            <v>-4933624485689</v>
          </cell>
        </row>
        <row r="449">
          <cell r="C449" t="str">
            <v>XX</v>
          </cell>
          <cell r="D449" t="str">
            <v>XX</v>
          </cell>
          <cell r="Z449">
            <v>-151587458284685</v>
          </cell>
        </row>
        <row r="450">
          <cell r="C450" t="str">
            <v>XX</v>
          </cell>
          <cell r="D450" t="str">
            <v>XX</v>
          </cell>
          <cell r="Z450">
            <v>190073863534277</v>
          </cell>
        </row>
        <row r="451">
          <cell r="C451" t="str">
            <v>XX</v>
          </cell>
          <cell r="D451" t="str">
            <v>XX</v>
          </cell>
          <cell r="Z451">
            <v>152188190243</v>
          </cell>
        </row>
        <row r="452">
          <cell r="C452" t="str">
            <v>XX</v>
          </cell>
          <cell r="D452" t="str">
            <v>XX</v>
          </cell>
          <cell r="Z452">
            <v>-19678420782781</v>
          </cell>
        </row>
        <row r="453">
          <cell r="C453" t="str">
            <v>XX</v>
          </cell>
          <cell r="D453" t="str">
            <v>XX</v>
          </cell>
          <cell r="Z453">
            <v>2899630941843</v>
          </cell>
        </row>
        <row r="454">
          <cell r="C454" t="str">
            <v>XX</v>
          </cell>
          <cell r="D454" t="str">
            <v>XX</v>
          </cell>
          <cell r="Z454">
            <v>-39870118976</v>
          </cell>
        </row>
        <row r="455">
          <cell r="C455" t="str">
            <v>XX</v>
          </cell>
          <cell r="D455" t="str">
            <v>XX</v>
          </cell>
          <cell r="Z455">
            <v>0</v>
          </cell>
        </row>
        <row r="456">
          <cell r="C456" t="str">
            <v>XX</v>
          </cell>
          <cell r="D456" t="str">
            <v>XX</v>
          </cell>
          <cell r="Z456">
            <v>4932506249412</v>
          </cell>
        </row>
        <row r="457">
          <cell r="C457" t="str">
            <v>XX</v>
          </cell>
          <cell r="D457" t="str">
            <v>XX</v>
          </cell>
          <cell r="Z457">
            <v>-23629661789007</v>
          </cell>
        </row>
        <row r="458">
          <cell r="C458" t="str">
            <v>XX</v>
          </cell>
          <cell r="D458" t="str">
            <v>XX</v>
          </cell>
          <cell r="Z458">
            <v>-288800000000</v>
          </cell>
        </row>
        <row r="459">
          <cell r="C459" t="str">
            <v>XX</v>
          </cell>
          <cell r="D459" t="str">
            <v>XX</v>
          </cell>
          <cell r="Z459">
            <v>-18184865089007</v>
          </cell>
        </row>
        <row r="460">
          <cell r="C460" t="str">
            <v>XX</v>
          </cell>
          <cell r="D460" t="str">
            <v>XX</v>
          </cell>
          <cell r="Z460">
            <v>-13454902650459</v>
          </cell>
        </row>
        <row r="461">
          <cell r="C461" t="str">
            <v>XX</v>
          </cell>
          <cell r="D461" t="str">
            <v>XX</v>
          </cell>
          <cell r="Z461">
            <v>0</v>
          </cell>
        </row>
        <row r="462">
          <cell r="C462" t="str">
            <v>XX</v>
          </cell>
          <cell r="D462" t="str">
            <v>XX</v>
          </cell>
          <cell r="Z462">
            <v>-60154646500</v>
          </cell>
        </row>
        <row r="463">
          <cell r="C463" t="str">
            <v>XX</v>
          </cell>
          <cell r="D463" t="str">
            <v>XX</v>
          </cell>
          <cell r="Z463">
            <v>0</v>
          </cell>
        </row>
        <row r="464">
          <cell r="C464" t="str">
            <v>XX</v>
          </cell>
          <cell r="D464" t="str">
            <v>XX</v>
          </cell>
          <cell r="Z464">
            <v>55618384174973</v>
          </cell>
        </row>
        <row r="465">
          <cell r="C465" t="str">
            <v>XX</v>
          </cell>
          <cell r="D465" t="str">
            <v>XX</v>
          </cell>
          <cell r="Z465">
            <v>12254254665699</v>
          </cell>
        </row>
        <row r="466">
          <cell r="C466" t="str">
            <v>XX</v>
          </cell>
          <cell r="D466" t="str">
            <v>XX</v>
          </cell>
          <cell r="Z466">
            <v>46194244040</v>
          </cell>
        </row>
        <row r="467">
          <cell r="C467" t="str">
            <v>XX</v>
          </cell>
          <cell r="D467" t="str">
            <v>XX</v>
          </cell>
          <cell r="Z467">
            <v>5724083165841</v>
          </cell>
        </row>
        <row r="468">
          <cell r="C468" t="str">
            <v>XX</v>
          </cell>
          <cell r="D468" t="str">
            <v>XX</v>
          </cell>
          <cell r="Z468">
            <v>233282520071</v>
          </cell>
        </row>
        <row r="469">
          <cell r="C469" t="str">
            <v>XX</v>
          </cell>
          <cell r="D469" t="str">
            <v>XX</v>
          </cell>
          <cell r="Z469">
            <v>247608285464</v>
          </cell>
        </row>
        <row r="470">
          <cell r="C470" t="str">
            <v>XX</v>
          </cell>
          <cell r="D470" t="str">
            <v>XX</v>
          </cell>
          <cell r="Z470">
            <v>88080956660</v>
          </cell>
        </row>
        <row r="471">
          <cell r="C471" t="str">
            <v>XX</v>
          </cell>
          <cell r="D471" t="str">
            <v>XX</v>
          </cell>
          <cell r="Z471">
            <v>-18593503837775</v>
          </cell>
        </row>
        <row r="472">
          <cell r="C472" t="str">
            <v>XX</v>
          </cell>
          <cell r="D472" t="str">
            <v>XX</v>
          </cell>
          <cell r="Z472">
            <v>0</v>
          </cell>
        </row>
        <row r="473">
          <cell r="C473" t="str">
            <v>XX</v>
          </cell>
          <cell r="D473" t="str">
            <v>XX</v>
          </cell>
          <cell r="Z473">
            <v>0</v>
          </cell>
        </row>
        <row r="474">
          <cell r="C474" t="str">
            <v>XX</v>
          </cell>
          <cell r="D474" t="str">
            <v>XX</v>
          </cell>
          <cell r="Z474">
            <v>0</v>
          </cell>
        </row>
        <row r="475">
          <cell r="C475" t="str">
            <v>XX</v>
          </cell>
          <cell r="D475" t="str">
            <v>XX</v>
          </cell>
          <cell r="Z475">
            <v>0</v>
          </cell>
        </row>
        <row r="476">
          <cell r="C476" t="str">
            <v>XX</v>
          </cell>
          <cell r="D476" t="str">
            <v>XX</v>
          </cell>
          <cell r="Z476">
            <v>33785</v>
          </cell>
        </row>
        <row r="477">
          <cell r="C477" t="str">
            <v>XX</v>
          </cell>
          <cell r="D477" t="str">
            <v>XX</v>
          </cell>
          <cell r="Z477">
            <v>0</v>
          </cell>
        </row>
        <row r="478">
          <cell r="C478" t="str">
            <v>XX</v>
          </cell>
          <cell r="D478" t="str">
            <v>XX</v>
          </cell>
          <cell r="Z478">
            <v>0</v>
          </cell>
        </row>
        <row r="479">
          <cell r="C479" t="str">
            <v>XX</v>
          </cell>
          <cell r="D479" t="str">
            <v>XX</v>
          </cell>
          <cell r="Z479">
            <v>-33785</v>
          </cell>
        </row>
      </sheetData>
      <sheetData sheetId="6"/>
      <sheetData sheetId="7"/>
      <sheetData sheetId="8"/>
      <sheetData sheetId="9"/>
      <sheetData sheetId="10">
        <row r="25">
          <cell r="F25" t="e">
            <v>#REF!</v>
          </cell>
        </row>
      </sheetData>
      <sheetData sheetId="11"/>
      <sheetData sheetId="12"/>
      <sheetData sheetId="13"/>
      <sheetData sheetId="14"/>
      <sheetData sheetId="15"/>
      <sheetData sheetId="16"/>
      <sheetData sheetId="17"/>
      <sheetData sheetId="18"/>
      <sheetData sheetId="19">
        <row r="8">
          <cell r="F8">
            <v>38631995.998382002</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sheetName val="کاور"/>
      <sheetName val="ص امضا"/>
      <sheetName val="سودوزيان"/>
      <sheetName val="وضعيت مالي"/>
      <sheetName val="حقوق مالکانه"/>
      <sheetName val="جريان هاي نقدي"/>
      <sheetName val="تاريخچه"/>
      <sheetName val="اهم رويه1"/>
      <sheetName val="اهم رويه 2"/>
      <sheetName val="درآمد یادداشت -3"/>
      <sheetName val="درآمد یادداشت 3-3"/>
      <sheetName val="درآمد یادداشت 4-3"/>
      <sheetName val="بهای تمام شده یادداشت 4-"/>
      <sheetName val="هزینه های   یادداشت -5"/>
      <sheetName val="سایر درآمدها -6"/>
      <sheetName val="دارایی ثابت یادداشت -10"/>
      <sheetName val="دارایی د رجریان یادداشت 1-10-"/>
      <sheetName val="دارایی نامشهود یادداشت-11"/>
      <sheetName val="پیش پرداخت  موجودی کالا 14-13"/>
      <sheetName val="موجودی کالا -1-14"/>
      <sheetName val="ح دریافتنی  یادداشت -15"/>
      <sheetName val="موجودی نقد یادداشت -16"/>
      <sheetName val="سرمایه یادداشت -17"/>
      <sheetName val="ح پرداختنی یادداشت -20"/>
      <sheetName val="مالیات یادداشت -21 "/>
      <sheetName val="تسهیلات یادداشت -22"/>
      <sheetName val="تعدیلات سنواتی یادداشت -23"/>
      <sheetName val="تعدیلات سنواتی یادداشت 3-23"/>
      <sheetName val="نقد حاصل از عملیات"/>
      <sheetName val="مدیریت ریسک یادداشت -25"/>
      <sheetName val="معاملات با اشخاص وابسته -26"/>
      <sheetName val="معاملات با اشخاص وابسته 2-26 "/>
      <sheetName val="تعهدات احتمالی  یادداشت -27"/>
      <sheetName val="60-20moin"/>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1">
          <cell r="A1" t="str">
            <v>شرکت داروسازان التیام (سهامی خاص)</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سر برگ صفحات"/>
      <sheetName val="ایلیا حساب"/>
      <sheetName val="ص امضا"/>
      <sheetName val="سودوزيان"/>
      <sheetName val="جامع"/>
      <sheetName val="وضعيت مالي"/>
      <sheetName val="حقوق مالكانه"/>
      <sheetName val="جريان هاي نقدي"/>
      <sheetName val="تاريخچه"/>
      <sheetName val="اهم رويه1"/>
      <sheetName val="اهم رويه2"/>
      <sheetName val="اهم رويه3"/>
      <sheetName val="اهمرويه4"/>
      <sheetName val="اهم رويه5"/>
      <sheetName val="اهم رويه6"/>
      <sheetName val="قضاوت مديريت"/>
      <sheetName val="5"/>
      <sheetName val="5-3"/>
      <sheetName val="6"/>
      <sheetName val="Sheet1"/>
      <sheetName val="7"/>
      <sheetName val="8.9"/>
      <sheetName val="10.11.12"/>
      <sheetName val="13"/>
      <sheetName val="14"/>
      <sheetName val="15"/>
      <sheetName val="16"/>
      <sheetName val="ادامه16"/>
      <sheetName val="16-1"/>
      <sheetName val="17"/>
      <sheetName val="18"/>
      <sheetName val="19"/>
      <sheetName val="19-5"/>
      <sheetName val="20"/>
      <sheetName val="20-2"/>
      <sheetName val="21"/>
      <sheetName val="22.-23"/>
      <sheetName val="24.25"/>
      <sheetName val="26.27"/>
      <sheetName val="28.29.30.31"/>
      <sheetName val="32.33"/>
      <sheetName val="34"/>
      <sheetName val="ادامه34"/>
      <sheetName val="35"/>
      <sheetName val="35-1"/>
      <sheetName val="35-6"/>
      <sheetName val="36-37"/>
      <sheetName val="38.39.40"/>
      <sheetName val="41"/>
      <sheetName val="ادامه41"/>
      <sheetName val="ادامه41."/>
      <sheetName val="42.43"/>
      <sheetName val="44"/>
      <sheetName val="44-4"/>
      <sheetName val="44-6"/>
      <sheetName val="45"/>
      <sheetName val="46"/>
      <sheetName val="46-3"/>
      <sheetName val="47.48"/>
      <sheetName val="49"/>
      <sheetName val="پيوست"/>
    </sheetNames>
    <sheetDataSet>
      <sheetData sheetId="0" refreshError="1">
        <row r="1">
          <cell r="A1" t="str">
            <v>شرکت نمونه (سهامی عام)</v>
          </cell>
        </row>
        <row r="14">
          <cell r="A14" t="str">
            <v>يادداشتهاي توضيحي صورت هاي مالي</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sheetName val="CF"/>
      <sheetName val="Hist"/>
      <sheetName val="Ac"/>
      <sheetName val="5"/>
      <sheetName val="centre"/>
      <sheetName val="6"/>
      <sheetName val="7"/>
      <sheetName val="8-11"/>
      <sheetName val="disco"/>
      <sheetName val="12"/>
      <sheetName val="13"/>
      <sheetName val="13c"/>
      <sheetName val="13-1"/>
      <sheetName val="14"/>
      <sheetName val="15"/>
      <sheetName val="16"/>
      <sheetName val="17.18"/>
      <sheetName val="19-21"/>
      <sheetName val="23"/>
      <sheetName val="24"/>
      <sheetName val="25.26"/>
      <sheetName val="27.28"/>
      <sheetName val="41c"/>
      <sheetName val="41c2"/>
      <sheetName val="29-30"/>
      <sheetName val="31"/>
      <sheetName val="44-4"/>
      <sheetName val="44-6"/>
      <sheetName val="45"/>
      <sheetName val="32"/>
      <sheetName val="32c"/>
      <sheetName val="34"/>
      <sheetName val="GF"/>
      <sheetName val="directCF"/>
    </sheetNames>
    <sheetDataSet>
      <sheetData sheetId="0">
        <row r="3">
          <cell r="A3" t="str">
            <v>سال مالي منتهی به 29 اسفند 1398</v>
          </cell>
        </row>
        <row r="14">
          <cell r="A14" t="str">
            <v>يادداشتهاي توضيحي صورت هاي مالي</v>
          </cell>
        </row>
      </sheetData>
      <sheetData sheetId="1"/>
      <sheetData sheetId="2"/>
      <sheetData sheetId="3"/>
      <sheetData sheetId="4"/>
      <sheetData sheetId="5">
        <row r="1">
          <cell r="Z1">
            <v>-3</v>
          </cell>
        </row>
      </sheetData>
      <sheetData sheetId="6"/>
      <sheetData sheetId="7"/>
      <sheetData sheetId="8"/>
      <sheetData sheetId="9"/>
      <sheetData sheetId="10"/>
      <sheetData sheetId="11"/>
      <sheetData sheetId="12"/>
      <sheetData sheetId="13"/>
      <sheetData sheetId="14"/>
      <sheetData sheetId="15"/>
      <sheetData sheetId="16"/>
      <sheetData sheetId="17">
        <row r="15">
          <cell r="G15">
            <v>41153539.636959992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5">
          <cell r="J5">
            <v>-5990362922</v>
          </cell>
        </row>
        <row r="12">
          <cell r="J12">
            <v>-3741960405</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
      <sheetName val="کاور"/>
      <sheetName val="ص امضا"/>
      <sheetName val="وضعيت مالي"/>
      <sheetName val="سودوزيان"/>
      <sheetName val="حقوق مالکانه"/>
      <sheetName val="جريان هاي نقدي"/>
      <sheetName val="تاريخچه"/>
      <sheetName val="اهم رويه1"/>
      <sheetName val="اهم رويه 2"/>
      <sheetName val="درآمد یادداشت -5"/>
      <sheetName val="درآمد یادداشت 5-3"/>
      <sheetName val="درآمد یادداشت 5-4"/>
      <sheetName val="بهای تمام شده یادداشت 6-"/>
      <sheetName val="هزینه های   یادداشت -7"/>
      <sheetName val="سایردرآرمد و هزینه ها8-11"/>
      <sheetName val="دارایی ثابت-12"/>
      <sheetName val="دارایی نامشهود-13"/>
      <sheetName val="پیش پرداخت  موجودی کالا 15-16"/>
      <sheetName val="موجودی کالا -1-16"/>
      <sheetName val="ح دریافتنی  یادداشت -17"/>
      <sheetName val="موجودی نقد یادداشت -18"/>
      <sheetName val="سرمایه-اندوخته-ذخیره-19-20-21-2"/>
      <sheetName val="ح پرداختنی یادداشت -23"/>
      <sheetName val="مالیات یادداشت -24 "/>
      <sheetName val="تسهیلات یادداشت -25"/>
      <sheetName val="تعدیلات سنواتی یادداشت -26"/>
      <sheetName val="نقدحاصل از عملیات-27"/>
      <sheetName val="مدیریت ریسک یادداشت -28"/>
      <sheetName val="معاملات با اشخاص وابسته -29"/>
      <sheetName val="تعهدات احتمالی  یادداشت -30-31-"/>
      <sheetName val="60-20moin"/>
      <sheetName val="تعدیلات سنواتی یادداشت 3-25"/>
      <sheetName val="دارایی د رجریان یادداشت12-8-"/>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sheetData sheetId="1"/>
      <sheetData sheetId="2"/>
      <sheetData sheetId="3"/>
      <sheetData sheetId="4">
        <row r="19">
          <cell r="F19">
            <v>214155548732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شرکت داروسازان التیام (سهامی خاص)</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sheetName val="کاور"/>
      <sheetName val="ص امضا"/>
      <sheetName val="سودوزيان"/>
      <sheetName val="وضعيت مالي"/>
      <sheetName val="60-20moin"/>
      <sheetName val="بهای تمام شده یادداشت 6-"/>
      <sheetName val="درآمد یادداشت -5"/>
      <sheetName val="تسهیلات یادداشت -26"/>
      <sheetName val="ح پرداختنی یادداشت -24"/>
      <sheetName val="سرمایه-اندوخته-ذخیره-20-21-22-2"/>
      <sheetName val="ح دریافتنی  یادداشت -18"/>
      <sheetName val="پیش پرداخت  موجودی کالا 16-17"/>
      <sheetName val="حقوق مالکانه"/>
      <sheetName val="جريان هاي نقدي"/>
      <sheetName val="تاريخچه"/>
      <sheetName val="اهم رويه1"/>
      <sheetName val="اهم رويه 2"/>
      <sheetName val="درآمد یادداشت 5-3"/>
      <sheetName val="درآمد یادداشت 5-4"/>
      <sheetName val="هزینه های   یادداشت -7"/>
      <sheetName val="سایردرآرمد و هزینه ها8-11"/>
      <sheetName val="دارایی ثابت یادداش12-"/>
      <sheetName val="دارایی د رجریان یادداشت12-8-"/>
      <sheetName val="دارایی نامشهود13-14-15"/>
      <sheetName val="موجودی کالا -1-17"/>
      <sheetName val="موجودی نقد یادداشت -19"/>
      <sheetName val="مالیات یادداشت -25 "/>
      <sheetName val="سر برگ صفحات"/>
      <sheetName val="تعدیلات سنواتی یادداشت -27"/>
      <sheetName val="نقدحاصل از عملیات-28"/>
      <sheetName val="مدیریت ریسک یادداشت -29"/>
      <sheetName val="معاملات با اشخاص وابسته -30"/>
      <sheetName val="تعدیلات سنواتی یادداشت 3-25"/>
      <sheetName val="تعهدات احتمالی  یادداشت -29"/>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refreshError="1"/>
      <sheetData sheetId="1" refreshError="1"/>
      <sheetData sheetId="2" refreshError="1"/>
      <sheetData sheetId="3" refreshError="1"/>
      <sheetData sheetId="4" refreshError="1"/>
      <sheetData sheetId="5">
        <row r="83">
          <cell r="AV83">
            <v>-3886320075090</v>
          </cell>
        </row>
      </sheetData>
      <sheetData sheetId="6" refreshError="1"/>
      <sheetData sheetId="7" refreshError="1"/>
      <sheetData sheetId="8" refreshError="1"/>
      <sheetData sheetId="9" refreshError="1"/>
      <sheetData sheetId="10">
        <row r="30">
          <cell r="J30" t="str">
            <v>1401/12/29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t="str">
            <v>شرکت داروسازان التیام (سهامی خاص)</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
      <sheetName val="کاور"/>
      <sheetName val="ص امضا"/>
      <sheetName val="سودوزيان"/>
      <sheetName val="وضعيت مالي"/>
      <sheetName val="جريان هاي نقدي"/>
      <sheetName val="60-20moin"/>
      <sheetName val="موجودی نقد یادداشت -18"/>
      <sheetName val="تسهیلات یادداشت -25"/>
      <sheetName val="ح پرداختنی یادداشت -23"/>
      <sheetName val="ح دریافتنی  یادداشت -17"/>
      <sheetName val="پیش پرداخت  موجودی کالا 15-16"/>
      <sheetName val="حقوق مالکانه"/>
      <sheetName val="تاريخچه"/>
      <sheetName val="اهم رويه1"/>
      <sheetName val="بهای تمام شده یادداشت 6-"/>
      <sheetName val="اهم رويه 2"/>
      <sheetName val="درآمد یادداشت -5"/>
      <sheetName val="درآمد یادداشت 5-3"/>
      <sheetName val="درآمد یادداشت 5-4"/>
      <sheetName val="هزینه های   یادداشت -7"/>
      <sheetName val="سایردرآرمد و هزینه ها8-11"/>
      <sheetName val="دارایی ثابت-12"/>
      <sheetName val="دارایی نامشهود-13"/>
      <sheetName val="موجودی کالا -1-16"/>
      <sheetName val="سرمایه-اندوخته-ذخیره-19-20-21-2"/>
      <sheetName val="مالیات یادداشت -24 "/>
      <sheetName val="تعدیلات سنواتی یادداشت -26"/>
      <sheetName val="نقدحاصل از عملیات-27"/>
      <sheetName val="مدیریت ریسک یادداشت -28"/>
      <sheetName val="معاملات با اشخاص وابسته -29"/>
      <sheetName val="تعهدات احتمالی  یادداشت -30-31-"/>
      <sheetName val="تعدیلات سنواتی یادداشت 3-25"/>
      <sheetName val="دارایی د رجریان یادداشت12-8-"/>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row r="22">
          <cell r="D22">
            <v>364114621641</v>
          </cell>
        </row>
      </sheetData>
      <sheetData sheetId="1"/>
      <sheetData sheetId="2"/>
      <sheetData sheetId="3"/>
      <sheetData sheetId="4"/>
      <sheetData sheetId="5"/>
      <sheetData sheetId="6">
        <row r="110">
          <cell r="AZ110">
            <v>-19908624788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شرکت داروسازان التیام (سهامی خاص)</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sheetName val="کاور"/>
      <sheetName val="ص امضا"/>
      <sheetName val="سودوزيان"/>
      <sheetName val="وضعيت مالي"/>
      <sheetName val="حقوق مالکانه"/>
      <sheetName val="جريان هاي نقدي"/>
      <sheetName val="تاريخچه"/>
      <sheetName val="اهم رويه1"/>
      <sheetName val="اهم رويه 2"/>
      <sheetName val="درآمد یادداشت -5"/>
      <sheetName val="درآمد یادداشت 5-3"/>
      <sheetName val="درآمد یادداشت 5-4"/>
      <sheetName val="بهای تمام شده یادداشت 6-"/>
      <sheetName val="هزینه های   یادداشت -7"/>
      <sheetName val="سایردرآرمد و هزینه ها8-11"/>
      <sheetName val="دارایی ثابت یادداش12-"/>
      <sheetName val="دارایی د رجریان یادداشت12-8-"/>
      <sheetName val="60-20moin"/>
      <sheetName val="دارایی نامشهود13-14"/>
      <sheetName val="پیش پرداخت  موجودی کالا 15-16"/>
      <sheetName val="موجودی کالا -1-16"/>
      <sheetName val="ح دریافتنی  یادداشت -17"/>
      <sheetName val="موجودی نقد یادداشت -16"/>
      <sheetName val="سرمایه یادداشت -19"/>
      <sheetName val="ح پرداختنی یادداشت -22"/>
      <sheetName val="مالیات یادداشت -23 "/>
      <sheetName val="سر برگ صفحات"/>
      <sheetName val="تسهیلات یادداشت -24"/>
      <sheetName val="تعدیلات سنواتی یادداشت -25"/>
      <sheetName val="تعدیلات سنواتی یادداشت 3-25"/>
      <sheetName val="نقدحاصل از عملیات-26"/>
      <sheetName val="مدیریت ریسک یادداشت -27"/>
      <sheetName val="معاملات با اشخاص وابسته -28"/>
      <sheetName val="تعهدات احتمالی  یادداشت -29"/>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 val="سایر هزینه ها8-11"/>
    </sheetNames>
    <sheetDataSet>
      <sheetData sheetId="0"/>
      <sheetData sheetId="1"/>
      <sheetData sheetId="2"/>
      <sheetData sheetId="3"/>
      <sheetData sheetId="4"/>
      <sheetData sheetId="5"/>
      <sheetData sheetId="6"/>
      <sheetData sheetId="7"/>
      <sheetData sheetId="8"/>
      <sheetData sheetId="9"/>
      <sheetData sheetId="10">
        <row r="10">
          <cell r="J10">
            <v>-212174239495</v>
          </cell>
        </row>
      </sheetData>
      <sheetData sheetId="11"/>
      <sheetData sheetId="12"/>
      <sheetData sheetId="13"/>
      <sheetData sheetId="14"/>
      <sheetData sheetId="15"/>
      <sheetData sheetId="16"/>
      <sheetData sheetId="17"/>
      <sheetData sheetId="18">
        <row r="276">
          <cell r="P276">
            <v>-544843107123</v>
          </cell>
        </row>
      </sheetData>
      <sheetData sheetId="19"/>
      <sheetData sheetId="20"/>
      <sheetData sheetId="21"/>
      <sheetData sheetId="22"/>
      <sheetData sheetId="23"/>
      <sheetData sheetId="24"/>
      <sheetData sheetId="25"/>
      <sheetData sheetId="26"/>
      <sheetData sheetId="27">
        <row r="1">
          <cell r="A1" t="str">
            <v>شرکت داروسازان التیام (سهامی خاص)</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
      <sheetName val="db97"/>
      <sheetName val="exp98"/>
      <sheetName val="db98"/>
      <sheetName val="index"/>
      <sheetName val="taraz"/>
      <sheetName val="6020K"/>
      <sheetName val="tax"/>
      <sheetName val="int"/>
      <sheetName val="Sgnt"/>
      <sheetName val="P&amp;L"/>
      <sheetName val="CP&amp;L"/>
      <sheetName val="FP"/>
      <sheetName val="CE (2)"/>
      <sheetName val="CE"/>
      <sheetName val="CF"/>
      <sheetName val="Hist"/>
      <sheetName val="Ac"/>
      <sheetName val="5"/>
      <sheetName val="centre"/>
      <sheetName val="6"/>
      <sheetName val="7"/>
      <sheetName val="8-11"/>
      <sheetName val="disco"/>
      <sheetName val="12"/>
      <sheetName val="13"/>
      <sheetName val="13c"/>
      <sheetName val="13-1"/>
      <sheetName val="31"/>
      <sheetName val="14"/>
      <sheetName val="15"/>
      <sheetName val="16"/>
      <sheetName val="17.18"/>
      <sheetName val="19-21"/>
      <sheetName val="23"/>
      <sheetName val="24"/>
      <sheetName val="25.26"/>
      <sheetName val="27.28"/>
      <sheetName val="41c"/>
      <sheetName val="41c2"/>
      <sheetName val="29-30"/>
      <sheetName val="44-4"/>
      <sheetName val="44-6"/>
      <sheetName val="45"/>
      <sheetName val="32"/>
      <sheetName val="32c"/>
      <sheetName val="34"/>
      <sheetName val="GF"/>
      <sheetName val="directCF"/>
    </sheetNames>
    <sheetDataSet>
      <sheetData sheetId="0">
        <row r="3">
          <cell r="A3" t="str">
            <v>سال مالي منتهی به 29 اسفند 1398</v>
          </cell>
        </row>
        <row r="14">
          <cell r="A14" t="str">
            <v>يادداشتهاي توضيحي صورت هاي مالي</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sheetName val="کاور"/>
      <sheetName val="ص امضا"/>
      <sheetName val="سودوزيان"/>
      <sheetName val="وضعيت مالي"/>
      <sheetName val="حقوق مالکانه"/>
      <sheetName val="جريان هاي نقدي"/>
      <sheetName val="تاريخچه"/>
      <sheetName val="اهم رويه1"/>
      <sheetName val="اهم رويه 2"/>
      <sheetName val="3"/>
      <sheetName val="3-3"/>
      <sheetName val="3-4"/>
      <sheetName val="4"/>
      <sheetName val="4-2"/>
      <sheetName val="5"/>
      <sheetName val="5-9"/>
      <sheetName val="6-1-2"/>
      <sheetName val="6-3"/>
      <sheetName val="7-1"/>
      <sheetName val="0"/>
      <sheetName val="10"/>
      <sheetName val="10-1"/>
      <sheetName val="11"/>
      <sheetName val="12"/>
      <sheetName val="13-14"/>
      <sheetName val="14-1"/>
      <sheetName val="15-1-2-2-4"/>
      <sheetName val="16-18"/>
      <sheetName val="19-20"/>
      <sheetName val="22"/>
      <sheetName val="21-23"/>
      <sheetName val="24"/>
      <sheetName val="27"/>
      <sheetName val="25"/>
      <sheetName val="26"/>
      <sheetName val="60-20moin"/>
      <sheetName val="سر برگ صفحات"/>
      <sheetName val="60-20moin13971229"/>
      <sheetName val="همراهان سافت"/>
      <sheetName val="60-20moin13970631"/>
      <sheetName val="60-20moin-0"/>
      <sheetName val="جامع"/>
      <sheetName val="اهم رويه2"/>
      <sheetName val="اهم رويه4"/>
      <sheetName val="اهم رويه5"/>
      <sheetName val="اهم رويه 3"/>
      <sheetName val="قضاوت مديريت"/>
      <sheetName val="6"/>
      <sheetName val="14"/>
      <sheetName val="16-1"/>
      <sheetName val="19-5"/>
      <sheetName val="4-5.6.7"/>
      <sheetName val="26.27"/>
      <sheetName val="28.29.30.31"/>
      <sheetName val="32.33"/>
      <sheetName val="ادامه34"/>
      <sheetName val="21-1.2.3.4.5"/>
      <sheetName val="35-6"/>
      <sheetName val="24.25"/>
      <sheetName val="Sheet3"/>
      <sheetName val="Sheet4"/>
      <sheetName val="Sheet5"/>
      <sheetName val="41"/>
      <sheetName val="ادامه41"/>
      <sheetName val="ادامه41."/>
      <sheetName val="28"/>
      <sheetName val="30-4.5"/>
      <sheetName val="30-6.7"/>
      <sheetName val="45"/>
      <sheetName val="29"/>
      <sheetName val="29-3"/>
      <sheetName val="30"/>
      <sheetName val="Sheet1"/>
      <sheetName val="Sheet2"/>
      <sheetName val="49"/>
      <sheetName val="پيوس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20">
          <cell r="K20">
            <v>-4292367040</v>
          </cell>
        </row>
      </sheetData>
      <sheetData sheetId="31"/>
      <sheetData sheetId="32"/>
      <sheetData sheetId="33"/>
      <sheetData sheetId="34"/>
      <sheetData sheetId="35"/>
      <sheetData sheetId="36">
        <row r="114">
          <cell r="BY114">
            <v>-6617806605</v>
          </cell>
        </row>
      </sheetData>
      <sheetData sheetId="37">
        <row r="1">
          <cell r="A1" t="str">
            <v>شرکت داروسازان التیام (سهامی خاص)</v>
          </cell>
        </row>
        <row r="16">
          <cell r="A16" t="str">
            <v>يادداشتهاي توضيحي صورت هاي مالي</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Accounting_TarazMoeen4"/>
      <sheetName val="Sheet1"/>
    </sheetNames>
    <sheetDataSet>
      <sheetData sheetId="0"/>
      <sheetData sheetId="1">
        <row r="2">
          <cell r="A2" t="str">
            <v>کد حساب</v>
          </cell>
          <cell r="B2" t="str">
            <v>بستانکار</v>
          </cell>
          <cell r="C2" t="str">
            <v>بدهکار</v>
          </cell>
        </row>
        <row r="3">
          <cell r="A3">
            <v>100001</v>
          </cell>
          <cell r="B3">
            <v>0</v>
          </cell>
          <cell r="C3">
            <v>0</v>
          </cell>
        </row>
        <row r="4">
          <cell r="A4">
            <v>100002</v>
          </cell>
          <cell r="B4">
            <v>0</v>
          </cell>
          <cell r="C4">
            <v>589900600</v>
          </cell>
        </row>
        <row r="5">
          <cell r="A5">
            <v>100003</v>
          </cell>
          <cell r="B5">
            <v>0</v>
          </cell>
          <cell r="C5">
            <v>0</v>
          </cell>
        </row>
        <row r="6">
          <cell r="A6">
            <v>100004</v>
          </cell>
          <cell r="B6">
            <v>0</v>
          </cell>
          <cell r="C6">
            <v>866053108643</v>
          </cell>
        </row>
        <row r="7">
          <cell r="A7">
            <v>100006</v>
          </cell>
          <cell r="B7">
            <v>0</v>
          </cell>
          <cell r="C7">
            <v>0</v>
          </cell>
        </row>
        <row r="8">
          <cell r="A8">
            <v>100007</v>
          </cell>
          <cell r="B8">
            <v>0</v>
          </cell>
          <cell r="C8">
            <v>0</v>
          </cell>
        </row>
        <row r="9">
          <cell r="A9">
            <v>110001</v>
          </cell>
          <cell r="B9">
            <v>0</v>
          </cell>
          <cell r="C9">
            <v>0</v>
          </cell>
        </row>
        <row r="10">
          <cell r="A10">
            <v>110002</v>
          </cell>
          <cell r="B10">
            <v>0</v>
          </cell>
          <cell r="C10">
            <v>0</v>
          </cell>
        </row>
        <row r="11">
          <cell r="A11">
            <v>110003</v>
          </cell>
          <cell r="B11">
            <v>0</v>
          </cell>
          <cell r="C11">
            <v>0</v>
          </cell>
        </row>
        <row r="12">
          <cell r="A12">
            <v>110004</v>
          </cell>
          <cell r="B12">
            <v>0</v>
          </cell>
          <cell r="C12">
            <v>0</v>
          </cell>
        </row>
        <row r="13">
          <cell r="A13">
            <v>110005</v>
          </cell>
          <cell r="B13">
            <v>0</v>
          </cell>
          <cell r="C13">
            <v>0</v>
          </cell>
        </row>
        <row r="14">
          <cell r="A14">
            <v>110500</v>
          </cell>
          <cell r="B14">
            <v>0</v>
          </cell>
          <cell r="C14">
            <v>0</v>
          </cell>
        </row>
        <row r="15">
          <cell r="A15">
            <v>120001</v>
          </cell>
          <cell r="B15">
            <v>0</v>
          </cell>
          <cell r="C15">
            <v>0</v>
          </cell>
        </row>
        <row r="16">
          <cell r="A16">
            <v>120002</v>
          </cell>
          <cell r="B16">
            <v>0</v>
          </cell>
          <cell r="C16">
            <v>0</v>
          </cell>
        </row>
        <row r="17">
          <cell r="A17">
            <v>120003</v>
          </cell>
          <cell r="B17">
            <v>0</v>
          </cell>
          <cell r="C17">
            <v>0</v>
          </cell>
        </row>
        <row r="18">
          <cell r="A18">
            <v>120004</v>
          </cell>
          <cell r="B18">
            <v>0</v>
          </cell>
          <cell r="C18">
            <v>0</v>
          </cell>
        </row>
        <row r="19">
          <cell r="A19">
            <v>120020</v>
          </cell>
          <cell r="B19">
            <v>0</v>
          </cell>
          <cell r="C19">
            <v>5270286339539</v>
          </cell>
        </row>
        <row r="20">
          <cell r="A20">
            <v>120030</v>
          </cell>
          <cell r="B20">
            <v>0</v>
          </cell>
          <cell r="C20">
            <v>7716010605</v>
          </cell>
        </row>
        <row r="21">
          <cell r="A21">
            <v>120500</v>
          </cell>
          <cell r="B21">
            <v>0</v>
          </cell>
          <cell r="C21">
            <v>0</v>
          </cell>
        </row>
        <row r="22">
          <cell r="A22">
            <v>130001</v>
          </cell>
          <cell r="B22">
            <v>0</v>
          </cell>
          <cell r="C22">
            <v>5260495360.0008087</v>
          </cell>
        </row>
        <row r="23">
          <cell r="A23">
            <v>130002</v>
          </cell>
          <cell r="B23">
            <v>0</v>
          </cell>
          <cell r="C23">
            <v>0</v>
          </cell>
        </row>
        <row r="24">
          <cell r="A24">
            <v>130020</v>
          </cell>
          <cell r="B24">
            <v>0</v>
          </cell>
          <cell r="C24">
            <v>11224721566444.781</v>
          </cell>
        </row>
        <row r="25">
          <cell r="A25">
            <v>130021</v>
          </cell>
          <cell r="B25">
            <v>0</v>
          </cell>
          <cell r="C25">
            <v>0</v>
          </cell>
        </row>
        <row r="26">
          <cell r="A26">
            <v>130022</v>
          </cell>
          <cell r="B26">
            <v>0</v>
          </cell>
          <cell r="C26">
            <v>63429380144</v>
          </cell>
        </row>
        <row r="27">
          <cell r="A27">
            <v>130023</v>
          </cell>
          <cell r="B27">
            <v>0</v>
          </cell>
          <cell r="C27">
            <v>140314051094.41064</v>
          </cell>
        </row>
        <row r="28">
          <cell r="A28">
            <v>130024</v>
          </cell>
          <cell r="B28">
            <v>0</v>
          </cell>
          <cell r="C28">
            <v>340092372371</v>
          </cell>
        </row>
        <row r="29">
          <cell r="A29">
            <v>130025</v>
          </cell>
          <cell r="B29">
            <v>0</v>
          </cell>
          <cell r="C29">
            <v>42390944923</v>
          </cell>
        </row>
        <row r="30">
          <cell r="A30">
            <v>130026</v>
          </cell>
          <cell r="B30">
            <v>0</v>
          </cell>
          <cell r="C30">
            <v>2450592257</v>
          </cell>
        </row>
        <row r="31">
          <cell r="A31">
            <v>130500</v>
          </cell>
          <cell r="B31">
            <v>20753984097</v>
          </cell>
          <cell r="C31">
            <v>0</v>
          </cell>
        </row>
        <row r="32">
          <cell r="A32">
            <v>140001</v>
          </cell>
          <cell r="B32">
            <v>0</v>
          </cell>
          <cell r="C32">
            <v>0</v>
          </cell>
        </row>
        <row r="33">
          <cell r="A33">
            <v>140002</v>
          </cell>
          <cell r="B33">
            <v>0</v>
          </cell>
          <cell r="C33">
            <v>1440041546657</v>
          </cell>
        </row>
        <row r="34">
          <cell r="A34">
            <v>140003</v>
          </cell>
          <cell r="B34">
            <v>0</v>
          </cell>
          <cell r="C34">
            <v>0</v>
          </cell>
        </row>
        <row r="35">
          <cell r="A35">
            <v>140019</v>
          </cell>
          <cell r="B35">
            <v>0</v>
          </cell>
          <cell r="C35">
            <v>0</v>
          </cell>
        </row>
        <row r="36">
          <cell r="A36">
            <v>140020</v>
          </cell>
          <cell r="B36">
            <v>0</v>
          </cell>
          <cell r="C36">
            <v>0</v>
          </cell>
        </row>
        <row r="37">
          <cell r="A37">
            <v>140021</v>
          </cell>
          <cell r="B37">
            <v>0</v>
          </cell>
          <cell r="C37">
            <v>0</v>
          </cell>
        </row>
        <row r="38">
          <cell r="A38">
            <v>140022</v>
          </cell>
          <cell r="B38">
            <v>0</v>
          </cell>
          <cell r="C38">
            <v>70022578885</v>
          </cell>
        </row>
        <row r="39">
          <cell r="A39">
            <v>140023</v>
          </cell>
          <cell r="B39">
            <v>0</v>
          </cell>
          <cell r="C39">
            <v>15508036212</v>
          </cell>
        </row>
        <row r="40">
          <cell r="A40">
            <v>140024</v>
          </cell>
          <cell r="B40">
            <v>0</v>
          </cell>
          <cell r="C40">
            <v>1.9989013671875E-2</v>
          </cell>
        </row>
        <row r="41">
          <cell r="A41">
            <v>140025</v>
          </cell>
          <cell r="B41">
            <v>0</v>
          </cell>
          <cell r="C41">
            <v>9.9945068359375E-3</v>
          </cell>
        </row>
        <row r="42">
          <cell r="A42">
            <v>140026</v>
          </cell>
          <cell r="B42">
            <v>0</v>
          </cell>
          <cell r="C42">
            <v>0</v>
          </cell>
        </row>
        <row r="43">
          <cell r="A43">
            <v>140050</v>
          </cell>
          <cell r="B43">
            <v>0</v>
          </cell>
          <cell r="C43">
            <v>30867070000</v>
          </cell>
        </row>
        <row r="44">
          <cell r="A44">
            <v>140051</v>
          </cell>
          <cell r="B44">
            <v>0</v>
          </cell>
          <cell r="C44">
            <v>14884223998</v>
          </cell>
        </row>
        <row r="45">
          <cell r="A45">
            <v>140052</v>
          </cell>
          <cell r="B45">
            <v>0</v>
          </cell>
          <cell r="C45">
            <v>14697472208</v>
          </cell>
        </row>
        <row r="46">
          <cell r="A46">
            <v>140053</v>
          </cell>
          <cell r="B46">
            <v>0</v>
          </cell>
          <cell r="C46">
            <v>0</v>
          </cell>
        </row>
        <row r="47">
          <cell r="A47">
            <v>140054</v>
          </cell>
          <cell r="B47">
            <v>0</v>
          </cell>
          <cell r="C47">
            <v>0</v>
          </cell>
        </row>
        <row r="48">
          <cell r="A48">
            <v>140055</v>
          </cell>
          <cell r="B48">
            <v>0</v>
          </cell>
          <cell r="C48">
            <v>125000000</v>
          </cell>
        </row>
        <row r="49">
          <cell r="A49">
            <v>140056</v>
          </cell>
          <cell r="B49">
            <v>0</v>
          </cell>
          <cell r="C49">
            <v>3834375000</v>
          </cell>
        </row>
        <row r="50">
          <cell r="A50">
            <v>140058</v>
          </cell>
          <cell r="B50">
            <v>0</v>
          </cell>
          <cell r="C50">
            <v>1816765940</v>
          </cell>
        </row>
        <row r="51">
          <cell r="A51">
            <v>140059</v>
          </cell>
          <cell r="B51">
            <v>0</v>
          </cell>
          <cell r="C51">
            <v>0</v>
          </cell>
        </row>
        <row r="52">
          <cell r="A52">
            <v>140060</v>
          </cell>
          <cell r="B52">
            <v>0</v>
          </cell>
          <cell r="C52">
            <v>1535902615</v>
          </cell>
        </row>
        <row r="53">
          <cell r="A53">
            <v>140061</v>
          </cell>
          <cell r="B53">
            <v>0</v>
          </cell>
          <cell r="C53">
            <v>128451933</v>
          </cell>
        </row>
        <row r="54">
          <cell r="A54">
            <v>140062</v>
          </cell>
          <cell r="B54">
            <v>0</v>
          </cell>
          <cell r="C54">
            <v>0</v>
          </cell>
        </row>
        <row r="55">
          <cell r="A55">
            <v>140063</v>
          </cell>
          <cell r="B55">
            <v>0</v>
          </cell>
          <cell r="C55">
            <v>22000000</v>
          </cell>
        </row>
        <row r="56">
          <cell r="A56">
            <v>140064</v>
          </cell>
          <cell r="B56">
            <v>0</v>
          </cell>
          <cell r="C56">
            <v>0</v>
          </cell>
        </row>
        <row r="57">
          <cell r="A57">
            <v>140065</v>
          </cell>
          <cell r="B57">
            <v>0</v>
          </cell>
          <cell r="C57">
            <v>0</v>
          </cell>
        </row>
        <row r="58">
          <cell r="A58">
            <v>140067</v>
          </cell>
          <cell r="B58">
            <v>0</v>
          </cell>
          <cell r="C58">
            <v>0</v>
          </cell>
        </row>
        <row r="59">
          <cell r="A59">
            <v>140068</v>
          </cell>
          <cell r="B59">
            <v>0</v>
          </cell>
          <cell r="C59">
            <v>7</v>
          </cell>
        </row>
        <row r="60">
          <cell r="A60">
            <v>140069</v>
          </cell>
          <cell r="B60">
            <v>0</v>
          </cell>
          <cell r="C60">
            <v>11546342</v>
          </cell>
        </row>
        <row r="61">
          <cell r="A61">
            <v>140070</v>
          </cell>
          <cell r="B61">
            <v>0</v>
          </cell>
          <cell r="C61">
            <v>989083250</v>
          </cell>
        </row>
        <row r="62">
          <cell r="A62">
            <v>140071</v>
          </cell>
          <cell r="B62">
            <v>0</v>
          </cell>
          <cell r="C62">
            <v>0</v>
          </cell>
        </row>
        <row r="63">
          <cell r="A63">
            <v>140072</v>
          </cell>
          <cell r="B63">
            <v>0</v>
          </cell>
          <cell r="C63">
            <v>0</v>
          </cell>
        </row>
        <row r="64">
          <cell r="A64">
            <v>140073</v>
          </cell>
          <cell r="B64">
            <v>45600000</v>
          </cell>
          <cell r="C64">
            <v>0</v>
          </cell>
        </row>
        <row r="65">
          <cell r="A65">
            <v>140074</v>
          </cell>
          <cell r="B65">
            <v>0</v>
          </cell>
          <cell r="C65">
            <v>27000000</v>
          </cell>
        </row>
        <row r="66">
          <cell r="A66">
            <v>140077</v>
          </cell>
          <cell r="B66">
            <v>0</v>
          </cell>
          <cell r="C66">
            <v>3041457449</v>
          </cell>
        </row>
        <row r="67">
          <cell r="A67">
            <v>140080</v>
          </cell>
          <cell r="B67">
            <v>0</v>
          </cell>
          <cell r="C67">
            <v>0</v>
          </cell>
        </row>
        <row r="68">
          <cell r="A68">
            <v>150010</v>
          </cell>
          <cell r="B68">
            <v>0</v>
          </cell>
          <cell r="C68">
            <v>0</v>
          </cell>
        </row>
        <row r="69">
          <cell r="A69">
            <v>150020</v>
          </cell>
          <cell r="B69">
            <v>0</v>
          </cell>
          <cell r="C69">
            <v>596619489441</v>
          </cell>
        </row>
        <row r="70">
          <cell r="A70">
            <v>150030</v>
          </cell>
          <cell r="B70">
            <v>0</v>
          </cell>
          <cell r="C70">
            <v>155046814606</v>
          </cell>
        </row>
        <row r="71">
          <cell r="A71">
            <v>150035</v>
          </cell>
          <cell r="B71">
            <v>0</v>
          </cell>
          <cell r="C71">
            <v>0</v>
          </cell>
        </row>
        <row r="72">
          <cell r="A72">
            <v>150040</v>
          </cell>
          <cell r="B72">
            <v>0</v>
          </cell>
          <cell r="C72">
            <v>3094013327996</v>
          </cell>
        </row>
        <row r="73">
          <cell r="A73">
            <v>150042</v>
          </cell>
          <cell r="B73">
            <v>0</v>
          </cell>
          <cell r="C73">
            <v>6279401584</v>
          </cell>
        </row>
        <row r="74">
          <cell r="A74">
            <v>150045</v>
          </cell>
          <cell r="B74">
            <v>0</v>
          </cell>
          <cell r="C74">
            <v>52389835444</v>
          </cell>
        </row>
        <row r="75">
          <cell r="A75">
            <v>150050</v>
          </cell>
          <cell r="B75">
            <v>0</v>
          </cell>
          <cell r="C75">
            <v>859496839</v>
          </cell>
        </row>
        <row r="76">
          <cell r="A76">
            <v>150059</v>
          </cell>
          <cell r="B76">
            <v>0</v>
          </cell>
          <cell r="C76">
            <v>0</v>
          </cell>
        </row>
        <row r="77">
          <cell r="A77">
            <v>150060</v>
          </cell>
          <cell r="B77">
            <v>0</v>
          </cell>
          <cell r="C77">
            <v>1660340110</v>
          </cell>
        </row>
        <row r="78">
          <cell r="A78">
            <v>150061</v>
          </cell>
          <cell r="B78">
            <v>0</v>
          </cell>
          <cell r="C78">
            <v>0</v>
          </cell>
        </row>
        <row r="79">
          <cell r="A79">
            <v>150062</v>
          </cell>
          <cell r="B79">
            <v>0</v>
          </cell>
          <cell r="C79">
            <v>0</v>
          </cell>
        </row>
        <row r="80">
          <cell r="A80">
            <v>150065</v>
          </cell>
          <cell r="B80">
            <v>0</v>
          </cell>
          <cell r="C80">
            <v>0</v>
          </cell>
        </row>
        <row r="81">
          <cell r="A81">
            <v>150066</v>
          </cell>
          <cell r="B81">
            <v>0</v>
          </cell>
          <cell r="C81">
            <v>0</v>
          </cell>
        </row>
        <row r="82">
          <cell r="A82">
            <v>150070</v>
          </cell>
          <cell r="B82">
            <v>0</v>
          </cell>
          <cell r="C82">
            <v>275020266</v>
          </cell>
        </row>
        <row r="83">
          <cell r="A83">
            <v>150080</v>
          </cell>
          <cell r="B83">
            <v>0</v>
          </cell>
          <cell r="C83">
            <v>0</v>
          </cell>
        </row>
        <row r="84">
          <cell r="A84">
            <v>150099</v>
          </cell>
          <cell r="B84">
            <v>0</v>
          </cell>
          <cell r="C84">
            <v>121683149125</v>
          </cell>
        </row>
        <row r="85">
          <cell r="A85">
            <v>150100</v>
          </cell>
          <cell r="B85">
            <v>0</v>
          </cell>
          <cell r="C85">
            <v>0</v>
          </cell>
        </row>
        <row r="86">
          <cell r="A86">
            <v>150520</v>
          </cell>
          <cell r="B86">
            <v>0</v>
          </cell>
          <cell r="C86">
            <v>0</v>
          </cell>
        </row>
        <row r="87">
          <cell r="A87">
            <v>160001</v>
          </cell>
          <cell r="B87">
            <v>0</v>
          </cell>
          <cell r="C87">
            <v>9173111962</v>
          </cell>
        </row>
        <row r="88">
          <cell r="A88">
            <v>160002</v>
          </cell>
          <cell r="B88">
            <v>0</v>
          </cell>
          <cell r="C88">
            <v>1700000000</v>
          </cell>
        </row>
        <row r="89">
          <cell r="A89">
            <v>160003</v>
          </cell>
          <cell r="B89">
            <v>0</v>
          </cell>
          <cell r="C89">
            <v>1729935550</v>
          </cell>
        </row>
        <row r="90">
          <cell r="A90">
            <v>160004</v>
          </cell>
          <cell r="B90">
            <v>0</v>
          </cell>
          <cell r="C90">
            <v>4800000</v>
          </cell>
        </row>
        <row r="91">
          <cell r="A91">
            <v>160005</v>
          </cell>
          <cell r="B91">
            <v>0</v>
          </cell>
          <cell r="C91">
            <v>12746014560</v>
          </cell>
        </row>
        <row r="92">
          <cell r="A92">
            <v>160006</v>
          </cell>
          <cell r="B92">
            <v>0</v>
          </cell>
          <cell r="C92">
            <v>0</v>
          </cell>
        </row>
        <row r="93">
          <cell r="A93">
            <v>160007</v>
          </cell>
          <cell r="B93">
            <v>0</v>
          </cell>
          <cell r="C93">
            <v>1658035329</v>
          </cell>
        </row>
        <row r="94">
          <cell r="A94">
            <v>160008</v>
          </cell>
          <cell r="B94">
            <v>0</v>
          </cell>
          <cell r="C94">
            <v>1854236319</v>
          </cell>
        </row>
        <row r="95">
          <cell r="A95">
            <v>160009</v>
          </cell>
          <cell r="B95">
            <v>0</v>
          </cell>
          <cell r="C95">
            <v>126291830</v>
          </cell>
        </row>
        <row r="96">
          <cell r="A96">
            <v>160010</v>
          </cell>
          <cell r="B96">
            <v>0</v>
          </cell>
          <cell r="C96">
            <v>20912812</v>
          </cell>
        </row>
        <row r="97">
          <cell r="A97">
            <v>160014</v>
          </cell>
          <cell r="B97">
            <v>0</v>
          </cell>
          <cell r="C97">
            <v>968650000</v>
          </cell>
        </row>
        <row r="98">
          <cell r="A98">
            <v>170001</v>
          </cell>
          <cell r="B98">
            <v>0</v>
          </cell>
          <cell r="C98">
            <v>0</v>
          </cell>
        </row>
        <row r="99">
          <cell r="A99">
            <v>200001</v>
          </cell>
          <cell r="B99">
            <v>0</v>
          </cell>
          <cell r="C99">
            <v>120655194422</v>
          </cell>
        </row>
        <row r="100">
          <cell r="A100">
            <v>200002</v>
          </cell>
          <cell r="B100">
            <v>0</v>
          </cell>
          <cell r="C100">
            <v>252716433355</v>
          </cell>
        </row>
        <row r="101">
          <cell r="A101">
            <v>200003</v>
          </cell>
          <cell r="B101">
            <v>0</v>
          </cell>
          <cell r="C101">
            <v>124521746840</v>
          </cell>
        </row>
        <row r="102">
          <cell r="A102">
            <v>200004</v>
          </cell>
          <cell r="B102">
            <v>0</v>
          </cell>
          <cell r="C102">
            <v>38114609215</v>
          </cell>
        </row>
        <row r="103">
          <cell r="A103">
            <v>200005</v>
          </cell>
          <cell r="B103">
            <v>0</v>
          </cell>
          <cell r="C103">
            <v>80505405747</v>
          </cell>
        </row>
        <row r="104">
          <cell r="A104">
            <v>200006</v>
          </cell>
          <cell r="B104">
            <v>0</v>
          </cell>
          <cell r="C104">
            <v>2023155739</v>
          </cell>
        </row>
        <row r="105">
          <cell r="A105">
            <v>200007</v>
          </cell>
          <cell r="B105">
            <v>0</v>
          </cell>
          <cell r="C105">
            <v>184419456902</v>
          </cell>
        </row>
        <row r="106">
          <cell r="A106">
            <v>200008</v>
          </cell>
          <cell r="B106">
            <v>0</v>
          </cell>
          <cell r="C106">
            <v>0</v>
          </cell>
        </row>
        <row r="107">
          <cell r="A107">
            <v>200100</v>
          </cell>
          <cell r="B107">
            <v>0</v>
          </cell>
          <cell r="C107">
            <v>28437328959</v>
          </cell>
        </row>
        <row r="108">
          <cell r="A108">
            <v>200502</v>
          </cell>
          <cell r="B108">
            <v>109497783119</v>
          </cell>
          <cell r="C108">
            <v>0</v>
          </cell>
        </row>
        <row r="109">
          <cell r="A109">
            <v>200503</v>
          </cell>
          <cell r="B109">
            <v>64520604542</v>
          </cell>
          <cell r="C109">
            <v>0</v>
          </cell>
        </row>
        <row r="110">
          <cell r="A110">
            <v>200504</v>
          </cell>
          <cell r="B110">
            <v>27653463871</v>
          </cell>
          <cell r="C110">
            <v>0</v>
          </cell>
        </row>
        <row r="111">
          <cell r="A111">
            <v>200505</v>
          </cell>
          <cell r="B111">
            <v>40112441907</v>
          </cell>
          <cell r="C111">
            <v>0</v>
          </cell>
        </row>
        <row r="112">
          <cell r="A112">
            <v>200506</v>
          </cell>
          <cell r="B112">
            <v>1105284694</v>
          </cell>
          <cell r="C112">
            <v>0</v>
          </cell>
        </row>
        <row r="113">
          <cell r="A113">
            <v>200507</v>
          </cell>
          <cell r="B113">
            <v>108540148578</v>
          </cell>
          <cell r="C113">
            <v>0</v>
          </cell>
        </row>
        <row r="114">
          <cell r="A114">
            <v>200508</v>
          </cell>
          <cell r="B114">
            <v>0</v>
          </cell>
          <cell r="C114">
            <v>0</v>
          </cell>
        </row>
        <row r="115">
          <cell r="A115">
            <v>250001</v>
          </cell>
          <cell r="B115">
            <v>0</v>
          </cell>
          <cell r="C115">
            <v>409305445</v>
          </cell>
        </row>
        <row r="116">
          <cell r="A116">
            <v>250002</v>
          </cell>
          <cell r="B116">
            <v>0</v>
          </cell>
          <cell r="C116">
            <v>115587000</v>
          </cell>
        </row>
        <row r="117">
          <cell r="A117">
            <v>250003</v>
          </cell>
          <cell r="B117">
            <v>0</v>
          </cell>
          <cell r="C117">
            <v>4995594092</v>
          </cell>
        </row>
        <row r="118">
          <cell r="A118">
            <v>250004</v>
          </cell>
          <cell r="B118">
            <v>0</v>
          </cell>
          <cell r="C118">
            <v>6357743066</v>
          </cell>
        </row>
        <row r="119">
          <cell r="A119">
            <v>250005</v>
          </cell>
          <cell r="B119">
            <v>0</v>
          </cell>
          <cell r="C119">
            <v>2000650000</v>
          </cell>
        </row>
        <row r="120">
          <cell r="A120">
            <v>250020</v>
          </cell>
          <cell r="B120">
            <v>0</v>
          </cell>
          <cell r="C120">
            <v>0</v>
          </cell>
        </row>
        <row r="121">
          <cell r="A121">
            <v>250021</v>
          </cell>
          <cell r="B121">
            <v>6245554404</v>
          </cell>
          <cell r="C121">
            <v>0</v>
          </cell>
        </row>
        <row r="122">
          <cell r="A122">
            <v>260001</v>
          </cell>
          <cell r="B122">
            <v>0</v>
          </cell>
          <cell r="C122">
            <v>0</v>
          </cell>
        </row>
        <row r="123">
          <cell r="A123">
            <v>260002</v>
          </cell>
          <cell r="B123">
            <v>0</v>
          </cell>
          <cell r="C123">
            <v>15026891347</v>
          </cell>
        </row>
        <row r="124">
          <cell r="A124">
            <v>260003</v>
          </cell>
          <cell r="B124">
            <v>0</v>
          </cell>
          <cell r="C124">
            <v>27965841</v>
          </cell>
        </row>
        <row r="125">
          <cell r="A125">
            <v>260004</v>
          </cell>
          <cell r="B125">
            <v>0</v>
          </cell>
          <cell r="C125">
            <v>0</v>
          </cell>
        </row>
        <row r="126">
          <cell r="A126">
            <v>260005</v>
          </cell>
          <cell r="B126">
            <v>0</v>
          </cell>
          <cell r="C126">
            <v>0</v>
          </cell>
        </row>
        <row r="127">
          <cell r="A127">
            <v>260900</v>
          </cell>
          <cell r="B127">
            <v>0</v>
          </cell>
          <cell r="C127">
            <v>0</v>
          </cell>
        </row>
        <row r="128">
          <cell r="A128">
            <v>270001</v>
          </cell>
          <cell r="B128">
            <v>0</v>
          </cell>
          <cell r="C128">
            <v>0</v>
          </cell>
        </row>
        <row r="129">
          <cell r="A129">
            <v>270002</v>
          </cell>
          <cell r="B129">
            <v>0</v>
          </cell>
          <cell r="C129">
            <v>0</v>
          </cell>
        </row>
        <row r="130">
          <cell r="A130">
            <v>270003</v>
          </cell>
          <cell r="B130">
            <v>0</v>
          </cell>
          <cell r="C130">
            <v>0</v>
          </cell>
        </row>
        <row r="131">
          <cell r="A131">
            <v>270004</v>
          </cell>
          <cell r="B131">
            <v>0</v>
          </cell>
          <cell r="C131">
            <v>133192735848</v>
          </cell>
        </row>
        <row r="132">
          <cell r="A132">
            <v>270005</v>
          </cell>
          <cell r="B132">
            <v>0</v>
          </cell>
          <cell r="C132">
            <v>99277200</v>
          </cell>
        </row>
        <row r="133">
          <cell r="A133">
            <v>270006</v>
          </cell>
          <cell r="B133">
            <v>0</v>
          </cell>
          <cell r="C133">
            <v>2374149482</v>
          </cell>
        </row>
        <row r="134">
          <cell r="A134">
            <v>270007</v>
          </cell>
          <cell r="B134">
            <v>0</v>
          </cell>
          <cell r="C134">
            <v>0</v>
          </cell>
        </row>
        <row r="135">
          <cell r="A135">
            <v>270008</v>
          </cell>
          <cell r="B135">
            <v>0</v>
          </cell>
          <cell r="C135">
            <v>361874228</v>
          </cell>
        </row>
        <row r="136">
          <cell r="A136">
            <v>270010</v>
          </cell>
          <cell r="B136">
            <v>0</v>
          </cell>
          <cell r="C136">
            <v>0</v>
          </cell>
        </row>
        <row r="137">
          <cell r="A137">
            <v>300001</v>
          </cell>
          <cell r="B137">
            <v>0</v>
          </cell>
          <cell r="C137">
            <v>0</v>
          </cell>
        </row>
        <row r="138">
          <cell r="A138">
            <v>300100</v>
          </cell>
          <cell r="B138">
            <v>1217720946548</v>
          </cell>
          <cell r="C138">
            <v>0</v>
          </cell>
        </row>
        <row r="139">
          <cell r="A139">
            <v>310001</v>
          </cell>
          <cell r="B139">
            <v>9039227426039</v>
          </cell>
          <cell r="C139">
            <v>0</v>
          </cell>
        </row>
        <row r="140">
          <cell r="A140">
            <v>310100</v>
          </cell>
          <cell r="B140">
            <v>9045538167623.0273</v>
          </cell>
          <cell r="C140">
            <v>0</v>
          </cell>
        </row>
        <row r="141">
          <cell r="A141">
            <v>310101</v>
          </cell>
          <cell r="B141">
            <v>0</v>
          </cell>
          <cell r="C141">
            <v>0</v>
          </cell>
        </row>
        <row r="142">
          <cell r="A142">
            <v>310102</v>
          </cell>
          <cell r="B142">
            <v>5772194703</v>
          </cell>
          <cell r="C142">
            <v>0</v>
          </cell>
        </row>
        <row r="143">
          <cell r="A143">
            <v>330001</v>
          </cell>
          <cell r="B143">
            <v>0</v>
          </cell>
          <cell r="C143">
            <v>0</v>
          </cell>
        </row>
        <row r="144">
          <cell r="A144">
            <v>330002</v>
          </cell>
          <cell r="B144">
            <v>109000000</v>
          </cell>
          <cell r="C144">
            <v>0</v>
          </cell>
        </row>
        <row r="145">
          <cell r="A145">
            <v>330100</v>
          </cell>
          <cell r="B145">
            <v>48489000</v>
          </cell>
          <cell r="C145">
            <v>0</v>
          </cell>
        </row>
        <row r="146">
          <cell r="A146">
            <v>330101</v>
          </cell>
          <cell r="B146">
            <v>8008239399</v>
          </cell>
          <cell r="C146">
            <v>0</v>
          </cell>
        </row>
        <row r="147">
          <cell r="A147">
            <v>330102</v>
          </cell>
          <cell r="B147">
            <v>352500000</v>
          </cell>
          <cell r="C147">
            <v>0</v>
          </cell>
        </row>
        <row r="148">
          <cell r="A148">
            <v>330103</v>
          </cell>
          <cell r="B148">
            <v>4471059323</v>
          </cell>
          <cell r="C148">
            <v>0</v>
          </cell>
        </row>
        <row r="149">
          <cell r="A149">
            <v>330104</v>
          </cell>
          <cell r="B149">
            <v>2745950155</v>
          </cell>
          <cell r="C149">
            <v>0</v>
          </cell>
        </row>
        <row r="150">
          <cell r="A150">
            <v>330105</v>
          </cell>
          <cell r="B150">
            <v>7572163780</v>
          </cell>
          <cell r="C150">
            <v>0</v>
          </cell>
        </row>
        <row r="151">
          <cell r="A151">
            <v>330107</v>
          </cell>
          <cell r="B151">
            <v>3120042641</v>
          </cell>
          <cell r="C151">
            <v>0</v>
          </cell>
        </row>
        <row r="152">
          <cell r="A152">
            <v>330108</v>
          </cell>
          <cell r="B152">
            <v>4826924</v>
          </cell>
          <cell r="C152">
            <v>0</v>
          </cell>
        </row>
        <row r="153">
          <cell r="A153">
            <v>330109</v>
          </cell>
          <cell r="B153">
            <v>258312905</v>
          </cell>
          <cell r="C153">
            <v>0</v>
          </cell>
        </row>
        <row r="154">
          <cell r="A154">
            <v>330110</v>
          </cell>
          <cell r="B154">
            <v>7195778657</v>
          </cell>
          <cell r="C154">
            <v>0</v>
          </cell>
        </row>
        <row r="155">
          <cell r="A155">
            <v>330111</v>
          </cell>
          <cell r="B155">
            <v>0</v>
          </cell>
          <cell r="C155">
            <v>0</v>
          </cell>
        </row>
        <row r="156">
          <cell r="A156">
            <v>330112</v>
          </cell>
          <cell r="B156">
            <v>0</v>
          </cell>
          <cell r="C156">
            <v>0</v>
          </cell>
        </row>
        <row r="157">
          <cell r="A157">
            <v>330113</v>
          </cell>
          <cell r="B157">
            <v>323599067</v>
          </cell>
          <cell r="C157">
            <v>0</v>
          </cell>
        </row>
        <row r="158">
          <cell r="A158">
            <v>330114</v>
          </cell>
          <cell r="B158">
            <v>26198923</v>
          </cell>
          <cell r="C158">
            <v>0</v>
          </cell>
        </row>
        <row r="159">
          <cell r="A159">
            <v>330115</v>
          </cell>
          <cell r="B159">
            <v>6228285495</v>
          </cell>
          <cell r="C159">
            <v>0</v>
          </cell>
        </row>
        <row r="160">
          <cell r="A160">
            <v>330116</v>
          </cell>
          <cell r="B160">
            <v>1902440233.9799805</v>
          </cell>
          <cell r="C160">
            <v>0</v>
          </cell>
        </row>
        <row r="161">
          <cell r="A161">
            <v>330117</v>
          </cell>
          <cell r="B161">
            <v>951365216</v>
          </cell>
          <cell r="C161">
            <v>0</v>
          </cell>
        </row>
        <row r="162">
          <cell r="A162">
            <v>330118</v>
          </cell>
          <cell r="B162">
            <v>0</v>
          </cell>
          <cell r="C162">
            <v>0</v>
          </cell>
        </row>
        <row r="163">
          <cell r="A163">
            <v>330119</v>
          </cell>
          <cell r="B163">
            <v>1318034608</v>
          </cell>
          <cell r="C163">
            <v>0</v>
          </cell>
        </row>
        <row r="164">
          <cell r="A164">
            <v>330120</v>
          </cell>
          <cell r="B164">
            <v>27000000</v>
          </cell>
          <cell r="C164">
            <v>0</v>
          </cell>
        </row>
        <row r="165">
          <cell r="A165">
            <v>330200</v>
          </cell>
          <cell r="B165">
            <v>6133329680</v>
          </cell>
          <cell r="C165">
            <v>0</v>
          </cell>
        </row>
        <row r="166">
          <cell r="A166">
            <v>330400</v>
          </cell>
          <cell r="B166">
            <v>0</v>
          </cell>
          <cell r="C166">
            <v>0</v>
          </cell>
        </row>
        <row r="167">
          <cell r="A167">
            <v>330401</v>
          </cell>
          <cell r="B167">
            <v>0</v>
          </cell>
          <cell r="C167">
            <v>0</v>
          </cell>
        </row>
        <row r="168">
          <cell r="A168">
            <v>330402</v>
          </cell>
          <cell r="B168">
            <v>0</v>
          </cell>
          <cell r="C168">
            <v>0</v>
          </cell>
        </row>
        <row r="169">
          <cell r="A169">
            <v>330403</v>
          </cell>
          <cell r="B169">
            <v>0</v>
          </cell>
          <cell r="C169">
            <v>0</v>
          </cell>
        </row>
        <row r="170">
          <cell r="A170">
            <v>330404</v>
          </cell>
          <cell r="B170">
            <v>0</v>
          </cell>
          <cell r="C170">
            <v>0</v>
          </cell>
        </row>
        <row r="171">
          <cell r="A171">
            <v>330500</v>
          </cell>
          <cell r="B171">
            <v>12750165334</v>
          </cell>
          <cell r="C171">
            <v>0</v>
          </cell>
        </row>
        <row r="172">
          <cell r="A172">
            <v>340001</v>
          </cell>
          <cell r="B172">
            <v>0</v>
          </cell>
          <cell r="C172">
            <v>0</v>
          </cell>
        </row>
        <row r="173">
          <cell r="A173">
            <v>340010</v>
          </cell>
          <cell r="B173">
            <v>0</v>
          </cell>
          <cell r="C173">
            <v>0</v>
          </cell>
        </row>
        <row r="174">
          <cell r="A174">
            <v>350001</v>
          </cell>
          <cell r="B174">
            <v>0</v>
          </cell>
          <cell r="C174">
            <v>0</v>
          </cell>
        </row>
        <row r="175">
          <cell r="A175">
            <v>350002</v>
          </cell>
          <cell r="B175">
            <v>0</v>
          </cell>
          <cell r="C175">
            <v>0</v>
          </cell>
        </row>
        <row r="176">
          <cell r="A176">
            <v>350003</v>
          </cell>
          <cell r="B176">
            <v>0</v>
          </cell>
          <cell r="C176">
            <v>0</v>
          </cell>
        </row>
        <row r="177">
          <cell r="A177">
            <v>350004</v>
          </cell>
          <cell r="B177">
            <v>0</v>
          </cell>
          <cell r="C177">
            <v>0</v>
          </cell>
        </row>
        <row r="178">
          <cell r="A178">
            <v>350005</v>
          </cell>
          <cell r="B178">
            <v>0</v>
          </cell>
          <cell r="C178">
            <v>0</v>
          </cell>
        </row>
        <row r="179">
          <cell r="A179">
            <v>350006</v>
          </cell>
          <cell r="B179">
            <v>0</v>
          </cell>
          <cell r="C179">
            <v>0</v>
          </cell>
        </row>
        <row r="180">
          <cell r="A180">
            <v>350007</v>
          </cell>
          <cell r="B180">
            <v>0</v>
          </cell>
          <cell r="C180">
            <v>0</v>
          </cell>
        </row>
        <row r="181">
          <cell r="A181">
            <v>350008</v>
          </cell>
          <cell r="B181">
            <v>0</v>
          </cell>
          <cell r="C181">
            <v>0</v>
          </cell>
        </row>
        <row r="182">
          <cell r="A182">
            <v>350009</v>
          </cell>
          <cell r="B182">
            <v>0</v>
          </cell>
          <cell r="C182">
            <v>0</v>
          </cell>
        </row>
        <row r="183">
          <cell r="A183">
            <v>350010</v>
          </cell>
          <cell r="B183">
            <v>0</v>
          </cell>
          <cell r="C183">
            <v>0</v>
          </cell>
        </row>
        <row r="184">
          <cell r="A184">
            <v>350011</v>
          </cell>
          <cell r="B184">
            <v>0</v>
          </cell>
          <cell r="C184">
            <v>0</v>
          </cell>
        </row>
        <row r="185">
          <cell r="A185">
            <v>350012</v>
          </cell>
          <cell r="B185">
            <v>0</v>
          </cell>
          <cell r="C185">
            <v>0</v>
          </cell>
        </row>
        <row r="186">
          <cell r="A186">
            <v>350013</v>
          </cell>
          <cell r="B186">
            <v>0</v>
          </cell>
          <cell r="C186">
            <v>0</v>
          </cell>
        </row>
        <row r="187">
          <cell r="A187">
            <v>360001</v>
          </cell>
          <cell r="B187">
            <v>254964266124</v>
          </cell>
          <cell r="C187">
            <v>0</v>
          </cell>
        </row>
        <row r="188">
          <cell r="A188">
            <v>380001</v>
          </cell>
          <cell r="B188">
            <v>3067388567233</v>
          </cell>
          <cell r="C188">
            <v>0</v>
          </cell>
        </row>
        <row r="189">
          <cell r="A189">
            <v>380002</v>
          </cell>
          <cell r="B189">
            <v>0</v>
          </cell>
          <cell r="C189">
            <v>0</v>
          </cell>
        </row>
        <row r="190">
          <cell r="A190">
            <v>390001</v>
          </cell>
          <cell r="B190">
            <v>0</v>
          </cell>
          <cell r="C190">
            <v>109536452534449</v>
          </cell>
        </row>
        <row r="191">
          <cell r="A191">
            <v>390002</v>
          </cell>
          <cell r="B191">
            <v>125362673711097</v>
          </cell>
          <cell r="C191">
            <v>0</v>
          </cell>
        </row>
        <row r="192">
          <cell r="A192">
            <v>390003</v>
          </cell>
          <cell r="B192">
            <v>73515404476</v>
          </cell>
          <cell r="C192">
            <v>0</v>
          </cell>
        </row>
        <row r="193">
          <cell r="A193">
            <v>390004</v>
          </cell>
          <cell r="B193">
            <v>0</v>
          </cell>
          <cell r="C193">
            <v>1195911359249.8005</v>
          </cell>
        </row>
        <row r="194">
          <cell r="A194">
            <v>390005</v>
          </cell>
          <cell r="B194">
            <v>1750914245104</v>
          </cell>
          <cell r="C194">
            <v>0</v>
          </cell>
        </row>
        <row r="195">
          <cell r="A195">
            <v>390006</v>
          </cell>
          <cell r="B195">
            <v>0</v>
          </cell>
          <cell r="C195">
            <v>24914331996</v>
          </cell>
        </row>
        <row r="196">
          <cell r="A196">
            <v>390099</v>
          </cell>
          <cell r="B196">
            <v>4362422187212</v>
          </cell>
          <cell r="C196">
            <v>0</v>
          </cell>
        </row>
        <row r="197">
          <cell r="A197">
            <v>390101</v>
          </cell>
          <cell r="B197">
            <v>109536452534449</v>
          </cell>
          <cell r="C197">
            <v>0</v>
          </cell>
        </row>
        <row r="198">
          <cell r="A198">
            <v>390102</v>
          </cell>
          <cell r="B198">
            <v>0</v>
          </cell>
          <cell r="C198">
            <v>125362673711097</v>
          </cell>
        </row>
        <row r="199">
          <cell r="A199">
            <v>390103</v>
          </cell>
          <cell r="B199">
            <v>0</v>
          </cell>
          <cell r="C199">
            <v>73515404476</v>
          </cell>
        </row>
        <row r="200">
          <cell r="A200">
            <v>390104</v>
          </cell>
          <cell r="B200">
            <v>1195911359240.0007</v>
          </cell>
          <cell r="C200">
            <v>0</v>
          </cell>
        </row>
        <row r="201">
          <cell r="A201">
            <v>390105</v>
          </cell>
          <cell r="B201">
            <v>0</v>
          </cell>
          <cell r="C201">
            <v>1750914245104</v>
          </cell>
        </row>
        <row r="202">
          <cell r="A202">
            <v>390106</v>
          </cell>
          <cell r="B202">
            <v>24914331996</v>
          </cell>
          <cell r="C202">
            <v>0</v>
          </cell>
        </row>
        <row r="203">
          <cell r="A203">
            <v>390199</v>
          </cell>
          <cell r="B203">
            <v>0</v>
          </cell>
          <cell r="C203">
            <v>4362422187212</v>
          </cell>
        </row>
        <row r="204">
          <cell r="A204">
            <v>400001</v>
          </cell>
          <cell r="B204">
            <v>0</v>
          </cell>
          <cell r="C204">
            <v>0</v>
          </cell>
        </row>
        <row r="205">
          <cell r="A205">
            <v>400002</v>
          </cell>
          <cell r="B205">
            <v>0</v>
          </cell>
          <cell r="C205">
            <v>0</v>
          </cell>
        </row>
        <row r="206">
          <cell r="A206">
            <v>410001</v>
          </cell>
          <cell r="B206">
            <v>0</v>
          </cell>
          <cell r="C206">
            <v>0</v>
          </cell>
        </row>
        <row r="207">
          <cell r="A207">
            <v>410002</v>
          </cell>
          <cell r="B207">
            <v>0</v>
          </cell>
          <cell r="C207">
            <v>0</v>
          </cell>
        </row>
        <row r="208">
          <cell r="A208">
            <v>420001</v>
          </cell>
          <cell r="B208">
            <v>157136281442</v>
          </cell>
          <cell r="C208">
            <v>0</v>
          </cell>
        </row>
        <row r="209">
          <cell r="A209">
            <v>420005</v>
          </cell>
          <cell r="B209">
            <v>3772093521</v>
          </cell>
          <cell r="C209">
            <v>0</v>
          </cell>
        </row>
        <row r="210">
          <cell r="A210">
            <v>450001</v>
          </cell>
          <cell r="B210">
            <v>300000000000</v>
          </cell>
          <cell r="C210">
            <v>0</v>
          </cell>
        </row>
        <row r="211">
          <cell r="A211">
            <v>460001</v>
          </cell>
          <cell r="B211">
            <v>30000000000</v>
          </cell>
          <cell r="C211">
            <v>0</v>
          </cell>
        </row>
        <row r="212">
          <cell r="A212">
            <v>460002</v>
          </cell>
          <cell r="B212">
            <v>0</v>
          </cell>
          <cell r="C212">
            <v>0</v>
          </cell>
        </row>
        <row r="213">
          <cell r="A213">
            <v>460003</v>
          </cell>
          <cell r="B213">
            <v>0</v>
          </cell>
          <cell r="C213">
            <v>0</v>
          </cell>
        </row>
        <row r="214">
          <cell r="A214">
            <v>470001</v>
          </cell>
          <cell r="B214">
            <v>148086716142</v>
          </cell>
          <cell r="C214">
            <v>0</v>
          </cell>
        </row>
        <row r="215">
          <cell r="A215">
            <v>480001</v>
          </cell>
          <cell r="B215">
            <v>1900000000</v>
          </cell>
          <cell r="C215">
            <v>0</v>
          </cell>
        </row>
        <row r="216">
          <cell r="A216">
            <v>500001</v>
          </cell>
          <cell r="B216">
            <v>25960197187492</v>
          </cell>
          <cell r="C216">
            <v>0</v>
          </cell>
        </row>
        <row r="217">
          <cell r="A217">
            <v>500002</v>
          </cell>
          <cell r="B217">
            <v>0</v>
          </cell>
          <cell r="C217">
            <v>443859756608</v>
          </cell>
        </row>
        <row r="218">
          <cell r="A218">
            <v>500010</v>
          </cell>
          <cell r="B218">
            <v>46050320690</v>
          </cell>
          <cell r="C218">
            <v>0</v>
          </cell>
        </row>
        <row r="219">
          <cell r="A219">
            <v>500011</v>
          </cell>
          <cell r="B219">
            <v>0</v>
          </cell>
          <cell r="C219">
            <v>4234305076</v>
          </cell>
        </row>
        <row r="220">
          <cell r="A220">
            <v>500012</v>
          </cell>
          <cell r="B220">
            <v>0</v>
          </cell>
          <cell r="C220">
            <v>23985043</v>
          </cell>
        </row>
        <row r="221">
          <cell r="A221">
            <v>500013</v>
          </cell>
          <cell r="B221">
            <v>0</v>
          </cell>
          <cell r="C221">
            <v>222128562</v>
          </cell>
        </row>
        <row r="222">
          <cell r="A222">
            <v>600001</v>
          </cell>
          <cell r="B222">
            <v>0</v>
          </cell>
          <cell r="C222">
            <v>23198277397044</v>
          </cell>
        </row>
        <row r="223">
          <cell r="A223">
            <v>600002</v>
          </cell>
          <cell r="B223">
            <v>0</v>
          </cell>
          <cell r="C223">
            <v>0</v>
          </cell>
        </row>
        <row r="224">
          <cell r="A224">
            <v>600003</v>
          </cell>
          <cell r="B224">
            <v>0</v>
          </cell>
          <cell r="C224">
            <v>33136732738</v>
          </cell>
        </row>
        <row r="225">
          <cell r="A225">
            <v>600004</v>
          </cell>
          <cell r="B225">
            <v>0</v>
          </cell>
          <cell r="C225">
            <v>0</v>
          </cell>
        </row>
        <row r="226">
          <cell r="A226">
            <v>600005</v>
          </cell>
          <cell r="B226">
            <v>0</v>
          </cell>
          <cell r="C226">
            <v>0</v>
          </cell>
        </row>
        <row r="227">
          <cell r="A227">
            <v>600006</v>
          </cell>
          <cell r="B227">
            <v>0</v>
          </cell>
          <cell r="C227">
            <v>0</v>
          </cell>
        </row>
        <row r="228">
          <cell r="A228">
            <v>600007</v>
          </cell>
          <cell r="B228">
            <v>17538670735</v>
          </cell>
          <cell r="C228">
            <v>0</v>
          </cell>
        </row>
        <row r="229">
          <cell r="A229">
            <v>600008</v>
          </cell>
          <cell r="B229">
            <v>305458802628</v>
          </cell>
          <cell r="C229">
            <v>0</v>
          </cell>
        </row>
        <row r="230">
          <cell r="A230">
            <v>700001</v>
          </cell>
          <cell r="B230">
            <v>0</v>
          </cell>
          <cell r="C230">
            <v>153386212145</v>
          </cell>
        </row>
        <row r="231">
          <cell r="A231">
            <v>700002</v>
          </cell>
          <cell r="B231">
            <v>0</v>
          </cell>
          <cell r="C231">
            <v>80642433244</v>
          </cell>
        </row>
        <row r="232">
          <cell r="A232">
            <v>700003</v>
          </cell>
          <cell r="B232">
            <v>0</v>
          </cell>
          <cell r="C232">
            <v>0</v>
          </cell>
        </row>
        <row r="233">
          <cell r="A233">
            <v>700004</v>
          </cell>
          <cell r="B233">
            <v>0</v>
          </cell>
          <cell r="C233">
            <v>253187561895</v>
          </cell>
        </row>
        <row r="234">
          <cell r="A234">
            <v>700005</v>
          </cell>
          <cell r="B234">
            <v>0</v>
          </cell>
          <cell r="C234">
            <v>6961713676</v>
          </cell>
        </row>
        <row r="235">
          <cell r="A235">
            <v>700006</v>
          </cell>
          <cell r="B235">
            <v>0</v>
          </cell>
          <cell r="C235">
            <v>1506130166</v>
          </cell>
        </row>
        <row r="236">
          <cell r="A236">
            <v>700007</v>
          </cell>
          <cell r="B236">
            <v>0</v>
          </cell>
          <cell r="C236">
            <v>38531341542</v>
          </cell>
        </row>
        <row r="237">
          <cell r="A237">
            <v>700008</v>
          </cell>
          <cell r="B237">
            <v>0</v>
          </cell>
          <cell r="C237">
            <v>0</v>
          </cell>
        </row>
        <row r="238">
          <cell r="A238">
            <v>700009</v>
          </cell>
          <cell r="B238">
            <v>0</v>
          </cell>
          <cell r="C238">
            <v>25479971297</v>
          </cell>
        </row>
        <row r="239">
          <cell r="A239">
            <v>700010</v>
          </cell>
          <cell r="B239">
            <v>0</v>
          </cell>
          <cell r="C239">
            <v>49911967572</v>
          </cell>
        </row>
        <row r="240">
          <cell r="A240">
            <v>700011</v>
          </cell>
          <cell r="B240">
            <v>0</v>
          </cell>
          <cell r="C240">
            <v>3188043506</v>
          </cell>
        </row>
        <row r="241">
          <cell r="A241">
            <v>700012</v>
          </cell>
          <cell r="B241">
            <v>0</v>
          </cell>
          <cell r="C241">
            <v>0</v>
          </cell>
        </row>
        <row r="242">
          <cell r="A242">
            <v>700013</v>
          </cell>
          <cell r="B242">
            <v>0</v>
          </cell>
          <cell r="C242">
            <v>65737800902</v>
          </cell>
        </row>
        <row r="243">
          <cell r="A243">
            <v>700014</v>
          </cell>
          <cell r="B243">
            <v>0</v>
          </cell>
          <cell r="C243">
            <v>9850337457</v>
          </cell>
        </row>
        <row r="244">
          <cell r="A244">
            <v>700015</v>
          </cell>
          <cell r="B244">
            <v>0</v>
          </cell>
          <cell r="C244">
            <v>587004973</v>
          </cell>
        </row>
        <row r="245">
          <cell r="A245">
            <v>700016</v>
          </cell>
          <cell r="B245">
            <v>0</v>
          </cell>
          <cell r="C245">
            <v>15030143101</v>
          </cell>
        </row>
        <row r="246">
          <cell r="A246">
            <v>700017</v>
          </cell>
          <cell r="B246">
            <v>0</v>
          </cell>
          <cell r="C246">
            <v>24992793468</v>
          </cell>
        </row>
        <row r="247">
          <cell r="A247">
            <v>700018</v>
          </cell>
          <cell r="B247">
            <v>0</v>
          </cell>
          <cell r="C247">
            <v>24705400651</v>
          </cell>
        </row>
        <row r="248">
          <cell r="A248">
            <v>700019</v>
          </cell>
          <cell r="B248">
            <v>0</v>
          </cell>
          <cell r="C248">
            <v>1693530000</v>
          </cell>
        </row>
        <row r="249">
          <cell r="A249">
            <v>700020</v>
          </cell>
          <cell r="B249">
            <v>0</v>
          </cell>
          <cell r="C249">
            <v>31600000</v>
          </cell>
        </row>
        <row r="250">
          <cell r="A250">
            <v>700021</v>
          </cell>
          <cell r="B250">
            <v>0</v>
          </cell>
          <cell r="C250">
            <v>25836800</v>
          </cell>
        </row>
        <row r="251">
          <cell r="A251">
            <v>700022</v>
          </cell>
          <cell r="B251">
            <v>0</v>
          </cell>
          <cell r="C251">
            <v>4457626990</v>
          </cell>
        </row>
        <row r="252">
          <cell r="A252">
            <v>700023</v>
          </cell>
          <cell r="B252">
            <v>0</v>
          </cell>
          <cell r="C252">
            <v>2285629424</v>
          </cell>
        </row>
        <row r="253">
          <cell r="A253">
            <v>700024</v>
          </cell>
          <cell r="B253">
            <v>0</v>
          </cell>
          <cell r="C253">
            <v>12664406578</v>
          </cell>
        </row>
        <row r="254">
          <cell r="A254">
            <v>700025</v>
          </cell>
          <cell r="B254">
            <v>0</v>
          </cell>
          <cell r="C254">
            <v>7731451540</v>
          </cell>
        </row>
        <row r="255">
          <cell r="A255">
            <v>700026</v>
          </cell>
          <cell r="B255">
            <v>0</v>
          </cell>
          <cell r="C255">
            <v>6879113638</v>
          </cell>
        </row>
        <row r="256">
          <cell r="A256">
            <v>700027</v>
          </cell>
          <cell r="B256">
            <v>0</v>
          </cell>
          <cell r="C256">
            <v>945365048</v>
          </cell>
        </row>
        <row r="257">
          <cell r="A257">
            <v>700028</v>
          </cell>
          <cell r="B257">
            <v>0</v>
          </cell>
          <cell r="C257">
            <v>805262884</v>
          </cell>
        </row>
        <row r="258">
          <cell r="A258">
            <v>700029</v>
          </cell>
          <cell r="B258">
            <v>0</v>
          </cell>
          <cell r="C258">
            <v>24274086221</v>
          </cell>
        </row>
        <row r="259">
          <cell r="A259">
            <v>700030</v>
          </cell>
          <cell r="B259">
            <v>0</v>
          </cell>
          <cell r="C259">
            <v>8156305304</v>
          </cell>
        </row>
        <row r="260">
          <cell r="A260">
            <v>700031</v>
          </cell>
          <cell r="B260">
            <v>0</v>
          </cell>
          <cell r="C260">
            <v>1668296528</v>
          </cell>
        </row>
        <row r="261">
          <cell r="A261">
            <v>700032</v>
          </cell>
          <cell r="B261">
            <v>0</v>
          </cell>
          <cell r="C261">
            <v>7149699883</v>
          </cell>
        </row>
        <row r="262">
          <cell r="A262">
            <v>700033</v>
          </cell>
          <cell r="B262">
            <v>0</v>
          </cell>
          <cell r="C262">
            <v>375166653</v>
          </cell>
        </row>
        <row r="263">
          <cell r="A263">
            <v>700034</v>
          </cell>
          <cell r="B263">
            <v>0</v>
          </cell>
          <cell r="C263">
            <v>0</v>
          </cell>
        </row>
        <row r="264">
          <cell r="A264">
            <v>700035</v>
          </cell>
          <cell r="B264">
            <v>0</v>
          </cell>
          <cell r="C264">
            <v>0</v>
          </cell>
        </row>
        <row r="265">
          <cell r="A265">
            <v>700036</v>
          </cell>
          <cell r="B265">
            <v>0</v>
          </cell>
          <cell r="C265">
            <v>12258474236</v>
          </cell>
        </row>
        <row r="266">
          <cell r="A266">
            <v>700050</v>
          </cell>
          <cell r="B266">
            <v>0</v>
          </cell>
          <cell r="C266">
            <v>130635089</v>
          </cell>
        </row>
        <row r="267">
          <cell r="A267">
            <v>710001</v>
          </cell>
          <cell r="B267">
            <v>0</v>
          </cell>
          <cell r="C267">
            <v>3703627349</v>
          </cell>
        </row>
        <row r="268">
          <cell r="A268">
            <v>710002</v>
          </cell>
          <cell r="B268">
            <v>0</v>
          </cell>
          <cell r="C268">
            <v>239614998</v>
          </cell>
        </row>
        <row r="269">
          <cell r="A269">
            <v>710003</v>
          </cell>
          <cell r="B269">
            <v>0</v>
          </cell>
          <cell r="C269">
            <v>568327576</v>
          </cell>
        </row>
        <row r="270">
          <cell r="A270">
            <v>710004</v>
          </cell>
          <cell r="B270">
            <v>0</v>
          </cell>
          <cell r="C270">
            <v>997626240</v>
          </cell>
        </row>
        <row r="271">
          <cell r="A271">
            <v>710005</v>
          </cell>
          <cell r="B271">
            <v>0</v>
          </cell>
          <cell r="C271">
            <v>150000</v>
          </cell>
        </row>
        <row r="272">
          <cell r="A272">
            <v>710006</v>
          </cell>
          <cell r="B272">
            <v>0</v>
          </cell>
          <cell r="C272">
            <v>1281223744</v>
          </cell>
        </row>
        <row r="273">
          <cell r="A273">
            <v>710007</v>
          </cell>
          <cell r="B273">
            <v>0</v>
          </cell>
          <cell r="C273">
            <v>81461200</v>
          </cell>
        </row>
        <row r="274">
          <cell r="A274">
            <v>710008</v>
          </cell>
          <cell r="B274">
            <v>0</v>
          </cell>
          <cell r="C274">
            <v>686143432</v>
          </cell>
        </row>
        <row r="275">
          <cell r="A275">
            <v>710009</v>
          </cell>
          <cell r="B275">
            <v>0</v>
          </cell>
          <cell r="C275">
            <v>6491036904</v>
          </cell>
        </row>
        <row r="276">
          <cell r="A276">
            <v>710010</v>
          </cell>
          <cell r="B276">
            <v>0</v>
          </cell>
          <cell r="C276">
            <v>946194932</v>
          </cell>
        </row>
        <row r="277">
          <cell r="A277">
            <v>710011</v>
          </cell>
          <cell r="B277">
            <v>0</v>
          </cell>
          <cell r="C277">
            <v>569890768</v>
          </cell>
        </row>
        <row r="278">
          <cell r="A278">
            <v>710012</v>
          </cell>
          <cell r="B278">
            <v>0</v>
          </cell>
          <cell r="C278">
            <v>379774228</v>
          </cell>
        </row>
        <row r="279">
          <cell r="A279">
            <v>710013</v>
          </cell>
          <cell r="B279">
            <v>0</v>
          </cell>
          <cell r="C279">
            <v>34749590</v>
          </cell>
        </row>
        <row r="280">
          <cell r="A280">
            <v>710014</v>
          </cell>
          <cell r="B280">
            <v>0</v>
          </cell>
          <cell r="C280">
            <v>2194522864</v>
          </cell>
        </row>
        <row r="281">
          <cell r="A281">
            <v>710015</v>
          </cell>
          <cell r="B281">
            <v>0</v>
          </cell>
          <cell r="C281">
            <v>1317401776</v>
          </cell>
        </row>
        <row r="282">
          <cell r="A282">
            <v>710016</v>
          </cell>
          <cell r="B282">
            <v>0</v>
          </cell>
          <cell r="C282">
            <v>14405791814</v>
          </cell>
        </row>
        <row r="283">
          <cell r="A283">
            <v>710017</v>
          </cell>
          <cell r="B283">
            <v>0</v>
          </cell>
          <cell r="C283">
            <v>1960030197</v>
          </cell>
        </row>
        <row r="284">
          <cell r="A284">
            <v>710018</v>
          </cell>
          <cell r="B284">
            <v>0</v>
          </cell>
          <cell r="C284">
            <v>4499754017</v>
          </cell>
        </row>
        <row r="285">
          <cell r="A285">
            <v>710020</v>
          </cell>
          <cell r="B285">
            <v>0</v>
          </cell>
          <cell r="C285">
            <v>466081150</v>
          </cell>
        </row>
        <row r="286">
          <cell r="A286">
            <v>710021</v>
          </cell>
          <cell r="B286">
            <v>0</v>
          </cell>
          <cell r="C286">
            <v>80517500</v>
          </cell>
        </row>
        <row r="287">
          <cell r="A287">
            <v>710022</v>
          </cell>
          <cell r="B287">
            <v>0</v>
          </cell>
          <cell r="C287">
            <v>4370275898</v>
          </cell>
        </row>
        <row r="288">
          <cell r="A288">
            <v>710023</v>
          </cell>
          <cell r="B288">
            <v>0</v>
          </cell>
          <cell r="C288">
            <v>955967987</v>
          </cell>
        </row>
        <row r="289">
          <cell r="A289">
            <v>710024</v>
          </cell>
          <cell r="B289">
            <v>0</v>
          </cell>
          <cell r="C289">
            <v>349297131</v>
          </cell>
        </row>
        <row r="290">
          <cell r="A290">
            <v>710025</v>
          </cell>
          <cell r="B290">
            <v>0</v>
          </cell>
          <cell r="C290">
            <v>0</v>
          </cell>
        </row>
        <row r="291">
          <cell r="A291">
            <v>710026</v>
          </cell>
          <cell r="B291">
            <v>0</v>
          </cell>
          <cell r="C291">
            <v>126128000</v>
          </cell>
        </row>
        <row r="292">
          <cell r="A292">
            <v>710027</v>
          </cell>
          <cell r="B292">
            <v>0</v>
          </cell>
          <cell r="C292">
            <v>510511452</v>
          </cell>
        </row>
        <row r="293">
          <cell r="A293">
            <v>710028</v>
          </cell>
          <cell r="B293">
            <v>0</v>
          </cell>
          <cell r="C293">
            <v>539876444</v>
          </cell>
        </row>
        <row r="294">
          <cell r="A294">
            <v>710029</v>
          </cell>
          <cell r="B294">
            <v>0</v>
          </cell>
          <cell r="C294">
            <v>1089721055</v>
          </cell>
        </row>
        <row r="295">
          <cell r="A295">
            <v>710030</v>
          </cell>
          <cell r="B295">
            <v>0</v>
          </cell>
          <cell r="C295">
            <v>1907994356</v>
          </cell>
        </row>
        <row r="296">
          <cell r="A296">
            <v>710031</v>
          </cell>
          <cell r="B296">
            <v>0</v>
          </cell>
          <cell r="C296">
            <v>0</v>
          </cell>
        </row>
        <row r="297">
          <cell r="A297">
            <v>710032</v>
          </cell>
          <cell r="B297">
            <v>0</v>
          </cell>
          <cell r="C297">
            <v>4265971833</v>
          </cell>
        </row>
        <row r="298">
          <cell r="A298">
            <v>710033</v>
          </cell>
          <cell r="B298">
            <v>0</v>
          </cell>
          <cell r="C298">
            <v>4157707845</v>
          </cell>
        </row>
        <row r="299">
          <cell r="A299">
            <v>710034</v>
          </cell>
          <cell r="B299">
            <v>0</v>
          </cell>
          <cell r="C299">
            <v>83162767</v>
          </cell>
        </row>
        <row r="300">
          <cell r="A300">
            <v>710035</v>
          </cell>
          <cell r="B300">
            <v>0</v>
          </cell>
          <cell r="C300">
            <v>39115086</v>
          </cell>
        </row>
        <row r="301">
          <cell r="A301">
            <v>710036</v>
          </cell>
          <cell r="B301">
            <v>0</v>
          </cell>
          <cell r="C301">
            <v>88533675</v>
          </cell>
        </row>
        <row r="302">
          <cell r="A302">
            <v>710038</v>
          </cell>
          <cell r="B302">
            <v>0</v>
          </cell>
          <cell r="C302">
            <v>1344313584</v>
          </cell>
        </row>
        <row r="303">
          <cell r="A303">
            <v>710039</v>
          </cell>
          <cell r="B303">
            <v>0</v>
          </cell>
          <cell r="C303">
            <v>250489000</v>
          </cell>
        </row>
        <row r="304">
          <cell r="A304">
            <v>710040</v>
          </cell>
          <cell r="B304">
            <v>0</v>
          </cell>
          <cell r="C304">
            <v>1884520022</v>
          </cell>
        </row>
        <row r="305">
          <cell r="A305">
            <v>710041</v>
          </cell>
          <cell r="B305">
            <v>0</v>
          </cell>
          <cell r="C305">
            <v>1941333898</v>
          </cell>
        </row>
        <row r="306">
          <cell r="A306">
            <v>710042</v>
          </cell>
          <cell r="B306">
            <v>0</v>
          </cell>
          <cell r="C306">
            <v>64467880959</v>
          </cell>
        </row>
        <row r="307">
          <cell r="A307">
            <v>710046</v>
          </cell>
          <cell r="B307">
            <v>0</v>
          </cell>
          <cell r="C307">
            <v>170502200</v>
          </cell>
        </row>
        <row r="308">
          <cell r="A308">
            <v>710047</v>
          </cell>
          <cell r="B308">
            <v>0</v>
          </cell>
          <cell r="C308">
            <v>22738000</v>
          </cell>
        </row>
        <row r="309">
          <cell r="A309">
            <v>710048</v>
          </cell>
          <cell r="B309">
            <v>0</v>
          </cell>
          <cell r="C309">
            <v>459000000</v>
          </cell>
        </row>
        <row r="310">
          <cell r="A310">
            <v>710049</v>
          </cell>
          <cell r="B310">
            <v>0</v>
          </cell>
          <cell r="C310">
            <v>1548170000</v>
          </cell>
        </row>
        <row r="311">
          <cell r="A311">
            <v>710050</v>
          </cell>
          <cell r="B311">
            <v>0</v>
          </cell>
          <cell r="C311">
            <v>1711702807</v>
          </cell>
        </row>
        <row r="312">
          <cell r="A312">
            <v>710054</v>
          </cell>
          <cell r="B312">
            <v>0</v>
          </cell>
          <cell r="C312">
            <v>0</v>
          </cell>
        </row>
        <row r="313">
          <cell r="A313">
            <v>710055</v>
          </cell>
          <cell r="B313">
            <v>0</v>
          </cell>
          <cell r="C313">
            <v>139087000</v>
          </cell>
        </row>
        <row r="314">
          <cell r="A314">
            <v>720001</v>
          </cell>
          <cell r="B314">
            <v>0</v>
          </cell>
          <cell r="C314">
            <v>5852347987</v>
          </cell>
        </row>
        <row r="315">
          <cell r="A315">
            <v>720002</v>
          </cell>
          <cell r="B315">
            <v>0</v>
          </cell>
          <cell r="C315">
            <v>11791073421</v>
          </cell>
        </row>
        <row r="316">
          <cell r="A316">
            <v>720003</v>
          </cell>
          <cell r="B316">
            <v>0</v>
          </cell>
          <cell r="C316">
            <v>1113199765</v>
          </cell>
        </row>
        <row r="317">
          <cell r="A317">
            <v>720004</v>
          </cell>
          <cell r="B317">
            <v>0</v>
          </cell>
          <cell r="C317">
            <v>611342929</v>
          </cell>
        </row>
        <row r="318">
          <cell r="A318">
            <v>720005</v>
          </cell>
          <cell r="B318">
            <v>0</v>
          </cell>
          <cell r="C318">
            <v>1527402290</v>
          </cell>
        </row>
        <row r="319">
          <cell r="A319">
            <v>720006</v>
          </cell>
          <cell r="B319">
            <v>0</v>
          </cell>
          <cell r="C319">
            <v>1453000</v>
          </cell>
        </row>
        <row r="320">
          <cell r="A320">
            <v>720007</v>
          </cell>
          <cell r="B320">
            <v>0</v>
          </cell>
          <cell r="C320">
            <v>592472200</v>
          </cell>
        </row>
        <row r="321">
          <cell r="A321">
            <v>720008</v>
          </cell>
          <cell r="B321">
            <v>0</v>
          </cell>
          <cell r="C321">
            <v>1282349524</v>
          </cell>
        </row>
        <row r="322">
          <cell r="A322">
            <v>720009</v>
          </cell>
          <cell r="B322">
            <v>0</v>
          </cell>
          <cell r="C322">
            <v>8800000</v>
          </cell>
        </row>
        <row r="323">
          <cell r="A323">
            <v>720010</v>
          </cell>
          <cell r="B323">
            <v>0</v>
          </cell>
          <cell r="C323">
            <v>4134288040</v>
          </cell>
        </row>
        <row r="324">
          <cell r="A324">
            <v>720011</v>
          </cell>
          <cell r="B324">
            <v>0</v>
          </cell>
          <cell r="C324">
            <v>0</v>
          </cell>
        </row>
        <row r="325">
          <cell r="A325">
            <v>720012</v>
          </cell>
          <cell r="B325">
            <v>0</v>
          </cell>
          <cell r="C325">
            <v>6162957073</v>
          </cell>
        </row>
        <row r="326">
          <cell r="A326">
            <v>720013</v>
          </cell>
          <cell r="B326">
            <v>0</v>
          </cell>
          <cell r="C326">
            <v>3528396449</v>
          </cell>
        </row>
        <row r="327">
          <cell r="A327">
            <v>720014</v>
          </cell>
          <cell r="B327">
            <v>0</v>
          </cell>
          <cell r="C327">
            <v>1055681207</v>
          </cell>
        </row>
        <row r="328">
          <cell r="A328">
            <v>720015</v>
          </cell>
          <cell r="B328">
            <v>0</v>
          </cell>
          <cell r="C328">
            <v>0</v>
          </cell>
        </row>
        <row r="329">
          <cell r="A329">
            <v>720016</v>
          </cell>
          <cell r="B329">
            <v>0</v>
          </cell>
          <cell r="C329">
            <v>0</v>
          </cell>
        </row>
        <row r="330">
          <cell r="A330">
            <v>720017</v>
          </cell>
          <cell r="B330">
            <v>0</v>
          </cell>
          <cell r="C330">
            <v>0</v>
          </cell>
        </row>
        <row r="331">
          <cell r="A331">
            <v>720018</v>
          </cell>
          <cell r="B331">
            <v>0</v>
          </cell>
          <cell r="C331">
            <v>0</v>
          </cell>
        </row>
        <row r="332">
          <cell r="A332">
            <v>720019</v>
          </cell>
          <cell r="B332">
            <v>0</v>
          </cell>
          <cell r="C332">
            <v>0</v>
          </cell>
        </row>
        <row r="333">
          <cell r="A333">
            <v>720020</v>
          </cell>
          <cell r="B333">
            <v>0</v>
          </cell>
          <cell r="C333">
            <v>5148978129</v>
          </cell>
        </row>
        <row r="334">
          <cell r="A334">
            <v>720021</v>
          </cell>
          <cell r="B334">
            <v>0</v>
          </cell>
          <cell r="C334">
            <v>36202756229</v>
          </cell>
        </row>
        <row r="335">
          <cell r="A335">
            <v>720022</v>
          </cell>
          <cell r="B335">
            <v>0</v>
          </cell>
          <cell r="C335">
            <v>19549959858</v>
          </cell>
        </row>
        <row r="336">
          <cell r="A336">
            <v>720023</v>
          </cell>
          <cell r="B336">
            <v>0</v>
          </cell>
          <cell r="C336">
            <v>880494325</v>
          </cell>
        </row>
        <row r="337">
          <cell r="A337">
            <v>720025</v>
          </cell>
          <cell r="B337">
            <v>0</v>
          </cell>
          <cell r="C337">
            <v>1469360070</v>
          </cell>
        </row>
        <row r="338">
          <cell r="A338">
            <v>720026</v>
          </cell>
          <cell r="B338">
            <v>0</v>
          </cell>
          <cell r="C338">
            <v>697000</v>
          </cell>
        </row>
        <row r="339">
          <cell r="A339">
            <v>720027</v>
          </cell>
          <cell r="B339">
            <v>0</v>
          </cell>
          <cell r="C339">
            <v>512902600</v>
          </cell>
        </row>
        <row r="340">
          <cell r="A340">
            <v>720028</v>
          </cell>
          <cell r="B340">
            <v>0</v>
          </cell>
          <cell r="C340">
            <v>0</v>
          </cell>
        </row>
        <row r="341">
          <cell r="A341">
            <v>720029</v>
          </cell>
          <cell r="B341">
            <v>0</v>
          </cell>
          <cell r="C341">
            <v>1470345781</v>
          </cell>
        </row>
        <row r="342">
          <cell r="A342">
            <v>720030</v>
          </cell>
          <cell r="B342">
            <v>0</v>
          </cell>
          <cell r="C342">
            <v>0</v>
          </cell>
        </row>
        <row r="343">
          <cell r="A343">
            <v>720031</v>
          </cell>
          <cell r="B343">
            <v>0</v>
          </cell>
          <cell r="C343">
            <v>465097562</v>
          </cell>
        </row>
        <row r="344">
          <cell r="A344">
            <v>720032</v>
          </cell>
          <cell r="B344">
            <v>0</v>
          </cell>
          <cell r="C344">
            <v>5086387500</v>
          </cell>
        </row>
        <row r="345">
          <cell r="A345">
            <v>720033</v>
          </cell>
          <cell r="B345">
            <v>0</v>
          </cell>
          <cell r="C345">
            <v>807036250</v>
          </cell>
        </row>
        <row r="346">
          <cell r="A346">
            <v>720034</v>
          </cell>
          <cell r="B346">
            <v>0</v>
          </cell>
          <cell r="C346">
            <v>3907039077</v>
          </cell>
        </row>
        <row r="347">
          <cell r="A347">
            <v>720035</v>
          </cell>
          <cell r="B347">
            <v>0</v>
          </cell>
          <cell r="C347">
            <v>5045114272</v>
          </cell>
        </row>
        <row r="348">
          <cell r="A348">
            <v>720036</v>
          </cell>
          <cell r="B348">
            <v>0</v>
          </cell>
          <cell r="C348">
            <v>167237313</v>
          </cell>
        </row>
        <row r="349">
          <cell r="A349">
            <v>720037</v>
          </cell>
          <cell r="B349">
            <v>0</v>
          </cell>
          <cell r="C349">
            <v>17807390</v>
          </cell>
        </row>
        <row r="350">
          <cell r="A350">
            <v>720038</v>
          </cell>
          <cell r="B350">
            <v>0</v>
          </cell>
          <cell r="C350">
            <v>5633316113</v>
          </cell>
        </row>
        <row r="351">
          <cell r="A351">
            <v>720039</v>
          </cell>
          <cell r="B351">
            <v>0</v>
          </cell>
          <cell r="C351">
            <v>3205508288</v>
          </cell>
        </row>
        <row r="352">
          <cell r="A352">
            <v>720040</v>
          </cell>
          <cell r="B352">
            <v>0</v>
          </cell>
          <cell r="C352">
            <v>477219000</v>
          </cell>
        </row>
        <row r="353">
          <cell r="A353">
            <v>720041</v>
          </cell>
          <cell r="B353">
            <v>0</v>
          </cell>
          <cell r="C353">
            <v>889470054</v>
          </cell>
        </row>
        <row r="354">
          <cell r="A354">
            <v>720042</v>
          </cell>
          <cell r="B354">
            <v>0</v>
          </cell>
          <cell r="C354">
            <v>9175085466</v>
          </cell>
        </row>
        <row r="355">
          <cell r="A355">
            <v>720043</v>
          </cell>
          <cell r="B355">
            <v>0</v>
          </cell>
          <cell r="C355">
            <v>979552472</v>
          </cell>
        </row>
        <row r="356">
          <cell r="A356">
            <v>720044</v>
          </cell>
          <cell r="B356">
            <v>0</v>
          </cell>
          <cell r="C356">
            <v>421745200</v>
          </cell>
        </row>
        <row r="357">
          <cell r="A357">
            <v>720045</v>
          </cell>
          <cell r="B357">
            <v>0</v>
          </cell>
          <cell r="C357">
            <v>4853622290</v>
          </cell>
        </row>
        <row r="358">
          <cell r="A358">
            <v>720046</v>
          </cell>
          <cell r="B358">
            <v>0</v>
          </cell>
          <cell r="C358">
            <v>0</v>
          </cell>
        </row>
        <row r="359">
          <cell r="A359">
            <v>720047</v>
          </cell>
          <cell r="B359">
            <v>0</v>
          </cell>
          <cell r="C359">
            <v>0</v>
          </cell>
        </row>
        <row r="360">
          <cell r="A360">
            <v>720048</v>
          </cell>
          <cell r="B360">
            <v>0</v>
          </cell>
          <cell r="C360">
            <v>1893774681</v>
          </cell>
        </row>
        <row r="361">
          <cell r="A361">
            <v>720049</v>
          </cell>
          <cell r="B361">
            <v>0</v>
          </cell>
          <cell r="C361">
            <v>4844960657</v>
          </cell>
        </row>
        <row r="362">
          <cell r="A362">
            <v>720050</v>
          </cell>
          <cell r="B362">
            <v>0</v>
          </cell>
          <cell r="C362">
            <v>89983181</v>
          </cell>
        </row>
        <row r="363">
          <cell r="A363">
            <v>720051</v>
          </cell>
          <cell r="B363">
            <v>0</v>
          </cell>
          <cell r="C363">
            <v>2886842662</v>
          </cell>
        </row>
        <row r="364">
          <cell r="A364">
            <v>720052</v>
          </cell>
          <cell r="B364">
            <v>0</v>
          </cell>
          <cell r="C364">
            <v>1069785270</v>
          </cell>
        </row>
        <row r="365">
          <cell r="A365">
            <v>720053</v>
          </cell>
          <cell r="B365">
            <v>0</v>
          </cell>
          <cell r="C365">
            <v>0</v>
          </cell>
        </row>
        <row r="366">
          <cell r="A366">
            <v>720054</v>
          </cell>
          <cell r="B366">
            <v>0</v>
          </cell>
          <cell r="C366">
            <v>26532511573</v>
          </cell>
        </row>
        <row r="367">
          <cell r="A367">
            <v>720055</v>
          </cell>
          <cell r="B367">
            <v>0</v>
          </cell>
          <cell r="C367">
            <v>0</v>
          </cell>
        </row>
        <row r="368">
          <cell r="A368">
            <v>720059</v>
          </cell>
          <cell r="B368">
            <v>0</v>
          </cell>
          <cell r="C368">
            <v>0</v>
          </cell>
        </row>
        <row r="369">
          <cell r="A369">
            <v>720060</v>
          </cell>
          <cell r="B369">
            <v>0</v>
          </cell>
          <cell r="C369">
            <v>31128005</v>
          </cell>
        </row>
        <row r="370">
          <cell r="A370">
            <v>730001</v>
          </cell>
          <cell r="B370">
            <v>0</v>
          </cell>
          <cell r="C370">
            <v>21517242467</v>
          </cell>
        </row>
        <row r="371">
          <cell r="A371">
            <v>730002</v>
          </cell>
          <cell r="B371">
            <v>0</v>
          </cell>
          <cell r="C371">
            <v>12739972949</v>
          </cell>
        </row>
        <row r="372">
          <cell r="A372">
            <v>730003</v>
          </cell>
          <cell r="B372">
            <v>0</v>
          </cell>
          <cell r="C372">
            <v>10339050737</v>
          </cell>
        </row>
        <row r="373">
          <cell r="A373">
            <v>730004</v>
          </cell>
          <cell r="B373">
            <v>0</v>
          </cell>
          <cell r="C373">
            <v>122089216</v>
          </cell>
        </row>
        <row r="374">
          <cell r="A374">
            <v>730005</v>
          </cell>
          <cell r="B374">
            <v>0</v>
          </cell>
          <cell r="C374">
            <v>12494912780</v>
          </cell>
        </row>
        <row r="375">
          <cell r="A375">
            <v>730006</v>
          </cell>
          <cell r="B375">
            <v>0</v>
          </cell>
          <cell r="C375">
            <v>6690283289</v>
          </cell>
        </row>
        <row r="376">
          <cell r="A376">
            <v>730007</v>
          </cell>
          <cell r="B376">
            <v>0</v>
          </cell>
          <cell r="C376">
            <v>149336616</v>
          </cell>
        </row>
        <row r="377">
          <cell r="A377">
            <v>740001</v>
          </cell>
          <cell r="B377">
            <v>0</v>
          </cell>
          <cell r="C377">
            <v>519380934344</v>
          </cell>
        </row>
        <row r="378">
          <cell r="A378">
            <v>740002</v>
          </cell>
          <cell r="B378">
            <v>0</v>
          </cell>
          <cell r="C378">
            <v>27640627430</v>
          </cell>
        </row>
        <row r="379">
          <cell r="A379">
            <v>740003</v>
          </cell>
          <cell r="B379">
            <v>0</v>
          </cell>
          <cell r="C379">
            <v>300000</v>
          </cell>
        </row>
        <row r="380">
          <cell r="A380">
            <v>740004</v>
          </cell>
          <cell r="B380">
            <v>0</v>
          </cell>
          <cell r="C380">
            <v>8426858090</v>
          </cell>
        </row>
        <row r="381">
          <cell r="A381">
            <v>740005</v>
          </cell>
          <cell r="B381">
            <v>5607955885</v>
          </cell>
          <cell r="C381">
            <v>0</v>
          </cell>
        </row>
        <row r="382">
          <cell r="A382">
            <v>790001</v>
          </cell>
          <cell r="B382">
            <v>0</v>
          </cell>
          <cell r="C382">
            <v>0</v>
          </cell>
        </row>
        <row r="383">
          <cell r="A383">
            <v>790002</v>
          </cell>
          <cell r="B383">
            <v>0</v>
          </cell>
          <cell r="C383">
            <v>0</v>
          </cell>
        </row>
        <row r="384">
          <cell r="A384">
            <v>790003</v>
          </cell>
          <cell r="B384">
            <v>0</v>
          </cell>
          <cell r="C384">
            <v>0</v>
          </cell>
        </row>
        <row r="385">
          <cell r="A385">
            <v>790004</v>
          </cell>
          <cell r="B385">
            <v>0</v>
          </cell>
          <cell r="C385">
            <v>0</v>
          </cell>
        </row>
        <row r="386">
          <cell r="A386">
            <v>790005</v>
          </cell>
          <cell r="B386">
            <v>0</v>
          </cell>
          <cell r="C386">
            <v>0</v>
          </cell>
        </row>
        <row r="387">
          <cell r="A387">
            <v>790006</v>
          </cell>
          <cell r="B387">
            <v>0</v>
          </cell>
          <cell r="C387">
            <v>0</v>
          </cell>
        </row>
        <row r="388">
          <cell r="A388">
            <v>790007</v>
          </cell>
          <cell r="B388">
            <v>0</v>
          </cell>
          <cell r="C388">
            <v>0</v>
          </cell>
        </row>
        <row r="389">
          <cell r="A389">
            <v>790100</v>
          </cell>
          <cell r="B389">
            <v>0</v>
          </cell>
          <cell r="C389">
            <v>0</v>
          </cell>
        </row>
        <row r="390">
          <cell r="A390">
            <v>790101</v>
          </cell>
          <cell r="B390">
            <v>0</v>
          </cell>
          <cell r="C390">
            <v>0</v>
          </cell>
        </row>
        <row r="391">
          <cell r="A391">
            <v>790102</v>
          </cell>
          <cell r="B391">
            <v>0</v>
          </cell>
          <cell r="C391">
            <v>0</v>
          </cell>
        </row>
        <row r="392">
          <cell r="A392">
            <v>790103</v>
          </cell>
          <cell r="B392">
            <v>0</v>
          </cell>
          <cell r="C392">
            <v>0</v>
          </cell>
        </row>
        <row r="393">
          <cell r="A393">
            <v>790104</v>
          </cell>
          <cell r="B393">
            <v>0</v>
          </cell>
          <cell r="C393">
            <v>0</v>
          </cell>
        </row>
        <row r="394">
          <cell r="A394">
            <v>790105</v>
          </cell>
          <cell r="B394">
            <v>0</v>
          </cell>
          <cell r="C394">
            <v>0</v>
          </cell>
        </row>
        <row r="395">
          <cell r="A395">
            <v>790200</v>
          </cell>
          <cell r="B395">
            <v>0</v>
          </cell>
          <cell r="C395">
            <v>0</v>
          </cell>
        </row>
        <row r="396">
          <cell r="A396">
            <v>790201</v>
          </cell>
          <cell r="B396">
            <v>0</v>
          </cell>
          <cell r="C396">
            <v>0</v>
          </cell>
        </row>
        <row r="397">
          <cell r="A397">
            <v>790202</v>
          </cell>
          <cell r="B397">
            <v>0</v>
          </cell>
          <cell r="C397">
            <v>0</v>
          </cell>
        </row>
        <row r="398">
          <cell r="A398">
            <v>790203</v>
          </cell>
          <cell r="B398">
            <v>0</v>
          </cell>
          <cell r="C398">
            <v>0</v>
          </cell>
        </row>
        <row r="399">
          <cell r="A399">
            <v>790204</v>
          </cell>
          <cell r="B399">
            <v>0</v>
          </cell>
          <cell r="C399">
            <v>0</v>
          </cell>
        </row>
        <row r="400">
          <cell r="A400">
            <v>790205</v>
          </cell>
          <cell r="B400">
            <v>0</v>
          </cell>
          <cell r="C400">
            <v>0</v>
          </cell>
        </row>
        <row r="401">
          <cell r="A401">
            <v>790206</v>
          </cell>
          <cell r="B401">
            <v>0</v>
          </cell>
          <cell r="C401">
            <v>0</v>
          </cell>
        </row>
        <row r="402">
          <cell r="A402">
            <v>800001</v>
          </cell>
          <cell r="B402">
            <v>0</v>
          </cell>
          <cell r="C402">
            <v>0</v>
          </cell>
        </row>
        <row r="403">
          <cell r="A403">
            <v>800002</v>
          </cell>
          <cell r="B403">
            <v>0</v>
          </cell>
          <cell r="C403">
            <v>0</v>
          </cell>
        </row>
        <row r="404">
          <cell r="A404">
            <v>800003</v>
          </cell>
          <cell r="B404">
            <v>179775280</v>
          </cell>
          <cell r="C404">
            <v>0</v>
          </cell>
        </row>
        <row r="405">
          <cell r="A405">
            <v>800004</v>
          </cell>
          <cell r="B405">
            <v>2201896300</v>
          </cell>
          <cell r="C405">
            <v>0</v>
          </cell>
        </row>
        <row r="406">
          <cell r="A406">
            <v>800005</v>
          </cell>
          <cell r="B406">
            <v>0</v>
          </cell>
          <cell r="C406">
            <v>0</v>
          </cell>
        </row>
        <row r="407">
          <cell r="A407">
            <v>800006</v>
          </cell>
          <cell r="B407">
            <v>0</v>
          </cell>
          <cell r="C407">
            <v>0</v>
          </cell>
        </row>
        <row r="408">
          <cell r="A408">
            <v>800007</v>
          </cell>
          <cell r="B408">
            <v>0</v>
          </cell>
          <cell r="C408">
            <v>0</v>
          </cell>
        </row>
        <row r="409">
          <cell r="A409">
            <v>800008</v>
          </cell>
          <cell r="B409">
            <v>969368572</v>
          </cell>
          <cell r="C409">
            <v>0</v>
          </cell>
        </row>
        <row r="410">
          <cell r="A410">
            <v>800009</v>
          </cell>
          <cell r="B410">
            <v>0</v>
          </cell>
          <cell r="C410">
            <v>0</v>
          </cell>
        </row>
        <row r="411">
          <cell r="A411">
            <v>800010</v>
          </cell>
          <cell r="B411">
            <v>0</v>
          </cell>
          <cell r="C411">
            <v>0</v>
          </cell>
        </row>
        <row r="412">
          <cell r="A412">
            <v>800020</v>
          </cell>
          <cell r="B412">
            <v>0</v>
          </cell>
          <cell r="C412">
            <v>0</v>
          </cell>
        </row>
        <row r="413">
          <cell r="A413">
            <v>800021</v>
          </cell>
          <cell r="B413">
            <v>0</v>
          </cell>
          <cell r="C413">
            <v>0</v>
          </cell>
        </row>
        <row r="414">
          <cell r="A414">
            <v>800022</v>
          </cell>
          <cell r="B414">
            <v>0</v>
          </cell>
          <cell r="C414">
            <v>0</v>
          </cell>
        </row>
        <row r="415">
          <cell r="A415">
            <v>800023</v>
          </cell>
          <cell r="B415">
            <v>0</v>
          </cell>
          <cell r="C415">
            <v>0</v>
          </cell>
        </row>
        <row r="416">
          <cell r="A416">
            <v>800050</v>
          </cell>
          <cell r="B416">
            <v>575483</v>
          </cell>
          <cell r="C416">
            <v>0</v>
          </cell>
        </row>
        <row r="417">
          <cell r="A417">
            <v>850001</v>
          </cell>
          <cell r="B417">
            <v>586129919</v>
          </cell>
          <cell r="C417">
            <v>0</v>
          </cell>
        </row>
        <row r="418">
          <cell r="A418">
            <v>850002</v>
          </cell>
          <cell r="B418">
            <v>495981233</v>
          </cell>
          <cell r="C418">
            <v>0</v>
          </cell>
        </row>
        <row r="419">
          <cell r="A419">
            <v>850003</v>
          </cell>
          <cell r="B419">
            <v>15247292352</v>
          </cell>
          <cell r="C419">
            <v>0</v>
          </cell>
        </row>
        <row r="420">
          <cell r="A420">
            <v>850004</v>
          </cell>
          <cell r="B420">
            <v>1239884755</v>
          </cell>
          <cell r="C420">
            <v>0</v>
          </cell>
        </row>
        <row r="421">
          <cell r="A421">
            <v>850005</v>
          </cell>
          <cell r="B421">
            <v>449328678</v>
          </cell>
          <cell r="C421">
            <v>0</v>
          </cell>
        </row>
        <row r="422">
          <cell r="A422">
            <v>850006</v>
          </cell>
          <cell r="B422">
            <v>500302555</v>
          </cell>
          <cell r="C422">
            <v>0</v>
          </cell>
        </row>
        <row r="423">
          <cell r="A423">
            <v>850007</v>
          </cell>
          <cell r="B423">
            <v>24000000</v>
          </cell>
          <cell r="C423">
            <v>0</v>
          </cell>
        </row>
        <row r="424">
          <cell r="A424">
            <v>850008</v>
          </cell>
          <cell r="B424">
            <v>0</v>
          </cell>
          <cell r="C424">
            <v>0</v>
          </cell>
        </row>
        <row r="425">
          <cell r="A425">
            <v>850009</v>
          </cell>
          <cell r="B425">
            <v>0</v>
          </cell>
          <cell r="C425">
            <v>0</v>
          </cell>
        </row>
        <row r="426">
          <cell r="A426">
            <v>850010</v>
          </cell>
          <cell r="B426">
            <v>0</v>
          </cell>
          <cell r="C426">
            <v>0</v>
          </cell>
        </row>
        <row r="427">
          <cell r="A427">
            <v>850011</v>
          </cell>
          <cell r="B427">
            <v>0</v>
          </cell>
          <cell r="C427">
            <v>146448764</v>
          </cell>
        </row>
        <row r="428">
          <cell r="A428">
            <v>850012</v>
          </cell>
          <cell r="B428">
            <v>34953506</v>
          </cell>
          <cell r="C428">
            <v>0</v>
          </cell>
        </row>
        <row r="429">
          <cell r="A429">
            <v>850013</v>
          </cell>
          <cell r="B429">
            <v>9000000000</v>
          </cell>
          <cell r="C429">
            <v>0</v>
          </cell>
        </row>
        <row r="430">
          <cell r="A430">
            <v>850014</v>
          </cell>
          <cell r="B430">
            <v>0</v>
          </cell>
          <cell r="C430">
            <v>0</v>
          </cell>
        </row>
        <row r="431">
          <cell r="A431">
            <v>850099</v>
          </cell>
          <cell r="B431">
            <v>0</v>
          </cell>
          <cell r="C431">
            <v>3950383408</v>
          </cell>
        </row>
        <row r="432">
          <cell r="A432">
            <v>900001</v>
          </cell>
          <cell r="B432">
            <v>7900656237000</v>
          </cell>
          <cell r="C432">
            <v>0</v>
          </cell>
        </row>
        <row r="433">
          <cell r="A433">
            <v>900002</v>
          </cell>
          <cell r="B433">
            <v>0</v>
          </cell>
          <cell r="C433">
            <v>0</v>
          </cell>
        </row>
        <row r="434">
          <cell r="A434">
            <v>900003</v>
          </cell>
          <cell r="B434">
            <v>3628649537000</v>
          </cell>
          <cell r="C434">
            <v>0</v>
          </cell>
        </row>
        <row r="435">
          <cell r="A435">
            <v>900004</v>
          </cell>
          <cell r="B435">
            <v>10226816513259</v>
          </cell>
          <cell r="C435">
            <v>0</v>
          </cell>
        </row>
        <row r="436">
          <cell r="A436">
            <v>900005</v>
          </cell>
          <cell r="B436">
            <v>0</v>
          </cell>
          <cell r="C436">
            <v>0</v>
          </cell>
        </row>
        <row r="437">
          <cell r="A437">
            <v>900010</v>
          </cell>
          <cell r="B437">
            <v>480142646500</v>
          </cell>
          <cell r="C437">
            <v>0</v>
          </cell>
        </row>
        <row r="438">
          <cell r="A438">
            <v>900011</v>
          </cell>
          <cell r="B438">
            <v>0</v>
          </cell>
          <cell r="C438">
            <v>0</v>
          </cell>
        </row>
        <row r="439">
          <cell r="A439">
            <v>900900</v>
          </cell>
          <cell r="B439">
            <v>0</v>
          </cell>
          <cell r="C439">
            <v>22236264933759</v>
          </cell>
        </row>
        <row r="440">
          <cell r="A440">
            <v>910001</v>
          </cell>
          <cell r="B440">
            <v>0</v>
          </cell>
          <cell r="C440">
            <v>9803076680699</v>
          </cell>
        </row>
        <row r="441">
          <cell r="A441">
            <v>910002</v>
          </cell>
          <cell r="B441">
            <v>0</v>
          </cell>
          <cell r="C441">
            <v>550500000</v>
          </cell>
        </row>
        <row r="442">
          <cell r="A442">
            <v>910010</v>
          </cell>
          <cell r="B442">
            <v>0</v>
          </cell>
          <cell r="C442">
            <v>2732832965205</v>
          </cell>
        </row>
        <row r="443">
          <cell r="A443">
            <v>910011</v>
          </cell>
          <cell r="B443">
            <v>0</v>
          </cell>
          <cell r="C443">
            <v>134309510001</v>
          </cell>
        </row>
        <row r="444">
          <cell r="A444">
            <v>910012</v>
          </cell>
          <cell r="B444">
            <v>0</v>
          </cell>
          <cell r="C444">
            <v>181048176866</v>
          </cell>
        </row>
        <row r="445">
          <cell r="A445">
            <v>910013</v>
          </cell>
          <cell r="B445">
            <v>0</v>
          </cell>
          <cell r="C445">
            <v>89428455127</v>
          </cell>
        </row>
        <row r="446">
          <cell r="A446">
            <v>910900</v>
          </cell>
          <cell r="B446">
            <v>12941246287898</v>
          </cell>
          <cell r="C446">
            <v>0</v>
          </cell>
        </row>
        <row r="447">
          <cell r="A447">
            <v>920001</v>
          </cell>
          <cell r="B447">
            <v>0</v>
          </cell>
          <cell r="C447">
            <v>0</v>
          </cell>
        </row>
        <row r="448">
          <cell r="A448">
            <v>920002</v>
          </cell>
          <cell r="B448">
            <v>0</v>
          </cell>
          <cell r="C448">
            <v>0</v>
          </cell>
        </row>
        <row r="449">
          <cell r="A449">
            <v>920003</v>
          </cell>
          <cell r="B449">
            <v>0</v>
          </cell>
          <cell r="C449">
            <v>0</v>
          </cell>
        </row>
        <row r="450">
          <cell r="A450">
            <v>920004</v>
          </cell>
          <cell r="B450">
            <v>0</v>
          </cell>
          <cell r="C450">
            <v>0</v>
          </cell>
        </row>
        <row r="451">
          <cell r="A451">
            <v>920005</v>
          </cell>
          <cell r="B451">
            <v>5020</v>
          </cell>
          <cell r="C451">
            <v>0</v>
          </cell>
        </row>
        <row r="452">
          <cell r="A452">
            <v>920006</v>
          </cell>
          <cell r="B452">
            <v>0</v>
          </cell>
          <cell r="C452">
            <v>0</v>
          </cell>
        </row>
        <row r="453">
          <cell r="A453">
            <v>920900</v>
          </cell>
          <cell r="B453">
            <v>0</v>
          </cell>
          <cell r="C453">
            <v>5020</v>
          </cell>
        </row>
        <row r="454">
          <cell r="A454">
            <v>930001</v>
          </cell>
          <cell r="B454">
            <v>0</v>
          </cell>
          <cell r="C454">
            <v>0</v>
          </cell>
        </row>
        <row r="455">
          <cell r="A455">
            <v>930002</v>
          </cell>
          <cell r="B455">
            <v>0</v>
          </cell>
          <cell r="C455">
            <v>1936314709140</v>
          </cell>
        </row>
        <row r="456">
          <cell r="A456">
            <v>930900</v>
          </cell>
          <cell r="B456">
            <v>1936314709140</v>
          </cell>
          <cell r="C456">
            <v>0</v>
          </cell>
        </row>
        <row r="457">
          <cell r="A457">
            <v>950001</v>
          </cell>
          <cell r="B457">
            <v>0</v>
          </cell>
          <cell r="C457">
            <v>24451686759539</v>
          </cell>
        </row>
        <row r="458">
          <cell r="A458">
            <v>950002</v>
          </cell>
          <cell r="B458">
            <v>24451686759539</v>
          </cell>
          <cell r="C458">
            <v>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گروه"/>
      <sheetName val="کل"/>
      <sheetName val="Sheet1"/>
      <sheetName val="معین"/>
    </sheetNames>
    <sheetDataSet>
      <sheetData sheetId="0" refreshError="1"/>
      <sheetData sheetId="1" refreshError="1"/>
      <sheetData sheetId="2" refreshError="1">
        <row r="7">
          <cell r="B7" t="str">
            <v>اوراق بهادار</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outlinePr summaryBelow="0" summaryRight="0"/>
  </sheetPr>
  <dimension ref="A1:FL294"/>
  <sheetViews>
    <sheetView showGridLines="0" rightToLeft="1" view="pageBreakPreview" zoomScale="120" zoomScaleNormal="80" zoomScaleSheetLayoutView="120" workbookViewId="0">
      <pane xSplit="5" ySplit="8" topLeftCell="DB201" activePane="bottomRight" state="frozen"/>
      <selection activeCell="D21" sqref="D21"/>
      <selection pane="topRight" activeCell="D21" sqref="D21"/>
      <selection pane="bottomLeft" activeCell="D21" sqref="D21"/>
      <selection pane="bottomRight" activeCell="A151" sqref="A151:XFD151"/>
    </sheetView>
  </sheetViews>
  <sheetFormatPr defaultColWidth="8" defaultRowHeight="15" x14ac:dyDescent="0.25"/>
  <cols>
    <col min="1" max="1" width="12" bestFit="1" customWidth="1"/>
    <col min="2" max="2" width="11.42578125" customWidth="1"/>
    <col min="3" max="3" width="37.5703125" customWidth="1"/>
    <col min="4" max="4" width="25" bestFit="1" customWidth="1"/>
    <col min="5" max="5" width="20" customWidth="1"/>
    <col min="6" max="6" width="16.42578125" customWidth="1"/>
    <col min="7" max="10" width="15.140625" customWidth="1"/>
    <col min="11" max="11" width="18.140625" customWidth="1"/>
    <col min="12" max="13" width="19" customWidth="1"/>
    <col min="14" max="14" width="15.140625" customWidth="1"/>
    <col min="15" max="15" width="15.5703125" customWidth="1"/>
    <col min="16" max="16" width="16.42578125" customWidth="1"/>
    <col min="17" max="17" width="19" customWidth="1"/>
    <col min="18" max="18" width="16.85546875" customWidth="1"/>
    <col min="19" max="19" width="18" customWidth="1"/>
    <col min="20" max="28" width="15.140625" customWidth="1"/>
    <col min="29" max="29" width="16" customWidth="1"/>
    <col min="30" max="30" width="15.140625" customWidth="1"/>
    <col min="31" max="33" width="15.140625" hidden="1" customWidth="1"/>
    <col min="34" max="34" width="17.28515625" hidden="1" customWidth="1"/>
    <col min="35" max="37" width="15.140625" hidden="1" customWidth="1"/>
    <col min="38" max="47" width="15.140625" customWidth="1"/>
    <col min="48" max="48" width="18.7109375" customWidth="1"/>
    <col min="49" max="49" width="20" customWidth="1"/>
    <col min="50" max="50" width="19" customWidth="1"/>
    <col min="51" max="51" width="15.140625" customWidth="1"/>
    <col min="52" max="53" width="26.140625" customWidth="1"/>
    <col min="54" max="63" width="15.140625" customWidth="1"/>
    <col min="64" max="70" width="15.85546875" customWidth="1"/>
    <col min="71" max="71" width="15.140625" customWidth="1"/>
    <col min="72" max="72" width="17.140625" customWidth="1"/>
    <col min="73" max="73" width="16.42578125" customWidth="1"/>
    <col min="74" max="75" width="16.140625" customWidth="1"/>
    <col min="76" max="78" width="15.140625" customWidth="1"/>
    <col min="79" max="79" width="17.42578125" customWidth="1"/>
    <col min="80" max="80" width="17.85546875" customWidth="1"/>
    <col min="81" max="81" width="16.85546875" customWidth="1"/>
    <col min="82" max="82" width="18.85546875" customWidth="1"/>
    <col min="83" max="83" width="16.42578125" customWidth="1"/>
    <col min="84" max="84" width="15.85546875" customWidth="1"/>
    <col min="85" max="86" width="15.140625" customWidth="1"/>
    <col min="87" max="87" width="17" bestFit="1" customWidth="1"/>
    <col min="88" max="89" width="15.140625" customWidth="1"/>
    <col min="90" max="90" width="18.7109375" bestFit="1" customWidth="1"/>
    <col min="91" max="91" width="18" bestFit="1" customWidth="1"/>
    <col min="92" max="92" width="18.42578125" bestFit="1" customWidth="1"/>
    <col min="93" max="100" width="15.140625" customWidth="1"/>
    <col min="101" max="101" width="9.140625" customWidth="1"/>
    <col min="102" max="102" width="21.85546875" customWidth="1"/>
    <col min="103" max="103" width="17.42578125" style="1715" customWidth="1"/>
    <col min="104" max="104" width="15.85546875" style="1715" customWidth="1"/>
    <col min="105" max="133" width="15.140625" customWidth="1"/>
    <col min="134" max="134" width="15.85546875" bestFit="1" customWidth="1"/>
    <col min="135" max="135" width="17" bestFit="1" customWidth="1"/>
    <col min="136" max="137" width="17" customWidth="1"/>
    <col min="138" max="144" width="15.140625" customWidth="1"/>
    <col min="145" max="145" width="15.7109375" bestFit="1" customWidth="1"/>
    <col min="146" max="156" width="15.140625" customWidth="1"/>
    <col min="157" max="157" width="26.42578125" bestFit="1" customWidth="1"/>
    <col min="158" max="158" width="19" bestFit="1" customWidth="1"/>
    <col min="159" max="159" width="8" customWidth="1"/>
    <col min="160" max="160" width="20.7109375" customWidth="1"/>
    <col min="161" max="161" width="8" customWidth="1"/>
    <col min="162" max="162" width="15.85546875" bestFit="1" customWidth="1"/>
    <col min="163" max="167" width="8" customWidth="1"/>
    <col min="168" max="168" width="8.140625" bestFit="1" customWidth="1"/>
  </cols>
  <sheetData>
    <row r="1" spans="1:168" ht="37.5" hidden="1" customHeight="1" x14ac:dyDescent="0.25">
      <c r="A1" s="398"/>
      <c r="B1" s="399"/>
      <c r="C1" s="400"/>
      <c r="D1" s="401"/>
      <c r="E1" s="401"/>
      <c r="F1" s="402" t="s">
        <v>683</v>
      </c>
      <c r="G1" s="402"/>
      <c r="H1" s="402"/>
      <c r="I1" s="402"/>
      <c r="J1" s="402"/>
      <c r="K1" s="402" t="s">
        <v>684</v>
      </c>
      <c r="L1" s="402" t="s">
        <v>685</v>
      </c>
      <c r="M1" s="402"/>
      <c r="N1" s="402" t="s">
        <v>686</v>
      </c>
      <c r="O1" s="402"/>
      <c r="P1" s="402"/>
      <c r="Q1" s="402"/>
      <c r="R1" s="402"/>
      <c r="S1" s="402"/>
      <c r="T1" s="402" t="s">
        <v>687</v>
      </c>
      <c r="U1" s="402" t="s">
        <v>687</v>
      </c>
      <c r="V1" s="402"/>
      <c r="W1" s="402"/>
      <c r="X1" s="402"/>
      <c r="Y1" s="402"/>
      <c r="Z1" s="402"/>
      <c r="AA1" s="402"/>
      <c r="AB1" s="402"/>
      <c r="AC1" s="402" t="s">
        <v>688</v>
      </c>
      <c r="AD1" s="402"/>
      <c r="AE1" s="402"/>
      <c r="AF1" s="402"/>
      <c r="AG1" s="402"/>
      <c r="AH1" s="402"/>
      <c r="AI1" s="402"/>
      <c r="AJ1" s="402"/>
      <c r="AK1" s="402"/>
      <c r="AL1" s="402"/>
      <c r="AM1" s="402" t="s">
        <v>689</v>
      </c>
      <c r="AN1" s="402"/>
      <c r="AO1" s="402"/>
      <c r="AP1" s="402" t="s">
        <v>690</v>
      </c>
      <c r="AQ1" s="402" t="s">
        <v>691</v>
      </c>
      <c r="AR1" s="402"/>
      <c r="AS1" s="402"/>
      <c r="AT1" s="402"/>
      <c r="AU1" s="402" t="s">
        <v>692</v>
      </c>
      <c r="AV1" s="402" t="s">
        <v>692</v>
      </c>
      <c r="AW1" s="402"/>
      <c r="AX1" s="402" t="s">
        <v>693</v>
      </c>
      <c r="AY1" s="402"/>
      <c r="AZ1" s="402"/>
      <c r="BA1" s="402"/>
      <c r="BB1" s="402"/>
      <c r="BC1" s="402"/>
      <c r="BD1" s="402"/>
      <c r="BE1" s="402"/>
      <c r="BF1" s="402"/>
      <c r="BG1" s="402"/>
      <c r="BH1" s="402"/>
      <c r="BI1" s="402"/>
      <c r="BJ1" s="402"/>
      <c r="BK1" s="402"/>
      <c r="BL1" s="402"/>
      <c r="BM1" s="402"/>
      <c r="BN1" s="402"/>
      <c r="BO1" s="402"/>
      <c r="BP1" s="402"/>
      <c r="BQ1" s="402"/>
      <c r="BR1" s="402"/>
      <c r="BS1" s="402"/>
      <c r="BT1" s="402"/>
      <c r="BU1" s="402"/>
      <c r="BV1" s="402"/>
      <c r="BW1" s="402"/>
      <c r="BX1" s="402"/>
      <c r="BY1" s="402" t="s">
        <v>694</v>
      </c>
      <c r="BZ1" s="402" t="s">
        <v>39</v>
      </c>
      <c r="CA1" s="402" t="s">
        <v>695</v>
      </c>
      <c r="CB1" s="402" t="s">
        <v>695</v>
      </c>
      <c r="CC1" s="402" t="s">
        <v>695</v>
      </c>
      <c r="CD1" s="402" t="s">
        <v>696</v>
      </c>
      <c r="CE1" s="402"/>
      <c r="CF1" s="402" t="s">
        <v>50</v>
      </c>
      <c r="CG1" s="402" t="s">
        <v>697</v>
      </c>
      <c r="CH1" s="402"/>
      <c r="CI1" s="402" t="s">
        <v>698</v>
      </c>
      <c r="CJ1" s="402" t="s">
        <v>699</v>
      </c>
      <c r="CK1" s="402"/>
      <c r="CL1" s="402"/>
      <c r="CM1" s="402"/>
      <c r="CN1" s="402" t="s">
        <v>700</v>
      </c>
      <c r="CO1" s="402"/>
      <c r="CP1" s="402"/>
      <c r="CQ1" s="402"/>
      <c r="CR1" s="402"/>
      <c r="CS1" s="402"/>
      <c r="CT1" s="402"/>
      <c r="CU1" s="402"/>
      <c r="CV1" s="402"/>
      <c r="CW1" s="402"/>
      <c r="CX1" s="402"/>
      <c r="CY1" s="1010"/>
      <c r="CZ1" s="1010"/>
      <c r="DA1" s="402"/>
      <c r="DB1" s="402"/>
      <c r="DC1" s="402"/>
      <c r="DD1" s="402"/>
      <c r="DE1" s="402"/>
      <c r="DF1" s="402"/>
      <c r="DG1" s="402"/>
      <c r="DH1" s="402"/>
      <c r="DI1" s="402"/>
      <c r="DJ1" s="402"/>
      <c r="DK1" s="402"/>
      <c r="DL1" s="402"/>
      <c r="DM1" s="402"/>
      <c r="DN1" s="402"/>
      <c r="DO1" s="402"/>
      <c r="DP1" s="402"/>
      <c r="DQ1" s="402"/>
      <c r="DR1" s="402"/>
      <c r="DS1" s="402"/>
      <c r="DT1" s="402"/>
      <c r="DU1" s="402"/>
      <c r="DV1" s="402"/>
      <c r="DW1" s="402"/>
      <c r="DX1" s="402"/>
      <c r="DY1" s="402"/>
      <c r="DZ1" s="402"/>
      <c r="EA1" s="402"/>
      <c r="EB1" s="402"/>
      <c r="EC1" s="402"/>
      <c r="ED1" s="402"/>
      <c r="EE1" s="402"/>
      <c r="EF1" s="402"/>
      <c r="EG1" s="402"/>
      <c r="EH1" s="402"/>
      <c r="EI1" s="402"/>
      <c r="EJ1" s="402"/>
      <c r="EK1" s="402"/>
      <c r="EL1" s="402" t="s">
        <v>701</v>
      </c>
      <c r="EM1" s="402"/>
      <c r="EN1" s="402"/>
      <c r="EO1" s="402"/>
      <c r="EP1" s="402"/>
      <c r="EQ1" s="402"/>
      <c r="ER1" s="402"/>
      <c r="ES1" s="402"/>
      <c r="ET1" s="402"/>
      <c r="EU1" s="402"/>
      <c r="EV1" s="402"/>
      <c r="EW1" s="402"/>
      <c r="EX1" s="402"/>
      <c r="EY1" s="402"/>
      <c r="EZ1" s="402"/>
      <c r="FA1" s="402" t="s">
        <v>702</v>
      </c>
      <c r="FB1" s="402"/>
      <c r="FC1" s="404"/>
      <c r="FD1" s="404"/>
      <c r="FE1" s="404"/>
      <c r="FF1" s="404"/>
      <c r="FG1" s="404"/>
      <c r="FH1" s="404"/>
      <c r="FI1" s="404"/>
      <c r="FJ1" s="404"/>
      <c r="FK1" s="404"/>
      <c r="FL1" s="404"/>
    </row>
    <row r="2" spans="1:168" ht="20.25" hidden="1" customHeight="1" x14ac:dyDescent="0.25">
      <c r="A2" s="398"/>
      <c r="B2" s="399"/>
      <c r="C2" s="400"/>
      <c r="D2" s="401"/>
      <c r="E2" s="401"/>
      <c r="F2" s="405">
        <v>146061763873</v>
      </c>
      <c r="G2" s="405"/>
      <c r="H2" s="405"/>
      <c r="I2" s="405"/>
      <c r="J2" s="405"/>
      <c r="K2" s="405">
        <v>696176795595</v>
      </c>
      <c r="L2" s="405">
        <v>1085623835217</v>
      </c>
      <c r="M2" s="405"/>
      <c r="N2" s="405">
        <v>6189565588</v>
      </c>
      <c r="O2" s="405"/>
      <c r="P2" s="405"/>
      <c r="Q2" s="405"/>
      <c r="R2" s="405"/>
      <c r="S2" s="405"/>
      <c r="T2" s="405">
        <v>7843473671</v>
      </c>
      <c r="U2" s="405">
        <v>7843473671</v>
      </c>
      <c r="V2" s="405"/>
      <c r="W2" s="405"/>
      <c r="X2" s="405"/>
      <c r="Y2" s="405"/>
      <c r="Z2" s="405"/>
      <c r="AA2" s="405"/>
      <c r="AB2" s="405"/>
      <c r="AC2" s="406">
        <v>122258034618.2001</v>
      </c>
      <c r="AD2" s="406"/>
      <c r="AE2" s="406"/>
      <c r="AF2" s="406"/>
      <c r="AG2" s="406"/>
      <c r="AH2" s="406"/>
      <c r="AI2" s="406"/>
      <c r="AJ2" s="406"/>
      <c r="AK2" s="406"/>
      <c r="AL2" s="406"/>
      <c r="AM2" s="406">
        <v>4206214756</v>
      </c>
      <c r="AN2" s="406"/>
      <c r="AO2" s="406"/>
      <c r="AP2" s="405">
        <v>3738354260</v>
      </c>
      <c r="AQ2" s="405">
        <v>3854274049</v>
      </c>
      <c r="AR2" s="405"/>
      <c r="AS2" s="405"/>
      <c r="AT2" s="405"/>
      <c r="AU2" s="406">
        <v>0</v>
      </c>
      <c r="AV2" s="406">
        <v>0</v>
      </c>
      <c r="AW2" s="406"/>
      <c r="AX2" s="406">
        <v>0</v>
      </c>
      <c r="AY2" s="405"/>
      <c r="AZ2" s="405"/>
      <c r="BA2" s="405"/>
      <c r="BB2" s="405"/>
      <c r="BC2" s="405"/>
      <c r="BD2" s="405"/>
      <c r="BE2" s="405"/>
      <c r="BF2" s="405"/>
      <c r="BG2" s="405"/>
      <c r="BH2" s="405"/>
      <c r="BI2" s="405"/>
      <c r="BJ2" s="405"/>
      <c r="BK2" s="405"/>
      <c r="BL2" s="405"/>
      <c r="BM2" s="405"/>
      <c r="BN2" s="405"/>
      <c r="BO2" s="405"/>
      <c r="BP2" s="405"/>
      <c r="BQ2" s="405"/>
      <c r="BR2" s="405"/>
      <c r="BS2" s="405"/>
      <c r="BT2" s="405"/>
      <c r="BU2" s="405"/>
      <c r="BV2" s="405"/>
      <c r="BW2" s="405"/>
      <c r="BX2" s="405"/>
      <c r="BY2" s="405">
        <v>0</v>
      </c>
      <c r="BZ2" s="405">
        <v>0</v>
      </c>
      <c r="CA2" s="405">
        <v>0</v>
      </c>
      <c r="CB2" s="405">
        <v>0</v>
      </c>
      <c r="CC2" s="405">
        <v>0</v>
      </c>
      <c r="CD2" s="405">
        <v>0</v>
      </c>
      <c r="CE2" s="405"/>
      <c r="CF2" s="405">
        <v>0</v>
      </c>
      <c r="CG2" s="405">
        <v>0</v>
      </c>
      <c r="CH2" s="405"/>
      <c r="CI2" s="405">
        <v>0</v>
      </c>
      <c r="CJ2" s="405">
        <v>0</v>
      </c>
      <c r="CK2" s="405"/>
      <c r="CL2" s="405"/>
      <c r="CM2" s="405"/>
      <c r="CN2" s="405">
        <v>23541017883</v>
      </c>
      <c r="CO2" s="405"/>
      <c r="CP2" s="405"/>
      <c r="CQ2" s="405"/>
      <c r="CR2" s="405"/>
      <c r="CS2" s="405"/>
      <c r="CT2" s="405"/>
      <c r="CU2" s="405"/>
      <c r="CV2" s="405"/>
      <c r="CW2" s="405"/>
      <c r="CX2" s="405"/>
      <c r="CY2" s="1011"/>
      <c r="CZ2" s="1011"/>
      <c r="DA2" s="405"/>
      <c r="DB2" s="405"/>
      <c r="DC2" s="405"/>
      <c r="DD2" s="405"/>
      <c r="DE2" s="405"/>
      <c r="DF2" s="405"/>
      <c r="DG2" s="405"/>
      <c r="DH2" s="405"/>
      <c r="DI2" s="405"/>
      <c r="DJ2" s="405"/>
      <c r="DK2" s="405"/>
      <c r="DL2" s="405"/>
      <c r="DM2" s="405"/>
      <c r="DN2" s="405"/>
      <c r="DO2" s="405"/>
      <c r="DP2" s="405"/>
      <c r="DQ2" s="405"/>
      <c r="DR2" s="405"/>
      <c r="DS2" s="405"/>
      <c r="DT2" s="405"/>
      <c r="DU2" s="405"/>
      <c r="DV2" s="405"/>
      <c r="DW2" s="405"/>
      <c r="DX2" s="405"/>
      <c r="DY2" s="405"/>
      <c r="DZ2" s="405"/>
      <c r="EA2" s="405"/>
      <c r="EB2" s="405"/>
      <c r="EC2" s="405"/>
      <c r="ED2" s="405"/>
      <c r="EE2" s="405"/>
      <c r="EF2" s="405"/>
      <c r="EG2" s="405"/>
      <c r="EH2" s="405"/>
      <c r="EI2" s="405"/>
      <c r="EJ2" s="405"/>
      <c r="EK2" s="405"/>
      <c r="EL2" s="405">
        <v>7450842054</v>
      </c>
      <c r="EM2" s="405"/>
      <c r="EN2" s="405"/>
      <c r="EO2" s="405"/>
      <c r="EP2" s="405"/>
      <c r="EQ2" s="405"/>
      <c r="ER2" s="405"/>
      <c r="ES2" s="405"/>
      <c r="ET2" s="405"/>
      <c r="EU2" s="405"/>
      <c r="EV2" s="405"/>
      <c r="EW2" s="405"/>
      <c r="EX2" s="405"/>
      <c r="EY2" s="405"/>
      <c r="EZ2" s="405"/>
      <c r="FA2" s="406">
        <v>0</v>
      </c>
      <c r="FB2" s="406"/>
      <c r="FC2" s="404"/>
      <c r="FD2" s="404"/>
      <c r="FE2" s="404"/>
      <c r="FF2" s="404"/>
      <c r="FG2" s="404"/>
      <c r="FH2" s="404"/>
      <c r="FI2" s="404"/>
      <c r="FJ2" s="404"/>
      <c r="FK2" s="404"/>
      <c r="FL2" s="404"/>
    </row>
    <row r="3" spans="1:168" ht="37.5" hidden="1" customHeight="1" x14ac:dyDescent="0.25">
      <c r="A3" s="398"/>
      <c r="B3" s="399"/>
      <c r="C3" s="408"/>
      <c r="D3" s="409"/>
      <c r="E3" s="409"/>
      <c r="F3" s="410">
        <v>0</v>
      </c>
      <c r="G3" s="410"/>
      <c r="H3" s="410"/>
      <c r="I3" s="410"/>
      <c r="J3" s="410"/>
      <c r="K3" s="410">
        <v>0</v>
      </c>
      <c r="L3" s="410">
        <v>0</v>
      </c>
      <c r="M3" s="410"/>
      <c r="N3" s="410">
        <v>0</v>
      </c>
      <c r="O3" s="410"/>
      <c r="P3" s="410"/>
      <c r="Q3" s="410"/>
      <c r="R3" s="410"/>
      <c r="S3" s="410"/>
      <c r="T3" s="410">
        <v>0</v>
      </c>
      <c r="U3" s="410">
        <v>0</v>
      </c>
      <c r="V3" s="410"/>
      <c r="W3" s="410"/>
      <c r="X3" s="410"/>
      <c r="Y3" s="410"/>
      <c r="Z3" s="410"/>
      <c r="AA3" s="410"/>
      <c r="AB3" s="410"/>
      <c r="AC3" s="411">
        <v>0</v>
      </c>
      <c r="AD3" s="411"/>
      <c r="AE3" s="411"/>
      <c r="AF3" s="411"/>
      <c r="AG3" s="411"/>
      <c r="AH3" s="411"/>
      <c r="AI3" s="411"/>
      <c r="AJ3" s="411"/>
      <c r="AK3" s="411"/>
      <c r="AL3" s="411"/>
      <c r="AM3" s="411">
        <v>0</v>
      </c>
      <c r="AN3" s="411"/>
      <c r="AO3" s="411"/>
      <c r="AP3" s="410">
        <v>0</v>
      </c>
      <c r="AQ3" s="410">
        <v>0</v>
      </c>
      <c r="AR3" s="410"/>
      <c r="AS3" s="410"/>
      <c r="AT3" s="410"/>
      <c r="AU3" s="411">
        <v>-283542299159</v>
      </c>
      <c r="AV3" s="411">
        <v>-283542299159</v>
      </c>
      <c r="AW3" s="411"/>
      <c r="AX3" s="411">
        <v>-1984940580150</v>
      </c>
      <c r="AY3" s="410"/>
      <c r="AZ3" s="410"/>
      <c r="BA3" s="410"/>
      <c r="BB3" s="410"/>
      <c r="BC3" s="410"/>
      <c r="BD3" s="410"/>
      <c r="BE3" s="410"/>
      <c r="BF3" s="410"/>
      <c r="BG3" s="410"/>
      <c r="BH3" s="410"/>
      <c r="BI3" s="410"/>
      <c r="BJ3" s="410"/>
      <c r="BK3" s="410"/>
      <c r="BL3" s="410"/>
      <c r="BM3" s="410"/>
      <c r="BN3" s="410"/>
      <c r="BO3" s="410"/>
      <c r="BP3" s="410"/>
      <c r="BQ3" s="410"/>
      <c r="BR3" s="410"/>
      <c r="BS3" s="410"/>
      <c r="BT3" s="410"/>
      <c r="BU3" s="410"/>
      <c r="BV3" s="410"/>
      <c r="BW3" s="410"/>
      <c r="BX3" s="410"/>
      <c r="BY3" s="410">
        <v>-195967152</v>
      </c>
      <c r="BZ3" s="410">
        <v>-135000043320</v>
      </c>
      <c r="CA3" s="410">
        <v>-43698630137</v>
      </c>
      <c r="CB3" s="410">
        <v>-43698630137</v>
      </c>
      <c r="CC3" s="410">
        <v>-43698630137</v>
      </c>
      <c r="CD3" s="410">
        <v>-51030832648</v>
      </c>
      <c r="CE3" s="410"/>
      <c r="CF3" s="410">
        <v>-50000000000</v>
      </c>
      <c r="CG3" s="410">
        <v>-5000000000</v>
      </c>
      <c r="CH3" s="410"/>
      <c r="CI3" s="410">
        <v>-26386619115</v>
      </c>
      <c r="CJ3" s="410">
        <v>0</v>
      </c>
      <c r="CK3" s="410"/>
      <c r="CL3" s="410"/>
      <c r="CM3" s="410"/>
      <c r="CN3" s="411"/>
      <c r="CO3" s="411"/>
      <c r="CP3" s="411"/>
      <c r="CQ3" s="411"/>
      <c r="CR3" s="411"/>
      <c r="CS3" s="411"/>
      <c r="CT3" s="411"/>
      <c r="CU3" s="411"/>
      <c r="CV3" s="411"/>
      <c r="CW3" s="411"/>
      <c r="CX3" s="411"/>
      <c r="CY3" s="1012"/>
      <c r="CZ3" s="1012"/>
      <c r="DA3" s="411"/>
      <c r="DB3" s="411"/>
      <c r="DC3" s="411"/>
      <c r="DD3" s="411"/>
      <c r="DE3" s="411"/>
      <c r="DF3" s="411"/>
      <c r="DG3" s="411"/>
      <c r="DH3" s="411"/>
      <c r="DI3" s="411"/>
      <c r="DJ3" s="411"/>
      <c r="DK3" s="411"/>
      <c r="DL3" s="411"/>
      <c r="DM3" s="411"/>
      <c r="DN3" s="411"/>
      <c r="DO3" s="411"/>
      <c r="DP3" s="411"/>
      <c r="DQ3" s="411"/>
      <c r="DR3" s="411"/>
      <c r="DS3" s="411"/>
      <c r="DT3" s="411"/>
      <c r="DU3" s="411"/>
      <c r="DV3" s="411"/>
      <c r="DW3" s="411"/>
      <c r="DX3" s="411"/>
      <c r="DY3" s="411"/>
      <c r="DZ3" s="411"/>
      <c r="EA3" s="411"/>
      <c r="EB3" s="410"/>
      <c r="EC3" s="410"/>
      <c r="ED3" s="410"/>
      <c r="EE3" s="410"/>
      <c r="EF3" s="410"/>
      <c r="EG3" s="410"/>
      <c r="EH3" s="410"/>
      <c r="EI3" s="410"/>
      <c r="EJ3" s="410"/>
      <c r="EK3" s="410"/>
      <c r="EL3" s="410">
        <v>0</v>
      </c>
      <c r="EM3" s="410"/>
      <c r="EN3" s="410"/>
      <c r="EO3" s="410"/>
      <c r="EP3" s="410"/>
      <c r="EQ3" s="410"/>
      <c r="ER3" s="410"/>
      <c r="ES3" s="410"/>
      <c r="ET3" s="410"/>
      <c r="EU3" s="410"/>
      <c r="EV3" s="410"/>
      <c r="EW3" s="410"/>
      <c r="EX3" s="410"/>
      <c r="EY3" s="410"/>
      <c r="EZ3" s="410"/>
      <c r="FA3" s="410">
        <v>0</v>
      </c>
      <c r="FB3" s="410"/>
      <c r="FC3" s="404"/>
      <c r="FD3" s="404"/>
      <c r="FE3" s="404"/>
      <c r="FF3" s="404"/>
      <c r="FG3" s="404"/>
      <c r="FH3" s="404"/>
      <c r="FI3" s="404"/>
      <c r="FJ3" s="404"/>
      <c r="FK3" s="404"/>
      <c r="FL3" s="404"/>
    </row>
    <row r="4" spans="1:168" ht="13.9" customHeight="1" thickBot="1" x14ac:dyDescent="0.3">
      <c r="A4" s="398"/>
      <c r="B4" s="399"/>
      <c r="C4" s="413" t="s">
        <v>703</v>
      </c>
      <c r="D4" s="414"/>
      <c r="E4" s="414"/>
      <c r="F4" s="413"/>
      <c r="G4" s="413"/>
      <c r="H4" s="413"/>
      <c r="I4" s="413"/>
      <c r="J4" s="413"/>
      <c r="K4" s="413"/>
      <c r="L4" s="413"/>
      <c r="M4" s="413"/>
      <c r="N4" s="413"/>
      <c r="O4" s="413"/>
      <c r="P4" s="413"/>
      <c r="Q4" s="413"/>
      <c r="R4" s="413"/>
      <c r="S4" s="413"/>
      <c r="T4" s="413"/>
      <c r="U4" s="413"/>
      <c r="V4" s="413"/>
      <c r="W4" s="413"/>
      <c r="X4" s="413"/>
      <c r="Y4" s="413"/>
      <c r="Z4" s="413"/>
      <c r="AA4" s="413"/>
      <c r="AB4" s="413"/>
      <c r="AC4" s="413"/>
      <c r="AD4" s="413"/>
      <c r="AE4" s="413"/>
      <c r="AF4" s="413"/>
      <c r="AG4" s="413"/>
      <c r="AH4" s="413"/>
      <c r="AI4" s="413"/>
      <c r="AJ4" s="413"/>
      <c r="AK4" s="413"/>
      <c r="AL4" s="413"/>
      <c r="AM4" s="413"/>
      <c r="AN4" s="413"/>
      <c r="AO4" s="413"/>
      <c r="AP4" s="413"/>
      <c r="AQ4" s="413"/>
      <c r="AR4" s="413"/>
      <c r="AS4" s="413"/>
      <c r="AT4" s="413"/>
      <c r="AU4" s="413"/>
      <c r="AV4" s="413"/>
      <c r="AW4" s="413"/>
      <c r="AX4" s="413"/>
      <c r="AY4" s="413"/>
      <c r="AZ4" s="413"/>
      <c r="BA4" s="413"/>
      <c r="BB4" s="413"/>
      <c r="BC4" s="413"/>
      <c r="BD4" s="413"/>
      <c r="BE4" s="413"/>
      <c r="BF4" s="413"/>
      <c r="BG4" s="413"/>
      <c r="BH4" s="413"/>
      <c r="BI4" s="413"/>
      <c r="BJ4" s="413"/>
      <c r="BK4" s="413"/>
      <c r="BL4" s="413"/>
      <c r="BM4" s="413"/>
      <c r="BN4" s="413"/>
      <c r="BO4" s="413"/>
      <c r="BP4" s="413"/>
      <c r="BQ4" s="413"/>
      <c r="BR4" s="413"/>
      <c r="BS4" s="413"/>
      <c r="BT4" s="413"/>
      <c r="BU4" s="413"/>
      <c r="BV4" s="413"/>
      <c r="BW4" s="413"/>
      <c r="BX4" s="413"/>
      <c r="BY4" s="413"/>
      <c r="BZ4" s="413"/>
      <c r="CA4" s="413"/>
      <c r="CB4" s="413"/>
      <c r="CC4" s="413"/>
      <c r="CD4" s="413"/>
      <c r="CE4" s="413"/>
      <c r="CF4" s="413"/>
      <c r="CG4" s="413"/>
      <c r="CH4" s="413"/>
      <c r="CI4" s="413"/>
      <c r="CJ4" s="413"/>
      <c r="CK4" s="413"/>
      <c r="CL4" s="413"/>
      <c r="CM4" s="413"/>
      <c r="CN4" s="413"/>
      <c r="CO4" s="413"/>
      <c r="CP4" s="413"/>
      <c r="CQ4" s="413"/>
      <c r="CR4" s="413"/>
      <c r="CS4" s="413"/>
      <c r="CT4" s="413"/>
      <c r="CU4" s="413"/>
      <c r="CV4" s="413"/>
      <c r="CW4" s="413"/>
      <c r="CX4" s="413"/>
      <c r="CY4" s="1013"/>
      <c r="CZ4" s="1013"/>
      <c r="DA4" s="413"/>
      <c r="DB4" s="413"/>
      <c r="DC4" s="413"/>
      <c r="DD4" s="413"/>
      <c r="DE4" s="413"/>
      <c r="DF4" s="413"/>
      <c r="DG4" s="413"/>
      <c r="DH4" s="413"/>
      <c r="DI4" s="413"/>
      <c r="DJ4" s="413"/>
      <c r="DK4" s="413"/>
      <c r="DL4" s="413"/>
      <c r="DM4" s="413"/>
      <c r="DN4" s="413"/>
      <c r="DO4" s="413"/>
      <c r="DP4" s="413"/>
      <c r="DQ4" s="413"/>
      <c r="DR4" s="413"/>
      <c r="DS4" s="413"/>
      <c r="DT4" s="413"/>
      <c r="DU4" s="413"/>
      <c r="DV4" s="413"/>
      <c r="DW4" s="413"/>
      <c r="DX4" s="413"/>
      <c r="DY4" s="413"/>
      <c r="DZ4" s="413"/>
      <c r="EA4" s="413"/>
      <c r="EB4" s="413"/>
      <c r="EC4" s="413"/>
      <c r="ED4" s="413"/>
      <c r="EE4" s="413"/>
      <c r="EF4" s="413"/>
      <c r="EG4" s="413"/>
      <c r="EH4" s="413"/>
      <c r="EI4" s="413"/>
      <c r="EJ4" s="413"/>
      <c r="EK4" s="413"/>
      <c r="EL4" s="413"/>
      <c r="EM4" s="413"/>
      <c r="EN4" s="413"/>
      <c r="EO4" s="413"/>
      <c r="EP4" s="413"/>
      <c r="EQ4" s="413"/>
      <c r="ER4" s="413"/>
      <c r="ES4" s="413"/>
      <c r="ET4" s="413"/>
      <c r="EU4" s="413"/>
      <c r="EV4" s="413"/>
      <c r="EW4" s="413"/>
      <c r="EX4" s="413"/>
      <c r="EY4" s="413"/>
      <c r="EZ4" s="413"/>
      <c r="FA4" s="413"/>
      <c r="FB4" s="413"/>
      <c r="FC4" s="404"/>
      <c r="FD4" s="404"/>
      <c r="FE4" s="404"/>
      <c r="FF4" s="404"/>
      <c r="FG4" s="404"/>
      <c r="FH4" s="404"/>
      <c r="FI4" s="404"/>
      <c r="FJ4" s="404"/>
      <c r="FK4" s="404"/>
      <c r="FL4" s="404"/>
    </row>
    <row r="5" spans="1:168" s="465" customFormat="1" ht="34.15" customHeight="1" thickBot="1" x14ac:dyDescent="0.3">
      <c r="A5" s="398"/>
      <c r="B5" s="399"/>
      <c r="C5" s="1653" t="s">
        <v>704</v>
      </c>
      <c r="D5" s="1654" t="s">
        <v>705</v>
      </c>
      <c r="E5" s="1654"/>
      <c r="F5" s="1655" t="s">
        <v>683</v>
      </c>
      <c r="G5" s="1656"/>
      <c r="H5" s="1656"/>
      <c r="I5" s="1657"/>
      <c r="J5" s="1658" t="s">
        <v>706</v>
      </c>
      <c r="K5" s="1655" t="s">
        <v>707</v>
      </c>
      <c r="L5" s="1657"/>
      <c r="M5" s="1656"/>
      <c r="N5" s="1655" t="s">
        <v>686</v>
      </c>
      <c r="O5" s="1656"/>
      <c r="P5" s="1657"/>
      <c r="Q5" s="1943" t="s">
        <v>708</v>
      </c>
      <c r="R5" s="1944"/>
      <c r="S5" s="1945"/>
      <c r="T5" s="1655" t="s">
        <v>687</v>
      </c>
      <c r="U5" s="1655" t="s">
        <v>687</v>
      </c>
      <c r="V5" s="1656"/>
      <c r="W5" s="1656"/>
      <c r="X5" s="1656"/>
      <c r="Y5" s="1656"/>
      <c r="Z5" s="1656"/>
      <c r="AA5" s="1657"/>
      <c r="AB5" s="1657" t="s">
        <v>2041</v>
      </c>
      <c r="AC5" s="1660" t="s">
        <v>688</v>
      </c>
      <c r="AD5" s="1655"/>
      <c r="AE5" s="1655"/>
      <c r="AF5" s="1655"/>
      <c r="AG5" s="1655"/>
      <c r="AH5" s="1655"/>
      <c r="AI5" s="1655"/>
      <c r="AJ5" s="1655"/>
      <c r="AK5" s="1655"/>
      <c r="AL5" s="1655"/>
      <c r="AM5" s="1943" t="s">
        <v>689</v>
      </c>
      <c r="AN5" s="1944"/>
      <c r="AO5" s="1945"/>
      <c r="AP5" s="1661" t="s">
        <v>2042</v>
      </c>
      <c r="AQ5" s="1655" t="s">
        <v>691</v>
      </c>
      <c r="AR5" s="1657"/>
      <c r="AS5" s="1656"/>
      <c r="AT5" s="1656"/>
      <c r="AU5" s="1943" t="s">
        <v>709</v>
      </c>
      <c r="AV5" s="1944"/>
      <c r="AW5" s="1944"/>
      <c r="AX5" s="1945"/>
      <c r="AY5" s="1655" t="s">
        <v>710</v>
      </c>
      <c r="AZ5" s="1655" t="s">
        <v>710</v>
      </c>
      <c r="BA5" s="1655" t="s">
        <v>710</v>
      </c>
      <c r="BB5" s="1655" t="s">
        <v>710</v>
      </c>
      <c r="BC5" s="1655" t="s">
        <v>710</v>
      </c>
      <c r="BD5" s="1655" t="s">
        <v>710</v>
      </c>
      <c r="BE5" s="1656"/>
      <c r="BF5" s="1656"/>
      <c r="BG5" s="1656"/>
      <c r="BH5" s="1656"/>
      <c r="BI5" s="1656"/>
      <c r="BJ5" s="1656"/>
      <c r="BK5" s="1656"/>
      <c r="BL5" s="1656"/>
      <c r="BM5" s="1656"/>
      <c r="BN5" s="1656"/>
      <c r="BO5" s="1656"/>
      <c r="BP5" s="1656"/>
      <c r="BQ5" s="1656"/>
      <c r="BR5" s="1656"/>
      <c r="BS5" s="1656"/>
      <c r="BT5" s="1656"/>
      <c r="BU5" s="1656"/>
      <c r="BV5" s="1657"/>
      <c r="BW5" s="1656" t="s">
        <v>38</v>
      </c>
      <c r="BX5" s="1656"/>
      <c r="BY5" s="1661" t="s">
        <v>694</v>
      </c>
      <c r="BZ5" s="1661" t="s">
        <v>39</v>
      </c>
      <c r="CA5" s="1943" t="s">
        <v>695</v>
      </c>
      <c r="CB5" s="1944"/>
      <c r="CC5" s="1945"/>
      <c r="CD5" s="1661" t="s">
        <v>711</v>
      </c>
      <c r="CE5" s="1661" t="s">
        <v>1251</v>
      </c>
      <c r="CF5" s="1661" t="s">
        <v>50</v>
      </c>
      <c r="CG5" s="1661" t="s">
        <v>697</v>
      </c>
      <c r="CH5" s="1661"/>
      <c r="CI5" s="1661" t="s">
        <v>698</v>
      </c>
      <c r="CJ5" s="1661" t="s">
        <v>699</v>
      </c>
      <c r="CK5" s="1661"/>
      <c r="CL5" s="1661" t="s">
        <v>109</v>
      </c>
      <c r="CM5" s="1661" t="s">
        <v>78</v>
      </c>
      <c r="CN5" s="1662" t="s">
        <v>712</v>
      </c>
      <c r="CO5" s="1663"/>
      <c r="CP5" s="1663"/>
      <c r="CQ5" s="1663"/>
      <c r="CR5" s="1663"/>
      <c r="CS5" s="1663"/>
      <c r="CT5" s="1663"/>
      <c r="CU5" s="1663"/>
      <c r="CV5" s="1663"/>
      <c r="CW5" s="1663"/>
      <c r="CX5" s="1663"/>
      <c r="CY5" s="1664" t="s">
        <v>713</v>
      </c>
      <c r="CZ5" s="1664"/>
      <c r="DA5" s="1663" t="s">
        <v>714</v>
      </c>
      <c r="DB5" s="1663"/>
      <c r="DC5" s="1663"/>
      <c r="DD5" s="1663"/>
      <c r="DE5" s="1663"/>
      <c r="DF5" s="1663"/>
      <c r="DG5" s="1663"/>
      <c r="DH5" s="1663"/>
      <c r="DI5" s="1663"/>
      <c r="DJ5" s="1663"/>
      <c r="DK5" s="1663"/>
      <c r="DL5" s="1663"/>
      <c r="DM5" s="1663"/>
      <c r="DN5" s="1663"/>
      <c r="DO5" s="1663"/>
      <c r="DP5" s="1663"/>
      <c r="DQ5" s="1663"/>
      <c r="DR5" s="1663"/>
      <c r="DS5" s="1663"/>
      <c r="DT5" s="1663"/>
      <c r="DU5" s="1663"/>
      <c r="DV5" s="1663"/>
      <c r="DW5" s="1663"/>
      <c r="DX5" s="1663"/>
      <c r="DY5" s="1663"/>
      <c r="DZ5" s="1663"/>
      <c r="EA5" s="1665"/>
      <c r="EB5" s="1662" t="s">
        <v>702</v>
      </c>
      <c r="EC5" s="1663"/>
      <c r="ED5" s="1663"/>
      <c r="EE5" s="1663"/>
      <c r="EF5" s="1663"/>
      <c r="EG5" s="1663"/>
      <c r="EH5" s="1663"/>
      <c r="EI5" s="1663"/>
      <c r="EJ5" s="1663"/>
      <c r="EK5" s="1665"/>
      <c r="EL5" s="1661" t="s">
        <v>701</v>
      </c>
      <c r="EM5" s="1661"/>
      <c r="EN5" s="1659"/>
      <c r="EO5" s="1659"/>
      <c r="EP5" s="1662" t="s">
        <v>715</v>
      </c>
      <c r="EQ5" s="1663"/>
      <c r="ER5" s="1663"/>
      <c r="ES5" s="1663"/>
      <c r="ET5" s="1663"/>
      <c r="EU5" s="1663"/>
      <c r="EV5" s="1663"/>
      <c r="EW5" s="1663"/>
      <c r="EX5" s="1663"/>
      <c r="EY5" s="1663"/>
      <c r="EZ5" s="1666"/>
      <c r="FA5" s="852" t="s">
        <v>110</v>
      </c>
      <c r="FB5" s="852"/>
    </row>
    <row r="6" spans="1:168" s="465" customFormat="1" ht="18" customHeight="1" thickBot="1" x14ac:dyDescent="0.3">
      <c r="A6" s="398"/>
      <c r="B6" s="399"/>
      <c r="C6" s="1667"/>
      <c r="D6" s="1668"/>
      <c r="E6" s="1668"/>
      <c r="F6" s="1661">
        <v>101</v>
      </c>
      <c r="G6" s="1661">
        <v>102</v>
      </c>
      <c r="H6" s="1661">
        <v>103</v>
      </c>
      <c r="I6" s="1661">
        <v>104</v>
      </c>
      <c r="J6" s="1661">
        <v>110</v>
      </c>
      <c r="K6" s="1661">
        <v>120</v>
      </c>
      <c r="L6" s="1661">
        <v>121</v>
      </c>
      <c r="M6" s="1661"/>
      <c r="N6" s="1661">
        <v>140</v>
      </c>
      <c r="O6" s="1661">
        <v>141</v>
      </c>
      <c r="P6" s="1661">
        <v>142</v>
      </c>
      <c r="Q6" s="1661">
        <v>150</v>
      </c>
      <c r="R6" s="1661">
        <v>151</v>
      </c>
      <c r="S6" s="1661">
        <v>152</v>
      </c>
      <c r="T6" s="1661">
        <v>160</v>
      </c>
      <c r="U6" s="1661">
        <v>160</v>
      </c>
      <c r="V6" s="1661"/>
      <c r="W6" s="1661"/>
      <c r="X6" s="1661"/>
      <c r="Y6" s="1661">
        <v>161</v>
      </c>
      <c r="Z6" s="1661">
        <v>161</v>
      </c>
      <c r="AA6" s="1661">
        <v>162</v>
      </c>
      <c r="AB6" s="1661"/>
      <c r="AC6" s="1661">
        <v>200</v>
      </c>
      <c r="AD6" s="1661">
        <v>203</v>
      </c>
      <c r="AE6" s="1661">
        <v>201</v>
      </c>
      <c r="AF6" s="1661">
        <v>202</v>
      </c>
      <c r="AG6" s="1661">
        <v>204</v>
      </c>
      <c r="AH6" s="1661">
        <v>204</v>
      </c>
      <c r="AI6" s="1661"/>
      <c r="AJ6" s="1661"/>
      <c r="AK6" s="1661">
        <v>204</v>
      </c>
      <c r="AL6" s="1661">
        <v>205</v>
      </c>
      <c r="AM6" s="1661">
        <v>250</v>
      </c>
      <c r="AN6" s="1661">
        <v>251</v>
      </c>
      <c r="AO6" s="1661">
        <v>252</v>
      </c>
      <c r="AP6" s="1661">
        <v>260</v>
      </c>
      <c r="AQ6" s="1661">
        <v>270</v>
      </c>
      <c r="AR6" s="1661">
        <v>271</v>
      </c>
      <c r="AS6" s="1661"/>
      <c r="AT6" s="1661"/>
      <c r="AU6" s="1661">
        <v>300</v>
      </c>
      <c r="AV6" s="1661">
        <v>300</v>
      </c>
      <c r="AW6" s="1661">
        <v>301</v>
      </c>
      <c r="AX6" s="1661">
        <v>302</v>
      </c>
      <c r="AY6" s="1661">
        <v>333</v>
      </c>
      <c r="AZ6" s="1661">
        <v>334</v>
      </c>
      <c r="BA6" s="1661">
        <v>335</v>
      </c>
      <c r="BB6" s="1661">
        <v>336</v>
      </c>
      <c r="BC6" s="1661">
        <v>337</v>
      </c>
      <c r="BD6" s="1661">
        <v>338</v>
      </c>
      <c r="BE6" s="1661">
        <v>339</v>
      </c>
      <c r="BF6" s="1661">
        <v>3316</v>
      </c>
      <c r="BG6" s="1661">
        <v>3310</v>
      </c>
      <c r="BH6" s="1661">
        <v>3311</v>
      </c>
      <c r="BI6" s="1661">
        <v>3312</v>
      </c>
      <c r="BJ6" s="1661">
        <v>3313</v>
      </c>
      <c r="BK6" s="1661">
        <v>3314</v>
      </c>
      <c r="BL6" s="1661">
        <v>3319</v>
      </c>
      <c r="BM6" s="1661"/>
      <c r="BN6" s="1661"/>
      <c r="BO6" s="1661"/>
      <c r="BP6" s="1661"/>
      <c r="BQ6" s="1661"/>
      <c r="BR6" s="1661"/>
      <c r="BS6" s="1661"/>
      <c r="BT6" s="1661"/>
      <c r="BU6" s="1661">
        <v>3317</v>
      </c>
      <c r="BV6" s="1661">
        <v>3315</v>
      </c>
      <c r="BW6" s="1661"/>
      <c r="BX6" s="1661">
        <v>337</v>
      </c>
      <c r="BY6" s="1661">
        <v>350</v>
      </c>
      <c r="BZ6" s="1661">
        <v>360</v>
      </c>
      <c r="CA6" s="1661">
        <v>380</v>
      </c>
      <c r="CB6" s="1661">
        <v>380</v>
      </c>
      <c r="CC6" s="1661">
        <v>380</v>
      </c>
      <c r="CD6" s="1661">
        <v>420</v>
      </c>
      <c r="CE6" s="1661"/>
      <c r="CF6" s="1661">
        <v>450</v>
      </c>
      <c r="CG6" s="1661">
        <v>460</v>
      </c>
      <c r="CH6" s="1661"/>
      <c r="CI6" s="1661">
        <v>470</v>
      </c>
      <c r="CJ6" s="1661">
        <v>480</v>
      </c>
      <c r="CK6" s="1661"/>
      <c r="CL6" s="1661">
        <v>500</v>
      </c>
      <c r="CM6" s="1661">
        <v>600</v>
      </c>
      <c r="CN6" s="1669">
        <v>700</v>
      </c>
      <c r="CO6" s="1669">
        <v>701</v>
      </c>
      <c r="CP6" s="1669">
        <v>701</v>
      </c>
      <c r="CQ6" s="1669">
        <v>702</v>
      </c>
      <c r="CR6" s="1669">
        <v>703</v>
      </c>
      <c r="CS6" s="1669">
        <v>704</v>
      </c>
      <c r="CT6" s="1669">
        <v>705</v>
      </c>
      <c r="CU6" s="1669">
        <v>705</v>
      </c>
      <c r="CV6" s="1669">
        <v>717</v>
      </c>
      <c r="CW6" s="1669"/>
      <c r="CX6" s="1669"/>
      <c r="CY6" s="1670">
        <v>730</v>
      </c>
      <c r="CZ6" s="1670"/>
      <c r="DA6" s="1669">
        <v>710</v>
      </c>
      <c r="DB6" s="1669">
        <v>711</v>
      </c>
      <c r="DC6" s="1669"/>
      <c r="DD6" s="1669"/>
      <c r="DE6" s="1669">
        <v>712</v>
      </c>
      <c r="DF6" s="1669"/>
      <c r="DG6" s="1669"/>
      <c r="DH6" s="1669"/>
      <c r="DI6" s="1669">
        <v>713</v>
      </c>
      <c r="DJ6" s="1669"/>
      <c r="DK6" s="1669">
        <v>714</v>
      </c>
      <c r="DL6" s="1669"/>
      <c r="DM6" s="1669"/>
      <c r="DN6" s="1669"/>
      <c r="DO6" s="1669"/>
      <c r="DP6" s="1669"/>
      <c r="DQ6" s="1669"/>
      <c r="DR6" s="1669">
        <v>715</v>
      </c>
      <c r="DS6" s="1669"/>
      <c r="DT6" s="1669"/>
      <c r="DU6" s="1669">
        <v>716</v>
      </c>
      <c r="DV6" s="1669"/>
      <c r="DW6" s="1669"/>
      <c r="DX6" s="1669">
        <v>717</v>
      </c>
      <c r="DY6" s="1669"/>
      <c r="DZ6" s="1669"/>
      <c r="EA6" s="1669">
        <v>718</v>
      </c>
      <c r="EB6" s="1669">
        <v>800</v>
      </c>
      <c r="EC6" s="1669"/>
      <c r="ED6" s="1669"/>
      <c r="EE6" s="1669"/>
      <c r="EF6" s="1669"/>
      <c r="EG6" s="1669"/>
      <c r="EH6" s="1669"/>
      <c r="EI6" s="1669">
        <v>801</v>
      </c>
      <c r="EJ6" s="1669">
        <v>802</v>
      </c>
      <c r="EK6" s="1669">
        <v>803</v>
      </c>
      <c r="EL6" s="1661">
        <v>740</v>
      </c>
      <c r="EM6" s="1661">
        <v>351</v>
      </c>
      <c r="EN6" s="1661">
        <v>351</v>
      </c>
      <c r="EO6" s="1661">
        <v>850</v>
      </c>
      <c r="EP6" s="1669">
        <v>850</v>
      </c>
      <c r="EQ6" s="1669"/>
      <c r="ER6" s="1669">
        <v>851</v>
      </c>
      <c r="ES6" s="1669">
        <v>852</v>
      </c>
      <c r="ET6" s="1669">
        <v>853</v>
      </c>
      <c r="EU6" s="1669">
        <v>854</v>
      </c>
      <c r="EV6" s="1669">
        <v>854</v>
      </c>
      <c r="EW6" s="1669"/>
      <c r="EX6" s="1669">
        <v>854</v>
      </c>
      <c r="EY6" s="1671">
        <v>854</v>
      </c>
      <c r="EZ6" s="1672">
        <v>855</v>
      </c>
      <c r="FA6" s="853"/>
      <c r="FB6" s="853"/>
    </row>
    <row r="7" spans="1:168" s="465" customFormat="1" ht="56.25" customHeight="1" thickBot="1" x14ac:dyDescent="0.25">
      <c r="A7" s="398"/>
      <c r="B7" s="399"/>
      <c r="C7" s="486"/>
      <c r="D7" s="1668"/>
      <c r="E7" s="1668"/>
      <c r="F7" s="1673" t="s">
        <v>716</v>
      </c>
      <c r="G7" s="1673" t="s">
        <v>717</v>
      </c>
      <c r="H7" s="1673" t="s">
        <v>718</v>
      </c>
      <c r="I7" s="1673" t="s">
        <v>719</v>
      </c>
      <c r="J7" s="1673" t="s">
        <v>706</v>
      </c>
      <c r="K7" s="1661" t="s">
        <v>685</v>
      </c>
      <c r="L7" s="1661" t="s">
        <v>720</v>
      </c>
      <c r="M7" s="1661" t="s">
        <v>2040</v>
      </c>
      <c r="N7" s="1661" t="s">
        <v>721</v>
      </c>
      <c r="O7" s="1661" t="s">
        <v>722</v>
      </c>
      <c r="P7" s="1661" t="s">
        <v>723</v>
      </c>
      <c r="Q7" s="1661" t="s">
        <v>708</v>
      </c>
      <c r="R7" s="1661" t="s">
        <v>724</v>
      </c>
      <c r="S7" s="1661" t="s">
        <v>725</v>
      </c>
      <c r="T7" s="1661" t="s">
        <v>726</v>
      </c>
      <c r="U7" s="1661" t="s">
        <v>727</v>
      </c>
      <c r="V7" s="1661" t="s">
        <v>1905</v>
      </c>
      <c r="W7" s="1661" t="s">
        <v>1547</v>
      </c>
      <c r="X7" s="1661" t="s">
        <v>876</v>
      </c>
      <c r="Y7" s="1661" t="s">
        <v>728</v>
      </c>
      <c r="Z7" s="1661" t="s">
        <v>729</v>
      </c>
      <c r="AA7" s="1661" t="s">
        <v>255</v>
      </c>
      <c r="AB7" s="1661" t="s">
        <v>2041</v>
      </c>
      <c r="AC7" s="1661" t="s">
        <v>688</v>
      </c>
      <c r="AD7" s="1661" t="s">
        <v>139</v>
      </c>
      <c r="AE7" s="1661" t="s">
        <v>731</v>
      </c>
      <c r="AF7" s="1661" t="s">
        <v>732</v>
      </c>
      <c r="AG7" s="1661" t="s">
        <v>733</v>
      </c>
      <c r="AH7" s="1661" t="s">
        <v>734</v>
      </c>
      <c r="AI7" s="1661" t="s">
        <v>735</v>
      </c>
      <c r="AJ7" s="1661" t="s">
        <v>736</v>
      </c>
      <c r="AK7" s="1661" t="s">
        <v>737</v>
      </c>
      <c r="AL7" s="1661" t="s">
        <v>186</v>
      </c>
      <c r="AM7" s="1661" t="s">
        <v>738</v>
      </c>
      <c r="AN7" s="1661" t="s">
        <v>739</v>
      </c>
      <c r="AO7" s="1661" t="s">
        <v>740</v>
      </c>
      <c r="AP7" s="1661" t="s">
        <v>2043</v>
      </c>
      <c r="AQ7" s="1661" t="s">
        <v>741</v>
      </c>
      <c r="AR7" s="1661" t="s">
        <v>742</v>
      </c>
      <c r="AS7" s="1661" t="s">
        <v>1546</v>
      </c>
      <c r="AT7" s="1661" t="s">
        <v>743</v>
      </c>
      <c r="AU7" s="1661" t="s">
        <v>744</v>
      </c>
      <c r="AV7" s="1661" t="s">
        <v>1550</v>
      </c>
      <c r="AW7" s="1661" t="s">
        <v>746</v>
      </c>
      <c r="AX7" s="1661" t="s">
        <v>1549</v>
      </c>
      <c r="AY7" s="1661" t="s">
        <v>252</v>
      </c>
      <c r="AZ7" s="1661" t="s">
        <v>1548</v>
      </c>
      <c r="BA7" s="1661" t="s">
        <v>750</v>
      </c>
      <c r="BB7" s="1661" t="s">
        <v>751</v>
      </c>
      <c r="BC7" s="1661" t="s">
        <v>752</v>
      </c>
      <c r="BD7" s="1661" t="s">
        <v>753</v>
      </c>
      <c r="BE7" s="1661" t="s">
        <v>754</v>
      </c>
      <c r="BF7" s="1661" t="s">
        <v>755</v>
      </c>
      <c r="BG7" s="1661" t="s">
        <v>756</v>
      </c>
      <c r="BH7" s="1661" t="s">
        <v>757</v>
      </c>
      <c r="BI7" s="1661" t="s">
        <v>758</v>
      </c>
      <c r="BJ7" s="1661" t="s">
        <v>254</v>
      </c>
      <c r="BK7" s="1661" t="s">
        <v>759</v>
      </c>
      <c r="BL7" s="1661" t="s">
        <v>1551</v>
      </c>
      <c r="BM7" s="1661" t="s">
        <v>1559</v>
      </c>
      <c r="BN7" s="1661" t="s">
        <v>761</v>
      </c>
      <c r="BO7" s="1661" t="s">
        <v>1555</v>
      </c>
      <c r="BP7" s="1661" t="s">
        <v>1557</v>
      </c>
      <c r="BQ7" s="1661" t="s">
        <v>1558</v>
      </c>
      <c r="BR7" s="1661" t="s">
        <v>1556</v>
      </c>
      <c r="BS7" s="1661" t="s">
        <v>1554</v>
      </c>
      <c r="BT7" s="1661" t="s">
        <v>1553</v>
      </c>
      <c r="BU7" s="1661" t="s">
        <v>1552</v>
      </c>
      <c r="BV7" s="1661" t="s">
        <v>763</v>
      </c>
      <c r="BW7" s="1661" t="s">
        <v>2044</v>
      </c>
      <c r="BX7" s="1661" t="s">
        <v>764</v>
      </c>
      <c r="BY7" s="1661" t="s">
        <v>694</v>
      </c>
      <c r="BZ7" s="1661" t="s">
        <v>39</v>
      </c>
      <c r="CA7" s="1661" t="s">
        <v>695</v>
      </c>
      <c r="CB7" s="1661" t="s">
        <v>765</v>
      </c>
      <c r="CC7" s="1661" t="s">
        <v>766</v>
      </c>
      <c r="CD7" s="1661" t="s">
        <v>711</v>
      </c>
      <c r="CE7" s="1661" t="s">
        <v>1285</v>
      </c>
      <c r="CF7" s="1661" t="s">
        <v>50</v>
      </c>
      <c r="CG7" s="1661" t="s">
        <v>697</v>
      </c>
      <c r="CH7" s="1661" t="s">
        <v>1560</v>
      </c>
      <c r="CI7" s="1661" t="s">
        <v>698</v>
      </c>
      <c r="CJ7" s="1661" t="s">
        <v>699</v>
      </c>
      <c r="CK7" s="1661" t="s">
        <v>2106</v>
      </c>
      <c r="CL7" s="1661" t="s">
        <v>109</v>
      </c>
      <c r="CM7" s="1661" t="s">
        <v>78</v>
      </c>
      <c r="CN7" s="1661" t="s">
        <v>767</v>
      </c>
      <c r="CO7" s="1661" t="s">
        <v>671</v>
      </c>
      <c r="CP7" s="1661" t="s">
        <v>768</v>
      </c>
      <c r="CQ7" s="1661" t="s">
        <v>673</v>
      </c>
      <c r="CR7" s="1661" t="s">
        <v>769</v>
      </c>
      <c r="CS7" s="1661" t="s">
        <v>770</v>
      </c>
      <c r="CT7" s="1661" t="s">
        <v>674</v>
      </c>
      <c r="CU7" s="1661" t="s">
        <v>771</v>
      </c>
      <c r="CV7" s="1661" t="s">
        <v>772</v>
      </c>
      <c r="CW7" s="1674" t="s">
        <v>1636</v>
      </c>
      <c r="CX7" s="1674" t="s">
        <v>1637</v>
      </c>
      <c r="CY7" s="1674" t="s">
        <v>773</v>
      </c>
      <c r="CZ7" s="1674" t="s">
        <v>2090</v>
      </c>
      <c r="DA7" s="1661" t="s">
        <v>114</v>
      </c>
      <c r="DB7" s="1661" t="s">
        <v>774</v>
      </c>
      <c r="DC7" s="1661" t="s">
        <v>1009</v>
      </c>
      <c r="DD7" s="1661" t="s">
        <v>1565</v>
      </c>
      <c r="DE7" s="1661" t="s">
        <v>775</v>
      </c>
      <c r="DF7" s="1661" t="s">
        <v>1579</v>
      </c>
      <c r="DG7" s="1661" t="s">
        <v>1010</v>
      </c>
      <c r="DH7" s="1661" t="s">
        <v>1566</v>
      </c>
      <c r="DI7" s="1661" t="s">
        <v>675</v>
      </c>
      <c r="DJ7" s="1661" t="s">
        <v>1569</v>
      </c>
      <c r="DK7" s="1661" t="s">
        <v>676</v>
      </c>
      <c r="DL7" s="1661" t="s">
        <v>1573</v>
      </c>
      <c r="DM7" s="1661" t="s">
        <v>1571</v>
      </c>
      <c r="DN7" s="1661" t="s">
        <v>1059</v>
      </c>
      <c r="DO7" s="1661" t="s">
        <v>1577</v>
      </c>
      <c r="DP7" s="1661" t="s">
        <v>1572</v>
      </c>
      <c r="DQ7" s="1661" t="s">
        <v>1578</v>
      </c>
      <c r="DR7" s="1661" t="s">
        <v>1570</v>
      </c>
      <c r="DS7" s="1661" t="s">
        <v>1568</v>
      </c>
      <c r="DT7" s="1661" t="s">
        <v>1575</v>
      </c>
      <c r="DU7" s="1661" t="s">
        <v>1567</v>
      </c>
      <c r="DV7" s="1661" t="s">
        <v>701</v>
      </c>
      <c r="DW7" s="1661" t="s">
        <v>1894</v>
      </c>
      <c r="DX7" s="1661" t="s">
        <v>678</v>
      </c>
      <c r="DY7" s="1661" t="s">
        <v>1576</v>
      </c>
      <c r="DZ7" s="1661" t="s">
        <v>672</v>
      </c>
      <c r="EA7" s="1661" t="s">
        <v>186</v>
      </c>
      <c r="EB7" s="1661" t="s">
        <v>679</v>
      </c>
      <c r="EC7" s="1661" t="s">
        <v>1563</v>
      </c>
      <c r="ED7" s="1661" t="s">
        <v>1561</v>
      </c>
      <c r="EE7" s="1661" t="s">
        <v>1562</v>
      </c>
      <c r="EF7" s="1661" t="s">
        <v>1580</v>
      </c>
      <c r="EG7" s="1661" t="s">
        <v>1574</v>
      </c>
      <c r="EH7" s="1661" t="s">
        <v>682</v>
      </c>
      <c r="EI7" s="1661" t="s">
        <v>777</v>
      </c>
      <c r="EJ7" s="1661" t="s">
        <v>778</v>
      </c>
      <c r="EK7" s="1661" t="s">
        <v>186</v>
      </c>
      <c r="EL7" s="1661" t="s">
        <v>701</v>
      </c>
      <c r="EM7" s="1661" t="s">
        <v>779</v>
      </c>
      <c r="EN7" s="1661" t="s">
        <v>780</v>
      </c>
      <c r="EO7" s="1661" t="s">
        <v>781</v>
      </c>
      <c r="EP7" s="1669" t="s">
        <v>782</v>
      </c>
      <c r="EQ7" s="1669" t="s">
        <v>783</v>
      </c>
      <c r="ER7" s="1669" t="s">
        <v>784</v>
      </c>
      <c r="ES7" s="1669" t="s">
        <v>1574</v>
      </c>
      <c r="ET7" s="1669" t="s">
        <v>786</v>
      </c>
      <c r="EU7" s="1669" t="s">
        <v>787</v>
      </c>
      <c r="EV7" s="1669" t="s">
        <v>788</v>
      </c>
      <c r="EW7" s="1669" t="s">
        <v>1564</v>
      </c>
      <c r="EX7" s="1669" t="s">
        <v>789</v>
      </c>
      <c r="EY7" s="1671" t="s">
        <v>790</v>
      </c>
      <c r="EZ7" s="1672" t="s">
        <v>186</v>
      </c>
      <c r="FA7" s="853"/>
      <c r="FB7" s="853"/>
    </row>
    <row r="8" spans="1:168" s="465" customFormat="1" ht="31.5" customHeight="1" thickBot="1" x14ac:dyDescent="0.3">
      <c r="A8" s="398" t="s">
        <v>791</v>
      </c>
      <c r="B8" s="399" t="s">
        <v>791</v>
      </c>
      <c r="C8" s="1653"/>
      <c r="D8" s="1772" t="s">
        <v>792</v>
      </c>
      <c r="E8" s="1772" t="s">
        <v>793</v>
      </c>
      <c r="F8" s="1675"/>
      <c r="G8" s="1675"/>
      <c r="H8" s="1675"/>
      <c r="I8" s="1675"/>
      <c r="J8" s="1675"/>
      <c r="K8" s="1676"/>
      <c r="L8" s="1676"/>
      <c r="M8" s="1676"/>
      <c r="N8" s="1676"/>
      <c r="O8" s="1676"/>
      <c r="P8" s="1676"/>
      <c r="Q8" s="1676"/>
      <c r="R8" s="1676"/>
      <c r="S8" s="1676"/>
      <c r="T8" s="1676"/>
      <c r="U8" s="1676"/>
      <c r="V8" s="1676"/>
      <c r="W8" s="1676"/>
      <c r="X8" s="1676"/>
      <c r="Y8" s="1677">
        <v>160004</v>
      </c>
      <c r="Z8" s="1676" t="s">
        <v>794</v>
      </c>
      <c r="AA8" s="1676"/>
      <c r="AB8" s="1676"/>
      <c r="AC8" s="1676"/>
      <c r="AD8" s="1676" t="s">
        <v>795</v>
      </c>
      <c r="AE8" s="1676" t="s">
        <v>796</v>
      </c>
      <c r="AF8" s="1676" t="s">
        <v>797</v>
      </c>
      <c r="AG8" s="1676"/>
      <c r="AH8" s="1676"/>
      <c r="AI8" s="1676"/>
      <c r="AJ8" s="1676"/>
      <c r="AK8" s="1676"/>
      <c r="AL8" s="1676"/>
      <c r="AM8" s="1676"/>
      <c r="AN8" s="1676" t="s">
        <v>798</v>
      </c>
      <c r="AO8" s="1676"/>
      <c r="AP8" s="1676"/>
      <c r="AQ8" s="1676"/>
      <c r="AR8" s="1676"/>
      <c r="AS8" s="1676"/>
      <c r="AT8" s="1676"/>
      <c r="AU8" s="1676"/>
      <c r="AV8" s="1676"/>
      <c r="AW8" s="1676"/>
      <c r="AX8" s="1676"/>
      <c r="AY8" s="1676" t="s">
        <v>255</v>
      </c>
      <c r="AZ8" s="1676" t="s">
        <v>799</v>
      </c>
      <c r="BA8" s="1676"/>
      <c r="BB8" s="1676"/>
      <c r="BC8" s="1676"/>
      <c r="BD8" s="1676"/>
      <c r="BE8" s="1676"/>
      <c r="BF8" s="1676"/>
      <c r="BG8" s="1676"/>
      <c r="BH8" s="1676"/>
      <c r="BI8" s="1676"/>
      <c r="BJ8" s="1676"/>
      <c r="BK8" s="1676"/>
      <c r="BL8" s="1676"/>
      <c r="BM8" s="1676"/>
      <c r="BN8" s="1676"/>
      <c r="BO8" s="1676"/>
      <c r="BP8" s="1676"/>
      <c r="BQ8" s="1676"/>
      <c r="BR8" s="1676"/>
      <c r="BS8" s="1676"/>
      <c r="BT8" s="1676"/>
      <c r="BU8" s="1676"/>
      <c r="BV8" s="1676"/>
      <c r="BW8" s="1676"/>
      <c r="BX8" s="1676"/>
      <c r="BY8" s="1676"/>
      <c r="BZ8" s="1676"/>
      <c r="CA8" s="1676"/>
      <c r="CB8" s="1676"/>
      <c r="CC8" s="1676"/>
      <c r="CD8" s="1676"/>
      <c r="CE8" s="1676"/>
      <c r="CF8" s="1676"/>
      <c r="CG8" s="1676"/>
      <c r="CH8" s="1676"/>
      <c r="CI8" s="1676"/>
      <c r="CJ8" s="1676"/>
      <c r="CK8" s="1676"/>
      <c r="CL8" s="1676"/>
      <c r="CM8" s="1676"/>
      <c r="CN8" s="1678"/>
      <c r="CO8" s="1678"/>
      <c r="CP8" s="1678"/>
      <c r="CQ8" s="1678"/>
      <c r="CR8" s="1678"/>
      <c r="CS8" s="1678"/>
      <c r="CT8" s="1678"/>
      <c r="CU8" s="1678"/>
      <c r="CV8" s="1678"/>
      <c r="CW8" s="1678"/>
      <c r="CX8" s="1678"/>
      <c r="CY8" s="1679"/>
      <c r="CZ8" s="1679"/>
      <c r="DA8" s="1678"/>
      <c r="DB8" s="1678"/>
      <c r="DC8" s="1678"/>
      <c r="DD8" s="1678"/>
      <c r="DE8" s="1678"/>
      <c r="DF8" s="1678"/>
      <c r="DG8" s="1678"/>
      <c r="DH8" s="1678"/>
      <c r="DI8" s="1678"/>
      <c r="DJ8" s="1678"/>
      <c r="DK8" s="1678"/>
      <c r="DL8" s="1678"/>
      <c r="DM8" s="1678"/>
      <c r="DN8" s="1678"/>
      <c r="DO8" s="1678"/>
      <c r="DP8" s="1678"/>
      <c r="DQ8" s="1678"/>
      <c r="DR8" s="1678"/>
      <c r="DS8" s="1678"/>
      <c r="DT8" s="1678"/>
      <c r="DU8" s="1678"/>
      <c r="DV8" s="1678"/>
      <c r="DW8" s="1678"/>
      <c r="DX8" s="1678"/>
      <c r="DY8" s="1678"/>
      <c r="DZ8" s="1678"/>
      <c r="EA8" s="1678"/>
      <c r="EB8" s="1678"/>
      <c r="EC8" s="1678"/>
      <c r="ED8" s="1678"/>
      <c r="EE8" s="1678"/>
      <c r="EF8" s="1678"/>
      <c r="EG8" s="1678"/>
      <c r="EH8" s="1678"/>
      <c r="EI8" s="1678"/>
      <c r="EJ8" s="1678"/>
      <c r="EK8" s="1678"/>
      <c r="EL8" s="1676"/>
      <c r="EM8" s="1676"/>
      <c r="EN8" s="1676"/>
      <c r="EO8" s="1676"/>
      <c r="EP8" s="1678"/>
      <c r="EQ8" s="1678"/>
      <c r="ER8" s="1678"/>
      <c r="ES8" s="1678"/>
      <c r="ET8" s="1678"/>
      <c r="EU8" s="1678"/>
      <c r="EV8" s="1678"/>
      <c r="EW8" s="1678"/>
      <c r="EX8" s="1678"/>
      <c r="EY8" s="1680"/>
      <c r="EZ8" s="1681"/>
      <c r="FA8" s="853"/>
      <c r="FB8" s="853"/>
    </row>
    <row r="9" spans="1:168" ht="20.25" x14ac:dyDescent="0.5">
      <c r="A9" s="399">
        <v>100</v>
      </c>
      <c r="B9" s="399">
        <v>10001</v>
      </c>
      <c r="C9" s="1682" t="s">
        <v>1356</v>
      </c>
      <c r="D9" s="1780">
        <v>415714488</v>
      </c>
      <c r="E9" s="921">
        <v>0</v>
      </c>
      <c r="F9" s="1775"/>
      <c r="G9" s="899"/>
      <c r="H9" s="899">
        <f>D9-E9</f>
        <v>415714488</v>
      </c>
      <c r="I9" s="899"/>
      <c r="J9" s="899"/>
      <c r="K9" s="899"/>
      <c r="L9" s="899"/>
      <c r="M9" s="899"/>
      <c r="N9" s="899"/>
      <c r="O9" s="899"/>
      <c r="P9" s="899"/>
      <c r="Q9" s="899"/>
      <c r="R9" s="899"/>
      <c r="S9" s="899"/>
      <c r="T9" s="901"/>
      <c r="U9" s="901"/>
      <c r="V9" s="901"/>
      <c r="W9" s="901"/>
      <c r="X9" s="901"/>
      <c r="Y9" s="901"/>
      <c r="Z9" s="901"/>
      <c r="AA9" s="901"/>
      <c r="AB9" s="901"/>
      <c r="AC9" s="901"/>
      <c r="AD9" s="901"/>
      <c r="AE9" s="901"/>
      <c r="AF9" s="901"/>
      <c r="AG9" s="901"/>
      <c r="AH9" s="901"/>
      <c r="AI9" s="901"/>
      <c r="AJ9" s="901"/>
      <c r="AK9" s="901"/>
      <c r="AL9" s="901"/>
      <c r="AM9" s="901"/>
      <c r="AN9" s="901"/>
      <c r="AO9" s="901"/>
      <c r="AP9" s="901"/>
      <c r="AQ9" s="901"/>
      <c r="AR9" s="901"/>
      <c r="AS9" s="901"/>
      <c r="AT9" s="901"/>
      <c r="AU9" s="901"/>
      <c r="AV9" s="901"/>
      <c r="AW9" s="901"/>
      <c r="AX9" s="901"/>
      <c r="AY9" s="901"/>
      <c r="AZ9" s="901"/>
      <c r="BA9" s="901"/>
      <c r="BB9" s="901"/>
      <c r="BC9" s="901"/>
      <c r="BD9" s="901"/>
      <c r="BE9" s="901"/>
      <c r="BF9" s="901"/>
      <c r="BG9" s="901"/>
      <c r="BH9" s="901"/>
      <c r="BI9" s="901"/>
      <c r="BJ9" s="901"/>
      <c r="BK9" s="901"/>
      <c r="BL9" s="901"/>
      <c r="BM9" s="901"/>
      <c r="BN9" s="901"/>
      <c r="BO9" s="901"/>
      <c r="BP9" s="901"/>
      <c r="BQ9" s="901"/>
      <c r="BR9" s="901"/>
      <c r="BS9" s="901"/>
      <c r="BT9" s="901"/>
      <c r="BU9" s="901"/>
      <c r="BV9" s="901"/>
      <c r="BW9" s="901"/>
      <c r="BX9" s="901"/>
      <c r="BY9" s="901"/>
      <c r="BZ9" s="901"/>
      <c r="CA9" s="901"/>
      <c r="CB9" s="901"/>
      <c r="CC9" s="901"/>
      <c r="CD9" s="901"/>
      <c r="CE9" s="901"/>
      <c r="CF9" s="901"/>
      <c r="CG9" s="901"/>
      <c r="CH9" s="901"/>
      <c r="CI9" s="901"/>
      <c r="CJ9" s="901"/>
      <c r="CK9" s="901"/>
      <c r="CL9" s="901"/>
      <c r="CM9" s="901"/>
      <c r="CN9" s="901"/>
      <c r="CO9" s="901"/>
      <c r="CP9" s="901"/>
      <c r="CQ9" s="901"/>
      <c r="CR9" s="901"/>
      <c r="CS9" s="901"/>
      <c r="CT9" s="901"/>
      <c r="CU9" s="901"/>
      <c r="CV9" s="901"/>
      <c r="CW9" s="901"/>
      <c r="CX9" s="901"/>
      <c r="CY9" s="1014"/>
      <c r="CZ9" s="1014"/>
      <c r="DA9" s="901"/>
      <c r="DB9" s="901"/>
      <c r="DC9" s="901"/>
      <c r="DD9" s="901"/>
      <c r="DE9" s="901"/>
      <c r="DF9" s="901"/>
      <c r="DG9" s="901"/>
      <c r="DH9" s="901"/>
      <c r="DI9" s="901"/>
      <c r="DJ9" s="901"/>
      <c r="DK9" s="901"/>
      <c r="DL9" s="901"/>
      <c r="DM9" s="901"/>
      <c r="DN9" s="901"/>
      <c r="DO9" s="901"/>
      <c r="DP9" s="901"/>
      <c r="DQ9" s="901"/>
      <c r="DR9" s="901"/>
      <c r="DS9" s="901"/>
      <c r="DT9" s="901"/>
      <c r="DU9" s="901"/>
      <c r="DV9" s="901"/>
      <c r="DW9" s="901"/>
      <c r="DX9" s="901"/>
      <c r="DY9" s="901"/>
      <c r="DZ9" s="901"/>
      <c r="EA9" s="901"/>
      <c r="EB9" s="901"/>
      <c r="EC9" s="901"/>
      <c r="ED9" s="901"/>
      <c r="EE9" s="901"/>
      <c r="EF9" s="901"/>
      <c r="EG9" s="901"/>
      <c r="EH9" s="901"/>
      <c r="EI9" s="901"/>
      <c r="EJ9" s="901"/>
      <c r="EK9" s="901"/>
      <c r="EL9" s="901"/>
      <c r="EM9" s="901"/>
      <c r="EN9" s="901"/>
      <c r="EO9" s="901"/>
      <c r="EP9" s="901"/>
      <c r="EQ9" s="901"/>
      <c r="ER9" s="901"/>
      <c r="ES9" s="901"/>
      <c r="ET9" s="901"/>
      <c r="EU9" s="901"/>
      <c r="EV9" s="901"/>
      <c r="EW9" s="901"/>
      <c r="EX9" s="901"/>
      <c r="EY9" s="901"/>
      <c r="EZ9" s="902"/>
      <c r="FA9" s="500">
        <f t="shared" ref="FA9:FA36" si="0">SUM(F9:EZ9)</f>
        <v>415714488</v>
      </c>
      <c r="FB9" s="501">
        <f t="shared" ref="FB9:FB37" si="1">D9-E9-FA9</f>
        <v>0</v>
      </c>
      <c r="FC9" s="404"/>
      <c r="FD9" s="404"/>
      <c r="FE9" s="404"/>
      <c r="FF9" s="404"/>
      <c r="FG9" s="404"/>
      <c r="FH9" s="404"/>
      <c r="FI9" s="404"/>
      <c r="FJ9" s="404"/>
      <c r="FK9" s="404"/>
      <c r="FL9" s="504"/>
    </row>
    <row r="10" spans="1:168" ht="20.25" x14ac:dyDescent="0.5">
      <c r="A10" s="399">
        <v>100</v>
      </c>
      <c r="B10" s="399">
        <v>10002</v>
      </c>
      <c r="C10" s="1682" t="s">
        <v>1357</v>
      </c>
      <c r="D10" s="1780">
        <v>6435067913</v>
      </c>
      <c r="E10" s="921">
        <v>0</v>
      </c>
      <c r="F10" s="507"/>
      <c r="G10" s="496"/>
      <c r="H10" s="496"/>
      <c r="I10" s="496">
        <f>$D10-$E10</f>
        <v>6435067913</v>
      </c>
      <c r="J10" s="496"/>
      <c r="K10" s="496"/>
      <c r="L10" s="496"/>
      <c r="M10" s="496"/>
      <c r="N10" s="496"/>
      <c r="O10" s="496"/>
      <c r="P10" s="496"/>
      <c r="Q10" s="496"/>
      <c r="R10" s="496"/>
      <c r="S10" s="496"/>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497"/>
      <c r="BS10" s="497"/>
      <c r="BT10" s="497"/>
      <c r="BU10" s="497"/>
      <c r="BV10" s="497"/>
      <c r="BW10" s="497"/>
      <c r="BX10" s="497"/>
      <c r="BY10" s="497"/>
      <c r="BZ10" s="497"/>
      <c r="CA10" s="497"/>
      <c r="CB10" s="497"/>
      <c r="CC10" s="497"/>
      <c r="CD10" s="497"/>
      <c r="CE10" s="497"/>
      <c r="CF10" s="497"/>
      <c r="CG10" s="497"/>
      <c r="CH10" s="497"/>
      <c r="CI10" s="497"/>
      <c r="CJ10" s="497"/>
      <c r="CK10" s="497"/>
      <c r="CL10" s="497"/>
      <c r="CM10" s="497"/>
      <c r="CN10" s="497"/>
      <c r="CO10" s="497"/>
      <c r="CP10" s="497"/>
      <c r="CQ10" s="497"/>
      <c r="CR10" s="497"/>
      <c r="CS10" s="497"/>
      <c r="CT10" s="497"/>
      <c r="CU10" s="497"/>
      <c r="CV10" s="497"/>
      <c r="CW10" s="497"/>
      <c r="CX10" s="497"/>
      <c r="CY10" s="1015"/>
      <c r="CZ10" s="1015"/>
      <c r="DA10" s="497"/>
      <c r="DB10" s="497"/>
      <c r="DC10" s="497"/>
      <c r="DD10" s="497"/>
      <c r="DE10" s="497"/>
      <c r="DF10" s="497"/>
      <c r="DG10" s="497"/>
      <c r="DH10" s="497"/>
      <c r="DI10" s="497"/>
      <c r="DJ10" s="497"/>
      <c r="DK10" s="497"/>
      <c r="DL10" s="497"/>
      <c r="DM10" s="497"/>
      <c r="DN10" s="497"/>
      <c r="DO10" s="497"/>
      <c r="DP10" s="497"/>
      <c r="DQ10" s="497"/>
      <c r="DR10" s="497"/>
      <c r="DS10" s="497"/>
      <c r="DT10" s="497"/>
      <c r="DU10" s="497"/>
      <c r="DV10" s="497"/>
      <c r="DW10" s="497"/>
      <c r="DX10" s="497"/>
      <c r="DY10" s="497"/>
      <c r="DZ10" s="497"/>
      <c r="EA10" s="497"/>
      <c r="EB10" s="497"/>
      <c r="EC10" s="497"/>
      <c r="ED10" s="497"/>
      <c r="EE10" s="497"/>
      <c r="EF10" s="497"/>
      <c r="EG10" s="497"/>
      <c r="EH10" s="497"/>
      <c r="EI10" s="497"/>
      <c r="EJ10" s="497"/>
      <c r="EK10" s="497"/>
      <c r="EL10" s="497"/>
      <c r="EM10" s="497"/>
      <c r="EN10" s="497"/>
      <c r="EO10" s="497"/>
      <c r="EP10" s="497"/>
      <c r="EQ10" s="497"/>
      <c r="ER10" s="497"/>
      <c r="ES10" s="497"/>
      <c r="ET10" s="497"/>
      <c r="EU10" s="497"/>
      <c r="EV10" s="497"/>
      <c r="EW10" s="497"/>
      <c r="EX10" s="497"/>
      <c r="EY10" s="497"/>
      <c r="EZ10" s="499"/>
      <c r="FA10" s="500">
        <f t="shared" si="0"/>
        <v>6435067913</v>
      </c>
      <c r="FB10" s="501">
        <f t="shared" si="1"/>
        <v>0</v>
      </c>
      <c r="FC10" s="404"/>
      <c r="FD10" s="404"/>
      <c r="FE10" s="404"/>
      <c r="FF10" s="404"/>
      <c r="FG10" s="404"/>
      <c r="FH10" s="404"/>
      <c r="FI10" s="404"/>
      <c r="FJ10" s="404"/>
      <c r="FK10" s="404"/>
      <c r="FL10" s="504"/>
    </row>
    <row r="11" spans="1:168" ht="20.25" x14ac:dyDescent="0.5">
      <c r="A11" s="399">
        <v>100</v>
      </c>
      <c r="B11" s="399">
        <v>10003</v>
      </c>
      <c r="C11" s="1682" t="s">
        <v>1358</v>
      </c>
      <c r="D11" s="1780">
        <v>295554024886</v>
      </c>
      <c r="E11" s="921">
        <v>0</v>
      </c>
      <c r="F11" s="507">
        <f>$D11-$E11</f>
        <v>295554024886</v>
      </c>
      <c r="G11" s="496"/>
      <c r="H11" s="496"/>
      <c r="I11" s="496"/>
      <c r="J11" s="496"/>
      <c r="K11" s="496"/>
      <c r="L11" s="496"/>
      <c r="M11" s="496"/>
      <c r="N11" s="496"/>
      <c r="O11" s="496"/>
      <c r="P11" s="496"/>
      <c r="Q11" s="496"/>
      <c r="R11" s="496"/>
      <c r="S11" s="496"/>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497"/>
      <c r="BS11" s="497"/>
      <c r="BT11" s="497"/>
      <c r="BU11" s="497"/>
      <c r="BV11" s="497"/>
      <c r="BW11" s="497"/>
      <c r="BX11" s="497"/>
      <c r="BY11" s="497"/>
      <c r="BZ11" s="497"/>
      <c r="CA11" s="497"/>
      <c r="CB11" s="497"/>
      <c r="CC11" s="497"/>
      <c r="CD11" s="497"/>
      <c r="CE11" s="497"/>
      <c r="CF11" s="497"/>
      <c r="CG11" s="497"/>
      <c r="CH11" s="497"/>
      <c r="CI11" s="497"/>
      <c r="CJ11" s="497"/>
      <c r="CK11" s="497"/>
      <c r="CL11" s="497"/>
      <c r="CM11" s="497"/>
      <c r="CN11" s="497"/>
      <c r="CO11" s="497"/>
      <c r="CP11" s="497"/>
      <c r="CQ11" s="497"/>
      <c r="CR11" s="497"/>
      <c r="CS11" s="497"/>
      <c r="CT11" s="497"/>
      <c r="CU11" s="497"/>
      <c r="CV11" s="497"/>
      <c r="CW11" s="497"/>
      <c r="CX11" s="497"/>
      <c r="CY11" s="1015"/>
      <c r="CZ11" s="1015"/>
      <c r="DA11" s="497"/>
      <c r="DB11" s="497"/>
      <c r="DC11" s="497"/>
      <c r="DD11" s="497"/>
      <c r="DE11" s="497"/>
      <c r="DF11" s="497"/>
      <c r="DG11" s="497"/>
      <c r="DH11" s="497"/>
      <c r="DI11" s="497"/>
      <c r="DJ11" s="497"/>
      <c r="DK11" s="497"/>
      <c r="DL11" s="497"/>
      <c r="DM11" s="497"/>
      <c r="DN11" s="497"/>
      <c r="DO11" s="497"/>
      <c r="DP11" s="497"/>
      <c r="DQ11" s="497"/>
      <c r="DR11" s="497"/>
      <c r="DS11" s="497"/>
      <c r="DT11" s="497"/>
      <c r="DU11" s="497"/>
      <c r="DV11" s="497"/>
      <c r="DW11" s="497"/>
      <c r="DX11" s="497"/>
      <c r="DY11" s="497"/>
      <c r="DZ11" s="497"/>
      <c r="EA11" s="497"/>
      <c r="EB11" s="497"/>
      <c r="EC11" s="497"/>
      <c r="ED11" s="497"/>
      <c r="EE11" s="497"/>
      <c r="EF11" s="497"/>
      <c r="EG11" s="497"/>
      <c r="EH11" s="497"/>
      <c r="EI11" s="497"/>
      <c r="EJ11" s="497"/>
      <c r="EK11" s="497"/>
      <c r="EL11" s="497"/>
      <c r="EM11" s="497"/>
      <c r="EN11" s="497"/>
      <c r="EO11" s="497"/>
      <c r="EP11" s="497"/>
      <c r="EQ11" s="497"/>
      <c r="ER11" s="497"/>
      <c r="ES11" s="497"/>
      <c r="ET11" s="497"/>
      <c r="EU11" s="497"/>
      <c r="EV11" s="497"/>
      <c r="EW11" s="497"/>
      <c r="EX11" s="497"/>
      <c r="EY11" s="497"/>
      <c r="EZ11" s="499"/>
      <c r="FA11" s="500">
        <f t="shared" si="0"/>
        <v>295554024886</v>
      </c>
      <c r="FB11" s="501">
        <f t="shared" si="1"/>
        <v>0</v>
      </c>
      <c r="FC11" s="404"/>
      <c r="FD11" s="404"/>
      <c r="FE11" s="404"/>
      <c r="FF11" s="404"/>
      <c r="FG11" s="404"/>
      <c r="FH11" s="404"/>
      <c r="FI11" s="404"/>
      <c r="FJ11" s="404"/>
      <c r="FK11" s="404"/>
      <c r="FL11" s="504"/>
    </row>
    <row r="12" spans="1:168" ht="20.25" x14ac:dyDescent="0.5">
      <c r="A12" s="399">
        <v>100</v>
      </c>
      <c r="B12" s="399">
        <v>10004</v>
      </c>
      <c r="C12" s="1682" t="s">
        <v>2105</v>
      </c>
      <c r="D12" s="921">
        <v>0</v>
      </c>
      <c r="E12" s="921">
        <v>0</v>
      </c>
      <c r="F12" s="507"/>
      <c r="G12" s="496"/>
      <c r="H12" s="496">
        <f>D12</f>
        <v>0</v>
      </c>
      <c r="I12" s="496"/>
      <c r="J12" s="496"/>
      <c r="K12" s="496"/>
      <c r="L12" s="496"/>
      <c r="M12" s="496"/>
      <c r="N12" s="496"/>
      <c r="O12" s="496"/>
      <c r="P12" s="496"/>
      <c r="Q12" s="496"/>
      <c r="R12" s="496"/>
      <c r="S12" s="496"/>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497"/>
      <c r="BS12" s="497"/>
      <c r="BT12" s="497"/>
      <c r="BU12" s="497"/>
      <c r="BV12" s="497"/>
      <c r="BW12" s="497"/>
      <c r="BX12" s="497"/>
      <c r="BY12" s="497"/>
      <c r="BZ12" s="497"/>
      <c r="CA12" s="497"/>
      <c r="CB12" s="497"/>
      <c r="CC12" s="497"/>
      <c r="CD12" s="497"/>
      <c r="CE12" s="497"/>
      <c r="CF12" s="497"/>
      <c r="CG12" s="497"/>
      <c r="CH12" s="497"/>
      <c r="CI12" s="497"/>
      <c r="CJ12" s="497"/>
      <c r="CK12" s="497"/>
      <c r="CL12" s="497"/>
      <c r="CM12" s="497"/>
      <c r="CN12" s="497"/>
      <c r="CO12" s="497"/>
      <c r="CP12" s="497"/>
      <c r="CQ12" s="497"/>
      <c r="CR12" s="497"/>
      <c r="CS12" s="497"/>
      <c r="CT12" s="497"/>
      <c r="CU12" s="497"/>
      <c r="CV12" s="497"/>
      <c r="CW12" s="497"/>
      <c r="CX12" s="497"/>
      <c r="CY12" s="1015"/>
      <c r="CZ12" s="1015"/>
      <c r="DA12" s="497"/>
      <c r="DB12" s="497"/>
      <c r="DC12" s="497"/>
      <c r="DD12" s="497"/>
      <c r="DE12" s="497"/>
      <c r="DF12" s="497"/>
      <c r="DG12" s="497"/>
      <c r="DH12" s="497"/>
      <c r="DI12" s="497"/>
      <c r="DJ12" s="497"/>
      <c r="DK12" s="497"/>
      <c r="DL12" s="497"/>
      <c r="DM12" s="497"/>
      <c r="DN12" s="497"/>
      <c r="DO12" s="497"/>
      <c r="DP12" s="497"/>
      <c r="DQ12" s="497"/>
      <c r="DR12" s="497"/>
      <c r="DS12" s="497"/>
      <c r="DT12" s="497"/>
      <c r="DU12" s="497"/>
      <c r="DV12" s="497"/>
      <c r="DW12" s="497"/>
      <c r="DX12" s="497"/>
      <c r="DY12" s="497"/>
      <c r="DZ12" s="497"/>
      <c r="EA12" s="497"/>
      <c r="EB12" s="497"/>
      <c r="EC12" s="497"/>
      <c r="ED12" s="497"/>
      <c r="EE12" s="497"/>
      <c r="EF12" s="497"/>
      <c r="EG12" s="497"/>
      <c r="EH12" s="497"/>
      <c r="EI12" s="497"/>
      <c r="EJ12" s="497"/>
      <c r="EK12" s="497"/>
      <c r="EL12" s="497"/>
      <c r="EM12" s="497"/>
      <c r="EN12" s="497"/>
      <c r="EO12" s="497"/>
      <c r="EP12" s="497"/>
      <c r="EQ12" s="497"/>
      <c r="ER12" s="497"/>
      <c r="ES12" s="497"/>
      <c r="ET12" s="497"/>
      <c r="EU12" s="497"/>
      <c r="EV12" s="497"/>
      <c r="EW12" s="497"/>
      <c r="EX12" s="497"/>
      <c r="EY12" s="497"/>
      <c r="EZ12" s="499"/>
      <c r="FA12" s="500">
        <f t="shared" si="0"/>
        <v>0</v>
      </c>
      <c r="FB12" s="501">
        <f t="shared" si="1"/>
        <v>0</v>
      </c>
      <c r="FC12" s="404"/>
      <c r="FD12" s="404"/>
      <c r="FE12" s="404"/>
      <c r="FF12" s="404"/>
      <c r="FG12" s="404"/>
      <c r="FH12" s="404"/>
      <c r="FI12" s="404"/>
      <c r="FJ12" s="404"/>
      <c r="FK12" s="404"/>
      <c r="FL12" s="504"/>
    </row>
    <row r="13" spans="1:168" ht="20.25" x14ac:dyDescent="0.5">
      <c r="A13" s="399">
        <v>100</v>
      </c>
      <c r="B13" s="399">
        <v>10005</v>
      </c>
      <c r="C13" s="1682" t="s">
        <v>1359</v>
      </c>
      <c r="D13" s="921">
        <v>0</v>
      </c>
      <c r="E13" s="921">
        <v>0</v>
      </c>
      <c r="F13" s="507"/>
      <c r="G13" s="496"/>
      <c r="H13" s="496">
        <f>D13-E13</f>
        <v>0</v>
      </c>
      <c r="I13" s="496"/>
      <c r="J13" s="496"/>
      <c r="K13" s="496"/>
      <c r="L13" s="496"/>
      <c r="M13" s="496"/>
      <c r="N13" s="496"/>
      <c r="O13" s="496"/>
      <c r="P13" s="496"/>
      <c r="Q13" s="496"/>
      <c r="R13" s="496"/>
      <c r="S13" s="496"/>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497"/>
      <c r="BS13" s="497"/>
      <c r="BT13" s="497"/>
      <c r="BU13" s="497"/>
      <c r="BV13" s="497"/>
      <c r="BW13" s="497"/>
      <c r="BX13" s="497"/>
      <c r="BY13" s="497"/>
      <c r="BZ13" s="497"/>
      <c r="CA13" s="497"/>
      <c r="CB13" s="497"/>
      <c r="CC13" s="497"/>
      <c r="CD13" s="497"/>
      <c r="CE13" s="497"/>
      <c r="CF13" s="497"/>
      <c r="CG13" s="497"/>
      <c r="CH13" s="497"/>
      <c r="CI13" s="497"/>
      <c r="CJ13" s="497"/>
      <c r="CK13" s="497"/>
      <c r="CL13" s="497"/>
      <c r="CM13" s="497"/>
      <c r="CN13" s="497"/>
      <c r="CO13" s="497"/>
      <c r="CP13" s="497"/>
      <c r="CQ13" s="497"/>
      <c r="CR13" s="497"/>
      <c r="CS13" s="497"/>
      <c r="CT13" s="497"/>
      <c r="CU13" s="497"/>
      <c r="CV13" s="497"/>
      <c r="CW13" s="497"/>
      <c r="CX13" s="497"/>
      <c r="CY13" s="1015"/>
      <c r="CZ13" s="1015"/>
      <c r="DA13" s="497"/>
      <c r="DB13" s="497"/>
      <c r="DC13" s="497"/>
      <c r="DD13" s="497"/>
      <c r="DE13" s="497"/>
      <c r="DF13" s="497"/>
      <c r="DG13" s="497"/>
      <c r="DH13" s="497"/>
      <c r="DI13" s="497"/>
      <c r="DJ13" s="497"/>
      <c r="DK13" s="497"/>
      <c r="DL13" s="497"/>
      <c r="DM13" s="497"/>
      <c r="DN13" s="497"/>
      <c r="DO13" s="497"/>
      <c r="DP13" s="497"/>
      <c r="DQ13" s="497"/>
      <c r="DR13" s="497"/>
      <c r="DS13" s="497"/>
      <c r="DT13" s="497"/>
      <c r="DU13" s="497"/>
      <c r="DV13" s="497"/>
      <c r="DW13" s="497"/>
      <c r="DX13" s="497"/>
      <c r="DY13" s="497"/>
      <c r="DZ13" s="497"/>
      <c r="EA13" s="497"/>
      <c r="EB13" s="497"/>
      <c r="EC13" s="497"/>
      <c r="ED13" s="497"/>
      <c r="EE13" s="497"/>
      <c r="EF13" s="497"/>
      <c r="EG13" s="497"/>
      <c r="EH13" s="497"/>
      <c r="EI13" s="497"/>
      <c r="EJ13" s="497"/>
      <c r="EK13" s="497"/>
      <c r="EL13" s="497"/>
      <c r="EM13" s="497"/>
      <c r="EN13" s="497"/>
      <c r="EO13" s="497"/>
      <c r="EP13" s="497"/>
      <c r="EQ13" s="497"/>
      <c r="ER13" s="497"/>
      <c r="ES13" s="497"/>
      <c r="ET13" s="497"/>
      <c r="EU13" s="497"/>
      <c r="EV13" s="497"/>
      <c r="EW13" s="497"/>
      <c r="EX13" s="497"/>
      <c r="EY13" s="497"/>
      <c r="EZ13" s="499"/>
      <c r="FA13" s="500">
        <f t="shared" si="0"/>
        <v>0</v>
      </c>
      <c r="FB13" s="501">
        <f t="shared" si="1"/>
        <v>0</v>
      </c>
      <c r="FC13" s="404"/>
      <c r="FD13" s="404"/>
      <c r="FE13" s="404"/>
      <c r="FF13" s="404"/>
      <c r="FG13" s="404"/>
      <c r="FH13" s="404"/>
      <c r="FI13" s="404"/>
      <c r="FJ13" s="404"/>
      <c r="FK13" s="404"/>
      <c r="FL13" s="504"/>
    </row>
    <row r="14" spans="1:168" ht="20.25" x14ac:dyDescent="0.5">
      <c r="A14" s="399">
        <v>100</v>
      </c>
      <c r="B14" s="399">
        <v>10006</v>
      </c>
      <c r="C14" s="1682" t="s">
        <v>1906</v>
      </c>
      <c r="D14" s="1801">
        <v>1200000000</v>
      </c>
      <c r="E14" s="921">
        <v>0</v>
      </c>
      <c r="F14" s="507">
        <f>D14</f>
        <v>1200000000</v>
      </c>
      <c r="G14" s="496"/>
      <c r="H14" s="496"/>
      <c r="I14" s="496"/>
      <c r="J14" s="496"/>
      <c r="K14" s="550"/>
      <c r="L14" s="550"/>
      <c r="M14" s="550"/>
      <c r="N14" s="496"/>
      <c r="O14" s="496"/>
      <c r="P14" s="496"/>
      <c r="Q14" s="496"/>
      <c r="R14" s="496"/>
      <c r="S14" s="496"/>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497"/>
      <c r="BS14" s="497"/>
      <c r="BT14" s="497"/>
      <c r="BU14" s="497"/>
      <c r="BV14" s="497"/>
      <c r="BW14" s="497"/>
      <c r="BX14" s="497"/>
      <c r="BY14" s="497"/>
      <c r="BZ14" s="497"/>
      <c r="CA14" s="497"/>
      <c r="CB14" s="497"/>
      <c r="CC14" s="497"/>
      <c r="CD14" s="497"/>
      <c r="CE14" s="497"/>
      <c r="CF14" s="497"/>
      <c r="CG14" s="497"/>
      <c r="CH14" s="497"/>
      <c r="CI14" s="497"/>
      <c r="CJ14" s="497"/>
      <c r="CK14" s="497"/>
      <c r="CL14" s="497"/>
      <c r="CM14" s="497"/>
      <c r="CN14" s="497"/>
      <c r="CO14" s="497"/>
      <c r="CP14" s="497"/>
      <c r="CQ14" s="497"/>
      <c r="CR14" s="497"/>
      <c r="CS14" s="497"/>
      <c r="CT14" s="497"/>
      <c r="CU14" s="497"/>
      <c r="CV14" s="497"/>
      <c r="CW14" s="497"/>
      <c r="CX14" s="497"/>
      <c r="CY14" s="1015"/>
      <c r="CZ14" s="1015"/>
      <c r="DA14" s="497"/>
      <c r="DB14" s="497"/>
      <c r="DC14" s="497"/>
      <c r="DD14" s="497"/>
      <c r="DE14" s="497"/>
      <c r="DF14" s="497"/>
      <c r="DG14" s="497"/>
      <c r="DH14" s="497"/>
      <c r="DI14" s="497"/>
      <c r="DJ14" s="497"/>
      <c r="DK14" s="497"/>
      <c r="DL14" s="497"/>
      <c r="DM14" s="497"/>
      <c r="DN14" s="497"/>
      <c r="DO14" s="497"/>
      <c r="DP14" s="497"/>
      <c r="DQ14" s="497"/>
      <c r="DR14" s="497"/>
      <c r="DS14" s="497"/>
      <c r="DT14" s="497"/>
      <c r="DU14" s="497"/>
      <c r="DV14" s="497"/>
      <c r="DW14" s="497"/>
      <c r="DX14" s="497"/>
      <c r="DY14" s="497"/>
      <c r="DZ14" s="497"/>
      <c r="EA14" s="497"/>
      <c r="EB14" s="497"/>
      <c r="EC14" s="497"/>
      <c r="ED14" s="497"/>
      <c r="EE14" s="497"/>
      <c r="EF14" s="497"/>
      <c r="EG14" s="497"/>
      <c r="EH14" s="497"/>
      <c r="EI14" s="497"/>
      <c r="EJ14" s="497"/>
      <c r="EK14" s="497"/>
      <c r="EL14" s="497"/>
      <c r="EM14" s="497"/>
      <c r="EN14" s="497"/>
      <c r="EO14" s="497"/>
      <c r="EP14" s="497"/>
      <c r="EQ14" s="497"/>
      <c r="ER14" s="497"/>
      <c r="ES14" s="497"/>
      <c r="ET14" s="497"/>
      <c r="EU14" s="497"/>
      <c r="EV14" s="497"/>
      <c r="EW14" s="497"/>
      <c r="EX14" s="497"/>
      <c r="EY14" s="497"/>
      <c r="EZ14" s="499"/>
      <c r="FA14" s="500">
        <f t="shared" si="0"/>
        <v>1200000000</v>
      </c>
      <c r="FB14" s="501">
        <f t="shared" si="1"/>
        <v>0</v>
      </c>
      <c r="FC14" s="404"/>
      <c r="FD14" s="404"/>
      <c r="FE14" s="404"/>
      <c r="FF14" s="404"/>
      <c r="FG14" s="404"/>
      <c r="FH14" s="404"/>
      <c r="FI14" s="404"/>
      <c r="FJ14" s="404"/>
      <c r="FK14" s="404"/>
      <c r="FL14" s="504"/>
    </row>
    <row r="15" spans="1:168" ht="20.25" x14ac:dyDescent="0.5">
      <c r="A15" s="399">
        <v>100</v>
      </c>
      <c r="B15" s="399">
        <v>10007</v>
      </c>
      <c r="C15" s="1682" t="s">
        <v>2025</v>
      </c>
      <c r="D15" s="1780">
        <v>62947210684</v>
      </c>
      <c r="E15" s="921">
        <v>0</v>
      </c>
      <c r="F15" s="507">
        <f>D15</f>
        <v>62947210684</v>
      </c>
      <c r="G15" s="496"/>
      <c r="H15" s="496"/>
      <c r="I15" s="496"/>
      <c r="J15" s="496"/>
      <c r="K15" s="550"/>
      <c r="L15" s="550"/>
      <c r="M15" s="550"/>
      <c r="N15" s="496"/>
      <c r="O15" s="496"/>
      <c r="P15" s="496"/>
      <c r="Q15" s="496"/>
      <c r="R15" s="496"/>
      <c r="S15" s="496"/>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497"/>
      <c r="BS15" s="497"/>
      <c r="BT15" s="497"/>
      <c r="BU15" s="497"/>
      <c r="BV15" s="497"/>
      <c r="BW15" s="497"/>
      <c r="BX15" s="497"/>
      <c r="BY15" s="497"/>
      <c r="BZ15" s="497"/>
      <c r="CA15" s="497"/>
      <c r="CB15" s="497"/>
      <c r="CC15" s="497"/>
      <c r="CD15" s="497"/>
      <c r="CE15" s="497"/>
      <c r="CF15" s="497"/>
      <c r="CG15" s="497"/>
      <c r="CH15" s="497"/>
      <c r="CI15" s="497"/>
      <c r="CJ15" s="497"/>
      <c r="CK15" s="497"/>
      <c r="CL15" s="497"/>
      <c r="CM15" s="497"/>
      <c r="CN15" s="497"/>
      <c r="CO15" s="497"/>
      <c r="CP15" s="497"/>
      <c r="CQ15" s="497"/>
      <c r="CR15" s="497"/>
      <c r="CS15" s="497"/>
      <c r="CT15" s="497"/>
      <c r="CU15" s="497"/>
      <c r="CV15" s="497"/>
      <c r="CW15" s="497"/>
      <c r="CX15" s="497"/>
      <c r="CY15" s="1015"/>
      <c r="CZ15" s="1015"/>
      <c r="DA15" s="497"/>
      <c r="DB15" s="497"/>
      <c r="DC15" s="497"/>
      <c r="DD15" s="497"/>
      <c r="DE15" s="497"/>
      <c r="DF15" s="497"/>
      <c r="DG15" s="497"/>
      <c r="DH15" s="497"/>
      <c r="DI15" s="497"/>
      <c r="DJ15" s="497"/>
      <c r="DK15" s="497"/>
      <c r="DL15" s="497"/>
      <c r="DM15" s="497"/>
      <c r="DN15" s="497"/>
      <c r="DO15" s="497"/>
      <c r="DP15" s="497"/>
      <c r="DQ15" s="497"/>
      <c r="DR15" s="497"/>
      <c r="DS15" s="497"/>
      <c r="DT15" s="497"/>
      <c r="DU15" s="497"/>
      <c r="DV15" s="497"/>
      <c r="DW15" s="497"/>
      <c r="DX15" s="497"/>
      <c r="DY15" s="497"/>
      <c r="DZ15" s="497"/>
      <c r="EA15" s="497"/>
      <c r="EB15" s="497"/>
      <c r="EC15" s="497"/>
      <c r="ED15" s="497"/>
      <c r="EE15" s="497"/>
      <c r="EF15" s="497"/>
      <c r="EG15" s="497"/>
      <c r="EH15" s="497"/>
      <c r="EI15" s="497"/>
      <c r="EJ15" s="497"/>
      <c r="EK15" s="497"/>
      <c r="EL15" s="497"/>
      <c r="EM15" s="497"/>
      <c r="EN15" s="497"/>
      <c r="EO15" s="497"/>
      <c r="EP15" s="497"/>
      <c r="EQ15" s="497"/>
      <c r="ER15" s="497"/>
      <c r="ES15" s="497"/>
      <c r="ET15" s="497"/>
      <c r="EU15" s="497"/>
      <c r="EV15" s="497"/>
      <c r="EW15" s="497"/>
      <c r="EX15" s="497"/>
      <c r="EY15" s="497"/>
      <c r="EZ15" s="499"/>
      <c r="FA15" s="500">
        <f t="shared" si="0"/>
        <v>62947210684</v>
      </c>
      <c r="FB15" s="501">
        <f t="shared" si="1"/>
        <v>0</v>
      </c>
      <c r="FC15" s="404"/>
      <c r="FD15" s="404"/>
      <c r="FE15" s="404"/>
      <c r="FF15" s="404"/>
      <c r="FG15" s="404"/>
      <c r="FH15" s="404"/>
      <c r="FI15" s="404"/>
      <c r="FJ15" s="404"/>
      <c r="FK15" s="404"/>
      <c r="FL15" s="504"/>
    </row>
    <row r="16" spans="1:168" ht="20.25" x14ac:dyDescent="0.5">
      <c r="A16" s="399">
        <v>110</v>
      </c>
      <c r="B16" s="399">
        <v>11001</v>
      </c>
      <c r="C16" s="1682" t="s">
        <v>1360</v>
      </c>
      <c r="D16" s="1777">
        <v>4986953097879</v>
      </c>
      <c r="E16" s="921">
        <v>0</v>
      </c>
      <c r="F16" s="507"/>
      <c r="G16" s="496"/>
      <c r="H16" s="496"/>
      <c r="I16" s="496"/>
      <c r="J16" s="496"/>
      <c r="K16" s="1683">
        <f>D16</f>
        <v>4986953097879</v>
      </c>
      <c r="L16" s="1683">
        <v>0</v>
      </c>
      <c r="M16" s="1683"/>
      <c r="N16" s="496"/>
      <c r="O16" s="496"/>
      <c r="P16" s="496"/>
      <c r="Q16" s="496"/>
      <c r="R16" s="496"/>
      <c r="S16" s="496"/>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497"/>
      <c r="BS16" s="497"/>
      <c r="BT16" s="497"/>
      <c r="BU16" s="497"/>
      <c r="BV16" s="497"/>
      <c r="BW16" s="497"/>
      <c r="BX16" s="497"/>
      <c r="BY16" s="497"/>
      <c r="BZ16" s="497"/>
      <c r="CA16" s="497"/>
      <c r="CB16" s="497"/>
      <c r="CC16" s="497"/>
      <c r="CD16" s="497"/>
      <c r="CE16" s="497"/>
      <c r="CF16" s="497"/>
      <c r="CG16" s="497"/>
      <c r="CH16" s="497"/>
      <c r="CI16" s="497"/>
      <c r="CJ16" s="497"/>
      <c r="CK16" s="497"/>
      <c r="CL16" s="497"/>
      <c r="CM16" s="497"/>
      <c r="CN16" s="497"/>
      <c r="CO16" s="497"/>
      <c r="CP16" s="497"/>
      <c r="CQ16" s="497"/>
      <c r="CR16" s="497"/>
      <c r="CS16" s="497"/>
      <c r="CT16" s="497"/>
      <c r="CU16" s="497"/>
      <c r="CV16" s="497"/>
      <c r="CW16" s="497"/>
      <c r="CX16" s="497"/>
      <c r="CY16" s="1015"/>
      <c r="CZ16" s="1015"/>
      <c r="DA16" s="497"/>
      <c r="DB16" s="497"/>
      <c r="DC16" s="497"/>
      <c r="DD16" s="497"/>
      <c r="DE16" s="497"/>
      <c r="DF16" s="497"/>
      <c r="DG16" s="497"/>
      <c r="DH16" s="497"/>
      <c r="DI16" s="497"/>
      <c r="DJ16" s="497"/>
      <c r="DK16" s="497"/>
      <c r="DL16" s="497"/>
      <c r="DM16" s="497"/>
      <c r="DN16" s="497"/>
      <c r="DO16" s="497"/>
      <c r="DP16" s="497"/>
      <c r="DQ16" s="497"/>
      <c r="DR16" s="497"/>
      <c r="DS16" s="497"/>
      <c r="DT16" s="497"/>
      <c r="DU16" s="497"/>
      <c r="DV16" s="497"/>
      <c r="DW16" s="497"/>
      <c r="DX16" s="497"/>
      <c r="DY16" s="497"/>
      <c r="DZ16" s="497"/>
      <c r="EA16" s="497"/>
      <c r="EB16" s="497"/>
      <c r="EC16" s="497"/>
      <c r="ED16" s="497"/>
      <c r="EE16" s="497"/>
      <c r="EF16" s="497"/>
      <c r="EG16" s="497"/>
      <c r="EH16" s="497"/>
      <c r="EI16" s="497"/>
      <c r="EJ16" s="497"/>
      <c r="EK16" s="497"/>
      <c r="EL16" s="497"/>
      <c r="EM16" s="497"/>
      <c r="EN16" s="497"/>
      <c r="EO16" s="497"/>
      <c r="EP16" s="497"/>
      <c r="EQ16" s="497"/>
      <c r="ER16" s="497"/>
      <c r="ES16" s="497"/>
      <c r="ET16" s="497"/>
      <c r="EU16" s="497"/>
      <c r="EV16" s="497"/>
      <c r="EW16" s="497"/>
      <c r="EX16" s="497"/>
      <c r="EY16" s="497"/>
      <c r="EZ16" s="499"/>
      <c r="FA16" s="500">
        <f t="shared" si="0"/>
        <v>4986953097879</v>
      </c>
      <c r="FB16" s="501">
        <f t="shared" si="1"/>
        <v>0</v>
      </c>
      <c r="FC16" s="404"/>
      <c r="FD16" s="404">
        <v>875030291380</v>
      </c>
      <c r="FE16" s="404"/>
      <c r="FF16" s="404"/>
      <c r="FG16" s="404"/>
      <c r="FH16" s="404"/>
      <c r="FI16" s="404"/>
      <c r="FJ16" s="404"/>
      <c r="FK16" s="404"/>
      <c r="FL16" s="504"/>
    </row>
    <row r="17" spans="1:168" ht="20.25" x14ac:dyDescent="0.5">
      <c r="A17" s="399">
        <v>110</v>
      </c>
      <c r="B17" s="399">
        <v>11002</v>
      </c>
      <c r="C17" s="1682" t="s">
        <v>1361</v>
      </c>
      <c r="D17" s="1780">
        <v>223539913155</v>
      </c>
      <c r="E17" s="921">
        <v>0</v>
      </c>
      <c r="F17" s="507"/>
      <c r="G17" s="496"/>
      <c r="H17" s="496"/>
      <c r="I17" s="496"/>
      <c r="J17" s="496"/>
      <c r="K17" s="496"/>
      <c r="L17" s="496">
        <f>D17</f>
        <v>223539913155</v>
      </c>
      <c r="M17" s="496"/>
      <c r="N17" s="496"/>
      <c r="O17" s="496"/>
      <c r="P17" s="496"/>
      <c r="Q17" s="496"/>
      <c r="R17" s="496"/>
      <c r="S17" s="496"/>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497"/>
      <c r="BS17" s="497"/>
      <c r="BT17" s="497"/>
      <c r="BU17" s="497"/>
      <c r="BV17" s="497"/>
      <c r="BW17" s="497"/>
      <c r="BX17" s="497"/>
      <c r="BY17" s="497"/>
      <c r="BZ17" s="497"/>
      <c r="CA17" s="497"/>
      <c r="CB17" s="497"/>
      <c r="CC17" s="497"/>
      <c r="CD17" s="497"/>
      <c r="CE17" s="497"/>
      <c r="CF17" s="497"/>
      <c r="CG17" s="497"/>
      <c r="CH17" s="497"/>
      <c r="CI17" s="497"/>
      <c r="CJ17" s="497"/>
      <c r="CK17" s="497"/>
      <c r="CL17" s="497"/>
      <c r="CM17" s="497"/>
      <c r="CN17" s="497"/>
      <c r="CO17" s="497"/>
      <c r="CP17" s="497"/>
      <c r="CQ17" s="497"/>
      <c r="CR17" s="497"/>
      <c r="CS17" s="497"/>
      <c r="CT17" s="497"/>
      <c r="CU17" s="497"/>
      <c r="CV17" s="497"/>
      <c r="CW17" s="497"/>
      <c r="CX17" s="497"/>
      <c r="CY17" s="1015"/>
      <c r="CZ17" s="1015"/>
      <c r="DA17" s="497"/>
      <c r="DB17" s="497"/>
      <c r="DC17" s="497"/>
      <c r="DD17" s="497"/>
      <c r="DE17" s="497"/>
      <c r="DF17" s="497"/>
      <c r="DG17" s="497"/>
      <c r="DH17" s="497"/>
      <c r="DI17" s="497"/>
      <c r="DJ17" s="497"/>
      <c r="DK17" s="497"/>
      <c r="DL17" s="497"/>
      <c r="DM17" s="497"/>
      <c r="DN17" s="497"/>
      <c r="DO17" s="497"/>
      <c r="DP17" s="497"/>
      <c r="DQ17" s="497"/>
      <c r="DR17" s="497"/>
      <c r="DS17" s="497"/>
      <c r="DT17" s="497"/>
      <c r="DU17" s="497"/>
      <c r="DV17" s="497"/>
      <c r="DW17" s="497"/>
      <c r="DX17" s="497"/>
      <c r="DY17" s="497"/>
      <c r="DZ17" s="497"/>
      <c r="EA17" s="497"/>
      <c r="EB17" s="497"/>
      <c r="EC17" s="497"/>
      <c r="ED17" s="497"/>
      <c r="EE17" s="497"/>
      <c r="EF17" s="497"/>
      <c r="EG17" s="497"/>
      <c r="EH17" s="497"/>
      <c r="EI17" s="497"/>
      <c r="EJ17" s="497"/>
      <c r="EK17" s="497"/>
      <c r="EL17" s="497"/>
      <c r="EM17" s="497"/>
      <c r="EN17" s="497"/>
      <c r="EO17" s="497"/>
      <c r="EP17" s="497"/>
      <c r="EQ17" s="497"/>
      <c r="ER17" s="497"/>
      <c r="ES17" s="497"/>
      <c r="ET17" s="497"/>
      <c r="EU17" s="497"/>
      <c r="EV17" s="497"/>
      <c r="EW17" s="497"/>
      <c r="EX17" s="497"/>
      <c r="EY17" s="497"/>
      <c r="EZ17" s="499"/>
      <c r="FA17" s="500">
        <f t="shared" si="0"/>
        <v>223539913155</v>
      </c>
      <c r="FB17" s="501">
        <f t="shared" si="1"/>
        <v>0</v>
      </c>
      <c r="FC17" s="404"/>
      <c r="FD17" s="404">
        <v>2881420035</v>
      </c>
      <c r="FE17" s="404"/>
      <c r="FF17" s="404"/>
      <c r="FG17" s="404"/>
      <c r="FH17" s="404"/>
      <c r="FI17" s="404"/>
      <c r="FJ17" s="404"/>
      <c r="FK17" s="404"/>
      <c r="FL17" s="504"/>
    </row>
    <row r="18" spans="1:168" ht="20.25" x14ac:dyDescent="0.5">
      <c r="A18" s="399">
        <v>110</v>
      </c>
      <c r="B18" s="399">
        <v>11003</v>
      </c>
      <c r="C18" s="1682" t="s">
        <v>1362</v>
      </c>
      <c r="D18" s="1780">
        <v>9178000561668</v>
      </c>
      <c r="E18" s="921">
        <v>0</v>
      </c>
      <c r="F18" s="507"/>
      <c r="G18" s="496"/>
      <c r="H18" s="496"/>
      <c r="I18" s="496"/>
      <c r="J18" s="496"/>
      <c r="K18" s="496"/>
      <c r="L18" s="1683">
        <f>D18</f>
        <v>9178000561668</v>
      </c>
      <c r="M18" s="1683"/>
      <c r="N18" s="496"/>
      <c r="O18" s="496"/>
      <c r="P18" s="496"/>
      <c r="Q18" s="496"/>
      <c r="R18" s="496"/>
      <c r="S18" s="496"/>
      <c r="T18" s="496"/>
      <c r="U18" s="496"/>
      <c r="V18" s="496"/>
      <c r="W18" s="496"/>
      <c r="X18" s="496"/>
      <c r="Y18" s="496"/>
      <c r="Z18" s="496"/>
      <c r="AA18" s="496"/>
      <c r="AB18" s="496"/>
      <c r="AC18" s="496"/>
      <c r="AD18" s="496"/>
      <c r="AE18" s="496"/>
      <c r="AF18" s="496"/>
      <c r="AG18" s="496"/>
      <c r="AH18" s="496"/>
      <c r="AI18" s="496"/>
      <c r="AJ18" s="496"/>
      <c r="AK18" s="496"/>
      <c r="AL18" s="496"/>
      <c r="AM18" s="496"/>
      <c r="AN18" s="496"/>
      <c r="AO18" s="496"/>
      <c r="AP18" s="496"/>
      <c r="AQ18" s="496"/>
      <c r="AR18" s="497"/>
      <c r="AS18" s="497"/>
      <c r="AT18" s="497"/>
      <c r="AU18" s="496"/>
      <c r="AV18" s="496"/>
      <c r="AW18" s="496"/>
      <c r="AX18" s="496"/>
      <c r="AY18" s="496"/>
      <c r="AZ18" s="496"/>
      <c r="BA18" s="496"/>
      <c r="BB18" s="496"/>
      <c r="BC18" s="496"/>
      <c r="BD18" s="496"/>
      <c r="BE18" s="496"/>
      <c r="BF18" s="496"/>
      <c r="BG18" s="496"/>
      <c r="BH18" s="496"/>
      <c r="BI18" s="496"/>
      <c r="BJ18" s="496"/>
      <c r="BK18" s="496"/>
      <c r="BL18" s="496"/>
      <c r="BM18" s="496"/>
      <c r="BN18" s="496"/>
      <c r="BO18" s="496"/>
      <c r="BP18" s="496"/>
      <c r="BQ18" s="496"/>
      <c r="BR18" s="496"/>
      <c r="BS18" s="496"/>
      <c r="BT18" s="496"/>
      <c r="BU18" s="496"/>
      <c r="BV18" s="496"/>
      <c r="BW18" s="496"/>
      <c r="BX18" s="496"/>
      <c r="BY18" s="496"/>
      <c r="BZ18" s="496"/>
      <c r="CA18" s="496"/>
      <c r="CB18" s="496"/>
      <c r="CC18" s="496"/>
      <c r="CD18" s="496"/>
      <c r="CE18" s="496"/>
      <c r="CF18" s="496"/>
      <c r="CG18" s="496"/>
      <c r="CH18" s="496"/>
      <c r="CI18" s="496"/>
      <c r="CJ18" s="496"/>
      <c r="CK18" s="496"/>
      <c r="CL18" s="496"/>
      <c r="CM18" s="496"/>
      <c r="CN18" s="496"/>
      <c r="CO18" s="496"/>
      <c r="CP18" s="496"/>
      <c r="CQ18" s="496"/>
      <c r="CR18" s="496"/>
      <c r="CS18" s="496"/>
      <c r="CT18" s="496"/>
      <c r="CU18" s="496"/>
      <c r="CV18" s="496"/>
      <c r="CW18" s="496"/>
      <c r="CX18" s="496"/>
      <c r="CY18" s="1374"/>
      <c r="CZ18" s="1374"/>
      <c r="DA18" s="496"/>
      <c r="DB18" s="496"/>
      <c r="DC18" s="496"/>
      <c r="DD18" s="496"/>
      <c r="DE18" s="496"/>
      <c r="DF18" s="496"/>
      <c r="DG18" s="496"/>
      <c r="DH18" s="496"/>
      <c r="DI18" s="496"/>
      <c r="DJ18" s="496"/>
      <c r="DK18" s="496"/>
      <c r="DL18" s="496"/>
      <c r="DM18" s="496"/>
      <c r="DN18" s="496"/>
      <c r="DO18" s="496"/>
      <c r="DP18" s="496"/>
      <c r="DQ18" s="496"/>
      <c r="DR18" s="496"/>
      <c r="DS18" s="496"/>
      <c r="DT18" s="496"/>
      <c r="DU18" s="496"/>
      <c r="DV18" s="496"/>
      <c r="DW18" s="496"/>
      <c r="DX18" s="496"/>
      <c r="DY18" s="496"/>
      <c r="DZ18" s="496"/>
      <c r="EA18" s="496"/>
      <c r="EB18" s="496"/>
      <c r="EC18" s="496"/>
      <c r="ED18" s="496"/>
      <c r="EE18" s="496"/>
      <c r="EF18" s="496"/>
      <c r="EG18" s="496"/>
      <c r="EH18" s="496"/>
      <c r="EI18" s="496"/>
      <c r="EJ18" s="496"/>
      <c r="EK18" s="496"/>
      <c r="EL18" s="496"/>
      <c r="EM18" s="496"/>
      <c r="EN18" s="496"/>
      <c r="EO18" s="496"/>
      <c r="EP18" s="496"/>
      <c r="EQ18" s="496"/>
      <c r="ER18" s="496"/>
      <c r="ES18" s="496"/>
      <c r="ET18" s="496"/>
      <c r="EU18" s="496"/>
      <c r="EV18" s="496"/>
      <c r="EW18" s="496"/>
      <c r="EX18" s="496"/>
      <c r="EY18" s="496"/>
      <c r="EZ18" s="1684"/>
      <c r="FA18" s="500">
        <f t="shared" si="0"/>
        <v>9178000561668</v>
      </c>
      <c r="FB18" s="501">
        <f t="shared" si="1"/>
        <v>0</v>
      </c>
      <c r="FC18" s="404"/>
      <c r="FD18" s="404">
        <v>1316583126617</v>
      </c>
      <c r="FE18" s="404"/>
      <c r="FF18" s="404"/>
      <c r="FG18" s="404"/>
      <c r="FH18" s="404"/>
      <c r="FI18" s="404"/>
      <c r="FJ18" s="404"/>
      <c r="FK18" s="404"/>
      <c r="FL18" s="504"/>
    </row>
    <row r="19" spans="1:168" ht="20.25" x14ac:dyDescent="0.5">
      <c r="A19" s="399">
        <v>120</v>
      </c>
      <c r="B19" s="399">
        <v>12002</v>
      </c>
      <c r="C19" s="1682" t="s">
        <v>1363</v>
      </c>
      <c r="D19" s="1780">
        <v>15919913267</v>
      </c>
      <c r="E19" s="921">
        <v>0</v>
      </c>
      <c r="F19" s="507"/>
      <c r="G19" s="496"/>
      <c r="H19" s="496"/>
      <c r="I19" s="496"/>
      <c r="J19" s="496"/>
      <c r="K19" s="496"/>
      <c r="L19" s="496"/>
      <c r="M19" s="496"/>
      <c r="N19" s="496"/>
      <c r="O19" s="496"/>
      <c r="P19" s="1683">
        <f>D19</f>
        <v>15919913267</v>
      </c>
      <c r="Q19" s="496"/>
      <c r="R19" s="496"/>
      <c r="S19" s="496"/>
      <c r="T19" s="496"/>
      <c r="U19" s="496"/>
      <c r="V19" s="496"/>
      <c r="W19" s="496"/>
      <c r="X19" s="496"/>
      <c r="Y19" s="496"/>
      <c r="Z19" s="496"/>
      <c r="AA19" s="496"/>
      <c r="AB19" s="496"/>
      <c r="AC19" s="496"/>
      <c r="AD19" s="496"/>
      <c r="AE19" s="496"/>
      <c r="AF19" s="496"/>
      <c r="AG19" s="496"/>
      <c r="AH19" s="496"/>
      <c r="AI19" s="496"/>
      <c r="AJ19" s="496"/>
      <c r="AK19" s="496"/>
      <c r="AL19" s="496"/>
      <c r="AM19" s="496"/>
      <c r="AN19" s="496"/>
      <c r="AO19" s="496"/>
      <c r="AP19" s="496"/>
      <c r="AQ19" s="496"/>
      <c r="AR19" s="497"/>
      <c r="AS19" s="497"/>
      <c r="AT19" s="497"/>
      <c r="AU19" s="496"/>
      <c r="AV19" s="496"/>
      <c r="AW19" s="496"/>
      <c r="AX19" s="496"/>
      <c r="AY19" s="496"/>
      <c r="AZ19" s="496"/>
      <c r="BA19" s="496"/>
      <c r="BB19" s="496"/>
      <c r="BC19" s="496"/>
      <c r="BD19" s="496"/>
      <c r="BE19" s="496"/>
      <c r="BF19" s="496"/>
      <c r="BG19" s="496"/>
      <c r="BH19" s="496"/>
      <c r="BI19" s="496"/>
      <c r="BJ19" s="496"/>
      <c r="BK19" s="496"/>
      <c r="BL19" s="496"/>
      <c r="BM19" s="496"/>
      <c r="BN19" s="496"/>
      <c r="BO19" s="496"/>
      <c r="BP19" s="496"/>
      <c r="BQ19" s="496"/>
      <c r="BR19" s="496"/>
      <c r="BS19" s="496"/>
      <c r="BT19" s="496"/>
      <c r="BU19" s="496"/>
      <c r="BV19" s="496"/>
      <c r="BW19" s="496"/>
      <c r="BX19" s="496"/>
      <c r="BY19" s="496"/>
      <c r="BZ19" s="496"/>
      <c r="CA19" s="496"/>
      <c r="CB19" s="496"/>
      <c r="CC19" s="496"/>
      <c r="CD19" s="496"/>
      <c r="CE19" s="496"/>
      <c r="CF19" s="496"/>
      <c r="CG19" s="496"/>
      <c r="CH19" s="496"/>
      <c r="CI19" s="496"/>
      <c r="CJ19" s="496"/>
      <c r="CK19" s="496"/>
      <c r="CL19" s="496"/>
      <c r="CM19" s="496"/>
      <c r="CN19" s="496"/>
      <c r="CO19" s="496"/>
      <c r="CP19" s="496"/>
      <c r="CQ19" s="496"/>
      <c r="CR19" s="496"/>
      <c r="CS19" s="496"/>
      <c r="CT19" s="496"/>
      <c r="CU19" s="496"/>
      <c r="CV19" s="496"/>
      <c r="CW19" s="496"/>
      <c r="CX19" s="496"/>
      <c r="CY19" s="1374"/>
      <c r="CZ19" s="1374"/>
      <c r="DA19" s="496"/>
      <c r="DB19" s="496"/>
      <c r="DC19" s="496"/>
      <c r="DD19" s="496"/>
      <c r="DE19" s="496"/>
      <c r="DF19" s="496"/>
      <c r="DG19" s="496"/>
      <c r="DH19" s="496"/>
      <c r="DI19" s="496"/>
      <c r="DJ19" s="496"/>
      <c r="DK19" s="496"/>
      <c r="DL19" s="496"/>
      <c r="DM19" s="496"/>
      <c r="DN19" s="496"/>
      <c r="DO19" s="496"/>
      <c r="DP19" s="496"/>
      <c r="DQ19" s="496"/>
      <c r="DR19" s="496"/>
      <c r="DS19" s="496"/>
      <c r="DT19" s="496"/>
      <c r="DU19" s="496"/>
      <c r="DV19" s="496"/>
      <c r="DW19" s="496"/>
      <c r="DX19" s="496"/>
      <c r="DY19" s="496"/>
      <c r="DZ19" s="496"/>
      <c r="EA19" s="496"/>
      <c r="EB19" s="496"/>
      <c r="EC19" s="496"/>
      <c r="ED19" s="496"/>
      <c r="EE19" s="496"/>
      <c r="EF19" s="496"/>
      <c r="EG19" s="496"/>
      <c r="EH19" s="496"/>
      <c r="EI19" s="496"/>
      <c r="EJ19" s="496"/>
      <c r="EK19" s="496"/>
      <c r="EL19" s="496"/>
      <c r="EM19" s="496"/>
      <c r="EN19" s="496"/>
      <c r="EO19" s="496"/>
      <c r="EP19" s="496"/>
      <c r="EQ19" s="496"/>
      <c r="ER19" s="496"/>
      <c r="ES19" s="496"/>
      <c r="ET19" s="496"/>
      <c r="EU19" s="496"/>
      <c r="EV19" s="496"/>
      <c r="EW19" s="496"/>
      <c r="EX19" s="496"/>
      <c r="EY19" s="496"/>
      <c r="EZ19" s="1684"/>
      <c r="FA19" s="500">
        <f t="shared" si="0"/>
        <v>15919913267</v>
      </c>
      <c r="FB19" s="501">
        <f t="shared" si="1"/>
        <v>0</v>
      </c>
      <c r="FC19" s="404"/>
      <c r="FD19" s="404">
        <v>1894194204</v>
      </c>
      <c r="FE19" s="404"/>
      <c r="FF19" s="404"/>
      <c r="FG19" s="404"/>
      <c r="FH19" s="404"/>
      <c r="FI19" s="404"/>
      <c r="FJ19" s="404"/>
      <c r="FK19" s="404"/>
      <c r="FL19" s="504"/>
    </row>
    <row r="20" spans="1:168" ht="20.25" x14ac:dyDescent="0.5">
      <c r="A20" s="399">
        <v>120</v>
      </c>
      <c r="B20" s="399">
        <v>12003</v>
      </c>
      <c r="C20" s="1682" t="s">
        <v>1364</v>
      </c>
      <c r="D20" s="1780">
        <v>30889976248</v>
      </c>
      <c r="E20" s="921">
        <v>0</v>
      </c>
      <c r="F20" s="507"/>
      <c r="G20" s="496"/>
      <c r="H20" s="496"/>
      <c r="I20" s="496"/>
      <c r="J20" s="496"/>
      <c r="K20" s="496"/>
      <c r="L20" s="496"/>
      <c r="M20" s="496"/>
      <c r="N20" s="496">
        <f>D20</f>
        <v>30889976248</v>
      </c>
      <c r="O20" s="496"/>
      <c r="P20" s="1683"/>
      <c r="Q20" s="496"/>
      <c r="R20" s="496"/>
      <c r="S20" s="496"/>
      <c r="T20" s="496"/>
      <c r="U20" s="496"/>
      <c r="V20" s="496"/>
      <c r="W20" s="496"/>
      <c r="X20" s="496"/>
      <c r="Y20" s="496"/>
      <c r="Z20" s="496"/>
      <c r="AA20" s="496"/>
      <c r="AB20" s="496"/>
      <c r="AC20" s="496"/>
      <c r="AD20" s="496"/>
      <c r="AE20" s="496"/>
      <c r="AF20" s="496"/>
      <c r="AG20" s="496"/>
      <c r="AH20" s="496"/>
      <c r="AI20" s="496"/>
      <c r="AJ20" s="496"/>
      <c r="AK20" s="496"/>
      <c r="AL20" s="496"/>
      <c r="AM20" s="496"/>
      <c r="AN20" s="496"/>
      <c r="AO20" s="496"/>
      <c r="AP20" s="496"/>
      <c r="AQ20" s="496"/>
      <c r="AR20" s="497"/>
      <c r="AS20" s="497"/>
      <c r="AT20" s="497"/>
      <c r="AU20" s="496"/>
      <c r="AV20" s="496"/>
      <c r="AW20" s="496"/>
      <c r="AX20" s="496"/>
      <c r="AY20" s="496"/>
      <c r="AZ20" s="496"/>
      <c r="BA20" s="496"/>
      <c r="BB20" s="496"/>
      <c r="BC20" s="496"/>
      <c r="BD20" s="496"/>
      <c r="BE20" s="496"/>
      <c r="BF20" s="496"/>
      <c r="BG20" s="496"/>
      <c r="BH20" s="496"/>
      <c r="BI20" s="496"/>
      <c r="BJ20" s="496"/>
      <c r="BK20" s="496"/>
      <c r="BL20" s="496"/>
      <c r="BM20" s="496"/>
      <c r="BN20" s="496"/>
      <c r="BO20" s="496"/>
      <c r="BP20" s="496"/>
      <c r="BQ20" s="496"/>
      <c r="BR20" s="496"/>
      <c r="BS20" s="496"/>
      <c r="BT20" s="496"/>
      <c r="BU20" s="496"/>
      <c r="BV20" s="496"/>
      <c r="BW20" s="496"/>
      <c r="BX20" s="496"/>
      <c r="BY20" s="496"/>
      <c r="BZ20" s="496"/>
      <c r="CA20" s="496"/>
      <c r="CB20" s="496"/>
      <c r="CC20" s="496"/>
      <c r="CD20" s="496"/>
      <c r="CE20" s="496"/>
      <c r="CF20" s="496"/>
      <c r="CG20" s="496"/>
      <c r="CH20" s="496"/>
      <c r="CI20" s="496"/>
      <c r="CJ20" s="496"/>
      <c r="CK20" s="496"/>
      <c r="CL20" s="496"/>
      <c r="CM20" s="496"/>
      <c r="CN20" s="496"/>
      <c r="CO20" s="496"/>
      <c r="CP20" s="496"/>
      <c r="CQ20" s="496"/>
      <c r="CR20" s="496"/>
      <c r="CS20" s="496"/>
      <c r="CT20" s="496"/>
      <c r="CU20" s="496"/>
      <c r="CV20" s="496"/>
      <c r="CW20" s="496"/>
      <c r="CX20" s="496"/>
      <c r="CY20" s="1374"/>
      <c r="CZ20" s="1374"/>
      <c r="DA20" s="496"/>
      <c r="DB20" s="496"/>
      <c r="DC20" s="496"/>
      <c r="DD20" s="496"/>
      <c r="DE20" s="496"/>
      <c r="DF20" s="496"/>
      <c r="DG20" s="496"/>
      <c r="DH20" s="496"/>
      <c r="DI20" s="496"/>
      <c r="DJ20" s="496"/>
      <c r="DK20" s="496"/>
      <c r="DL20" s="496"/>
      <c r="DM20" s="496"/>
      <c r="DN20" s="496"/>
      <c r="DO20" s="496"/>
      <c r="DP20" s="496"/>
      <c r="DQ20" s="496"/>
      <c r="DR20" s="496"/>
      <c r="DS20" s="496"/>
      <c r="DT20" s="496"/>
      <c r="DU20" s="496"/>
      <c r="DV20" s="496"/>
      <c r="DW20" s="496"/>
      <c r="DX20" s="496"/>
      <c r="DY20" s="496"/>
      <c r="DZ20" s="496"/>
      <c r="EA20" s="496"/>
      <c r="EB20" s="496"/>
      <c r="EC20" s="496"/>
      <c r="ED20" s="496"/>
      <c r="EE20" s="496"/>
      <c r="EF20" s="496"/>
      <c r="EG20" s="496"/>
      <c r="EH20" s="496"/>
      <c r="EI20" s="496"/>
      <c r="EJ20" s="496"/>
      <c r="EK20" s="496"/>
      <c r="EL20" s="496"/>
      <c r="EM20" s="496"/>
      <c r="EN20" s="496"/>
      <c r="EO20" s="496"/>
      <c r="EP20" s="496"/>
      <c r="EQ20" s="496"/>
      <c r="ER20" s="496"/>
      <c r="ES20" s="496"/>
      <c r="ET20" s="496"/>
      <c r="EU20" s="496"/>
      <c r="EV20" s="496"/>
      <c r="EW20" s="496"/>
      <c r="EX20" s="496"/>
      <c r="EY20" s="496"/>
      <c r="EZ20" s="1684"/>
      <c r="FA20" s="500">
        <f t="shared" si="0"/>
        <v>30889976248</v>
      </c>
      <c r="FB20" s="501">
        <f t="shared" si="1"/>
        <v>0</v>
      </c>
      <c r="FC20" s="404"/>
      <c r="FD20" s="404">
        <v>3344630162</v>
      </c>
      <c r="FE20" s="404"/>
      <c r="FF20" s="404"/>
      <c r="FG20" s="404"/>
      <c r="FH20" s="404"/>
      <c r="FI20" s="404"/>
      <c r="FJ20" s="404"/>
      <c r="FK20" s="404"/>
      <c r="FL20" s="504"/>
    </row>
    <row r="21" spans="1:168" ht="20.25" x14ac:dyDescent="0.5">
      <c r="A21" s="399">
        <v>120</v>
      </c>
      <c r="B21" s="399">
        <v>12004</v>
      </c>
      <c r="C21" s="1682" t="s">
        <v>1365</v>
      </c>
      <c r="D21" s="1780">
        <v>2844479771</v>
      </c>
      <c r="E21" s="921">
        <v>0</v>
      </c>
      <c r="F21" s="507"/>
      <c r="G21" s="496"/>
      <c r="H21" s="496"/>
      <c r="I21" s="496"/>
      <c r="J21" s="496"/>
      <c r="K21" s="496"/>
      <c r="L21" s="496"/>
      <c r="M21" s="496"/>
      <c r="N21" s="496">
        <f>D21</f>
        <v>2844479771</v>
      </c>
      <c r="O21" s="496"/>
      <c r="P21" s="1683"/>
      <c r="Q21" s="496"/>
      <c r="R21" s="496"/>
      <c r="S21" s="496"/>
      <c r="T21" s="496"/>
      <c r="U21" s="496"/>
      <c r="V21" s="496"/>
      <c r="W21" s="496"/>
      <c r="X21" s="496"/>
      <c r="Y21" s="496"/>
      <c r="Z21" s="496"/>
      <c r="AA21" s="496"/>
      <c r="AB21" s="496"/>
      <c r="AC21" s="496"/>
      <c r="AD21" s="496"/>
      <c r="AE21" s="496"/>
      <c r="AF21" s="496"/>
      <c r="AG21" s="496"/>
      <c r="AH21" s="496"/>
      <c r="AI21" s="496"/>
      <c r="AJ21" s="496"/>
      <c r="AK21" s="496"/>
      <c r="AL21" s="496"/>
      <c r="AM21" s="496"/>
      <c r="AN21" s="496"/>
      <c r="AO21" s="496"/>
      <c r="AP21" s="496"/>
      <c r="AQ21" s="496"/>
      <c r="AR21" s="497"/>
      <c r="AS21" s="497"/>
      <c r="AT21" s="497"/>
      <c r="AU21" s="496"/>
      <c r="AV21" s="496"/>
      <c r="AW21" s="496"/>
      <c r="AX21" s="496"/>
      <c r="AY21" s="496"/>
      <c r="AZ21" s="496"/>
      <c r="BA21" s="496"/>
      <c r="BB21" s="496"/>
      <c r="BC21" s="496"/>
      <c r="BD21" s="496"/>
      <c r="BE21" s="496"/>
      <c r="BF21" s="496"/>
      <c r="BG21" s="496"/>
      <c r="BH21" s="496"/>
      <c r="BI21" s="496"/>
      <c r="BJ21" s="496"/>
      <c r="BK21" s="496"/>
      <c r="BL21" s="496"/>
      <c r="BM21" s="496"/>
      <c r="BN21" s="496"/>
      <c r="BO21" s="496"/>
      <c r="BP21" s="496"/>
      <c r="BQ21" s="496"/>
      <c r="BR21" s="496"/>
      <c r="BS21" s="496"/>
      <c r="BT21" s="496"/>
      <c r="BU21" s="496"/>
      <c r="BV21" s="496"/>
      <c r="BW21" s="496"/>
      <c r="BX21" s="496"/>
      <c r="BY21" s="496"/>
      <c r="BZ21" s="496"/>
      <c r="CA21" s="496"/>
      <c r="CB21" s="496"/>
      <c r="CC21" s="496"/>
      <c r="CD21" s="496"/>
      <c r="CE21" s="496"/>
      <c r="CF21" s="496"/>
      <c r="CG21" s="496"/>
      <c r="CH21" s="496"/>
      <c r="CI21" s="496"/>
      <c r="CJ21" s="496"/>
      <c r="CK21" s="496"/>
      <c r="CL21" s="496"/>
      <c r="CM21" s="496"/>
      <c r="CN21" s="496"/>
      <c r="CO21" s="496"/>
      <c r="CP21" s="496"/>
      <c r="CQ21" s="496"/>
      <c r="CR21" s="496"/>
      <c r="CS21" s="496"/>
      <c r="CT21" s="496"/>
      <c r="CU21" s="496"/>
      <c r="CV21" s="496"/>
      <c r="CW21" s="496"/>
      <c r="CX21" s="496"/>
      <c r="CY21" s="1374"/>
      <c r="CZ21" s="1374"/>
      <c r="DA21" s="496"/>
      <c r="DB21" s="496"/>
      <c r="DC21" s="496"/>
      <c r="DD21" s="496"/>
      <c r="DE21" s="496"/>
      <c r="DF21" s="496"/>
      <c r="DG21" s="496"/>
      <c r="DH21" s="496"/>
      <c r="DI21" s="496"/>
      <c r="DJ21" s="496"/>
      <c r="DK21" s="496"/>
      <c r="DL21" s="496"/>
      <c r="DM21" s="496"/>
      <c r="DN21" s="496"/>
      <c r="DO21" s="496"/>
      <c r="DP21" s="496"/>
      <c r="DQ21" s="496"/>
      <c r="DR21" s="496"/>
      <c r="DS21" s="496"/>
      <c r="DT21" s="496"/>
      <c r="DU21" s="496"/>
      <c r="DV21" s="496"/>
      <c r="DW21" s="496"/>
      <c r="DX21" s="496"/>
      <c r="DY21" s="496"/>
      <c r="DZ21" s="496"/>
      <c r="EA21" s="496"/>
      <c r="EB21" s="496"/>
      <c r="EC21" s="496"/>
      <c r="ED21" s="496"/>
      <c r="EE21" s="496"/>
      <c r="EF21" s="496"/>
      <c r="EG21" s="496"/>
      <c r="EH21" s="496"/>
      <c r="EI21" s="496"/>
      <c r="EJ21" s="496"/>
      <c r="EK21" s="496"/>
      <c r="EL21" s="496"/>
      <c r="EM21" s="496"/>
      <c r="EN21" s="496"/>
      <c r="EO21" s="496"/>
      <c r="EP21" s="496"/>
      <c r="EQ21" s="496"/>
      <c r="ER21" s="496"/>
      <c r="ES21" s="496"/>
      <c r="ET21" s="496"/>
      <c r="EU21" s="496"/>
      <c r="EV21" s="496"/>
      <c r="EW21" s="496"/>
      <c r="EX21" s="496"/>
      <c r="EY21" s="496"/>
      <c r="EZ21" s="1684"/>
      <c r="FA21" s="500">
        <f t="shared" si="0"/>
        <v>2844479771</v>
      </c>
      <c r="FB21" s="501">
        <f t="shared" si="1"/>
        <v>0</v>
      </c>
      <c r="FC21" s="404"/>
      <c r="FD21" s="404">
        <v>203634211</v>
      </c>
      <c r="FE21" s="404"/>
      <c r="FF21" s="404"/>
      <c r="FG21" s="404"/>
      <c r="FH21" s="404"/>
      <c r="FI21" s="404"/>
      <c r="FJ21" s="404"/>
      <c r="FK21" s="404"/>
      <c r="FL21" s="504"/>
    </row>
    <row r="22" spans="1:168" ht="20.25" x14ac:dyDescent="0.5">
      <c r="A22" s="399">
        <v>120</v>
      </c>
      <c r="B22" s="399">
        <v>12005</v>
      </c>
      <c r="C22" s="1682" t="s">
        <v>1366</v>
      </c>
      <c r="D22" s="921"/>
      <c r="E22" s="921">
        <v>0</v>
      </c>
      <c r="F22" s="507"/>
      <c r="G22" s="496"/>
      <c r="H22" s="496"/>
      <c r="I22" s="496"/>
      <c r="J22" s="496"/>
      <c r="K22" s="496"/>
      <c r="L22" s="496"/>
      <c r="M22" s="496"/>
      <c r="N22" s="496"/>
      <c r="O22" s="496"/>
      <c r="P22" s="496"/>
      <c r="Q22" s="496"/>
      <c r="R22" s="496"/>
      <c r="S22" s="496"/>
      <c r="T22" s="496"/>
      <c r="U22" s="496"/>
      <c r="V22" s="496"/>
      <c r="W22" s="496"/>
      <c r="X22" s="496"/>
      <c r="Y22" s="496"/>
      <c r="Z22" s="496"/>
      <c r="AA22" s="496"/>
      <c r="AB22" s="496"/>
      <c r="AC22" s="496"/>
      <c r="AD22" s="496"/>
      <c r="AE22" s="496"/>
      <c r="AF22" s="496"/>
      <c r="AG22" s="496"/>
      <c r="AH22" s="496"/>
      <c r="AI22" s="496"/>
      <c r="AJ22" s="496"/>
      <c r="AK22" s="496"/>
      <c r="AL22" s="496"/>
      <c r="AM22" s="496"/>
      <c r="AN22" s="496"/>
      <c r="AO22" s="496"/>
      <c r="AP22" s="496"/>
      <c r="AQ22" s="496"/>
      <c r="AR22" s="497"/>
      <c r="AS22" s="497"/>
      <c r="AT22" s="497"/>
      <c r="AU22" s="496"/>
      <c r="AV22" s="496"/>
      <c r="AW22" s="496"/>
      <c r="AX22" s="496"/>
      <c r="AY22" s="496"/>
      <c r="AZ22" s="496"/>
      <c r="BA22" s="496"/>
      <c r="BB22" s="496"/>
      <c r="BC22" s="496"/>
      <c r="BD22" s="496"/>
      <c r="BE22" s="496"/>
      <c r="BF22" s="496"/>
      <c r="BG22" s="496"/>
      <c r="BH22" s="496"/>
      <c r="BI22" s="496"/>
      <c r="BJ22" s="496"/>
      <c r="BK22" s="496"/>
      <c r="BL22" s="496"/>
      <c r="BM22" s="496"/>
      <c r="BN22" s="496"/>
      <c r="BO22" s="496"/>
      <c r="BP22" s="496"/>
      <c r="BQ22" s="496"/>
      <c r="BR22" s="496"/>
      <c r="BS22" s="496"/>
      <c r="BT22" s="496"/>
      <c r="BU22" s="496"/>
      <c r="BV22" s="496"/>
      <c r="BW22" s="496"/>
      <c r="BX22" s="496"/>
      <c r="BY22" s="496"/>
      <c r="BZ22" s="496"/>
      <c r="CA22" s="496"/>
      <c r="CB22" s="496"/>
      <c r="CC22" s="496"/>
      <c r="CD22" s="496"/>
      <c r="CE22" s="496"/>
      <c r="CF22" s="496"/>
      <c r="CG22" s="496"/>
      <c r="CH22" s="496"/>
      <c r="CI22" s="496"/>
      <c r="CJ22" s="496"/>
      <c r="CK22" s="496"/>
      <c r="CL22" s="496"/>
      <c r="CM22" s="496"/>
      <c r="CN22" s="496"/>
      <c r="CO22" s="496"/>
      <c r="CP22" s="496"/>
      <c r="CQ22" s="496"/>
      <c r="CR22" s="496"/>
      <c r="CS22" s="496"/>
      <c r="CT22" s="496"/>
      <c r="CU22" s="496"/>
      <c r="CV22" s="496"/>
      <c r="CW22" s="496"/>
      <c r="CX22" s="496"/>
      <c r="CY22" s="1374"/>
      <c r="CZ22" s="1374"/>
      <c r="DA22" s="496"/>
      <c r="DB22" s="496"/>
      <c r="DC22" s="496"/>
      <c r="DD22" s="496"/>
      <c r="DE22" s="496"/>
      <c r="DF22" s="496"/>
      <c r="DG22" s="496"/>
      <c r="DH22" s="496"/>
      <c r="DI22" s="496"/>
      <c r="DJ22" s="496"/>
      <c r="DK22" s="496"/>
      <c r="DL22" s="496"/>
      <c r="DM22" s="496"/>
      <c r="DN22" s="496"/>
      <c r="DO22" s="496"/>
      <c r="DP22" s="496"/>
      <c r="DQ22" s="496"/>
      <c r="DR22" s="496"/>
      <c r="DS22" s="496"/>
      <c r="DT22" s="496"/>
      <c r="DU22" s="496"/>
      <c r="DV22" s="496"/>
      <c r="DW22" s="496"/>
      <c r="DX22" s="496"/>
      <c r="DY22" s="496"/>
      <c r="DZ22" s="496"/>
      <c r="EA22" s="496"/>
      <c r="EB22" s="496"/>
      <c r="EC22" s="496"/>
      <c r="ED22" s="496"/>
      <c r="EE22" s="496"/>
      <c r="EF22" s="496"/>
      <c r="EG22" s="496"/>
      <c r="EH22" s="496"/>
      <c r="EI22" s="496"/>
      <c r="EJ22" s="496"/>
      <c r="EK22" s="496"/>
      <c r="EL22" s="496"/>
      <c r="EM22" s="496"/>
      <c r="EN22" s="496"/>
      <c r="EO22" s="496"/>
      <c r="EP22" s="496"/>
      <c r="EQ22" s="496"/>
      <c r="ER22" s="496"/>
      <c r="ES22" s="496"/>
      <c r="ET22" s="496"/>
      <c r="EU22" s="496"/>
      <c r="EV22" s="496"/>
      <c r="EW22" s="496"/>
      <c r="EX22" s="496"/>
      <c r="EY22" s="496"/>
      <c r="EZ22" s="1684"/>
      <c r="FA22" s="500">
        <f t="shared" si="0"/>
        <v>0</v>
      </c>
      <c r="FB22" s="501">
        <f t="shared" si="1"/>
        <v>0</v>
      </c>
      <c r="FC22" s="404"/>
      <c r="FD22" s="404">
        <v>34121309106</v>
      </c>
      <c r="FE22" s="404"/>
      <c r="FF22" s="404"/>
      <c r="FG22" s="404"/>
      <c r="FH22" s="404"/>
      <c r="FI22" s="404"/>
      <c r="FJ22" s="404"/>
      <c r="FK22" s="404"/>
      <c r="FL22" s="504"/>
    </row>
    <row r="23" spans="1:168" ht="20.25" x14ac:dyDescent="0.5">
      <c r="A23" s="399">
        <v>120</v>
      </c>
      <c r="B23" s="399">
        <v>12006</v>
      </c>
      <c r="C23" s="1682" t="s">
        <v>1367</v>
      </c>
      <c r="D23" s="1780">
        <v>73486424009</v>
      </c>
      <c r="E23" s="921">
        <v>0</v>
      </c>
      <c r="F23" s="507"/>
      <c r="G23" s="496"/>
      <c r="H23" s="496"/>
      <c r="I23" s="496"/>
      <c r="J23" s="496"/>
      <c r="K23" s="496"/>
      <c r="L23" s="496"/>
      <c r="M23" s="496"/>
      <c r="N23" s="496"/>
      <c r="O23" s="496"/>
      <c r="P23" s="496"/>
      <c r="Q23" s="496"/>
      <c r="R23" s="496"/>
      <c r="S23" s="496"/>
      <c r="T23" s="496"/>
      <c r="U23" s="496"/>
      <c r="V23" s="496"/>
      <c r="W23" s="496"/>
      <c r="X23" s="496"/>
      <c r="Y23" s="496"/>
      <c r="Z23" s="496"/>
      <c r="AA23" s="496"/>
      <c r="AB23" s="496"/>
      <c r="AC23" s="496"/>
      <c r="AD23" s="496"/>
      <c r="AE23" s="496"/>
      <c r="AF23" s="496"/>
      <c r="AG23" s="496"/>
      <c r="AH23" s="496"/>
      <c r="AI23" s="496"/>
      <c r="AJ23" s="496"/>
      <c r="AK23" s="496"/>
      <c r="AL23" s="496"/>
      <c r="AM23" s="496"/>
      <c r="AN23" s="496"/>
      <c r="AO23" s="496"/>
      <c r="AP23" s="496"/>
      <c r="AQ23" s="496"/>
      <c r="AR23" s="857"/>
      <c r="AS23" s="857"/>
      <c r="AT23" s="857"/>
      <c r="AU23" s="496"/>
      <c r="AV23" s="496"/>
      <c r="AW23" s="496"/>
      <c r="AX23" s="496"/>
      <c r="AY23" s="496"/>
      <c r="AZ23" s="496"/>
      <c r="BA23" s="496"/>
      <c r="BB23" s="496"/>
      <c r="BC23" s="496"/>
      <c r="BD23" s="496"/>
      <c r="BE23" s="496"/>
      <c r="BF23" s="496"/>
      <c r="BG23" s="496"/>
      <c r="BH23" s="496"/>
      <c r="BI23" s="496"/>
      <c r="BJ23" s="496"/>
      <c r="BK23" s="496"/>
      <c r="BL23" s="496"/>
      <c r="BM23" s="496"/>
      <c r="BN23" s="496"/>
      <c r="BO23" s="496"/>
      <c r="BP23" s="496"/>
      <c r="BQ23" s="496"/>
      <c r="BR23" s="496"/>
      <c r="BS23" s="496"/>
      <c r="BT23" s="496"/>
      <c r="BU23" s="496"/>
      <c r="BV23" s="496"/>
      <c r="BW23" s="496"/>
      <c r="BX23" s="496"/>
      <c r="BY23" s="496"/>
      <c r="BZ23" s="496"/>
      <c r="CA23" s="496"/>
      <c r="CB23" s="496"/>
      <c r="CC23" s="496"/>
      <c r="CD23" s="496"/>
      <c r="CE23" s="496"/>
      <c r="CF23" s="496"/>
      <c r="CG23" s="496"/>
      <c r="CH23" s="496"/>
      <c r="CI23" s="496"/>
      <c r="CJ23" s="496"/>
      <c r="CK23" s="496"/>
      <c r="CL23" s="496"/>
      <c r="CM23" s="496"/>
      <c r="CN23" s="496"/>
      <c r="CO23" s="496"/>
      <c r="CP23" s="496"/>
      <c r="CQ23" s="496"/>
      <c r="CR23" s="496"/>
      <c r="CS23" s="496"/>
      <c r="CT23" s="496"/>
      <c r="CU23" s="496"/>
      <c r="CV23" s="496"/>
      <c r="CW23" s="496"/>
      <c r="CX23" s="496"/>
      <c r="CY23" s="1374"/>
      <c r="CZ23" s="1374"/>
      <c r="DA23" s="496"/>
      <c r="DB23" s="496"/>
      <c r="DC23" s="496"/>
      <c r="DD23" s="496"/>
      <c r="DE23" s="496"/>
      <c r="DF23" s="496"/>
      <c r="DG23" s="496"/>
      <c r="DH23" s="496"/>
      <c r="DI23" s="496"/>
      <c r="DJ23" s="496"/>
      <c r="DK23" s="496"/>
      <c r="DL23" s="496"/>
      <c r="DM23" s="496"/>
      <c r="DN23" s="496"/>
      <c r="DO23" s="496"/>
      <c r="DP23" s="496"/>
      <c r="DQ23" s="496"/>
      <c r="DR23" s="496"/>
      <c r="DS23" s="496"/>
      <c r="DT23" s="496"/>
      <c r="DU23" s="496"/>
      <c r="DV23" s="496"/>
      <c r="DW23" s="496"/>
      <c r="DX23" s="496"/>
      <c r="DY23" s="496"/>
      <c r="DZ23" s="496"/>
      <c r="EA23" s="496"/>
      <c r="EB23" s="496"/>
      <c r="EC23" s="496"/>
      <c r="ED23" s="496"/>
      <c r="EE23" s="496"/>
      <c r="EF23" s="496"/>
      <c r="EG23" s="496"/>
      <c r="EH23" s="496"/>
      <c r="EI23" s="496"/>
      <c r="EJ23" s="496"/>
      <c r="EK23" s="496"/>
      <c r="EL23" s="496"/>
      <c r="EM23" s="496"/>
      <c r="EN23" s="496"/>
      <c r="EO23" s="496"/>
      <c r="EP23" s="496"/>
      <c r="EQ23" s="496"/>
      <c r="ER23" s="496"/>
      <c r="ES23" s="496"/>
      <c r="ET23" s="496"/>
      <c r="EU23" s="496"/>
      <c r="EV23" s="496"/>
      <c r="EW23" s="496"/>
      <c r="EX23" s="496"/>
      <c r="EY23" s="496"/>
      <c r="EZ23" s="1684"/>
      <c r="FA23" s="500">
        <f t="shared" si="0"/>
        <v>0</v>
      </c>
      <c r="FB23" s="501">
        <f t="shared" si="1"/>
        <v>73486424009</v>
      </c>
      <c r="FC23" s="404"/>
      <c r="FD23" s="404">
        <v>13251858110</v>
      </c>
      <c r="FE23" s="404"/>
      <c r="FF23" s="404"/>
      <c r="FG23" s="404"/>
      <c r="FH23" s="404"/>
      <c r="FI23" s="404"/>
      <c r="FJ23" s="404"/>
      <c r="FK23" s="404"/>
      <c r="FL23" s="504"/>
    </row>
    <row r="24" spans="1:168" ht="20.25" x14ac:dyDescent="0.5">
      <c r="A24" s="399">
        <v>120</v>
      </c>
      <c r="B24" s="399">
        <v>12008</v>
      </c>
      <c r="C24" s="1682" t="s">
        <v>1368</v>
      </c>
      <c r="D24" s="1780">
        <v>11254768389</v>
      </c>
      <c r="E24" s="921">
        <v>0</v>
      </c>
      <c r="F24" s="507"/>
      <c r="G24" s="496"/>
      <c r="H24" s="496"/>
      <c r="I24" s="496"/>
      <c r="J24" s="496"/>
      <c r="K24" s="496"/>
      <c r="L24" s="496"/>
      <c r="M24" s="496"/>
      <c r="N24" s="496"/>
      <c r="O24" s="496"/>
      <c r="P24" s="1683">
        <v>11254768389</v>
      </c>
      <c r="Q24" s="496"/>
      <c r="R24" s="496"/>
      <c r="S24" s="496"/>
      <c r="T24" s="496"/>
      <c r="U24" s="496"/>
      <c r="V24" s="496"/>
      <c r="W24" s="496"/>
      <c r="X24" s="496"/>
      <c r="Y24" s="496"/>
      <c r="Z24" s="496"/>
      <c r="AA24" s="496"/>
      <c r="AB24" s="496"/>
      <c r="AC24" s="496"/>
      <c r="AD24" s="496"/>
      <c r="AE24" s="496"/>
      <c r="AF24" s="496"/>
      <c r="AG24" s="496"/>
      <c r="AH24" s="496"/>
      <c r="AI24" s="496"/>
      <c r="AJ24" s="496"/>
      <c r="AK24" s="496"/>
      <c r="AL24" s="496"/>
      <c r="AM24" s="496"/>
      <c r="AN24" s="496"/>
      <c r="AO24" s="496"/>
      <c r="AP24" s="496"/>
      <c r="AQ24" s="496"/>
      <c r="AR24" s="496"/>
      <c r="AS24" s="496"/>
      <c r="AT24" s="496"/>
      <c r="AU24" s="496"/>
      <c r="AV24" s="496"/>
      <c r="AW24" s="496"/>
      <c r="AX24" s="496"/>
      <c r="AY24" s="496"/>
      <c r="AZ24" s="496"/>
      <c r="BA24" s="496"/>
      <c r="BB24" s="496"/>
      <c r="BC24" s="496"/>
      <c r="BD24" s="496"/>
      <c r="BE24" s="496"/>
      <c r="BF24" s="496"/>
      <c r="BG24" s="496"/>
      <c r="BH24" s="496"/>
      <c r="BI24" s="496"/>
      <c r="BJ24" s="496"/>
      <c r="BK24" s="496"/>
      <c r="BL24" s="496"/>
      <c r="BM24" s="496"/>
      <c r="BN24" s="496"/>
      <c r="BO24" s="496"/>
      <c r="BP24" s="496"/>
      <c r="BQ24" s="496"/>
      <c r="BR24" s="496"/>
      <c r="BS24" s="496"/>
      <c r="BT24" s="496"/>
      <c r="BU24" s="496"/>
      <c r="BV24" s="496"/>
      <c r="BW24" s="496"/>
      <c r="BX24" s="496"/>
      <c r="BY24" s="496"/>
      <c r="BZ24" s="496"/>
      <c r="CA24" s="496"/>
      <c r="CB24" s="496"/>
      <c r="CC24" s="496"/>
      <c r="CD24" s="496"/>
      <c r="CE24" s="496"/>
      <c r="CF24" s="496"/>
      <c r="CG24" s="496"/>
      <c r="CH24" s="496"/>
      <c r="CI24" s="496"/>
      <c r="CJ24" s="496"/>
      <c r="CK24" s="496"/>
      <c r="CL24" s="496"/>
      <c r="CM24" s="496"/>
      <c r="CN24" s="496"/>
      <c r="CO24" s="496"/>
      <c r="CP24" s="496"/>
      <c r="CQ24" s="496"/>
      <c r="CR24" s="496"/>
      <c r="CS24" s="496"/>
      <c r="CT24" s="496"/>
      <c r="CU24" s="496"/>
      <c r="CV24" s="496"/>
      <c r="CW24" s="496"/>
      <c r="CX24" s="496"/>
      <c r="CY24" s="1374"/>
      <c r="CZ24" s="1374"/>
      <c r="DA24" s="496"/>
      <c r="DB24" s="496"/>
      <c r="DC24" s="496"/>
      <c r="DD24" s="496"/>
      <c r="DE24" s="496"/>
      <c r="DF24" s="496"/>
      <c r="DG24" s="496"/>
      <c r="DH24" s="496"/>
      <c r="DI24" s="496"/>
      <c r="DJ24" s="496"/>
      <c r="DK24" s="496"/>
      <c r="DL24" s="496"/>
      <c r="DM24" s="496"/>
      <c r="DN24" s="496"/>
      <c r="DO24" s="496"/>
      <c r="DP24" s="496"/>
      <c r="DQ24" s="496"/>
      <c r="DR24" s="496"/>
      <c r="DS24" s="496"/>
      <c r="DT24" s="496"/>
      <c r="DU24" s="496"/>
      <c r="DV24" s="496"/>
      <c r="DW24" s="496"/>
      <c r="DX24" s="496"/>
      <c r="DY24" s="496"/>
      <c r="DZ24" s="496"/>
      <c r="EA24" s="496"/>
      <c r="EB24" s="496"/>
      <c r="EC24" s="496"/>
      <c r="ED24" s="496"/>
      <c r="EE24" s="496"/>
      <c r="EF24" s="496"/>
      <c r="EG24" s="496"/>
      <c r="EH24" s="496"/>
      <c r="EI24" s="496"/>
      <c r="EJ24" s="496"/>
      <c r="EK24" s="496"/>
      <c r="EL24" s="496"/>
      <c r="EM24" s="496"/>
      <c r="EN24" s="496"/>
      <c r="EO24" s="496"/>
      <c r="EP24" s="496"/>
      <c r="EQ24" s="496"/>
      <c r="ER24" s="496"/>
      <c r="ES24" s="496"/>
      <c r="ET24" s="496"/>
      <c r="EU24" s="496"/>
      <c r="EV24" s="496"/>
      <c r="EW24" s="496"/>
      <c r="EX24" s="496"/>
      <c r="EY24" s="496"/>
      <c r="EZ24" s="1684"/>
      <c r="FA24" s="500">
        <f t="shared" si="0"/>
        <v>11254768389</v>
      </c>
      <c r="FB24" s="501">
        <f t="shared" si="1"/>
        <v>0</v>
      </c>
      <c r="FC24" s="404"/>
      <c r="FD24" s="404">
        <v>11254768389</v>
      </c>
      <c r="FE24" s="404"/>
      <c r="FF24" s="404"/>
      <c r="FG24" s="404"/>
      <c r="FH24" s="404"/>
      <c r="FI24" s="404"/>
      <c r="FJ24" s="404"/>
      <c r="FK24" s="404"/>
      <c r="FL24" s="504"/>
    </row>
    <row r="25" spans="1:168" ht="20.25" x14ac:dyDescent="0.5">
      <c r="A25" s="399">
        <v>120</v>
      </c>
      <c r="B25" s="399">
        <v>12010</v>
      </c>
      <c r="C25" s="1682" t="s">
        <v>1369</v>
      </c>
      <c r="D25" s="921"/>
      <c r="E25" s="921">
        <v>0</v>
      </c>
      <c r="F25" s="507"/>
      <c r="G25" s="496"/>
      <c r="H25" s="496"/>
      <c r="I25" s="496"/>
      <c r="J25" s="496"/>
      <c r="K25" s="496"/>
      <c r="L25" s="496"/>
      <c r="M25" s="496"/>
      <c r="N25" s="496"/>
      <c r="O25" s="496"/>
      <c r="P25" s="496"/>
      <c r="Q25" s="496"/>
      <c r="R25" s="496"/>
      <c r="S25" s="496"/>
      <c r="T25" s="496"/>
      <c r="U25" s="496"/>
      <c r="V25" s="496"/>
      <c r="W25" s="496"/>
      <c r="X25" s="496"/>
      <c r="Y25" s="496"/>
      <c r="Z25" s="496"/>
      <c r="AA25" s="496"/>
      <c r="AB25" s="496"/>
      <c r="AC25" s="496"/>
      <c r="AD25" s="496"/>
      <c r="AE25" s="496"/>
      <c r="AF25" s="496"/>
      <c r="AG25" s="496"/>
      <c r="AH25" s="496"/>
      <c r="AI25" s="496"/>
      <c r="AJ25" s="496"/>
      <c r="AK25" s="496"/>
      <c r="AL25" s="496"/>
      <c r="AM25" s="496"/>
      <c r="AN25" s="496"/>
      <c r="AO25" s="496"/>
      <c r="AP25" s="496"/>
      <c r="AQ25" s="496"/>
      <c r="AR25" s="496"/>
      <c r="AS25" s="496"/>
      <c r="AT25" s="496"/>
      <c r="AU25" s="496"/>
      <c r="AV25" s="496"/>
      <c r="AW25" s="496"/>
      <c r="AX25" s="496"/>
      <c r="AY25" s="496"/>
      <c r="AZ25" s="496"/>
      <c r="BA25" s="496"/>
      <c r="BB25" s="496"/>
      <c r="BC25" s="496"/>
      <c r="BD25" s="496"/>
      <c r="BE25" s="496"/>
      <c r="BF25" s="496"/>
      <c r="BG25" s="496"/>
      <c r="BH25" s="496"/>
      <c r="BI25" s="496"/>
      <c r="BJ25" s="496"/>
      <c r="BK25" s="496"/>
      <c r="BL25" s="496"/>
      <c r="BM25" s="496"/>
      <c r="BN25" s="496"/>
      <c r="BO25" s="496"/>
      <c r="BP25" s="496"/>
      <c r="BQ25" s="496"/>
      <c r="BR25" s="496"/>
      <c r="BS25" s="496"/>
      <c r="BT25" s="496"/>
      <c r="BU25" s="496"/>
      <c r="BV25" s="496"/>
      <c r="BW25" s="496"/>
      <c r="BX25" s="497">
        <v>0</v>
      </c>
      <c r="BY25" s="496"/>
      <c r="BZ25" s="496"/>
      <c r="CA25" s="496"/>
      <c r="CB25" s="496"/>
      <c r="CC25" s="496"/>
      <c r="CD25" s="496"/>
      <c r="CE25" s="496"/>
      <c r="CF25" s="496"/>
      <c r="CG25" s="496"/>
      <c r="CH25" s="496"/>
      <c r="CI25" s="496"/>
      <c r="CJ25" s="496"/>
      <c r="CK25" s="496"/>
      <c r="CL25" s="496"/>
      <c r="CM25" s="496"/>
      <c r="CN25" s="496"/>
      <c r="CO25" s="496"/>
      <c r="CP25" s="496"/>
      <c r="CQ25" s="496"/>
      <c r="CR25" s="496"/>
      <c r="CS25" s="496"/>
      <c r="CT25" s="496"/>
      <c r="CU25" s="496"/>
      <c r="CV25" s="496"/>
      <c r="CW25" s="496"/>
      <c r="CX25" s="496"/>
      <c r="CY25" s="1374"/>
      <c r="CZ25" s="1374"/>
      <c r="DA25" s="496"/>
      <c r="DB25" s="496"/>
      <c r="DC25" s="496"/>
      <c r="DD25" s="496"/>
      <c r="DE25" s="496"/>
      <c r="DF25" s="496"/>
      <c r="DG25" s="496"/>
      <c r="DH25" s="496"/>
      <c r="DI25" s="496"/>
      <c r="DJ25" s="496"/>
      <c r="DK25" s="496"/>
      <c r="DL25" s="496"/>
      <c r="DM25" s="496"/>
      <c r="DN25" s="496"/>
      <c r="DO25" s="496"/>
      <c r="DP25" s="496"/>
      <c r="DQ25" s="496"/>
      <c r="DR25" s="496"/>
      <c r="DS25" s="496"/>
      <c r="DT25" s="496"/>
      <c r="DU25" s="496"/>
      <c r="DV25" s="496"/>
      <c r="DW25" s="496"/>
      <c r="DX25" s="496"/>
      <c r="DY25" s="496"/>
      <c r="DZ25" s="496"/>
      <c r="EA25" s="496"/>
      <c r="EB25" s="496"/>
      <c r="EC25" s="496"/>
      <c r="ED25" s="496"/>
      <c r="EE25" s="496"/>
      <c r="EF25" s="496"/>
      <c r="EG25" s="496"/>
      <c r="EH25" s="496"/>
      <c r="EI25" s="496"/>
      <c r="EJ25" s="496"/>
      <c r="EK25" s="496"/>
      <c r="EL25" s="496"/>
      <c r="EM25" s="496"/>
      <c r="EN25" s="496"/>
      <c r="EO25" s="496"/>
      <c r="EP25" s="496"/>
      <c r="EQ25" s="496"/>
      <c r="ER25" s="496"/>
      <c r="ES25" s="496"/>
      <c r="ET25" s="496"/>
      <c r="EU25" s="496"/>
      <c r="EV25" s="496"/>
      <c r="EW25" s="496"/>
      <c r="EX25" s="496"/>
      <c r="EY25" s="496"/>
      <c r="EZ25" s="1684"/>
      <c r="FA25" s="500">
        <f t="shared" si="0"/>
        <v>0</v>
      </c>
      <c r="FB25" s="501">
        <f t="shared" si="1"/>
        <v>0</v>
      </c>
      <c r="FC25" s="404"/>
      <c r="FD25" s="404"/>
      <c r="FE25" s="404"/>
      <c r="FF25" s="404"/>
      <c r="FG25" s="404"/>
      <c r="FH25" s="404"/>
      <c r="FI25" s="404"/>
      <c r="FJ25" s="404"/>
      <c r="FK25" s="404"/>
      <c r="FL25" s="504"/>
    </row>
    <row r="26" spans="1:168" ht="20.25" x14ac:dyDescent="0.5">
      <c r="A26" s="399">
        <v>120</v>
      </c>
      <c r="B26" s="399">
        <v>12011</v>
      </c>
      <c r="C26" s="1682" t="s">
        <v>1370</v>
      </c>
      <c r="D26" s="1780">
        <v>4348932786</v>
      </c>
      <c r="E26" s="921">
        <v>0</v>
      </c>
      <c r="F26" s="507"/>
      <c r="G26" s="496"/>
      <c r="H26" s="496"/>
      <c r="I26" s="496"/>
      <c r="J26" s="496"/>
      <c r="K26" s="1685"/>
      <c r="L26" s="496"/>
      <c r="M26" s="496"/>
      <c r="N26" s="496">
        <f>D26</f>
        <v>4348932786</v>
      </c>
      <c r="O26" s="496"/>
      <c r="P26" s="1683"/>
      <c r="Q26" s="496"/>
      <c r="R26" s="496"/>
      <c r="S26" s="496"/>
      <c r="T26" s="496"/>
      <c r="U26" s="496"/>
      <c r="V26" s="496"/>
      <c r="W26" s="496"/>
      <c r="X26" s="496"/>
      <c r="Y26" s="496"/>
      <c r="Z26" s="496"/>
      <c r="AA26" s="496"/>
      <c r="AB26" s="496"/>
      <c r="AC26" s="496"/>
      <c r="AD26" s="496"/>
      <c r="AE26" s="496"/>
      <c r="AF26" s="496"/>
      <c r="AG26" s="496"/>
      <c r="AH26" s="496"/>
      <c r="AI26" s="496"/>
      <c r="AJ26" s="496"/>
      <c r="AK26" s="496"/>
      <c r="AL26" s="496"/>
      <c r="AM26" s="496"/>
      <c r="AN26" s="496"/>
      <c r="AO26" s="496"/>
      <c r="AP26" s="496"/>
      <c r="AQ26" s="496"/>
      <c r="AR26" s="496"/>
      <c r="AS26" s="496"/>
      <c r="AT26" s="496"/>
      <c r="AU26" s="496"/>
      <c r="AV26" s="496"/>
      <c r="AW26" s="496"/>
      <c r="AX26" s="1686"/>
      <c r="AY26" s="496"/>
      <c r="AZ26" s="496"/>
      <c r="BA26" s="496"/>
      <c r="BB26" s="496"/>
      <c r="BC26" s="496"/>
      <c r="BD26" s="496"/>
      <c r="BE26" s="496"/>
      <c r="BF26" s="496"/>
      <c r="BG26" s="496"/>
      <c r="BH26" s="496"/>
      <c r="BI26" s="496"/>
      <c r="BJ26" s="496"/>
      <c r="BK26" s="496"/>
      <c r="BL26" s="496"/>
      <c r="BM26" s="496"/>
      <c r="BN26" s="496"/>
      <c r="BO26" s="496"/>
      <c r="BP26" s="496"/>
      <c r="BQ26" s="496"/>
      <c r="BR26" s="496"/>
      <c r="BS26" s="496"/>
      <c r="BT26" s="496"/>
      <c r="BU26" s="496"/>
      <c r="BV26" s="496"/>
      <c r="BW26" s="496"/>
      <c r="BX26" s="496"/>
      <c r="BY26" s="496"/>
      <c r="BZ26" s="496"/>
      <c r="CA26" s="496"/>
      <c r="CB26" s="496"/>
      <c r="CC26" s="496"/>
      <c r="CD26" s="496"/>
      <c r="CE26" s="496"/>
      <c r="CF26" s="496"/>
      <c r="CG26" s="496"/>
      <c r="CH26" s="496"/>
      <c r="CI26" s="496"/>
      <c r="CJ26" s="496"/>
      <c r="CK26" s="496"/>
      <c r="CL26" s="496"/>
      <c r="CM26" s="496"/>
      <c r="CN26" s="496"/>
      <c r="CO26" s="496"/>
      <c r="CP26" s="496"/>
      <c r="CQ26" s="496"/>
      <c r="CR26" s="496"/>
      <c r="CS26" s="496"/>
      <c r="CT26" s="496"/>
      <c r="CU26" s="496"/>
      <c r="CV26" s="496"/>
      <c r="CW26" s="496"/>
      <c r="CX26" s="496"/>
      <c r="CY26" s="1374"/>
      <c r="CZ26" s="1374"/>
      <c r="DA26" s="496"/>
      <c r="DB26" s="496"/>
      <c r="DC26" s="496"/>
      <c r="DD26" s="496"/>
      <c r="DE26" s="496"/>
      <c r="DF26" s="496"/>
      <c r="DG26" s="496"/>
      <c r="DH26" s="496"/>
      <c r="DI26" s="496"/>
      <c r="DJ26" s="496"/>
      <c r="DK26" s="496"/>
      <c r="DL26" s="496"/>
      <c r="DM26" s="496"/>
      <c r="DN26" s="496"/>
      <c r="DO26" s="496"/>
      <c r="DP26" s="496"/>
      <c r="DQ26" s="496"/>
      <c r="DR26" s="496"/>
      <c r="DS26" s="496"/>
      <c r="DT26" s="496"/>
      <c r="DU26" s="496"/>
      <c r="DV26" s="496"/>
      <c r="DW26" s="496"/>
      <c r="DX26" s="496"/>
      <c r="DY26" s="496"/>
      <c r="DZ26" s="496"/>
      <c r="EA26" s="496"/>
      <c r="EB26" s="496"/>
      <c r="EC26" s="496"/>
      <c r="ED26" s="496"/>
      <c r="EE26" s="496"/>
      <c r="EF26" s="496"/>
      <c r="EG26" s="496"/>
      <c r="EH26" s="496"/>
      <c r="EI26" s="496"/>
      <c r="EJ26" s="496"/>
      <c r="EK26" s="496"/>
      <c r="EL26" s="496"/>
      <c r="EM26" s="496"/>
      <c r="EN26" s="496"/>
      <c r="EO26" s="496"/>
      <c r="EP26" s="496"/>
      <c r="EQ26" s="496"/>
      <c r="ER26" s="496"/>
      <c r="ES26" s="496"/>
      <c r="ET26" s="496"/>
      <c r="EU26" s="496"/>
      <c r="EV26" s="496"/>
      <c r="EW26" s="496"/>
      <c r="EX26" s="496"/>
      <c r="EY26" s="496"/>
      <c r="EZ26" s="1684"/>
      <c r="FA26" s="500">
        <f t="shared" si="0"/>
        <v>4348932786</v>
      </c>
      <c r="FB26" s="501">
        <f t="shared" si="1"/>
        <v>0</v>
      </c>
      <c r="FC26" s="404"/>
      <c r="FD26" s="404">
        <v>6617770269</v>
      </c>
      <c r="FE26" s="404"/>
      <c r="FF26" s="404"/>
      <c r="FG26" s="404"/>
      <c r="FH26" s="404"/>
      <c r="FI26" s="404"/>
      <c r="FJ26" s="404"/>
      <c r="FK26" s="404"/>
      <c r="FL26" s="504"/>
    </row>
    <row r="27" spans="1:168" ht="20.25" x14ac:dyDescent="0.5">
      <c r="A27" s="399">
        <v>120</v>
      </c>
      <c r="B27" s="399">
        <v>12017</v>
      </c>
      <c r="C27" s="1682" t="s">
        <v>1895</v>
      </c>
      <c r="D27" s="1780">
        <v>2191524667</v>
      </c>
      <c r="E27" s="921">
        <v>0</v>
      </c>
      <c r="F27" s="507"/>
      <c r="G27" s="496"/>
      <c r="H27" s="496"/>
      <c r="I27" s="496"/>
      <c r="J27" s="496"/>
      <c r="K27" s="496"/>
      <c r="L27" s="496"/>
      <c r="M27" s="496"/>
      <c r="N27" s="496">
        <f>D27</f>
        <v>2191524667</v>
      </c>
      <c r="O27" s="496"/>
      <c r="P27" s="1683"/>
      <c r="Q27" s="496"/>
      <c r="R27" s="496"/>
      <c r="S27" s="496"/>
      <c r="T27" s="496"/>
      <c r="U27" s="496"/>
      <c r="V27" s="496"/>
      <c r="W27" s="496"/>
      <c r="X27" s="496"/>
      <c r="Y27" s="496"/>
      <c r="Z27" s="496"/>
      <c r="AA27" s="496"/>
      <c r="AB27" s="496"/>
      <c r="AC27" s="496"/>
      <c r="AD27" s="496"/>
      <c r="AE27" s="496"/>
      <c r="AF27" s="496"/>
      <c r="AG27" s="496"/>
      <c r="AH27" s="496"/>
      <c r="AI27" s="496"/>
      <c r="AJ27" s="496"/>
      <c r="AK27" s="496"/>
      <c r="AL27" s="496"/>
      <c r="AM27" s="496"/>
      <c r="AN27" s="496"/>
      <c r="AO27" s="496"/>
      <c r="AP27" s="496"/>
      <c r="AQ27" s="496"/>
      <c r="AR27" s="496"/>
      <c r="AS27" s="496"/>
      <c r="AT27" s="496"/>
      <c r="AU27" s="496"/>
      <c r="AV27" s="496"/>
      <c r="AW27" s="496"/>
      <c r="AX27" s="496"/>
      <c r="AY27" s="496"/>
      <c r="AZ27" s="496"/>
      <c r="BA27" s="496"/>
      <c r="BB27" s="496"/>
      <c r="BC27" s="496"/>
      <c r="BD27" s="496"/>
      <c r="BE27" s="496"/>
      <c r="BF27" s="496"/>
      <c r="BG27" s="496"/>
      <c r="BH27" s="496"/>
      <c r="BI27" s="496"/>
      <c r="BJ27" s="496"/>
      <c r="BK27" s="496"/>
      <c r="BL27" s="496"/>
      <c r="BM27" s="496"/>
      <c r="BN27" s="496"/>
      <c r="BO27" s="496"/>
      <c r="BP27" s="496"/>
      <c r="BQ27" s="496"/>
      <c r="BR27" s="496"/>
      <c r="BS27" s="496"/>
      <c r="BT27" s="496"/>
      <c r="BU27" s="496"/>
      <c r="BV27" s="496"/>
      <c r="BW27" s="496"/>
      <c r="BX27" s="496"/>
      <c r="BY27" s="496"/>
      <c r="BZ27" s="496"/>
      <c r="CA27" s="496"/>
      <c r="CB27" s="496"/>
      <c r="CC27" s="496"/>
      <c r="CD27" s="496"/>
      <c r="CE27" s="496"/>
      <c r="CF27" s="496"/>
      <c r="CG27" s="496"/>
      <c r="CH27" s="496"/>
      <c r="CI27" s="496"/>
      <c r="CJ27" s="496"/>
      <c r="CK27" s="496"/>
      <c r="CL27" s="496"/>
      <c r="CM27" s="496"/>
      <c r="CN27" s="496"/>
      <c r="CO27" s="496"/>
      <c r="CP27" s="496"/>
      <c r="CQ27" s="496"/>
      <c r="CR27" s="496"/>
      <c r="CS27" s="496"/>
      <c r="CT27" s="496"/>
      <c r="CU27" s="496"/>
      <c r="CV27" s="496"/>
      <c r="CW27" s="496"/>
      <c r="CX27" s="496"/>
      <c r="CY27" s="1374"/>
      <c r="CZ27" s="1374"/>
      <c r="DA27" s="496"/>
      <c r="DB27" s="496"/>
      <c r="DC27" s="496"/>
      <c r="DD27" s="496"/>
      <c r="DE27" s="496"/>
      <c r="DF27" s="496"/>
      <c r="DG27" s="496"/>
      <c r="DH27" s="496"/>
      <c r="DI27" s="496"/>
      <c r="DJ27" s="496"/>
      <c r="DK27" s="496"/>
      <c r="DL27" s="496"/>
      <c r="DM27" s="496"/>
      <c r="DN27" s="496"/>
      <c r="DO27" s="496"/>
      <c r="DP27" s="496"/>
      <c r="DQ27" s="496"/>
      <c r="DR27" s="496"/>
      <c r="DS27" s="496"/>
      <c r="DT27" s="496"/>
      <c r="DU27" s="496"/>
      <c r="DV27" s="496"/>
      <c r="DW27" s="496"/>
      <c r="DX27" s="496"/>
      <c r="DY27" s="496"/>
      <c r="DZ27" s="496"/>
      <c r="EA27" s="496"/>
      <c r="EB27" s="496"/>
      <c r="EC27" s="496"/>
      <c r="ED27" s="496"/>
      <c r="EE27" s="496"/>
      <c r="EF27" s="496"/>
      <c r="EG27" s="496"/>
      <c r="EH27" s="496"/>
      <c r="EI27" s="496"/>
      <c r="EJ27" s="496"/>
      <c r="EK27" s="496"/>
      <c r="EL27" s="496"/>
      <c r="EM27" s="496"/>
      <c r="EN27" s="496"/>
      <c r="EO27" s="496"/>
      <c r="EP27" s="496"/>
      <c r="EQ27" s="496"/>
      <c r="ER27" s="496"/>
      <c r="ES27" s="496"/>
      <c r="ET27" s="496"/>
      <c r="EU27" s="496"/>
      <c r="EV27" s="496"/>
      <c r="EW27" s="496"/>
      <c r="EX27" s="496"/>
      <c r="EY27" s="496"/>
      <c r="EZ27" s="1684"/>
      <c r="FA27" s="500">
        <f t="shared" si="0"/>
        <v>2191524667</v>
      </c>
      <c r="FB27" s="501">
        <f t="shared" si="1"/>
        <v>0</v>
      </c>
      <c r="FC27" s="404"/>
      <c r="FD27" s="404">
        <v>1525331628</v>
      </c>
      <c r="FE27" s="404"/>
      <c r="FF27" s="404"/>
      <c r="FG27" s="404"/>
      <c r="FH27" s="404"/>
      <c r="FI27" s="404"/>
      <c r="FJ27" s="404"/>
      <c r="FK27" s="404"/>
      <c r="FL27" s="504"/>
    </row>
    <row r="28" spans="1:168" ht="20.25" x14ac:dyDescent="0.5">
      <c r="A28" s="399">
        <v>120</v>
      </c>
      <c r="B28" s="399">
        <v>12018</v>
      </c>
      <c r="C28" s="1682" t="s">
        <v>1896</v>
      </c>
      <c r="D28" s="921"/>
      <c r="E28" s="921">
        <v>0</v>
      </c>
      <c r="F28" s="507"/>
      <c r="G28" s="496"/>
      <c r="H28" s="496"/>
      <c r="I28" s="496"/>
      <c r="J28" s="496"/>
      <c r="K28" s="496"/>
      <c r="L28" s="496"/>
      <c r="M28" s="496"/>
      <c r="N28" s="496">
        <f>D28</f>
        <v>0</v>
      </c>
      <c r="O28" s="496"/>
      <c r="P28" s="1683"/>
      <c r="Q28" s="496"/>
      <c r="R28" s="496"/>
      <c r="S28" s="496"/>
      <c r="T28" s="496"/>
      <c r="U28" s="496"/>
      <c r="V28" s="496"/>
      <c r="W28" s="496"/>
      <c r="X28" s="496"/>
      <c r="Y28" s="496"/>
      <c r="Z28" s="496"/>
      <c r="AA28" s="496"/>
      <c r="AB28" s="496"/>
      <c r="AC28" s="496"/>
      <c r="AD28" s="496"/>
      <c r="AE28" s="496"/>
      <c r="AF28" s="496"/>
      <c r="AG28" s="496"/>
      <c r="AH28" s="496"/>
      <c r="AI28" s="496"/>
      <c r="AJ28" s="496"/>
      <c r="AK28" s="496"/>
      <c r="AL28" s="496"/>
      <c r="AM28" s="496"/>
      <c r="AN28" s="496"/>
      <c r="AO28" s="496"/>
      <c r="AP28" s="496"/>
      <c r="AQ28" s="496"/>
      <c r="AR28" s="496"/>
      <c r="AS28" s="496"/>
      <c r="AT28" s="496"/>
      <c r="AU28" s="496"/>
      <c r="AV28" s="496"/>
      <c r="AW28" s="496"/>
      <c r="AX28" s="496"/>
      <c r="AY28" s="496"/>
      <c r="AZ28" s="496"/>
      <c r="BA28" s="496"/>
      <c r="BB28" s="496"/>
      <c r="BC28" s="496"/>
      <c r="BD28" s="496"/>
      <c r="BE28" s="496"/>
      <c r="BF28" s="496"/>
      <c r="BG28" s="496"/>
      <c r="BH28" s="496"/>
      <c r="BI28" s="496"/>
      <c r="BJ28" s="496"/>
      <c r="BK28" s="496"/>
      <c r="BL28" s="496"/>
      <c r="BM28" s="496"/>
      <c r="BN28" s="496"/>
      <c r="BO28" s="496"/>
      <c r="BP28" s="496"/>
      <c r="BQ28" s="496"/>
      <c r="BR28" s="496"/>
      <c r="BS28" s="496"/>
      <c r="BT28" s="496"/>
      <c r="BU28" s="496"/>
      <c r="BV28" s="496"/>
      <c r="BW28" s="496"/>
      <c r="BX28" s="496"/>
      <c r="BY28" s="496"/>
      <c r="BZ28" s="496"/>
      <c r="CA28" s="496"/>
      <c r="CB28" s="496"/>
      <c r="CC28" s="496"/>
      <c r="CD28" s="496"/>
      <c r="CE28" s="496"/>
      <c r="CF28" s="496"/>
      <c r="CG28" s="496"/>
      <c r="CH28" s="496"/>
      <c r="CI28" s="496"/>
      <c r="CJ28" s="496"/>
      <c r="CK28" s="496"/>
      <c r="CL28" s="496"/>
      <c r="CM28" s="496"/>
      <c r="CN28" s="496"/>
      <c r="CO28" s="496"/>
      <c r="CP28" s="496"/>
      <c r="CQ28" s="496"/>
      <c r="CR28" s="496"/>
      <c r="CS28" s="496"/>
      <c r="CT28" s="496"/>
      <c r="CU28" s="496"/>
      <c r="CV28" s="496"/>
      <c r="CW28" s="496"/>
      <c r="CX28" s="496"/>
      <c r="CY28" s="1374"/>
      <c r="CZ28" s="1374"/>
      <c r="DA28" s="496"/>
      <c r="DB28" s="496"/>
      <c r="DC28" s="496"/>
      <c r="DD28" s="496"/>
      <c r="DE28" s="496"/>
      <c r="DF28" s="496"/>
      <c r="DG28" s="496"/>
      <c r="DH28" s="496"/>
      <c r="DI28" s="496"/>
      <c r="DJ28" s="496"/>
      <c r="DK28" s="496"/>
      <c r="DL28" s="496"/>
      <c r="DM28" s="496"/>
      <c r="DN28" s="496"/>
      <c r="DO28" s="496"/>
      <c r="DP28" s="496"/>
      <c r="DQ28" s="496"/>
      <c r="DR28" s="496"/>
      <c r="DS28" s="496"/>
      <c r="DT28" s="496"/>
      <c r="DU28" s="496"/>
      <c r="DV28" s="496"/>
      <c r="DW28" s="496"/>
      <c r="DX28" s="496"/>
      <c r="DY28" s="496"/>
      <c r="DZ28" s="496"/>
      <c r="EA28" s="496"/>
      <c r="EB28" s="496"/>
      <c r="EC28" s="496"/>
      <c r="ED28" s="496"/>
      <c r="EE28" s="496"/>
      <c r="EF28" s="496"/>
      <c r="EG28" s="496"/>
      <c r="EH28" s="496"/>
      <c r="EI28" s="496"/>
      <c r="EJ28" s="496"/>
      <c r="EK28" s="496"/>
      <c r="EL28" s="496"/>
      <c r="EM28" s="496"/>
      <c r="EN28" s="496"/>
      <c r="EO28" s="496"/>
      <c r="EP28" s="496"/>
      <c r="EQ28" s="496"/>
      <c r="ER28" s="496"/>
      <c r="ES28" s="496"/>
      <c r="ET28" s="496"/>
      <c r="EU28" s="496"/>
      <c r="EV28" s="496"/>
      <c r="EW28" s="496"/>
      <c r="EX28" s="496"/>
      <c r="EY28" s="496"/>
      <c r="EZ28" s="1684"/>
      <c r="FA28" s="500">
        <f t="shared" si="0"/>
        <v>0</v>
      </c>
      <c r="FB28" s="501">
        <f t="shared" si="1"/>
        <v>0</v>
      </c>
      <c r="FC28" s="404"/>
      <c r="FD28" s="404">
        <v>3431248137</v>
      </c>
      <c r="FE28" s="404"/>
      <c r="FF28" s="404"/>
      <c r="FG28" s="404"/>
      <c r="FH28" s="404"/>
      <c r="FI28" s="404"/>
      <c r="FJ28" s="404"/>
      <c r="FK28" s="404"/>
      <c r="FL28" s="504"/>
    </row>
    <row r="29" spans="1:168" ht="20.25" x14ac:dyDescent="0.5">
      <c r="A29" s="399">
        <v>120</v>
      </c>
      <c r="B29" s="399">
        <v>12019</v>
      </c>
      <c r="C29" s="1682" t="s">
        <v>2027</v>
      </c>
      <c r="D29" s="921"/>
      <c r="E29" s="921">
        <v>0</v>
      </c>
      <c r="F29" s="507"/>
      <c r="G29" s="496"/>
      <c r="H29" s="496"/>
      <c r="I29" s="496"/>
      <c r="J29" s="496"/>
      <c r="K29" s="496"/>
      <c r="L29" s="496"/>
      <c r="M29" s="496"/>
      <c r="N29" s="496"/>
      <c r="O29" s="496"/>
      <c r="P29" s="1683"/>
      <c r="Q29" s="496"/>
      <c r="R29" s="496"/>
      <c r="S29" s="496"/>
      <c r="T29" s="496"/>
      <c r="U29" s="496"/>
      <c r="V29" s="496"/>
      <c r="W29" s="496"/>
      <c r="X29" s="496"/>
      <c r="Y29" s="496"/>
      <c r="Z29" s="496"/>
      <c r="AA29" s="496"/>
      <c r="AB29" s="496"/>
      <c r="AC29" s="496"/>
      <c r="AD29" s="496"/>
      <c r="AE29" s="496"/>
      <c r="AF29" s="496"/>
      <c r="AG29" s="496"/>
      <c r="AH29" s="496"/>
      <c r="AI29" s="496"/>
      <c r="AJ29" s="496"/>
      <c r="AK29" s="496"/>
      <c r="AL29" s="496"/>
      <c r="AM29" s="496"/>
      <c r="AN29" s="496"/>
      <c r="AO29" s="496"/>
      <c r="AP29" s="496"/>
      <c r="AQ29" s="496"/>
      <c r="AR29" s="496"/>
      <c r="AS29" s="496"/>
      <c r="AT29" s="496"/>
      <c r="AU29" s="496"/>
      <c r="AV29" s="496"/>
      <c r="AW29" s="496"/>
      <c r="AX29" s="496"/>
      <c r="AY29" s="496"/>
      <c r="AZ29" s="496"/>
      <c r="BA29" s="496"/>
      <c r="BB29" s="496"/>
      <c r="BC29" s="496"/>
      <c r="BD29" s="496"/>
      <c r="BE29" s="496"/>
      <c r="BF29" s="496"/>
      <c r="BG29" s="496"/>
      <c r="BH29" s="496"/>
      <c r="BI29" s="496"/>
      <c r="BJ29" s="496"/>
      <c r="BK29" s="496"/>
      <c r="BL29" s="496"/>
      <c r="BM29" s="496"/>
      <c r="BN29" s="496"/>
      <c r="BO29" s="496"/>
      <c r="BP29" s="496"/>
      <c r="BQ29" s="496"/>
      <c r="BR29" s="496"/>
      <c r="BS29" s="496"/>
      <c r="BT29" s="496"/>
      <c r="BU29" s="496"/>
      <c r="BV29" s="496"/>
      <c r="BW29" s="496"/>
      <c r="BX29" s="496"/>
      <c r="BY29" s="496"/>
      <c r="BZ29" s="496"/>
      <c r="CA29" s="496"/>
      <c r="CB29" s="496"/>
      <c r="CC29" s="496"/>
      <c r="CD29" s="496"/>
      <c r="CE29" s="496"/>
      <c r="CF29" s="496"/>
      <c r="CG29" s="496"/>
      <c r="CH29" s="496"/>
      <c r="CI29" s="496"/>
      <c r="CJ29" s="496"/>
      <c r="CK29" s="496"/>
      <c r="CL29" s="496"/>
      <c r="CM29" s="496"/>
      <c r="CN29" s="496"/>
      <c r="CO29" s="496"/>
      <c r="CP29" s="496"/>
      <c r="CQ29" s="496"/>
      <c r="CR29" s="496"/>
      <c r="CS29" s="496"/>
      <c r="CT29" s="496"/>
      <c r="CU29" s="496"/>
      <c r="CV29" s="496"/>
      <c r="CW29" s="496"/>
      <c r="CX29" s="496"/>
      <c r="CY29" s="1374"/>
      <c r="CZ29" s="1374"/>
      <c r="DA29" s="496"/>
      <c r="DB29" s="496"/>
      <c r="DC29" s="496"/>
      <c r="DD29" s="496"/>
      <c r="DE29" s="496"/>
      <c r="DF29" s="496"/>
      <c r="DG29" s="496"/>
      <c r="DH29" s="496"/>
      <c r="DI29" s="496"/>
      <c r="DJ29" s="496"/>
      <c r="DK29" s="496"/>
      <c r="DL29" s="496"/>
      <c r="DM29" s="496"/>
      <c r="DN29" s="496"/>
      <c r="DO29" s="496"/>
      <c r="DP29" s="496"/>
      <c r="DQ29" s="496"/>
      <c r="DR29" s="496"/>
      <c r="DS29" s="496"/>
      <c r="DT29" s="496"/>
      <c r="DU29" s="496"/>
      <c r="DV29" s="496"/>
      <c r="DW29" s="496"/>
      <c r="DX29" s="496"/>
      <c r="DY29" s="496"/>
      <c r="DZ29" s="496"/>
      <c r="EA29" s="496"/>
      <c r="EB29" s="496"/>
      <c r="EC29" s="496"/>
      <c r="ED29" s="496"/>
      <c r="EE29" s="496"/>
      <c r="EF29" s="496"/>
      <c r="EG29" s="496"/>
      <c r="EH29" s="496"/>
      <c r="EI29" s="496"/>
      <c r="EJ29" s="496"/>
      <c r="EK29" s="496"/>
      <c r="EL29" s="496"/>
      <c r="EM29" s="496"/>
      <c r="EN29" s="496"/>
      <c r="EO29" s="496"/>
      <c r="EP29" s="496"/>
      <c r="EQ29" s="496"/>
      <c r="ER29" s="496"/>
      <c r="ES29" s="496"/>
      <c r="ET29" s="496"/>
      <c r="EU29" s="496"/>
      <c r="EV29" s="496"/>
      <c r="EW29" s="496"/>
      <c r="EX29" s="496"/>
      <c r="EY29" s="496"/>
      <c r="EZ29" s="1684"/>
      <c r="FA29" s="500">
        <f t="shared" si="0"/>
        <v>0</v>
      </c>
      <c r="FB29" s="501">
        <f t="shared" si="1"/>
        <v>0</v>
      </c>
      <c r="FC29" s="404"/>
      <c r="FD29" s="404"/>
      <c r="FE29" s="404"/>
      <c r="FF29" s="404"/>
      <c r="FG29" s="404"/>
      <c r="FH29" s="404"/>
      <c r="FI29" s="404"/>
      <c r="FJ29" s="404"/>
      <c r="FK29" s="404"/>
      <c r="FL29" s="504"/>
    </row>
    <row r="30" spans="1:168" ht="20.25" x14ac:dyDescent="0.5">
      <c r="A30" s="399">
        <v>120</v>
      </c>
      <c r="B30" s="399">
        <v>12021</v>
      </c>
      <c r="C30" s="1682" t="s">
        <v>2092</v>
      </c>
      <c r="D30" s="1780">
        <v>46774631523</v>
      </c>
      <c r="E30" s="921">
        <v>0</v>
      </c>
      <c r="F30" s="507"/>
      <c r="G30" s="496"/>
      <c r="H30" s="496"/>
      <c r="I30" s="496"/>
      <c r="J30" s="496"/>
      <c r="K30" s="496"/>
      <c r="L30" s="496"/>
      <c r="M30" s="496"/>
      <c r="N30" s="496">
        <f t="shared" ref="N30:N35" si="2">D30</f>
        <v>46774631523</v>
      </c>
      <c r="O30" s="496"/>
      <c r="P30" s="1683"/>
      <c r="Q30" s="496"/>
      <c r="R30" s="496"/>
      <c r="S30" s="496"/>
      <c r="T30" s="496"/>
      <c r="U30" s="496"/>
      <c r="V30" s="496"/>
      <c r="W30" s="496"/>
      <c r="X30" s="496"/>
      <c r="Y30" s="496"/>
      <c r="Z30" s="496"/>
      <c r="AA30" s="496"/>
      <c r="AB30" s="496"/>
      <c r="AC30" s="496"/>
      <c r="AD30" s="496"/>
      <c r="AE30" s="496"/>
      <c r="AF30" s="496"/>
      <c r="AG30" s="496"/>
      <c r="AH30" s="496"/>
      <c r="AI30" s="496"/>
      <c r="AJ30" s="496"/>
      <c r="AK30" s="496"/>
      <c r="AL30" s="496"/>
      <c r="AM30" s="496"/>
      <c r="AN30" s="496"/>
      <c r="AO30" s="496"/>
      <c r="AP30" s="496"/>
      <c r="AQ30" s="496"/>
      <c r="AR30" s="496"/>
      <c r="AS30" s="496"/>
      <c r="AT30" s="496"/>
      <c r="AU30" s="496"/>
      <c r="AV30" s="496"/>
      <c r="AW30" s="496"/>
      <c r="AX30" s="496"/>
      <c r="AY30" s="496"/>
      <c r="AZ30" s="496"/>
      <c r="BA30" s="496"/>
      <c r="BB30" s="496"/>
      <c r="BC30" s="496"/>
      <c r="BD30" s="496"/>
      <c r="BE30" s="496"/>
      <c r="BF30" s="496"/>
      <c r="BG30" s="496"/>
      <c r="BH30" s="496"/>
      <c r="BI30" s="496"/>
      <c r="BJ30" s="496"/>
      <c r="BK30" s="496"/>
      <c r="BL30" s="496"/>
      <c r="BM30" s="496"/>
      <c r="BN30" s="496"/>
      <c r="BO30" s="496"/>
      <c r="BP30" s="496"/>
      <c r="BQ30" s="496"/>
      <c r="BR30" s="496"/>
      <c r="BS30" s="496"/>
      <c r="BT30" s="496"/>
      <c r="BU30" s="496"/>
      <c r="BV30" s="496"/>
      <c r="BW30" s="496"/>
      <c r="BX30" s="496"/>
      <c r="BY30" s="496"/>
      <c r="BZ30" s="496"/>
      <c r="CA30" s="496"/>
      <c r="CB30" s="496"/>
      <c r="CC30" s="496"/>
      <c r="CD30" s="496"/>
      <c r="CE30" s="496"/>
      <c r="CF30" s="496"/>
      <c r="CG30" s="496"/>
      <c r="CH30" s="496"/>
      <c r="CI30" s="496"/>
      <c r="CJ30" s="496"/>
      <c r="CK30" s="496"/>
      <c r="CL30" s="496"/>
      <c r="CM30" s="496"/>
      <c r="CN30" s="496"/>
      <c r="CO30" s="496"/>
      <c r="CP30" s="496"/>
      <c r="CQ30" s="496"/>
      <c r="CR30" s="496"/>
      <c r="CS30" s="496"/>
      <c r="CT30" s="496"/>
      <c r="CU30" s="496"/>
      <c r="CV30" s="496"/>
      <c r="CW30" s="496"/>
      <c r="CX30" s="496"/>
      <c r="CY30" s="1374"/>
      <c r="CZ30" s="1374"/>
      <c r="DA30" s="496"/>
      <c r="DB30" s="496"/>
      <c r="DC30" s="496"/>
      <c r="DD30" s="496"/>
      <c r="DE30" s="496"/>
      <c r="DF30" s="496"/>
      <c r="DG30" s="496"/>
      <c r="DH30" s="496"/>
      <c r="DI30" s="496"/>
      <c r="DJ30" s="496"/>
      <c r="DK30" s="496"/>
      <c r="DL30" s="496"/>
      <c r="DM30" s="496"/>
      <c r="DN30" s="496"/>
      <c r="DO30" s="496"/>
      <c r="DP30" s="496"/>
      <c r="DQ30" s="496"/>
      <c r="DR30" s="496"/>
      <c r="DS30" s="496"/>
      <c r="DT30" s="496"/>
      <c r="DU30" s="496"/>
      <c r="DV30" s="496"/>
      <c r="DW30" s="496"/>
      <c r="DX30" s="496"/>
      <c r="DY30" s="496"/>
      <c r="DZ30" s="496"/>
      <c r="EA30" s="496"/>
      <c r="EB30" s="496"/>
      <c r="EC30" s="496"/>
      <c r="ED30" s="496"/>
      <c r="EE30" s="496"/>
      <c r="EF30" s="496"/>
      <c r="EG30" s="496"/>
      <c r="EH30" s="496"/>
      <c r="EI30" s="496"/>
      <c r="EJ30" s="496"/>
      <c r="EK30" s="496"/>
      <c r="EL30" s="496"/>
      <c r="EM30" s="496"/>
      <c r="EN30" s="496"/>
      <c r="EO30" s="496"/>
      <c r="EP30" s="496"/>
      <c r="EQ30" s="496"/>
      <c r="ER30" s="496"/>
      <c r="ES30" s="496"/>
      <c r="ET30" s="496"/>
      <c r="EU30" s="496"/>
      <c r="EV30" s="496"/>
      <c r="EW30" s="496"/>
      <c r="EX30" s="496"/>
      <c r="EY30" s="496"/>
      <c r="EZ30" s="1684"/>
      <c r="FA30" s="500">
        <f t="shared" si="0"/>
        <v>46774631523</v>
      </c>
      <c r="FB30" s="501">
        <f t="shared" si="1"/>
        <v>0</v>
      </c>
      <c r="FC30" s="404"/>
      <c r="FD30" s="404"/>
      <c r="FE30" s="404"/>
      <c r="FF30" s="404"/>
      <c r="FG30" s="404"/>
      <c r="FH30" s="404"/>
      <c r="FI30" s="404"/>
      <c r="FJ30" s="404"/>
      <c r="FK30" s="404"/>
      <c r="FL30" s="504"/>
    </row>
    <row r="31" spans="1:168" ht="20.25" x14ac:dyDescent="0.5">
      <c r="A31" s="399">
        <v>120</v>
      </c>
      <c r="B31" s="399">
        <v>12022</v>
      </c>
      <c r="C31" s="1682" t="s">
        <v>2093</v>
      </c>
      <c r="D31" s="921"/>
      <c r="E31" s="921">
        <v>0</v>
      </c>
      <c r="F31" s="507"/>
      <c r="G31" s="496"/>
      <c r="H31" s="496"/>
      <c r="I31" s="496"/>
      <c r="J31" s="496"/>
      <c r="K31" s="496"/>
      <c r="L31" s="496"/>
      <c r="M31" s="496"/>
      <c r="N31" s="496">
        <f t="shared" si="2"/>
        <v>0</v>
      </c>
      <c r="O31" s="496"/>
      <c r="P31" s="1683"/>
      <c r="Q31" s="496"/>
      <c r="R31" s="496"/>
      <c r="S31" s="496"/>
      <c r="T31" s="496"/>
      <c r="U31" s="496"/>
      <c r="V31" s="496"/>
      <c r="W31" s="496"/>
      <c r="X31" s="496"/>
      <c r="Y31" s="496"/>
      <c r="Z31" s="496"/>
      <c r="AA31" s="496"/>
      <c r="AB31" s="496"/>
      <c r="AC31" s="496"/>
      <c r="AD31" s="496"/>
      <c r="AE31" s="496"/>
      <c r="AF31" s="496"/>
      <c r="AG31" s="496"/>
      <c r="AH31" s="496"/>
      <c r="AI31" s="496"/>
      <c r="AJ31" s="496"/>
      <c r="AK31" s="496"/>
      <c r="AL31" s="496"/>
      <c r="AM31" s="496"/>
      <c r="AN31" s="496"/>
      <c r="AO31" s="496"/>
      <c r="AP31" s="496"/>
      <c r="AQ31" s="496"/>
      <c r="AR31" s="496"/>
      <c r="AS31" s="496"/>
      <c r="AT31" s="496"/>
      <c r="AU31" s="496"/>
      <c r="AV31" s="496"/>
      <c r="AW31" s="496"/>
      <c r="AX31" s="496"/>
      <c r="AY31" s="496"/>
      <c r="AZ31" s="496"/>
      <c r="BA31" s="496"/>
      <c r="BB31" s="496"/>
      <c r="BC31" s="496"/>
      <c r="BD31" s="496"/>
      <c r="BE31" s="496"/>
      <c r="BF31" s="496"/>
      <c r="BG31" s="496"/>
      <c r="BH31" s="496"/>
      <c r="BI31" s="496"/>
      <c r="BJ31" s="496"/>
      <c r="BK31" s="496"/>
      <c r="BL31" s="496"/>
      <c r="BM31" s="496"/>
      <c r="BN31" s="496"/>
      <c r="BO31" s="496"/>
      <c r="BP31" s="496"/>
      <c r="BQ31" s="496"/>
      <c r="BR31" s="496"/>
      <c r="BS31" s="496"/>
      <c r="BT31" s="496"/>
      <c r="BU31" s="496"/>
      <c r="BV31" s="496"/>
      <c r="BW31" s="496"/>
      <c r="BX31" s="496"/>
      <c r="BY31" s="496"/>
      <c r="BZ31" s="496"/>
      <c r="CA31" s="496"/>
      <c r="CB31" s="496"/>
      <c r="CC31" s="496"/>
      <c r="CD31" s="496"/>
      <c r="CE31" s="496"/>
      <c r="CF31" s="496"/>
      <c r="CG31" s="496"/>
      <c r="CH31" s="496"/>
      <c r="CI31" s="496"/>
      <c r="CJ31" s="496"/>
      <c r="CK31" s="496"/>
      <c r="CL31" s="496"/>
      <c r="CM31" s="496"/>
      <c r="CN31" s="496"/>
      <c r="CO31" s="496"/>
      <c r="CP31" s="496"/>
      <c r="CQ31" s="496"/>
      <c r="CR31" s="496"/>
      <c r="CS31" s="496"/>
      <c r="CT31" s="496"/>
      <c r="CU31" s="496"/>
      <c r="CV31" s="496"/>
      <c r="CW31" s="496"/>
      <c r="CX31" s="496"/>
      <c r="CY31" s="1374"/>
      <c r="CZ31" s="1374"/>
      <c r="DA31" s="496"/>
      <c r="DB31" s="496"/>
      <c r="DC31" s="496"/>
      <c r="DD31" s="496"/>
      <c r="DE31" s="496"/>
      <c r="DF31" s="496"/>
      <c r="DG31" s="496"/>
      <c r="DH31" s="496"/>
      <c r="DI31" s="496"/>
      <c r="DJ31" s="496"/>
      <c r="DK31" s="496"/>
      <c r="DL31" s="496"/>
      <c r="DM31" s="496"/>
      <c r="DN31" s="496"/>
      <c r="DO31" s="496"/>
      <c r="DP31" s="496"/>
      <c r="DQ31" s="496"/>
      <c r="DR31" s="496"/>
      <c r="DS31" s="496"/>
      <c r="DT31" s="496"/>
      <c r="DU31" s="496"/>
      <c r="DV31" s="496"/>
      <c r="DW31" s="496"/>
      <c r="DX31" s="496"/>
      <c r="DY31" s="496"/>
      <c r="DZ31" s="496"/>
      <c r="EA31" s="496"/>
      <c r="EB31" s="496"/>
      <c r="EC31" s="496"/>
      <c r="ED31" s="496"/>
      <c r="EE31" s="496"/>
      <c r="EF31" s="496"/>
      <c r="EG31" s="496"/>
      <c r="EH31" s="496"/>
      <c r="EI31" s="496"/>
      <c r="EJ31" s="496"/>
      <c r="EK31" s="496"/>
      <c r="EL31" s="496"/>
      <c r="EM31" s="496"/>
      <c r="EN31" s="496"/>
      <c r="EO31" s="496"/>
      <c r="EP31" s="496"/>
      <c r="EQ31" s="496"/>
      <c r="ER31" s="496"/>
      <c r="ES31" s="496"/>
      <c r="ET31" s="496"/>
      <c r="EU31" s="496"/>
      <c r="EV31" s="496"/>
      <c r="EW31" s="496"/>
      <c r="EX31" s="496"/>
      <c r="EY31" s="496"/>
      <c r="EZ31" s="1684"/>
      <c r="FA31" s="500">
        <f t="shared" si="0"/>
        <v>0</v>
      </c>
      <c r="FB31" s="501">
        <f t="shared" si="1"/>
        <v>0</v>
      </c>
      <c r="FC31" s="404"/>
      <c r="FD31" s="404"/>
      <c r="FE31" s="404"/>
      <c r="FF31" s="404"/>
      <c r="FG31" s="404"/>
      <c r="FH31" s="404"/>
      <c r="FI31" s="404"/>
      <c r="FJ31" s="404"/>
      <c r="FK31" s="404"/>
      <c r="FL31" s="504"/>
    </row>
    <row r="32" spans="1:168" ht="20.25" x14ac:dyDescent="0.5">
      <c r="A32" s="399">
        <v>120</v>
      </c>
      <c r="B32" s="399">
        <v>12023</v>
      </c>
      <c r="C32" s="1682" t="s">
        <v>2094</v>
      </c>
      <c r="D32" s="1780">
        <v>253932500</v>
      </c>
      <c r="E32" s="921">
        <v>0</v>
      </c>
      <c r="F32" s="507"/>
      <c r="G32" s="496"/>
      <c r="H32" s="496"/>
      <c r="I32" s="496"/>
      <c r="J32" s="496"/>
      <c r="K32" s="496"/>
      <c r="L32" s="496"/>
      <c r="M32" s="496"/>
      <c r="N32" s="496">
        <f t="shared" si="2"/>
        <v>253932500</v>
      </c>
      <c r="O32" s="496"/>
      <c r="P32" s="1683"/>
      <c r="Q32" s="496"/>
      <c r="R32" s="496"/>
      <c r="S32" s="496"/>
      <c r="T32" s="496"/>
      <c r="U32" s="496"/>
      <c r="V32" s="496"/>
      <c r="W32" s="496"/>
      <c r="X32" s="496"/>
      <c r="Y32" s="496"/>
      <c r="Z32" s="496"/>
      <c r="AA32" s="496"/>
      <c r="AB32" s="496"/>
      <c r="AC32" s="496"/>
      <c r="AD32" s="496"/>
      <c r="AE32" s="496"/>
      <c r="AF32" s="496"/>
      <c r="AG32" s="496"/>
      <c r="AH32" s="496"/>
      <c r="AI32" s="496"/>
      <c r="AJ32" s="496"/>
      <c r="AK32" s="496"/>
      <c r="AL32" s="496"/>
      <c r="AM32" s="496"/>
      <c r="AN32" s="496"/>
      <c r="AO32" s="496"/>
      <c r="AP32" s="496"/>
      <c r="AQ32" s="496"/>
      <c r="AR32" s="496"/>
      <c r="AS32" s="496"/>
      <c r="AT32" s="496"/>
      <c r="AU32" s="496"/>
      <c r="AV32" s="496"/>
      <c r="AW32" s="496"/>
      <c r="AX32" s="496"/>
      <c r="AY32" s="496"/>
      <c r="AZ32" s="496"/>
      <c r="BA32" s="496"/>
      <c r="BB32" s="496"/>
      <c r="BC32" s="496"/>
      <c r="BD32" s="496"/>
      <c r="BE32" s="496"/>
      <c r="BF32" s="496"/>
      <c r="BG32" s="496"/>
      <c r="BH32" s="496"/>
      <c r="BI32" s="496"/>
      <c r="BJ32" s="496"/>
      <c r="BK32" s="496"/>
      <c r="BL32" s="496"/>
      <c r="BM32" s="496"/>
      <c r="BN32" s="496"/>
      <c r="BO32" s="496"/>
      <c r="BP32" s="496"/>
      <c r="BQ32" s="496"/>
      <c r="BR32" s="496"/>
      <c r="BS32" s="496"/>
      <c r="BT32" s="496"/>
      <c r="BU32" s="496"/>
      <c r="BV32" s="496"/>
      <c r="BW32" s="496"/>
      <c r="BX32" s="496"/>
      <c r="BY32" s="496"/>
      <c r="BZ32" s="496"/>
      <c r="CA32" s="496"/>
      <c r="CB32" s="496"/>
      <c r="CC32" s="496"/>
      <c r="CD32" s="496"/>
      <c r="CE32" s="496"/>
      <c r="CF32" s="496"/>
      <c r="CG32" s="496"/>
      <c r="CH32" s="496"/>
      <c r="CI32" s="496"/>
      <c r="CJ32" s="496"/>
      <c r="CK32" s="496"/>
      <c r="CL32" s="496"/>
      <c r="CM32" s="496"/>
      <c r="CN32" s="496"/>
      <c r="CO32" s="496"/>
      <c r="CP32" s="496"/>
      <c r="CQ32" s="496"/>
      <c r="CR32" s="496"/>
      <c r="CS32" s="496"/>
      <c r="CT32" s="496"/>
      <c r="CU32" s="496"/>
      <c r="CV32" s="496"/>
      <c r="CW32" s="496"/>
      <c r="CX32" s="496"/>
      <c r="CY32" s="1374"/>
      <c r="CZ32" s="1374"/>
      <c r="DA32" s="496"/>
      <c r="DB32" s="496"/>
      <c r="DC32" s="496"/>
      <c r="DD32" s="496"/>
      <c r="DE32" s="496"/>
      <c r="DF32" s="496"/>
      <c r="DG32" s="496"/>
      <c r="DH32" s="496"/>
      <c r="DI32" s="496"/>
      <c r="DJ32" s="496"/>
      <c r="DK32" s="496"/>
      <c r="DL32" s="496"/>
      <c r="DM32" s="496"/>
      <c r="DN32" s="496"/>
      <c r="DO32" s="496"/>
      <c r="DP32" s="496"/>
      <c r="DQ32" s="496"/>
      <c r="DR32" s="496"/>
      <c r="DS32" s="496"/>
      <c r="DT32" s="496"/>
      <c r="DU32" s="496"/>
      <c r="DV32" s="496"/>
      <c r="DW32" s="496"/>
      <c r="DX32" s="496"/>
      <c r="DY32" s="496"/>
      <c r="DZ32" s="496"/>
      <c r="EA32" s="496"/>
      <c r="EB32" s="496"/>
      <c r="EC32" s="496"/>
      <c r="ED32" s="496"/>
      <c r="EE32" s="496"/>
      <c r="EF32" s="496"/>
      <c r="EG32" s="496"/>
      <c r="EH32" s="496"/>
      <c r="EI32" s="496"/>
      <c r="EJ32" s="496"/>
      <c r="EK32" s="496"/>
      <c r="EL32" s="496"/>
      <c r="EM32" s="496"/>
      <c r="EN32" s="496"/>
      <c r="EO32" s="496"/>
      <c r="EP32" s="496"/>
      <c r="EQ32" s="496"/>
      <c r="ER32" s="496"/>
      <c r="ES32" s="496"/>
      <c r="ET32" s="496"/>
      <c r="EU32" s="496"/>
      <c r="EV32" s="496"/>
      <c r="EW32" s="496"/>
      <c r="EX32" s="496"/>
      <c r="EY32" s="496"/>
      <c r="EZ32" s="1684"/>
      <c r="FA32" s="500">
        <f t="shared" si="0"/>
        <v>253932500</v>
      </c>
      <c r="FB32" s="501">
        <f t="shared" si="1"/>
        <v>0</v>
      </c>
      <c r="FC32" s="404"/>
      <c r="FD32" s="404"/>
      <c r="FE32" s="404"/>
      <c r="FF32" s="404"/>
      <c r="FG32" s="404"/>
      <c r="FH32" s="404"/>
      <c r="FI32" s="404"/>
      <c r="FJ32" s="404"/>
      <c r="FK32" s="404"/>
      <c r="FL32" s="504"/>
    </row>
    <row r="33" spans="1:168" ht="20.25" x14ac:dyDescent="0.5">
      <c r="A33" s="399">
        <v>120</v>
      </c>
      <c r="B33" s="399">
        <v>12024</v>
      </c>
      <c r="C33" s="1682" t="s">
        <v>2095</v>
      </c>
      <c r="D33" s="1780">
        <v>398271000</v>
      </c>
      <c r="E33" s="921">
        <v>0</v>
      </c>
      <c r="F33" s="507"/>
      <c r="G33" s="496"/>
      <c r="H33" s="496"/>
      <c r="I33" s="496"/>
      <c r="J33" s="496"/>
      <c r="K33" s="496"/>
      <c r="L33" s="496"/>
      <c r="M33" s="496"/>
      <c r="N33" s="496">
        <f t="shared" si="2"/>
        <v>398271000</v>
      </c>
      <c r="O33" s="496"/>
      <c r="P33" s="1683"/>
      <c r="Q33" s="496"/>
      <c r="R33" s="496"/>
      <c r="S33" s="496"/>
      <c r="T33" s="496"/>
      <c r="U33" s="496"/>
      <c r="V33" s="496"/>
      <c r="W33" s="496"/>
      <c r="X33" s="496"/>
      <c r="Y33" s="496"/>
      <c r="Z33" s="496"/>
      <c r="AA33" s="496"/>
      <c r="AB33" s="496"/>
      <c r="AC33" s="496"/>
      <c r="AD33" s="496"/>
      <c r="AE33" s="496"/>
      <c r="AF33" s="496"/>
      <c r="AG33" s="496"/>
      <c r="AH33" s="496"/>
      <c r="AI33" s="496"/>
      <c r="AJ33" s="496"/>
      <c r="AK33" s="496"/>
      <c r="AL33" s="496"/>
      <c r="AM33" s="496"/>
      <c r="AN33" s="496"/>
      <c r="AO33" s="496"/>
      <c r="AP33" s="496"/>
      <c r="AQ33" s="496"/>
      <c r="AR33" s="496"/>
      <c r="AS33" s="496"/>
      <c r="AT33" s="496"/>
      <c r="AU33" s="496"/>
      <c r="AV33" s="496"/>
      <c r="AW33" s="496"/>
      <c r="AX33" s="496"/>
      <c r="AY33" s="496"/>
      <c r="AZ33" s="496"/>
      <c r="BA33" s="496"/>
      <c r="BB33" s="496"/>
      <c r="BC33" s="496"/>
      <c r="BD33" s="496"/>
      <c r="BE33" s="496"/>
      <c r="BF33" s="496"/>
      <c r="BG33" s="496"/>
      <c r="BH33" s="496"/>
      <c r="BI33" s="496"/>
      <c r="BJ33" s="496"/>
      <c r="BK33" s="496"/>
      <c r="BL33" s="496"/>
      <c r="BM33" s="496"/>
      <c r="BN33" s="496"/>
      <c r="BO33" s="496"/>
      <c r="BP33" s="496"/>
      <c r="BQ33" s="496"/>
      <c r="BR33" s="496"/>
      <c r="BS33" s="496"/>
      <c r="BT33" s="496"/>
      <c r="BU33" s="496"/>
      <c r="BV33" s="496"/>
      <c r="BW33" s="496"/>
      <c r="BX33" s="496"/>
      <c r="BY33" s="496"/>
      <c r="BZ33" s="496"/>
      <c r="CA33" s="496"/>
      <c r="CB33" s="496"/>
      <c r="CC33" s="496"/>
      <c r="CD33" s="496"/>
      <c r="CE33" s="496"/>
      <c r="CF33" s="496"/>
      <c r="CG33" s="496"/>
      <c r="CH33" s="496"/>
      <c r="CI33" s="496"/>
      <c r="CJ33" s="496"/>
      <c r="CK33" s="496"/>
      <c r="CL33" s="496"/>
      <c r="CM33" s="496"/>
      <c r="CN33" s="496"/>
      <c r="CO33" s="496"/>
      <c r="CP33" s="496"/>
      <c r="CQ33" s="496"/>
      <c r="CR33" s="496"/>
      <c r="CS33" s="496"/>
      <c r="CT33" s="496"/>
      <c r="CU33" s="496"/>
      <c r="CV33" s="496"/>
      <c r="CW33" s="496"/>
      <c r="CX33" s="496"/>
      <c r="CY33" s="1374"/>
      <c r="CZ33" s="1374"/>
      <c r="DA33" s="496"/>
      <c r="DB33" s="496"/>
      <c r="DC33" s="496"/>
      <c r="DD33" s="496"/>
      <c r="DE33" s="496"/>
      <c r="DF33" s="496"/>
      <c r="DG33" s="496"/>
      <c r="DH33" s="496"/>
      <c r="DI33" s="496"/>
      <c r="DJ33" s="496"/>
      <c r="DK33" s="496"/>
      <c r="DL33" s="496"/>
      <c r="DM33" s="496"/>
      <c r="DN33" s="496"/>
      <c r="DO33" s="496"/>
      <c r="DP33" s="496"/>
      <c r="DQ33" s="496"/>
      <c r="DR33" s="496"/>
      <c r="DS33" s="496"/>
      <c r="DT33" s="496"/>
      <c r="DU33" s="496"/>
      <c r="DV33" s="496"/>
      <c r="DW33" s="496"/>
      <c r="DX33" s="496"/>
      <c r="DY33" s="496"/>
      <c r="DZ33" s="496"/>
      <c r="EA33" s="496"/>
      <c r="EB33" s="496"/>
      <c r="EC33" s="496"/>
      <c r="ED33" s="496"/>
      <c r="EE33" s="496"/>
      <c r="EF33" s="496"/>
      <c r="EG33" s="496"/>
      <c r="EH33" s="496"/>
      <c r="EI33" s="496"/>
      <c r="EJ33" s="496"/>
      <c r="EK33" s="496"/>
      <c r="EL33" s="496"/>
      <c r="EM33" s="496"/>
      <c r="EN33" s="496"/>
      <c r="EO33" s="496"/>
      <c r="EP33" s="496"/>
      <c r="EQ33" s="496"/>
      <c r="ER33" s="496"/>
      <c r="ES33" s="496"/>
      <c r="ET33" s="496"/>
      <c r="EU33" s="496"/>
      <c r="EV33" s="496"/>
      <c r="EW33" s="496"/>
      <c r="EX33" s="496"/>
      <c r="EY33" s="496"/>
      <c r="EZ33" s="1684"/>
      <c r="FA33" s="500">
        <f t="shared" si="0"/>
        <v>398271000</v>
      </c>
      <c r="FB33" s="501">
        <f t="shared" si="1"/>
        <v>0</v>
      </c>
      <c r="FC33" s="404"/>
      <c r="FD33" s="404"/>
      <c r="FE33" s="404"/>
      <c r="FF33" s="404"/>
      <c r="FG33" s="404"/>
      <c r="FH33" s="404"/>
      <c r="FI33" s="404"/>
      <c r="FJ33" s="404"/>
      <c r="FK33" s="404"/>
      <c r="FL33" s="504"/>
    </row>
    <row r="34" spans="1:168" ht="20.25" x14ac:dyDescent="0.5">
      <c r="A34" s="399">
        <v>120</v>
      </c>
      <c r="B34" s="399">
        <v>12025</v>
      </c>
      <c r="C34" s="1682" t="s">
        <v>2148</v>
      </c>
      <c r="D34" s="1780">
        <v>22556131233</v>
      </c>
      <c r="E34" s="921">
        <v>0</v>
      </c>
      <c r="F34" s="507"/>
      <c r="G34" s="496"/>
      <c r="H34" s="496"/>
      <c r="I34" s="496"/>
      <c r="J34" s="496"/>
      <c r="K34" s="496"/>
      <c r="L34" s="496"/>
      <c r="M34" s="496"/>
      <c r="N34" s="496">
        <f t="shared" si="2"/>
        <v>22556131233</v>
      </c>
      <c r="O34" s="496"/>
      <c r="P34" s="1683"/>
      <c r="Q34" s="496"/>
      <c r="R34" s="496"/>
      <c r="S34" s="496"/>
      <c r="T34" s="496"/>
      <c r="U34" s="496"/>
      <c r="V34" s="496"/>
      <c r="W34" s="496"/>
      <c r="X34" s="496"/>
      <c r="Y34" s="496"/>
      <c r="Z34" s="496"/>
      <c r="AA34" s="496"/>
      <c r="AB34" s="496"/>
      <c r="AC34" s="496"/>
      <c r="AD34" s="496"/>
      <c r="AE34" s="496"/>
      <c r="AF34" s="496"/>
      <c r="AG34" s="496"/>
      <c r="AH34" s="496"/>
      <c r="AI34" s="496"/>
      <c r="AJ34" s="496"/>
      <c r="AK34" s="496"/>
      <c r="AL34" s="496"/>
      <c r="AM34" s="496"/>
      <c r="AN34" s="496"/>
      <c r="AO34" s="496"/>
      <c r="AP34" s="496"/>
      <c r="AQ34" s="496"/>
      <c r="AR34" s="496"/>
      <c r="AS34" s="496"/>
      <c r="AT34" s="496"/>
      <c r="AU34" s="496"/>
      <c r="AV34" s="496"/>
      <c r="AW34" s="496"/>
      <c r="AX34" s="496"/>
      <c r="AY34" s="496"/>
      <c r="AZ34" s="496"/>
      <c r="BA34" s="496"/>
      <c r="BB34" s="496"/>
      <c r="BC34" s="496"/>
      <c r="BD34" s="496"/>
      <c r="BE34" s="496"/>
      <c r="BF34" s="496"/>
      <c r="BG34" s="496"/>
      <c r="BH34" s="496"/>
      <c r="BI34" s="496"/>
      <c r="BJ34" s="496"/>
      <c r="BK34" s="496"/>
      <c r="BL34" s="496"/>
      <c r="BM34" s="496"/>
      <c r="BN34" s="496"/>
      <c r="BO34" s="496"/>
      <c r="BP34" s="496"/>
      <c r="BQ34" s="496"/>
      <c r="BR34" s="496"/>
      <c r="BS34" s="496"/>
      <c r="BT34" s="496"/>
      <c r="BU34" s="496"/>
      <c r="BV34" s="496"/>
      <c r="BW34" s="496"/>
      <c r="BX34" s="496"/>
      <c r="BY34" s="496"/>
      <c r="BZ34" s="496"/>
      <c r="CA34" s="496"/>
      <c r="CB34" s="496"/>
      <c r="CC34" s="496"/>
      <c r="CD34" s="496"/>
      <c r="CE34" s="496"/>
      <c r="CF34" s="496"/>
      <c r="CG34" s="496"/>
      <c r="CH34" s="496"/>
      <c r="CI34" s="496"/>
      <c r="CJ34" s="496"/>
      <c r="CK34" s="496"/>
      <c r="CL34" s="496"/>
      <c r="CM34" s="496"/>
      <c r="CN34" s="496"/>
      <c r="CO34" s="496"/>
      <c r="CP34" s="496"/>
      <c r="CQ34" s="496"/>
      <c r="CR34" s="496"/>
      <c r="CS34" s="496"/>
      <c r="CT34" s="496"/>
      <c r="CU34" s="496"/>
      <c r="CV34" s="496"/>
      <c r="CW34" s="496"/>
      <c r="CX34" s="496"/>
      <c r="CY34" s="1374"/>
      <c r="CZ34" s="1374"/>
      <c r="DA34" s="496"/>
      <c r="DB34" s="496"/>
      <c r="DC34" s="496"/>
      <c r="DD34" s="496"/>
      <c r="DE34" s="496"/>
      <c r="DF34" s="496"/>
      <c r="DG34" s="496"/>
      <c r="DH34" s="496"/>
      <c r="DI34" s="496"/>
      <c r="DJ34" s="496"/>
      <c r="DK34" s="496"/>
      <c r="DL34" s="496"/>
      <c r="DM34" s="496"/>
      <c r="DN34" s="496"/>
      <c r="DO34" s="496"/>
      <c r="DP34" s="496"/>
      <c r="DQ34" s="496"/>
      <c r="DR34" s="496"/>
      <c r="DS34" s="496"/>
      <c r="DT34" s="496"/>
      <c r="DU34" s="496"/>
      <c r="DV34" s="496"/>
      <c r="DW34" s="496"/>
      <c r="DX34" s="496"/>
      <c r="DY34" s="496"/>
      <c r="DZ34" s="496"/>
      <c r="EA34" s="496"/>
      <c r="EB34" s="496"/>
      <c r="EC34" s="496"/>
      <c r="ED34" s="496"/>
      <c r="EE34" s="496"/>
      <c r="EF34" s="496"/>
      <c r="EG34" s="496"/>
      <c r="EH34" s="496"/>
      <c r="EI34" s="496"/>
      <c r="EJ34" s="496"/>
      <c r="EK34" s="496"/>
      <c r="EL34" s="496"/>
      <c r="EM34" s="496"/>
      <c r="EN34" s="496"/>
      <c r="EO34" s="496"/>
      <c r="EP34" s="496"/>
      <c r="EQ34" s="496"/>
      <c r="ER34" s="496"/>
      <c r="ES34" s="496"/>
      <c r="ET34" s="496"/>
      <c r="EU34" s="496"/>
      <c r="EV34" s="496"/>
      <c r="EW34" s="496"/>
      <c r="EX34" s="496"/>
      <c r="EY34" s="496"/>
      <c r="EZ34" s="1684"/>
      <c r="FA34" s="500">
        <f t="shared" si="0"/>
        <v>22556131233</v>
      </c>
      <c r="FB34" s="501">
        <f t="shared" si="1"/>
        <v>0</v>
      </c>
      <c r="FC34" s="404"/>
      <c r="FD34" s="404"/>
      <c r="FE34" s="404"/>
      <c r="FF34" s="404"/>
      <c r="FG34" s="404"/>
      <c r="FH34" s="404"/>
      <c r="FI34" s="404"/>
      <c r="FJ34" s="404"/>
      <c r="FK34" s="404"/>
      <c r="FL34" s="504"/>
    </row>
    <row r="35" spans="1:168" ht="20.25" x14ac:dyDescent="0.5">
      <c r="A35" s="399">
        <v>120</v>
      </c>
      <c r="B35" s="399">
        <v>12026</v>
      </c>
      <c r="C35" s="1682" t="s">
        <v>2149</v>
      </c>
      <c r="D35" s="1780">
        <v>677562504</v>
      </c>
      <c r="E35" s="921">
        <v>0</v>
      </c>
      <c r="F35" s="507"/>
      <c r="G35" s="496"/>
      <c r="H35" s="496"/>
      <c r="I35" s="496"/>
      <c r="J35" s="496"/>
      <c r="K35" s="496"/>
      <c r="L35" s="496"/>
      <c r="M35" s="496"/>
      <c r="N35" s="496">
        <f t="shared" si="2"/>
        <v>677562504</v>
      </c>
      <c r="O35" s="496"/>
      <c r="P35" s="1683"/>
      <c r="Q35" s="496"/>
      <c r="R35" s="496"/>
      <c r="S35" s="496"/>
      <c r="T35" s="496"/>
      <c r="U35" s="496"/>
      <c r="V35" s="496"/>
      <c r="W35" s="496"/>
      <c r="X35" s="496"/>
      <c r="Y35" s="496"/>
      <c r="Z35" s="496"/>
      <c r="AA35" s="496"/>
      <c r="AB35" s="496"/>
      <c r="AC35" s="496"/>
      <c r="AD35" s="496"/>
      <c r="AE35" s="496"/>
      <c r="AF35" s="496"/>
      <c r="AG35" s="496"/>
      <c r="AH35" s="496"/>
      <c r="AI35" s="496"/>
      <c r="AJ35" s="496"/>
      <c r="AK35" s="496"/>
      <c r="AL35" s="496"/>
      <c r="AM35" s="496"/>
      <c r="AN35" s="496"/>
      <c r="AO35" s="496"/>
      <c r="AP35" s="496"/>
      <c r="AQ35" s="496"/>
      <c r="AR35" s="496"/>
      <c r="AS35" s="496"/>
      <c r="AT35" s="496"/>
      <c r="AU35" s="496"/>
      <c r="AV35" s="496"/>
      <c r="AW35" s="496"/>
      <c r="AX35" s="496"/>
      <c r="AY35" s="496"/>
      <c r="AZ35" s="496"/>
      <c r="BA35" s="496"/>
      <c r="BB35" s="496"/>
      <c r="BC35" s="496"/>
      <c r="BD35" s="496"/>
      <c r="BE35" s="496"/>
      <c r="BF35" s="496"/>
      <c r="BG35" s="496"/>
      <c r="BH35" s="496"/>
      <c r="BI35" s="496"/>
      <c r="BJ35" s="496"/>
      <c r="BK35" s="496"/>
      <c r="BL35" s="496"/>
      <c r="BM35" s="496"/>
      <c r="BN35" s="496"/>
      <c r="BO35" s="496"/>
      <c r="BP35" s="496"/>
      <c r="BQ35" s="496"/>
      <c r="BR35" s="496"/>
      <c r="BS35" s="496"/>
      <c r="BT35" s="496"/>
      <c r="BU35" s="496"/>
      <c r="BV35" s="496"/>
      <c r="BW35" s="496"/>
      <c r="BX35" s="496"/>
      <c r="BY35" s="496"/>
      <c r="BZ35" s="496"/>
      <c r="CA35" s="496"/>
      <c r="CB35" s="496"/>
      <c r="CC35" s="496"/>
      <c r="CD35" s="496"/>
      <c r="CE35" s="496"/>
      <c r="CF35" s="496"/>
      <c r="CG35" s="496"/>
      <c r="CH35" s="496"/>
      <c r="CI35" s="496"/>
      <c r="CJ35" s="496"/>
      <c r="CK35" s="496"/>
      <c r="CL35" s="496"/>
      <c r="CM35" s="496"/>
      <c r="CN35" s="496"/>
      <c r="CO35" s="496"/>
      <c r="CP35" s="496"/>
      <c r="CQ35" s="496"/>
      <c r="CR35" s="496"/>
      <c r="CS35" s="496"/>
      <c r="CT35" s="496"/>
      <c r="CU35" s="496"/>
      <c r="CV35" s="496"/>
      <c r="CW35" s="496"/>
      <c r="CX35" s="496"/>
      <c r="CY35" s="1374"/>
      <c r="CZ35" s="1374"/>
      <c r="DA35" s="496"/>
      <c r="DB35" s="496"/>
      <c r="DC35" s="496"/>
      <c r="DD35" s="496"/>
      <c r="DE35" s="496"/>
      <c r="DF35" s="496"/>
      <c r="DG35" s="496"/>
      <c r="DH35" s="496"/>
      <c r="DI35" s="496"/>
      <c r="DJ35" s="496"/>
      <c r="DK35" s="496"/>
      <c r="DL35" s="496"/>
      <c r="DM35" s="496"/>
      <c r="DN35" s="496"/>
      <c r="DO35" s="496"/>
      <c r="DP35" s="496"/>
      <c r="DQ35" s="496"/>
      <c r="DR35" s="496"/>
      <c r="DS35" s="496"/>
      <c r="DT35" s="496"/>
      <c r="DU35" s="496"/>
      <c r="DV35" s="496"/>
      <c r="DW35" s="496"/>
      <c r="DX35" s="496"/>
      <c r="DY35" s="496"/>
      <c r="DZ35" s="496"/>
      <c r="EA35" s="496"/>
      <c r="EB35" s="496"/>
      <c r="EC35" s="496"/>
      <c r="ED35" s="496"/>
      <c r="EE35" s="496"/>
      <c r="EF35" s="496"/>
      <c r="EG35" s="496"/>
      <c r="EH35" s="496"/>
      <c r="EI35" s="496"/>
      <c r="EJ35" s="496"/>
      <c r="EK35" s="496"/>
      <c r="EL35" s="496"/>
      <c r="EM35" s="496"/>
      <c r="EN35" s="496"/>
      <c r="EO35" s="496"/>
      <c r="EP35" s="496"/>
      <c r="EQ35" s="496"/>
      <c r="ER35" s="496"/>
      <c r="ES35" s="496"/>
      <c r="ET35" s="496"/>
      <c r="EU35" s="496"/>
      <c r="EV35" s="496"/>
      <c r="EW35" s="496"/>
      <c r="EX35" s="496"/>
      <c r="EY35" s="496"/>
      <c r="EZ35" s="1684"/>
      <c r="FA35" s="500">
        <f t="shared" si="0"/>
        <v>677562504</v>
      </c>
      <c r="FB35" s="501">
        <f t="shared" si="1"/>
        <v>0</v>
      </c>
      <c r="FC35" s="404"/>
      <c r="FD35" s="404"/>
      <c r="FE35" s="404"/>
      <c r="FF35" s="404"/>
      <c r="FG35" s="404"/>
      <c r="FH35" s="404"/>
      <c r="FI35" s="404"/>
      <c r="FJ35" s="404"/>
      <c r="FK35" s="404"/>
      <c r="FL35" s="504"/>
    </row>
    <row r="36" spans="1:168" ht="20.25" x14ac:dyDescent="0.5">
      <c r="A36" s="399">
        <v>130</v>
      </c>
      <c r="B36" s="399">
        <v>13001</v>
      </c>
      <c r="C36" s="1682" t="s">
        <v>1371</v>
      </c>
      <c r="D36" s="1780">
        <v>2092913333118</v>
      </c>
      <c r="E36" s="921">
        <v>0</v>
      </c>
      <c r="F36" s="507"/>
      <c r="G36" s="496"/>
      <c r="H36" s="496"/>
      <c r="I36" s="496"/>
      <c r="J36" s="496"/>
      <c r="K36" s="496"/>
      <c r="L36" s="496"/>
      <c r="M36" s="496"/>
      <c r="N36" s="496"/>
      <c r="O36" s="496"/>
      <c r="P36" s="496"/>
      <c r="Q36" s="496">
        <f>D36</f>
        <v>2092913333118</v>
      </c>
      <c r="R36" s="496"/>
      <c r="S36" s="496"/>
      <c r="T36" s="496"/>
      <c r="U36" s="496"/>
      <c r="V36" s="496"/>
      <c r="W36" s="496"/>
      <c r="X36" s="496"/>
      <c r="Y36" s="496"/>
      <c r="Z36" s="496"/>
      <c r="AA36" s="496"/>
      <c r="AB36" s="496"/>
      <c r="AC36" s="496"/>
      <c r="AD36" s="496"/>
      <c r="AE36" s="496"/>
      <c r="AF36" s="496"/>
      <c r="AG36" s="496"/>
      <c r="AH36" s="496"/>
      <c r="AI36" s="496"/>
      <c r="AJ36" s="496"/>
      <c r="AK36" s="496"/>
      <c r="AL36" s="496"/>
      <c r="AM36" s="496"/>
      <c r="AN36" s="496"/>
      <c r="AO36" s="496"/>
      <c r="AP36" s="496"/>
      <c r="AQ36" s="496"/>
      <c r="AR36" s="496"/>
      <c r="AS36" s="496"/>
      <c r="AT36" s="496"/>
      <c r="AU36" s="496"/>
      <c r="AV36" s="496"/>
      <c r="AW36" s="496"/>
      <c r="AX36" s="496"/>
      <c r="AY36" s="496"/>
      <c r="AZ36" s="496"/>
      <c r="BA36" s="496"/>
      <c r="BB36" s="496"/>
      <c r="BC36" s="496"/>
      <c r="BD36" s="496"/>
      <c r="BE36" s="496"/>
      <c r="BF36" s="496"/>
      <c r="BG36" s="496"/>
      <c r="BH36" s="496"/>
      <c r="BI36" s="496"/>
      <c r="BJ36" s="496"/>
      <c r="BK36" s="496"/>
      <c r="BL36" s="496"/>
      <c r="BM36" s="496"/>
      <c r="BN36" s="496"/>
      <c r="BO36" s="496"/>
      <c r="BP36" s="496"/>
      <c r="BQ36" s="496"/>
      <c r="BR36" s="496"/>
      <c r="BS36" s="496"/>
      <c r="BT36" s="496"/>
      <c r="BU36" s="496"/>
      <c r="BV36" s="496"/>
      <c r="BW36" s="496"/>
      <c r="BX36" s="496"/>
      <c r="BY36" s="496"/>
      <c r="BZ36" s="496"/>
      <c r="CA36" s="496"/>
      <c r="CB36" s="496"/>
      <c r="CC36" s="496"/>
      <c r="CD36" s="496"/>
      <c r="CE36" s="496"/>
      <c r="CF36" s="496"/>
      <c r="CG36" s="496"/>
      <c r="CH36" s="496"/>
      <c r="CI36" s="496"/>
      <c r="CJ36" s="496"/>
      <c r="CK36" s="496"/>
      <c r="CL36" s="496"/>
      <c r="CM36" s="496"/>
      <c r="CN36" s="496"/>
      <c r="CO36" s="496"/>
      <c r="CP36" s="496"/>
      <c r="CQ36" s="496"/>
      <c r="CR36" s="496"/>
      <c r="CS36" s="496"/>
      <c r="CT36" s="496"/>
      <c r="CU36" s="496"/>
      <c r="CV36" s="496"/>
      <c r="CW36" s="496"/>
      <c r="CX36" s="496"/>
      <c r="CY36" s="1374"/>
      <c r="CZ36" s="1374"/>
      <c r="DA36" s="496"/>
      <c r="DB36" s="496"/>
      <c r="DC36" s="496"/>
      <c r="DD36" s="496"/>
      <c r="DE36" s="496"/>
      <c r="DF36" s="496"/>
      <c r="DG36" s="496"/>
      <c r="DH36" s="496"/>
      <c r="DI36" s="496"/>
      <c r="DJ36" s="496"/>
      <c r="DK36" s="496"/>
      <c r="DL36" s="496"/>
      <c r="DM36" s="496"/>
      <c r="DN36" s="496"/>
      <c r="DO36" s="496"/>
      <c r="DP36" s="496"/>
      <c r="DQ36" s="496"/>
      <c r="DR36" s="496"/>
      <c r="DS36" s="496"/>
      <c r="DT36" s="496"/>
      <c r="DU36" s="496"/>
      <c r="DV36" s="496"/>
      <c r="DW36" s="496"/>
      <c r="DX36" s="496"/>
      <c r="DY36" s="496"/>
      <c r="DZ36" s="496"/>
      <c r="EA36" s="496"/>
      <c r="EB36" s="496"/>
      <c r="EC36" s="496"/>
      <c r="ED36" s="496"/>
      <c r="EE36" s="496"/>
      <c r="EF36" s="496"/>
      <c r="EG36" s="496"/>
      <c r="EH36" s="496"/>
      <c r="EI36" s="496"/>
      <c r="EJ36" s="496"/>
      <c r="EK36" s="496"/>
      <c r="EL36" s="496"/>
      <c r="EM36" s="496"/>
      <c r="EN36" s="496"/>
      <c r="EO36" s="496"/>
      <c r="EP36" s="496"/>
      <c r="EQ36" s="496"/>
      <c r="ER36" s="496"/>
      <c r="ES36" s="496"/>
      <c r="ET36" s="496"/>
      <c r="EU36" s="496"/>
      <c r="EV36" s="496"/>
      <c r="EW36" s="496"/>
      <c r="EX36" s="496"/>
      <c r="EY36" s="496"/>
      <c r="EZ36" s="1684"/>
      <c r="FA36" s="500">
        <f t="shared" si="0"/>
        <v>2092913333118</v>
      </c>
      <c r="FB36" s="501">
        <f t="shared" si="1"/>
        <v>0</v>
      </c>
      <c r="FC36" s="404"/>
      <c r="FD36" s="404">
        <v>1382739810400</v>
      </c>
      <c r="FE36" s="404"/>
      <c r="FF36" s="404"/>
      <c r="FG36" s="404"/>
      <c r="FH36" s="404"/>
      <c r="FI36" s="404"/>
      <c r="FJ36" s="404"/>
      <c r="FK36" s="404"/>
      <c r="FL36" s="504"/>
    </row>
    <row r="37" spans="1:168" ht="20.25" x14ac:dyDescent="0.5">
      <c r="A37" s="399">
        <v>130</v>
      </c>
      <c r="B37" s="399">
        <v>13002</v>
      </c>
      <c r="C37" s="1682" t="s">
        <v>1372</v>
      </c>
      <c r="D37" s="921"/>
      <c r="E37" s="921">
        <v>0</v>
      </c>
      <c r="F37" s="507"/>
      <c r="G37" s="496"/>
      <c r="H37" s="496"/>
      <c r="I37" s="496"/>
      <c r="J37" s="496"/>
      <c r="K37" s="496"/>
      <c r="L37" s="496"/>
      <c r="M37" s="496"/>
      <c r="N37" s="496"/>
      <c r="O37" s="496"/>
      <c r="P37" s="496"/>
      <c r="Q37" s="496">
        <f>D37</f>
        <v>0</v>
      </c>
      <c r="R37" s="496"/>
      <c r="S37" s="496"/>
      <c r="T37" s="496"/>
      <c r="U37" s="496"/>
      <c r="V37" s="496"/>
      <c r="W37" s="496"/>
      <c r="X37" s="496"/>
      <c r="Y37" s="496"/>
      <c r="Z37" s="496"/>
      <c r="AA37" s="496"/>
      <c r="AB37" s="496"/>
      <c r="AC37" s="496"/>
      <c r="AD37" s="496"/>
      <c r="AE37" s="496"/>
      <c r="AF37" s="496"/>
      <c r="AG37" s="496"/>
      <c r="AH37" s="496"/>
      <c r="AI37" s="496"/>
      <c r="AJ37" s="496"/>
      <c r="AK37" s="496"/>
      <c r="AL37" s="496"/>
      <c r="AM37" s="496"/>
      <c r="AN37" s="496"/>
      <c r="AO37" s="496"/>
      <c r="AP37" s="496"/>
      <c r="AQ37" s="496"/>
      <c r="AR37" s="496"/>
      <c r="AS37" s="496"/>
      <c r="AT37" s="496"/>
      <c r="AU37" s="496"/>
      <c r="AV37" s="496"/>
      <c r="AW37" s="496"/>
      <c r="AX37" s="496"/>
      <c r="AY37" s="496"/>
      <c r="AZ37" s="496"/>
      <c r="BA37" s="496"/>
      <c r="BB37" s="496"/>
      <c r="BC37" s="496"/>
      <c r="BD37" s="496"/>
      <c r="BE37" s="496"/>
      <c r="BF37" s="496"/>
      <c r="BG37" s="496"/>
      <c r="BH37" s="496"/>
      <c r="BI37" s="496"/>
      <c r="BJ37" s="496"/>
      <c r="BK37" s="496"/>
      <c r="BL37" s="496"/>
      <c r="BM37" s="496"/>
      <c r="BN37" s="496"/>
      <c r="BO37" s="496"/>
      <c r="BP37" s="496"/>
      <c r="BQ37" s="496"/>
      <c r="BR37" s="496"/>
      <c r="BS37" s="496"/>
      <c r="BT37" s="496"/>
      <c r="BU37" s="496"/>
      <c r="BV37" s="496"/>
      <c r="BW37" s="496"/>
      <c r="BX37" s="496"/>
      <c r="BY37" s="496"/>
      <c r="BZ37" s="496"/>
      <c r="CA37" s="496"/>
      <c r="CB37" s="496"/>
      <c r="CC37" s="496"/>
      <c r="CD37" s="496"/>
      <c r="CE37" s="496"/>
      <c r="CF37" s="496"/>
      <c r="CG37" s="496"/>
      <c r="CH37" s="496"/>
      <c r="CI37" s="496"/>
      <c r="CJ37" s="496"/>
      <c r="CK37" s="496"/>
      <c r="CL37" s="496"/>
      <c r="CM37" s="496"/>
      <c r="CN37" s="496"/>
      <c r="CO37" s="496"/>
      <c r="CP37" s="496"/>
      <c r="CQ37" s="496"/>
      <c r="CR37" s="496"/>
      <c r="CS37" s="496"/>
      <c r="CT37" s="496"/>
      <c r="CU37" s="496"/>
      <c r="CV37" s="496"/>
      <c r="CW37" s="496"/>
      <c r="CX37" s="496"/>
      <c r="CY37" s="1374"/>
      <c r="CZ37" s="1374"/>
      <c r="DA37" s="496"/>
      <c r="DB37" s="496"/>
      <c r="DC37" s="496"/>
      <c r="DD37" s="496"/>
      <c r="DE37" s="496"/>
      <c r="DF37" s="496"/>
      <c r="DG37" s="496"/>
      <c r="DH37" s="496"/>
      <c r="DI37" s="496"/>
      <c r="DJ37" s="496"/>
      <c r="DK37" s="496"/>
      <c r="DL37" s="496"/>
      <c r="DM37" s="496"/>
      <c r="DN37" s="496"/>
      <c r="DO37" s="496"/>
      <c r="DP37" s="496"/>
      <c r="DQ37" s="496"/>
      <c r="DR37" s="496"/>
      <c r="DS37" s="496"/>
      <c r="DT37" s="496"/>
      <c r="DU37" s="496"/>
      <c r="DV37" s="496"/>
      <c r="DW37" s="496"/>
      <c r="DX37" s="496"/>
      <c r="DY37" s="496"/>
      <c r="DZ37" s="496"/>
      <c r="EA37" s="496"/>
      <c r="EB37" s="496"/>
      <c r="EC37" s="496"/>
      <c r="ED37" s="496"/>
      <c r="EE37" s="496"/>
      <c r="EF37" s="496"/>
      <c r="EG37" s="496"/>
      <c r="EH37" s="496"/>
      <c r="EI37" s="496"/>
      <c r="EJ37" s="496"/>
      <c r="EK37" s="496"/>
      <c r="EL37" s="496"/>
      <c r="EM37" s="496"/>
      <c r="EN37" s="496"/>
      <c r="EO37" s="496"/>
      <c r="EP37" s="496"/>
      <c r="EQ37" s="496"/>
      <c r="ER37" s="496"/>
      <c r="ES37" s="496"/>
      <c r="ET37" s="496"/>
      <c r="EU37" s="496"/>
      <c r="EV37" s="496"/>
      <c r="EW37" s="496"/>
      <c r="EX37" s="496"/>
      <c r="EY37" s="496"/>
      <c r="EZ37" s="1684"/>
      <c r="FA37" s="500">
        <f t="shared" ref="FA37:FA67" si="3">SUM(F37:EZ37)</f>
        <v>0</v>
      </c>
      <c r="FB37" s="501">
        <f t="shared" si="1"/>
        <v>0</v>
      </c>
      <c r="FC37" s="404"/>
      <c r="FD37" s="404"/>
      <c r="FE37" s="404"/>
      <c r="FF37" s="404"/>
      <c r="FG37" s="404"/>
      <c r="FH37" s="404"/>
      <c r="FI37" s="404"/>
      <c r="FJ37" s="404"/>
      <c r="FK37" s="404"/>
      <c r="FL37" s="504"/>
    </row>
    <row r="38" spans="1:168" ht="20.25" x14ac:dyDescent="0.5">
      <c r="A38" s="399">
        <v>130</v>
      </c>
      <c r="B38" s="399">
        <v>13003</v>
      </c>
      <c r="C38" s="1682" t="s">
        <v>2028</v>
      </c>
      <c r="D38" s="921"/>
      <c r="E38" s="921">
        <v>0</v>
      </c>
      <c r="F38" s="507"/>
      <c r="G38" s="496"/>
      <c r="H38" s="496"/>
      <c r="I38" s="496"/>
      <c r="J38" s="496"/>
      <c r="K38" s="1685"/>
      <c r="L38" s="496"/>
      <c r="M38" s="496"/>
      <c r="N38" s="496"/>
      <c r="O38" s="496"/>
      <c r="P38" s="496"/>
      <c r="Q38" s="496">
        <f>E38</f>
        <v>0</v>
      </c>
      <c r="R38" s="496"/>
      <c r="S38" s="496"/>
      <c r="T38" s="496"/>
      <c r="U38" s="496"/>
      <c r="V38" s="496"/>
      <c r="W38" s="496"/>
      <c r="X38" s="496"/>
      <c r="Y38" s="496"/>
      <c r="Z38" s="496"/>
      <c r="AA38" s="496"/>
      <c r="AB38" s="496"/>
      <c r="AC38" s="496"/>
      <c r="AD38" s="496"/>
      <c r="AE38" s="496"/>
      <c r="AF38" s="496"/>
      <c r="AG38" s="496"/>
      <c r="AH38" s="496"/>
      <c r="AI38" s="496"/>
      <c r="AJ38" s="496"/>
      <c r="AK38" s="496"/>
      <c r="AL38" s="496"/>
      <c r="AM38" s="496"/>
      <c r="AN38" s="496"/>
      <c r="AO38" s="496"/>
      <c r="AP38" s="496"/>
      <c r="AQ38" s="496"/>
      <c r="AR38" s="496"/>
      <c r="AS38" s="496"/>
      <c r="AT38" s="496"/>
      <c r="AU38" s="496"/>
      <c r="AV38" s="496"/>
      <c r="AW38" s="496"/>
      <c r="AX38" s="496"/>
      <c r="AY38" s="496"/>
      <c r="AZ38" s="496"/>
      <c r="BA38" s="496"/>
      <c r="BB38" s="496"/>
      <c r="BC38" s="496"/>
      <c r="BD38" s="496"/>
      <c r="BE38" s="496"/>
      <c r="BF38" s="496"/>
      <c r="BG38" s="496"/>
      <c r="BH38" s="496"/>
      <c r="BI38" s="496"/>
      <c r="BJ38" s="496"/>
      <c r="BK38" s="496"/>
      <c r="BL38" s="496"/>
      <c r="BM38" s="496"/>
      <c r="BN38" s="496"/>
      <c r="BO38" s="496"/>
      <c r="BP38" s="496"/>
      <c r="BQ38" s="496"/>
      <c r="BR38" s="496"/>
      <c r="BS38" s="496"/>
      <c r="BT38" s="496"/>
      <c r="BU38" s="496"/>
      <c r="BV38" s="496"/>
      <c r="BW38" s="496"/>
      <c r="BX38" s="496"/>
      <c r="BY38" s="496"/>
      <c r="BZ38" s="496"/>
      <c r="CA38" s="496"/>
      <c r="CB38" s="496"/>
      <c r="CC38" s="496"/>
      <c r="CD38" s="496"/>
      <c r="CE38" s="496"/>
      <c r="CF38" s="496"/>
      <c r="CG38" s="496"/>
      <c r="CH38" s="496"/>
      <c r="CI38" s="496"/>
      <c r="CJ38" s="496"/>
      <c r="CK38" s="496"/>
      <c r="CL38" s="496"/>
      <c r="CM38" s="496"/>
      <c r="CN38" s="496"/>
      <c r="CO38" s="496"/>
      <c r="CP38" s="496"/>
      <c r="CQ38" s="496"/>
      <c r="CR38" s="496"/>
      <c r="CS38" s="496"/>
      <c r="CT38" s="496"/>
      <c r="CU38" s="496"/>
      <c r="CV38" s="496"/>
      <c r="CW38" s="496"/>
      <c r="CX38" s="496"/>
      <c r="CY38" s="1374"/>
      <c r="CZ38" s="1374"/>
      <c r="DA38" s="496"/>
      <c r="DB38" s="496"/>
      <c r="DC38" s="496"/>
      <c r="DD38" s="496"/>
      <c r="DE38" s="496"/>
      <c r="DF38" s="496"/>
      <c r="DG38" s="496"/>
      <c r="DH38" s="496"/>
      <c r="DI38" s="496"/>
      <c r="DJ38" s="496"/>
      <c r="DK38" s="496"/>
      <c r="DL38" s="496"/>
      <c r="DM38" s="496"/>
      <c r="DN38" s="496"/>
      <c r="DO38" s="496"/>
      <c r="DP38" s="496"/>
      <c r="DQ38" s="496"/>
      <c r="DR38" s="496"/>
      <c r="DS38" s="496"/>
      <c r="DT38" s="496"/>
      <c r="DU38" s="496"/>
      <c r="DV38" s="496"/>
      <c r="DW38" s="496"/>
      <c r="DX38" s="496"/>
      <c r="DY38" s="496"/>
      <c r="DZ38" s="496"/>
      <c r="EA38" s="496"/>
      <c r="EB38" s="496"/>
      <c r="EC38" s="496"/>
      <c r="ED38" s="496"/>
      <c r="EE38" s="496"/>
      <c r="EF38" s="496"/>
      <c r="EG38" s="496"/>
      <c r="EH38" s="496"/>
      <c r="EI38" s="496"/>
      <c r="EJ38" s="496"/>
      <c r="EK38" s="496"/>
      <c r="EL38" s="496"/>
      <c r="EM38" s="496"/>
      <c r="EN38" s="496"/>
      <c r="EO38" s="496"/>
      <c r="EP38" s="496"/>
      <c r="EQ38" s="496"/>
      <c r="ER38" s="496"/>
      <c r="ES38" s="496"/>
      <c r="ET38" s="496"/>
      <c r="EU38" s="496"/>
      <c r="EV38" s="496"/>
      <c r="EW38" s="496"/>
      <c r="EX38" s="496"/>
      <c r="EY38" s="496"/>
      <c r="EZ38" s="1684"/>
      <c r="FA38" s="500">
        <f t="shared" si="3"/>
        <v>0</v>
      </c>
      <c r="FB38" s="501">
        <f>D38+E38-FA38</f>
        <v>0</v>
      </c>
      <c r="FC38" s="404"/>
      <c r="FD38" s="404"/>
      <c r="FE38" s="404"/>
      <c r="FF38" s="404"/>
      <c r="FG38" s="404"/>
      <c r="FH38" s="404"/>
      <c r="FI38" s="404"/>
      <c r="FJ38" s="404"/>
      <c r="FK38" s="404"/>
      <c r="FL38" s="504"/>
    </row>
    <row r="39" spans="1:168" ht="20.25" x14ac:dyDescent="0.5">
      <c r="A39" s="399">
        <v>130</v>
      </c>
      <c r="B39" s="399">
        <v>13004</v>
      </c>
      <c r="C39" s="1682" t="s">
        <v>2026</v>
      </c>
      <c r="D39" s="921"/>
      <c r="E39" s="921">
        <v>0</v>
      </c>
      <c r="F39" s="507"/>
      <c r="G39" s="496"/>
      <c r="H39" s="496"/>
      <c r="I39" s="496"/>
      <c r="J39" s="496"/>
      <c r="K39" s="1685"/>
      <c r="L39" s="496"/>
      <c r="M39" s="496"/>
      <c r="N39" s="496"/>
      <c r="O39" s="496"/>
      <c r="P39" s="496"/>
      <c r="Q39" s="496">
        <f>D39</f>
        <v>0</v>
      </c>
      <c r="R39" s="496"/>
      <c r="S39" s="496"/>
      <c r="T39" s="496"/>
      <c r="U39" s="496"/>
      <c r="V39" s="496"/>
      <c r="W39" s="496"/>
      <c r="X39" s="496"/>
      <c r="Y39" s="496"/>
      <c r="Z39" s="496"/>
      <c r="AA39" s="496"/>
      <c r="AB39" s="496"/>
      <c r="AC39" s="496"/>
      <c r="AD39" s="496"/>
      <c r="AE39" s="496"/>
      <c r="AF39" s="496"/>
      <c r="AG39" s="496"/>
      <c r="AH39" s="496"/>
      <c r="AI39" s="496"/>
      <c r="AJ39" s="496"/>
      <c r="AK39" s="496"/>
      <c r="AL39" s="496"/>
      <c r="AM39" s="496"/>
      <c r="AN39" s="496"/>
      <c r="AO39" s="496"/>
      <c r="AP39" s="496"/>
      <c r="AQ39" s="496"/>
      <c r="AR39" s="496"/>
      <c r="AS39" s="496"/>
      <c r="AT39" s="496"/>
      <c r="AU39" s="496"/>
      <c r="AV39" s="496"/>
      <c r="AW39" s="496"/>
      <c r="AX39" s="496"/>
      <c r="AY39" s="496"/>
      <c r="AZ39" s="496"/>
      <c r="BA39" s="496"/>
      <c r="BB39" s="496"/>
      <c r="BC39" s="496"/>
      <c r="BD39" s="496"/>
      <c r="BE39" s="496"/>
      <c r="BF39" s="496"/>
      <c r="BG39" s="496"/>
      <c r="BH39" s="496"/>
      <c r="BI39" s="496"/>
      <c r="BJ39" s="496"/>
      <c r="BK39" s="496"/>
      <c r="BL39" s="496"/>
      <c r="BM39" s="496"/>
      <c r="BN39" s="496"/>
      <c r="BO39" s="496"/>
      <c r="BP39" s="496"/>
      <c r="BQ39" s="496"/>
      <c r="BR39" s="496"/>
      <c r="BS39" s="496"/>
      <c r="BT39" s="496"/>
      <c r="BU39" s="496"/>
      <c r="BV39" s="496"/>
      <c r="BW39" s="496"/>
      <c r="BX39" s="496"/>
      <c r="BY39" s="496"/>
      <c r="BZ39" s="496"/>
      <c r="CA39" s="496"/>
      <c r="CB39" s="496"/>
      <c r="CC39" s="496"/>
      <c r="CD39" s="496"/>
      <c r="CE39" s="496"/>
      <c r="CF39" s="496"/>
      <c r="CG39" s="496"/>
      <c r="CH39" s="496"/>
      <c r="CI39" s="496"/>
      <c r="CJ39" s="496"/>
      <c r="CK39" s="496"/>
      <c r="CL39" s="496"/>
      <c r="CM39" s="496"/>
      <c r="CN39" s="496"/>
      <c r="CO39" s="496"/>
      <c r="CP39" s="496"/>
      <c r="CQ39" s="496"/>
      <c r="CR39" s="496"/>
      <c r="CS39" s="496"/>
      <c r="CT39" s="496"/>
      <c r="CU39" s="496"/>
      <c r="CV39" s="496"/>
      <c r="CW39" s="496"/>
      <c r="CX39" s="496"/>
      <c r="CY39" s="1374"/>
      <c r="CZ39" s="1374"/>
      <c r="DA39" s="496"/>
      <c r="DB39" s="496"/>
      <c r="DC39" s="496"/>
      <c r="DD39" s="496"/>
      <c r="DE39" s="496"/>
      <c r="DF39" s="496"/>
      <c r="DG39" s="496"/>
      <c r="DH39" s="496"/>
      <c r="DI39" s="496"/>
      <c r="DJ39" s="496"/>
      <c r="DK39" s="496"/>
      <c r="DL39" s="496"/>
      <c r="DM39" s="496"/>
      <c r="DN39" s="496"/>
      <c r="DO39" s="496"/>
      <c r="DP39" s="496"/>
      <c r="DQ39" s="496"/>
      <c r="DR39" s="496"/>
      <c r="DS39" s="496"/>
      <c r="DT39" s="496"/>
      <c r="DU39" s="496"/>
      <c r="DV39" s="496"/>
      <c r="DW39" s="496"/>
      <c r="DX39" s="496"/>
      <c r="DY39" s="496"/>
      <c r="DZ39" s="496"/>
      <c r="EA39" s="496"/>
      <c r="EB39" s="496"/>
      <c r="EC39" s="496"/>
      <c r="ED39" s="496"/>
      <c r="EE39" s="496"/>
      <c r="EF39" s="496"/>
      <c r="EG39" s="496"/>
      <c r="EH39" s="496"/>
      <c r="EI39" s="496"/>
      <c r="EJ39" s="496"/>
      <c r="EK39" s="496"/>
      <c r="EL39" s="496"/>
      <c r="EM39" s="496"/>
      <c r="EN39" s="496"/>
      <c r="EO39" s="496"/>
      <c r="EP39" s="496"/>
      <c r="EQ39" s="496"/>
      <c r="ER39" s="496"/>
      <c r="ES39" s="496"/>
      <c r="ET39" s="496"/>
      <c r="EU39" s="496"/>
      <c r="EV39" s="496"/>
      <c r="EW39" s="496"/>
      <c r="EX39" s="496"/>
      <c r="EY39" s="496"/>
      <c r="EZ39" s="1684"/>
      <c r="FA39" s="500">
        <f t="shared" si="3"/>
        <v>0</v>
      </c>
      <c r="FB39" s="501">
        <f>D39+E39-FA39</f>
        <v>0</v>
      </c>
      <c r="FC39" s="404"/>
      <c r="FD39" s="404"/>
      <c r="FE39" s="404"/>
      <c r="FF39" s="404"/>
      <c r="FG39" s="404"/>
      <c r="FH39" s="404"/>
      <c r="FI39" s="404"/>
      <c r="FJ39" s="404"/>
      <c r="FK39" s="404"/>
      <c r="FL39" s="504"/>
    </row>
    <row r="40" spans="1:168" ht="20.25" x14ac:dyDescent="0.5">
      <c r="A40" s="399">
        <v>130</v>
      </c>
      <c r="B40" s="399">
        <v>13005</v>
      </c>
      <c r="C40" s="1682" t="s">
        <v>1373</v>
      </c>
      <c r="D40" s="1777">
        <v>3261673</v>
      </c>
      <c r="E40" s="921">
        <v>0</v>
      </c>
      <c r="F40" s="507"/>
      <c r="G40" s="496"/>
      <c r="H40" s="496"/>
      <c r="I40" s="496"/>
      <c r="J40" s="496"/>
      <c r="K40" s="496"/>
      <c r="L40" s="496"/>
      <c r="M40" s="496"/>
      <c r="N40" s="496"/>
      <c r="O40" s="496"/>
      <c r="P40" s="1687"/>
      <c r="Q40" s="1688">
        <f>D40</f>
        <v>3261673</v>
      </c>
      <c r="R40" s="1687"/>
      <c r="S40" s="1687"/>
      <c r="T40" s="496"/>
      <c r="U40" s="496"/>
      <c r="V40" s="496"/>
      <c r="W40" s="496"/>
      <c r="X40" s="496"/>
      <c r="Y40" s="496"/>
      <c r="Z40" s="496"/>
      <c r="AA40" s="496"/>
      <c r="AB40" s="496"/>
      <c r="AC40" s="496"/>
      <c r="AD40" s="496"/>
      <c r="AE40" s="496"/>
      <c r="AF40" s="496"/>
      <c r="AG40" s="496"/>
      <c r="AH40" s="496"/>
      <c r="AI40" s="496"/>
      <c r="AJ40" s="496"/>
      <c r="AK40" s="496"/>
      <c r="AL40" s="496"/>
      <c r="AM40" s="496"/>
      <c r="AN40" s="496"/>
      <c r="AO40" s="496"/>
      <c r="AP40" s="496"/>
      <c r="AQ40" s="496"/>
      <c r="AR40" s="496"/>
      <c r="AS40" s="496"/>
      <c r="AT40" s="496"/>
      <c r="AU40" s="496"/>
      <c r="AV40" s="496"/>
      <c r="AW40" s="496"/>
      <c r="AX40" s="496"/>
      <c r="AY40" s="496"/>
      <c r="AZ40" s="496"/>
      <c r="BA40" s="496"/>
      <c r="BB40" s="496"/>
      <c r="BC40" s="496"/>
      <c r="BD40" s="496"/>
      <c r="BE40" s="496"/>
      <c r="BF40" s="496"/>
      <c r="BG40" s="496"/>
      <c r="BH40" s="496"/>
      <c r="BI40" s="496"/>
      <c r="BJ40" s="496"/>
      <c r="BK40" s="496"/>
      <c r="BL40" s="496"/>
      <c r="BM40" s="496"/>
      <c r="BN40" s="496"/>
      <c r="BO40" s="496"/>
      <c r="BP40" s="496"/>
      <c r="BQ40" s="496"/>
      <c r="BR40" s="496"/>
      <c r="BS40" s="496"/>
      <c r="BT40" s="496"/>
      <c r="BU40" s="496"/>
      <c r="BV40" s="496">
        <v>0</v>
      </c>
      <c r="BW40" s="496"/>
      <c r="BX40" s="496"/>
      <c r="BY40" s="496"/>
      <c r="BZ40" s="496"/>
      <c r="CA40" s="496"/>
      <c r="CB40" s="496"/>
      <c r="CC40" s="496"/>
      <c r="CD40" s="496"/>
      <c r="CE40" s="496"/>
      <c r="CF40" s="496"/>
      <c r="CG40" s="496"/>
      <c r="CH40" s="496"/>
      <c r="CI40" s="496"/>
      <c r="CJ40" s="496"/>
      <c r="CK40" s="496"/>
      <c r="CL40" s="496"/>
      <c r="CM40" s="496"/>
      <c r="CN40" s="496"/>
      <c r="CO40" s="496"/>
      <c r="CP40" s="496"/>
      <c r="CQ40" s="496"/>
      <c r="CR40" s="496"/>
      <c r="CS40" s="496"/>
      <c r="CT40" s="496"/>
      <c r="CU40" s="496"/>
      <c r="CV40" s="496"/>
      <c r="CW40" s="496"/>
      <c r="CX40" s="496"/>
      <c r="CY40" s="1374"/>
      <c r="CZ40" s="1374"/>
      <c r="DA40" s="496"/>
      <c r="DB40" s="496"/>
      <c r="DC40" s="496"/>
      <c r="DD40" s="496"/>
      <c r="DE40" s="496"/>
      <c r="DF40" s="496"/>
      <c r="DG40" s="496"/>
      <c r="DH40" s="496"/>
      <c r="DI40" s="496"/>
      <c r="DJ40" s="496"/>
      <c r="DK40" s="496"/>
      <c r="DL40" s="496"/>
      <c r="DM40" s="496"/>
      <c r="DN40" s="496"/>
      <c r="DO40" s="496"/>
      <c r="DP40" s="496"/>
      <c r="DQ40" s="496"/>
      <c r="DR40" s="496"/>
      <c r="DS40" s="496"/>
      <c r="DT40" s="496"/>
      <c r="DU40" s="496"/>
      <c r="DV40" s="496"/>
      <c r="DW40" s="496"/>
      <c r="DX40" s="496"/>
      <c r="DY40" s="496"/>
      <c r="DZ40" s="496"/>
      <c r="EA40" s="496"/>
      <c r="EB40" s="496"/>
      <c r="EC40" s="496"/>
      <c r="ED40" s="496"/>
      <c r="EE40" s="496"/>
      <c r="EF40" s="496"/>
      <c r="EG40" s="496"/>
      <c r="EH40" s="496"/>
      <c r="EI40" s="496"/>
      <c r="EJ40" s="496"/>
      <c r="EK40" s="496"/>
      <c r="EL40" s="496"/>
      <c r="EM40" s="496"/>
      <c r="EN40" s="496"/>
      <c r="EO40" s="496"/>
      <c r="EP40" s="496"/>
      <c r="EQ40" s="496"/>
      <c r="ER40" s="496"/>
      <c r="ES40" s="496"/>
      <c r="ET40" s="496"/>
      <c r="EU40" s="496"/>
      <c r="EV40" s="496"/>
      <c r="EW40" s="496"/>
      <c r="EX40" s="496"/>
      <c r="EY40" s="496"/>
      <c r="EZ40" s="1684"/>
      <c r="FA40" s="500">
        <f>SUM(F40:EZ40)</f>
        <v>3261673</v>
      </c>
      <c r="FB40" s="501">
        <f t="shared" ref="FB40:FB70" si="4">D40-E40-FA40</f>
        <v>0</v>
      </c>
      <c r="FC40" s="404"/>
      <c r="FD40" s="404">
        <v>94502434</v>
      </c>
      <c r="FE40" s="404"/>
      <c r="FF40" s="404"/>
      <c r="FG40" s="404"/>
      <c r="FH40" s="404"/>
      <c r="FI40" s="404"/>
      <c r="FJ40" s="404"/>
      <c r="FK40" s="404"/>
      <c r="FL40" s="504"/>
    </row>
    <row r="41" spans="1:168" ht="20.25" x14ac:dyDescent="0.5">
      <c r="A41" s="399">
        <v>130</v>
      </c>
      <c r="B41" s="399">
        <v>13006</v>
      </c>
      <c r="C41" s="1682" t="s">
        <v>1374</v>
      </c>
      <c r="D41" s="1780">
        <v>24033875774</v>
      </c>
      <c r="E41" s="921">
        <v>0</v>
      </c>
      <c r="F41" s="507"/>
      <c r="G41" s="496"/>
      <c r="H41" s="496"/>
      <c r="I41" s="496"/>
      <c r="J41" s="496"/>
      <c r="K41" s="496"/>
      <c r="L41" s="496"/>
      <c r="M41" s="496"/>
      <c r="N41" s="496"/>
      <c r="O41" s="496"/>
      <c r="P41" s="496"/>
      <c r="Q41" s="496">
        <f>D41</f>
        <v>24033875774</v>
      </c>
      <c r="R41" s="496"/>
      <c r="S41" s="496"/>
      <c r="T41" s="496"/>
      <c r="U41" s="496"/>
      <c r="V41" s="496"/>
      <c r="W41" s="496"/>
      <c r="X41" s="496"/>
      <c r="Y41" s="496"/>
      <c r="Z41" s="496"/>
      <c r="AA41" s="496"/>
      <c r="AB41" s="496"/>
      <c r="AC41" s="496"/>
      <c r="AD41" s="496"/>
      <c r="AE41" s="496"/>
      <c r="AF41" s="496"/>
      <c r="AG41" s="496"/>
      <c r="AH41" s="496"/>
      <c r="AI41" s="496"/>
      <c r="AJ41" s="496"/>
      <c r="AK41" s="496"/>
      <c r="AL41" s="496"/>
      <c r="AM41" s="496"/>
      <c r="AN41" s="496"/>
      <c r="AO41" s="496"/>
      <c r="AP41" s="496"/>
      <c r="AQ41" s="496"/>
      <c r="AR41" s="496"/>
      <c r="AS41" s="496"/>
      <c r="AT41" s="496"/>
      <c r="AU41" s="496"/>
      <c r="AV41" s="496"/>
      <c r="AW41" s="496"/>
      <c r="AX41" s="496"/>
      <c r="AY41" s="496"/>
      <c r="AZ41" s="496"/>
      <c r="BA41" s="496"/>
      <c r="BB41" s="496"/>
      <c r="BC41" s="496"/>
      <c r="BD41" s="496"/>
      <c r="BE41" s="496"/>
      <c r="BF41" s="496"/>
      <c r="BG41" s="496"/>
      <c r="BH41" s="496"/>
      <c r="BI41" s="496"/>
      <c r="BJ41" s="496"/>
      <c r="BK41" s="496"/>
      <c r="BL41" s="496"/>
      <c r="BM41" s="496"/>
      <c r="BN41" s="496"/>
      <c r="BO41" s="496"/>
      <c r="BP41" s="496"/>
      <c r="BQ41" s="496"/>
      <c r="BR41" s="496"/>
      <c r="BS41" s="496"/>
      <c r="BT41" s="496"/>
      <c r="BU41" s="496"/>
      <c r="BV41" s="496"/>
      <c r="BW41" s="496"/>
      <c r="BX41" s="496"/>
      <c r="BY41" s="496"/>
      <c r="BZ41" s="496"/>
      <c r="CA41" s="496"/>
      <c r="CB41" s="496"/>
      <c r="CC41" s="496"/>
      <c r="CD41" s="496"/>
      <c r="CE41" s="496"/>
      <c r="CF41" s="496"/>
      <c r="CG41" s="496"/>
      <c r="CH41" s="496"/>
      <c r="CI41" s="496"/>
      <c r="CJ41" s="496"/>
      <c r="CK41" s="496"/>
      <c r="CL41" s="496"/>
      <c r="CM41" s="496"/>
      <c r="CN41" s="496"/>
      <c r="CO41" s="496"/>
      <c r="CP41" s="496"/>
      <c r="CQ41" s="496"/>
      <c r="CR41" s="496"/>
      <c r="CS41" s="496"/>
      <c r="CT41" s="496"/>
      <c r="CU41" s="496"/>
      <c r="CV41" s="496"/>
      <c r="CW41" s="496"/>
      <c r="CX41" s="496"/>
      <c r="CY41" s="1374"/>
      <c r="CZ41" s="1374"/>
      <c r="DA41" s="496"/>
      <c r="DB41" s="496"/>
      <c r="DC41" s="496"/>
      <c r="DD41" s="496"/>
      <c r="DE41" s="496"/>
      <c r="DF41" s="496"/>
      <c r="DG41" s="496"/>
      <c r="DH41" s="496"/>
      <c r="DI41" s="496"/>
      <c r="DJ41" s="496"/>
      <c r="DK41" s="496"/>
      <c r="DL41" s="496"/>
      <c r="DM41" s="496"/>
      <c r="DN41" s="496"/>
      <c r="DO41" s="496"/>
      <c r="DP41" s="496"/>
      <c r="DQ41" s="496"/>
      <c r="DR41" s="496"/>
      <c r="DS41" s="496"/>
      <c r="DT41" s="496"/>
      <c r="DU41" s="496"/>
      <c r="DV41" s="496"/>
      <c r="DW41" s="496"/>
      <c r="DX41" s="496"/>
      <c r="DY41" s="496"/>
      <c r="DZ41" s="496"/>
      <c r="EA41" s="496"/>
      <c r="EB41" s="496"/>
      <c r="EC41" s="496"/>
      <c r="ED41" s="496"/>
      <c r="EE41" s="496"/>
      <c r="EF41" s="496"/>
      <c r="EG41" s="496"/>
      <c r="EH41" s="496"/>
      <c r="EI41" s="496"/>
      <c r="EJ41" s="496"/>
      <c r="EK41" s="496"/>
      <c r="EL41" s="496"/>
      <c r="EM41" s="496"/>
      <c r="EN41" s="496"/>
      <c r="EO41" s="496"/>
      <c r="EP41" s="496"/>
      <c r="EQ41" s="496"/>
      <c r="ER41" s="496"/>
      <c r="ES41" s="496"/>
      <c r="ET41" s="496"/>
      <c r="EU41" s="496"/>
      <c r="EV41" s="496"/>
      <c r="EW41" s="496"/>
      <c r="EX41" s="496"/>
      <c r="EY41" s="496"/>
      <c r="EZ41" s="1684"/>
      <c r="FA41" s="500">
        <f t="shared" si="3"/>
        <v>24033875774</v>
      </c>
      <c r="FB41" s="501">
        <f t="shared" si="4"/>
        <v>0</v>
      </c>
      <c r="FC41" s="404"/>
      <c r="FD41" s="404">
        <v>1247434464</v>
      </c>
      <c r="FE41" s="404"/>
      <c r="FF41" s="404"/>
      <c r="FG41" s="404"/>
      <c r="FH41" s="404"/>
      <c r="FI41" s="404"/>
      <c r="FJ41" s="404"/>
      <c r="FK41" s="404"/>
      <c r="FL41" s="504"/>
    </row>
    <row r="42" spans="1:168" ht="20.25" x14ac:dyDescent="0.5">
      <c r="A42" s="399">
        <v>140</v>
      </c>
      <c r="B42" s="399">
        <v>14001</v>
      </c>
      <c r="C42" s="1682" t="s">
        <v>1375</v>
      </c>
      <c r="D42" s="1780">
        <v>19350000000</v>
      </c>
      <c r="E42" s="921">
        <v>0</v>
      </c>
      <c r="F42" s="507"/>
      <c r="G42" s="496"/>
      <c r="H42" s="496"/>
      <c r="I42" s="496"/>
      <c r="J42" s="496"/>
      <c r="K42" s="496"/>
      <c r="L42" s="496"/>
      <c r="M42" s="496"/>
      <c r="N42" s="496"/>
      <c r="O42" s="496"/>
      <c r="P42" s="496"/>
      <c r="Q42" s="496"/>
      <c r="R42" s="496"/>
      <c r="S42" s="496"/>
      <c r="T42" s="496"/>
      <c r="U42" s="496">
        <f>D42</f>
        <v>19350000000</v>
      </c>
      <c r="V42" s="496"/>
      <c r="W42" s="496"/>
      <c r="X42" s="496"/>
      <c r="Y42" s="496"/>
      <c r="Z42" s="496"/>
      <c r="AA42" s="496"/>
      <c r="AB42" s="496"/>
      <c r="AC42" s="496"/>
      <c r="AD42" s="496"/>
      <c r="AE42" s="496"/>
      <c r="AF42" s="496"/>
      <c r="AG42" s="496"/>
      <c r="AH42" s="496"/>
      <c r="AI42" s="496"/>
      <c r="AJ42" s="496"/>
      <c r="AK42" s="496"/>
      <c r="AL42" s="496"/>
      <c r="AM42" s="496"/>
      <c r="AN42" s="496"/>
      <c r="AO42" s="496"/>
      <c r="AP42" s="496"/>
      <c r="AQ42" s="496"/>
      <c r="AR42" s="496"/>
      <c r="AS42" s="496"/>
      <c r="AT42" s="496"/>
      <c r="AU42" s="496"/>
      <c r="AV42" s="496"/>
      <c r="AW42" s="496"/>
      <c r="AX42" s="496"/>
      <c r="AY42" s="496"/>
      <c r="AZ42" s="496"/>
      <c r="BA42" s="496"/>
      <c r="BB42" s="496"/>
      <c r="BC42" s="496"/>
      <c r="BD42" s="496"/>
      <c r="BE42" s="496"/>
      <c r="BF42" s="496"/>
      <c r="BG42" s="496"/>
      <c r="BH42" s="496"/>
      <c r="BI42" s="496"/>
      <c r="BJ42" s="496"/>
      <c r="BK42" s="496"/>
      <c r="BL42" s="496"/>
      <c r="BM42" s="496"/>
      <c r="BN42" s="496"/>
      <c r="BO42" s="496"/>
      <c r="BP42" s="496"/>
      <c r="BQ42" s="496"/>
      <c r="BR42" s="496"/>
      <c r="BS42" s="496"/>
      <c r="BT42" s="496"/>
      <c r="BU42" s="496"/>
      <c r="BV42" s="496"/>
      <c r="BW42" s="496"/>
      <c r="BX42" s="496"/>
      <c r="BY42" s="496"/>
      <c r="BZ42" s="496"/>
      <c r="CA42" s="496"/>
      <c r="CB42" s="496"/>
      <c r="CC42" s="496"/>
      <c r="CD42" s="496"/>
      <c r="CE42" s="496"/>
      <c r="CF42" s="496"/>
      <c r="CG42" s="496"/>
      <c r="CH42" s="496"/>
      <c r="CI42" s="496"/>
      <c r="CJ42" s="496"/>
      <c r="CK42" s="496"/>
      <c r="CL42" s="496"/>
      <c r="CM42" s="496"/>
      <c r="CN42" s="496"/>
      <c r="CO42" s="496"/>
      <c r="CP42" s="496"/>
      <c r="CQ42" s="496"/>
      <c r="CR42" s="496"/>
      <c r="CS42" s="496"/>
      <c r="CT42" s="496"/>
      <c r="CU42" s="496"/>
      <c r="CV42" s="496"/>
      <c r="CW42" s="496"/>
      <c r="CX42" s="496"/>
      <c r="CY42" s="1374"/>
      <c r="CZ42" s="1374"/>
      <c r="DA42" s="496"/>
      <c r="DB42" s="496"/>
      <c r="DC42" s="496"/>
      <c r="DD42" s="496"/>
      <c r="DE42" s="496"/>
      <c r="DF42" s="496"/>
      <c r="DG42" s="496"/>
      <c r="DH42" s="496"/>
      <c r="DI42" s="496"/>
      <c r="DJ42" s="496"/>
      <c r="DK42" s="496"/>
      <c r="DL42" s="496"/>
      <c r="DM42" s="496"/>
      <c r="DN42" s="496"/>
      <c r="DO42" s="496"/>
      <c r="DP42" s="496"/>
      <c r="DQ42" s="496"/>
      <c r="DR42" s="496"/>
      <c r="DS42" s="496"/>
      <c r="DT42" s="496"/>
      <c r="DU42" s="496"/>
      <c r="DV42" s="496"/>
      <c r="DW42" s="496"/>
      <c r="DX42" s="496"/>
      <c r="DY42" s="496"/>
      <c r="DZ42" s="496"/>
      <c r="EA42" s="496"/>
      <c r="EB42" s="496"/>
      <c r="EC42" s="496"/>
      <c r="ED42" s="496"/>
      <c r="EE42" s="496"/>
      <c r="EF42" s="496"/>
      <c r="EG42" s="496"/>
      <c r="EH42" s="496"/>
      <c r="EI42" s="496"/>
      <c r="EJ42" s="496"/>
      <c r="EK42" s="496"/>
      <c r="EL42" s="496"/>
      <c r="EM42" s="496"/>
      <c r="EN42" s="496"/>
      <c r="EO42" s="496"/>
      <c r="EP42" s="496"/>
      <c r="EQ42" s="496"/>
      <c r="ER42" s="496"/>
      <c r="ES42" s="496"/>
      <c r="ET42" s="496"/>
      <c r="EU42" s="496"/>
      <c r="EV42" s="496"/>
      <c r="EW42" s="496"/>
      <c r="EX42" s="496"/>
      <c r="EY42" s="496"/>
      <c r="EZ42" s="1684"/>
      <c r="FA42" s="500">
        <f t="shared" si="3"/>
        <v>19350000000</v>
      </c>
      <c r="FB42" s="501">
        <f t="shared" si="4"/>
        <v>0</v>
      </c>
      <c r="FC42" s="404"/>
      <c r="FD42" s="404">
        <v>-839238640175</v>
      </c>
      <c r="FE42" s="404"/>
      <c r="FF42" s="404"/>
      <c r="FG42" s="404"/>
      <c r="FH42" s="404"/>
      <c r="FI42" s="404"/>
      <c r="FJ42" s="404"/>
      <c r="FK42" s="404"/>
      <c r="FL42" s="504"/>
    </row>
    <row r="43" spans="1:168" ht="20.25" x14ac:dyDescent="0.5">
      <c r="A43" s="399">
        <v>140</v>
      </c>
      <c r="B43" s="399">
        <v>14004</v>
      </c>
      <c r="C43" s="1682" t="s">
        <v>1376</v>
      </c>
      <c r="D43" s="1780">
        <v>85850524</v>
      </c>
      <c r="E43" s="921">
        <v>0</v>
      </c>
      <c r="F43" s="507"/>
      <c r="G43" s="496"/>
      <c r="H43" s="496"/>
      <c r="I43" s="496"/>
      <c r="J43" s="496"/>
      <c r="K43" s="496"/>
      <c r="L43" s="496"/>
      <c r="M43" s="496"/>
      <c r="N43" s="496"/>
      <c r="O43" s="496"/>
      <c r="P43" s="496"/>
      <c r="Q43" s="496"/>
      <c r="R43" s="496"/>
      <c r="S43" s="496"/>
      <c r="T43" s="496"/>
      <c r="U43" s="496"/>
      <c r="V43" s="496"/>
      <c r="W43" s="496"/>
      <c r="X43" s="496">
        <f>D43</f>
        <v>85850524</v>
      </c>
      <c r="Y43" s="496"/>
      <c r="Z43" s="496"/>
      <c r="AA43" s="496"/>
      <c r="AB43" s="496"/>
      <c r="AC43" s="496"/>
      <c r="AD43" s="496"/>
      <c r="AE43" s="496"/>
      <c r="AF43" s="496"/>
      <c r="AG43" s="496"/>
      <c r="AH43" s="496"/>
      <c r="AI43" s="496"/>
      <c r="AJ43" s="496"/>
      <c r="AK43" s="496"/>
      <c r="AL43" s="496"/>
      <c r="AM43" s="496"/>
      <c r="AN43" s="496"/>
      <c r="AO43" s="496"/>
      <c r="AP43" s="496"/>
      <c r="AQ43" s="496"/>
      <c r="AR43" s="496"/>
      <c r="AS43" s="496"/>
      <c r="AT43" s="496"/>
      <c r="AU43" s="496"/>
      <c r="AV43" s="496"/>
      <c r="AW43" s="496"/>
      <c r="AX43" s="496"/>
      <c r="AY43" s="496"/>
      <c r="AZ43" s="496"/>
      <c r="BA43" s="496"/>
      <c r="BB43" s="496"/>
      <c r="BC43" s="496"/>
      <c r="BD43" s="496"/>
      <c r="BE43" s="496"/>
      <c r="BF43" s="496"/>
      <c r="BG43" s="496"/>
      <c r="BH43" s="496"/>
      <c r="BI43" s="496"/>
      <c r="BJ43" s="496"/>
      <c r="BK43" s="496"/>
      <c r="BL43" s="496"/>
      <c r="BM43" s="496"/>
      <c r="BN43" s="496"/>
      <c r="BO43" s="496"/>
      <c r="BP43" s="496"/>
      <c r="BQ43" s="496"/>
      <c r="BR43" s="496"/>
      <c r="BS43" s="496"/>
      <c r="BT43" s="496"/>
      <c r="BU43" s="496"/>
      <c r="BV43" s="496"/>
      <c r="BW43" s="496"/>
      <c r="BX43" s="496"/>
      <c r="BY43" s="496"/>
      <c r="BZ43" s="496"/>
      <c r="CA43" s="496"/>
      <c r="CB43" s="496"/>
      <c r="CC43" s="496"/>
      <c r="CD43" s="496"/>
      <c r="CE43" s="496"/>
      <c r="CF43" s="496"/>
      <c r="CG43" s="496"/>
      <c r="CH43" s="496"/>
      <c r="CI43" s="496"/>
      <c r="CJ43" s="496"/>
      <c r="CK43" s="496"/>
      <c r="CL43" s="496"/>
      <c r="CM43" s="496"/>
      <c r="CN43" s="496"/>
      <c r="CO43" s="496"/>
      <c r="CP43" s="496"/>
      <c r="CQ43" s="496"/>
      <c r="CR43" s="496"/>
      <c r="CS43" s="496"/>
      <c r="CT43" s="496"/>
      <c r="CU43" s="496"/>
      <c r="CV43" s="496"/>
      <c r="CW43" s="496"/>
      <c r="CX43" s="496"/>
      <c r="CY43" s="1374"/>
      <c r="CZ43" s="1374"/>
      <c r="DA43" s="496"/>
      <c r="DB43" s="496"/>
      <c r="DC43" s="496"/>
      <c r="DD43" s="496"/>
      <c r="DE43" s="496"/>
      <c r="DF43" s="496"/>
      <c r="DG43" s="496"/>
      <c r="DH43" s="496"/>
      <c r="DI43" s="496"/>
      <c r="DJ43" s="496"/>
      <c r="DK43" s="496"/>
      <c r="DL43" s="496"/>
      <c r="DM43" s="496"/>
      <c r="DN43" s="496"/>
      <c r="DO43" s="496"/>
      <c r="DP43" s="496"/>
      <c r="DQ43" s="496"/>
      <c r="DR43" s="496"/>
      <c r="DS43" s="496"/>
      <c r="DT43" s="496"/>
      <c r="DU43" s="496"/>
      <c r="DV43" s="496"/>
      <c r="DW43" s="496"/>
      <c r="DX43" s="496"/>
      <c r="DY43" s="496"/>
      <c r="DZ43" s="496"/>
      <c r="EA43" s="496"/>
      <c r="EB43" s="496"/>
      <c r="EC43" s="496"/>
      <c r="ED43" s="496"/>
      <c r="EE43" s="496"/>
      <c r="EF43" s="496"/>
      <c r="EG43" s="496"/>
      <c r="EH43" s="496"/>
      <c r="EI43" s="496"/>
      <c r="EJ43" s="496"/>
      <c r="EK43" s="496"/>
      <c r="EL43" s="496"/>
      <c r="EM43" s="496"/>
      <c r="EN43" s="496"/>
      <c r="EO43" s="496"/>
      <c r="EP43" s="496"/>
      <c r="EQ43" s="496"/>
      <c r="ER43" s="496"/>
      <c r="ES43" s="496"/>
      <c r="ET43" s="496"/>
      <c r="EU43" s="496"/>
      <c r="EV43" s="496"/>
      <c r="EW43" s="496"/>
      <c r="EX43" s="496"/>
      <c r="EY43" s="496"/>
      <c r="EZ43" s="1684"/>
      <c r="FA43" s="500">
        <f t="shared" si="3"/>
        <v>85850524</v>
      </c>
      <c r="FB43" s="501">
        <f t="shared" si="4"/>
        <v>0</v>
      </c>
      <c r="FC43" s="404"/>
      <c r="FD43" s="404">
        <v>29000000</v>
      </c>
      <c r="FE43" s="404"/>
      <c r="FF43" s="404"/>
      <c r="FG43" s="404"/>
      <c r="FH43" s="404"/>
      <c r="FI43" s="404"/>
      <c r="FJ43" s="404"/>
      <c r="FK43" s="404"/>
      <c r="FL43" s="504"/>
    </row>
    <row r="44" spans="1:168" ht="20.25" x14ac:dyDescent="0.5">
      <c r="A44" s="399">
        <v>140</v>
      </c>
      <c r="B44" s="399">
        <v>14005</v>
      </c>
      <c r="C44" s="1682" t="s">
        <v>1377</v>
      </c>
      <c r="D44" s="1780">
        <v>67243882334</v>
      </c>
      <c r="E44" s="921">
        <v>0</v>
      </c>
      <c r="F44" s="507"/>
      <c r="G44" s="496"/>
      <c r="H44" s="496"/>
      <c r="I44" s="496"/>
      <c r="J44" s="496"/>
      <c r="K44" s="496"/>
      <c r="L44" s="496"/>
      <c r="M44" s="496"/>
      <c r="N44" s="496"/>
      <c r="O44" s="496"/>
      <c r="P44" s="496"/>
      <c r="Q44" s="496"/>
      <c r="R44" s="496"/>
      <c r="S44" s="496"/>
      <c r="T44" s="496"/>
      <c r="U44" s="496"/>
      <c r="V44" s="496"/>
      <c r="W44" s="496"/>
      <c r="X44" s="496"/>
      <c r="Y44" s="496"/>
      <c r="Z44" s="496"/>
      <c r="AA44" s="496">
        <f>D44</f>
        <v>67243882334</v>
      </c>
      <c r="AB44" s="496"/>
      <c r="AC44" s="496"/>
      <c r="AD44" s="496"/>
      <c r="AE44" s="496"/>
      <c r="AF44" s="496"/>
      <c r="AG44" s="496"/>
      <c r="AH44" s="496"/>
      <c r="AI44" s="496"/>
      <c r="AJ44" s="496"/>
      <c r="AK44" s="496"/>
      <c r="AL44" s="496"/>
      <c r="AM44" s="496"/>
      <c r="AN44" s="496"/>
      <c r="AO44" s="496"/>
      <c r="AP44" s="496"/>
      <c r="AQ44" s="496"/>
      <c r="AR44" s="496"/>
      <c r="AS44" s="496"/>
      <c r="AT44" s="496"/>
      <c r="AU44" s="496"/>
      <c r="AV44" s="496"/>
      <c r="AW44" s="496"/>
      <c r="AX44" s="496"/>
      <c r="AY44" s="496"/>
      <c r="AZ44" s="496"/>
      <c r="BA44" s="496"/>
      <c r="BB44" s="496"/>
      <c r="BC44" s="496"/>
      <c r="BD44" s="496"/>
      <c r="BE44" s="496"/>
      <c r="BF44" s="496"/>
      <c r="BG44" s="496"/>
      <c r="BH44" s="496"/>
      <c r="BI44" s="496"/>
      <c r="BJ44" s="496"/>
      <c r="BK44" s="496"/>
      <c r="BL44" s="496"/>
      <c r="BM44" s="496"/>
      <c r="BN44" s="496"/>
      <c r="BO44" s="496"/>
      <c r="BP44" s="496"/>
      <c r="BQ44" s="496"/>
      <c r="BR44" s="496"/>
      <c r="BS44" s="496"/>
      <c r="BT44" s="496"/>
      <c r="BU44" s="496"/>
      <c r="BV44" s="496"/>
      <c r="BW44" s="496"/>
      <c r="BX44" s="496"/>
      <c r="BY44" s="496"/>
      <c r="BZ44" s="496"/>
      <c r="CA44" s="496"/>
      <c r="CB44" s="496"/>
      <c r="CC44" s="496"/>
      <c r="CD44" s="496"/>
      <c r="CE44" s="496"/>
      <c r="CF44" s="496"/>
      <c r="CG44" s="496"/>
      <c r="CH44" s="496"/>
      <c r="CI44" s="496"/>
      <c r="CJ44" s="496"/>
      <c r="CK44" s="496"/>
      <c r="CL44" s="496"/>
      <c r="CM44" s="496"/>
      <c r="CN44" s="496"/>
      <c r="CO44" s="496"/>
      <c r="CP44" s="496"/>
      <c r="CQ44" s="496"/>
      <c r="CR44" s="496"/>
      <c r="CS44" s="496"/>
      <c r="CT44" s="496"/>
      <c r="CU44" s="496"/>
      <c r="CV44" s="496"/>
      <c r="CW44" s="496"/>
      <c r="CX44" s="496"/>
      <c r="CY44" s="1374"/>
      <c r="CZ44" s="1374"/>
      <c r="DA44" s="496"/>
      <c r="DB44" s="496"/>
      <c r="DC44" s="496"/>
      <c r="DD44" s="496"/>
      <c r="DE44" s="496"/>
      <c r="DF44" s="496"/>
      <c r="DG44" s="496"/>
      <c r="DH44" s="496"/>
      <c r="DI44" s="496"/>
      <c r="DJ44" s="496"/>
      <c r="DK44" s="496"/>
      <c r="DL44" s="496"/>
      <c r="DM44" s="496"/>
      <c r="DN44" s="496"/>
      <c r="DO44" s="496"/>
      <c r="DP44" s="496"/>
      <c r="DQ44" s="496"/>
      <c r="DR44" s="496"/>
      <c r="DS44" s="496"/>
      <c r="DT44" s="496"/>
      <c r="DU44" s="496"/>
      <c r="DV44" s="496"/>
      <c r="DW44" s="496"/>
      <c r="DX44" s="496"/>
      <c r="DY44" s="496"/>
      <c r="DZ44" s="496"/>
      <c r="EA44" s="496"/>
      <c r="EB44" s="496"/>
      <c r="EC44" s="496"/>
      <c r="ED44" s="496"/>
      <c r="EE44" s="496"/>
      <c r="EF44" s="496"/>
      <c r="EG44" s="496"/>
      <c r="EH44" s="496"/>
      <c r="EI44" s="496"/>
      <c r="EJ44" s="496"/>
      <c r="EK44" s="496"/>
      <c r="EL44" s="496"/>
      <c r="EM44" s="496"/>
      <c r="EN44" s="496"/>
      <c r="EO44" s="496"/>
      <c r="EP44" s="496"/>
      <c r="EQ44" s="496"/>
      <c r="ER44" s="496"/>
      <c r="ES44" s="496"/>
      <c r="ET44" s="496"/>
      <c r="EU44" s="496"/>
      <c r="EV44" s="496"/>
      <c r="EW44" s="496"/>
      <c r="EX44" s="496"/>
      <c r="EY44" s="496"/>
      <c r="EZ44" s="1684"/>
      <c r="FA44" s="500">
        <f t="shared" si="3"/>
        <v>67243882334</v>
      </c>
      <c r="FB44" s="501">
        <f t="shared" si="4"/>
        <v>0</v>
      </c>
      <c r="FC44" s="404"/>
      <c r="FD44" s="404">
        <v>38665272</v>
      </c>
      <c r="FE44" s="404"/>
      <c r="FF44" s="404"/>
      <c r="FG44" s="404"/>
      <c r="FH44" s="404"/>
      <c r="FI44" s="404"/>
      <c r="FJ44" s="404"/>
      <c r="FK44" s="404"/>
      <c r="FL44" s="504"/>
    </row>
    <row r="45" spans="1:168" ht="20.25" x14ac:dyDescent="0.5">
      <c r="A45" s="399">
        <v>140</v>
      </c>
      <c r="B45" s="399">
        <v>14007</v>
      </c>
      <c r="C45" s="1682" t="s">
        <v>1378</v>
      </c>
      <c r="D45" s="1780">
        <v>1132933695</v>
      </c>
      <c r="E45" s="921">
        <v>0</v>
      </c>
      <c r="F45" s="507"/>
      <c r="G45" s="496"/>
      <c r="H45" s="496"/>
      <c r="I45" s="496"/>
      <c r="J45" s="496"/>
      <c r="K45" s="496"/>
      <c r="L45" s="496"/>
      <c r="M45" s="496"/>
      <c r="N45" s="496"/>
      <c r="O45" s="496"/>
      <c r="P45" s="496"/>
      <c r="Q45" s="496"/>
      <c r="R45" s="496"/>
      <c r="S45" s="496"/>
      <c r="T45" s="496">
        <f>D45</f>
        <v>1132933695</v>
      </c>
      <c r="U45" s="496"/>
      <c r="V45" s="496"/>
      <c r="W45" s="496"/>
      <c r="X45" s="496"/>
      <c r="Y45" s="496"/>
      <c r="Z45" s="496"/>
      <c r="AA45" s="496"/>
      <c r="AB45" s="496"/>
      <c r="AC45" s="496"/>
      <c r="AD45" s="496"/>
      <c r="AE45" s="496"/>
      <c r="AF45" s="496"/>
      <c r="AG45" s="496"/>
      <c r="AH45" s="496"/>
      <c r="AI45" s="496"/>
      <c r="AJ45" s="496"/>
      <c r="AK45" s="496"/>
      <c r="AL45" s="496"/>
      <c r="AM45" s="496"/>
      <c r="AN45" s="496"/>
      <c r="AO45" s="496"/>
      <c r="AP45" s="496"/>
      <c r="AQ45" s="496"/>
      <c r="AR45" s="496"/>
      <c r="AS45" s="496"/>
      <c r="AT45" s="496"/>
      <c r="AU45" s="496"/>
      <c r="AV45" s="496"/>
      <c r="AW45" s="496"/>
      <c r="AX45" s="496"/>
      <c r="AY45" s="496"/>
      <c r="AZ45" s="496"/>
      <c r="BA45" s="496"/>
      <c r="BB45" s="496"/>
      <c r="BC45" s="496"/>
      <c r="BD45" s="496"/>
      <c r="BE45" s="496"/>
      <c r="BF45" s="496"/>
      <c r="BG45" s="496"/>
      <c r="BH45" s="496"/>
      <c r="BI45" s="496"/>
      <c r="BJ45" s="496"/>
      <c r="BK45" s="496"/>
      <c r="BL45" s="496"/>
      <c r="BM45" s="496"/>
      <c r="BN45" s="496"/>
      <c r="BO45" s="496"/>
      <c r="BP45" s="496"/>
      <c r="BQ45" s="496"/>
      <c r="BR45" s="496"/>
      <c r="BS45" s="496"/>
      <c r="BT45" s="496"/>
      <c r="BU45" s="496"/>
      <c r="BV45" s="496"/>
      <c r="BW45" s="496"/>
      <c r="BX45" s="496"/>
      <c r="BY45" s="496"/>
      <c r="BZ45" s="496"/>
      <c r="CA45" s="496"/>
      <c r="CB45" s="496"/>
      <c r="CC45" s="496"/>
      <c r="CD45" s="496"/>
      <c r="CE45" s="496"/>
      <c r="CF45" s="496"/>
      <c r="CG45" s="496"/>
      <c r="CH45" s="496"/>
      <c r="CI45" s="496"/>
      <c r="CJ45" s="496"/>
      <c r="CK45" s="496"/>
      <c r="CL45" s="496"/>
      <c r="CM45" s="496"/>
      <c r="CN45" s="496"/>
      <c r="CO45" s="496"/>
      <c r="CP45" s="496"/>
      <c r="CQ45" s="496"/>
      <c r="CR45" s="496"/>
      <c r="CS45" s="496"/>
      <c r="CT45" s="496"/>
      <c r="CU45" s="496"/>
      <c r="CV45" s="496"/>
      <c r="CW45" s="496"/>
      <c r="CX45" s="496"/>
      <c r="CY45" s="1374"/>
      <c r="CZ45" s="1374"/>
      <c r="DA45" s="496"/>
      <c r="DB45" s="496"/>
      <c r="DC45" s="496"/>
      <c r="DD45" s="496"/>
      <c r="DE45" s="496"/>
      <c r="DF45" s="496"/>
      <c r="DG45" s="496"/>
      <c r="DH45" s="496"/>
      <c r="DI45" s="496"/>
      <c r="DJ45" s="496"/>
      <c r="DK45" s="496"/>
      <c r="DL45" s="496"/>
      <c r="DM45" s="496"/>
      <c r="DN45" s="496"/>
      <c r="DO45" s="496"/>
      <c r="DP45" s="496"/>
      <c r="DQ45" s="496"/>
      <c r="DR45" s="496"/>
      <c r="DS45" s="496"/>
      <c r="DT45" s="496"/>
      <c r="DU45" s="496"/>
      <c r="DV45" s="496"/>
      <c r="DW45" s="496"/>
      <c r="DX45" s="496"/>
      <c r="DY45" s="496"/>
      <c r="DZ45" s="496"/>
      <c r="EA45" s="496"/>
      <c r="EB45" s="496"/>
      <c r="EC45" s="496"/>
      <c r="ED45" s="496"/>
      <c r="EE45" s="496"/>
      <c r="EF45" s="496"/>
      <c r="EG45" s="496"/>
      <c r="EH45" s="496"/>
      <c r="EI45" s="496"/>
      <c r="EJ45" s="496"/>
      <c r="EK45" s="496"/>
      <c r="EL45" s="496"/>
      <c r="EM45" s="496"/>
      <c r="EN45" s="496"/>
      <c r="EO45" s="496"/>
      <c r="EP45" s="496"/>
      <c r="EQ45" s="496"/>
      <c r="ER45" s="496"/>
      <c r="ES45" s="496"/>
      <c r="ET45" s="496"/>
      <c r="EU45" s="496"/>
      <c r="EV45" s="496"/>
      <c r="EW45" s="496"/>
      <c r="EX45" s="496"/>
      <c r="EY45" s="496"/>
      <c r="EZ45" s="1684"/>
      <c r="FA45" s="500">
        <f t="shared" si="3"/>
        <v>1132933695</v>
      </c>
      <c r="FB45" s="501">
        <f t="shared" si="4"/>
        <v>0</v>
      </c>
      <c r="FC45" s="404"/>
      <c r="FD45" s="404">
        <v>94500000</v>
      </c>
      <c r="FE45" s="404"/>
      <c r="FF45" s="404"/>
      <c r="FG45" s="404"/>
      <c r="FH45" s="404"/>
      <c r="FI45" s="404"/>
      <c r="FJ45" s="404"/>
      <c r="FK45" s="404"/>
      <c r="FL45" s="504"/>
    </row>
    <row r="46" spans="1:168" ht="20.25" x14ac:dyDescent="0.5">
      <c r="A46" s="399">
        <v>140</v>
      </c>
      <c r="B46" s="399">
        <v>14008</v>
      </c>
      <c r="C46" s="1682" t="s">
        <v>1897</v>
      </c>
      <c r="D46" s="1780">
        <v>29743751151</v>
      </c>
      <c r="E46" s="921">
        <v>0</v>
      </c>
      <c r="F46" s="507"/>
      <c r="G46" s="496"/>
      <c r="H46" s="496"/>
      <c r="I46" s="496"/>
      <c r="J46" s="496"/>
      <c r="K46" s="496"/>
      <c r="L46" s="496"/>
      <c r="M46" s="496"/>
      <c r="N46" s="496"/>
      <c r="O46" s="496"/>
      <c r="P46" s="496"/>
      <c r="Q46" s="496"/>
      <c r="R46" s="496"/>
      <c r="S46" s="496"/>
      <c r="T46" s="496"/>
      <c r="U46" s="496"/>
      <c r="V46" s="496">
        <f>D46</f>
        <v>29743751151</v>
      </c>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96"/>
      <c r="CD46" s="496"/>
      <c r="CE46" s="496"/>
      <c r="CF46" s="496"/>
      <c r="CG46" s="496"/>
      <c r="CH46" s="496"/>
      <c r="CI46" s="496"/>
      <c r="CJ46" s="496"/>
      <c r="CK46" s="496"/>
      <c r="CL46" s="496"/>
      <c r="CM46" s="496"/>
      <c r="CN46" s="496"/>
      <c r="CO46" s="496"/>
      <c r="CP46" s="496"/>
      <c r="CQ46" s="496"/>
      <c r="CR46" s="496"/>
      <c r="CS46" s="496"/>
      <c r="CT46" s="496"/>
      <c r="CU46" s="496"/>
      <c r="CV46" s="496"/>
      <c r="CW46" s="496"/>
      <c r="CX46" s="496"/>
      <c r="CY46" s="1374"/>
      <c r="CZ46" s="1374"/>
      <c r="DA46" s="496"/>
      <c r="DB46" s="496"/>
      <c r="DC46" s="496"/>
      <c r="DD46" s="496"/>
      <c r="DE46" s="496"/>
      <c r="DF46" s="496"/>
      <c r="DG46" s="496"/>
      <c r="DH46" s="496"/>
      <c r="DI46" s="496"/>
      <c r="DJ46" s="496"/>
      <c r="DK46" s="496"/>
      <c r="DL46" s="496"/>
      <c r="DM46" s="496"/>
      <c r="DN46" s="496"/>
      <c r="DO46" s="496"/>
      <c r="DP46" s="496"/>
      <c r="DQ46" s="496"/>
      <c r="DR46" s="496"/>
      <c r="DS46" s="496"/>
      <c r="DT46" s="496"/>
      <c r="DU46" s="496"/>
      <c r="DV46" s="496"/>
      <c r="DW46" s="496"/>
      <c r="DX46" s="496"/>
      <c r="DY46" s="496"/>
      <c r="DZ46" s="496"/>
      <c r="EA46" s="496"/>
      <c r="EB46" s="496"/>
      <c r="EC46" s="496"/>
      <c r="ED46" s="496"/>
      <c r="EE46" s="496"/>
      <c r="EF46" s="496"/>
      <c r="EG46" s="496"/>
      <c r="EH46" s="496"/>
      <c r="EI46" s="496"/>
      <c r="EJ46" s="496"/>
      <c r="EK46" s="496"/>
      <c r="EL46" s="496"/>
      <c r="EM46" s="496"/>
      <c r="EN46" s="496"/>
      <c r="EO46" s="496"/>
      <c r="EP46" s="496"/>
      <c r="EQ46" s="496"/>
      <c r="ER46" s="496"/>
      <c r="ES46" s="496"/>
      <c r="ET46" s="496"/>
      <c r="EU46" s="496"/>
      <c r="EV46" s="496"/>
      <c r="EW46" s="496"/>
      <c r="EX46" s="496"/>
      <c r="EY46" s="496"/>
      <c r="EZ46" s="1684"/>
      <c r="FA46" s="500">
        <f t="shared" si="3"/>
        <v>29743751151</v>
      </c>
      <c r="FB46" s="501">
        <f t="shared" si="4"/>
        <v>0</v>
      </c>
      <c r="FC46" s="404"/>
      <c r="FD46" s="404">
        <v>513658665</v>
      </c>
      <c r="FE46" s="404"/>
      <c r="FF46" s="404"/>
      <c r="FG46" s="404"/>
      <c r="FH46" s="404"/>
      <c r="FI46" s="404"/>
      <c r="FJ46" s="404"/>
      <c r="FK46" s="404"/>
      <c r="FL46" s="504"/>
    </row>
    <row r="47" spans="1:168" ht="20.25" x14ac:dyDescent="0.5">
      <c r="A47" s="399">
        <v>140</v>
      </c>
      <c r="B47" s="399">
        <v>14009</v>
      </c>
      <c r="C47" s="1682" t="s">
        <v>1379</v>
      </c>
      <c r="D47" s="1780">
        <v>560420107</v>
      </c>
      <c r="E47" s="921">
        <v>0</v>
      </c>
      <c r="F47" s="507"/>
      <c r="G47" s="496"/>
      <c r="H47" s="496"/>
      <c r="I47" s="496"/>
      <c r="J47" s="496"/>
      <c r="K47" s="496"/>
      <c r="L47" s="496"/>
      <c r="M47" s="496"/>
      <c r="N47" s="496"/>
      <c r="O47" s="496"/>
      <c r="P47" s="496"/>
      <c r="Q47" s="496"/>
      <c r="R47" s="496"/>
      <c r="S47" s="496"/>
      <c r="T47" s="496"/>
      <c r="U47" s="496"/>
      <c r="V47" s="496">
        <f>D47</f>
        <v>560420107</v>
      </c>
      <c r="W47" s="496"/>
      <c r="X47" s="496"/>
      <c r="Y47" s="496"/>
      <c r="Z47" s="496"/>
      <c r="AA47" s="496"/>
      <c r="AB47" s="496"/>
      <c r="AC47" s="496"/>
      <c r="AD47" s="496"/>
      <c r="AE47" s="496"/>
      <c r="AF47" s="496"/>
      <c r="AG47" s="496"/>
      <c r="AH47" s="496"/>
      <c r="AI47" s="496"/>
      <c r="AJ47" s="496"/>
      <c r="AK47" s="496"/>
      <c r="AL47" s="496"/>
      <c r="AM47" s="496"/>
      <c r="AN47" s="496"/>
      <c r="AO47" s="496"/>
      <c r="AP47" s="496"/>
      <c r="AQ47" s="496"/>
      <c r="AR47" s="496"/>
      <c r="AS47" s="496"/>
      <c r="AT47" s="496"/>
      <c r="AU47" s="496"/>
      <c r="AV47" s="496"/>
      <c r="AW47" s="496"/>
      <c r="AX47" s="496"/>
      <c r="AY47" s="496"/>
      <c r="AZ47" s="496"/>
      <c r="BA47" s="496"/>
      <c r="BB47" s="496"/>
      <c r="BC47" s="496"/>
      <c r="BD47" s="496"/>
      <c r="BE47" s="496"/>
      <c r="BF47" s="496"/>
      <c r="BG47" s="496"/>
      <c r="BH47" s="496"/>
      <c r="BI47" s="496"/>
      <c r="BJ47" s="496"/>
      <c r="BK47" s="496"/>
      <c r="BL47" s="496"/>
      <c r="BM47" s="496"/>
      <c r="BN47" s="496"/>
      <c r="BO47" s="496"/>
      <c r="BP47" s="496"/>
      <c r="BQ47" s="496"/>
      <c r="BR47" s="496"/>
      <c r="BS47" s="496"/>
      <c r="BT47" s="496"/>
      <c r="BU47" s="496"/>
      <c r="BV47" s="496"/>
      <c r="BW47" s="496"/>
      <c r="BX47" s="496"/>
      <c r="BY47" s="496"/>
      <c r="BZ47" s="496"/>
      <c r="CA47" s="496"/>
      <c r="CB47" s="496"/>
      <c r="CC47" s="496"/>
      <c r="CD47" s="496"/>
      <c r="CE47" s="496"/>
      <c r="CF47" s="496"/>
      <c r="CG47" s="496"/>
      <c r="CH47" s="496"/>
      <c r="CI47" s="496"/>
      <c r="CJ47" s="496"/>
      <c r="CK47" s="496"/>
      <c r="CL47" s="496"/>
      <c r="CM47" s="496"/>
      <c r="CN47" s="496"/>
      <c r="CO47" s="496"/>
      <c r="CP47" s="496"/>
      <c r="CQ47" s="496"/>
      <c r="CR47" s="496"/>
      <c r="CS47" s="496"/>
      <c r="CT47" s="496"/>
      <c r="CU47" s="496"/>
      <c r="CV47" s="496"/>
      <c r="CW47" s="496"/>
      <c r="CX47" s="496"/>
      <c r="CY47" s="1374"/>
      <c r="CZ47" s="1374"/>
      <c r="DA47" s="496"/>
      <c r="DB47" s="496"/>
      <c r="DC47" s="496"/>
      <c r="DD47" s="496"/>
      <c r="DE47" s="496"/>
      <c r="DF47" s="496"/>
      <c r="DG47" s="496"/>
      <c r="DH47" s="496"/>
      <c r="DI47" s="496"/>
      <c r="DJ47" s="496"/>
      <c r="DK47" s="496"/>
      <c r="DL47" s="496"/>
      <c r="DM47" s="496"/>
      <c r="DN47" s="496"/>
      <c r="DO47" s="496"/>
      <c r="DP47" s="496"/>
      <c r="DQ47" s="496"/>
      <c r="DR47" s="496"/>
      <c r="DS47" s="496"/>
      <c r="DT47" s="496"/>
      <c r="DU47" s="496"/>
      <c r="DV47" s="496"/>
      <c r="DW47" s="496"/>
      <c r="DX47" s="496"/>
      <c r="DY47" s="496"/>
      <c r="DZ47" s="496"/>
      <c r="EA47" s="496"/>
      <c r="EB47" s="496"/>
      <c r="EC47" s="496"/>
      <c r="ED47" s="496"/>
      <c r="EE47" s="496"/>
      <c r="EF47" s="496"/>
      <c r="EG47" s="496"/>
      <c r="EH47" s="496"/>
      <c r="EI47" s="496"/>
      <c r="EJ47" s="496"/>
      <c r="EK47" s="496"/>
      <c r="EL47" s="496"/>
      <c r="EM47" s="496"/>
      <c r="EN47" s="496"/>
      <c r="EO47" s="496"/>
      <c r="EP47" s="496"/>
      <c r="EQ47" s="496"/>
      <c r="ER47" s="496"/>
      <c r="ES47" s="496"/>
      <c r="ET47" s="496"/>
      <c r="EU47" s="496"/>
      <c r="EV47" s="496"/>
      <c r="EW47" s="496"/>
      <c r="EX47" s="496"/>
      <c r="EY47" s="496"/>
      <c r="EZ47" s="1684"/>
      <c r="FA47" s="500">
        <f t="shared" si="3"/>
        <v>560420107</v>
      </c>
      <c r="FB47" s="501">
        <f t="shared" si="4"/>
        <v>0</v>
      </c>
      <c r="FC47" s="404"/>
      <c r="FD47" s="404">
        <v>2921588894</v>
      </c>
      <c r="FE47" s="404"/>
      <c r="FF47" s="404"/>
      <c r="FG47" s="404"/>
      <c r="FH47" s="404"/>
      <c r="FI47" s="404"/>
      <c r="FJ47" s="404"/>
      <c r="FK47" s="404"/>
      <c r="FL47" s="504"/>
    </row>
    <row r="48" spans="1:168" ht="20.25" x14ac:dyDescent="0.5">
      <c r="A48" s="399">
        <v>140</v>
      </c>
      <c r="B48" s="399">
        <v>14010</v>
      </c>
      <c r="C48" s="1682" t="s">
        <v>1380</v>
      </c>
      <c r="D48" s="1780">
        <v>6905190860</v>
      </c>
      <c r="E48" s="921">
        <v>0</v>
      </c>
      <c r="F48" s="507"/>
      <c r="G48" s="496"/>
      <c r="H48" s="496"/>
      <c r="I48" s="496"/>
      <c r="J48" s="496"/>
      <c r="K48" s="496"/>
      <c r="L48" s="496"/>
      <c r="M48" s="496"/>
      <c r="N48" s="496"/>
      <c r="O48" s="496"/>
      <c r="P48" s="496"/>
      <c r="Q48" s="496"/>
      <c r="R48" s="496"/>
      <c r="S48" s="496"/>
      <c r="T48" s="496">
        <f>D48</f>
        <v>6905190860</v>
      </c>
      <c r="U48" s="496"/>
      <c r="V48" s="496"/>
      <c r="W48" s="496"/>
      <c r="X48" s="496"/>
      <c r="Y48" s="496"/>
      <c r="Z48" s="496"/>
      <c r="AA48" s="496"/>
      <c r="AB48" s="496"/>
      <c r="AC48" s="496"/>
      <c r="AD48" s="496"/>
      <c r="AE48" s="496"/>
      <c r="AF48" s="496"/>
      <c r="AG48" s="496"/>
      <c r="AH48" s="496"/>
      <c r="AI48" s="496"/>
      <c r="AJ48" s="496"/>
      <c r="AK48" s="496"/>
      <c r="AL48" s="496"/>
      <c r="AM48" s="496"/>
      <c r="AN48" s="496"/>
      <c r="AO48" s="496"/>
      <c r="AP48" s="496"/>
      <c r="AQ48" s="496"/>
      <c r="AR48" s="496"/>
      <c r="AS48" s="496"/>
      <c r="AT48" s="496"/>
      <c r="AU48" s="496"/>
      <c r="AV48" s="496"/>
      <c r="AW48" s="496"/>
      <c r="AX48" s="496"/>
      <c r="AY48" s="496"/>
      <c r="AZ48" s="496"/>
      <c r="BA48" s="496"/>
      <c r="BB48" s="496"/>
      <c r="BC48" s="496"/>
      <c r="BD48" s="496"/>
      <c r="BE48" s="496"/>
      <c r="BF48" s="496"/>
      <c r="BG48" s="496"/>
      <c r="BH48" s="496"/>
      <c r="BI48" s="496"/>
      <c r="BJ48" s="496"/>
      <c r="BK48" s="496"/>
      <c r="BL48" s="496"/>
      <c r="BM48" s="496"/>
      <c r="BN48" s="496"/>
      <c r="BO48" s="496"/>
      <c r="BP48" s="496"/>
      <c r="BQ48" s="496"/>
      <c r="BR48" s="496"/>
      <c r="BS48" s="496"/>
      <c r="BT48" s="496"/>
      <c r="BU48" s="496"/>
      <c r="BV48" s="496"/>
      <c r="BW48" s="496"/>
      <c r="BX48" s="496"/>
      <c r="BY48" s="496"/>
      <c r="BZ48" s="496"/>
      <c r="CA48" s="496"/>
      <c r="CB48" s="496"/>
      <c r="CC48" s="496"/>
      <c r="CD48" s="496"/>
      <c r="CE48" s="496"/>
      <c r="CF48" s="496"/>
      <c r="CG48" s="496"/>
      <c r="CH48" s="496"/>
      <c r="CI48" s="496"/>
      <c r="CJ48" s="496"/>
      <c r="CK48" s="496"/>
      <c r="CL48" s="496"/>
      <c r="CM48" s="496"/>
      <c r="CN48" s="496"/>
      <c r="CO48" s="496"/>
      <c r="CP48" s="496"/>
      <c r="CQ48" s="496"/>
      <c r="CR48" s="496"/>
      <c r="CS48" s="496"/>
      <c r="CT48" s="496"/>
      <c r="CU48" s="496"/>
      <c r="CV48" s="496"/>
      <c r="CW48" s="496"/>
      <c r="CX48" s="496"/>
      <c r="CY48" s="1374"/>
      <c r="CZ48" s="1374"/>
      <c r="DA48" s="496"/>
      <c r="DB48" s="496"/>
      <c r="DC48" s="496"/>
      <c r="DD48" s="496"/>
      <c r="DE48" s="496"/>
      <c r="DF48" s="496"/>
      <c r="DG48" s="496"/>
      <c r="DH48" s="496"/>
      <c r="DI48" s="496"/>
      <c r="DJ48" s="496"/>
      <c r="DK48" s="496"/>
      <c r="DL48" s="496"/>
      <c r="DM48" s="496"/>
      <c r="DN48" s="496"/>
      <c r="DO48" s="496"/>
      <c r="DP48" s="496"/>
      <c r="DQ48" s="496"/>
      <c r="DR48" s="496"/>
      <c r="DS48" s="496"/>
      <c r="DT48" s="496"/>
      <c r="DU48" s="496"/>
      <c r="DV48" s="496"/>
      <c r="DW48" s="496"/>
      <c r="DX48" s="496"/>
      <c r="DY48" s="496"/>
      <c r="DZ48" s="496"/>
      <c r="EA48" s="496"/>
      <c r="EB48" s="496"/>
      <c r="EC48" s="496"/>
      <c r="ED48" s="496"/>
      <c r="EE48" s="496"/>
      <c r="EF48" s="496"/>
      <c r="EG48" s="496"/>
      <c r="EH48" s="496"/>
      <c r="EI48" s="496"/>
      <c r="EJ48" s="496"/>
      <c r="EK48" s="496"/>
      <c r="EL48" s="496"/>
      <c r="EM48" s="496"/>
      <c r="EN48" s="496"/>
      <c r="EO48" s="496"/>
      <c r="EP48" s="496"/>
      <c r="EQ48" s="496"/>
      <c r="ER48" s="496"/>
      <c r="ES48" s="496"/>
      <c r="ET48" s="496"/>
      <c r="EU48" s="496"/>
      <c r="EV48" s="496"/>
      <c r="EW48" s="496"/>
      <c r="EX48" s="496"/>
      <c r="EY48" s="496"/>
      <c r="EZ48" s="1684"/>
      <c r="FA48" s="500">
        <f t="shared" si="3"/>
        <v>6905190860</v>
      </c>
      <c r="FB48" s="501">
        <f t="shared" si="4"/>
        <v>0</v>
      </c>
      <c r="FC48" s="404"/>
      <c r="FD48" s="404">
        <v>226861040</v>
      </c>
      <c r="FE48" s="404"/>
      <c r="FF48" s="404"/>
      <c r="FG48" s="404"/>
      <c r="FH48" s="404"/>
      <c r="FI48" s="404"/>
      <c r="FJ48" s="404"/>
      <c r="FK48" s="404"/>
      <c r="FL48" s="504"/>
    </row>
    <row r="49" spans="1:168" ht="20.25" x14ac:dyDescent="0.5">
      <c r="A49" s="399">
        <v>140</v>
      </c>
      <c r="B49" s="399">
        <v>14011</v>
      </c>
      <c r="C49" s="1682" t="s">
        <v>1381</v>
      </c>
      <c r="D49" s="1780">
        <v>851253875</v>
      </c>
      <c r="E49" s="921">
        <v>0</v>
      </c>
      <c r="F49" s="507"/>
      <c r="G49" s="496"/>
      <c r="H49" s="496"/>
      <c r="I49" s="496"/>
      <c r="J49" s="496"/>
      <c r="K49" s="496"/>
      <c r="L49" s="496"/>
      <c r="M49" s="496"/>
      <c r="N49" s="496"/>
      <c r="O49" s="496"/>
      <c r="P49" s="496"/>
      <c r="Q49" s="496"/>
      <c r="R49" s="496"/>
      <c r="S49" s="496"/>
      <c r="T49" s="496"/>
      <c r="U49" s="496"/>
      <c r="V49" s="496"/>
      <c r="W49" s="496"/>
      <c r="X49" s="496"/>
      <c r="Y49" s="496"/>
      <c r="Z49" s="496"/>
      <c r="AA49" s="496"/>
      <c r="AB49" s="496"/>
      <c r="AC49" s="1779">
        <f>D49</f>
        <v>851253875</v>
      </c>
      <c r="AD49" s="496"/>
      <c r="AE49" s="496"/>
      <c r="AF49" s="496"/>
      <c r="AG49" s="496"/>
      <c r="AH49" s="496"/>
      <c r="AI49" s="496"/>
      <c r="AJ49" s="496"/>
      <c r="AK49" s="496"/>
      <c r="AL49" s="496"/>
      <c r="AM49" s="496"/>
      <c r="AN49" s="496"/>
      <c r="AO49" s="496"/>
      <c r="AP49" s="496"/>
      <c r="AQ49" s="496"/>
      <c r="AR49" s="496"/>
      <c r="AS49" s="496"/>
      <c r="AT49" s="496"/>
      <c r="AU49" s="496"/>
      <c r="AV49" s="496"/>
      <c r="AW49" s="496"/>
      <c r="AX49" s="496"/>
      <c r="AY49" s="496"/>
      <c r="AZ49" s="496"/>
      <c r="BA49" s="496"/>
      <c r="BB49" s="496"/>
      <c r="BC49" s="496"/>
      <c r="BD49" s="496"/>
      <c r="BE49" s="496"/>
      <c r="BF49" s="496"/>
      <c r="BG49" s="496"/>
      <c r="BH49" s="496"/>
      <c r="BI49" s="496"/>
      <c r="BJ49" s="496"/>
      <c r="BK49" s="496"/>
      <c r="BL49" s="496"/>
      <c r="BM49" s="496"/>
      <c r="BN49" s="496"/>
      <c r="BO49" s="496"/>
      <c r="BP49" s="496"/>
      <c r="BQ49" s="496"/>
      <c r="BR49" s="496"/>
      <c r="BS49" s="496"/>
      <c r="BT49" s="496"/>
      <c r="BU49" s="496"/>
      <c r="BV49" s="496"/>
      <c r="BW49" s="496"/>
      <c r="BX49" s="496"/>
      <c r="BY49" s="496"/>
      <c r="BZ49" s="496"/>
      <c r="CA49" s="496"/>
      <c r="CB49" s="496"/>
      <c r="CC49" s="496"/>
      <c r="CD49" s="496"/>
      <c r="CE49" s="496"/>
      <c r="CF49" s="496"/>
      <c r="CG49" s="496"/>
      <c r="CH49" s="496"/>
      <c r="CI49" s="496"/>
      <c r="CJ49" s="496"/>
      <c r="CK49" s="496"/>
      <c r="CL49" s="496"/>
      <c r="CM49" s="496"/>
      <c r="CN49" s="496"/>
      <c r="CO49" s="496"/>
      <c r="CP49" s="496"/>
      <c r="CQ49" s="496"/>
      <c r="CR49" s="496"/>
      <c r="CS49" s="496"/>
      <c r="CT49" s="496"/>
      <c r="CU49" s="496"/>
      <c r="CV49" s="496"/>
      <c r="CW49" s="496"/>
      <c r="CX49" s="496"/>
      <c r="CY49" s="1374"/>
      <c r="CZ49" s="1374"/>
      <c r="DA49" s="496"/>
      <c r="DB49" s="496"/>
      <c r="DC49" s="496"/>
      <c r="DD49" s="496"/>
      <c r="DE49" s="496"/>
      <c r="DF49" s="496"/>
      <c r="DG49" s="496"/>
      <c r="DH49" s="496"/>
      <c r="DI49" s="496"/>
      <c r="DJ49" s="496"/>
      <c r="DK49" s="496"/>
      <c r="DL49" s="496"/>
      <c r="DM49" s="496"/>
      <c r="DN49" s="496"/>
      <c r="DO49" s="496"/>
      <c r="DP49" s="496"/>
      <c r="DQ49" s="496"/>
      <c r="DR49" s="496"/>
      <c r="DS49" s="496"/>
      <c r="DT49" s="496"/>
      <c r="DU49" s="496"/>
      <c r="DV49" s="496"/>
      <c r="DW49" s="496"/>
      <c r="DX49" s="496"/>
      <c r="DY49" s="496"/>
      <c r="DZ49" s="496"/>
      <c r="EA49" s="496"/>
      <c r="EB49" s="496"/>
      <c r="EC49" s="496"/>
      <c r="ED49" s="496"/>
      <c r="EE49" s="496"/>
      <c r="EF49" s="496"/>
      <c r="EG49" s="496"/>
      <c r="EH49" s="496"/>
      <c r="EI49" s="496"/>
      <c r="EJ49" s="496"/>
      <c r="EK49" s="496"/>
      <c r="EL49" s="496"/>
      <c r="EM49" s="496"/>
      <c r="EN49" s="496"/>
      <c r="EO49" s="496"/>
      <c r="EP49" s="496"/>
      <c r="EQ49" s="496"/>
      <c r="ER49" s="496"/>
      <c r="ES49" s="496"/>
      <c r="ET49" s="496"/>
      <c r="EU49" s="496"/>
      <c r="EV49" s="496"/>
      <c r="EW49" s="496"/>
      <c r="EX49" s="496"/>
      <c r="EY49" s="496"/>
      <c r="EZ49" s="1684"/>
      <c r="FA49" s="500">
        <f t="shared" si="3"/>
        <v>851253875</v>
      </c>
      <c r="FB49" s="501">
        <f t="shared" si="4"/>
        <v>0</v>
      </c>
      <c r="FC49" s="404"/>
      <c r="FD49" s="404">
        <v>2474543333</v>
      </c>
      <c r="FE49" s="404"/>
      <c r="FF49" s="404"/>
      <c r="FG49" s="404"/>
      <c r="FH49" s="404"/>
      <c r="FI49" s="404"/>
      <c r="FJ49" s="404"/>
      <c r="FK49" s="404"/>
      <c r="FL49" s="504"/>
    </row>
    <row r="50" spans="1:168" ht="20.25" x14ac:dyDescent="0.5">
      <c r="A50" s="399">
        <v>140</v>
      </c>
      <c r="B50" s="399">
        <v>14012</v>
      </c>
      <c r="C50" s="1682" t="s">
        <v>1382</v>
      </c>
      <c r="D50" s="1780">
        <v>30110400000</v>
      </c>
      <c r="E50" s="921">
        <v>0</v>
      </c>
      <c r="F50" s="507"/>
      <c r="G50" s="496"/>
      <c r="H50" s="496"/>
      <c r="I50" s="496"/>
      <c r="J50" s="496"/>
      <c r="K50" s="496"/>
      <c r="L50" s="496"/>
      <c r="M50" s="496"/>
      <c r="N50" s="496"/>
      <c r="O50" s="496"/>
      <c r="P50" s="496"/>
      <c r="Q50" s="496"/>
      <c r="R50" s="496"/>
      <c r="S50" s="496"/>
      <c r="T50" s="496"/>
      <c r="U50" s="496"/>
      <c r="V50" s="496"/>
      <c r="W50" s="496"/>
      <c r="X50" s="496"/>
      <c r="Y50" s="496"/>
      <c r="Z50" s="496"/>
      <c r="AA50" s="496"/>
      <c r="AB50" s="496"/>
      <c r="AC50" s="1779">
        <f>D50</f>
        <v>30110400000</v>
      </c>
      <c r="AD50" s="496"/>
      <c r="AE50" s="496"/>
      <c r="AF50" s="496"/>
      <c r="AG50" s="496"/>
      <c r="AH50" s="496"/>
      <c r="AI50" s="496"/>
      <c r="AJ50" s="496"/>
      <c r="AK50" s="496"/>
      <c r="AL50" s="496"/>
      <c r="AM50" s="496"/>
      <c r="AN50" s="496"/>
      <c r="AO50" s="496"/>
      <c r="AP50" s="496"/>
      <c r="AQ50" s="496"/>
      <c r="AR50" s="496"/>
      <c r="AS50" s="496"/>
      <c r="AT50" s="496"/>
      <c r="AU50" s="496"/>
      <c r="AV50" s="496"/>
      <c r="AW50" s="496"/>
      <c r="AX50" s="496"/>
      <c r="AY50" s="496"/>
      <c r="AZ50" s="496"/>
      <c r="BA50" s="496"/>
      <c r="BB50" s="496"/>
      <c r="BC50" s="496"/>
      <c r="BD50" s="496"/>
      <c r="BE50" s="496"/>
      <c r="BF50" s="496"/>
      <c r="BG50" s="496"/>
      <c r="BH50" s="496"/>
      <c r="BI50" s="496"/>
      <c r="BJ50" s="496"/>
      <c r="BK50" s="496"/>
      <c r="BL50" s="496"/>
      <c r="BM50" s="496"/>
      <c r="BN50" s="496"/>
      <c r="BO50" s="496"/>
      <c r="BP50" s="496"/>
      <c r="BQ50" s="496"/>
      <c r="BR50" s="496"/>
      <c r="BS50" s="496"/>
      <c r="BT50" s="496"/>
      <c r="BU50" s="496"/>
      <c r="BV50" s="496"/>
      <c r="BW50" s="496"/>
      <c r="BX50" s="496"/>
      <c r="BY50" s="496"/>
      <c r="BZ50" s="496"/>
      <c r="CA50" s="496"/>
      <c r="CB50" s="496"/>
      <c r="CC50" s="496"/>
      <c r="CD50" s="496"/>
      <c r="CE50" s="496"/>
      <c r="CF50" s="496"/>
      <c r="CG50" s="496"/>
      <c r="CH50" s="496"/>
      <c r="CI50" s="496"/>
      <c r="CJ50" s="496"/>
      <c r="CK50" s="496"/>
      <c r="CL50" s="496"/>
      <c r="CM50" s="496"/>
      <c r="CN50" s="496"/>
      <c r="CO50" s="496"/>
      <c r="CP50" s="496"/>
      <c r="CQ50" s="496"/>
      <c r="CR50" s="496"/>
      <c r="CS50" s="496"/>
      <c r="CT50" s="496"/>
      <c r="CU50" s="496"/>
      <c r="CV50" s="496"/>
      <c r="CW50" s="496"/>
      <c r="CX50" s="496"/>
      <c r="CY50" s="1374"/>
      <c r="CZ50" s="1374"/>
      <c r="DA50" s="496"/>
      <c r="DB50" s="496"/>
      <c r="DC50" s="496"/>
      <c r="DD50" s="496"/>
      <c r="DE50" s="496"/>
      <c r="DF50" s="496"/>
      <c r="DG50" s="496"/>
      <c r="DH50" s="496"/>
      <c r="DI50" s="496"/>
      <c r="DJ50" s="496"/>
      <c r="DK50" s="496"/>
      <c r="DL50" s="496"/>
      <c r="DM50" s="496"/>
      <c r="DN50" s="496"/>
      <c r="DO50" s="496"/>
      <c r="DP50" s="496"/>
      <c r="DQ50" s="496"/>
      <c r="DR50" s="496"/>
      <c r="DS50" s="496"/>
      <c r="DT50" s="496"/>
      <c r="DU50" s="496"/>
      <c r="DV50" s="496"/>
      <c r="DW50" s="496"/>
      <c r="DX50" s="496"/>
      <c r="DY50" s="496"/>
      <c r="DZ50" s="496"/>
      <c r="EA50" s="496"/>
      <c r="EB50" s="496"/>
      <c r="EC50" s="496"/>
      <c r="ED50" s="496"/>
      <c r="EE50" s="496"/>
      <c r="EF50" s="496"/>
      <c r="EG50" s="496"/>
      <c r="EH50" s="496"/>
      <c r="EI50" s="496"/>
      <c r="EJ50" s="496"/>
      <c r="EK50" s="496"/>
      <c r="EL50" s="496"/>
      <c r="EM50" s="496"/>
      <c r="EN50" s="496"/>
      <c r="EO50" s="496"/>
      <c r="EP50" s="496"/>
      <c r="EQ50" s="496"/>
      <c r="ER50" s="496"/>
      <c r="ES50" s="496"/>
      <c r="ET50" s="496"/>
      <c r="EU50" s="496"/>
      <c r="EV50" s="496"/>
      <c r="EW50" s="496"/>
      <c r="EX50" s="496"/>
      <c r="EY50" s="496"/>
      <c r="EZ50" s="1684"/>
      <c r="FA50" s="500">
        <f t="shared" si="3"/>
        <v>30110400000</v>
      </c>
      <c r="FB50" s="501">
        <f t="shared" si="4"/>
        <v>0</v>
      </c>
      <c r="FC50" s="404"/>
      <c r="FD50" s="404">
        <v>3776680563</v>
      </c>
      <c r="FE50" s="404"/>
      <c r="FF50" s="404"/>
      <c r="FG50" s="404"/>
      <c r="FH50" s="404"/>
      <c r="FI50" s="404"/>
      <c r="FJ50" s="404"/>
      <c r="FK50" s="404"/>
      <c r="FL50" s="504"/>
    </row>
    <row r="51" spans="1:168" ht="20.25" x14ac:dyDescent="0.5">
      <c r="A51" s="399">
        <v>140</v>
      </c>
      <c r="B51" s="399">
        <v>14013</v>
      </c>
      <c r="C51" s="1682" t="s">
        <v>2029</v>
      </c>
      <c r="D51" s="921"/>
      <c r="E51" s="921">
        <v>0</v>
      </c>
      <c r="F51" s="507"/>
      <c r="G51" s="496"/>
      <c r="H51" s="496"/>
      <c r="I51" s="496"/>
      <c r="J51" s="496"/>
      <c r="K51" s="496"/>
      <c r="L51" s="496"/>
      <c r="M51" s="496"/>
      <c r="N51" s="496"/>
      <c r="O51" s="496"/>
      <c r="P51" s="496"/>
      <c r="Q51" s="496"/>
      <c r="R51" s="496"/>
      <c r="S51" s="496"/>
      <c r="T51" s="496"/>
      <c r="U51" s="496"/>
      <c r="V51" s="496"/>
      <c r="W51" s="496"/>
      <c r="X51" s="496"/>
      <c r="Y51" s="496"/>
      <c r="Z51" s="496"/>
      <c r="AA51" s="496"/>
      <c r="AB51" s="496"/>
      <c r="AC51" s="496">
        <f>D51</f>
        <v>0</v>
      </c>
      <c r="AD51" s="496"/>
      <c r="AE51" s="496"/>
      <c r="AF51" s="496"/>
      <c r="AG51" s="496"/>
      <c r="AH51" s="496"/>
      <c r="AI51" s="496"/>
      <c r="AJ51" s="496"/>
      <c r="AK51" s="496"/>
      <c r="AL51" s="496"/>
      <c r="AM51" s="496"/>
      <c r="AN51" s="496"/>
      <c r="AO51" s="496"/>
      <c r="AP51" s="496"/>
      <c r="AQ51" s="496"/>
      <c r="AR51" s="496"/>
      <c r="AS51" s="496"/>
      <c r="AT51" s="496"/>
      <c r="AU51" s="496"/>
      <c r="AV51" s="496"/>
      <c r="AW51" s="496"/>
      <c r="AX51" s="496"/>
      <c r="AY51" s="496"/>
      <c r="AZ51" s="496"/>
      <c r="BA51" s="496"/>
      <c r="BB51" s="496"/>
      <c r="BC51" s="496"/>
      <c r="BD51" s="496"/>
      <c r="BE51" s="496"/>
      <c r="BF51" s="496"/>
      <c r="BG51" s="496"/>
      <c r="BH51" s="496"/>
      <c r="BI51" s="496"/>
      <c r="BJ51" s="496"/>
      <c r="BK51" s="496"/>
      <c r="BL51" s="496"/>
      <c r="BM51" s="496"/>
      <c r="BN51" s="496"/>
      <c r="BO51" s="496"/>
      <c r="BP51" s="496"/>
      <c r="BQ51" s="496"/>
      <c r="BR51" s="496"/>
      <c r="BS51" s="496"/>
      <c r="BT51" s="496"/>
      <c r="BU51" s="496"/>
      <c r="BV51" s="496"/>
      <c r="BW51" s="496"/>
      <c r="BX51" s="496"/>
      <c r="BY51" s="496"/>
      <c r="BZ51" s="496"/>
      <c r="CA51" s="496"/>
      <c r="CB51" s="496"/>
      <c r="CC51" s="496"/>
      <c r="CD51" s="496"/>
      <c r="CE51" s="496"/>
      <c r="CF51" s="496"/>
      <c r="CG51" s="496"/>
      <c r="CH51" s="496"/>
      <c r="CI51" s="496"/>
      <c r="CJ51" s="496"/>
      <c r="CK51" s="496"/>
      <c r="CL51" s="496"/>
      <c r="CM51" s="496"/>
      <c r="CN51" s="496"/>
      <c r="CO51" s="496"/>
      <c r="CP51" s="496"/>
      <c r="CQ51" s="496"/>
      <c r="CR51" s="496"/>
      <c r="CS51" s="496"/>
      <c r="CT51" s="496"/>
      <c r="CU51" s="496"/>
      <c r="CV51" s="496"/>
      <c r="CW51" s="496"/>
      <c r="CX51" s="496"/>
      <c r="CY51" s="1374"/>
      <c r="CZ51" s="1374"/>
      <c r="DA51" s="496"/>
      <c r="DB51" s="496"/>
      <c r="DC51" s="496"/>
      <c r="DD51" s="496"/>
      <c r="DE51" s="496"/>
      <c r="DF51" s="496"/>
      <c r="DG51" s="496"/>
      <c r="DH51" s="496"/>
      <c r="DI51" s="496"/>
      <c r="DJ51" s="496"/>
      <c r="DK51" s="496"/>
      <c r="DL51" s="496"/>
      <c r="DM51" s="496"/>
      <c r="DN51" s="496"/>
      <c r="DO51" s="496"/>
      <c r="DP51" s="496"/>
      <c r="DQ51" s="496"/>
      <c r="DR51" s="496"/>
      <c r="DS51" s="496"/>
      <c r="DT51" s="496"/>
      <c r="DU51" s="496"/>
      <c r="DV51" s="496"/>
      <c r="DW51" s="496"/>
      <c r="DX51" s="496"/>
      <c r="DY51" s="496"/>
      <c r="DZ51" s="496"/>
      <c r="EA51" s="496"/>
      <c r="EB51" s="496"/>
      <c r="EC51" s="496"/>
      <c r="ED51" s="496"/>
      <c r="EE51" s="496"/>
      <c r="EF51" s="496"/>
      <c r="EG51" s="496"/>
      <c r="EH51" s="496"/>
      <c r="EI51" s="496"/>
      <c r="EJ51" s="496"/>
      <c r="EK51" s="496"/>
      <c r="EL51" s="496"/>
      <c r="EM51" s="496"/>
      <c r="EN51" s="496"/>
      <c r="EO51" s="496"/>
      <c r="EP51" s="496"/>
      <c r="EQ51" s="496"/>
      <c r="ER51" s="496"/>
      <c r="ES51" s="496"/>
      <c r="ET51" s="496"/>
      <c r="EU51" s="496"/>
      <c r="EV51" s="496"/>
      <c r="EW51" s="496"/>
      <c r="EX51" s="496"/>
      <c r="EY51" s="496"/>
      <c r="EZ51" s="1684"/>
      <c r="FA51" s="500">
        <f t="shared" si="3"/>
        <v>0</v>
      </c>
      <c r="FB51" s="501">
        <f t="shared" si="4"/>
        <v>0</v>
      </c>
      <c r="FC51" s="404"/>
      <c r="FD51" s="404"/>
      <c r="FE51" s="404"/>
      <c r="FF51" s="404"/>
      <c r="FG51" s="404"/>
      <c r="FH51" s="404"/>
      <c r="FI51" s="404"/>
      <c r="FJ51" s="404"/>
      <c r="FK51" s="404"/>
      <c r="FL51" s="504"/>
    </row>
    <row r="52" spans="1:168" ht="20.25" x14ac:dyDescent="0.5">
      <c r="A52" s="399">
        <v>140</v>
      </c>
      <c r="B52" s="399">
        <v>14014</v>
      </c>
      <c r="C52" s="1682" t="s">
        <v>1383</v>
      </c>
      <c r="D52" s="1780">
        <v>1985237689</v>
      </c>
      <c r="E52" s="921">
        <v>0</v>
      </c>
      <c r="F52" s="507"/>
      <c r="G52" s="496"/>
      <c r="H52" s="496"/>
      <c r="I52" s="496"/>
      <c r="J52" s="496"/>
      <c r="K52" s="496"/>
      <c r="L52" s="496"/>
      <c r="M52" s="496"/>
      <c r="N52" s="496"/>
      <c r="O52" s="496"/>
      <c r="P52" s="496"/>
      <c r="Q52" s="496"/>
      <c r="R52" s="496"/>
      <c r="S52" s="496"/>
      <c r="T52" s="496"/>
      <c r="U52" s="496"/>
      <c r="V52" s="496"/>
      <c r="W52" s="496"/>
      <c r="X52" s="496"/>
      <c r="Y52" s="496"/>
      <c r="Z52" s="496"/>
      <c r="AA52" s="496">
        <f>D52</f>
        <v>1985237689</v>
      </c>
      <c r="AB52" s="496"/>
      <c r="AC52" s="496"/>
      <c r="AD52" s="496"/>
      <c r="AE52" s="496"/>
      <c r="AF52" s="496"/>
      <c r="AG52" s="496"/>
      <c r="AH52" s="496"/>
      <c r="AI52" s="496"/>
      <c r="AJ52" s="496"/>
      <c r="AK52" s="496"/>
      <c r="AL52" s="496"/>
      <c r="AM52" s="496"/>
      <c r="AN52" s="496"/>
      <c r="AO52" s="496"/>
      <c r="AP52" s="496"/>
      <c r="AQ52" s="496"/>
      <c r="AR52" s="496"/>
      <c r="AS52" s="496"/>
      <c r="AT52" s="496"/>
      <c r="AU52" s="496"/>
      <c r="AV52" s="496"/>
      <c r="AW52" s="496"/>
      <c r="AX52" s="496"/>
      <c r="AY52" s="496"/>
      <c r="AZ52" s="496"/>
      <c r="BA52" s="496"/>
      <c r="BB52" s="496"/>
      <c r="BC52" s="496"/>
      <c r="BD52" s="496"/>
      <c r="BE52" s="496"/>
      <c r="BF52" s="496"/>
      <c r="BG52" s="496"/>
      <c r="BH52" s="496"/>
      <c r="BI52" s="496"/>
      <c r="BJ52" s="496"/>
      <c r="BK52" s="496"/>
      <c r="BL52" s="496"/>
      <c r="BM52" s="496"/>
      <c r="BN52" s="496"/>
      <c r="BO52" s="496"/>
      <c r="BP52" s="496"/>
      <c r="BQ52" s="496"/>
      <c r="BR52" s="496"/>
      <c r="BS52" s="496"/>
      <c r="BT52" s="496"/>
      <c r="BU52" s="496"/>
      <c r="BV52" s="496"/>
      <c r="BW52" s="496"/>
      <c r="BX52" s="496"/>
      <c r="BY52" s="496"/>
      <c r="BZ52" s="496"/>
      <c r="CA52" s="496"/>
      <c r="CB52" s="496"/>
      <c r="CC52" s="496"/>
      <c r="CD52" s="496"/>
      <c r="CE52" s="496"/>
      <c r="CF52" s="496"/>
      <c r="CG52" s="496"/>
      <c r="CH52" s="496"/>
      <c r="CI52" s="496"/>
      <c r="CJ52" s="496"/>
      <c r="CK52" s="496"/>
      <c r="CL52" s="496"/>
      <c r="CM52" s="496"/>
      <c r="CN52" s="496"/>
      <c r="CO52" s="496"/>
      <c r="CP52" s="496"/>
      <c r="CQ52" s="496"/>
      <c r="CR52" s="496"/>
      <c r="CS52" s="496"/>
      <c r="CT52" s="496"/>
      <c r="CU52" s="496"/>
      <c r="CV52" s="496"/>
      <c r="CW52" s="496"/>
      <c r="CX52" s="496"/>
      <c r="CY52" s="1374"/>
      <c r="CZ52" s="1374"/>
      <c r="DA52" s="496"/>
      <c r="DB52" s="496"/>
      <c r="DC52" s="496"/>
      <c r="DD52" s="496"/>
      <c r="DE52" s="496"/>
      <c r="DF52" s="496"/>
      <c r="DG52" s="496"/>
      <c r="DH52" s="496"/>
      <c r="DI52" s="496"/>
      <c r="DJ52" s="496"/>
      <c r="DK52" s="496"/>
      <c r="DL52" s="496"/>
      <c r="DM52" s="496"/>
      <c r="DN52" s="496"/>
      <c r="DO52" s="496"/>
      <c r="DP52" s="496"/>
      <c r="DQ52" s="496"/>
      <c r="DR52" s="496"/>
      <c r="DS52" s="496"/>
      <c r="DT52" s="496"/>
      <c r="DU52" s="496"/>
      <c r="DV52" s="496"/>
      <c r="DW52" s="496"/>
      <c r="DX52" s="496"/>
      <c r="DY52" s="496"/>
      <c r="DZ52" s="496"/>
      <c r="EA52" s="496"/>
      <c r="EB52" s="496"/>
      <c r="EC52" s="496"/>
      <c r="ED52" s="496"/>
      <c r="EE52" s="496"/>
      <c r="EF52" s="496"/>
      <c r="EG52" s="496"/>
      <c r="EH52" s="496"/>
      <c r="EI52" s="496"/>
      <c r="EJ52" s="496"/>
      <c r="EK52" s="496"/>
      <c r="EL52" s="496"/>
      <c r="EM52" s="496"/>
      <c r="EN52" s="496"/>
      <c r="EO52" s="496"/>
      <c r="EP52" s="496"/>
      <c r="EQ52" s="496"/>
      <c r="ER52" s="496"/>
      <c r="ES52" s="496"/>
      <c r="ET52" s="496"/>
      <c r="EU52" s="496"/>
      <c r="EV52" s="496"/>
      <c r="EW52" s="496"/>
      <c r="EX52" s="496"/>
      <c r="EY52" s="496"/>
      <c r="EZ52" s="1684"/>
      <c r="FA52" s="500">
        <f t="shared" si="3"/>
        <v>1985237689</v>
      </c>
      <c r="FB52" s="501">
        <f t="shared" si="4"/>
        <v>0</v>
      </c>
      <c r="FC52" s="404"/>
      <c r="FD52" s="404">
        <v>5750000000</v>
      </c>
      <c r="FE52" s="404"/>
      <c r="FF52" s="404"/>
      <c r="FG52" s="404"/>
      <c r="FH52" s="404"/>
      <c r="FI52" s="404"/>
      <c r="FJ52" s="404"/>
      <c r="FK52" s="404"/>
      <c r="FL52" s="504"/>
    </row>
    <row r="53" spans="1:168" ht="20.25" x14ac:dyDescent="0.5">
      <c r="A53" s="399">
        <v>140</v>
      </c>
      <c r="B53" s="399">
        <v>14017</v>
      </c>
      <c r="C53" s="1682" t="s">
        <v>1384</v>
      </c>
      <c r="D53" s="1780">
        <v>24246278795</v>
      </c>
      <c r="E53" s="921">
        <v>0</v>
      </c>
      <c r="F53" s="507"/>
      <c r="G53" s="496"/>
      <c r="H53" s="496"/>
      <c r="I53" s="496"/>
      <c r="J53" s="496"/>
      <c r="K53" s="496"/>
      <c r="L53" s="496"/>
      <c r="M53" s="496"/>
      <c r="N53" s="496"/>
      <c r="O53" s="496"/>
      <c r="P53" s="496"/>
      <c r="Q53" s="496"/>
      <c r="R53" s="496"/>
      <c r="S53" s="496"/>
      <c r="T53" s="496"/>
      <c r="U53" s="496"/>
      <c r="V53" s="496"/>
      <c r="W53" s="496"/>
      <c r="X53" s="496"/>
      <c r="Y53" s="496">
        <f>D53</f>
        <v>24246278795</v>
      </c>
      <c r="Z53" s="496"/>
      <c r="AA53" s="496"/>
      <c r="AB53" s="496"/>
      <c r="AC53" s="496"/>
      <c r="AD53" s="496"/>
      <c r="AE53" s="496"/>
      <c r="AF53" s="496"/>
      <c r="AG53" s="496"/>
      <c r="AH53" s="496"/>
      <c r="AI53" s="496"/>
      <c r="AJ53" s="496"/>
      <c r="AK53" s="496"/>
      <c r="AL53" s="496"/>
      <c r="AM53" s="496"/>
      <c r="AN53" s="496"/>
      <c r="AO53" s="496"/>
      <c r="AP53" s="496"/>
      <c r="AQ53" s="496"/>
      <c r="AR53" s="496"/>
      <c r="AS53" s="496"/>
      <c r="AT53" s="496"/>
      <c r="AU53" s="496"/>
      <c r="AV53" s="496"/>
      <c r="AW53" s="496"/>
      <c r="AX53" s="496"/>
      <c r="AY53" s="496"/>
      <c r="AZ53" s="496"/>
      <c r="BA53" s="496"/>
      <c r="BB53" s="496"/>
      <c r="BC53" s="496"/>
      <c r="BD53" s="496"/>
      <c r="BE53" s="496"/>
      <c r="BF53" s="496"/>
      <c r="BG53" s="496"/>
      <c r="BH53" s="496"/>
      <c r="BI53" s="496"/>
      <c r="BJ53" s="496"/>
      <c r="BK53" s="496"/>
      <c r="BL53" s="496"/>
      <c r="BM53" s="496"/>
      <c r="BN53" s="496"/>
      <c r="BO53" s="496"/>
      <c r="BP53" s="496"/>
      <c r="BQ53" s="496"/>
      <c r="BR53" s="496"/>
      <c r="BS53" s="496"/>
      <c r="BT53" s="496"/>
      <c r="BU53" s="496"/>
      <c r="BV53" s="496"/>
      <c r="BW53" s="496"/>
      <c r="BX53" s="496"/>
      <c r="BY53" s="496"/>
      <c r="BZ53" s="496"/>
      <c r="CA53" s="496"/>
      <c r="CB53" s="496"/>
      <c r="CC53" s="496"/>
      <c r="CD53" s="496"/>
      <c r="CE53" s="496"/>
      <c r="CF53" s="496"/>
      <c r="CG53" s="496"/>
      <c r="CH53" s="496"/>
      <c r="CI53" s="496"/>
      <c r="CJ53" s="496"/>
      <c r="CK53" s="496"/>
      <c r="CL53" s="496"/>
      <c r="CM53" s="496"/>
      <c r="CN53" s="496"/>
      <c r="CO53" s="496"/>
      <c r="CP53" s="496"/>
      <c r="CQ53" s="496"/>
      <c r="CR53" s="496"/>
      <c r="CS53" s="496"/>
      <c r="CT53" s="496"/>
      <c r="CU53" s="496"/>
      <c r="CV53" s="496"/>
      <c r="CW53" s="496"/>
      <c r="CX53" s="496"/>
      <c r="CY53" s="1374"/>
      <c r="CZ53" s="1374"/>
      <c r="DA53" s="496"/>
      <c r="DB53" s="496"/>
      <c r="DC53" s="496"/>
      <c r="DD53" s="496"/>
      <c r="DE53" s="496"/>
      <c r="DF53" s="496"/>
      <c r="DG53" s="496"/>
      <c r="DH53" s="496"/>
      <c r="DI53" s="496"/>
      <c r="DJ53" s="496"/>
      <c r="DK53" s="496"/>
      <c r="DL53" s="496"/>
      <c r="DM53" s="496"/>
      <c r="DN53" s="496"/>
      <c r="DO53" s="496"/>
      <c r="DP53" s="496"/>
      <c r="DQ53" s="496"/>
      <c r="DR53" s="496"/>
      <c r="DS53" s="496"/>
      <c r="DT53" s="496"/>
      <c r="DU53" s="496"/>
      <c r="DV53" s="496"/>
      <c r="DW53" s="496"/>
      <c r="DX53" s="496"/>
      <c r="DY53" s="496"/>
      <c r="DZ53" s="496"/>
      <c r="EA53" s="496"/>
      <c r="EB53" s="496"/>
      <c r="EC53" s="496"/>
      <c r="ED53" s="496"/>
      <c r="EE53" s="496"/>
      <c r="EF53" s="496"/>
      <c r="EG53" s="496"/>
      <c r="EH53" s="496"/>
      <c r="EI53" s="496"/>
      <c r="EJ53" s="496"/>
      <c r="EK53" s="496"/>
      <c r="EL53" s="496"/>
      <c r="EM53" s="496"/>
      <c r="EN53" s="496"/>
      <c r="EO53" s="496"/>
      <c r="EP53" s="496"/>
      <c r="EQ53" s="496"/>
      <c r="ER53" s="496"/>
      <c r="ES53" s="496"/>
      <c r="ET53" s="496"/>
      <c r="EU53" s="496"/>
      <c r="EV53" s="496"/>
      <c r="EW53" s="496"/>
      <c r="EX53" s="496"/>
      <c r="EY53" s="496"/>
      <c r="EZ53" s="1684"/>
      <c r="FA53" s="500">
        <f t="shared" si="3"/>
        <v>24246278795</v>
      </c>
      <c r="FB53" s="501">
        <f t="shared" si="4"/>
        <v>0</v>
      </c>
      <c r="FC53" s="404"/>
      <c r="FD53" s="404"/>
      <c r="FE53" s="404"/>
      <c r="FF53" s="404"/>
      <c r="FG53" s="404"/>
      <c r="FH53" s="404"/>
      <c r="FI53" s="404"/>
      <c r="FJ53" s="404"/>
      <c r="FK53" s="404"/>
      <c r="FL53" s="504"/>
    </row>
    <row r="54" spans="1:168" ht="20.25" x14ac:dyDescent="0.5">
      <c r="A54" s="399">
        <v>140</v>
      </c>
      <c r="B54" s="399">
        <v>14020</v>
      </c>
      <c r="C54" s="1682" t="s">
        <v>2096</v>
      </c>
      <c r="D54" s="921"/>
      <c r="E54" s="921">
        <v>0</v>
      </c>
      <c r="F54" s="507"/>
      <c r="G54" s="496"/>
      <c r="H54" s="496"/>
      <c r="I54" s="496"/>
      <c r="J54" s="496"/>
      <c r="K54" s="496"/>
      <c r="L54" s="496"/>
      <c r="M54" s="496"/>
      <c r="N54" s="496"/>
      <c r="O54" s="496"/>
      <c r="P54" s="496"/>
      <c r="Q54" s="496"/>
      <c r="R54" s="496"/>
      <c r="S54" s="496"/>
      <c r="T54" s="496"/>
      <c r="U54" s="496"/>
      <c r="V54" s="496"/>
      <c r="W54" s="496"/>
      <c r="X54" s="496"/>
      <c r="Y54" s="496"/>
      <c r="Z54" s="496"/>
      <c r="AA54" s="496">
        <f>D54</f>
        <v>0</v>
      </c>
      <c r="AB54" s="496"/>
      <c r="AC54" s="496"/>
      <c r="AD54" s="496"/>
      <c r="AE54" s="496"/>
      <c r="AF54" s="496"/>
      <c r="AG54" s="496"/>
      <c r="AH54" s="496"/>
      <c r="AI54" s="496"/>
      <c r="AJ54" s="496"/>
      <c r="AK54" s="496"/>
      <c r="AL54" s="496"/>
      <c r="AM54" s="496"/>
      <c r="AN54" s="496"/>
      <c r="AO54" s="496"/>
      <c r="AP54" s="496"/>
      <c r="AQ54" s="496"/>
      <c r="AR54" s="496"/>
      <c r="AS54" s="496"/>
      <c r="AT54" s="496"/>
      <c r="AU54" s="496"/>
      <c r="AV54" s="496"/>
      <c r="AW54" s="496"/>
      <c r="AX54" s="496"/>
      <c r="AY54" s="496"/>
      <c r="AZ54" s="496"/>
      <c r="BA54" s="496"/>
      <c r="BB54" s="496"/>
      <c r="BC54" s="496"/>
      <c r="BD54" s="496"/>
      <c r="BE54" s="496"/>
      <c r="BF54" s="496"/>
      <c r="BG54" s="496"/>
      <c r="BH54" s="496"/>
      <c r="BI54" s="496"/>
      <c r="BJ54" s="496"/>
      <c r="BK54" s="496"/>
      <c r="BL54" s="496"/>
      <c r="BM54" s="496"/>
      <c r="BN54" s="496"/>
      <c r="BO54" s="496"/>
      <c r="BP54" s="496"/>
      <c r="BQ54" s="496"/>
      <c r="BR54" s="496"/>
      <c r="BS54" s="496"/>
      <c r="BT54" s="496"/>
      <c r="BU54" s="496"/>
      <c r="BV54" s="496"/>
      <c r="BW54" s="496"/>
      <c r="BX54" s="496"/>
      <c r="BY54" s="496"/>
      <c r="BZ54" s="496"/>
      <c r="CA54" s="496"/>
      <c r="CB54" s="496"/>
      <c r="CC54" s="496"/>
      <c r="CD54" s="496"/>
      <c r="CE54" s="496"/>
      <c r="CF54" s="496"/>
      <c r="CG54" s="496"/>
      <c r="CH54" s="496"/>
      <c r="CI54" s="496"/>
      <c r="CJ54" s="496"/>
      <c r="CK54" s="496"/>
      <c r="CL54" s="496"/>
      <c r="CM54" s="496"/>
      <c r="CN54" s="496"/>
      <c r="CO54" s="496"/>
      <c r="CP54" s="496"/>
      <c r="CQ54" s="496"/>
      <c r="CR54" s="496"/>
      <c r="CS54" s="496"/>
      <c r="CT54" s="496"/>
      <c r="CU54" s="496"/>
      <c r="CV54" s="496"/>
      <c r="CW54" s="496"/>
      <c r="CX54" s="496"/>
      <c r="CY54" s="1374"/>
      <c r="CZ54" s="1374"/>
      <c r="DA54" s="496"/>
      <c r="DB54" s="496"/>
      <c r="DC54" s="496"/>
      <c r="DD54" s="496"/>
      <c r="DE54" s="496"/>
      <c r="DF54" s="496"/>
      <c r="DG54" s="496"/>
      <c r="DH54" s="496"/>
      <c r="DI54" s="496"/>
      <c r="DJ54" s="496"/>
      <c r="DK54" s="496"/>
      <c r="DL54" s="496"/>
      <c r="DM54" s="496"/>
      <c r="DN54" s="496"/>
      <c r="DO54" s="496"/>
      <c r="DP54" s="496"/>
      <c r="DQ54" s="496"/>
      <c r="DR54" s="496"/>
      <c r="DS54" s="496"/>
      <c r="DT54" s="496"/>
      <c r="DU54" s="496"/>
      <c r="DV54" s="496"/>
      <c r="DW54" s="496"/>
      <c r="DX54" s="496"/>
      <c r="DY54" s="496"/>
      <c r="DZ54" s="496"/>
      <c r="EA54" s="496"/>
      <c r="EB54" s="496"/>
      <c r="EC54" s="496"/>
      <c r="ED54" s="496"/>
      <c r="EE54" s="496"/>
      <c r="EF54" s="496"/>
      <c r="EG54" s="496"/>
      <c r="EH54" s="496"/>
      <c r="EI54" s="496"/>
      <c r="EJ54" s="496"/>
      <c r="EK54" s="496"/>
      <c r="EL54" s="496"/>
      <c r="EM54" s="496"/>
      <c r="EN54" s="496"/>
      <c r="EO54" s="496"/>
      <c r="EP54" s="496"/>
      <c r="EQ54" s="496"/>
      <c r="ER54" s="496"/>
      <c r="ES54" s="496"/>
      <c r="ET54" s="496"/>
      <c r="EU54" s="496"/>
      <c r="EV54" s="496"/>
      <c r="EW54" s="496"/>
      <c r="EX54" s="496"/>
      <c r="EY54" s="496"/>
      <c r="EZ54" s="1684"/>
      <c r="FA54" s="500">
        <f t="shared" si="3"/>
        <v>0</v>
      </c>
      <c r="FB54" s="501">
        <f t="shared" si="4"/>
        <v>0</v>
      </c>
      <c r="FC54" s="404"/>
      <c r="FD54" s="404"/>
      <c r="FE54" s="404"/>
      <c r="FF54" s="404"/>
      <c r="FG54" s="404"/>
      <c r="FH54" s="404"/>
      <c r="FI54" s="404"/>
      <c r="FJ54" s="404"/>
      <c r="FK54" s="404"/>
      <c r="FL54" s="504"/>
    </row>
    <row r="55" spans="1:168" ht="20.25" x14ac:dyDescent="0.5">
      <c r="A55" s="399">
        <v>140</v>
      </c>
      <c r="B55" s="399">
        <v>14021</v>
      </c>
      <c r="C55" s="1682" t="s">
        <v>2097</v>
      </c>
      <c r="D55" s="1801">
        <v>43869721761</v>
      </c>
      <c r="E55" s="921">
        <v>0</v>
      </c>
      <c r="F55" s="507"/>
      <c r="G55" s="496"/>
      <c r="H55" s="496"/>
      <c r="I55" s="496"/>
      <c r="J55" s="496"/>
      <c r="K55" s="496"/>
      <c r="L55" s="496"/>
      <c r="M55" s="496"/>
      <c r="N55" s="496"/>
      <c r="O55" s="496"/>
      <c r="P55" s="496"/>
      <c r="Q55" s="496"/>
      <c r="R55" s="496"/>
      <c r="S55" s="496"/>
      <c r="T55" s="496"/>
      <c r="U55" s="496"/>
      <c r="V55" s="496"/>
      <c r="W55" s="496"/>
      <c r="X55" s="496"/>
      <c r="Y55" s="496"/>
      <c r="Z55" s="496"/>
      <c r="AA55" s="496"/>
      <c r="AB55" s="496"/>
      <c r="AC55" s="496"/>
      <c r="AD55" s="496"/>
      <c r="AE55" s="496"/>
      <c r="AF55" s="496"/>
      <c r="AG55" s="496"/>
      <c r="AH55" s="496"/>
      <c r="AI55" s="496"/>
      <c r="AJ55" s="496"/>
      <c r="AK55" s="496"/>
      <c r="AL55" s="496"/>
      <c r="AM55" s="496"/>
      <c r="AN55" s="496"/>
      <c r="AO55" s="496"/>
      <c r="AP55" s="496"/>
      <c r="AQ55" s="496"/>
      <c r="AR55" s="496"/>
      <c r="AS55" s="496"/>
      <c r="AT55" s="496"/>
      <c r="AU55" s="496"/>
      <c r="AV55" s="496"/>
      <c r="AW55" s="496"/>
      <c r="AX55" s="496"/>
      <c r="AY55" s="496"/>
      <c r="AZ55" s="496"/>
      <c r="BA55" s="496"/>
      <c r="BB55" s="496"/>
      <c r="BC55" s="496"/>
      <c r="BD55" s="496"/>
      <c r="BE55" s="496"/>
      <c r="BF55" s="496"/>
      <c r="BG55" s="496"/>
      <c r="BH55" s="496"/>
      <c r="BI55" s="496"/>
      <c r="BJ55" s="496"/>
      <c r="BK55" s="496"/>
      <c r="BL55" s="496"/>
      <c r="BM55" s="496"/>
      <c r="BN55" s="496"/>
      <c r="BO55" s="496"/>
      <c r="BP55" s="496"/>
      <c r="BQ55" s="496"/>
      <c r="BR55" s="496"/>
      <c r="BS55" s="496"/>
      <c r="BT55" s="496"/>
      <c r="BU55" s="496"/>
      <c r="BV55" s="496"/>
      <c r="BW55" s="496"/>
      <c r="BX55" s="496"/>
      <c r="BY55" s="496"/>
      <c r="BZ55" s="496"/>
      <c r="CA55" s="496"/>
      <c r="CB55" s="496"/>
      <c r="CC55" s="496">
        <f>D55</f>
        <v>43869721761</v>
      </c>
      <c r="CD55" s="496"/>
      <c r="CE55" s="496"/>
      <c r="CF55" s="496"/>
      <c r="CG55" s="496"/>
      <c r="CH55" s="496"/>
      <c r="CI55" s="496"/>
      <c r="CJ55" s="496"/>
      <c r="CK55" s="496"/>
      <c r="CL55" s="496"/>
      <c r="CM55" s="496"/>
      <c r="CN55" s="496"/>
      <c r="CO55" s="496"/>
      <c r="CP55" s="496"/>
      <c r="CQ55" s="496"/>
      <c r="CR55" s="496"/>
      <c r="CS55" s="496"/>
      <c r="CT55" s="496"/>
      <c r="CU55" s="496"/>
      <c r="CV55" s="496"/>
      <c r="CW55" s="496"/>
      <c r="CX55" s="496"/>
      <c r="CY55" s="1374"/>
      <c r="CZ55" s="1374"/>
      <c r="DA55" s="496"/>
      <c r="DB55" s="496"/>
      <c r="DC55" s="496"/>
      <c r="DD55" s="496"/>
      <c r="DE55" s="496"/>
      <c r="DF55" s="496"/>
      <c r="DG55" s="496"/>
      <c r="DH55" s="496"/>
      <c r="DI55" s="496"/>
      <c r="DJ55" s="496"/>
      <c r="DK55" s="496"/>
      <c r="DL55" s="496"/>
      <c r="DM55" s="496"/>
      <c r="DN55" s="496"/>
      <c r="DO55" s="496"/>
      <c r="DP55" s="496"/>
      <c r="DQ55" s="496"/>
      <c r="DR55" s="496"/>
      <c r="DS55" s="496"/>
      <c r="DT55" s="496"/>
      <c r="DU55" s="496"/>
      <c r="DV55" s="496"/>
      <c r="DW55" s="496"/>
      <c r="DX55" s="496"/>
      <c r="DY55" s="496"/>
      <c r="DZ55" s="496"/>
      <c r="EA55" s="496"/>
      <c r="EB55" s="496"/>
      <c r="EC55" s="496"/>
      <c r="ED55" s="496"/>
      <c r="EE55" s="496"/>
      <c r="EF55" s="496"/>
      <c r="EG55" s="496"/>
      <c r="EH55" s="496"/>
      <c r="EI55" s="496"/>
      <c r="EJ55" s="496"/>
      <c r="EK55" s="496"/>
      <c r="EL55" s="496"/>
      <c r="EM55" s="496"/>
      <c r="EN55" s="496"/>
      <c r="EO55" s="496"/>
      <c r="EP55" s="496"/>
      <c r="EQ55" s="496"/>
      <c r="ER55" s="496"/>
      <c r="ES55" s="496"/>
      <c r="ET55" s="496"/>
      <c r="EU55" s="496"/>
      <c r="EV55" s="496"/>
      <c r="EW55" s="496"/>
      <c r="EX55" s="496"/>
      <c r="EY55" s="496"/>
      <c r="EZ55" s="1684"/>
      <c r="FA55" s="500">
        <f t="shared" si="3"/>
        <v>43869721761</v>
      </c>
      <c r="FB55" s="501">
        <f t="shared" si="4"/>
        <v>0</v>
      </c>
      <c r="FC55" s="404"/>
      <c r="FD55" s="404"/>
      <c r="FE55" s="404"/>
      <c r="FF55" s="404"/>
      <c r="FG55" s="404"/>
      <c r="FH55" s="404"/>
      <c r="FI55" s="404"/>
      <c r="FJ55" s="404"/>
      <c r="FK55" s="404"/>
      <c r="FL55" s="504"/>
    </row>
    <row r="56" spans="1:168" ht="20.25" x14ac:dyDescent="0.5">
      <c r="A56" s="399">
        <v>160</v>
      </c>
      <c r="B56" s="399">
        <v>16001</v>
      </c>
      <c r="C56" s="1682" t="s">
        <v>1385</v>
      </c>
      <c r="D56" s="1777">
        <v>66298581093</v>
      </c>
      <c r="E56" s="921">
        <v>0</v>
      </c>
      <c r="F56" s="507"/>
      <c r="G56" s="496"/>
      <c r="H56" s="496"/>
      <c r="I56" s="496"/>
      <c r="J56" s="496"/>
      <c r="K56" s="496"/>
      <c r="L56" s="496"/>
      <c r="M56" s="496"/>
      <c r="N56" s="496"/>
      <c r="O56" s="496"/>
      <c r="P56" s="496"/>
      <c r="Q56" s="496"/>
      <c r="R56" s="496"/>
      <c r="S56" s="496"/>
      <c r="T56" s="496"/>
      <c r="U56" s="496"/>
      <c r="V56" s="496"/>
      <c r="W56" s="496"/>
      <c r="X56" s="496"/>
      <c r="Y56" s="496"/>
      <c r="Z56" s="496"/>
      <c r="AA56" s="496"/>
      <c r="AB56" s="496">
        <f>D56</f>
        <v>66298581093</v>
      </c>
      <c r="AC56" s="496"/>
      <c r="AD56" s="496"/>
      <c r="AE56" s="496"/>
      <c r="AF56" s="496"/>
      <c r="AG56" s="496"/>
      <c r="AH56" s="496"/>
      <c r="AI56" s="496"/>
      <c r="AJ56" s="496"/>
      <c r="AK56" s="496"/>
      <c r="AL56" s="496"/>
      <c r="AM56" s="496"/>
      <c r="AN56" s="496"/>
      <c r="AO56" s="496"/>
      <c r="AP56" s="496"/>
      <c r="AQ56" s="496"/>
      <c r="AR56" s="496"/>
      <c r="AS56" s="496"/>
      <c r="AT56" s="496"/>
      <c r="AU56" s="496"/>
      <c r="AV56" s="496"/>
      <c r="AW56" s="496"/>
      <c r="AX56" s="496"/>
      <c r="AY56" s="496"/>
      <c r="AZ56" s="496"/>
      <c r="BA56" s="496"/>
      <c r="BB56" s="496"/>
      <c r="BC56" s="496"/>
      <c r="BD56" s="496"/>
      <c r="BE56" s="496"/>
      <c r="BF56" s="496"/>
      <c r="BG56" s="496"/>
      <c r="BH56" s="496"/>
      <c r="BI56" s="496"/>
      <c r="BJ56" s="496"/>
      <c r="BK56" s="496"/>
      <c r="BL56" s="496"/>
      <c r="BM56" s="496"/>
      <c r="BN56" s="496"/>
      <c r="BO56" s="496"/>
      <c r="BP56" s="496"/>
      <c r="BQ56" s="496"/>
      <c r="BR56" s="496"/>
      <c r="BS56" s="496"/>
      <c r="BT56" s="496"/>
      <c r="BU56" s="496"/>
      <c r="BV56" s="496"/>
      <c r="BW56" s="496"/>
      <c r="BX56" s="496"/>
      <c r="BY56" s="496"/>
      <c r="BZ56" s="496"/>
      <c r="CA56" s="496"/>
      <c r="CB56" s="496"/>
      <c r="CC56" s="496"/>
      <c r="CD56" s="496"/>
      <c r="CE56" s="496"/>
      <c r="CF56" s="496"/>
      <c r="CG56" s="496"/>
      <c r="CH56" s="496"/>
      <c r="CI56" s="496"/>
      <c r="CJ56" s="496"/>
      <c r="CK56" s="496"/>
      <c r="CL56" s="496"/>
      <c r="CM56" s="496"/>
      <c r="CN56" s="496"/>
      <c r="CO56" s="496"/>
      <c r="CP56" s="496"/>
      <c r="CQ56" s="496"/>
      <c r="CR56" s="496"/>
      <c r="CS56" s="496"/>
      <c r="CT56" s="496"/>
      <c r="CU56" s="496"/>
      <c r="CV56" s="496"/>
      <c r="CW56" s="496"/>
      <c r="CX56" s="496"/>
      <c r="CY56" s="1374"/>
      <c r="CZ56" s="1374"/>
      <c r="DA56" s="496"/>
      <c r="DB56" s="496"/>
      <c r="DC56" s="496"/>
      <c r="DD56" s="496"/>
      <c r="DE56" s="496"/>
      <c r="DF56" s="496"/>
      <c r="DG56" s="496"/>
      <c r="DH56" s="496"/>
      <c r="DI56" s="496"/>
      <c r="DJ56" s="496"/>
      <c r="DK56" s="496"/>
      <c r="DL56" s="496"/>
      <c r="DM56" s="496"/>
      <c r="DN56" s="496"/>
      <c r="DO56" s="496"/>
      <c r="DP56" s="496"/>
      <c r="DQ56" s="496"/>
      <c r="DR56" s="496"/>
      <c r="DS56" s="496"/>
      <c r="DT56" s="496"/>
      <c r="DU56" s="496"/>
      <c r="DV56" s="496"/>
      <c r="DW56" s="496"/>
      <c r="DX56" s="496"/>
      <c r="DY56" s="496"/>
      <c r="DZ56" s="496"/>
      <c r="EA56" s="496"/>
      <c r="EB56" s="496"/>
      <c r="EC56" s="496"/>
      <c r="ED56" s="496"/>
      <c r="EE56" s="496"/>
      <c r="EF56" s="496"/>
      <c r="EG56" s="496"/>
      <c r="EH56" s="496"/>
      <c r="EI56" s="496"/>
      <c r="EJ56" s="496"/>
      <c r="EK56" s="496"/>
      <c r="EL56" s="496"/>
      <c r="EM56" s="496"/>
      <c r="EN56" s="496"/>
      <c r="EO56" s="496"/>
      <c r="EP56" s="496"/>
      <c r="EQ56" s="496"/>
      <c r="ER56" s="496"/>
      <c r="ES56" s="496"/>
      <c r="ET56" s="496"/>
      <c r="EU56" s="496"/>
      <c r="EV56" s="496"/>
      <c r="EW56" s="496"/>
      <c r="EX56" s="496"/>
      <c r="EY56" s="496"/>
      <c r="EZ56" s="1684"/>
      <c r="FA56" s="500">
        <f t="shared" si="3"/>
        <v>66298581093</v>
      </c>
      <c r="FB56" s="501">
        <f t="shared" si="4"/>
        <v>0</v>
      </c>
      <c r="FC56" s="404"/>
      <c r="FD56" s="404">
        <v>65000000000</v>
      </c>
      <c r="FE56" s="404"/>
      <c r="FF56" s="404"/>
      <c r="FG56" s="404"/>
      <c r="FH56" s="404"/>
      <c r="FI56" s="404"/>
      <c r="FJ56" s="404"/>
      <c r="FK56" s="404"/>
      <c r="FL56" s="504"/>
    </row>
    <row r="57" spans="1:168" ht="20.25" x14ac:dyDescent="0.5">
      <c r="A57" s="399">
        <v>160</v>
      </c>
      <c r="B57" s="399">
        <v>16002</v>
      </c>
      <c r="C57" s="1682" t="s">
        <v>1657</v>
      </c>
      <c r="D57" s="1777">
        <v>97231208637</v>
      </c>
      <c r="E57" s="921">
        <v>0</v>
      </c>
      <c r="F57" s="507"/>
      <c r="G57" s="496"/>
      <c r="H57" s="496"/>
      <c r="I57" s="496"/>
      <c r="J57" s="496"/>
      <c r="K57" s="496"/>
      <c r="L57" s="496"/>
      <c r="M57" s="496"/>
      <c r="N57" s="496"/>
      <c r="O57" s="496"/>
      <c r="P57" s="496"/>
      <c r="Q57" s="496"/>
      <c r="R57" s="496"/>
      <c r="S57" s="496"/>
      <c r="T57" s="496"/>
      <c r="U57" s="496"/>
      <c r="V57" s="496"/>
      <c r="W57" s="496"/>
      <c r="X57" s="496"/>
      <c r="Y57" s="496"/>
      <c r="Z57" s="496"/>
      <c r="AA57" s="496"/>
      <c r="AB57" s="496">
        <f>D57</f>
        <v>97231208637</v>
      </c>
      <c r="AC57" s="496"/>
      <c r="AD57" s="496"/>
      <c r="AE57" s="496"/>
      <c r="AF57" s="496"/>
      <c r="AG57" s="496"/>
      <c r="AH57" s="496"/>
      <c r="AI57" s="496"/>
      <c r="AJ57" s="496"/>
      <c r="AK57" s="496"/>
      <c r="AL57" s="496"/>
      <c r="AM57" s="496"/>
      <c r="AN57" s="496"/>
      <c r="AO57" s="496"/>
      <c r="AP57" s="496"/>
      <c r="AQ57" s="496"/>
      <c r="AR57" s="496"/>
      <c r="AS57" s="496"/>
      <c r="AT57" s="496"/>
      <c r="AU57" s="496"/>
      <c r="AV57" s="496"/>
      <c r="AW57" s="496"/>
      <c r="AX57" s="496"/>
      <c r="AY57" s="496"/>
      <c r="AZ57" s="496"/>
      <c r="BA57" s="496"/>
      <c r="BB57" s="496"/>
      <c r="BC57" s="496"/>
      <c r="BD57" s="496"/>
      <c r="BE57" s="496"/>
      <c r="BF57" s="496"/>
      <c r="BG57" s="496"/>
      <c r="BH57" s="496"/>
      <c r="BI57" s="496"/>
      <c r="BJ57" s="496"/>
      <c r="BK57" s="496"/>
      <c r="BL57" s="496"/>
      <c r="BM57" s="496"/>
      <c r="BN57" s="496"/>
      <c r="BO57" s="496"/>
      <c r="BP57" s="496"/>
      <c r="BQ57" s="496"/>
      <c r="BR57" s="496"/>
      <c r="BS57" s="496"/>
      <c r="BT57" s="496"/>
      <c r="BU57" s="496"/>
      <c r="BV57" s="496"/>
      <c r="BW57" s="496"/>
      <c r="BX57" s="496"/>
      <c r="BY57" s="496"/>
      <c r="BZ57" s="496"/>
      <c r="CA57" s="496"/>
      <c r="CB57" s="496"/>
      <c r="CC57" s="496"/>
      <c r="CD57" s="496"/>
      <c r="CE57" s="496"/>
      <c r="CF57" s="496"/>
      <c r="CG57" s="496"/>
      <c r="CH57" s="496"/>
      <c r="CI57" s="496"/>
      <c r="CJ57" s="496"/>
      <c r="CK57" s="496"/>
      <c r="CL57" s="496"/>
      <c r="CM57" s="496"/>
      <c r="CN57" s="496"/>
      <c r="CO57" s="496"/>
      <c r="CP57" s="496"/>
      <c r="CQ57" s="496"/>
      <c r="CR57" s="496"/>
      <c r="CS57" s="496"/>
      <c r="CT57" s="496"/>
      <c r="CU57" s="496"/>
      <c r="CV57" s="496"/>
      <c r="CW57" s="496"/>
      <c r="CX57" s="496"/>
      <c r="CY57" s="1374"/>
      <c r="CZ57" s="1374"/>
      <c r="DA57" s="496"/>
      <c r="DB57" s="496"/>
      <c r="DC57" s="496"/>
      <c r="DD57" s="496"/>
      <c r="DE57" s="496"/>
      <c r="DF57" s="496"/>
      <c r="DG57" s="496"/>
      <c r="DH57" s="496"/>
      <c r="DI57" s="496"/>
      <c r="DJ57" s="496"/>
      <c r="DK57" s="496"/>
      <c r="DL57" s="496"/>
      <c r="DM57" s="496"/>
      <c r="DN57" s="496"/>
      <c r="DO57" s="496"/>
      <c r="DP57" s="496"/>
      <c r="DQ57" s="496"/>
      <c r="DR57" s="496"/>
      <c r="DS57" s="496"/>
      <c r="DT57" s="496"/>
      <c r="DU57" s="496"/>
      <c r="DV57" s="496"/>
      <c r="DW57" s="496"/>
      <c r="DX57" s="496"/>
      <c r="DY57" s="496"/>
      <c r="DZ57" s="496"/>
      <c r="EA57" s="496"/>
      <c r="EB57" s="496"/>
      <c r="EC57" s="496"/>
      <c r="ED57" s="496"/>
      <c r="EE57" s="496"/>
      <c r="EF57" s="496"/>
      <c r="EG57" s="496"/>
      <c r="EH57" s="496"/>
      <c r="EI57" s="496"/>
      <c r="EJ57" s="496"/>
      <c r="EK57" s="496"/>
      <c r="EL57" s="496"/>
      <c r="EM57" s="496"/>
      <c r="EN57" s="496"/>
      <c r="EO57" s="496"/>
      <c r="EP57" s="496"/>
      <c r="EQ57" s="496"/>
      <c r="ER57" s="496"/>
      <c r="ES57" s="496"/>
      <c r="ET57" s="496"/>
      <c r="EU57" s="496"/>
      <c r="EV57" s="496"/>
      <c r="EW57" s="496"/>
      <c r="EX57" s="496"/>
      <c r="EY57" s="496"/>
      <c r="EZ57" s="1684"/>
      <c r="FA57" s="500">
        <f t="shared" si="3"/>
        <v>97231208637</v>
      </c>
      <c r="FB57" s="501">
        <f t="shared" si="4"/>
        <v>0</v>
      </c>
      <c r="FC57" s="404"/>
      <c r="FD57" s="404">
        <v>5472115543</v>
      </c>
      <c r="FE57" s="404"/>
      <c r="FF57" s="404"/>
      <c r="FG57" s="404"/>
      <c r="FH57" s="404"/>
      <c r="FI57" s="404"/>
      <c r="FJ57" s="404"/>
      <c r="FK57" s="404"/>
      <c r="FL57" s="504"/>
    </row>
    <row r="58" spans="1:168" ht="20.25" x14ac:dyDescent="0.5">
      <c r="A58" s="399">
        <v>160</v>
      </c>
      <c r="B58" s="399">
        <v>16003</v>
      </c>
      <c r="C58" s="1682" t="s">
        <v>1659</v>
      </c>
      <c r="D58" s="1777">
        <v>32353872286</v>
      </c>
      <c r="E58" s="921">
        <v>0</v>
      </c>
      <c r="F58" s="507"/>
      <c r="G58" s="496"/>
      <c r="H58" s="496"/>
      <c r="I58" s="496"/>
      <c r="J58" s="496"/>
      <c r="K58" s="496"/>
      <c r="L58" s="496"/>
      <c r="M58" s="496"/>
      <c r="N58" s="496"/>
      <c r="O58" s="496"/>
      <c r="P58" s="496"/>
      <c r="Q58" s="496"/>
      <c r="R58" s="496"/>
      <c r="S58" s="496"/>
      <c r="T58" s="496"/>
      <c r="U58" s="496"/>
      <c r="V58" s="496"/>
      <c r="W58" s="496"/>
      <c r="X58" s="496"/>
      <c r="Y58" s="496"/>
      <c r="Z58" s="496"/>
      <c r="AA58" s="496"/>
      <c r="AB58" s="496">
        <f>D58</f>
        <v>32353872286</v>
      </c>
      <c r="AC58" s="496"/>
      <c r="AD58" s="496"/>
      <c r="AE58" s="496"/>
      <c r="AF58" s="496"/>
      <c r="AG58" s="496"/>
      <c r="AH58" s="496"/>
      <c r="AI58" s="496"/>
      <c r="AJ58" s="496"/>
      <c r="AK58" s="496"/>
      <c r="AL58" s="496"/>
      <c r="AM58" s="496"/>
      <c r="AN58" s="496"/>
      <c r="AO58" s="496"/>
      <c r="AP58" s="496"/>
      <c r="AQ58" s="496"/>
      <c r="AR58" s="496"/>
      <c r="AS58" s="496"/>
      <c r="AT58" s="496"/>
      <c r="AU58" s="496"/>
      <c r="AV58" s="496"/>
      <c r="AW58" s="496"/>
      <c r="AX58" s="496"/>
      <c r="AY58" s="496"/>
      <c r="AZ58" s="496"/>
      <c r="BA58" s="496"/>
      <c r="BB58" s="496"/>
      <c r="BC58" s="496"/>
      <c r="BD58" s="496"/>
      <c r="BE58" s="496"/>
      <c r="BF58" s="496"/>
      <c r="BG58" s="496"/>
      <c r="BH58" s="496"/>
      <c r="BI58" s="496"/>
      <c r="BJ58" s="496"/>
      <c r="BK58" s="496"/>
      <c r="BL58" s="496"/>
      <c r="BM58" s="496"/>
      <c r="BN58" s="496"/>
      <c r="BO58" s="496"/>
      <c r="BP58" s="496"/>
      <c r="BQ58" s="496"/>
      <c r="BR58" s="496"/>
      <c r="BS58" s="496"/>
      <c r="BT58" s="496"/>
      <c r="BU58" s="496"/>
      <c r="BV58" s="496"/>
      <c r="BW58" s="496"/>
      <c r="BX58" s="496"/>
      <c r="BY58" s="496"/>
      <c r="BZ58" s="496"/>
      <c r="CA58" s="496"/>
      <c r="CB58" s="496"/>
      <c r="CC58" s="496"/>
      <c r="CD58" s="496"/>
      <c r="CE58" s="496"/>
      <c r="CF58" s="496"/>
      <c r="CG58" s="496"/>
      <c r="CH58" s="496"/>
      <c r="CI58" s="496"/>
      <c r="CJ58" s="496"/>
      <c r="CK58" s="496"/>
      <c r="CL58" s="496"/>
      <c r="CM58" s="496"/>
      <c r="CN58" s="496"/>
      <c r="CO58" s="496"/>
      <c r="CP58" s="496"/>
      <c r="CQ58" s="496"/>
      <c r="CR58" s="496"/>
      <c r="CS58" s="496"/>
      <c r="CT58" s="496"/>
      <c r="CU58" s="496"/>
      <c r="CV58" s="496"/>
      <c r="CW58" s="496"/>
      <c r="CX58" s="496"/>
      <c r="CY58" s="1374"/>
      <c r="CZ58" s="1374"/>
      <c r="DA58" s="496"/>
      <c r="DB58" s="496"/>
      <c r="DC58" s="496"/>
      <c r="DD58" s="496"/>
      <c r="DE58" s="496"/>
      <c r="DF58" s="496"/>
      <c r="DG58" s="496"/>
      <c r="DH58" s="496"/>
      <c r="DI58" s="496"/>
      <c r="DJ58" s="496"/>
      <c r="DK58" s="496"/>
      <c r="DL58" s="496"/>
      <c r="DM58" s="496"/>
      <c r="DN58" s="496"/>
      <c r="DO58" s="496"/>
      <c r="DP58" s="496"/>
      <c r="DQ58" s="496"/>
      <c r="DR58" s="496"/>
      <c r="DS58" s="496"/>
      <c r="DT58" s="496"/>
      <c r="DU58" s="496"/>
      <c r="DV58" s="496"/>
      <c r="DW58" s="496"/>
      <c r="DX58" s="496"/>
      <c r="DY58" s="496"/>
      <c r="DZ58" s="496"/>
      <c r="EA58" s="496"/>
      <c r="EB58" s="496"/>
      <c r="EC58" s="496"/>
      <c r="ED58" s="496"/>
      <c r="EE58" s="496"/>
      <c r="EF58" s="496"/>
      <c r="EG58" s="496"/>
      <c r="EH58" s="496"/>
      <c r="EI58" s="496"/>
      <c r="EJ58" s="496"/>
      <c r="EK58" s="496"/>
      <c r="EL58" s="496"/>
      <c r="EM58" s="496"/>
      <c r="EN58" s="496"/>
      <c r="EO58" s="496"/>
      <c r="EP58" s="496"/>
      <c r="EQ58" s="496"/>
      <c r="ER58" s="496"/>
      <c r="ES58" s="496"/>
      <c r="ET58" s="496"/>
      <c r="EU58" s="496"/>
      <c r="EV58" s="496"/>
      <c r="EW58" s="496"/>
      <c r="EX58" s="496"/>
      <c r="EY58" s="496"/>
      <c r="EZ58" s="1684"/>
      <c r="FA58" s="500">
        <f t="shared" si="3"/>
        <v>32353872286</v>
      </c>
      <c r="FB58" s="501">
        <f t="shared" si="4"/>
        <v>0</v>
      </c>
      <c r="FC58" s="404"/>
      <c r="FD58" s="404"/>
      <c r="FE58" s="404"/>
      <c r="FF58" s="404"/>
      <c r="FG58" s="404"/>
      <c r="FH58" s="404"/>
      <c r="FI58" s="404"/>
      <c r="FJ58" s="404"/>
      <c r="FK58" s="404"/>
      <c r="FL58" s="504"/>
    </row>
    <row r="59" spans="1:168" ht="20.25" x14ac:dyDescent="0.5">
      <c r="A59" s="399">
        <v>160</v>
      </c>
      <c r="B59" s="399">
        <v>16004</v>
      </c>
      <c r="C59" s="1682" t="s">
        <v>1660</v>
      </c>
      <c r="D59" s="1777">
        <v>32597879785</v>
      </c>
      <c r="E59" s="921">
        <v>0</v>
      </c>
      <c r="F59" s="507"/>
      <c r="G59" s="496"/>
      <c r="H59" s="496"/>
      <c r="I59" s="496"/>
      <c r="J59" s="496"/>
      <c r="K59" s="496"/>
      <c r="L59" s="496"/>
      <c r="M59" s="496"/>
      <c r="N59" s="496"/>
      <c r="O59" s="496"/>
      <c r="P59" s="496"/>
      <c r="Q59" s="496"/>
      <c r="R59" s="496"/>
      <c r="S59" s="496"/>
      <c r="T59" s="496"/>
      <c r="U59" s="496"/>
      <c r="V59" s="496"/>
      <c r="W59" s="496"/>
      <c r="X59" s="496"/>
      <c r="Y59" s="496"/>
      <c r="Z59" s="496"/>
      <c r="AA59" s="496"/>
      <c r="AB59" s="496">
        <f>D59</f>
        <v>32597879785</v>
      </c>
      <c r="AC59" s="496"/>
      <c r="AD59" s="496"/>
      <c r="AE59" s="496"/>
      <c r="AF59" s="496"/>
      <c r="AG59" s="496"/>
      <c r="AH59" s="496"/>
      <c r="AI59" s="496"/>
      <c r="AJ59" s="496"/>
      <c r="AK59" s="496"/>
      <c r="AL59" s="496"/>
      <c r="AM59" s="496"/>
      <c r="AN59" s="496"/>
      <c r="AO59" s="496"/>
      <c r="AP59" s="496"/>
      <c r="AQ59" s="496"/>
      <c r="AR59" s="496"/>
      <c r="AS59" s="496"/>
      <c r="AT59" s="496"/>
      <c r="AU59" s="496"/>
      <c r="AV59" s="496"/>
      <c r="AW59" s="496"/>
      <c r="AX59" s="496"/>
      <c r="AY59" s="496"/>
      <c r="AZ59" s="496"/>
      <c r="BA59" s="496"/>
      <c r="BB59" s="496"/>
      <c r="BC59" s="496"/>
      <c r="BD59" s="496"/>
      <c r="BE59" s="496"/>
      <c r="BF59" s="496"/>
      <c r="BG59" s="496"/>
      <c r="BH59" s="496"/>
      <c r="BI59" s="496"/>
      <c r="BJ59" s="496"/>
      <c r="BK59" s="496"/>
      <c r="BL59" s="496"/>
      <c r="BM59" s="496"/>
      <c r="BN59" s="496"/>
      <c r="BO59" s="496"/>
      <c r="BP59" s="496"/>
      <c r="BQ59" s="496"/>
      <c r="BR59" s="496"/>
      <c r="BS59" s="496"/>
      <c r="BT59" s="496"/>
      <c r="BU59" s="496"/>
      <c r="BV59" s="496"/>
      <c r="BW59" s="496"/>
      <c r="BX59" s="496"/>
      <c r="BY59" s="496"/>
      <c r="BZ59" s="496"/>
      <c r="CA59" s="496"/>
      <c r="CB59" s="496"/>
      <c r="CC59" s="496"/>
      <c r="CD59" s="496"/>
      <c r="CE59" s="496"/>
      <c r="CF59" s="496"/>
      <c r="CG59" s="496"/>
      <c r="CH59" s="496"/>
      <c r="CI59" s="496"/>
      <c r="CJ59" s="496"/>
      <c r="CK59" s="496"/>
      <c r="CL59" s="496"/>
      <c r="CM59" s="496"/>
      <c r="CN59" s="496"/>
      <c r="CO59" s="496"/>
      <c r="CP59" s="496"/>
      <c r="CQ59" s="496"/>
      <c r="CR59" s="496"/>
      <c r="CS59" s="496"/>
      <c r="CT59" s="496"/>
      <c r="CU59" s="496"/>
      <c r="CV59" s="496"/>
      <c r="CW59" s="496"/>
      <c r="CX59" s="496"/>
      <c r="CY59" s="1374"/>
      <c r="CZ59" s="1374"/>
      <c r="DA59" s="496"/>
      <c r="DB59" s="496"/>
      <c r="DC59" s="496"/>
      <c r="DD59" s="496"/>
      <c r="DE59" s="496"/>
      <c r="DF59" s="496"/>
      <c r="DG59" s="496"/>
      <c r="DH59" s="496"/>
      <c r="DI59" s="496"/>
      <c r="DJ59" s="496"/>
      <c r="DK59" s="496"/>
      <c r="DL59" s="496"/>
      <c r="DM59" s="496"/>
      <c r="DN59" s="496"/>
      <c r="DO59" s="496"/>
      <c r="DP59" s="496"/>
      <c r="DQ59" s="496"/>
      <c r="DR59" s="496"/>
      <c r="DS59" s="496"/>
      <c r="DT59" s="496"/>
      <c r="DU59" s="496"/>
      <c r="DV59" s="496"/>
      <c r="DW59" s="496"/>
      <c r="DX59" s="496"/>
      <c r="DY59" s="496"/>
      <c r="DZ59" s="496"/>
      <c r="EA59" s="496"/>
      <c r="EB59" s="496"/>
      <c r="EC59" s="496"/>
      <c r="ED59" s="496"/>
      <c r="EE59" s="496"/>
      <c r="EF59" s="496"/>
      <c r="EG59" s="496"/>
      <c r="EH59" s="496"/>
      <c r="EI59" s="496"/>
      <c r="EJ59" s="496"/>
      <c r="EK59" s="496"/>
      <c r="EL59" s="496"/>
      <c r="EM59" s="496"/>
      <c r="EN59" s="496"/>
      <c r="EO59" s="496"/>
      <c r="EP59" s="496"/>
      <c r="EQ59" s="496"/>
      <c r="ER59" s="496"/>
      <c r="ES59" s="496"/>
      <c r="ET59" s="496"/>
      <c r="EU59" s="496"/>
      <c r="EV59" s="496"/>
      <c r="EW59" s="496"/>
      <c r="EX59" s="496"/>
      <c r="EY59" s="496"/>
      <c r="EZ59" s="1684"/>
      <c r="FA59" s="500">
        <f t="shared" si="3"/>
        <v>32597879785</v>
      </c>
      <c r="FB59" s="501">
        <f t="shared" si="4"/>
        <v>0</v>
      </c>
      <c r="FC59" s="404"/>
      <c r="FD59" s="404"/>
      <c r="FE59" s="404"/>
      <c r="FF59" s="404"/>
      <c r="FG59" s="404"/>
      <c r="FH59" s="404"/>
      <c r="FI59" s="404"/>
      <c r="FJ59" s="404"/>
      <c r="FK59" s="404"/>
      <c r="FL59" s="504"/>
    </row>
    <row r="60" spans="1:168" ht="20.25" x14ac:dyDescent="0.5">
      <c r="A60" s="399">
        <v>200</v>
      </c>
      <c r="B60" s="399">
        <v>20001</v>
      </c>
      <c r="C60" s="1682" t="s">
        <v>1386</v>
      </c>
      <c r="D60" s="1780">
        <v>4347357240000</v>
      </c>
      <c r="E60" s="921">
        <v>0</v>
      </c>
      <c r="F60" s="507"/>
      <c r="G60" s="496"/>
      <c r="H60" s="496"/>
      <c r="I60" s="496"/>
      <c r="J60" s="496"/>
      <c r="K60" s="496"/>
      <c r="L60" s="496"/>
      <c r="M60" s="496"/>
      <c r="N60" s="496"/>
      <c r="O60" s="496"/>
      <c r="P60" s="496"/>
      <c r="Q60" s="496"/>
      <c r="R60" s="496"/>
      <c r="S60" s="496"/>
      <c r="T60" s="496"/>
      <c r="U60" s="496"/>
      <c r="V60" s="496"/>
      <c r="W60" s="496"/>
      <c r="X60" s="496"/>
      <c r="Y60" s="496"/>
      <c r="Z60" s="496"/>
      <c r="AA60" s="496"/>
      <c r="AB60" s="496"/>
      <c r="AC60" s="1779">
        <f t="shared" ref="AC60:AC65" si="5">D60</f>
        <v>4347357240000</v>
      </c>
      <c r="AD60" s="496"/>
      <c r="AE60" s="496"/>
      <c r="AF60" s="496"/>
      <c r="AG60" s="496"/>
      <c r="AH60" s="496"/>
      <c r="AI60" s="496"/>
      <c r="AJ60" s="496"/>
      <c r="AK60" s="496"/>
      <c r="AL60" s="496"/>
      <c r="AM60" s="496"/>
      <c r="AN60" s="496"/>
      <c r="AO60" s="496"/>
      <c r="AP60" s="496"/>
      <c r="AQ60" s="496"/>
      <c r="AR60" s="496"/>
      <c r="AS60" s="496"/>
      <c r="AT60" s="496"/>
      <c r="AU60" s="496"/>
      <c r="AV60" s="496"/>
      <c r="AW60" s="496"/>
      <c r="AX60" s="496"/>
      <c r="AY60" s="496"/>
      <c r="AZ60" s="496"/>
      <c r="BA60" s="496"/>
      <c r="BB60" s="496"/>
      <c r="BC60" s="496"/>
      <c r="BD60" s="496"/>
      <c r="BE60" s="496"/>
      <c r="BF60" s="496"/>
      <c r="BG60" s="496"/>
      <c r="BH60" s="496"/>
      <c r="BI60" s="496"/>
      <c r="BJ60" s="496"/>
      <c r="BK60" s="496"/>
      <c r="BL60" s="496"/>
      <c r="BM60" s="496"/>
      <c r="BN60" s="496"/>
      <c r="BO60" s="496"/>
      <c r="BP60" s="496"/>
      <c r="BQ60" s="496"/>
      <c r="BR60" s="496"/>
      <c r="BS60" s="496"/>
      <c r="BT60" s="496"/>
      <c r="BU60" s="496"/>
      <c r="BV60" s="496"/>
      <c r="BW60" s="496"/>
      <c r="BX60" s="496"/>
      <c r="BY60" s="496"/>
      <c r="BZ60" s="496"/>
      <c r="CA60" s="496"/>
      <c r="CB60" s="496"/>
      <c r="CC60" s="496"/>
      <c r="CD60" s="496"/>
      <c r="CE60" s="496"/>
      <c r="CF60" s="496"/>
      <c r="CG60" s="496"/>
      <c r="CH60" s="496"/>
      <c r="CI60" s="496"/>
      <c r="CJ60" s="496"/>
      <c r="CK60" s="496"/>
      <c r="CL60" s="496"/>
      <c r="CM60" s="496"/>
      <c r="CN60" s="496"/>
      <c r="CO60" s="496"/>
      <c r="CP60" s="496"/>
      <c r="CQ60" s="496"/>
      <c r="CR60" s="496"/>
      <c r="CS60" s="496"/>
      <c r="CT60" s="496"/>
      <c r="CU60" s="496"/>
      <c r="CV60" s="496"/>
      <c r="CW60" s="496"/>
      <c r="CX60" s="496"/>
      <c r="CY60" s="1374"/>
      <c r="CZ60" s="1374"/>
      <c r="DA60" s="496"/>
      <c r="DB60" s="496"/>
      <c r="DC60" s="496"/>
      <c r="DD60" s="496"/>
      <c r="DE60" s="496"/>
      <c r="DF60" s="496"/>
      <c r="DG60" s="496"/>
      <c r="DH60" s="496"/>
      <c r="DI60" s="496"/>
      <c r="DJ60" s="496"/>
      <c r="DK60" s="496"/>
      <c r="DL60" s="496"/>
      <c r="DM60" s="496"/>
      <c r="DN60" s="496"/>
      <c r="DO60" s="496"/>
      <c r="DP60" s="496"/>
      <c r="DQ60" s="496"/>
      <c r="DR60" s="496"/>
      <c r="DS60" s="496"/>
      <c r="DT60" s="496"/>
      <c r="DU60" s="496"/>
      <c r="DV60" s="496"/>
      <c r="DW60" s="496"/>
      <c r="DX60" s="496"/>
      <c r="DY60" s="496"/>
      <c r="DZ60" s="496"/>
      <c r="EA60" s="496"/>
      <c r="EB60" s="496"/>
      <c r="EC60" s="496"/>
      <c r="ED60" s="496"/>
      <c r="EE60" s="496"/>
      <c r="EF60" s="496"/>
      <c r="EG60" s="496"/>
      <c r="EH60" s="496"/>
      <c r="EI60" s="496"/>
      <c r="EJ60" s="496"/>
      <c r="EK60" s="496"/>
      <c r="EL60" s="496"/>
      <c r="EM60" s="496"/>
      <c r="EN60" s="496"/>
      <c r="EO60" s="496"/>
      <c r="EP60" s="496"/>
      <c r="EQ60" s="496"/>
      <c r="ER60" s="496"/>
      <c r="ES60" s="496"/>
      <c r="ET60" s="496"/>
      <c r="EU60" s="496"/>
      <c r="EV60" s="496"/>
      <c r="EW60" s="496"/>
      <c r="EX60" s="496"/>
      <c r="EY60" s="496"/>
      <c r="EZ60" s="1684"/>
      <c r="FA60" s="500">
        <f t="shared" si="3"/>
        <v>4347357240000</v>
      </c>
      <c r="FB60" s="501">
        <f t="shared" si="4"/>
        <v>0</v>
      </c>
      <c r="FC60" s="404"/>
      <c r="FD60" s="404">
        <v>3623621434</v>
      </c>
      <c r="FE60" s="404"/>
      <c r="FF60" s="404"/>
      <c r="FG60" s="404"/>
      <c r="FH60" s="404"/>
      <c r="FI60" s="404"/>
      <c r="FJ60" s="404"/>
      <c r="FK60" s="404"/>
      <c r="FL60" s="504"/>
    </row>
    <row r="61" spans="1:168" ht="20.25" x14ac:dyDescent="0.5">
      <c r="A61" s="399">
        <v>200</v>
      </c>
      <c r="B61" s="399">
        <v>20002</v>
      </c>
      <c r="C61" s="1682" t="s">
        <v>1387</v>
      </c>
      <c r="D61" s="1780">
        <v>1101607660954</v>
      </c>
      <c r="E61" s="921">
        <v>0</v>
      </c>
      <c r="F61" s="507"/>
      <c r="G61" s="496"/>
      <c r="H61" s="496"/>
      <c r="I61" s="496"/>
      <c r="J61" s="496"/>
      <c r="K61" s="496"/>
      <c r="L61" s="496"/>
      <c r="M61" s="496"/>
      <c r="N61" s="496"/>
      <c r="O61" s="496"/>
      <c r="P61" s="496"/>
      <c r="Q61" s="496"/>
      <c r="R61" s="496"/>
      <c r="S61" s="496"/>
      <c r="T61" s="496"/>
      <c r="U61" s="496"/>
      <c r="V61" s="496"/>
      <c r="W61" s="496"/>
      <c r="X61" s="496"/>
      <c r="Y61" s="496"/>
      <c r="Z61" s="496"/>
      <c r="AA61" s="496"/>
      <c r="AB61" s="496"/>
      <c r="AC61" s="1779">
        <f t="shared" si="5"/>
        <v>1101607660954</v>
      </c>
      <c r="AD61" s="496"/>
      <c r="AE61" s="496"/>
      <c r="AF61" s="496"/>
      <c r="AG61" s="496"/>
      <c r="AH61" s="496"/>
      <c r="AI61" s="496"/>
      <c r="AJ61" s="496"/>
      <c r="AK61" s="496"/>
      <c r="AL61" s="496"/>
      <c r="AM61" s="496"/>
      <c r="AN61" s="496"/>
      <c r="AO61" s="496"/>
      <c r="AP61" s="496"/>
      <c r="AQ61" s="496"/>
      <c r="AR61" s="496"/>
      <c r="AS61" s="496"/>
      <c r="AT61" s="496"/>
      <c r="AU61" s="496"/>
      <c r="AV61" s="496"/>
      <c r="AW61" s="496"/>
      <c r="AX61" s="496"/>
      <c r="AY61" s="496"/>
      <c r="AZ61" s="496"/>
      <c r="BA61" s="496"/>
      <c r="BB61" s="496"/>
      <c r="BC61" s="496"/>
      <c r="BD61" s="496"/>
      <c r="BE61" s="496"/>
      <c r="BF61" s="496"/>
      <c r="BG61" s="496"/>
      <c r="BH61" s="496"/>
      <c r="BI61" s="496"/>
      <c r="BJ61" s="496"/>
      <c r="BK61" s="496"/>
      <c r="BL61" s="496"/>
      <c r="BM61" s="496"/>
      <c r="BN61" s="496"/>
      <c r="BO61" s="496"/>
      <c r="BP61" s="496"/>
      <c r="BQ61" s="496"/>
      <c r="BR61" s="496"/>
      <c r="BS61" s="496"/>
      <c r="BT61" s="496"/>
      <c r="BU61" s="496"/>
      <c r="BV61" s="496"/>
      <c r="BW61" s="496"/>
      <c r="BX61" s="496"/>
      <c r="BY61" s="496"/>
      <c r="BZ61" s="496"/>
      <c r="CA61" s="496"/>
      <c r="CB61" s="496"/>
      <c r="CC61" s="496"/>
      <c r="CD61" s="496"/>
      <c r="CE61" s="496"/>
      <c r="CF61" s="496"/>
      <c r="CG61" s="496"/>
      <c r="CH61" s="496"/>
      <c r="CI61" s="496"/>
      <c r="CJ61" s="496"/>
      <c r="CK61" s="496"/>
      <c r="CL61" s="496"/>
      <c r="CM61" s="496"/>
      <c r="CN61" s="496"/>
      <c r="CO61" s="496"/>
      <c r="CP61" s="496"/>
      <c r="CQ61" s="496"/>
      <c r="CR61" s="496"/>
      <c r="CS61" s="496"/>
      <c r="CT61" s="496"/>
      <c r="CU61" s="496"/>
      <c r="CV61" s="496"/>
      <c r="CW61" s="496"/>
      <c r="CX61" s="496"/>
      <c r="CY61" s="1374"/>
      <c r="CZ61" s="1374"/>
      <c r="DA61" s="496"/>
      <c r="DB61" s="496"/>
      <c r="DC61" s="496"/>
      <c r="DD61" s="496"/>
      <c r="DE61" s="496"/>
      <c r="DF61" s="496"/>
      <c r="DG61" s="496"/>
      <c r="DH61" s="496"/>
      <c r="DI61" s="496"/>
      <c r="DJ61" s="496"/>
      <c r="DK61" s="496"/>
      <c r="DL61" s="496"/>
      <c r="DM61" s="496"/>
      <c r="DN61" s="496"/>
      <c r="DO61" s="496"/>
      <c r="DP61" s="496"/>
      <c r="DQ61" s="496"/>
      <c r="DR61" s="496"/>
      <c r="DS61" s="496"/>
      <c r="DT61" s="496"/>
      <c r="DU61" s="496"/>
      <c r="DV61" s="496"/>
      <c r="DW61" s="496"/>
      <c r="DX61" s="496"/>
      <c r="DY61" s="496"/>
      <c r="DZ61" s="496"/>
      <c r="EA61" s="496"/>
      <c r="EB61" s="496"/>
      <c r="EC61" s="496"/>
      <c r="ED61" s="496"/>
      <c r="EE61" s="496"/>
      <c r="EF61" s="496"/>
      <c r="EG61" s="496"/>
      <c r="EH61" s="496"/>
      <c r="EI61" s="496"/>
      <c r="EJ61" s="496"/>
      <c r="EK61" s="496"/>
      <c r="EL61" s="496"/>
      <c r="EM61" s="496"/>
      <c r="EN61" s="496"/>
      <c r="EO61" s="496"/>
      <c r="EP61" s="496"/>
      <c r="EQ61" s="496"/>
      <c r="ER61" s="496"/>
      <c r="ES61" s="496"/>
      <c r="ET61" s="496"/>
      <c r="EU61" s="496"/>
      <c r="EV61" s="496"/>
      <c r="EW61" s="496"/>
      <c r="EX61" s="496"/>
      <c r="EY61" s="496"/>
      <c r="EZ61" s="1684"/>
      <c r="FA61" s="500">
        <f t="shared" si="3"/>
        <v>1101607660954</v>
      </c>
      <c r="FB61" s="501">
        <f t="shared" si="4"/>
        <v>0</v>
      </c>
      <c r="FC61" s="404"/>
      <c r="FD61" s="404">
        <v>179517496284</v>
      </c>
      <c r="FE61" s="404"/>
      <c r="FF61" s="404"/>
      <c r="FG61" s="404"/>
      <c r="FH61" s="404"/>
      <c r="FI61" s="404"/>
      <c r="FJ61" s="404"/>
      <c r="FK61" s="404"/>
      <c r="FL61" s="504"/>
    </row>
    <row r="62" spans="1:168" ht="20.25" x14ac:dyDescent="0.5">
      <c r="A62" s="399">
        <v>200</v>
      </c>
      <c r="B62" s="399">
        <v>20003</v>
      </c>
      <c r="C62" s="1682" t="s">
        <v>1388</v>
      </c>
      <c r="D62" s="1780">
        <v>231000517538</v>
      </c>
      <c r="E62" s="921">
        <v>0</v>
      </c>
      <c r="F62" s="507"/>
      <c r="G62" s="496"/>
      <c r="H62" s="496"/>
      <c r="I62" s="496"/>
      <c r="J62" s="496"/>
      <c r="K62" s="496"/>
      <c r="L62" s="496"/>
      <c r="M62" s="496"/>
      <c r="N62" s="496"/>
      <c r="O62" s="496"/>
      <c r="P62" s="496"/>
      <c r="Q62" s="496"/>
      <c r="R62" s="496"/>
      <c r="S62" s="496"/>
      <c r="T62" s="496"/>
      <c r="U62" s="496"/>
      <c r="V62" s="496"/>
      <c r="W62" s="496"/>
      <c r="X62" s="496"/>
      <c r="Y62" s="496"/>
      <c r="Z62" s="496"/>
      <c r="AA62" s="496"/>
      <c r="AB62" s="496"/>
      <c r="AC62" s="1779">
        <f t="shared" si="5"/>
        <v>231000517538</v>
      </c>
      <c r="AD62" s="496"/>
      <c r="AE62" s="496"/>
      <c r="AF62" s="496"/>
      <c r="AG62" s="496"/>
      <c r="AH62" s="496"/>
      <c r="AI62" s="496"/>
      <c r="AJ62" s="496"/>
      <c r="AK62" s="496"/>
      <c r="AL62" s="496"/>
      <c r="AM62" s="496"/>
      <c r="AN62" s="496"/>
      <c r="AO62" s="496"/>
      <c r="AP62" s="496"/>
      <c r="AQ62" s="496"/>
      <c r="AR62" s="496"/>
      <c r="AS62" s="496"/>
      <c r="AT62" s="496"/>
      <c r="AU62" s="496"/>
      <c r="AV62" s="496"/>
      <c r="AW62" s="496"/>
      <c r="AX62" s="496"/>
      <c r="AY62" s="496"/>
      <c r="AZ62" s="496"/>
      <c r="BA62" s="496"/>
      <c r="BB62" s="496"/>
      <c r="BC62" s="496"/>
      <c r="BD62" s="496"/>
      <c r="BE62" s="496"/>
      <c r="BF62" s="496"/>
      <c r="BG62" s="496"/>
      <c r="BH62" s="496"/>
      <c r="BI62" s="496"/>
      <c r="BJ62" s="496"/>
      <c r="BK62" s="496"/>
      <c r="BL62" s="496"/>
      <c r="BM62" s="496"/>
      <c r="BN62" s="496"/>
      <c r="BO62" s="496"/>
      <c r="BP62" s="496"/>
      <c r="BQ62" s="496"/>
      <c r="BR62" s="496"/>
      <c r="BS62" s="496"/>
      <c r="BT62" s="496"/>
      <c r="BU62" s="496"/>
      <c r="BV62" s="496"/>
      <c r="BW62" s="496"/>
      <c r="BX62" s="496"/>
      <c r="BY62" s="496"/>
      <c r="BZ62" s="496"/>
      <c r="CA62" s="496"/>
      <c r="CB62" s="496"/>
      <c r="CC62" s="496"/>
      <c r="CD62" s="496"/>
      <c r="CE62" s="496"/>
      <c r="CF62" s="496"/>
      <c r="CG62" s="496"/>
      <c r="CH62" s="496"/>
      <c r="CI62" s="496"/>
      <c r="CJ62" s="496"/>
      <c r="CK62" s="496"/>
      <c r="CL62" s="496"/>
      <c r="CM62" s="496"/>
      <c r="CN62" s="496"/>
      <c r="CO62" s="496"/>
      <c r="CP62" s="496"/>
      <c r="CQ62" s="496"/>
      <c r="CR62" s="496"/>
      <c r="CS62" s="496"/>
      <c r="CT62" s="496"/>
      <c r="CU62" s="496"/>
      <c r="CV62" s="496"/>
      <c r="CW62" s="496"/>
      <c r="CX62" s="496"/>
      <c r="CY62" s="1374"/>
      <c r="CZ62" s="1374"/>
      <c r="DA62" s="496"/>
      <c r="DB62" s="496"/>
      <c r="DC62" s="496"/>
      <c r="DD62" s="496"/>
      <c r="DE62" s="496"/>
      <c r="DF62" s="496"/>
      <c r="DG62" s="496"/>
      <c r="DH62" s="496"/>
      <c r="DI62" s="496"/>
      <c r="DJ62" s="496"/>
      <c r="DK62" s="496"/>
      <c r="DL62" s="496"/>
      <c r="DM62" s="496"/>
      <c r="DN62" s="496"/>
      <c r="DO62" s="496"/>
      <c r="DP62" s="496"/>
      <c r="DQ62" s="496"/>
      <c r="DR62" s="496"/>
      <c r="DS62" s="496"/>
      <c r="DT62" s="496"/>
      <c r="DU62" s="496"/>
      <c r="DV62" s="496"/>
      <c r="DW62" s="496"/>
      <c r="DX62" s="496"/>
      <c r="DY62" s="496"/>
      <c r="DZ62" s="496"/>
      <c r="EA62" s="496"/>
      <c r="EB62" s="496"/>
      <c r="EC62" s="496"/>
      <c r="ED62" s="496"/>
      <c r="EE62" s="496"/>
      <c r="EF62" s="496"/>
      <c r="EG62" s="496"/>
      <c r="EH62" s="496"/>
      <c r="EI62" s="496"/>
      <c r="EJ62" s="496"/>
      <c r="EK62" s="496"/>
      <c r="EL62" s="496"/>
      <c r="EM62" s="496"/>
      <c r="EN62" s="496"/>
      <c r="EO62" s="496"/>
      <c r="EP62" s="496"/>
      <c r="EQ62" s="496"/>
      <c r="ER62" s="496"/>
      <c r="ES62" s="496"/>
      <c r="ET62" s="496"/>
      <c r="EU62" s="496"/>
      <c r="EV62" s="496"/>
      <c r="EW62" s="496"/>
      <c r="EX62" s="496"/>
      <c r="EY62" s="496"/>
      <c r="EZ62" s="1684"/>
      <c r="FA62" s="500">
        <f t="shared" si="3"/>
        <v>231000517538</v>
      </c>
      <c r="FB62" s="501">
        <f t="shared" si="4"/>
        <v>0</v>
      </c>
      <c r="FC62" s="404"/>
      <c r="FD62" s="404">
        <v>227100534298</v>
      </c>
      <c r="FE62" s="404"/>
      <c r="FF62" s="404"/>
      <c r="FG62" s="404"/>
      <c r="FH62" s="404"/>
      <c r="FI62" s="404"/>
      <c r="FJ62" s="404"/>
      <c r="FK62" s="404"/>
      <c r="FL62" s="504"/>
    </row>
    <row r="63" spans="1:168" ht="20.25" x14ac:dyDescent="0.5">
      <c r="A63" s="399">
        <v>200</v>
      </c>
      <c r="B63" s="399">
        <v>20004</v>
      </c>
      <c r="C63" s="1682" t="s">
        <v>1389</v>
      </c>
      <c r="D63" s="1780">
        <v>263633934753</v>
      </c>
      <c r="E63" s="921">
        <v>0</v>
      </c>
      <c r="F63" s="507"/>
      <c r="G63" s="496"/>
      <c r="H63" s="496"/>
      <c r="I63" s="496"/>
      <c r="J63" s="496"/>
      <c r="K63" s="496"/>
      <c r="L63" s="496"/>
      <c r="M63" s="496"/>
      <c r="N63" s="496"/>
      <c r="O63" s="496"/>
      <c r="P63" s="496"/>
      <c r="Q63" s="496"/>
      <c r="R63" s="496"/>
      <c r="S63" s="496"/>
      <c r="T63" s="496"/>
      <c r="U63" s="496"/>
      <c r="V63" s="496"/>
      <c r="W63" s="496"/>
      <c r="X63" s="496"/>
      <c r="Y63" s="496"/>
      <c r="Z63" s="496"/>
      <c r="AA63" s="496"/>
      <c r="AB63" s="496"/>
      <c r="AC63" s="1779">
        <f t="shared" si="5"/>
        <v>263633934753</v>
      </c>
      <c r="AD63" s="496"/>
      <c r="AE63" s="496"/>
      <c r="AF63" s="496"/>
      <c r="AG63" s="496"/>
      <c r="AH63" s="496"/>
      <c r="AI63" s="496"/>
      <c r="AJ63" s="496"/>
      <c r="AK63" s="496"/>
      <c r="AL63" s="496"/>
      <c r="AM63" s="496"/>
      <c r="AN63" s="496"/>
      <c r="AO63" s="496"/>
      <c r="AP63" s="496"/>
      <c r="AQ63" s="496"/>
      <c r="AR63" s="496"/>
      <c r="AS63" s="496"/>
      <c r="AT63" s="496"/>
      <c r="AU63" s="496"/>
      <c r="AV63" s="496"/>
      <c r="AW63" s="496"/>
      <c r="AX63" s="496"/>
      <c r="AY63" s="496"/>
      <c r="AZ63" s="496"/>
      <c r="BA63" s="496"/>
      <c r="BB63" s="496"/>
      <c r="BC63" s="496"/>
      <c r="BD63" s="496"/>
      <c r="BE63" s="496"/>
      <c r="BF63" s="496"/>
      <c r="BG63" s="496"/>
      <c r="BH63" s="496"/>
      <c r="BI63" s="496"/>
      <c r="BJ63" s="496"/>
      <c r="BK63" s="496"/>
      <c r="BL63" s="496"/>
      <c r="BM63" s="496"/>
      <c r="BN63" s="496"/>
      <c r="BO63" s="496"/>
      <c r="BP63" s="496"/>
      <c r="BQ63" s="496"/>
      <c r="BR63" s="496"/>
      <c r="BS63" s="496"/>
      <c r="BT63" s="496"/>
      <c r="BU63" s="496"/>
      <c r="BV63" s="496"/>
      <c r="BW63" s="496"/>
      <c r="BX63" s="496"/>
      <c r="BY63" s="496"/>
      <c r="BZ63" s="496"/>
      <c r="CA63" s="496"/>
      <c r="CB63" s="496"/>
      <c r="CC63" s="496"/>
      <c r="CD63" s="496"/>
      <c r="CE63" s="496"/>
      <c r="CF63" s="496"/>
      <c r="CG63" s="496"/>
      <c r="CH63" s="496"/>
      <c r="CI63" s="496"/>
      <c r="CJ63" s="496"/>
      <c r="CK63" s="496"/>
      <c r="CL63" s="496"/>
      <c r="CM63" s="496"/>
      <c r="CN63" s="496"/>
      <c r="CO63" s="496"/>
      <c r="CP63" s="496"/>
      <c r="CQ63" s="496"/>
      <c r="CR63" s="496"/>
      <c r="CS63" s="496"/>
      <c r="CT63" s="496"/>
      <c r="CU63" s="496"/>
      <c r="CV63" s="496"/>
      <c r="CW63" s="496"/>
      <c r="CX63" s="496"/>
      <c r="CY63" s="1374"/>
      <c r="CZ63" s="1374"/>
      <c r="DA63" s="496"/>
      <c r="DB63" s="496"/>
      <c r="DC63" s="496"/>
      <c r="DD63" s="496"/>
      <c r="DE63" s="496"/>
      <c r="DF63" s="496"/>
      <c r="DG63" s="496"/>
      <c r="DH63" s="496"/>
      <c r="DI63" s="496"/>
      <c r="DJ63" s="496"/>
      <c r="DK63" s="496"/>
      <c r="DL63" s="496"/>
      <c r="DM63" s="496"/>
      <c r="DN63" s="496"/>
      <c r="DO63" s="496"/>
      <c r="DP63" s="496"/>
      <c r="DQ63" s="496"/>
      <c r="DR63" s="496"/>
      <c r="DS63" s="496"/>
      <c r="DT63" s="496"/>
      <c r="DU63" s="496"/>
      <c r="DV63" s="496"/>
      <c r="DW63" s="496"/>
      <c r="DX63" s="496"/>
      <c r="DY63" s="496"/>
      <c r="DZ63" s="496"/>
      <c r="EA63" s="496"/>
      <c r="EB63" s="496"/>
      <c r="EC63" s="496"/>
      <c r="ED63" s="496"/>
      <c r="EE63" s="496"/>
      <c r="EF63" s="496"/>
      <c r="EG63" s="496"/>
      <c r="EH63" s="496"/>
      <c r="EI63" s="496"/>
      <c r="EJ63" s="496"/>
      <c r="EK63" s="496"/>
      <c r="EL63" s="496"/>
      <c r="EM63" s="496"/>
      <c r="EN63" s="496"/>
      <c r="EO63" s="496"/>
      <c r="EP63" s="496"/>
      <c r="EQ63" s="496"/>
      <c r="ER63" s="496"/>
      <c r="ES63" s="496"/>
      <c r="ET63" s="496"/>
      <c r="EU63" s="496"/>
      <c r="EV63" s="496"/>
      <c r="EW63" s="496"/>
      <c r="EX63" s="496"/>
      <c r="EY63" s="496"/>
      <c r="EZ63" s="1684"/>
      <c r="FA63" s="500">
        <f t="shared" si="3"/>
        <v>263633934753</v>
      </c>
      <c r="FB63" s="501">
        <f t="shared" si="4"/>
        <v>0</v>
      </c>
      <c r="FC63" s="404"/>
      <c r="FD63" s="404">
        <v>130567597235</v>
      </c>
      <c r="FE63" s="404"/>
      <c r="FF63" s="404"/>
      <c r="FG63" s="404"/>
      <c r="FH63" s="404"/>
      <c r="FI63" s="404"/>
      <c r="FJ63" s="404"/>
      <c r="FK63" s="404"/>
      <c r="FL63" s="504"/>
    </row>
    <row r="64" spans="1:168" ht="20.25" x14ac:dyDescent="0.5">
      <c r="A64" s="399">
        <v>200</v>
      </c>
      <c r="B64" s="399">
        <v>20006</v>
      </c>
      <c r="C64" s="1682" t="s">
        <v>1390</v>
      </c>
      <c r="D64" s="1780">
        <v>43244956265</v>
      </c>
      <c r="E64" s="921">
        <v>0</v>
      </c>
      <c r="F64" s="507"/>
      <c r="G64" s="496"/>
      <c r="H64" s="496"/>
      <c r="I64" s="496"/>
      <c r="J64" s="496"/>
      <c r="K64" s="496"/>
      <c r="L64" s="496"/>
      <c r="M64" s="496"/>
      <c r="N64" s="496"/>
      <c r="O64" s="496"/>
      <c r="P64" s="496"/>
      <c r="Q64" s="496"/>
      <c r="R64" s="496"/>
      <c r="S64" s="496"/>
      <c r="T64" s="496"/>
      <c r="U64" s="496"/>
      <c r="V64" s="496"/>
      <c r="W64" s="496"/>
      <c r="X64" s="496"/>
      <c r="Y64" s="496"/>
      <c r="Z64" s="496"/>
      <c r="AA64" s="496"/>
      <c r="AB64" s="496"/>
      <c r="AC64" s="1779">
        <f t="shared" si="5"/>
        <v>43244956265</v>
      </c>
      <c r="AD64" s="496"/>
      <c r="AE64" s="496"/>
      <c r="AF64" s="496"/>
      <c r="AG64" s="496"/>
      <c r="AH64" s="496"/>
      <c r="AI64" s="496"/>
      <c r="AJ64" s="496"/>
      <c r="AK64" s="496"/>
      <c r="AL64" s="496"/>
      <c r="AM64" s="496"/>
      <c r="AN64" s="496"/>
      <c r="AO64" s="496"/>
      <c r="AP64" s="496"/>
      <c r="AQ64" s="496"/>
      <c r="AR64" s="496"/>
      <c r="AS64" s="496"/>
      <c r="AT64" s="496"/>
      <c r="AU64" s="496"/>
      <c r="AV64" s="496"/>
      <c r="AW64" s="496"/>
      <c r="AX64" s="496"/>
      <c r="AY64" s="496"/>
      <c r="AZ64" s="496"/>
      <c r="BA64" s="496"/>
      <c r="BB64" s="496"/>
      <c r="BC64" s="496"/>
      <c r="BD64" s="496"/>
      <c r="BE64" s="496"/>
      <c r="BF64" s="496"/>
      <c r="BG64" s="496"/>
      <c r="BH64" s="496"/>
      <c r="BI64" s="496"/>
      <c r="BJ64" s="496"/>
      <c r="BK64" s="496"/>
      <c r="BL64" s="496"/>
      <c r="BM64" s="496"/>
      <c r="BN64" s="496"/>
      <c r="BO64" s="496"/>
      <c r="BP64" s="496"/>
      <c r="BQ64" s="496"/>
      <c r="BR64" s="496"/>
      <c r="BS64" s="496"/>
      <c r="BT64" s="496"/>
      <c r="BU64" s="496"/>
      <c r="BV64" s="496"/>
      <c r="BW64" s="496"/>
      <c r="BX64" s="496"/>
      <c r="BY64" s="496"/>
      <c r="BZ64" s="496"/>
      <c r="CA64" s="496"/>
      <c r="CB64" s="496"/>
      <c r="CC64" s="496"/>
      <c r="CD64" s="496"/>
      <c r="CE64" s="496"/>
      <c r="CF64" s="496"/>
      <c r="CG64" s="496"/>
      <c r="CH64" s="496"/>
      <c r="CI64" s="496"/>
      <c r="CJ64" s="496"/>
      <c r="CK64" s="496"/>
      <c r="CL64" s="496"/>
      <c r="CM64" s="496"/>
      <c r="CN64" s="496"/>
      <c r="CO64" s="496"/>
      <c r="CP64" s="496"/>
      <c r="CQ64" s="496"/>
      <c r="CR64" s="496"/>
      <c r="CS64" s="496"/>
      <c r="CT64" s="496"/>
      <c r="CU64" s="496"/>
      <c r="CV64" s="496"/>
      <c r="CW64" s="496"/>
      <c r="CX64" s="496"/>
      <c r="CY64" s="1374"/>
      <c r="CZ64" s="1374"/>
      <c r="DA64" s="496"/>
      <c r="DB64" s="496"/>
      <c r="DC64" s="496"/>
      <c r="DD64" s="496"/>
      <c r="DE64" s="496"/>
      <c r="DF64" s="496"/>
      <c r="DG64" s="496"/>
      <c r="DH64" s="496"/>
      <c r="DI64" s="496"/>
      <c r="DJ64" s="496"/>
      <c r="DK64" s="496"/>
      <c r="DL64" s="496"/>
      <c r="DM64" s="496"/>
      <c r="DN64" s="496"/>
      <c r="DO64" s="496"/>
      <c r="DP64" s="496"/>
      <c r="DQ64" s="496"/>
      <c r="DR64" s="496"/>
      <c r="DS64" s="496"/>
      <c r="DT64" s="496"/>
      <c r="DU64" s="496"/>
      <c r="DV64" s="496"/>
      <c r="DW64" s="496"/>
      <c r="DX64" s="496"/>
      <c r="DY64" s="496"/>
      <c r="DZ64" s="496"/>
      <c r="EA64" s="496"/>
      <c r="EB64" s="496"/>
      <c r="EC64" s="496"/>
      <c r="ED64" s="496"/>
      <c r="EE64" s="496"/>
      <c r="EF64" s="496"/>
      <c r="EG64" s="496"/>
      <c r="EH64" s="496"/>
      <c r="EI64" s="496"/>
      <c r="EJ64" s="496"/>
      <c r="EK64" s="496"/>
      <c r="EL64" s="496"/>
      <c r="EM64" s="496"/>
      <c r="EN64" s="496"/>
      <c r="EO64" s="496"/>
      <c r="EP64" s="496"/>
      <c r="EQ64" s="496"/>
      <c r="ER64" s="496"/>
      <c r="ES64" s="496"/>
      <c r="ET64" s="496"/>
      <c r="EU64" s="496"/>
      <c r="EV64" s="496"/>
      <c r="EW64" s="496"/>
      <c r="EX64" s="496"/>
      <c r="EY64" s="496"/>
      <c r="EZ64" s="1684"/>
      <c r="FA64" s="500">
        <f t="shared" si="3"/>
        <v>43244956265</v>
      </c>
      <c r="FB64" s="501">
        <f t="shared" si="4"/>
        <v>0</v>
      </c>
      <c r="FC64" s="404"/>
      <c r="FD64" s="404"/>
      <c r="FE64" s="404"/>
      <c r="FF64" s="404"/>
      <c r="FG64" s="404"/>
      <c r="FH64" s="404"/>
      <c r="FI64" s="404"/>
      <c r="FJ64" s="404"/>
      <c r="FK64" s="404"/>
      <c r="FL64" s="504"/>
    </row>
    <row r="65" spans="1:168" ht="20.25" x14ac:dyDescent="0.5">
      <c r="A65" s="399">
        <v>200</v>
      </c>
      <c r="B65" s="399">
        <v>20009</v>
      </c>
      <c r="C65" s="1682" t="s">
        <v>1391</v>
      </c>
      <c r="D65" s="1780">
        <v>45439328441</v>
      </c>
      <c r="E65" s="921">
        <v>0</v>
      </c>
      <c r="F65" s="507"/>
      <c r="G65" s="496"/>
      <c r="H65" s="496"/>
      <c r="I65" s="496"/>
      <c r="J65" s="496"/>
      <c r="K65" s="496"/>
      <c r="L65" s="496"/>
      <c r="M65" s="496"/>
      <c r="N65" s="496"/>
      <c r="O65" s="496"/>
      <c r="P65" s="496"/>
      <c r="Q65" s="496"/>
      <c r="R65" s="496"/>
      <c r="S65" s="496"/>
      <c r="T65" s="496"/>
      <c r="U65" s="496"/>
      <c r="V65" s="496"/>
      <c r="W65" s="496"/>
      <c r="X65" s="496"/>
      <c r="Y65" s="496"/>
      <c r="Z65" s="496"/>
      <c r="AA65" s="496"/>
      <c r="AB65" s="496"/>
      <c r="AC65" s="1779">
        <f t="shared" si="5"/>
        <v>45439328441</v>
      </c>
      <c r="AD65" s="496"/>
      <c r="AE65" s="496"/>
      <c r="AF65" s="496"/>
      <c r="AG65" s="496"/>
      <c r="AH65" s="496"/>
      <c r="AI65" s="496"/>
      <c r="AJ65" s="496"/>
      <c r="AK65" s="496"/>
      <c r="AL65" s="496"/>
      <c r="AM65" s="496"/>
      <c r="AN65" s="496"/>
      <c r="AO65" s="496"/>
      <c r="AP65" s="496"/>
      <c r="AQ65" s="496"/>
      <c r="AR65" s="496"/>
      <c r="AS65" s="496"/>
      <c r="AT65" s="496"/>
      <c r="AU65" s="496"/>
      <c r="AV65" s="496"/>
      <c r="AW65" s="496"/>
      <c r="AX65" s="496"/>
      <c r="AY65" s="496"/>
      <c r="AZ65" s="496"/>
      <c r="BA65" s="496"/>
      <c r="BB65" s="496"/>
      <c r="BC65" s="496"/>
      <c r="BD65" s="496"/>
      <c r="BE65" s="496"/>
      <c r="BF65" s="496"/>
      <c r="BG65" s="496"/>
      <c r="BH65" s="496"/>
      <c r="BI65" s="496"/>
      <c r="BJ65" s="496"/>
      <c r="BK65" s="496"/>
      <c r="BL65" s="496"/>
      <c r="BM65" s="496"/>
      <c r="BN65" s="496"/>
      <c r="BO65" s="496"/>
      <c r="BP65" s="496"/>
      <c r="BQ65" s="496"/>
      <c r="BR65" s="496"/>
      <c r="BS65" s="496"/>
      <c r="BT65" s="496"/>
      <c r="BU65" s="496"/>
      <c r="BV65" s="496"/>
      <c r="BW65" s="496"/>
      <c r="BX65" s="496"/>
      <c r="BY65" s="496"/>
      <c r="BZ65" s="496"/>
      <c r="CA65" s="496"/>
      <c r="CB65" s="496"/>
      <c r="CC65" s="496"/>
      <c r="CD65" s="496"/>
      <c r="CE65" s="496"/>
      <c r="CF65" s="496"/>
      <c r="CG65" s="496"/>
      <c r="CH65" s="496"/>
      <c r="CI65" s="496"/>
      <c r="CJ65" s="496"/>
      <c r="CK65" s="496"/>
      <c r="CL65" s="496"/>
      <c r="CM65" s="496"/>
      <c r="CN65" s="496"/>
      <c r="CO65" s="496"/>
      <c r="CP65" s="496"/>
      <c r="CQ65" s="496"/>
      <c r="CR65" s="496"/>
      <c r="CS65" s="496"/>
      <c r="CT65" s="496"/>
      <c r="CU65" s="496"/>
      <c r="CV65" s="496"/>
      <c r="CW65" s="496"/>
      <c r="CX65" s="496"/>
      <c r="CY65" s="1374"/>
      <c r="CZ65" s="1374"/>
      <c r="DA65" s="496"/>
      <c r="DB65" s="496"/>
      <c r="DC65" s="496"/>
      <c r="DD65" s="496"/>
      <c r="DE65" s="496"/>
      <c r="DF65" s="496"/>
      <c r="DG65" s="496"/>
      <c r="DH65" s="496"/>
      <c r="DI65" s="496"/>
      <c r="DJ65" s="496"/>
      <c r="DK65" s="496"/>
      <c r="DL65" s="496"/>
      <c r="DM65" s="496"/>
      <c r="DN65" s="496"/>
      <c r="DO65" s="496"/>
      <c r="DP65" s="496"/>
      <c r="DQ65" s="496"/>
      <c r="DR65" s="496"/>
      <c r="DS65" s="496"/>
      <c r="DT65" s="496"/>
      <c r="DU65" s="496"/>
      <c r="DV65" s="496"/>
      <c r="DW65" s="496"/>
      <c r="DX65" s="496"/>
      <c r="DY65" s="496"/>
      <c r="DZ65" s="496"/>
      <c r="EA65" s="496"/>
      <c r="EB65" s="496"/>
      <c r="EC65" s="496"/>
      <c r="ED65" s="496"/>
      <c r="EE65" s="496"/>
      <c r="EF65" s="496"/>
      <c r="EG65" s="496"/>
      <c r="EH65" s="496"/>
      <c r="EI65" s="496"/>
      <c r="EJ65" s="496"/>
      <c r="EK65" s="496"/>
      <c r="EL65" s="496"/>
      <c r="EM65" s="496"/>
      <c r="EN65" s="496"/>
      <c r="EO65" s="496"/>
      <c r="EP65" s="496"/>
      <c r="EQ65" s="496"/>
      <c r="ER65" s="496"/>
      <c r="ES65" s="496"/>
      <c r="ET65" s="496"/>
      <c r="EU65" s="496"/>
      <c r="EV65" s="496"/>
      <c r="EW65" s="496"/>
      <c r="EX65" s="496"/>
      <c r="EY65" s="496"/>
      <c r="EZ65" s="1684"/>
      <c r="FA65" s="500">
        <f t="shared" si="3"/>
        <v>45439328441</v>
      </c>
      <c r="FB65" s="501">
        <f t="shared" si="4"/>
        <v>0</v>
      </c>
      <c r="FC65" s="404"/>
      <c r="FD65" s="404"/>
      <c r="FE65" s="404"/>
      <c r="FF65" s="404"/>
      <c r="FG65" s="404"/>
      <c r="FH65" s="404"/>
      <c r="FI65" s="404"/>
      <c r="FJ65" s="404"/>
      <c r="FK65" s="404"/>
      <c r="FL65" s="504"/>
    </row>
    <row r="66" spans="1:168" ht="20.25" x14ac:dyDescent="0.5">
      <c r="A66" s="399">
        <v>210</v>
      </c>
      <c r="B66" s="399">
        <v>21001</v>
      </c>
      <c r="C66" s="1682" t="s">
        <v>1392</v>
      </c>
      <c r="D66" s="1780">
        <v>92254100</v>
      </c>
      <c r="E66" s="921">
        <v>0</v>
      </c>
      <c r="F66" s="507"/>
      <c r="G66" s="496"/>
      <c r="H66" s="496"/>
      <c r="I66" s="496"/>
      <c r="J66" s="496"/>
      <c r="K66" s="496"/>
      <c r="L66" s="496"/>
      <c r="M66" s="496"/>
      <c r="N66" s="496"/>
      <c r="O66" s="496"/>
      <c r="P66" s="496"/>
      <c r="Q66" s="496"/>
      <c r="R66" s="496"/>
      <c r="S66" s="496"/>
      <c r="T66" s="496"/>
      <c r="U66" s="496"/>
      <c r="V66" s="496"/>
      <c r="W66" s="496"/>
      <c r="X66" s="496"/>
      <c r="Y66" s="496"/>
      <c r="Z66" s="496"/>
      <c r="AA66" s="496"/>
      <c r="AB66" s="496"/>
      <c r="AC66" s="496"/>
      <c r="AD66" s="496"/>
      <c r="AE66" s="496"/>
      <c r="AF66" s="496"/>
      <c r="AG66" s="496"/>
      <c r="AH66" s="496"/>
      <c r="AI66" s="496"/>
      <c r="AJ66" s="496"/>
      <c r="AK66" s="496"/>
      <c r="AL66" s="496"/>
      <c r="AM66" s="496">
        <f>D66</f>
        <v>92254100</v>
      </c>
      <c r="AN66" s="496"/>
      <c r="AO66" s="496"/>
      <c r="AP66" s="496"/>
      <c r="AQ66" s="496"/>
      <c r="AR66" s="496"/>
      <c r="AS66" s="496"/>
      <c r="AT66" s="496"/>
      <c r="AU66" s="496"/>
      <c r="AV66" s="496"/>
      <c r="AW66" s="496"/>
      <c r="AX66" s="496"/>
      <c r="AY66" s="496"/>
      <c r="AZ66" s="496"/>
      <c r="BA66" s="496"/>
      <c r="BB66" s="496"/>
      <c r="BC66" s="496"/>
      <c r="BD66" s="496"/>
      <c r="BE66" s="496"/>
      <c r="BF66" s="496"/>
      <c r="BG66" s="496"/>
      <c r="BH66" s="496"/>
      <c r="BI66" s="496"/>
      <c r="BJ66" s="496"/>
      <c r="BK66" s="496"/>
      <c r="BL66" s="496"/>
      <c r="BM66" s="496"/>
      <c r="BN66" s="496"/>
      <c r="BO66" s="496"/>
      <c r="BP66" s="496"/>
      <c r="BQ66" s="496"/>
      <c r="BR66" s="496"/>
      <c r="BS66" s="496"/>
      <c r="BT66" s="496"/>
      <c r="BU66" s="496"/>
      <c r="BV66" s="496"/>
      <c r="BW66" s="496"/>
      <c r="BX66" s="496"/>
      <c r="BY66" s="496"/>
      <c r="BZ66" s="496"/>
      <c r="CA66" s="496"/>
      <c r="CB66" s="496"/>
      <c r="CC66" s="496"/>
      <c r="CD66" s="496"/>
      <c r="CE66" s="496"/>
      <c r="CF66" s="496"/>
      <c r="CG66" s="496"/>
      <c r="CH66" s="496"/>
      <c r="CI66" s="496"/>
      <c r="CJ66" s="496"/>
      <c r="CK66" s="496"/>
      <c r="CL66" s="496"/>
      <c r="CM66" s="496"/>
      <c r="CN66" s="496"/>
      <c r="CO66" s="496"/>
      <c r="CP66" s="496"/>
      <c r="CQ66" s="496"/>
      <c r="CR66" s="496"/>
      <c r="CS66" s="496"/>
      <c r="CT66" s="496"/>
      <c r="CU66" s="496"/>
      <c r="CV66" s="496"/>
      <c r="CW66" s="496"/>
      <c r="CX66" s="496"/>
      <c r="CY66" s="1374"/>
      <c r="CZ66" s="1374"/>
      <c r="DA66" s="496"/>
      <c r="DB66" s="496"/>
      <c r="DC66" s="496"/>
      <c r="DD66" s="496"/>
      <c r="DE66" s="496"/>
      <c r="DF66" s="496"/>
      <c r="DG66" s="496"/>
      <c r="DH66" s="496"/>
      <c r="DI66" s="496"/>
      <c r="DJ66" s="496"/>
      <c r="DK66" s="496"/>
      <c r="DL66" s="496"/>
      <c r="DM66" s="496"/>
      <c r="DN66" s="496"/>
      <c r="DO66" s="496"/>
      <c r="DP66" s="496"/>
      <c r="DQ66" s="496"/>
      <c r="DR66" s="496"/>
      <c r="DS66" s="496"/>
      <c r="DT66" s="496"/>
      <c r="DU66" s="496"/>
      <c r="DV66" s="496"/>
      <c r="DW66" s="496"/>
      <c r="DX66" s="496"/>
      <c r="DY66" s="496"/>
      <c r="DZ66" s="496"/>
      <c r="EA66" s="496"/>
      <c r="EB66" s="496"/>
      <c r="EC66" s="496"/>
      <c r="ED66" s="496"/>
      <c r="EE66" s="496"/>
      <c r="EF66" s="496"/>
      <c r="EG66" s="496"/>
      <c r="EH66" s="496"/>
      <c r="EI66" s="496"/>
      <c r="EJ66" s="496"/>
      <c r="EK66" s="496"/>
      <c r="EL66" s="496"/>
      <c r="EM66" s="496"/>
      <c r="EN66" s="496"/>
      <c r="EO66" s="496"/>
      <c r="EP66" s="496"/>
      <c r="EQ66" s="496"/>
      <c r="ER66" s="496"/>
      <c r="ES66" s="496"/>
      <c r="ET66" s="496"/>
      <c r="EU66" s="496"/>
      <c r="EV66" s="496"/>
      <c r="EW66" s="496"/>
      <c r="EX66" s="496"/>
      <c r="EY66" s="496"/>
      <c r="EZ66" s="1684"/>
      <c r="FA66" s="500">
        <f t="shared" si="3"/>
        <v>92254100</v>
      </c>
      <c r="FB66" s="501">
        <f t="shared" si="4"/>
        <v>0</v>
      </c>
      <c r="FC66" s="404"/>
      <c r="FD66" s="404">
        <v>22423068281</v>
      </c>
      <c r="FE66" s="404"/>
      <c r="FF66" s="404"/>
      <c r="FG66" s="404"/>
      <c r="FH66" s="404"/>
      <c r="FI66" s="404"/>
      <c r="FJ66" s="404"/>
      <c r="FK66" s="404"/>
      <c r="FL66" s="504"/>
    </row>
    <row r="67" spans="1:168" ht="20.25" x14ac:dyDescent="0.5">
      <c r="A67" s="399">
        <v>210</v>
      </c>
      <c r="B67" s="399">
        <v>21002</v>
      </c>
      <c r="C67" s="1682" t="s">
        <v>1393</v>
      </c>
      <c r="D67" s="1780">
        <v>587406170</v>
      </c>
      <c r="E67" s="921">
        <v>0</v>
      </c>
      <c r="F67" s="507"/>
      <c r="G67" s="496"/>
      <c r="H67" s="496"/>
      <c r="I67" s="496"/>
      <c r="J67" s="496"/>
      <c r="K67" s="496"/>
      <c r="L67" s="496"/>
      <c r="M67" s="496"/>
      <c r="N67" s="496"/>
      <c r="O67" s="496"/>
      <c r="P67" s="496"/>
      <c r="Q67" s="496"/>
      <c r="R67" s="496"/>
      <c r="S67" s="496"/>
      <c r="T67" s="496"/>
      <c r="U67" s="496"/>
      <c r="V67" s="496"/>
      <c r="W67" s="496"/>
      <c r="X67" s="496"/>
      <c r="Y67" s="496"/>
      <c r="Z67" s="496"/>
      <c r="AA67" s="496"/>
      <c r="AB67" s="496"/>
      <c r="AC67" s="496"/>
      <c r="AD67" s="496"/>
      <c r="AE67" s="496"/>
      <c r="AF67" s="496"/>
      <c r="AG67" s="496"/>
      <c r="AH67" s="496"/>
      <c r="AI67" s="496"/>
      <c r="AJ67" s="496"/>
      <c r="AK67" s="496"/>
      <c r="AL67" s="496"/>
      <c r="AM67" s="496">
        <f>D67</f>
        <v>587406170</v>
      </c>
      <c r="AN67" s="496"/>
      <c r="AO67" s="496"/>
      <c r="AP67" s="496"/>
      <c r="AQ67" s="496"/>
      <c r="AR67" s="496"/>
      <c r="AS67" s="496"/>
      <c r="AT67" s="496"/>
      <c r="AU67" s="496"/>
      <c r="AV67" s="496"/>
      <c r="AW67" s="496"/>
      <c r="AX67" s="496"/>
      <c r="AY67" s="496"/>
      <c r="AZ67" s="496"/>
      <c r="BA67" s="496"/>
      <c r="BB67" s="496"/>
      <c r="BC67" s="496"/>
      <c r="BD67" s="496"/>
      <c r="BE67" s="496"/>
      <c r="BF67" s="496"/>
      <c r="BG67" s="496"/>
      <c r="BH67" s="496"/>
      <c r="BI67" s="496"/>
      <c r="BJ67" s="496"/>
      <c r="BK67" s="496"/>
      <c r="BL67" s="496"/>
      <c r="BM67" s="496"/>
      <c r="BN67" s="496"/>
      <c r="BO67" s="496"/>
      <c r="BP67" s="496"/>
      <c r="BQ67" s="496"/>
      <c r="BR67" s="496"/>
      <c r="BS67" s="496"/>
      <c r="BT67" s="496"/>
      <c r="BU67" s="496"/>
      <c r="BV67" s="496"/>
      <c r="BW67" s="496"/>
      <c r="BX67" s="496"/>
      <c r="BY67" s="496"/>
      <c r="BZ67" s="496"/>
      <c r="CA67" s="496"/>
      <c r="CB67" s="496"/>
      <c r="CC67" s="496"/>
      <c r="CD67" s="496"/>
      <c r="CE67" s="496"/>
      <c r="CF67" s="496"/>
      <c r="CG67" s="496"/>
      <c r="CH67" s="496"/>
      <c r="CI67" s="496"/>
      <c r="CJ67" s="496"/>
      <c r="CK67" s="496"/>
      <c r="CL67" s="496"/>
      <c r="CM67" s="496"/>
      <c r="CN67" s="496"/>
      <c r="CO67" s="496"/>
      <c r="CP67" s="496"/>
      <c r="CQ67" s="496"/>
      <c r="CR67" s="496"/>
      <c r="CS67" s="496"/>
      <c r="CT67" s="496"/>
      <c r="CU67" s="496"/>
      <c r="CV67" s="496"/>
      <c r="CW67" s="496"/>
      <c r="CX67" s="496"/>
      <c r="CY67" s="1374"/>
      <c r="CZ67" s="1374"/>
      <c r="DA67" s="496"/>
      <c r="DB67" s="496"/>
      <c r="DC67" s="496"/>
      <c r="DD67" s="496"/>
      <c r="DE67" s="496"/>
      <c r="DF67" s="496"/>
      <c r="DG67" s="496"/>
      <c r="DH67" s="496"/>
      <c r="DI67" s="496"/>
      <c r="DJ67" s="496"/>
      <c r="DK67" s="496"/>
      <c r="DL67" s="496"/>
      <c r="DM67" s="496"/>
      <c r="DN67" s="496"/>
      <c r="DO67" s="496"/>
      <c r="DP67" s="496"/>
      <c r="DQ67" s="496"/>
      <c r="DR67" s="496"/>
      <c r="DS67" s="496"/>
      <c r="DT67" s="496"/>
      <c r="DU67" s="496"/>
      <c r="DV67" s="496"/>
      <c r="DW67" s="496"/>
      <c r="DX67" s="496"/>
      <c r="DY67" s="496"/>
      <c r="DZ67" s="496"/>
      <c r="EA67" s="496"/>
      <c r="EB67" s="496"/>
      <c r="EC67" s="496"/>
      <c r="ED67" s="496"/>
      <c r="EE67" s="496"/>
      <c r="EF67" s="496"/>
      <c r="EG67" s="496"/>
      <c r="EH67" s="496"/>
      <c r="EI67" s="496"/>
      <c r="EJ67" s="496"/>
      <c r="EK67" s="496"/>
      <c r="EL67" s="496"/>
      <c r="EM67" s="496"/>
      <c r="EN67" s="496"/>
      <c r="EO67" s="496"/>
      <c r="EP67" s="496"/>
      <c r="EQ67" s="496"/>
      <c r="ER67" s="496"/>
      <c r="ES67" s="496"/>
      <c r="ET67" s="496"/>
      <c r="EU67" s="496"/>
      <c r="EV67" s="496"/>
      <c r="EW67" s="496"/>
      <c r="EX67" s="496"/>
      <c r="EY67" s="496"/>
      <c r="EZ67" s="1684"/>
      <c r="FA67" s="500">
        <f t="shared" si="3"/>
        <v>587406170</v>
      </c>
      <c r="FB67" s="501">
        <f t="shared" si="4"/>
        <v>0</v>
      </c>
      <c r="FC67" s="404"/>
      <c r="FD67" s="404">
        <v>51305100</v>
      </c>
      <c r="FE67" s="404"/>
      <c r="FF67" s="404"/>
      <c r="FG67" s="404"/>
      <c r="FH67" s="404"/>
      <c r="FI67" s="404"/>
      <c r="FJ67" s="404"/>
      <c r="FK67" s="404"/>
      <c r="FL67" s="504"/>
    </row>
    <row r="68" spans="1:168" ht="20.25" x14ac:dyDescent="0.5">
      <c r="A68" s="399">
        <v>210</v>
      </c>
      <c r="B68" s="399">
        <v>21003</v>
      </c>
      <c r="C68" s="1682" t="s">
        <v>1394</v>
      </c>
      <c r="D68" s="1780">
        <v>50029300</v>
      </c>
      <c r="E68" s="921">
        <v>0</v>
      </c>
      <c r="F68" s="507"/>
      <c r="G68" s="496"/>
      <c r="H68" s="496"/>
      <c r="I68" s="496"/>
      <c r="J68" s="496"/>
      <c r="K68" s="496"/>
      <c r="L68" s="496"/>
      <c r="M68" s="496"/>
      <c r="N68" s="496"/>
      <c r="O68" s="496"/>
      <c r="P68" s="496"/>
      <c r="Q68" s="496"/>
      <c r="R68" s="496"/>
      <c r="S68" s="496"/>
      <c r="T68" s="496"/>
      <c r="U68" s="496"/>
      <c r="V68" s="496"/>
      <c r="W68" s="496"/>
      <c r="X68" s="496"/>
      <c r="Y68" s="496"/>
      <c r="Z68" s="496"/>
      <c r="AA68" s="496"/>
      <c r="AB68" s="496"/>
      <c r="AC68" s="496"/>
      <c r="AD68" s="496"/>
      <c r="AE68" s="496"/>
      <c r="AF68" s="496"/>
      <c r="AG68" s="496"/>
      <c r="AH68" s="496"/>
      <c r="AI68" s="496"/>
      <c r="AJ68" s="496"/>
      <c r="AK68" s="496"/>
      <c r="AL68" s="496"/>
      <c r="AM68" s="496">
        <f>D68</f>
        <v>50029300</v>
      </c>
      <c r="AN68" s="496"/>
      <c r="AO68" s="496"/>
      <c r="AP68" s="496"/>
      <c r="AQ68" s="496"/>
      <c r="AR68" s="496"/>
      <c r="AS68" s="496"/>
      <c r="AT68" s="496"/>
      <c r="AU68" s="496"/>
      <c r="AV68" s="496"/>
      <c r="AW68" s="496"/>
      <c r="AX68" s="496"/>
      <c r="AY68" s="496"/>
      <c r="AZ68" s="496"/>
      <c r="BA68" s="496"/>
      <c r="BB68" s="496"/>
      <c r="BC68" s="496"/>
      <c r="BD68" s="496"/>
      <c r="BE68" s="496"/>
      <c r="BF68" s="496"/>
      <c r="BG68" s="496"/>
      <c r="BH68" s="496"/>
      <c r="BI68" s="496"/>
      <c r="BJ68" s="496"/>
      <c r="BK68" s="496"/>
      <c r="BL68" s="496"/>
      <c r="BM68" s="496"/>
      <c r="BN68" s="496"/>
      <c r="BO68" s="496"/>
      <c r="BP68" s="496"/>
      <c r="BQ68" s="496"/>
      <c r="BR68" s="496"/>
      <c r="BS68" s="496"/>
      <c r="BT68" s="496"/>
      <c r="BU68" s="496"/>
      <c r="BV68" s="496"/>
      <c r="BW68" s="496"/>
      <c r="BX68" s="496"/>
      <c r="BY68" s="496"/>
      <c r="BZ68" s="496"/>
      <c r="CA68" s="496"/>
      <c r="CB68" s="496"/>
      <c r="CC68" s="496"/>
      <c r="CD68" s="496"/>
      <c r="CE68" s="496"/>
      <c r="CF68" s="496"/>
      <c r="CG68" s="496"/>
      <c r="CH68" s="496"/>
      <c r="CI68" s="496"/>
      <c r="CJ68" s="496"/>
      <c r="CK68" s="496"/>
      <c r="CL68" s="496"/>
      <c r="CM68" s="496"/>
      <c r="CN68" s="496"/>
      <c r="CO68" s="496"/>
      <c r="CP68" s="496"/>
      <c r="CQ68" s="496"/>
      <c r="CR68" s="496"/>
      <c r="CS68" s="496"/>
      <c r="CT68" s="496"/>
      <c r="CU68" s="496"/>
      <c r="CV68" s="496"/>
      <c r="CW68" s="496"/>
      <c r="CX68" s="496"/>
      <c r="CY68" s="1374"/>
      <c r="CZ68" s="1374"/>
      <c r="DA68" s="496"/>
      <c r="DB68" s="496"/>
      <c r="DC68" s="496"/>
      <c r="DD68" s="496"/>
      <c r="DE68" s="496"/>
      <c r="DF68" s="496"/>
      <c r="DG68" s="496"/>
      <c r="DH68" s="496"/>
      <c r="DI68" s="496"/>
      <c r="DJ68" s="496"/>
      <c r="DK68" s="496"/>
      <c r="DL68" s="496"/>
      <c r="DM68" s="496"/>
      <c r="DN68" s="496"/>
      <c r="DO68" s="496"/>
      <c r="DP68" s="496"/>
      <c r="DQ68" s="496"/>
      <c r="DR68" s="496"/>
      <c r="DS68" s="496"/>
      <c r="DT68" s="496"/>
      <c r="DU68" s="496"/>
      <c r="DV68" s="496"/>
      <c r="DW68" s="496"/>
      <c r="DX68" s="496"/>
      <c r="DY68" s="496"/>
      <c r="DZ68" s="496"/>
      <c r="EA68" s="496"/>
      <c r="EB68" s="496"/>
      <c r="EC68" s="496"/>
      <c r="ED68" s="496"/>
      <c r="EE68" s="496"/>
      <c r="EF68" s="496"/>
      <c r="EG68" s="496"/>
      <c r="EH68" s="496"/>
      <c r="EI68" s="496"/>
      <c r="EJ68" s="496"/>
      <c r="EK68" s="496"/>
      <c r="EL68" s="496"/>
      <c r="EM68" s="496"/>
      <c r="EN68" s="496"/>
      <c r="EO68" s="496"/>
      <c r="EP68" s="496"/>
      <c r="EQ68" s="496"/>
      <c r="ER68" s="496"/>
      <c r="ES68" s="496"/>
      <c r="ET68" s="496"/>
      <c r="EU68" s="496"/>
      <c r="EV68" s="496"/>
      <c r="EW68" s="496"/>
      <c r="EX68" s="496"/>
      <c r="EY68" s="496"/>
      <c r="EZ68" s="1684"/>
      <c r="FA68" s="500">
        <f t="shared" ref="FA68:FA98" si="6">SUM(F68:EZ68)</f>
        <v>50029300</v>
      </c>
      <c r="FB68" s="501">
        <f t="shared" si="4"/>
        <v>0</v>
      </c>
      <c r="FC68" s="404"/>
      <c r="FD68" s="404">
        <v>454897170</v>
      </c>
      <c r="FE68" s="404"/>
      <c r="FF68" s="404"/>
      <c r="FG68" s="404"/>
      <c r="FH68" s="404"/>
      <c r="FI68" s="404"/>
      <c r="FJ68" s="404"/>
      <c r="FK68" s="404"/>
      <c r="FL68" s="504"/>
    </row>
    <row r="69" spans="1:168" ht="20.25" x14ac:dyDescent="0.5">
      <c r="A69" s="399">
        <v>210</v>
      </c>
      <c r="B69" s="399">
        <v>21004</v>
      </c>
      <c r="C69" s="1682" t="s">
        <v>1395</v>
      </c>
      <c r="D69" s="1780">
        <v>301983503</v>
      </c>
      <c r="E69" s="921">
        <v>0</v>
      </c>
      <c r="F69" s="507"/>
      <c r="G69" s="496"/>
      <c r="H69" s="496"/>
      <c r="I69" s="496"/>
      <c r="J69" s="496"/>
      <c r="K69" s="496"/>
      <c r="L69" s="496"/>
      <c r="M69" s="496"/>
      <c r="N69" s="496"/>
      <c r="O69" s="496"/>
      <c r="P69" s="496"/>
      <c r="Q69" s="496"/>
      <c r="R69" s="496"/>
      <c r="S69" s="496"/>
      <c r="T69" s="496"/>
      <c r="U69" s="496"/>
      <c r="V69" s="496"/>
      <c r="W69" s="496"/>
      <c r="X69" s="496"/>
      <c r="Y69" s="496"/>
      <c r="Z69" s="496"/>
      <c r="AA69" s="496"/>
      <c r="AB69" s="496"/>
      <c r="AC69" s="496"/>
      <c r="AD69" s="496"/>
      <c r="AE69" s="496"/>
      <c r="AF69" s="496"/>
      <c r="AG69" s="496"/>
      <c r="AH69" s="496"/>
      <c r="AI69" s="496"/>
      <c r="AJ69" s="496"/>
      <c r="AK69" s="496"/>
      <c r="AL69" s="496"/>
      <c r="AM69" s="496">
        <f>D69</f>
        <v>301983503</v>
      </c>
      <c r="AN69" s="496"/>
      <c r="AO69" s="496"/>
      <c r="AP69" s="496"/>
      <c r="AQ69" s="496"/>
      <c r="AR69" s="496"/>
      <c r="AS69" s="496"/>
      <c r="AT69" s="496"/>
      <c r="AU69" s="496"/>
      <c r="AV69" s="496"/>
      <c r="AW69" s="496"/>
      <c r="AX69" s="496"/>
      <c r="AY69" s="496"/>
      <c r="AZ69" s="496"/>
      <c r="BA69" s="496"/>
      <c r="BB69" s="496"/>
      <c r="BC69" s="496"/>
      <c r="BD69" s="496"/>
      <c r="BE69" s="496"/>
      <c r="BF69" s="496"/>
      <c r="BG69" s="496"/>
      <c r="BH69" s="496"/>
      <c r="BI69" s="496"/>
      <c r="BJ69" s="496"/>
      <c r="BK69" s="496"/>
      <c r="BL69" s="496"/>
      <c r="BM69" s="496"/>
      <c r="BN69" s="496"/>
      <c r="BO69" s="496"/>
      <c r="BP69" s="496"/>
      <c r="BQ69" s="496"/>
      <c r="BR69" s="496"/>
      <c r="BS69" s="496"/>
      <c r="BT69" s="496"/>
      <c r="BU69" s="496"/>
      <c r="BV69" s="496"/>
      <c r="BW69" s="496"/>
      <c r="BX69" s="496"/>
      <c r="BY69" s="496"/>
      <c r="BZ69" s="496"/>
      <c r="CA69" s="496"/>
      <c r="CB69" s="496"/>
      <c r="CC69" s="496"/>
      <c r="CD69" s="496"/>
      <c r="CE69" s="496"/>
      <c r="CF69" s="496"/>
      <c r="CG69" s="496"/>
      <c r="CH69" s="496"/>
      <c r="CI69" s="496"/>
      <c r="CJ69" s="496"/>
      <c r="CK69" s="496"/>
      <c r="CL69" s="496"/>
      <c r="CM69" s="496"/>
      <c r="CN69" s="496"/>
      <c r="CO69" s="496"/>
      <c r="CP69" s="496"/>
      <c r="CQ69" s="496"/>
      <c r="CR69" s="496"/>
      <c r="CS69" s="496"/>
      <c r="CT69" s="496"/>
      <c r="CU69" s="496"/>
      <c r="CV69" s="496"/>
      <c r="CW69" s="496"/>
      <c r="CX69" s="496"/>
      <c r="CY69" s="1374"/>
      <c r="CZ69" s="1374"/>
      <c r="DA69" s="496"/>
      <c r="DB69" s="496"/>
      <c r="DC69" s="496"/>
      <c r="DD69" s="496"/>
      <c r="DE69" s="496"/>
      <c r="DF69" s="496"/>
      <c r="DG69" s="496"/>
      <c r="DH69" s="496"/>
      <c r="DI69" s="496"/>
      <c r="DJ69" s="496"/>
      <c r="DK69" s="496"/>
      <c r="DL69" s="496"/>
      <c r="DM69" s="496"/>
      <c r="DN69" s="496"/>
      <c r="DO69" s="496"/>
      <c r="DP69" s="496"/>
      <c r="DQ69" s="496"/>
      <c r="DR69" s="496"/>
      <c r="DS69" s="496"/>
      <c r="DT69" s="496"/>
      <c r="DU69" s="496"/>
      <c r="DV69" s="496"/>
      <c r="DW69" s="496"/>
      <c r="DX69" s="496"/>
      <c r="DY69" s="496"/>
      <c r="DZ69" s="496"/>
      <c r="EA69" s="496"/>
      <c r="EB69" s="496"/>
      <c r="EC69" s="496"/>
      <c r="ED69" s="496"/>
      <c r="EE69" s="496"/>
      <c r="EF69" s="496"/>
      <c r="EG69" s="496"/>
      <c r="EH69" s="496"/>
      <c r="EI69" s="496"/>
      <c r="EJ69" s="496"/>
      <c r="EK69" s="496"/>
      <c r="EL69" s="496"/>
      <c r="EM69" s="496"/>
      <c r="EN69" s="496"/>
      <c r="EO69" s="496"/>
      <c r="EP69" s="496"/>
      <c r="EQ69" s="496"/>
      <c r="ER69" s="496"/>
      <c r="ES69" s="496"/>
      <c r="ET69" s="496"/>
      <c r="EU69" s="496"/>
      <c r="EV69" s="496"/>
      <c r="EW69" s="496"/>
      <c r="EX69" s="496"/>
      <c r="EY69" s="496"/>
      <c r="EZ69" s="1684"/>
      <c r="FA69" s="500">
        <f t="shared" si="6"/>
        <v>301983503</v>
      </c>
      <c r="FB69" s="501">
        <f t="shared" si="4"/>
        <v>0</v>
      </c>
      <c r="FC69" s="404"/>
      <c r="FD69" s="404">
        <v>50029300</v>
      </c>
      <c r="FE69" s="404"/>
      <c r="FF69" s="404"/>
      <c r="FG69" s="404"/>
      <c r="FH69" s="404"/>
      <c r="FI69" s="404"/>
      <c r="FJ69" s="404"/>
      <c r="FK69" s="404"/>
      <c r="FL69" s="504"/>
    </row>
    <row r="70" spans="1:168" ht="20.25" x14ac:dyDescent="0.5">
      <c r="A70" s="399">
        <v>210</v>
      </c>
      <c r="B70" s="399">
        <v>21005</v>
      </c>
      <c r="C70" s="1682" t="s">
        <v>1396</v>
      </c>
      <c r="D70" s="1780">
        <v>1855952620</v>
      </c>
      <c r="E70" s="921">
        <v>0</v>
      </c>
      <c r="F70" s="507"/>
      <c r="G70" s="496"/>
      <c r="H70" s="496"/>
      <c r="I70" s="496"/>
      <c r="J70" s="496"/>
      <c r="K70" s="496"/>
      <c r="L70" s="496"/>
      <c r="M70" s="496"/>
      <c r="N70" s="1689"/>
      <c r="O70" s="496"/>
      <c r="P70" s="496"/>
      <c r="Q70" s="496"/>
      <c r="R70" s="496"/>
      <c r="S70" s="496"/>
      <c r="T70" s="496"/>
      <c r="U70" s="496"/>
      <c r="V70" s="496"/>
      <c r="W70" s="496"/>
      <c r="X70" s="496"/>
      <c r="Y70" s="496"/>
      <c r="Z70" s="496"/>
      <c r="AA70" s="496"/>
      <c r="AB70" s="496"/>
      <c r="AC70" s="496"/>
      <c r="AD70" s="496"/>
      <c r="AE70" s="496"/>
      <c r="AF70" s="496"/>
      <c r="AG70" s="496"/>
      <c r="AH70" s="496"/>
      <c r="AI70" s="496"/>
      <c r="AJ70" s="496"/>
      <c r="AK70" s="496"/>
      <c r="AL70" s="496"/>
      <c r="AM70" s="496"/>
      <c r="AN70" s="496">
        <f>D70</f>
        <v>1855952620</v>
      </c>
      <c r="AO70" s="496"/>
      <c r="AP70" s="496"/>
      <c r="AQ70" s="496"/>
      <c r="AR70" s="496"/>
      <c r="AS70" s="496"/>
      <c r="AT70" s="496"/>
      <c r="AU70" s="496"/>
      <c r="AV70" s="496"/>
      <c r="AW70" s="496"/>
      <c r="AX70" s="496"/>
      <c r="AY70" s="496"/>
      <c r="AZ70" s="496"/>
      <c r="BA70" s="496"/>
      <c r="BB70" s="496"/>
      <c r="BC70" s="496"/>
      <c r="BD70" s="496"/>
      <c r="BE70" s="496"/>
      <c r="BF70" s="496"/>
      <c r="BG70" s="496"/>
      <c r="BH70" s="496"/>
      <c r="BI70" s="496"/>
      <c r="BJ70" s="496"/>
      <c r="BK70" s="496"/>
      <c r="BL70" s="496"/>
      <c r="BM70" s="496"/>
      <c r="BN70" s="496"/>
      <c r="BO70" s="496"/>
      <c r="BP70" s="496"/>
      <c r="BQ70" s="496"/>
      <c r="BR70" s="496"/>
      <c r="BS70" s="496"/>
      <c r="BT70" s="496"/>
      <c r="BU70" s="496"/>
      <c r="BV70" s="496"/>
      <c r="BW70" s="496"/>
      <c r="BX70" s="496"/>
      <c r="BY70" s="496"/>
      <c r="BZ70" s="496"/>
      <c r="CA70" s="496"/>
      <c r="CB70" s="496"/>
      <c r="CC70" s="496"/>
      <c r="CD70" s="496"/>
      <c r="CE70" s="496"/>
      <c r="CF70" s="496"/>
      <c r="CG70" s="496"/>
      <c r="CH70" s="496"/>
      <c r="CI70" s="496"/>
      <c r="CJ70" s="496"/>
      <c r="CK70" s="496"/>
      <c r="CL70" s="496"/>
      <c r="CM70" s="496"/>
      <c r="CN70" s="496"/>
      <c r="CO70" s="496"/>
      <c r="CP70" s="496"/>
      <c r="CQ70" s="496"/>
      <c r="CR70" s="496"/>
      <c r="CS70" s="496"/>
      <c r="CT70" s="496"/>
      <c r="CU70" s="496"/>
      <c r="CV70" s="496"/>
      <c r="CW70" s="496"/>
      <c r="CX70" s="496"/>
      <c r="CY70" s="1374"/>
      <c r="CZ70" s="1374"/>
      <c r="DA70" s="496"/>
      <c r="DB70" s="496"/>
      <c r="DC70" s="496"/>
      <c r="DD70" s="496"/>
      <c r="DE70" s="496"/>
      <c r="DF70" s="496"/>
      <c r="DG70" s="496"/>
      <c r="DH70" s="496"/>
      <c r="DI70" s="496"/>
      <c r="DJ70" s="496"/>
      <c r="DK70" s="496"/>
      <c r="DL70" s="496"/>
      <c r="DM70" s="496"/>
      <c r="DN70" s="496"/>
      <c r="DO70" s="496"/>
      <c r="DP70" s="496"/>
      <c r="DQ70" s="496"/>
      <c r="DR70" s="496"/>
      <c r="DS70" s="496"/>
      <c r="DT70" s="496"/>
      <c r="DU70" s="496"/>
      <c r="DV70" s="496"/>
      <c r="DW70" s="496"/>
      <c r="DX70" s="496"/>
      <c r="DY70" s="496"/>
      <c r="DZ70" s="496"/>
      <c r="EA70" s="496"/>
      <c r="EB70" s="496"/>
      <c r="EC70" s="496"/>
      <c r="ED70" s="496"/>
      <c r="EE70" s="496"/>
      <c r="EF70" s="496"/>
      <c r="EG70" s="496"/>
      <c r="EH70" s="496"/>
      <c r="EI70" s="496"/>
      <c r="EJ70" s="496"/>
      <c r="EK70" s="496"/>
      <c r="EL70" s="496"/>
      <c r="EM70" s="496"/>
      <c r="EN70" s="496"/>
      <c r="EO70" s="496"/>
      <c r="EP70" s="496"/>
      <c r="EQ70" s="496"/>
      <c r="ER70" s="496"/>
      <c r="ES70" s="496"/>
      <c r="ET70" s="496"/>
      <c r="EU70" s="496"/>
      <c r="EV70" s="496"/>
      <c r="EW70" s="496"/>
      <c r="EX70" s="496"/>
      <c r="EY70" s="496"/>
      <c r="EZ70" s="1684"/>
      <c r="FA70" s="500">
        <f t="shared" si="6"/>
        <v>1855952620</v>
      </c>
      <c r="FB70" s="501">
        <f t="shared" si="4"/>
        <v>0</v>
      </c>
      <c r="FC70" s="404"/>
      <c r="FD70" s="404">
        <v>260351503</v>
      </c>
      <c r="FE70" s="404"/>
      <c r="FF70" s="404"/>
      <c r="FG70" s="404"/>
      <c r="FH70" s="404"/>
      <c r="FI70" s="404"/>
      <c r="FJ70" s="404"/>
      <c r="FK70" s="404"/>
      <c r="FL70" s="504"/>
    </row>
    <row r="71" spans="1:168" ht="20.25" x14ac:dyDescent="0.5">
      <c r="A71" s="399">
        <v>220</v>
      </c>
      <c r="B71" s="399">
        <v>22001</v>
      </c>
      <c r="C71" s="1682" t="s">
        <v>1397</v>
      </c>
      <c r="D71" s="921"/>
      <c r="E71" s="1780">
        <v>-120876469120</v>
      </c>
      <c r="F71" s="507"/>
      <c r="G71" s="496"/>
      <c r="H71" s="496"/>
      <c r="I71" s="496"/>
      <c r="J71" s="496"/>
      <c r="K71" s="496"/>
      <c r="L71" s="496"/>
      <c r="M71" s="496"/>
      <c r="N71" s="1689"/>
      <c r="O71" s="496"/>
      <c r="P71" s="496"/>
      <c r="Q71" s="496"/>
      <c r="R71" s="496"/>
      <c r="S71" s="496"/>
      <c r="T71" s="496"/>
      <c r="U71" s="496"/>
      <c r="V71" s="496"/>
      <c r="W71" s="496"/>
      <c r="X71" s="496"/>
      <c r="Y71" s="496"/>
      <c r="Z71" s="496"/>
      <c r="AA71" s="496"/>
      <c r="AB71" s="496"/>
      <c r="AC71" s="496"/>
      <c r="AD71" s="496"/>
      <c r="AE71" s="496"/>
      <c r="AF71" s="496"/>
      <c r="AG71" s="496"/>
      <c r="AH71" s="496"/>
      <c r="AI71" s="496"/>
      <c r="AJ71" s="496"/>
      <c r="AK71" s="496"/>
      <c r="AL71" s="496"/>
      <c r="AM71" s="496"/>
      <c r="AN71" s="496"/>
      <c r="AO71" s="496"/>
      <c r="AP71" s="496"/>
      <c r="AQ71" s="496"/>
      <c r="AR71" s="496"/>
      <c r="AS71" s="496"/>
      <c r="AT71" s="496"/>
      <c r="AU71" s="496"/>
      <c r="AV71" s="496"/>
      <c r="AW71" s="496"/>
      <c r="AX71" s="496"/>
      <c r="AY71" s="496"/>
      <c r="AZ71" s="496"/>
      <c r="BA71" s="496"/>
      <c r="BB71" s="496"/>
      <c r="BC71" s="496"/>
      <c r="BD71" s="496"/>
      <c r="BE71" s="496"/>
      <c r="BF71" s="496"/>
      <c r="BG71" s="496"/>
      <c r="BH71" s="496"/>
      <c r="BI71" s="496"/>
      <c r="BJ71" s="496"/>
      <c r="BK71" s="496"/>
      <c r="BL71" s="496"/>
      <c r="BM71" s="496"/>
      <c r="BN71" s="496"/>
      <c r="BO71" s="496"/>
      <c r="BP71" s="496"/>
      <c r="BQ71" s="496"/>
      <c r="BR71" s="496"/>
      <c r="BS71" s="496"/>
      <c r="BT71" s="496"/>
      <c r="BU71" s="496"/>
      <c r="BV71" s="496"/>
      <c r="BW71" s="496"/>
      <c r="BX71" s="496"/>
      <c r="BY71" s="496"/>
      <c r="BZ71" s="496"/>
      <c r="CA71" s="496"/>
      <c r="CB71" s="496"/>
      <c r="CC71" s="496"/>
      <c r="CD71" s="496"/>
      <c r="CE71" s="496"/>
      <c r="CF71" s="496"/>
      <c r="CG71" s="496"/>
      <c r="CH71" s="496"/>
      <c r="CI71" s="496"/>
      <c r="CJ71" s="496"/>
      <c r="CK71" s="496"/>
      <c r="CL71" s="496"/>
      <c r="CM71" s="496"/>
      <c r="CN71" s="496"/>
      <c r="CO71" s="496"/>
      <c r="CP71" s="496"/>
      <c r="CQ71" s="496"/>
      <c r="CR71" s="496"/>
      <c r="CS71" s="496"/>
      <c r="CT71" s="496"/>
      <c r="CU71" s="496"/>
      <c r="CV71" s="496"/>
      <c r="CW71" s="496"/>
      <c r="CX71" s="496"/>
      <c r="CY71" s="1374">
        <f>E71</f>
        <v>-120876469120</v>
      </c>
      <c r="CZ71" s="1374"/>
      <c r="DA71" s="496"/>
      <c r="DB71" s="496"/>
      <c r="DC71" s="496"/>
      <c r="DD71" s="496"/>
      <c r="DE71" s="496"/>
      <c r="DF71" s="496"/>
      <c r="DG71" s="496"/>
      <c r="DH71" s="496"/>
      <c r="DI71" s="496"/>
      <c r="DJ71" s="496"/>
      <c r="DK71" s="496"/>
      <c r="DL71" s="496"/>
      <c r="DM71" s="496"/>
      <c r="DN71" s="496"/>
      <c r="DO71" s="496"/>
      <c r="DP71" s="496"/>
      <c r="DQ71" s="496"/>
      <c r="DR71" s="496"/>
      <c r="DS71" s="496"/>
      <c r="DT71" s="496"/>
      <c r="DU71" s="496"/>
      <c r="DV71" s="496"/>
      <c r="DW71" s="496"/>
      <c r="DX71" s="496"/>
      <c r="DY71" s="496"/>
      <c r="DZ71" s="496"/>
      <c r="EA71" s="496"/>
      <c r="EB71" s="496"/>
      <c r="EC71" s="496"/>
      <c r="ED71" s="496"/>
      <c r="EE71" s="496"/>
      <c r="EF71" s="496"/>
      <c r="EG71" s="496"/>
      <c r="EH71" s="496"/>
      <c r="EI71" s="496"/>
      <c r="EJ71" s="496"/>
      <c r="EK71" s="496"/>
      <c r="EL71" s="496"/>
      <c r="EM71" s="496"/>
      <c r="EN71" s="496"/>
      <c r="EO71" s="496"/>
      <c r="EP71" s="496"/>
      <c r="EQ71" s="496"/>
      <c r="ER71" s="496"/>
      <c r="ES71" s="496"/>
      <c r="ET71" s="496"/>
      <c r="EU71" s="496"/>
      <c r="EV71" s="496"/>
      <c r="EW71" s="496"/>
      <c r="EX71" s="496"/>
      <c r="EY71" s="496"/>
      <c r="EZ71" s="1684"/>
      <c r="FA71" s="500">
        <f t="shared" si="6"/>
        <v>-120876469120</v>
      </c>
      <c r="FB71" s="501">
        <f>D71-E71+FA71</f>
        <v>0</v>
      </c>
      <c r="FC71" s="404"/>
      <c r="FD71" s="404">
        <v>1855952620</v>
      </c>
      <c r="FE71" s="404"/>
      <c r="FF71" s="404"/>
      <c r="FG71" s="404"/>
      <c r="FH71" s="404"/>
      <c r="FI71" s="404"/>
      <c r="FJ71" s="404"/>
      <c r="FK71" s="404"/>
      <c r="FL71" s="504"/>
    </row>
    <row r="72" spans="1:168" ht="20.25" x14ac:dyDescent="0.5">
      <c r="A72" s="399">
        <v>220</v>
      </c>
      <c r="B72" s="399">
        <v>22002</v>
      </c>
      <c r="C72" s="1682" t="s">
        <v>1398</v>
      </c>
      <c r="D72" s="921"/>
      <c r="E72" s="1780">
        <v>-153236471265</v>
      </c>
      <c r="F72" s="507"/>
      <c r="G72" s="496"/>
      <c r="H72" s="496"/>
      <c r="I72" s="496"/>
      <c r="J72" s="496"/>
      <c r="K72" s="496"/>
      <c r="L72" s="496"/>
      <c r="M72" s="496"/>
      <c r="N72" s="496"/>
      <c r="O72" s="496"/>
      <c r="P72" s="496"/>
      <c r="Q72" s="496"/>
      <c r="R72" s="496"/>
      <c r="S72" s="496"/>
      <c r="T72" s="496"/>
      <c r="U72" s="496"/>
      <c r="V72" s="496"/>
      <c r="W72" s="496"/>
      <c r="X72" s="496"/>
      <c r="Y72" s="496"/>
      <c r="Z72" s="496"/>
      <c r="AA72" s="496"/>
      <c r="AB72" s="496"/>
      <c r="AC72" s="496"/>
      <c r="AD72" s="496"/>
      <c r="AE72" s="496"/>
      <c r="AF72" s="496"/>
      <c r="AG72" s="496"/>
      <c r="AH72" s="496"/>
      <c r="AI72" s="496"/>
      <c r="AJ72" s="496"/>
      <c r="AK72" s="496"/>
      <c r="AL72" s="496"/>
      <c r="AM72" s="496"/>
      <c r="AN72" s="496"/>
      <c r="AO72" s="496"/>
      <c r="AP72" s="496"/>
      <c r="AQ72" s="496"/>
      <c r="AR72" s="496"/>
      <c r="AS72" s="496"/>
      <c r="AT72" s="496"/>
      <c r="AU72" s="496"/>
      <c r="AV72" s="496"/>
      <c r="AW72" s="496"/>
      <c r="AX72" s="496"/>
      <c r="AY72" s="496"/>
      <c r="AZ72" s="496"/>
      <c r="BA72" s="496"/>
      <c r="BB72" s="496"/>
      <c r="BC72" s="496"/>
      <c r="BD72" s="496"/>
      <c r="BE72" s="496"/>
      <c r="BF72" s="496"/>
      <c r="BG72" s="496"/>
      <c r="BH72" s="496"/>
      <c r="BI72" s="496"/>
      <c r="BJ72" s="496"/>
      <c r="BK72" s="496"/>
      <c r="BL72" s="496"/>
      <c r="BM72" s="496"/>
      <c r="BN72" s="496"/>
      <c r="BO72" s="496"/>
      <c r="BP72" s="496"/>
      <c r="BQ72" s="496"/>
      <c r="BR72" s="496"/>
      <c r="BS72" s="496"/>
      <c r="BT72" s="496"/>
      <c r="BU72" s="496"/>
      <c r="BV72" s="496">
        <f>E66</f>
        <v>0</v>
      </c>
      <c r="BW72" s="496"/>
      <c r="BX72" s="496"/>
      <c r="BY72" s="496"/>
      <c r="BZ72" s="496"/>
      <c r="CA72" s="496"/>
      <c r="CB72" s="496"/>
      <c r="CC72" s="496"/>
      <c r="CD72" s="496"/>
      <c r="CE72" s="496"/>
      <c r="CF72" s="496"/>
      <c r="CG72" s="496"/>
      <c r="CH72" s="496"/>
      <c r="CI72" s="496"/>
      <c r="CJ72" s="496"/>
      <c r="CK72" s="496"/>
      <c r="CL72" s="496"/>
      <c r="CM72" s="496"/>
      <c r="CN72" s="496"/>
      <c r="CO72" s="496"/>
      <c r="CP72" s="496"/>
      <c r="CQ72" s="496"/>
      <c r="CR72" s="496"/>
      <c r="CS72" s="496"/>
      <c r="CT72" s="496"/>
      <c r="CU72" s="496"/>
      <c r="CV72" s="496"/>
      <c r="CW72" s="496"/>
      <c r="CX72" s="496"/>
      <c r="CY72" s="1374">
        <f>E72</f>
        <v>-153236471265</v>
      </c>
      <c r="CZ72" s="1374"/>
      <c r="DA72" s="496"/>
      <c r="DB72" s="496"/>
      <c r="DC72" s="496"/>
      <c r="DD72" s="496"/>
      <c r="DE72" s="496"/>
      <c r="DF72" s="496"/>
      <c r="DG72" s="496"/>
      <c r="DH72" s="496"/>
      <c r="DI72" s="496"/>
      <c r="DJ72" s="496"/>
      <c r="DK72" s="496"/>
      <c r="DL72" s="496"/>
      <c r="DM72" s="496"/>
      <c r="DN72" s="496"/>
      <c r="DO72" s="496"/>
      <c r="DP72" s="496"/>
      <c r="DQ72" s="496"/>
      <c r="DR72" s="496"/>
      <c r="DS72" s="496"/>
      <c r="DT72" s="496"/>
      <c r="DU72" s="496"/>
      <c r="DV72" s="496"/>
      <c r="DW72" s="496"/>
      <c r="DX72" s="496"/>
      <c r="DY72" s="496"/>
      <c r="DZ72" s="496"/>
      <c r="EA72" s="496"/>
      <c r="EB72" s="496"/>
      <c r="EC72" s="496"/>
      <c r="ED72" s="496"/>
      <c r="EE72" s="496"/>
      <c r="EF72" s="496"/>
      <c r="EG72" s="496"/>
      <c r="EH72" s="496"/>
      <c r="EI72" s="496"/>
      <c r="EJ72" s="496"/>
      <c r="EK72" s="496"/>
      <c r="EL72" s="496"/>
      <c r="EM72" s="496"/>
      <c r="EN72" s="496"/>
      <c r="EO72" s="496"/>
      <c r="EP72" s="496"/>
      <c r="EQ72" s="496"/>
      <c r="ER72" s="496"/>
      <c r="ES72" s="496"/>
      <c r="ET72" s="496"/>
      <c r="EU72" s="496"/>
      <c r="EV72" s="496"/>
      <c r="EW72" s="496"/>
      <c r="EX72" s="496"/>
      <c r="EY72" s="496"/>
      <c r="EZ72" s="1684"/>
      <c r="FA72" s="500">
        <f t="shared" si="6"/>
        <v>-153236471265</v>
      </c>
      <c r="FB72" s="501">
        <f>D72-E72+FA72</f>
        <v>0</v>
      </c>
      <c r="FC72" s="404"/>
      <c r="FD72" s="404">
        <v>36208472769</v>
      </c>
      <c r="FE72" s="404">
        <v>-1</v>
      </c>
      <c r="FF72" s="404">
        <f>FD72*FE72</f>
        <v>-36208472769</v>
      </c>
      <c r="FG72" s="404"/>
      <c r="FH72" s="404"/>
      <c r="FI72" s="404"/>
      <c r="FJ72" s="404"/>
      <c r="FK72" s="404"/>
      <c r="FL72" s="504"/>
    </row>
    <row r="73" spans="1:168" ht="20.25" x14ac:dyDescent="0.5">
      <c r="A73" s="399">
        <v>220</v>
      </c>
      <c r="B73" s="399">
        <v>22003</v>
      </c>
      <c r="C73" s="1682" t="s">
        <v>1399</v>
      </c>
      <c r="D73" s="921"/>
      <c r="E73" s="1780">
        <v>-141645609640</v>
      </c>
      <c r="F73" s="507"/>
      <c r="G73" s="496"/>
      <c r="H73" s="496"/>
      <c r="I73" s="496"/>
      <c r="J73" s="496"/>
      <c r="K73" s="496"/>
      <c r="L73" s="496"/>
      <c r="M73" s="496"/>
      <c r="N73" s="496"/>
      <c r="O73" s="496"/>
      <c r="P73" s="551"/>
      <c r="Q73" s="551"/>
      <c r="R73" s="551"/>
      <c r="S73" s="551"/>
      <c r="T73" s="496"/>
      <c r="U73" s="496"/>
      <c r="V73" s="496"/>
      <c r="W73" s="496"/>
      <c r="X73" s="496"/>
      <c r="Y73" s="496"/>
      <c r="Z73" s="496"/>
      <c r="AA73" s="496"/>
      <c r="AB73" s="496"/>
      <c r="AC73" s="496"/>
      <c r="AD73" s="496"/>
      <c r="AE73" s="496"/>
      <c r="AF73" s="496"/>
      <c r="AG73" s="496"/>
      <c r="AH73" s="496"/>
      <c r="AI73" s="496"/>
      <c r="AJ73" s="496"/>
      <c r="AK73" s="496"/>
      <c r="AL73" s="496"/>
      <c r="AM73" s="496"/>
      <c r="AN73" s="496"/>
      <c r="AO73" s="496"/>
      <c r="AP73" s="496"/>
      <c r="AQ73" s="496"/>
      <c r="AR73" s="496"/>
      <c r="AS73" s="496"/>
      <c r="AT73" s="496"/>
      <c r="AU73" s="496"/>
      <c r="AV73" s="496"/>
      <c r="AW73" s="496"/>
      <c r="AX73" s="496"/>
      <c r="AY73" s="496"/>
      <c r="AZ73" s="496"/>
      <c r="BA73" s="496"/>
      <c r="BB73" s="496"/>
      <c r="BC73" s="496"/>
      <c r="BD73" s="496"/>
      <c r="BE73" s="496"/>
      <c r="BF73" s="496"/>
      <c r="BG73" s="496"/>
      <c r="BH73" s="496"/>
      <c r="BI73" s="496"/>
      <c r="BJ73" s="496"/>
      <c r="BK73" s="496"/>
      <c r="BL73" s="496"/>
      <c r="BM73" s="496"/>
      <c r="BN73" s="496"/>
      <c r="BO73" s="496"/>
      <c r="BP73" s="496"/>
      <c r="BQ73" s="496"/>
      <c r="BR73" s="496"/>
      <c r="BS73" s="496"/>
      <c r="BT73" s="496"/>
      <c r="BU73" s="496"/>
      <c r="BV73" s="496"/>
      <c r="BW73" s="496"/>
      <c r="BX73" s="496"/>
      <c r="BY73" s="496"/>
      <c r="BZ73" s="496"/>
      <c r="CA73" s="496"/>
      <c r="CB73" s="496"/>
      <c r="CC73" s="496"/>
      <c r="CD73" s="496"/>
      <c r="CE73" s="496"/>
      <c r="CF73" s="496"/>
      <c r="CG73" s="496"/>
      <c r="CH73" s="496"/>
      <c r="CI73" s="496"/>
      <c r="CJ73" s="496"/>
      <c r="CK73" s="496"/>
      <c r="CL73" s="496"/>
      <c r="CM73" s="496"/>
      <c r="CN73" s="496"/>
      <c r="CO73" s="496"/>
      <c r="CP73" s="496"/>
      <c r="CQ73" s="496"/>
      <c r="CR73" s="496"/>
      <c r="CS73" s="496"/>
      <c r="CT73" s="496"/>
      <c r="CU73" s="496"/>
      <c r="CV73" s="496"/>
      <c r="CW73" s="496"/>
      <c r="CX73" s="496"/>
      <c r="CY73" s="1374">
        <f>E73</f>
        <v>-141645609640</v>
      </c>
      <c r="CZ73" s="1374"/>
      <c r="DA73" s="496"/>
      <c r="DB73" s="496"/>
      <c r="DC73" s="496"/>
      <c r="DD73" s="496"/>
      <c r="DE73" s="496"/>
      <c r="DF73" s="496"/>
      <c r="DG73" s="496"/>
      <c r="DH73" s="496"/>
      <c r="DI73" s="496"/>
      <c r="DJ73" s="496"/>
      <c r="DK73" s="496"/>
      <c r="DL73" s="496"/>
      <c r="DM73" s="496"/>
      <c r="DN73" s="496"/>
      <c r="DO73" s="496"/>
      <c r="DP73" s="496"/>
      <c r="DQ73" s="496"/>
      <c r="DR73" s="496"/>
      <c r="DS73" s="496"/>
      <c r="DT73" s="496"/>
      <c r="DU73" s="496"/>
      <c r="DV73" s="496"/>
      <c r="DW73" s="496"/>
      <c r="DX73" s="496"/>
      <c r="DY73" s="496"/>
      <c r="DZ73" s="496"/>
      <c r="EA73" s="496"/>
      <c r="EB73" s="496"/>
      <c r="EC73" s="496"/>
      <c r="ED73" s="496"/>
      <c r="EE73" s="496"/>
      <c r="EF73" s="496"/>
      <c r="EG73" s="496"/>
      <c r="EH73" s="496"/>
      <c r="EI73" s="496"/>
      <c r="EJ73" s="496"/>
      <c r="EK73" s="496"/>
      <c r="EL73" s="496"/>
      <c r="EM73" s="496"/>
      <c r="EN73" s="496"/>
      <c r="EO73" s="496"/>
      <c r="EP73" s="496"/>
      <c r="EQ73" s="496"/>
      <c r="ER73" s="496"/>
      <c r="ES73" s="496"/>
      <c r="ET73" s="496"/>
      <c r="EU73" s="496"/>
      <c r="EV73" s="496"/>
      <c r="EW73" s="496"/>
      <c r="EX73" s="496"/>
      <c r="EY73" s="496"/>
      <c r="EZ73" s="1684"/>
      <c r="FA73" s="500">
        <f t="shared" si="6"/>
        <v>-141645609640</v>
      </c>
      <c r="FB73" s="501">
        <f>D73-E73+FA73</f>
        <v>0</v>
      </c>
      <c r="FC73" s="404"/>
      <c r="FD73" s="404">
        <v>76267643330</v>
      </c>
      <c r="FE73" s="404">
        <v>-1</v>
      </c>
      <c r="FF73" s="404">
        <f t="shared" ref="FF73:FF105" si="7">FD73*FE73</f>
        <v>-76267643330</v>
      </c>
      <c r="FG73" s="404"/>
      <c r="FH73" s="404"/>
      <c r="FI73" s="404"/>
      <c r="FJ73" s="404"/>
      <c r="FK73" s="404"/>
      <c r="FL73" s="504"/>
    </row>
    <row r="74" spans="1:168" ht="20.25" x14ac:dyDescent="0.5">
      <c r="A74" s="399">
        <v>220</v>
      </c>
      <c r="B74" s="399">
        <v>22005</v>
      </c>
      <c r="C74" s="1682" t="s">
        <v>1400</v>
      </c>
      <c r="D74" s="921"/>
      <c r="E74" s="1780">
        <v>-1855952464</v>
      </c>
      <c r="F74" s="507"/>
      <c r="G74" s="496"/>
      <c r="H74" s="496"/>
      <c r="I74" s="496"/>
      <c r="J74" s="496"/>
      <c r="K74" s="496"/>
      <c r="L74" s="496"/>
      <c r="M74" s="496"/>
      <c r="N74" s="496"/>
      <c r="O74" s="496"/>
      <c r="P74" s="496"/>
      <c r="Q74" s="496"/>
      <c r="R74" s="496"/>
      <c r="S74" s="496"/>
      <c r="T74" s="496"/>
      <c r="U74" s="496"/>
      <c r="V74" s="496"/>
      <c r="W74" s="496"/>
      <c r="X74" s="496"/>
      <c r="Y74" s="496"/>
      <c r="Z74" s="496"/>
      <c r="AA74" s="496"/>
      <c r="AB74" s="496"/>
      <c r="AC74" s="496"/>
      <c r="AD74" s="496"/>
      <c r="AE74" s="496"/>
      <c r="AF74" s="496"/>
      <c r="AG74" s="496"/>
      <c r="AH74" s="496"/>
      <c r="AI74" s="496"/>
      <c r="AJ74" s="496"/>
      <c r="AK74" s="496"/>
      <c r="AL74" s="496"/>
      <c r="AM74" s="496"/>
      <c r="AN74" s="496"/>
      <c r="AO74" s="496"/>
      <c r="AP74" s="496"/>
      <c r="AQ74" s="496"/>
      <c r="AR74" s="496"/>
      <c r="AS74" s="496"/>
      <c r="AT74" s="496"/>
      <c r="AU74" s="496"/>
      <c r="AV74" s="496"/>
      <c r="AW74" s="496"/>
      <c r="AX74" s="496"/>
      <c r="AY74" s="496"/>
      <c r="AZ74" s="496"/>
      <c r="BA74" s="496"/>
      <c r="BB74" s="496"/>
      <c r="BC74" s="496"/>
      <c r="BD74" s="496"/>
      <c r="BE74" s="496"/>
      <c r="BF74" s="496"/>
      <c r="BG74" s="496"/>
      <c r="BH74" s="496"/>
      <c r="BI74" s="496"/>
      <c r="BJ74" s="496"/>
      <c r="BK74" s="496"/>
      <c r="BL74" s="496"/>
      <c r="BM74" s="496"/>
      <c r="BN74" s="496"/>
      <c r="BO74" s="496"/>
      <c r="BP74" s="496"/>
      <c r="BQ74" s="496"/>
      <c r="BR74" s="496"/>
      <c r="BS74" s="496"/>
      <c r="BT74" s="496"/>
      <c r="BU74" s="496"/>
      <c r="BV74" s="496"/>
      <c r="BW74" s="496"/>
      <c r="BX74" s="496"/>
      <c r="BY74" s="496"/>
      <c r="BZ74" s="496"/>
      <c r="CA74" s="496"/>
      <c r="CB74" s="496"/>
      <c r="CC74" s="496"/>
      <c r="CD74" s="496"/>
      <c r="CE74" s="496"/>
      <c r="CF74" s="496"/>
      <c r="CG74" s="496"/>
      <c r="CH74" s="496"/>
      <c r="CI74" s="496"/>
      <c r="CJ74" s="496"/>
      <c r="CK74" s="496"/>
      <c r="CL74" s="496"/>
      <c r="CM74" s="496"/>
      <c r="CN74" s="496"/>
      <c r="CO74" s="496"/>
      <c r="CP74" s="496"/>
      <c r="CQ74" s="496"/>
      <c r="CR74" s="496"/>
      <c r="CS74" s="496"/>
      <c r="CT74" s="496"/>
      <c r="CU74" s="496"/>
      <c r="CV74" s="496"/>
      <c r="CW74" s="496"/>
      <c r="CX74" s="496"/>
      <c r="CY74" s="1374"/>
      <c r="CZ74" s="1374">
        <f>E74</f>
        <v>-1855952464</v>
      </c>
      <c r="DA74" s="496"/>
      <c r="DB74" s="496"/>
      <c r="DC74" s="496"/>
      <c r="DD74" s="496"/>
      <c r="DE74" s="496"/>
      <c r="DF74" s="496"/>
      <c r="DG74" s="496"/>
      <c r="DH74" s="496"/>
      <c r="DI74" s="496"/>
      <c r="DJ74" s="496"/>
      <c r="DK74" s="496"/>
      <c r="DL74" s="496"/>
      <c r="DM74" s="496"/>
      <c r="DN74" s="496"/>
      <c r="DO74" s="496"/>
      <c r="DP74" s="496"/>
      <c r="DQ74" s="496"/>
      <c r="DR74" s="496"/>
      <c r="DS74" s="496"/>
      <c r="DT74" s="496"/>
      <c r="DU74" s="496"/>
      <c r="DV74" s="496"/>
      <c r="DW74" s="496"/>
      <c r="DX74" s="496"/>
      <c r="DY74" s="496"/>
      <c r="DZ74" s="496"/>
      <c r="EA74" s="496"/>
      <c r="EB74" s="496"/>
      <c r="EC74" s="496"/>
      <c r="ED74" s="496"/>
      <c r="EE74" s="496"/>
      <c r="EF74" s="496"/>
      <c r="EG74" s="496"/>
      <c r="EH74" s="496"/>
      <c r="EI74" s="496"/>
      <c r="EJ74" s="496"/>
      <c r="EK74" s="496"/>
      <c r="EL74" s="496"/>
      <c r="EM74" s="496"/>
      <c r="EN74" s="496"/>
      <c r="EO74" s="496"/>
      <c r="EP74" s="496"/>
      <c r="EQ74" s="496"/>
      <c r="ER74" s="496"/>
      <c r="ES74" s="496"/>
      <c r="ET74" s="496"/>
      <c r="EU74" s="496"/>
      <c r="EV74" s="496"/>
      <c r="EW74" s="496"/>
      <c r="EX74" s="496"/>
      <c r="EY74" s="496"/>
      <c r="EZ74" s="1684"/>
      <c r="FA74" s="500">
        <f t="shared" si="6"/>
        <v>-1855952464</v>
      </c>
      <c r="FB74" s="501">
        <f>D74-E74+FA74</f>
        <v>0</v>
      </c>
      <c r="FC74" s="404"/>
      <c r="FD74" s="404"/>
      <c r="FE74" s="404">
        <v>-1</v>
      </c>
      <c r="FF74" s="404">
        <f t="shared" si="7"/>
        <v>0</v>
      </c>
      <c r="FG74" s="404"/>
      <c r="FH74" s="404"/>
      <c r="FI74" s="404"/>
      <c r="FJ74" s="404"/>
      <c r="FK74" s="404"/>
      <c r="FL74" s="504"/>
    </row>
    <row r="75" spans="1:168" ht="20.25" x14ac:dyDescent="0.5">
      <c r="A75" s="399">
        <v>220</v>
      </c>
      <c r="B75" s="399">
        <v>22007</v>
      </c>
      <c r="C75" s="1690" t="s">
        <v>1401</v>
      </c>
      <c r="D75" s="921"/>
      <c r="E75" s="1780">
        <v>-27484244229</v>
      </c>
      <c r="F75" s="507"/>
      <c r="G75" s="496"/>
      <c r="H75" s="496"/>
      <c r="I75" s="496"/>
      <c r="J75" s="496"/>
      <c r="K75" s="496"/>
      <c r="L75" s="496"/>
      <c r="M75" s="496"/>
      <c r="N75" s="496"/>
      <c r="O75" s="496"/>
      <c r="P75" s="496"/>
      <c r="Q75" s="1691"/>
      <c r="R75" s="496"/>
      <c r="S75" s="496"/>
      <c r="T75" s="496"/>
      <c r="U75" s="496"/>
      <c r="V75" s="496"/>
      <c r="W75" s="496"/>
      <c r="X75" s="496"/>
      <c r="Y75" s="496"/>
      <c r="Z75" s="496"/>
      <c r="AA75" s="496"/>
      <c r="AB75" s="496"/>
      <c r="AC75" s="496"/>
      <c r="AD75" s="496"/>
      <c r="AE75" s="496"/>
      <c r="AF75" s="496"/>
      <c r="AG75" s="496"/>
      <c r="AH75" s="496"/>
      <c r="AI75" s="496"/>
      <c r="AJ75" s="496"/>
      <c r="AK75" s="496"/>
      <c r="AL75" s="496"/>
      <c r="AM75" s="496"/>
      <c r="AN75" s="496"/>
      <c r="AO75" s="496"/>
      <c r="AP75" s="496"/>
      <c r="AQ75" s="496"/>
      <c r="AR75" s="496"/>
      <c r="AS75" s="496"/>
      <c r="AT75" s="496"/>
      <c r="AU75" s="496"/>
      <c r="AV75" s="496"/>
      <c r="AW75" s="496"/>
      <c r="AX75" s="496"/>
      <c r="AY75" s="496"/>
      <c r="AZ75" s="496"/>
      <c r="BA75" s="496"/>
      <c r="BB75" s="496"/>
      <c r="BC75" s="496"/>
      <c r="BD75" s="496"/>
      <c r="BE75" s="496"/>
      <c r="BF75" s="496"/>
      <c r="BG75" s="496"/>
      <c r="BH75" s="496"/>
      <c r="BI75" s="496"/>
      <c r="BJ75" s="496"/>
      <c r="BK75" s="496"/>
      <c r="BL75" s="496"/>
      <c r="BM75" s="496"/>
      <c r="BN75" s="496"/>
      <c r="BO75" s="496"/>
      <c r="BP75" s="496"/>
      <c r="BQ75" s="496"/>
      <c r="BR75" s="496"/>
      <c r="BS75" s="496"/>
      <c r="BT75" s="496"/>
      <c r="BU75" s="496"/>
      <c r="BV75" s="496"/>
      <c r="BW75" s="496"/>
      <c r="BX75" s="496"/>
      <c r="BY75" s="496"/>
      <c r="BZ75" s="496"/>
      <c r="CA75" s="496"/>
      <c r="CB75" s="496"/>
      <c r="CC75" s="496"/>
      <c r="CD75" s="496"/>
      <c r="CE75" s="496"/>
      <c r="CF75" s="496"/>
      <c r="CG75" s="496"/>
      <c r="CH75" s="496"/>
      <c r="CI75" s="496"/>
      <c r="CJ75" s="496"/>
      <c r="CK75" s="496"/>
      <c r="CL75" s="496"/>
      <c r="CM75" s="496"/>
      <c r="CN75" s="496"/>
      <c r="CO75" s="496"/>
      <c r="CP75" s="496"/>
      <c r="CQ75" s="496"/>
      <c r="CR75" s="496"/>
      <c r="CS75" s="496"/>
      <c r="CT75" s="496"/>
      <c r="CU75" s="496"/>
      <c r="CV75" s="496"/>
      <c r="CW75" s="496"/>
      <c r="CX75" s="496"/>
      <c r="CY75" s="1374">
        <f>E75</f>
        <v>-27484244229</v>
      </c>
      <c r="CZ75" s="1374"/>
      <c r="DA75" s="496"/>
      <c r="DB75" s="496"/>
      <c r="DC75" s="496"/>
      <c r="DD75" s="496"/>
      <c r="DE75" s="496"/>
      <c r="DF75" s="496"/>
      <c r="DG75" s="496"/>
      <c r="DH75" s="496"/>
      <c r="DI75" s="496"/>
      <c r="DJ75" s="496"/>
      <c r="DK75" s="496"/>
      <c r="DL75" s="496"/>
      <c r="DM75" s="496"/>
      <c r="DN75" s="496"/>
      <c r="DO75" s="496"/>
      <c r="DP75" s="496"/>
      <c r="DQ75" s="496"/>
      <c r="DR75" s="496"/>
      <c r="DS75" s="496"/>
      <c r="DT75" s="496"/>
      <c r="DU75" s="496"/>
      <c r="DV75" s="496"/>
      <c r="DW75" s="496"/>
      <c r="DX75" s="496"/>
      <c r="DY75" s="496"/>
      <c r="DZ75" s="496"/>
      <c r="EA75" s="496"/>
      <c r="EB75" s="496"/>
      <c r="EC75" s="496"/>
      <c r="ED75" s="496"/>
      <c r="EE75" s="496"/>
      <c r="EF75" s="496"/>
      <c r="EG75" s="496"/>
      <c r="EH75" s="496"/>
      <c r="EI75" s="496"/>
      <c r="EJ75" s="496"/>
      <c r="EK75" s="496"/>
      <c r="EL75" s="496"/>
      <c r="EM75" s="496"/>
      <c r="EN75" s="496"/>
      <c r="EO75" s="496"/>
      <c r="EP75" s="496"/>
      <c r="EQ75" s="496"/>
      <c r="ER75" s="496"/>
      <c r="ES75" s="496"/>
      <c r="ET75" s="496"/>
      <c r="EU75" s="496"/>
      <c r="EV75" s="496"/>
      <c r="EW75" s="496"/>
      <c r="EX75" s="496"/>
      <c r="EY75" s="496"/>
      <c r="EZ75" s="1684"/>
      <c r="FA75" s="500">
        <f t="shared" si="6"/>
        <v>-27484244229</v>
      </c>
      <c r="FB75" s="501">
        <f>D75-E75+FA75</f>
        <v>0</v>
      </c>
      <c r="FC75" s="404"/>
      <c r="FD75" s="404"/>
      <c r="FE75" s="404">
        <v>-1</v>
      </c>
      <c r="FF75" s="404">
        <f t="shared" si="7"/>
        <v>0</v>
      </c>
      <c r="FG75" s="404"/>
      <c r="FH75" s="404"/>
      <c r="FI75" s="404"/>
      <c r="FJ75" s="404"/>
      <c r="FK75" s="404"/>
      <c r="FL75" s="504"/>
    </row>
    <row r="76" spans="1:168" ht="20.25" x14ac:dyDescent="0.5">
      <c r="A76" s="399">
        <v>241</v>
      </c>
      <c r="B76" s="399">
        <v>24101</v>
      </c>
      <c r="C76" s="1690" t="s">
        <v>2030</v>
      </c>
      <c r="D76" s="1780">
        <v>1452000000</v>
      </c>
      <c r="E76" s="921">
        <v>0</v>
      </c>
      <c r="F76" s="507"/>
      <c r="G76" s="496"/>
      <c r="H76" s="496"/>
      <c r="I76" s="496"/>
      <c r="J76" s="496"/>
      <c r="K76" s="496"/>
      <c r="L76" s="496"/>
      <c r="M76" s="496"/>
      <c r="N76" s="496"/>
      <c r="O76" s="496"/>
      <c r="P76" s="496"/>
      <c r="Q76" s="1691"/>
      <c r="R76" s="496"/>
      <c r="S76" s="496"/>
      <c r="T76" s="496"/>
      <c r="U76" s="496"/>
      <c r="V76" s="496"/>
      <c r="W76" s="496"/>
      <c r="X76" s="496"/>
      <c r="Y76" s="496"/>
      <c r="Z76" s="496"/>
      <c r="AA76" s="496"/>
      <c r="AB76" s="496"/>
      <c r="AC76" s="496"/>
      <c r="AD76" s="496"/>
      <c r="AE76" s="496"/>
      <c r="AF76" s="496"/>
      <c r="AG76" s="496"/>
      <c r="AH76" s="496"/>
      <c r="AI76" s="496"/>
      <c r="AJ76" s="496"/>
      <c r="AK76" s="496"/>
      <c r="AL76" s="496"/>
      <c r="AM76" s="496"/>
      <c r="AN76" s="496"/>
      <c r="AO76" s="496"/>
      <c r="AP76" s="496">
        <f>D76</f>
        <v>1452000000</v>
      </c>
      <c r="AQ76" s="496"/>
      <c r="AR76" s="496"/>
      <c r="AS76" s="496"/>
      <c r="AT76" s="496"/>
      <c r="AU76" s="496"/>
      <c r="AV76" s="496"/>
      <c r="AW76" s="496"/>
      <c r="AX76" s="496"/>
      <c r="AY76" s="496"/>
      <c r="AZ76" s="496"/>
      <c r="BA76" s="496"/>
      <c r="BB76" s="496"/>
      <c r="BC76" s="496"/>
      <c r="BD76" s="496"/>
      <c r="BE76" s="496"/>
      <c r="BF76" s="496"/>
      <c r="BG76" s="496"/>
      <c r="BH76" s="496"/>
      <c r="BI76" s="496"/>
      <c r="BJ76" s="496"/>
      <c r="BK76" s="496"/>
      <c r="BL76" s="496"/>
      <c r="BM76" s="496"/>
      <c r="BN76" s="496"/>
      <c r="BO76" s="496"/>
      <c r="BP76" s="496"/>
      <c r="BQ76" s="496"/>
      <c r="BR76" s="496"/>
      <c r="BS76" s="496"/>
      <c r="BT76" s="496"/>
      <c r="BU76" s="496"/>
      <c r="BV76" s="496"/>
      <c r="BW76" s="496"/>
      <c r="BX76" s="496"/>
      <c r="BY76" s="496"/>
      <c r="BZ76" s="496"/>
      <c r="CA76" s="496"/>
      <c r="CB76" s="496"/>
      <c r="CC76" s="496"/>
      <c r="CD76" s="496"/>
      <c r="CE76" s="496"/>
      <c r="CF76" s="496"/>
      <c r="CG76" s="496"/>
      <c r="CH76" s="496"/>
      <c r="CI76" s="496"/>
      <c r="CJ76" s="496"/>
      <c r="CK76" s="496"/>
      <c r="CL76" s="496"/>
      <c r="CM76" s="496"/>
      <c r="CN76" s="496"/>
      <c r="CO76" s="496"/>
      <c r="CP76" s="496"/>
      <c r="CQ76" s="496"/>
      <c r="CR76" s="496"/>
      <c r="CS76" s="496"/>
      <c r="CT76" s="496"/>
      <c r="CU76" s="496"/>
      <c r="CV76" s="496"/>
      <c r="CW76" s="496"/>
      <c r="CX76" s="496"/>
      <c r="CY76" s="1374"/>
      <c r="CZ76" s="1374"/>
      <c r="DA76" s="496"/>
      <c r="DB76" s="496"/>
      <c r="DC76" s="496"/>
      <c r="DD76" s="496"/>
      <c r="DE76" s="496"/>
      <c r="DF76" s="496"/>
      <c r="DG76" s="496"/>
      <c r="DH76" s="496"/>
      <c r="DI76" s="496"/>
      <c r="DJ76" s="496"/>
      <c r="DK76" s="496"/>
      <c r="DL76" s="496"/>
      <c r="DM76" s="496"/>
      <c r="DN76" s="496"/>
      <c r="DO76" s="496"/>
      <c r="DP76" s="496"/>
      <c r="DQ76" s="496"/>
      <c r="DR76" s="496"/>
      <c r="DS76" s="496"/>
      <c r="DT76" s="496"/>
      <c r="DU76" s="496"/>
      <c r="DV76" s="496"/>
      <c r="DW76" s="496"/>
      <c r="DX76" s="496"/>
      <c r="DY76" s="496"/>
      <c r="DZ76" s="496"/>
      <c r="EA76" s="496"/>
      <c r="EB76" s="496"/>
      <c r="EC76" s="496"/>
      <c r="ED76" s="496"/>
      <c r="EE76" s="496"/>
      <c r="EF76" s="496"/>
      <c r="EG76" s="496"/>
      <c r="EH76" s="496"/>
      <c r="EI76" s="496"/>
      <c r="EJ76" s="496"/>
      <c r="EK76" s="496"/>
      <c r="EL76" s="496"/>
      <c r="EM76" s="496"/>
      <c r="EN76" s="496"/>
      <c r="EO76" s="496"/>
      <c r="EP76" s="496"/>
      <c r="EQ76" s="496"/>
      <c r="ER76" s="496"/>
      <c r="ES76" s="496"/>
      <c r="ET76" s="496"/>
      <c r="EU76" s="496"/>
      <c r="EV76" s="496"/>
      <c r="EW76" s="496"/>
      <c r="EX76" s="496"/>
      <c r="EY76" s="496"/>
      <c r="EZ76" s="1684"/>
      <c r="FA76" s="500">
        <f t="shared" si="6"/>
        <v>1452000000</v>
      </c>
      <c r="FB76" s="501">
        <f>D76-E76-FA76</f>
        <v>0</v>
      </c>
      <c r="FC76" s="404"/>
      <c r="FD76" s="404"/>
      <c r="FE76" s="404"/>
      <c r="FF76" s="404"/>
      <c r="FG76" s="404"/>
      <c r="FH76" s="404"/>
      <c r="FI76" s="404"/>
      <c r="FJ76" s="404"/>
      <c r="FK76" s="404"/>
      <c r="FL76" s="504"/>
    </row>
    <row r="77" spans="1:168" ht="20.25" x14ac:dyDescent="0.5">
      <c r="A77" s="399">
        <v>300</v>
      </c>
      <c r="B77" s="399">
        <v>30001</v>
      </c>
      <c r="C77" s="1682" t="s">
        <v>1402</v>
      </c>
      <c r="D77" s="921"/>
      <c r="E77" s="1780">
        <v>-8001235195511</v>
      </c>
      <c r="F77" s="507"/>
      <c r="G77" s="496"/>
      <c r="H77" s="496"/>
      <c r="I77" s="496"/>
      <c r="J77" s="496"/>
      <c r="K77" s="496"/>
      <c r="L77" s="496"/>
      <c r="M77" s="496"/>
      <c r="N77" s="496"/>
      <c r="O77" s="496"/>
      <c r="P77" s="496"/>
      <c r="Q77" s="496"/>
      <c r="R77" s="496"/>
      <c r="S77" s="496"/>
      <c r="T77" s="496"/>
      <c r="U77" s="496"/>
      <c r="V77" s="496"/>
      <c r="W77" s="496"/>
      <c r="X77" s="496"/>
      <c r="Y77" s="496"/>
      <c r="Z77" s="496"/>
      <c r="AA77" s="496"/>
      <c r="AB77" s="496"/>
      <c r="AC77" s="496"/>
      <c r="AD77" s="496"/>
      <c r="AE77" s="496"/>
      <c r="AF77" s="496"/>
      <c r="AG77" s="496"/>
      <c r="AH77" s="496"/>
      <c r="AI77" s="496"/>
      <c r="AJ77" s="496"/>
      <c r="AK77" s="496"/>
      <c r="AL77" s="496"/>
      <c r="AM77" s="496"/>
      <c r="AN77" s="496"/>
      <c r="AO77" s="496"/>
      <c r="AP77" s="496"/>
      <c r="AQ77" s="496"/>
      <c r="AR77" s="496"/>
      <c r="AS77" s="496"/>
      <c r="AT77" s="496"/>
      <c r="AU77" s="496"/>
      <c r="AV77" s="496"/>
      <c r="AW77" s="496"/>
      <c r="AX77" s="496">
        <f>E77</f>
        <v>-8001235195511</v>
      </c>
      <c r="AY77" s="496"/>
      <c r="AZ77" s="496"/>
      <c r="BA77" s="496"/>
      <c r="BB77" s="496"/>
      <c r="BC77" s="496"/>
      <c r="BD77" s="496"/>
      <c r="BE77" s="496"/>
      <c r="BF77" s="496"/>
      <c r="BG77" s="496"/>
      <c r="BH77" s="496"/>
      <c r="BI77" s="496"/>
      <c r="BJ77" s="496"/>
      <c r="BK77" s="496"/>
      <c r="BL77" s="496"/>
      <c r="BM77" s="496"/>
      <c r="BN77" s="496"/>
      <c r="BO77" s="496"/>
      <c r="BP77" s="496"/>
      <c r="BQ77" s="496"/>
      <c r="BR77" s="496"/>
      <c r="BS77" s="496"/>
      <c r="BT77" s="496"/>
      <c r="BU77" s="496"/>
      <c r="BV77" s="496"/>
      <c r="BW77" s="496"/>
      <c r="BX77" s="496"/>
      <c r="BY77" s="496"/>
      <c r="BZ77" s="496"/>
      <c r="CA77" s="496"/>
      <c r="CB77" s="496"/>
      <c r="CC77" s="496"/>
      <c r="CD77" s="496"/>
      <c r="CE77" s="496"/>
      <c r="CF77" s="496"/>
      <c r="CG77" s="496"/>
      <c r="CH77" s="496"/>
      <c r="CI77" s="496"/>
      <c r="CJ77" s="496"/>
      <c r="CK77" s="496"/>
      <c r="CL77" s="496"/>
      <c r="CM77" s="496"/>
      <c r="CN77" s="496"/>
      <c r="CO77" s="496"/>
      <c r="CP77" s="496"/>
      <c r="CQ77" s="496"/>
      <c r="CR77" s="496"/>
      <c r="CS77" s="496"/>
      <c r="CT77" s="496"/>
      <c r="CU77" s="496"/>
      <c r="CV77" s="496"/>
      <c r="CW77" s="496"/>
      <c r="CX77" s="496"/>
      <c r="CY77" s="1374"/>
      <c r="CZ77" s="1374"/>
      <c r="DA77" s="496"/>
      <c r="DB77" s="496"/>
      <c r="DC77" s="496"/>
      <c r="DD77" s="496"/>
      <c r="DE77" s="496"/>
      <c r="DF77" s="496"/>
      <c r="DG77" s="496"/>
      <c r="DH77" s="496"/>
      <c r="DI77" s="496"/>
      <c r="DJ77" s="496"/>
      <c r="DK77" s="496"/>
      <c r="DL77" s="496"/>
      <c r="DM77" s="496"/>
      <c r="DN77" s="496"/>
      <c r="DO77" s="496"/>
      <c r="DP77" s="496"/>
      <c r="DQ77" s="496"/>
      <c r="DR77" s="496"/>
      <c r="DS77" s="496"/>
      <c r="DT77" s="496"/>
      <c r="DU77" s="496"/>
      <c r="DV77" s="496"/>
      <c r="DW77" s="496"/>
      <c r="DX77" s="496"/>
      <c r="DY77" s="496"/>
      <c r="DZ77" s="496"/>
      <c r="EA77" s="496"/>
      <c r="EB77" s="496"/>
      <c r="EC77" s="496"/>
      <c r="ED77" s="496"/>
      <c r="EE77" s="496"/>
      <c r="EF77" s="496"/>
      <c r="EG77" s="496"/>
      <c r="EH77" s="496"/>
      <c r="EI77" s="496"/>
      <c r="EJ77" s="496"/>
      <c r="EK77" s="496"/>
      <c r="EL77" s="496"/>
      <c r="EM77" s="496"/>
      <c r="EN77" s="496"/>
      <c r="EO77" s="496"/>
      <c r="EP77" s="496"/>
      <c r="EQ77" s="496"/>
      <c r="ER77" s="496"/>
      <c r="ES77" s="496"/>
      <c r="ET77" s="496"/>
      <c r="EU77" s="496"/>
      <c r="EV77" s="496"/>
      <c r="EW77" s="496"/>
      <c r="EX77" s="496"/>
      <c r="EY77" s="496"/>
      <c r="EZ77" s="1684"/>
      <c r="FA77" s="500">
        <f t="shared" si="6"/>
        <v>-8001235195511</v>
      </c>
      <c r="FB77" s="501">
        <f t="shared" ref="FB77:FB88" si="8">D77-E77+FA77</f>
        <v>0</v>
      </c>
      <c r="FC77" s="404"/>
      <c r="FD77" s="404">
        <v>15854699072</v>
      </c>
      <c r="FE77" s="404">
        <v>-1</v>
      </c>
      <c r="FF77" s="404">
        <f t="shared" si="7"/>
        <v>-15854699072</v>
      </c>
      <c r="FG77" s="404"/>
      <c r="FH77" s="404"/>
      <c r="FI77" s="404"/>
      <c r="FJ77" s="404"/>
      <c r="FK77" s="404"/>
      <c r="FL77" s="504"/>
    </row>
    <row r="78" spans="1:168" ht="20.25" x14ac:dyDescent="0.5">
      <c r="A78" s="399">
        <v>300</v>
      </c>
      <c r="B78" s="399">
        <v>30002</v>
      </c>
      <c r="C78" s="1682" t="s">
        <v>1403</v>
      </c>
      <c r="D78" s="921"/>
      <c r="E78" s="1780">
        <v>-9012188509674</v>
      </c>
      <c r="F78" s="507"/>
      <c r="G78" s="496"/>
      <c r="H78" s="496"/>
      <c r="I78" s="496"/>
      <c r="J78" s="496"/>
      <c r="K78" s="496"/>
      <c r="L78" s="496"/>
      <c r="M78" s="496"/>
      <c r="N78" s="496"/>
      <c r="O78" s="496"/>
      <c r="P78" s="496"/>
      <c r="Q78" s="496"/>
      <c r="R78" s="496"/>
      <c r="S78" s="496"/>
      <c r="T78" s="496"/>
      <c r="U78" s="496"/>
      <c r="V78" s="496"/>
      <c r="W78" s="496"/>
      <c r="X78" s="496"/>
      <c r="Y78" s="496"/>
      <c r="Z78" s="496"/>
      <c r="AA78" s="496"/>
      <c r="AB78" s="496"/>
      <c r="AC78" s="496"/>
      <c r="AD78" s="496"/>
      <c r="AE78" s="496"/>
      <c r="AF78" s="496"/>
      <c r="AG78" s="496"/>
      <c r="AH78" s="496"/>
      <c r="AI78" s="496"/>
      <c r="AJ78" s="496"/>
      <c r="AK78" s="496"/>
      <c r="AL78" s="496"/>
      <c r="AM78" s="496"/>
      <c r="AN78" s="496"/>
      <c r="AO78" s="496"/>
      <c r="AP78" s="496"/>
      <c r="AQ78" s="496"/>
      <c r="AR78" s="496"/>
      <c r="AS78" s="496"/>
      <c r="AT78" s="496"/>
      <c r="AU78" s="496"/>
      <c r="AV78" s="496">
        <f>E78</f>
        <v>-9012188509674</v>
      </c>
      <c r="AW78" s="496"/>
      <c r="AX78" s="496"/>
      <c r="AY78" s="496"/>
      <c r="AZ78" s="496"/>
      <c r="BA78" s="496"/>
      <c r="BB78" s="496"/>
      <c r="BC78" s="496"/>
      <c r="BD78" s="496"/>
      <c r="BE78" s="496"/>
      <c r="BF78" s="496"/>
      <c r="BG78" s="496"/>
      <c r="BH78" s="496"/>
      <c r="BI78" s="496"/>
      <c r="BJ78" s="496"/>
      <c r="BK78" s="496"/>
      <c r="BL78" s="496"/>
      <c r="BM78" s="496"/>
      <c r="BN78" s="496"/>
      <c r="BO78" s="496"/>
      <c r="BP78" s="496"/>
      <c r="BQ78" s="496"/>
      <c r="BR78" s="496"/>
      <c r="BS78" s="496"/>
      <c r="BT78" s="496"/>
      <c r="BU78" s="496"/>
      <c r="BV78" s="496"/>
      <c r="BW78" s="496"/>
      <c r="BX78" s="496"/>
      <c r="BY78" s="496"/>
      <c r="BZ78" s="496"/>
      <c r="CA78" s="496"/>
      <c r="CB78" s="496"/>
      <c r="CC78" s="496"/>
      <c r="CD78" s="496"/>
      <c r="CE78" s="496"/>
      <c r="CF78" s="496"/>
      <c r="CG78" s="496"/>
      <c r="CH78" s="496"/>
      <c r="CI78" s="496"/>
      <c r="CJ78" s="496"/>
      <c r="CK78" s="496"/>
      <c r="CL78" s="496"/>
      <c r="CM78" s="496"/>
      <c r="CN78" s="496"/>
      <c r="CO78" s="496"/>
      <c r="CP78" s="496"/>
      <c r="CQ78" s="496"/>
      <c r="CR78" s="496"/>
      <c r="CS78" s="496"/>
      <c r="CT78" s="496"/>
      <c r="CU78" s="496"/>
      <c r="CV78" s="496"/>
      <c r="CW78" s="496"/>
      <c r="CX78" s="496"/>
      <c r="CY78" s="1374"/>
      <c r="CZ78" s="1374"/>
      <c r="DA78" s="496"/>
      <c r="DB78" s="496"/>
      <c r="DC78" s="496"/>
      <c r="DD78" s="496"/>
      <c r="DE78" s="496"/>
      <c r="DF78" s="496"/>
      <c r="DG78" s="496"/>
      <c r="DH78" s="496"/>
      <c r="DI78" s="496"/>
      <c r="DJ78" s="496"/>
      <c r="DK78" s="496"/>
      <c r="DL78" s="496"/>
      <c r="DM78" s="496"/>
      <c r="DN78" s="496"/>
      <c r="DO78" s="496"/>
      <c r="DP78" s="496"/>
      <c r="DQ78" s="496"/>
      <c r="DR78" s="496"/>
      <c r="DS78" s="496"/>
      <c r="DT78" s="496"/>
      <c r="DU78" s="496"/>
      <c r="DV78" s="496"/>
      <c r="DW78" s="496"/>
      <c r="DX78" s="496"/>
      <c r="DY78" s="496"/>
      <c r="DZ78" s="496"/>
      <c r="EA78" s="496"/>
      <c r="EB78" s="496"/>
      <c r="EC78" s="496"/>
      <c r="ED78" s="496"/>
      <c r="EE78" s="496"/>
      <c r="EF78" s="496"/>
      <c r="EG78" s="496"/>
      <c r="EH78" s="496"/>
      <c r="EI78" s="496"/>
      <c r="EJ78" s="496"/>
      <c r="EK78" s="496"/>
      <c r="EL78" s="496"/>
      <c r="EM78" s="496"/>
      <c r="EN78" s="496"/>
      <c r="EO78" s="496"/>
      <c r="EP78" s="496"/>
      <c r="EQ78" s="496"/>
      <c r="ER78" s="496"/>
      <c r="ES78" s="496"/>
      <c r="ET78" s="496"/>
      <c r="EU78" s="496"/>
      <c r="EV78" s="496"/>
      <c r="EW78" s="496"/>
      <c r="EX78" s="496"/>
      <c r="EY78" s="496"/>
      <c r="EZ78" s="1684"/>
      <c r="FA78" s="500">
        <f t="shared" si="6"/>
        <v>-9012188509674</v>
      </c>
      <c r="FB78" s="501">
        <f t="shared" si="8"/>
        <v>0</v>
      </c>
      <c r="FC78" s="404"/>
      <c r="FD78" s="404">
        <v>779752344922</v>
      </c>
      <c r="FE78" s="404">
        <v>-1</v>
      </c>
      <c r="FF78" s="404">
        <f t="shared" si="7"/>
        <v>-779752344922</v>
      </c>
      <c r="FG78" s="404"/>
      <c r="FH78" s="404"/>
      <c r="FI78" s="404"/>
      <c r="FJ78" s="404"/>
      <c r="FK78" s="404"/>
      <c r="FL78" s="504"/>
    </row>
    <row r="79" spans="1:168" ht="20.25" x14ac:dyDescent="0.5">
      <c r="A79" s="399">
        <v>300</v>
      </c>
      <c r="B79" s="399">
        <v>30003</v>
      </c>
      <c r="C79" s="1682" t="s">
        <v>1404</v>
      </c>
      <c r="D79" s="921"/>
      <c r="E79" s="921">
        <v>0</v>
      </c>
      <c r="F79" s="507"/>
      <c r="G79" s="496"/>
      <c r="H79" s="496"/>
      <c r="I79" s="496"/>
      <c r="J79" s="496"/>
      <c r="K79" s="496"/>
      <c r="L79" s="496"/>
      <c r="M79" s="496"/>
      <c r="N79" s="496"/>
      <c r="O79" s="496"/>
      <c r="P79" s="496"/>
      <c r="Q79" s="496"/>
      <c r="R79" s="496"/>
      <c r="S79" s="496">
        <f>D79-E79</f>
        <v>0</v>
      </c>
      <c r="T79" s="496"/>
      <c r="U79" s="496"/>
      <c r="V79" s="496"/>
      <c r="W79" s="496"/>
      <c r="X79" s="496"/>
      <c r="Y79" s="496"/>
      <c r="Z79" s="496"/>
      <c r="AA79" s="496"/>
      <c r="AB79" s="496"/>
      <c r="AC79" s="496"/>
      <c r="AD79" s="496"/>
      <c r="AE79" s="496"/>
      <c r="AF79" s="496"/>
      <c r="AG79" s="496"/>
      <c r="AH79" s="496"/>
      <c r="AI79" s="496"/>
      <c r="AJ79" s="496"/>
      <c r="AK79" s="496"/>
      <c r="AL79" s="496"/>
      <c r="AM79" s="496"/>
      <c r="AN79" s="496"/>
      <c r="AO79" s="496"/>
      <c r="AP79" s="496"/>
      <c r="AQ79" s="496"/>
      <c r="AR79" s="496"/>
      <c r="AS79" s="496"/>
      <c r="AT79" s="496"/>
      <c r="AU79" s="496"/>
      <c r="AV79" s="496"/>
      <c r="AW79" s="496"/>
      <c r="AX79" s="496"/>
      <c r="AY79" s="496"/>
      <c r="AZ79" s="496"/>
      <c r="BA79" s="496"/>
      <c r="BB79" s="496"/>
      <c r="BC79" s="496"/>
      <c r="BD79" s="496"/>
      <c r="BE79" s="496"/>
      <c r="BF79" s="496"/>
      <c r="BG79" s="496"/>
      <c r="BH79" s="496"/>
      <c r="BI79" s="496"/>
      <c r="BJ79" s="496"/>
      <c r="BK79" s="496"/>
      <c r="BL79" s="496"/>
      <c r="BM79" s="496"/>
      <c r="BN79" s="496"/>
      <c r="BO79" s="496"/>
      <c r="BP79" s="496"/>
      <c r="BQ79" s="496"/>
      <c r="BR79" s="496"/>
      <c r="BS79" s="496"/>
      <c r="BT79" s="496"/>
      <c r="BU79" s="496"/>
      <c r="BV79" s="496"/>
      <c r="BW79" s="496"/>
      <c r="BX79" s="496"/>
      <c r="BY79" s="496"/>
      <c r="BZ79" s="496"/>
      <c r="CA79" s="496"/>
      <c r="CB79" s="496"/>
      <c r="CC79" s="496"/>
      <c r="CD79" s="496"/>
      <c r="CE79" s="496"/>
      <c r="CF79" s="496"/>
      <c r="CG79" s="496"/>
      <c r="CH79" s="496"/>
      <c r="CI79" s="496"/>
      <c r="CJ79" s="496"/>
      <c r="CK79" s="496"/>
      <c r="CL79" s="496"/>
      <c r="CM79" s="496"/>
      <c r="CN79" s="496"/>
      <c r="CO79" s="496"/>
      <c r="CP79" s="496"/>
      <c r="CQ79" s="496"/>
      <c r="CR79" s="496"/>
      <c r="CS79" s="496"/>
      <c r="CT79" s="496"/>
      <c r="CU79" s="496"/>
      <c r="CV79" s="496"/>
      <c r="CW79" s="496"/>
      <c r="CX79" s="496"/>
      <c r="CY79" s="1374"/>
      <c r="CZ79" s="1374"/>
      <c r="DA79" s="496"/>
      <c r="DB79" s="496"/>
      <c r="DC79" s="496"/>
      <c r="DD79" s="496"/>
      <c r="DE79" s="496"/>
      <c r="DF79" s="496"/>
      <c r="DG79" s="496"/>
      <c r="DH79" s="496"/>
      <c r="DI79" s="496"/>
      <c r="DJ79" s="496"/>
      <c r="DK79" s="496"/>
      <c r="DL79" s="496"/>
      <c r="DM79" s="496"/>
      <c r="DN79" s="496"/>
      <c r="DO79" s="496"/>
      <c r="DP79" s="496"/>
      <c r="DQ79" s="496"/>
      <c r="DR79" s="496"/>
      <c r="DS79" s="496"/>
      <c r="DT79" s="496"/>
      <c r="DU79" s="496"/>
      <c r="DV79" s="496"/>
      <c r="DW79" s="496"/>
      <c r="DX79" s="496"/>
      <c r="DY79" s="496"/>
      <c r="DZ79" s="496"/>
      <c r="EA79" s="496"/>
      <c r="EB79" s="496"/>
      <c r="EC79" s="496"/>
      <c r="ED79" s="496"/>
      <c r="EE79" s="496"/>
      <c r="EF79" s="496"/>
      <c r="EG79" s="496"/>
      <c r="EH79" s="496"/>
      <c r="EI79" s="496"/>
      <c r="EJ79" s="496"/>
      <c r="EK79" s="496"/>
      <c r="EL79" s="496"/>
      <c r="EM79" s="496"/>
      <c r="EN79" s="496"/>
      <c r="EO79" s="496"/>
      <c r="EP79" s="496"/>
      <c r="EQ79" s="496"/>
      <c r="ER79" s="496"/>
      <c r="ES79" s="496"/>
      <c r="ET79" s="496"/>
      <c r="EU79" s="496"/>
      <c r="EV79" s="496"/>
      <c r="EW79" s="496"/>
      <c r="EX79" s="496"/>
      <c r="EY79" s="496"/>
      <c r="EZ79" s="1684"/>
      <c r="FA79" s="500">
        <f t="shared" si="6"/>
        <v>0</v>
      </c>
      <c r="FB79" s="501">
        <f t="shared" si="8"/>
        <v>0</v>
      </c>
      <c r="FC79" s="404"/>
      <c r="FD79" s="404">
        <v>1309357306740</v>
      </c>
      <c r="FE79" s="404">
        <v>-1</v>
      </c>
      <c r="FF79" s="404">
        <f t="shared" si="7"/>
        <v>-1309357306740</v>
      </c>
      <c r="FG79" s="404"/>
      <c r="FH79" s="404"/>
      <c r="FI79" s="404"/>
      <c r="FJ79" s="404"/>
      <c r="FK79" s="404"/>
      <c r="FL79" s="504"/>
    </row>
    <row r="80" spans="1:168" ht="20.25" x14ac:dyDescent="0.5">
      <c r="A80" s="399">
        <v>310</v>
      </c>
      <c r="B80" s="399">
        <v>31001</v>
      </c>
      <c r="C80" s="1682" t="s">
        <v>1405</v>
      </c>
      <c r="D80" s="921"/>
      <c r="E80" s="1780">
        <v>-97569292858</v>
      </c>
      <c r="F80" s="507"/>
      <c r="G80" s="496"/>
      <c r="H80" s="496"/>
      <c r="I80" s="496"/>
      <c r="J80" s="496"/>
      <c r="K80" s="496"/>
      <c r="L80" s="496"/>
      <c r="M80" s="496"/>
      <c r="N80" s="496"/>
      <c r="O80" s="496"/>
      <c r="P80" s="496"/>
      <c r="Q80" s="496"/>
      <c r="R80" s="496"/>
      <c r="S80" s="496"/>
      <c r="T80" s="496"/>
      <c r="U80" s="496"/>
      <c r="V80" s="496"/>
      <c r="W80" s="496"/>
      <c r="X80" s="496"/>
      <c r="Y80" s="496"/>
      <c r="Z80" s="496"/>
      <c r="AA80" s="496"/>
      <c r="AB80" s="496"/>
      <c r="AC80" s="496"/>
      <c r="AD80" s="496"/>
      <c r="AE80" s="496"/>
      <c r="AF80" s="496"/>
      <c r="AG80" s="496"/>
      <c r="AH80" s="496"/>
      <c r="AI80" s="496"/>
      <c r="AJ80" s="496"/>
      <c r="AK80" s="496"/>
      <c r="AL80" s="496"/>
      <c r="AM80" s="496"/>
      <c r="AN80" s="496"/>
      <c r="AO80" s="496"/>
      <c r="AP80" s="496"/>
      <c r="AQ80" s="496"/>
      <c r="AR80" s="496"/>
      <c r="AS80" s="496"/>
      <c r="AT80" s="496"/>
      <c r="AU80" s="496"/>
      <c r="AV80" s="496"/>
      <c r="AW80" s="496"/>
      <c r="AX80" s="496"/>
      <c r="AY80" s="496"/>
      <c r="AZ80" s="496"/>
      <c r="BA80" s="496"/>
      <c r="BB80" s="496"/>
      <c r="BC80" s="496"/>
      <c r="BD80" s="496"/>
      <c r="BE80" s="496"/>
      <c r="BF80" s="496"/>
      <c r="BG80" s="496"/>
      <c r="BH80" s="496"/>
      <c r="BI80" s="496"/>
      <c r="BJ80" s="496"/>
      <c r="BK80" s="496"/>
      <c r="BL80" s="496">
        <f>E80</f>
        <v>-97569292858</v>
      </c>
      <c r="BM80" s="496"/>
      <c r="BN80" s="496"/>
      <c r="BO80" s="496"/>
      <c r="BP80" s="496"/>
      <c r="BQ80" s="496"/>
      <c r="BR80" s="496"/>
      <c r="BS80" s="496"/>
      <c r="BT80" s="496"/>
      <c r="BU80" s="496"/>
      <c r="BV80" s="496"/>
      <c r="BW80" s="496"/>
      <c r="BX80" s="496"/>
      <c r="BY80" s="496"/>
      <c r="BZ80" s="496"/>
      <c r="CA80" s="496"/>
      <c r="CB80" s="496"/>
      <c r="CC80" s="496"/>
      <c r="CD80" s="496"/>
      <c r="CE80" s="496"/>
      <c r="CF80" s="496"/>
      <c r="CG80" s="496"/>
      <c r="CH80" s="496"/>
      <c r="CI80" s="496"/>
      <c r="CJ80" s="496"/>
      <c r="CK80" s="496"/>
      <c r="CL80" s="496"/>
      <c r="CM80" s="496"/>
      <c r="CN80" s="496"/>
      <c r="CO80" s="496"/>
      <c r="CP80" s="496"/>
      <c r="CQ80" s="496"/>
      <c r="CR80" s="496"/>
      <c r="CS80" s="496"/>
      <c r="CT80" s="496"/>
      <c r="CU80" s="496"/>
      <c r="CV80" s="496"/>
      <c r="CW80" s="496"/>
      <c r="CX80" s="496"/>
      <c r="CY80" s="1374"/>
      <c r="CZ80" s="1374"/>
      <c r="DA80" s="496"/>
      <c r="DB80" s="496"/>
      <c r="DC80" s="496"/>
      <c r="DD80" s="496"/>
      <c r="DE80" s="496"/>
      <c r="DF80" s="496"/>
      <c r="DG80" s="496"/>
      <c r="DH80" s="496"/>
      <c r="DI80" s="496"/>
      <c r="DJ80" s="496"/>
      <c r="DK80" s="496"/>
      <c r="DL80" s="496"/>
      <c r="DM80" s="496"/>
      <c r="DN80" s="496"/>
      <c r="DO80" s="496"/>
      <c r="DP80" s="496"/>
      <c r="DQ80" s="496"/>
      <c r="DR80" s="496"/>
      <c r="DS80" s="496"/>
      <c r="DT80" s="496"/>
      <c r="DU80" s="496"/>
      <c r="DV80" s="496"/>
      <c r="DW80" s="496"/>
      <c r="DX80" s="496"/>
      <c r="DY80" s="496"/>
      <c r="DZ80" s="496"/>
      <c r="EA80" s="496"/>
      <c r="EB80" s="496"/>
      <c r="EC80" s="496"/>
      <c r="ED80" s="496"/>
      <c r="EE80" s="496"/>
      <c r="EF80" s="496"/>
      <c r="EG80" s="496"/>
      <c r="EH80" s="496"/>
      <c r="EI80" s="496"/>
      <c r="EJ80" s="496"/>
      <c r="EK80" s="496"/>
      <c r="EL80" s="496"/>
      <c r="EM80" s="496"/>
      <c r="EN80" s="496"/>
      <c r="EO80" s="496"/>
      <c r="EP80" s="496"/>
      <c r="EQ80" s="496"/>
      <c r="ER80" s="496"/>
      <c r="ES80" s="496"/>
      <c r="ET80" s="496"/>
      <c r="EU80" s="496"/>
      <c r="EV80" s="496"/>
      <c r="EW80" s="496"/>
      <c r="EX80" s="496"/>
      <c r="EY80" s="496"/>
      <c r="EZ80" s="1684"/>
      <c r="FA80" s="500">
        <f t="shared" si="6"/>
        <v>-97569292858</v>
      </c>
      <c r="FB80" s="501">
        <f t="shared" si="8"/>
        <v>0</v>
      </c>
      <c r="FC80" s="404"/>
      <c r="FD80" s="404">
        <v>49702968482</v>
      </c>
      <c r="FE80" s="404">
        <v>-1</v>
      </c>
      <c r="FF80" s="404">
        <f t="shared" si="7"/>
        <v>-49702968482</v>
      </c>
      <c r="FG80" s="404"/>
      <c r="FH80" s="404"/>
      <c r="FI80" s="404"/>
      <c r="FJ80" s="404"/>
      <c r="FK80" s="404"/>
      <c r="FL80" s="504"/>
    </row>
    <row r="81" spans="1:168" ht="20.25" x14ac:dyDescent="0.5">
      <c r="A81" s="399">
        <v>310</v>
      </c>
      <c r="B81" s="399">
        <v>31002</v>
      </c>
      <c r="C81" s="1682" t="s">
        <v>1406</v>
      </c>
      <c r="D81" s="921"/>
      <c r="E81" s="1780">
        <v>-10444050576</v>
      </c>
      <c r="F81" s="507"/>
      <c r="G81" s="496"/>
      <c r="H81" s="496"/>
      <c r="I81" s="496"/>
      <c r="J81" s="496"/>
      <c r="K81" s="496"/>
      <c r="L81" s="496"/>
      <c r="M81" s="496"/>
      <c r="N81" s="496"/>
      <c r="O81" s="496"/>
      <c r="P81" s="496"/>
      <c r="Q81" s="496"/>
      <c r="R81" s="496"/>
      <c r="S81" s="496"/>
      <c r="T81" s="496"/>
      <c r="U81" s="496"/>
      <c r="V81" s="496"/>
      <c r="W81" s="496"/>
      <c r="X81" s="496"/>
      <c r="Y81" s="496"/>
      <c r="Z81" s="496"/>
      <c r="AA81" s="496"/>
      <c r="AB81" s="496"/>
      <c r="AC81" s="496"/>
      <c r="AD81" s="496"/>
      <c r="AE81" s="496"/>
      <c r="AF81" s="496"/>
      <c r="AG81" s="496"/>
      <c r="AH81" s="496"/>
      <c r="AI81" s="496"/>
      <c r="AJ81" s="496"/>
      <c r="AK81" s="496"/>
      <c r="AL81" s="496"/>
      <c r="AM81" s="496"/>
      <c r="AN81" s="496"/>
      <c r="AO81" s="496"/>
      <c r="AP81" s="496"/>
      <c r="AQ81" s="496"/>
      <c r="AR81" s="496"/>
      <c r="AS81" s="496"/>
      <c r="AT81" s="496"/>
      <c r="AU81" s="496"/>
      <c r="AV81" s="496"/>
      <c r="AW81" s="496"/>
      <c r="AX81" s="496"/>
      <c r="AY81" s="496"/>
      <c r="AZ81" s="496"/>
      <c r="BA81" s="496"/>
      <c r="BB81" s="496"/>
      <c r="BC81" s="496"/>
      <c r="BD81" s="496"/>
      <c r="BE81" s="496"/>
      <c r="BF81" s="496"/>
      <c r="BG81" s="496"/>
      <c r="BH81" s="496"/>
      <c r="BI81" s="496">
        <f>E81</f>
        <v>-10444050576</v>
      </c>
      <c r="BJ81" s="496"/>
      <c r="BK81" s="496"/>
      <c r="BL81" s="496"/>
      <c r="BM81" s="496"/>
      <c r="BN81" s="496"/>
      <c r="BO81" s="496"/>
      <c r="BP81" s="496"/>
      <c r="BQ81" s="496"/>
      <c r="BR81" s="496"/>
      <c r="BS81" s="496"/>
      <c r="BT81" s="496"/>
      <c r="BU81" s="496"/>
      <c r="BV81" s="496"/>
      <c r="BW81" s="496"/>
      <c r="BX81" s="496"/>
      <c r="BY81" s="496"/>
      <c r="BZ81" s="496"/>
      <c r="CA81" s="496"/>
      <c r="CB81" s="496"/>
      <c r="CC81" s="496"/>
      <c r="CD81" s="496"/>
      <c r="CE81" s="496"/>
      <c r="CF81" s="496"/>
      <c r="CG81" s="496"/>
      <c r="CH81" s="496"/>
      <c r="CI81" s="496"/>
      <c r="CJ81" s="496"/>
      <c r="CK81" s="496"/>
      <c r="CL81" s="496"/>
      <c r="CM81" s="496"/>
      <c r="CN81" s="496"/>
      <c r="CO81" s="496"/>
      <c r="CP81" s="496"/>
      <c r="CQ81" s="496"/>
      <c r="CR81" s="496"/>
      <c r="CS81" s="496"/>
      <c r="CT81" s="496"/>
      <c r="CU81" s="496"/>
      <c r="CV81" s="496"/>
      <c r="CW81" s="496"/>
      <c r="CX81" s="496"/>
      <c r="CY81" s="1374"/>
      <c r="CZ81" s="1374"/>
      <c r="DA81" s="496"/>
      <c r="DB81" s="496"/>
      <c r="DC81" s="496"/>
      <c r="DD81" s="496"/>
      <c r="DE81" s="496"/>
      <c r="DF81" s="496"/>
      <c r="DG81" s="496"/>
      <c r="DH81" s="496"/>
      <c r="DI81" s="496"/>
      <c r="DJ81" s="496"/>
      <c r="DK81" s="496"/>
      <c r="DL81" s="496"/>
      <c r="DM81" s="496"/>
      <c r="DN81" s="496"/>
      <c r="DO81" s="496"/>
      <c r="DP81" s="496"/>
      <c r="DQ81" s="496"/>
      <c r="DR81" s="496"/>
      <c r="DS81" s="496"/>
      <c r="DT81" s="496"/>
      <c r="DU81" s="496"/>
      <c r="DV81" s="496"/>
      <c r="DW81" s="496"/>
      <c r="DX81" s="496"/>
      <c r="DY81" s="496"/>
      <c r="DZ81" s="496"/>
      <c r="EA81" s="496"/>
      <c r="EB81" s="496"/>
      <c r="EC81" s="496"/>
      <c r="ED81" s="496"/>
      <c r="EE81" s="496"/>
      <c r="EF81" s="496"/>
      <c r="EG81" s="496"/>
      <c r="EH81" s="496"/>
      <c r="EI81" s="496"/>
      <c r="EJ81" s="496"/>
      <c r="EK81" s="496"/>
      <c r="EL81" s="496"/>
      <c r="EM81" s="496"/>
      <c r="EN81" s="496"/>
      <c r="EO81" s="496"/>
      <c r="EP81" s="496"/>
      <c r="EQ81" s="496"/>
      <c r="ER81" s="496"/>
      <c r="ES81" s="496"/>
      <c r="ET81" s="496"/>
      <c r="EU81" s="496"/>
      <c r="EV81" s="496"/>
      <c r="EW81" s="496"/>
      <c r="EX81" s="496"/>
      <c r="EY81" s="496"/>
      <c r="EZ81" s="1684"/>
      <c r="FA81" s="500">
        <f t="shared" si="6"/>
        <v>-10444050576</v>
      </c>
      <c r="FB81" s="501">
        <f t="shared" si="8"/>
        <v>0</v>
      </c>
      <c r="FC81" s="404"/>
      <c r="FD81" s="404">
        <v>408340866</v>
      </c>
      <c r="FE81" s="404">
        <v>-1</v>
      </c>
      <c r="FF81" s="404">
        <f t="shared" si="7"/>
        <v>-408340866</v>
      </c>
      <c r="FG81" s="404"/>
      <c r="FH81" s="404"/>
      <c r="FI81" s="404"/>
      <c r="FJ81" s="404"/>
      <c r="FK81" s="404"/>
      <c r="FL81" s="504"/>
    </row>
    <row r="82" spans="1:168" ht="20.25" x14ac:dyDescent="0.5">
      <c r="A82" s="399">
        <v>310</v>
      </c>
      <c r="B82" s="399">
        <v>31003</v>
      </c>
      <c r="C82" s="1682" t="s">
        <v>1407</v>
      </c>
      <c r="D82" s="921"/>
      <c r="E82" s="921">
        <v>0</v>
      </c>
      <c r="F82" s="507"/>
      <c r="G82" s="496"/>
      <c r="H82" s="496"/>
      <c r="I82" s="496"/>
      <c r="J82" s="496"/>
      <c r="K82" s="496"/>
      <c r="L82" s="496"/>
      <c r="M82" s="496"/>
      <c r="N82" s="496"/>
      <c r="O82" s="496"/>
      <c r="P82" s="496"/>
      <c r="Q82" s="496"/>
      <c r="R82" s="496"/>
      <c r="S82" s="496"/>
      <c r="T82" s="496"/>
      <c r="U82" s="496"/>
      <c r="V82" s="496"/>
      <c r="W82" s="496"/>
      <c r="X82" s="496"/>
      <c r="Y82" s="496"/>
      <c r="Z82" s="496"/>
      <c r="AA82" s="496"/>
      <c r="AB82" s="496"/>
      <c r="AC82" s="496"/>
      <c r="AD82" s="496"/>
      <c r="AE82" s="496"/>
      <c r="AF82" s="496"/>
      <c r="AG82" s="496"/>
      <c r="AH82" s="496"/>
      <c r="AI82" s="496"/>
      <c r="AJ82" s="496"/>
      <c r="AK82" s="496"/>
      <c r="AL82" s="496"/>
      <c r="AM82" s="496"/>
      <c r="AN82" s="496"/>
      <c r="AO82" s="496"/>
      <c r="AP82" s="496"/>
      <c r="AQ82" s="496"/>
      <c r="AR82" s="496"/>
      <c r="AS82" s="496"/>
      <c r="AT82" s="496"/>
      <c r="AU82" s="496"/>
      <c r="AV82" s="496"/>
      <c r="AW82" s="496"/>
      <c r="AX82" s="496"/>
      <c r="AY82" s="496"/>
      <c r="AZ82" s="496"/>
      <c r="BA82" s="496"/>
      <c r="BB82" s="496"/>
      <c r="BC82" s="496"/>
      <c r="BD82" s="496"/>
      <c r="BE82" s="496"/>
      <c r="BF82" s="496"/>
      <c r="BG82" s="496"/>
      <c r="BH82" s="496"/>
      <c r="BI82" s="496"/>
      <c r="BJ82" s="496"/>
      <c r="BK82" s="496"/>
      <c r="BL82" s="496">
        <f>E82+D22</f>
        <v>0</v>
      </c>
      <c r="BM82" s="496"/>
      <c r="BN82" s="496"/>
      <c r="BO82" s="496"/>
      <c r="BP82" s="496"/>
      <c r="BQ82" s="496"/>
      <c r="BR82" s="496"/>
      <c r="BS82" s="496"/>
      <c r="BT82" s="496"/>
      <c r="BU82" s="496"/>
      <c r="BV82" s="496"/>
      <c r="BW82" s="496"/>
      <c r="BX82" s="496"/>
      <c r="BY82" s="496"/>
      <c r="BZ82" s="496"/>
      <c r="CA82" s="496"/>
      <c r="CB82" s="496"/>
      <c r="CC82" s="496"/>
      <c r="CD82" s="496"/>
      <c r="CE82" s="496"/>
      <c r="CF82" s="496"/>
      <c r="CG82" s="496"/>
      <c r="CH82" s="496"/>
      <c r="CI82" s="496"/>
      <c r="CJ82" s="496"/>
      <c r="CK82" s="496"/>
      <c r="CL82" s="496"/>
      <c r="CM82" s="496"/>
      <c r="CN82" s="496"/>
      <c r="CO82" s="496"/>
      <c r="CP82" s="496"/>
      <c r="CQ82" s="496"/>
      <c r="CR82" s="496"/>
      <c r="CS82" s="496"/>
      <c r="CT82" s="496"/>
      <c r="CU82" s="496"/>
      <c r="CV82" s="496"/>
      <c r="CW82" s="496"/>
      <c r="CX82" s="496"/>
      <c r="CY82" s="1374"/>
      <c r="CZ82" s="1374"/>
      <c r="DA82" s="496"/>
      <c r="DB82" s="496"/>
      <c r="DC82" s="496"/>
      <c r="DD82" s="496"/>
      <c r="DE82" s="496"/>
      <c r="DF82" s="496"/>
      <c r="DG82" s="496"/>
      <c r="DH82" s="496"/>
      <c r="DI82" s="496"/>
      <c r="DJ82" s="496"/>
      <c r="DK82" s="496"/>
      <c r="DL82" s="496"/>
      <c r="DM82" s="496"/>
      <c r="DN82" s="496"/>
      <c r="DO82" s="496"/>
      <c r="DP82" s="496"/>
      <c r="DQ82" s="496"/>
      <c r="DR82" s="496"/>
      <c r="DS82" s="496"/>
      <c r="DT82" s="496"/>
      <c r="DU82" s="496"/>
      <c r="DV82" s="496"/>
      <c r="DW82" s="496"/>
      <c r="DX82" s="496"/>
      <c r="DY82" s="496"/>
      <c r="DZ82" s="496"/>
      <c r="EA82" s="496"/>
      <c r="EB82" s="496"/>
      <c r="EC82" s="496"/>
      <c r="ED82" s="496"/>
      <c r="EE82" s="496"/>
      <c r="EF82" s="496"/>
      <c r="EG82" s="496"/>
      <c r="EH82" s="496"/>
      <c r="EI82" s="496"/>
      <c r="EJ82" s="496"/>
      <c r="EK82" s="496"/>
      <c r="EL82" s="496"/>
      <c r="EM82" s="496"/>
      <c r="EN82" s="496"/>
      <c r="EO82" s="496"/>
      <c r="EP82" s="496"/>
      <c r="EQ82" s="496"/>
      <c r="ER82" s="496"/>
      <c r="ES82" s="496"/>
      <c r="ET82" s="496"/>
      <c r="EU82" s="496"/>
      <c r="EV82" s="496"/>
      <c r="EW82" s="496"/>
      <c r="EX82" s="496"/>
      <c r="EY82" s="496"/>
      <c r="EZ82" s="1684"/>
      <c r="FA82" s="500">
        <f t="shared" si="6"/>
        <v>0</v>
      </c>
      <c r="FB82" s="501">
        <f t="shared" si="8"/>
        <v>0</v>
      </c>
      <c r="FC82" s="404"/>
      <c r="FD82" s="404">
        <v>34121309106</v>
      </c>
      <c r="FE82" s="404">
        <v>-1</v>
      </c>
      <c r="FF82" s="404">
        <f t="shared" si="7"/>
        <v>-34121309106</v>
      </c>
      <c r="FG82" s="404"/>
      <c r="FH82" s="404"/>
      <c r="FI82" s="404"/>
      <c r="FJ82" s="404"/>
      <c r="FK82" s="404"/>
      <c r="FL82" s="504"/>
    </row>
    <row r="83" spans="1:168" ht="20.25" x14ac:dyDescent="0.5">
      <c r="A83" s="399">
        <v>310</v>
      </c>
      <c r="B83" s="399">
        <v>31004</v>
      </c>
      <c r="C83" s="1682" t="s">
        <v>1408</v>
      </c>
      <c r="D83" s="921"/>
      <c r="E83" s="1792">
        <v>-28756387349</v>
      </c>
      <c r="F83" s="507"/>
      <c r="G83" s="496"/>
      <c r="H83" s="496"/>
      <c r="I83" s="496"/>
      <c r="J83" s="496"/>
      <c r="K83" s="496"/>
      <c r="L83" s="496"/>
      <c r="M83" s="496"/>
      <c r="N83" s="496"/>
      <c r="O83" s="496"/>
      <c r="P83" s="496"/>
      <c r="Q83" s="496"/>
      <c r="R83" s="496"/>
      <c r="S83" s="496"/>
      <c r="T83" s="496"/>
      <c r="U83" s="496"/>
      <c r="V83" s="496"/>
      <c r="W83" s="496"/>
      <c r="X83" s="496"/>
      <c r="Y83" s="496"/>
      <c r="Z83" s="496"/>
      <c r="AA83" s="496"/>
      <c r="AB83" s="496"/>
      <c r="AC83" s="496"/>
      <c r="AD83" s="496"/>
      <c r="AE83" s="496"/>
      <c r="AF83" s="496"/>
      <c r="AG83" s="496"/>
      <c r="AH83" s="496"/>
      <c r="AI83" s="496"/>
      <c r="AJ83" s="496"/>
      <c r="AK83" s="496"/>
      <c r="AL83" s="496"/>
      <c r="AM83" s="496"/>
      <c r="AN83" s="496"/>
      <c r="AO83" s="496"/>
      <c r="AP83" s="496"/>
      <c r="AQ83" s="496"/>
      <c r="AR83" s="496"/>
      <c r="AS83" s="496"/>
      <c r="AT83" s="496"/>
      <c r="AU83" s="496"/>
      <c r="AV83" s="496"/>
      <c r="AW83" s="496"/>
      <c r="AX83" s="496"/>
      <c r="AY83" s="496"/>
      <c r="AZ83" s="496"/>
      <c r="BA83" s="496"/>
      <c r="BB83" s="496"/>
      <c r="BC83" s="496"/>
      <c r="BD83" s="496"/>
      <c r="BE83" s="496"/>
      <c r="BF83" s="496"/>
      <c r="BG83" s="496"/>
      <c r="BH83" s="496"/>
      <c r="BI83" s="496"/>
      <c r="BJ83" s="496"/>
      <c r="BK83" s="496"/>
      <c r="BL83" s="496"/>
      <c r="BM83" s="496"/>
      <c r="BN83" s="496"/>
      <c r="BO83" s="496"/>
      <c r="BP83" s="496"/>
      <c r="BQ83" s="496"/>
      <c r="BR83" s="496"/>
      <c r="BS83" s="496"/>
      <c r="BT83" s="496"/>
      <c r="BU83" s="496">
        <f>E83</f>
        <v>-28756387349</v>
      </c>
      <c r="BV83" s="496"/>
      <c r="BW83" s="496"/>
      <c r="BX83" s="496"/>
      <c r="BY83" s="496"/>
      <c r="BZ83" s="496"/>
      <c r="CA83" s="496"/>
      <c r="CB83" s="496"/>
      <c r="CC83" s="496"/>
      <c r="CD83" s="496"/>
      <c r="CE83" s="496"/>
      <c r="CF83" s="496"/>
      <c r="CG83" s="496"/>
      <c r="CH83" s="496"/>
      <c r="CI83" s="496"/>
      <c r="CJ83" s="496"/>
      <c r="CK83" s="496"/>
      <c r="CL83" s="496"/>
      <c r="CM83" s="496"/>
      <c r="CN83" s="496"/>
      <c r="CO83" s="496"/>
      <c r="CP83" s="496"/>
      <c r="CQ83" s="496"/>
      <c r="CR83" s="496"/>
      <c r="CS83" s="496"/>
      <c r="CT83" s="496"/>
      <c r="CU83" s="496"/>
      <c r="CV83" s="496"/>
      <c r="CW83" s="496"/>
      <c r="CX83" s="496"/>
      <c r="CY83" s="1374"/>
      <c r="CZ83" s="1374"/>
      <c r="DA83" s="496"/>
      <c r="DB83" s="496"/>
      <c r="DC83" s="496"/>
      <c r="DD83" s="496"/>
      <c r="DE83" s="496"/>
      <c r="DF83" s="496"/>
      <c r="DG83" s="496"/>
      <c r="DH83" s="496"/>
      <c r="DI83" s="496"/>
      <c r="DJ83" s="496"/>
      <c r="DK83" s="496"/>
      <c r="DL83" s="496"/>
      <c r="DM83" s="496"/>
      <c r="DN83" s="496"/>
      <c r="DO83" s="496"/>
      <c r="DP83" s="496"/>
      <c r="DQ83" s="496"/>
      <c r="DR83" s="496"/>
      <c r="DS83" s="496"/>
      <c r="DT83" s="496"/>
      <c r="DU83" s="496"/>
      <c r="DV83" s="496"/>
      <c r="DW83" s="496"/>
      <c r="DX83" s="496"/>
      <c r="DY83" s="496"/>
      <c r="DZ83" s="496"/>
      <c r="EA83" s="496"/>
      <c r="EB83" s="496"/>
      <c r="EC83" s="496"/>
      <c r="ED83" s="496"/>
      <c r="EE83" s="496"/>
      <c r="EF83" s="496"/>
      <c r="EG83" s="496"/>
      <c r="EH83" s="496"/>
      <c r="EI83" s="496"/>
      <c r="EJ83" s="496"/>
      <c r="EK83" s="496"/>
      <c r="EL83" s="496"/>
      <c r="EM83" s="496"/>
      <c r="EN83" s="496"/>
      <c r="EO83" s="496"/>
      <c r="EP83" s="496"/>
      <c r="EQ83" s="496"/>
      <c r="ER83" s="496"/>
      <c r="ES83" s="496"/>
      <c r="ET83" s="496"/>
      <c r="EU83" s="496"/>
      <c r="EV83" s="496"/>
      <c r="EW83" s="496"/>
      <c r="EX83" s="496"/>
      <c r="EY83" s="496"/>
      <c r="EZ83" s="1684"/>
      <c r="FA83" s="500">
        <f t="shared" si="6"/>
        <v>-28756387349</v>
      </c>
      <c r="FB83" s="501">
        <f t="shared" si="8"/>
        <v>0</v>
      </c>
      <c r="FC83" s="404"/>
      <c r="FD83" s="404">
        <v>22284340570</v>
      </c>
      <c r="FE83" s="404">
        <v>-1</v>
      </c>
      <c r="FF83" s="404">
        <f t="shared" si="7"/>
        <v>-22284340570</v>
      </c>
      <c r="FG83" s="404"/>
      <c r="FH83" s="404"/>
      <c r="FI83" s="404"/>
      <c r="FJ83" s="404"/>
      <c r="FK83" s="404"/>
      <c r="FL83" s="504"/>
    </row>
    <row r="84" spans="1:168" ht="20.25" x14ac:dyDescent="0.5">
      <c r="A84" s="399">
        <v>310</v>
      </c>
      <c r="B84" s="399">
        <v>31005</v>
      </c>
      <c r="C84" s="1682" t="s">
        <v>1409</v>
      </c>
      <c r="D84" s="921"/>
      <c r="E84" s="1780">
        <v>-32466240000</v>
      </c>
      <c r="F84" s="507"/>
      <c r="G84" s="496"/>
      <c r="H84" s="496"/>
      <c r="I84" s="496"/>
      <c r="J84" s="496"/>
      <c r="K84" s="496"/>
      <c r="L84" s="496"/>
      <c r="M84" s="496"/>
      <c r="N84" s="496"/>
      <c r="O84" s="496"/>
      <c r="P84" s="496"/>
      <c r="Q84" s="496"/>
      <c r="R84" s="496"/>
      <c r="S84" s="496"/>
      <c r="T84" s="496"/>
      <c r="U84" s="496"/>
      <c r="V84" s="496"/>
      <c r="W84" s="496"/>
      <c r="X84" s="496"/>
      <c r="Y84" s="496"/>
      <c r="Z84" s="496"/>
      <c r="AA84" s="496"/>
      <c r="AB84" s="496"/>
      <c r="AC84" s="496"/>
      <c r="AD84" s="496"/>
      <c r="AE84" s="496"/>
      <c r="AF84" s="496"/>
      <c r="AG84" s="496"/>
      <c r="AH84" s="496"/>
      <c r="AI84" s="496"/>
      <c r="AJ84" s="496"/>
      <c r="AK84" s="496"/>
      <c r="AL84" s="496"/>
      <c r="AM84" s="496"/>
      <c r="AN84" s="496"/>
      <c r="AO84" s="496"/>
      <c r="AP84" s="496"/>
      <c r="AQ84" s="496"/>
      <c r="AR84" s="496"/>
      <c r="AS84" s="496"/>
      <c r="AT84" s="496"/>
      <c r="AU84" s="496"/>
      <c r="AV84" s="496"/>
      <c r="AW84" s="496"/>
      <c r="AX84" s="496"/>
      <c r="AY84" s="496"/>
      <c r="AZ84" s="496"/>
      <c r="BA84" s="496"/>
      <c r="BB84" s="496"/>
      <c r="BC84" s="496"/>
      <c r="BD84" s="496"/>
      <c r="BE84" s="496"/>
      <c r="BF84" s="496"/>
      <c r="BG84" s="496"/>
      <c r="BH84" s="496"/>
      <c r="BI84" s="496"/>
      <c r="BJ84" s="496"/>
      <c r="BK84" s="496"/>
      <c r="BL84" s="496"/>
      <c r="BM84" s="496"/>
      <c r="BN84" s="496"/>
      <c r="BO84" s="496"/>
      <c r="BP84" s="496"/>
      <c r="BQ84" s="496"/>
      <c r="BR84" s="496"/>
      <c r="BS84" s="496"/>
      <c r="BT84" s="496">
        <f>E84</f>
        <v>-32466240000</v>
      </c>
      <c r="BU84" s="496"/>
      <c r="BV84" s="496"/>
      <c r="BW84" s="496"/>
      <c r="BX84" s="496"/>
      <c r="BY84" s="496"/>
      <c r="BZ84" s="496"/>
      <c r="CA84" s="496"/>
      <c r="CB84" s="496"/>
      <c r="CC84" s="496"/>
      <c r="CD84" s="496"/>
      <c r="CE84" s="496"/>
      <c r="CF84" s="496"/>
      <c r="CG84" s="496"/>
      <c r="CH84" s="496"/>
      <c r="CI84" s="496"/>
      <c r="CJ84" s="496"/>
      <c r="CK84" s="496"/>
      <c r="CL84" s="496"/>
      <c r="CM84" s="496"/>
      <c r="CN84" s="496"/>
      <c r="CO84" s="496"/>
      <c r="CP84" s="496"/>
      <c r="CQ84" s="496"/>
      <c r="CR84" s="496"/>
      <c r="CS84" s="496"/>
      <c r="CT84" s="496"/>
      <c r="CU84" s="496"/>
      <c r="CV84" s="496"/>
      <c r="CW84" s="496"/>
      <c r="CX84" s="496"/>
      <c r="CY84" s="1374"/>
      <c r="CZ84" s="1374"/>
      <c r="DA84" s="496"/>
      <c r="DB84" s="496"/>
      <c r="DC84" s="496"/>
      <c r="DD84" s="496"/>
      <c r="DE84" s="496"/>
      <c r="DF84" s="496"/>
      <c r="DG84" s="496"/>
      <c r="DH84" s="496"/>
      <c r="DI84" s="496"/>
      <c r="DJ84" s="496"/>
      <c r="DK84" s="496"/>
      <c r="DL84" s="496"/>
      <c r="DM84" s="496"/>
      <c r="DN84" s="496"/>
      <c r="DO84" s="496"/>
      <c r="DP84" s="496"/>
      <c r="DQ84" s="496"/>
      <c r="DR84" s="496"/>
      <c r="DS84" s="496"/>
      <c r="DT84" s="496"/>
      <c r="DU84" s="496"/>
      <c r="DV84" s="496"/>
      <c r="DW84" s="496"/>
      <c r="DX84" s="496"/>
      <c r="DY84" s="496"/>
      <c r="DZ84" s="496"/>
      <c r="EA84" s="496"/>
      <c r="EB84" s="496"/>
      <c r="EC84" s="496"/>
      <c r="ED84" s="496"/>
      <c r="EE84" s="496"/>
      <c r="EF84" s="496"/>
      <c r="EG84" s="496"/>
      <c r="EH84" s="496"/>
      <c r="EI84" s="496"/>
      <c r="EJ84" s="496"/>
      <c r="EK84" s="496"/>
      <c r="EL84" s="496"/>
      <c r="EM84" s="496"/>
      <c r="EN84" s="496"/>
      <c r="EO84" s="496"/>
      <c r="EP84" s="496"/>
      <c r="EQ84" s="496"/>
      <c r="ER84" s="496"/>
      <c r="ES84" s="496"/>
      <c r="ET84" s="496"/>
      <c r="EU84" s="496"/>
      <c r="EV84" s="496"/>
      <c r="EW84" s="496"/>
      <c r="EX84" s="496"/>
      <c r="EY84" s="496"/>
      <c r="EZ84" s="1684"/>
      <c r="FA84" s="500">
        <f t="shared" si="6"/>
        <v>-32466240000</v>
      </c>
      <c r="FB84" s="501">
        <f t="shared" si="8"/>
        <v>0</v>
      </c>
      <c r="FC84" s="404"/>
      <c r="FD84" s="404">
        <v>31475079386</v>
      </c>
      <c r="FE84" s="404">
        <v>-1</v>
      </c>
      <c r="FF84" s="404">
        <f t="shared" si="7"/>
        <v>-31475079386</v>
      </c>
      <c r="FG84" s="404"/>
      <c r="FH84" s="404"/>
      <c r="FI84" s="404"/>
      <c r="FJ84" s="404"/>
      <c r="FK84" s="404"/>
      <c r="FL84" s="504"/>
    </row>
    <row r="85" spans="1:168" ht="20.25" x14ac:dyDescent="0.5">
      <c r="A85" s="399">
        <v>310</v>
      </c>
      <c r="B85" s="399">
        <v>31006</v>
      </c>
      <c r="C85" s="1682" t="s">
        <v>1410</v>
      </c>
      <c r="D85" s="921"/>
      <c r="E85" s="921">
        <v>0</v>
      </c>
      <c r="F85" s="507"/>
      <c r="G85" s="496"/>
      <c r="H85" s="496"/>
      <c r="I85" s="496"/>
      <c r="J85" s="496"/>
      <c r="K85" s="496"/>
      <c r="L85" s="496"/>
      <c r="M85" s="496"/>
      <c r="N85" s="496"/>
      <c r="O85" s="496"/>
      <c r="P85" s="496"/>
      <c r="Q85" s="496"/>
      <c r="R85" s="496"/>
      <c r="S85" s="496"/>
      <c r="T85" s="496"/>
      <c r="U85" s="496"/>
      <c r="V85" s="496"/>
      <c r="W85" s="496"/>
      <c r="X85" s="496"/>
      <c r="Y85" s="496"/>
      <c r="Z85" s="496"/>
      <c r="AA85" s="496"/>
      <c r="AB85" s="496"/>
      <c r="AC85" s="496"/>
      <c r="AD85" s="496"/>
      <c r="AE85" s="496"/>
      <c r="AF85" s="496"/>
      <c r="AG85" s="496"/>
      <c r="AH85" s="496"/>
      <c r="AI85" s="496"/>
      <c r="AJ85" s="496"/>
      <c r="AK85" s="496"/>
      <c r="AL85" s="496"/>
      <c r="AM85" s="496"/>
      <c r="AN85" s="496"/>
      <c r="AO85" s="496"/>
      <c r="AP85" s="496"/>
      <c r="AQ85" s="496"/>
      <c r="AR85" s="496"/>
      <c r="AS85" s="496"/>
      <c r="AT85" s="496"/>
      <c r="AU85" s="496"/>
      <c r="AV85" s="496"/>
      <c r="AW85" s="496"/>
      <c r="AX85" s="496"/>
      <c r="AY85" s="496"/>
      <c r="AZ85" s="496"/>
      <c r="BA85" s="496"/>
      <c r="BB85" s="496"/>
      <c r="BC85" s="496"/>
      <c r="BD85" s="496"/>
      <c r="BE85" s="496"/>
      <c r="BF85" s="496"/>
      <c r="BG85" s="496"/>
      <c r="BH85" s="496"/>
      <c r="BI85" s="496"/>
      <c r="BJ85" s="496"/>
      <c r="BK85" s="496"/>
      <c r="BL85" s="496"/>
      <c r="BM85" s="496"/>
      <c r="BN85" s="496"/>
      <c r="BO85" s="496"/>
      <c r="BP85" s="496"/>
      <c r="BQ85" s="496"/>
      <c r="BR85" s="496"/>
      <c r="BS85" s="496">
        <f>E85</f>
        <v>0</v>
      </c>
      <c r="BT85" s="496"/>
      <c r="BU85" s="496"/>
      <c r="BV85" s="496"/>
      <c r="BW85" s="496"/>
      <c r="BX85" s="496"/>
      <c r="BY85" s="496"/>
      <c r="BZ85" s="496"/>
      <c r="CA85" s="496"/>
      <c r="CB85" s="496"/>
      <c r="CC85" s="496"/>
      <c r="CD85" s="496"/>
      <c r="CE85" s="496"/>
      <c r="CF85" s="496"/>
      <c r="CG85" s="496"/>
      <c r="CH85" s="496"/>
      <c r="CI85" s="496"/>
      <c r="CJ85" s="496"/>
      <c r="CK85" s="496"/>
      <c r="CL85" s="496"/>
      <c r="CM85" s="496"/>
      <c r="CN85" s="496"/>
      <c r="CO85" s="496"/>
      <c r="CP85" s="496"/>
      <c r="CQ85" s="496"/>
      <c r="CR85" s="496"/>
      <c r="CS85" s="496"/>
      <c r="CT85" s="496"/>
      <c r="CU85" s="496"/>
      <c r="CV85" s="496"/>
      <c r="CW85" s="496"/>
      <c r="CX85" s="496"/>
      <c r="CY85" s="1374"/>
      <c r="CZ85" s="1374"/>
      <c r="DA85" s="496"/>
      <c r="DB85" s="496"/>
      <c r="DC85" s="496"/>
      <c r="DD85" s="496"/>
      <c r="DE85" s="496"/>
      <c r="DF85" s="496"/>
      <c r="DG85" s="496"/>
      <c r="DH85" s="496"/>
      <c r="DI85" s="496"/>
      <c r="DJ85" s="496"/>
      <c r="DK85" s="496"/>
      <c r="DL85" s="496"/>
      <c r="DM85" s="496"/>
      <c r="DN85" s="496"/>
      <c r="DO85" s="496"/>
      <c r="DP85" s="496"/>
      <c r="DQ85" s="496"/>
      <c r="DR85" s="496"/>
      <c r="DS85" s="496"/>
      <c r="DT85" s="496"/>
      <c r="DU85" s="496"/>
      <c r="DV85" s="496"/>
      <c r="DW85" s="496"/>
      <c r="DX85" s="496"/>
      <c r="DY85" s="496"/>
      <c r="DZ85" s="496"/>
      <c r="EA85" s="496"/>
      <c r="EB85" s="496"/>
      <c r="EC85" s="496"/>
      <c r="ED85" s="496"/>
      <c r="EE85" s="496"/>
      <c r="EF85" s="496"/>
      <c r="EG85" s="496"/>
      <c r="EH85" s="496"/>
      <c r="EI85" s="496"/>
      <c r="EJ85" s="496"/>
      <c r="EK85" s="496"/>
      <c r="EL85" s="496"/>
      <c r="EM85" s="496"/>
      <c r="EN85" s="496"/>
      <c r="EO85" s="496"/>
      <c r="EP85" s="496"/>
      <c r="EQ85" s="496"/>
      <c r="ER85" s="496"/>
      <c r="ES85" s="496"/>
      <c r="ET85" s="496"/>
      <c r="EU85" s="496"/>
      <c r="EV85" s="496"/>
      <c r="EW85" s="496"/>
      <c r="EX85" s="496"/>
      <c r="EY85" s="496"/>
      <c r="EZ85" s="1684"/>
      <c r="FA85" s="500">
        <f t="shared" si="6"/>
        <v>0</v>
      </c>
      <c r="FB85" s="501">
        <f t="shared" si="8"/>
        <v>0</v>
      </c>
      <c r="FC85" s="404"/>
      <c r="FD85" s="404">
        <v>134723874</v>
      </c>
      <c r="FE85" s="404">
        <v>-1</v>
      </c>
      <c r="FF85" s="404">
        <f t="shared" si="7"/>
        <v>-134723874</v>
      </c>
      <c r="FG85" s="404"/>
      <c r="FH85" s="404"/>
      <c r="FI85" s="404"/>
      <c r="FJ85" s="404"/>
      <c r="FK85" s="404"/>
      <c r="FL85" s="504"/>
    </row>
    <row r="86" spans="1:168" ht="20.25" x14ac:dyDescent="0.5">
      <c r="A86" s="399">
        <v>310</v>
      </c>
      <c r="B86" s="399">
        <v>31007</v>
      </c>
      <c r="C86" s="1682" t="s">
        <v>1411</v>
      </c>
      <c r="D86" s="921"/>
      <c r="E86" s="1780">
        <v>-120006139336</v>
      </c>
      <c r="F86" s="507"/>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6"/>
      <c r="AH86" s="496"/>
      <c r="AI86" s="496"/>
      <c r="AJ86" s="496"/>
      <c r="AK86" s="496"/>
      <c r="AL86" s="496"/>
      <c r="AM86" s="496"/>
      <c r="AN86" s="496"/>
      <c r="AO86" s="496"/>
      <c r="AP86" s="496"/>
      <c r="AQ86" s="496"/>
      <c r="AR86" s="496"/>
      <c r="AS86" s="496"/>
      <c r="AT86" s="496"/>
      <c r="AU86" s="496"/>
      <c r="AV86" s="496"/>
      <c r="AW86" s="496"/>
      <c r="AX86" s="496"/>
      <c r="AY86" s="496"/>
      <c r="AZ86" s="496"/>
      <c r="BA86" s="496"/>
      <c r="BB86" s="496"/>
      <c r="BC86" s="496"/>
      <c r="BD86" s="496"/>
      <c r="BE86" s="496"/>
      <c r="BF86" s="496"/>
      <c r="BG86" s="496"/>
      <c r="BH86" s="496"/>
      <c r="BI86" s="496"/>
      <c r="BJ86" s="496"/>
      <c r="BK86" s="496"/>
      <c r="BL86" s="496"/>
      <c r="BM86" s="496"/>
      <c r="BN86" s="496"/>
      <c r="BO86" s="496">
        <f>E86+D23</f>
        <v>-46519715327</v>
      </c>
      <c r="BP86" s="496"/>
      <c r="BQ86" s="496"/>
      <c r="BR86" s="496"/>
      <c r="BS86" s="496"/>
      <c r="BT86" s="496"/>
      <c r="BU86" s="496"/>
      <c r="BV86" s="496"/>
      <c r="BW86" s="496"/>
      <c r="BX86" s="496"/>
      <c r="BY86" s="496"/>
      <c r="BZ86" s="496"/>
      <c r="CA86" s="496"/>
      <c r="CB86" s="496"/>
      <c r="CC86" s="496"/>
      <c r="CD86" s="496"/>
      <c r="CE86" s="496"/>
      <c r="CF86" s="496"/>
      <c r="CG86" s="496"/>
      <c r="CH86" s="496"/>
      <c r="CI86" s="496"/>
      <c r="CJ86" s="496"/>
      <c r="CK86" s="496"/>
      <c r="CL86" s="496"/>
      <c r="CM86" s="496"/>
      <c r="CN86" s="496"/>
      <c r="CO86" s="496"/>
      <c r="CP86" s="496"/>
      <c r="CQ86" s="496"/>
      <c r="CR86" s="496"/>
      <c r="CS86" s="496"/>
      <c r="CT86" s="496"/>
      <c r="CU86" s="496"/>
      <c r="CV86" s="496"/>
      <c r="CW86" s="496"/>
      <c r="CX86" s="496"/>
      <c r="CY86" s="1374"/>
      <c r="CZ86" s="1374"/>
      <c r="DA86" s="496"/>
      <c r="DB86" s="496"/>
      <c r="DC86" s="496"/>
      <c r="DD86" s="496"/>
      <c r="DE86" s="496"/>
      <c r="DF86" s="496"/>
      <c r="DG86" s="496"/>
      <c r="DH86" s="496"/>
      <c r="DI86" s="496"/>
      <c r="DJ86" s="496"/>
      <c r="DK86" s="496"/>
      <c r="DL86" s="496"/>
      <c r="DM86" s="496"/>
      <c r="DN86" s="496"/>
      <c r="DO86" s="496"/>
      <c r="DP86" s="496"/>
      <c r="DQ86" s="496"/>
      <c r="DR86" s="496"/>
      <c r="DS86" s="496"/>
      <c r="DT86" s="496"/>
      <c r="DU86" s="496"/>
      <c r="DV86" s="496"/>
      <c r="DW86" s="496"/>
      <c r="DX86" s="496"/>
      <c r="DY86" s="496"/>
      <c r="DZ86" s="496"/>
      <c r="EA86" s="496"/>
      <c r="EB86" s="496"/>
      <c r="EC86" s="496"/>
      <c r="ED86" s="496"/>
      <c r="EE86" s="496"/>
      <c r="EF86" s="496"/>
      <c r="EG86" s="496"/>
      <c r="EH86" s="496"/>
      <c r="EI86" s="496"/>
      <c r="EJ86" s="496"/>
      <c r="EK86" s="496"/>
      <c r="EL86" s="496"/>
      <c r="EM86" s="496"/>
      <c r="EN86" s="496"/>
      <c r="EO86" s="496"/>
      <c r="EP86" s="496"/>
      <c r="EQ86" s="496"/>
      <c r="ER86" s="496"/>
      <c r="ES86" s="496"/>
      <c r="ET86" s="496"/>
      <c r="EU86" s="496"/>
      <c r="EV86" s="496"/>
      <c r="EW86" s="496"/>
      <c r="EX86" s="496"/>
      <c r="EY86" s="496"/>
      <c r="EZ86" s="1684"/>
      <c r="FA86" s="500">
        <f t="shared" si="6"/>
        <v>-46519715327</v>
      </c>
      <c r="FB86" s="501">
        <f t="shared" si="8"/>
        <v>73486424009</v>
      </c>
      <c r="FC86" s="404"/>
      <c r="FD86" s="404">
        <v>18909783898</v>
      </c>
      <c r="FE86" s="404">
        <v>-1</v>
      </c>
      <c r="FF86" s="404">
        <f t="shared" si="7"/>
        <v>-18909783898</v>
      </c>
      <c r="FG86" s="404"/>
      <c r="FH86" s="404"/>
      <c r="FI86" s="404"/>
      <c r="FJ86" s="404"/>
      <c r="FK86" s="404"/>
      <c r="FL86" s="504"/>
    </row>
    <row r="87" spans="1:168" ht="20.25" x14ac:dyDescent="0.5">
      <c r="A87" s="399">
        <v>310</v>
      </c>
      <c r="B87" s="399">
        <v>31008</v>
      </c>
      <c r="C87" s="1682" t="s">
        <v>1412</v>
      </c>
      <c r="D87" s="921"/>
      <c r="E87" s="1780">
        <v>-29764748416</v>
      </c>
      <c r="F87" s="507"/>
      <c r="G87" s="496"/>
      <c r="H87" s="496"/>
      <c r="I87" s="496"/>
      <c r="J87" s="496"/>
      <c r="K87" s="496"/>
      <c r="L87" s="496"/>
      <c r="M87" s="496"/>
      <c r="N87" s="496"/>
      <c r="O87" s="496"/>
      <c r="P87" s="496"/>
      <c r="Q87" s="496"/>
      <c r="R87" s="496"/>
      <c r="S87" s="496"/>
      <c r="T87" s="496"/>
      <c r="U87" s="496"/>
      <c r="V87" s="496"/>
      <c r="W87" s="496"/>
      <c r="X87" s="496"/>
      <c r="Y87" s="496"/>
      <c r="Z87" s="496"/>
      <c r="AA87" s="496"/>
      <c r="AB87" s="496"/>
      <c r="AC87" s="496"/>
      <c r="AD87" s="496"/>
      <c r="AE87" s="496"/>
      <c r="AF87" s="496"/>
      <c r="AG87" s="496"/>
      <c r="AH87" s="496"/>
      <c r="AI87" s="496"/>
      <c r="AJ87" s="496"/>
      <c r="AK87" s="496"/>
      <c r="AL87" s="496"/>
      <c r="AM87" s="496"/>
      <c r="AN87" s="496"/>
      <c r="AO87" s="496"/>
      <c r="AP87" s="496"/>
      <c r="AQ87" s="496"/>
      <c r="AR87" s="496"/>
      <c r="AS87" s="496"/>
      <c r="AT87" s="496"/>
      <c r="AU87" s="496"/>
      <c r="AV87" s="496"/>
      <c r="AW87" s="496"/>
      <c r="AX87" s="496"/>
      <c r="AY87" s="496"/>
      <c r="AZ87" s="496"/>
      <c r="BA87" s="496"/>
      <c r="BB87" s="496"/>
      <c r="BC87" s="496"/>
      <c r="BD87" s="496"/>
      <c r="BE87" s="496"/>
      <c r="BF87" s="496"/>
      <c r="BG87" s="496"/>
      <c r="BH87" s="496"/>
      <c r="BI87" s="496"/>
      <c r="BJ87" s="496"/>
      <c r="BK87" s="496"/>
      <c r="BL87" s="496"/>
      <c r="BM87" s="496"/>
      <c r="BN87" s="496"/>
      <c r="BO87" s="496">
        <f>E87</f>
        <v>-29764748416</v>
      </c>
      <c r="BP87" s="496"/>
      <c r="BQ87" s="496"/>
      <c r="BR87" s="496"/>
      <c r="BS87" s="496"/>
      <c r="BT87" s="496"/>
      <c r="BU87" s="496"/>
      <c r="BV87" s="496"/>
      <c r="BW87" s="496"/>
      <c r="BX87" s="496"/>
      <c r="BY87" s="496"/>
      <c r="BZ87" s="496"/>
      <c r="CA87" s="496"/>
      <c r="CB87" s="496"/>
      <c r="CC87" s="496"/>
      <c r="CD87" s="496"/>
      <c r="CE87" s="496"/>
      <c r="CF87" s="496"/>
      <c r="CG87" s="496"/>
      <c r="CH87" s="496"/>
      <c r="CI87" s="496"/>
      <c r="CJ87" s="496"/>
      <c r="CK87" s="496"/>
      <c r="CL87" s="496"/>
      <c r="CM87" s="496"/>
      <c r="CN87" s="496"/>
      <c r="CO87" s="496"/>
      <c r="CP87" s="496"/>
      <c r="CQ87" s="496"/>
      <c r="CR87" s="496"/>
      <c r="CS87" s="496"/>
      <c r="CT87" s="496"/>
      <c r="CU87" s="496"/>
      <c r="CV87" s="496"/>
      <c r="CW87" s="496"/>
      <c r="CX87" s="496"/>
      <c r="CY87" s="1374"/>
      <c r="CZ87" s="1374"/>
      <c r="DA87" s="496"/>
      <c r="DB87" s="496"/>
      <c r="DC87" s="496"/>
      <c r="DD87" s="496"/>
      <c r="DE87" s="496"/>
      <c r="DF87" s="496"/>
      <c r="DG87" s="496"/>
      <c r="DH87" s="496"/>
      <c r="DI87" s="496"/>
      <c r="DJ87" s="496"/>
      <c r="DK87" s="496"/>
      <c r="DL87" s="496"/>
      <c r="DM87" s="496"/>
      <c r="DN87" s="496"/>
      <c r="DO87" s="496"/>
      <c r="DP87" s="496"/>
      <c r="DQ87" s="496"/>
      <c r="DR87" s="496"/>
      <c r="DS87" s="496"/>
      <c r="DT87" s="496"/>
      <c r="DU87" s="496"/>
      <c r="DV87" s="496"/>
      <c r="DW87" s="496"/>
      <c r="DX87" s="496"/>
      <c r="DY87" s="496"/>
      <c r="DZ87" s="496"/>
      <c r="EA87" s="496"/>
      <c r="EB87" s="496"/>
      <c r="EC87" s="496"/>
      <c r="ED87" s="496"/>
      <c r="EE87" s="496"/>
      <c r="EF87" s="496"/>
      <c r="EG87" s="496"/>
      <c r="EH87" s="496"/>
      <c r="EI87" s="496"/>
      <c r="EJ87" s="496"/>
      <c r="EK87" s="496"/>
      <c r="EL87" s="496"/>
      <c r="EM87" s="496"/>
      <c r="EN87" s="496"/>
      <c r="EO87" s="496"/>
      <c r="EP87" s="496"/>
      <c r="EQ87" s="496"/>
      <c r="ER87" s="496"/>
      <c r="ES87" s="496"/>
      <c r="ET87" s="496"/>
      <c r="EU87" s="496"/>
      <c r="EV87" s="496"/>
      <c r="EW87" s="496"/>
      <c r="EX87" s="496"/>
      <c r="EY87" s="496"/>
      <c r="EZ87" s="1684"/>
      <c r="FA87" s="500">
        <f t="shared" si="6"/>
        <v>-29764748416</v>
      </c>
      <c r="FB87" s="501">
        <f t="shared" si="8"/>
        <v>0</v>
      </c>
      <c r="FC87" s="404"/>
      <c r="FD87" s="404">
        <v>1731850934</v>
      </c>
      <c r="FE87" s="404">
        <v>-1</v>
      </c>
      <c r="FF87" s="404">
        <f t="shared" si="7"/>
        <v>-1731850934</v>
      </c>
      <c r="FG87" s="404"/>
      <c r="FH87" s="404"/>
      <c r="FI87" s="404"/>
      <c r="FJ87" s="404"/>
      <c r="FK87" s="404"/>
      <c r="FL87" s="504"/>
    </row>
    <row r="88" spans="1:168" ht="20.25" x14ac:dyDescent="0.5">
      <c r="A88" s="399">
        <v>310</v>
      </c>
      <c r="B88" s="399">
        <v>31009</v>
      </c>
      <c r="C88" s="1682" t="s">
        <v>1413</v>
      </c>
      <c r="D88" s="921"/>
      <c r="E88" s="1780">
        <v>-815774009</v>
      </c>
      <c r="F88" s="507"/>
      <c r="G88" s="496"/>
      <c r="H88" s="496"/>
      <c r="I88" s="496"/>
      <c r="J88" s="496"/>
      <c r="K88" s="496"/>
      <c r="L88" s="496"/>
      <c r="M88" s="496"/>
      <c r="N88" s="496"/>
      <c r="O88" s="496"/>
      <c r="P88" s="496"/>
      <c r="Q88" s="496"/>
      <c r="R88" s="496"/>
      <c r="S88" s="496"/>
      <c r="T88" s="496"/>
      <c r="U88" s="496"/>
      <c r="V88" s="496"/>
      <c r="W88" s="496"/>
      <c r="X88" s="496"/>
      <c r="Y88" s="496"/>
      <c r="Z88" s="496"/>
      <c r="AA88" s="496">
        <f>D88-U88</f>
        <v>0</v>
      </c>
      <c r="AB88" s="496"/>
      <c r="AC88" s="496"/>
      <c r="AD88" s="496"/>
      <c r="AE88" s="496"/>
      <c r="AF88" s="496"/>
      <c r="AG88" s="496"/>
      <c r="AH88" s="496"/>
      <c r="AI88" s="496"/>
      <c r="AJ88" s="496"/>
      <c r="AK88" s="496"/>
      <c r="AL88" s="496"/>
      <c r="AM88" s="496"/>
      <c r="AN88" s="496"/>
      <c r="AO88" s="496"/>
      <c r="AP88" s="496"/>
      <c r="AQ88" s="496"/>
      <c r="AR88" s="496"/>
      <c r="AS88" s="496"/>
      <c r="AT88" s="496"/>
      <c r="AU88" s="496"/>
      <c r="AV88" s="496"/>
      <c r="AW88" s="496"/>
      <c r="AX88" s="496"/>
      <c r="AY88" s="496"/>
      <c r="AZ88" s="496"/>
      <c r="BA88" s="496"/>
      <c r="BB88" s="496"/>
      <c r="BC88" s="496"/>
      <c r="BD88" s="496"/>
      <c r="BE88" s="496"/>
      <c r="BF88" s="496"/>
      <c r="BG88" s="496"/>
      <c r="BH88" s="496"/>
      <c r="BI88" s="496"/>
      <c r="BJ88" s="496"/>
      <c r="BK88" s="496"/>
      <c r="BL88" s="496"/>
      <c r="BM88" s="496"/>
      <c r="BN88" s="496"/>
      <c r="BO88" s="496">
        <f>E88</f>
        <v>-815774009</v>
      </c>
      <c r="BP88" s="496"/>
      <c r="BQ88" s="496"/>
      <c r="BR88" s="496"/>
      <c r="BS88" s="496"/>
      <c r="BT88" s="496"/>
      <c r="BU88" s="496"/>
      <c r="BV88" s="496"/>
      <c r="BW88" s="496"/>
      <c r="BX88" s="496"/>
      <c r="BY88" s="496"/>
      <c r="BZ88" s="496"/>
      <c r="CA88" s="496"/>
      <c r="CB88" s="496"/>
      <c r="CC88" s="496"/>
      <c r="CD88" s="496"/>
      <c r="CE88" s="496"/>
      <c r="CF88" s="496"/>
      <c r="CG88" s="496"/>
      <c r="CH88" s="496"/>
      <c r="CI88" s="496"/>
      <c r="CJ88" s="496"/>
      <c r="CK88" s="496"/>
      <c r="CL88" s="496"/>
      <c r="CM88" s="496"/>
      <c r="CN88" s="496"/>
      <c r="CO88" s="496"/>
      <c r="CP88" s="496"/>
      <c r="CQ88" s="496"/>
      <c r="CR88" s="496"/>
      <c r="CS88" s="496"/>
      <c r="CT88" s="496"/>
      <c r="CU88" s="496"/>
      <c r="CV88" s="496"/>
      <c r="CW88" s="496"/>
      <c r="CX88" s="496"/>
      <c r="CY88" s="1374"/>
      <c r="CZ88" s="1374"/>
      <c r="DA88" s="496"/>
      <c r="DB88" s="496"/>
      <c r="DC88" s="496"/>
      <c r="DD88" s="496"/>
      <c r="DE88" s="496"/>
      <c r="DF88" s="496"/>
      <c r="DG88" s="496"/>
      <c r="DH88" s="496"/>
      <c r="DI88" s="496"/>
      <c r="DJ88" s="496"/>
      <c r="DK88" s="496"/>
      <c r="DL88" s="496"/>
      <c r="DM88" s="496"/>
      <c r="DN88" s="496"/>
      <c r="DO88" s="496"/>
      <c r="DP88" s="496"/>
      <c r="DQ88" s="496"/>
      <c r="DR88" s="496"/>
      <c r="DS88" s="496"/>
      <c r="DT88" s="496"/>
      <c r="DU88" s="496"/>
      <c r="DV88" s="496"/>
      <c r="DW88" s="496"/>
      <c r="DX88" s="496"/>
      <c r="DY88" s="496"/>
      <c r="DZ88" s="496"/>
      <c r="EA88" s="496"/>
      <c r="EB88" s="496"/>
      <c r="EC88" s="496"/>
      <c r="ED88" s="496"/>
      <c r="EE88" s="496"/>
      <c r="EF88" s="496"/>
      <c r="EG88" s="496"/>
      <c r="EH88" s="496"/>
      <c r="EI88" s="496"/>
      <c r="EJ88" s="496"/>
      <c r="EK88" s="496"/>
      <c r="EL88" s="496"/>
      <c r="EM88" s="496"/>
      <c r="EN88" s="496"/>
      <c r="EO88" s="496"/>
      <c r="EP88" s="496"/>
      <c r="EQ88" s="496"/>
      <c r="ER88" s="496"/>
      <c r="ES88" s="496"/>
      <c r="ET88" s="496"/>
      <c r="EU88" s="496"/>
      <c r="EV88" s="496"/>
      <c r="EW88" s="496"/>
      <c r="EX88" s="496"/>
      <c r="EY88" s="496"/>
      <c r="EZ88" s="1684"/>
      <c r="FA88" s="500">
        <f t="shared" si="6"/>
        <v>-815774009</v>
      </c>
      <c r="FB88" s="501">
        <f t="shared" si="8"/>
        <v>0</v>
      </c>
      <c r="FC88" s="404"/>
      <c r="FD88" s="404">
        <v>164838198</v>
      </c>
      <c r="FE88" s="404">
        <v>-1</v>
      </c>
      <c r="FF88" s="404">
        <f t="shared" si="7"/>
        <v>-164838198</v>
      </c>
      <c r="FG88" s="404"/>
      <c r="FH88" s="404"/>
      <c r="FI88" s="404"/>
      <c r="FJ88" s="404"/>
      <c r="FK88" s="404"/>
      <c r="FL88" s="504"/>
    </row>
    <row r="89" spans="1:168" ht="20.25" x14ac:dyDescent="0.5">
      <c r="A89" s="399">
        <v>310</v>
      </c>
      <c r="B89" s="399">
        <v>31010</v>
      </c>
      <c r="C89" s="1682" t="s">
        <v>1414</v>
      </c>
      <c r="D89" s="921"/>
      <c r="E89" s="921">
        <v>0</v>
      </c>
      <c r="F89" s="507"/>
      <c r="G89" s="496"/>
      <c r="H89" s="496"/>
      <c r="I89" s="496"/>
      <c r="J89" s="496"/>
      <c r="K89" s="496"/>
      <c r="L89" s="496"/>
      <c r="M89" s="496"/>
      <c r="N89" s="496"/>
      <c r="O89" s="496"/>
      <c r="P89" s="496"/>
      <c r="Q89" s="496"/>
      <c r="R89" s="496"/>
      <c r="S89" s="496"/>
      <c r="T89" s="496"/>
      <c r="U89" s="496"/>
      <c r="V89" s="496"/>
      <c r="W89" s="496"/>
      <c r="X89" s="496"/>
      <c r="Y89" s="496"/>
      <c r="Z89" s="496"/>
      <c r="AA89" s="496"/>
      <c r="AB89" s="496"/>
      <c r="AC89" s="496"/>
      <c r="AD89" s="496"/>
      <c r="AE89" s="496"/>
      <c r="AF89" s="496"/>
      <c r="AG89" s="496"/>
      <c r="AH89" s="496"/>
      <c r="AI89" s="496"/>
      <c r="AJ89" s="496"/>
      <c r="AK89" s="496"/>
      <c r="AL89" s="496"/>
      <c r="AM89" s="496"/>
      <c r="AN89" s="496"/>
      <c r="AO89" s="496"/>
      <c r="AP89" s="496"/>
      <c r="AQ89" s="496"/>
      <c r="AR89" s="496"/>
      <c r="AS89" s="496"/>
      <c r="AT89" s="496"/>
      <c r="AU89" s="496"/>
      <c r="AV89" s="496"/>
      <c r="AW89" s="496"/>
      <c r="AX89" s="496"/>
      <c r="AY89" s="496"/>
      <c r="AZ89" s="496"/>
      <c r="BA89" s="496"/>
      <c r="BB89" s="496"/>
      <c r="BC89" s="496"/>
      <c r="BD89" s="496"/>
      <c r="BE89" s="496"/>
      <c r="BF89" s="496"/>
      <c r="BG89" s="496"/>
      <c r="BH89" s="496"/>
      <c r="BI89" s="496"/>
      <c r="BJ89" s="496"/>
      <c r="BK89" s="496"/>
      <c r="BL89" s="496"/>
      <c r="BM89" s="496"/>
      <c r="BN89" s="496"/>
      <c r="BO89" s="496">
        <f>E89</f>
        <v>0</v>
      </c>
      <c r="BP89" s="496"/>
      <c r="BQ89" s="496"/>
      <c r="BR89" s="496"/>
      <c r="BS89" s="496"/>
      <c r="BT89" s="496"/>
      <c r="BU89" s="496"/>
      <c r="BV89" s="496"/>
      <c r="BW89" s="496"/>
      <c r="BX89" s="496"/>
      <c r="BY89" s="496"/>
      <c r="BZ89" s="496"/>
      <c r="CA89" s="496"/>
      <c r="CB89" s="496"/>
      <c r="CC89" s="496"/>
      <c r="CD89" s="496"/>
      <c r="CE89" s="496"/>
      <c r="CF89" s="496"/>
      <c r="CG89" s="496"/>
      <c r="CH89" s="496"/>
      <c r="CI89" s="496"/>
      <c r="CJ89" s="496"/>
      <c r="CK89" s="496"/>
      <c r="CL89" s="496"/>
      <c r="CM89" s="496"/>
      <c r="CN89" s="496"/>
      <c r="CO89" s="496"/>
      <c r="CP89" s="496"/>
      <c r="CQ89" s="496"/>
      <c r="CR89" s="496"/>
      <c r="CS89" s="496"/>
      <c r="CT89" s="496"/>
      <c r="CU89" s="496"/>
      <c r="CV89" s="496"/>
      <c r="CW89" s="496"/>
      <c r="CX89" s="496"/>
      <c r="CY89" s="1374"/>
      <c r="CZ89" s="1374"/>
      <c r="DA89" s="496"/>
      <c r="DB89" s="496"/>
      <c r="DC89" s="496"/>
      <c r="DD89" s="496"/>
      <c r="DE89" s="496"/>
      <c r="DF89" s="496"/>
      <c r="DG89" s="496"/>
      <c r="DH89" s="496"/>
      <c r="DI89" s="496"/>
      <c r="DJ89" s="496"/>
      <c r="DK89" s="496"/>
      <c r="DL89" s="496"/>
      <c r="DM89" s="496"/>
      <c r="DN89" s="496"/>
      <c r="DO89" s="496"/>
      <c r="DP89" s="496"/>
      <c r="DQ89" s="496"/>
      <c r="DR89" s="496"/>
      <c r="DS89" s="496"/>
      <c r="DT89" s="496"/>
      <c r="DU89" s="496"/>
      <c r="DV89" s="496"/>
      <c r="DW89" s="496"/>
      <c r="DX89" s="496"/>
      <c r="DY89" s="496"/>
      <c r="DZ89" s="496"/>
      <c r="EA89" s="496"/>
      <c r="EB89" s="496"/>
      <c r="EC89" s="496"/>
      <c r="ED89" s="496"/>
      <c r="EE89" s="496"/>
      <c r="EF89" s="496"/>
      <c r="EG89" s="496"/>
      <c r="EH89" s="496"/>
      <c r="EI89" s="496"/>
      <c r="EJ89" s="496"/>
      <c r="EK89" s="496"/>
      <c r="EL89" s="496"/>
      <c r="EM89" s="496"/>
      <c r="EN89" s="496"/>
      <c r="EO89" s="496"/>
      <c r="EP89" s="496"/>
      <c r="EQ89" s="496"/>
      <c r="ER89" s="496"/>
      <c r="ES89" s="496"/>
      <c r="ET89" s="496"/>
      <c r="EU89" s="496"/>
      <c r="EV89" s="496"/>
      <c r="EW89" s="496"/>
      <c r="EX89" s="496"/>
      <c r="EY89" s="496"/>
      <c r="EZ89" s="1684"/>
      <c r="FA89" s="500">
        <f t="shared" si="6"/>
        <v>0</v>
      </c>
      <c r="FB89" s="501">
        <f>D89-E89-FA89</f>
        <v>0</v>
      </c>
      <c r="FC89" s="404"/>
      <c r="FD89" s="404"/>
      <c r="FE89" s="404">
        <v>-1</v>
      </c>
      <c r="FF89" s="404">
        <f t="shared" si="7"/>
        <v>0</v>
      </c>
      <c r="FG89" s="404"/>
      <c r="FH89" s="404"/>
      <c r="FI89" s="404"/>
      <c r="FJ89" s="404"/>
      <c r="FK89" s="404"/>
      <c r="FL89" s="504"/>
    </row>
    <row r="90" spans="1:168" ht="20.25" x14ac:dyDescent="0.5">
      <c r="A90" s="399">
        <v>310</v>
      </c>
      <c r="B90" s="399">
        <v>31011</v>
      </c>
      <c r="C90" s="1682" t="s">
        <v>1415</v>
      </c>
      <c r="D90" s="921"/>
      <c r="E90" s="1780">
        <v>-132114583</v>
      </c>
      <c r="F90" s="507"/>
      <c r="G90" s="496"/>
      <c r="H90" s="496"/>
      <c r="I90" s="496"/>
      <c r="J90" s="496"/>
      <c r="K90" s="496"/>
      <c r="L90" s="496"/>
      <c r="M90" s="496"/>
      <c r="N90" s="496"/>
      <c r="O90" s="496"/>
      <c r="P90" s="496"/>
      <c r="Q90" s="496"/>
      <c r="R90" s="496"/>
      <c r="S90" s="496"/>
      <c r="T90" s="496"/>
      <c r="U90" s="496"/>
      <c r="V90" s="496"/>
      <c r="W90" s="496"/>
      <c r="X90" s="496"/>
      <c r="Y90" s="496"/>
      <c r="Z90" s="496"/>
      <c r="AA90" s="496"/>
      <c r="AB90" s="496"/>
      <c r="AC90" s="496"/>
      <c r="AD90" s="496"/>
      <c r="AE90" s="496"/>
      <c r="AF90" s="496"/>
      <c r="AG90" s="496"/>
      <c r="AH90" s="496"/>
      <c r="AI90" s="496"/>
      <c r="AJ90" s="496"/>
      <c r="AK90" s="496"/>
      <c r="AL90" s="496"/>
      <c r="AM90" s="496"/>
      <c r="AN90" s="496"/>
      <c r="AO90" s="496"/>
      <c r="AP90" s="496"/>
      <c r="AQ90" s="496"/>
      <c r="AR90" s="496"/>
      <c r="AS90" s="496"/>
      <c r="AT90" s="496"/>
      <c r="AU90" s="496"/>
      <c r="AV90" s="1687"/>
      <c r="AW90" s="496"/>
      <c r="AX90" s="496"/>
      <c r="AY90" s="496"/>
      <c r="AZ90" s="496"/>
      <c r="BA90" s="496"/>
      <c r="BB90" s="496"/>
      <c r="BC90" s="496"/>
      <c r="BD90" s="496"/>
      <c r="BE90" s="496"/>
      <c r="BF90" s="496"/>
      <c r="BG90" s="496"/>
      <c r="BH90" s="496"/>
      <c r="BI90" s="496"/>
      <c r="BJ90" s="496"/>
      <c r="BK90" s="496"/>
      <c r="BL90" s="496"/>
      <c r="BM90" s="496"/>
      <c r="BN90" s="496"/>
      <c r="BO90" s="496"/>
      <c r="BP90" s="496"/>
      <c r="BQ90" s="496"/>
      <c r="BR90" s="496">
        <f>E90</f>
        <v>-132114583</v>
      </c>
      <c r="BS90" s="496"/>
      <c r="BT90" s="496"/>
      <c r="BU90" s="496"/>
      <c r="BV90" s="496"/>
      <c r="BW90" s="496"/>
      <c r="BX90" s="496"/>
      <c r="BY90" s="496"/>
      <c r="BZ90" s="496"/>
      <c r="CA90" s="496"/>
      <c r="CB90" s="496"/>
      <c r="CC90" s="496"/>
      <c r="CD90" s="496"/>
      <c r="CE90" s="496"/>
      <c r="CF90" s="496"/>
      <c r="CG90" s="496"/>
      <c r="CH90" s="496"/>
      <c r="CI90" s="496"/>
      <c r="CJ90" s="496"/>
      <c r="CK90" s="496"/>
      <c r="CL90" s="496"/>
      <c r="CM90" s="496"/>
      <c r="CN90" s="496"/>
      <c r="CO90" s="496"/>
      <c r="CP90" s="496"/>
      <c r="CQ90" s="496"/>
      <c r="CR90" s="496"/>
      <c r="CS90" s="496"/>
      <c r="CT90" s="496"/>
      <c r="CU90" s="496"/>
      <c r="CV90" s="496"/>
      <c r="CW90" s="496"/>
      <c r="CX90" s="496"/>
      <c r="CY90" s="1374"/>
      <c r="CZ90" s="1374"/>
      <c r="DA90" s="496"/>
      <c r="DB90" s="496"/>
      <c r="DC90" s="496"/>
      <c r="DD90" s="496"/>
      <c r="DE90" s="496"/>
      <c r="DF90" s="496"/>
      <c r="DG90" s="496"/>
      <c r="DH90" s="496"/>
      <c r="DI90" s="496"/>
      <c r="DJ90" s="496"/>
      <c r="DK90" s="496"/>
      <c r="DL90" s="496"/>
      <c r="DM90" s="496"/>
      <c r="DN90" s="496"/>
      <c r="DO90" s="496"/>
      <c r="DP90" s="496"/>
      <c r="DQ90" s="496"/>
      <c r="DR90" s="496"/>
      <c r="DS90" s="496"/>
      <c r="DT90" s="496"/>
      <c r="DU90" s="496"/>
      <c r="DV90" s="496"/>
      <c r="DW90" s="496"/>
      <c r="DX90" s="496"/>
      <c r="DY90" s="496"/>
      <c r="DZ90" s="496"/>
      <c r="EA90" s="496"/>
      <c r="EB90" s="496"/>
      <c r="EC90" s="496"/>
      <c r="ED90" s="496"/>
      <c r="EE90" s="496"/>
      <c r="EF90" s="496"/>
      <c r="EG90" s="496"/>
      <c r="EH90" s="496"/>
      <c r="EI90" s="496"/>
      <c r="EJ90" s="496"/>
      <c r="EK90" s="496"/>
      <c r="EL90" s="496"/>
      <c r="EM90" s="496"/>
      <c r="EN90" s="496"/>
      <c r="EO90" s="496"/>
      <c r="EP90" s="496"/>
      <c r="EQ90" s="496"/>
      <c r="ER90" s="496"/>
      <c r="ES90" s="496"/>
      <c r="ET90" s="496"/>
      <c r="EU90" s="496"/>
      <c r="EV90" s="496"/>
      <c r="EW90" s="496"/>
      <c r="EX90" s="496"/>
      <c r="EY90" s="496"/>
      <c r="EZ90" s="1684"/>
      <c r="FA90" s="500">
        <f t="shared" si="6"/>
        <v>-132114583</v>
      </c>
      <c r="FB90" s="501">
        <f t="shared" ref="FB90:FB123" si="9">D90-E90+FA90</f>
        <v>0</v>
      </c>
      <c r="FC90" s="404"/>
      <c r="FD90" s="404">
        <v>89698895</v>
      </c>
      <c r="FE90" s="404">
        <v>-1</v>
      </c>
      <c r="FF90" s="404">
        <f t="shared" si="7"/>
        <v>-89698895</v>
      </c>
      <c r="FG90" s="404"/>
      <c r="FH90" s="404"/>
      <c r="FI90" s="404"/>
      <c r="FJ90" s="404"/>
      <c r="FK90" s="404"/>
      <c r="FL90" s="504"/>
    </row>
    <row r="91" spans="1:168" ht="20.25" x14ac:dyDescent="0.5">
      <c r="A91" s="399">
        <v>310</v>
      </c>
      <c r="B91" s="399">
        <v>31012</v>
      </c>
      <c r="C91" s="1682" t="s">
        <v>1416</v>
      </c>
      <c r="D91" s="921"/>
      <c r="E91" s="1780">
        <v>-30641067958</v>
      </c>
      <c r="F91" s="507"/>
      <c r="G91" s="496"/>
      <c r="H91" s="496"/>
      <c r="I91" s="496"/>
      <c r="J91" s="496"/>
      <c r="K91" s="496"/>
      <c r="L91" s="496"/>
      <c r="M91" s="496"/>
      <c r="N91" s="496"/>
      <c r="O91" s="496"/>
      <c r="P91" s="496"/>
      <c r="Q91" s="496"/>
      <c r="R91" s="496"/>
      <c r="S91" s="496"/>
      <c r="T91" s="496"/>
      <c r="U91" s="496"/>
      <c r="V91" s="496"/>
      <c r="W91" s="496"/>
      <c r="X91" s="496"/>
      <c r="Y91" s="496"/>
      <c r="Z91" s="496"/>
      <c r="AA91" s="496"/>
      <c r="AB91" s="496"/>
      <c r="AC91" s="496"/>
      <c r="AD91" s="496"/>
      <c r="AE91" s="496"/>
      <c r="AF91" s="496"/>
      <c r="AG91" s="496"/>
      <c r="AH91" s="496"/>
      <c r="AI91" s="496"/>
      <c r="AJ91" s="496"/>
      <c r="AK91" s="496"/>
      <c r="AL91" s="496"/>
      <c r="AM91" s="496"/>
      <c r="AN91" s="496"/>
      <c r="AO91" s="496"/>
      <c r="AP91" s="496"/>
      <c r="AQ91" s="496"/>
      <c r="AR91" s="496"/>
      <c r="AS91" s="496"/>
      <c r="AT91" s="496"/>
      <c r="AU91" s="496"/>
      <c r="AV91" s="496"/>
      <c r="AW91" s="496"/>
      <c r="AX91" s="496"/>
      <c r="AY91" s="496"/>
      <c r="AZ91" s="496"/>
      <c r="BA91" s="496"/>
      <c r="BB91" s="496"/>
      <c r="BC91" s="496"/>
      <c r="BD91" s="496"/>
      <c r="BE91" s="496"/>
      <c r="BF91" s="496"/>
      <c r="BG91" s="496"/>
      <c r="BH91" s="496"/>
      <c r="BI91" s="496"/>
      <c r="BJ91" s="496"/>
      <c r="BK91" s="496"/>
      <c r="BL91" s="496"/>
      <c r="BM91" s="496"/>
      <c r="BN91" s="496"/>
      <c r="BO91" s="496"/>
      <c r="BP91" s="496"/>
      <c r="BQ91" s="496">
        <f>E91</f>
        <v>-30641067958</v>
      </c>
      <c r="BR91" s="496"/>
      <c r="BS91" s="496"/>
      <c r="BT91" s="496"/>
      <c r="BU91" s="496"/>
      <c r="BV91" s="496"/>
      <c r="BW91" s="496"/>
      <c r="BX91" s="496"/>
      <c r="BY91" s="496"/>
      <c r="BZ91" s="496"/>
      <c r="CA91" s="496"/>
      <c r="CB91" s="496"/>
      <c r="CC91" s="496"/>
      <c r="CD91" s="496"/>
      <c r="CE91" s="496"/>
      <c r="CF91" s="496"/>
      <c r="CG91" s="496"/>
      <c r="CH91" s="496"/>
      <c r="CI91" s="496"/>
      <c r="CJ91" s="496"/>
      <c r="CK91" s="496"/>
      <c r="CL91" s="496"/>
      <c r="CM91" s="496"/>
      <c r="CN91" s="496"/>
      <c r="CO91" s="496"/>
      <c r="CP91" s="496"/>
      <c r="CQ91" s="496"/>
      <c r="CR91" s="496"/>
      <c r="CS91" s="496"/>
      <c r="CT91" s="496"/>
      <c r="CU91" s="496"/>
      <c r="CV91" s="496"/>
      <c r="CW91" s="496"/>
      <c r="CX91" s="496"/>
      <c r="CY91" s="1374"/>
      <c r="CZ91" s="1374"/>
      <c r="DA91" s="496"/>
      <c r="DB91" s="496"/>
      <c r="DC91" s="496"/>
      <c r="DD91" s="496"/>
      <c r="DE91" s="496"/>
      <c r="DF91" s="496"/>
      <c r="DG91" s="496"/>
      <c r="DH91" s="496"/>
      <c r="DI91" s="496"/>
      <c r="DJ91" s="496"/>
      <c r="DK91" s="496"/>
      <c r="DL91" s="496"/>
      <c r="DM91" s="496"/>
      <c r="DN91" s="496"/>
      <c r="DO91" s="496"/>
      <c r="DP91" s="496"/>
      <c r="DQ91" s="496"/>
      <c r="DR91" s="496"/>
      <c r="DS91" s="496"/>
      <c r="DT91" s="496"/>
      <c r="DU91" s="496"/>
      <c r="DV91" s="496"/>
      <c r="DW91" s="496"/>
      <c r="DX91" s="496"/>
      <c r="DY91" s="496"/>
      <c r="DZ91" s="496"/>
      <c r="EA91" s="496"/>
      <c r="EB91" s="496"/>
      <c r="EC91" s="496"/>
      <c r="ED91" s="496"/>
      <c r="EE91" s="496"/>
      <c r="EF91" s="496"/>
      <c r="EG91" s="496"/>
      <c r="EH91" s="496"/>
      <c r="EI91" s="496"/>
      <c r="EJ91" s="496"/>
      <c r="EK91" s="496"/>
      <c r="EL91" s="496"/>
      <c r="EM91" s="496"/>
      <c r="EN91" s="496"/>
      <c r="EO91" s="496"/>
      <c r="EP91" s="496"/>
      <c r="EQ91" s="496"/>
      <c r="ER91" s="496"/>
      <c r="ES91" s="496"/>
      <c r="ET91" s="496"/>
      <c r="EU91" s="496"/>
      <c r="EV91" s="496"/>
      <c r="EW91" s="496"/>
      <c r="EX91" s="496"/>
      <c r="EY91" s="496"/>
      <c r="EZ91" s="1684"/>
      <c r="FA91" s="500">
        <f t="shared" si="6"/>
        <v>-30641067958</v>
      </c>
      <c r="FB91" s="501">
        <f t="shared" si="9"/>
        <v>0</v>
      </c>
      <c r="FC91" s="404"/>
      <c r="FD91" s="404">
        <v>6539291002</v>
      </c>
      <c r="FE91" s="404">
        <v>-1</v>
      </c>
      <c r="FF91" s="404">
        <f t="shared" si="7"/>
        <v>-6539291002</v>
      </c>
      <c r="FG91" s="404"/>
      <c r="FH91" s="404"/>
      <c r="FI91" s="404"/>
      <c r="FJ91" s="404"/>
      <c r="FK91" s="404"/>
      <c r="FL91" s="504"/>
    </row>
    <row r="92" spans="1:168" ht="20.25" x14ac:dyDescent="0.5">
      <c r="A92" s="399">
        <v>310</v>
      </c>
      <c r="B92" s="399">
        <v>31013</v>
      </c>
      <c r="C92" s="1682" t="s">
        <v>1417</v>
      </c>
      <c r="D92" s="921"/>
      <c r="E92" s="1780">
        <v>-4096990395</v>
      </c>
      <c r="F92" s="507"/>
      <c r="G92" s="496"/>
      <c r="H92" s="496"/>
      <c r="I92" s="496"/>
      <c r="J92" s="496"/>
      <c r="K92" s="496"/>
      <c r="L92" s="496"/>
      <c r="M92" s="496"/>
      <c r="N92" s="496"/>
      <c r="O92" s="496"/>
      <c r="P92" s="496"/>
      <c r="Q92" s="496"/>
      <c r="R92" s="496"/>
      <c r="S92" s="496"/>
      <c r="T92" s="496"/>
      <c r="U92" s="496"/>
      <c r="V92" s="496"/>
      <c r="W92" s="496"/>
      <c r="X92" s="496"/>
      <c r="Y92" s="496"/>
      <c r="Z92" s="496"/>
      <c r="AA92" s="496">
        <f>D92</f>
        <v>0</v>
      </c>
      <c r="AB92" s="496"/>
      <c r="AC92" s="496"/>
      <c r="AD92" s="496"/>
      <c r="AE92" s="496"/>
      <c r="AF92" s="496"/>
      <c r="AG92" s="496"/>
      <c r="AH92" s="496"/>
      <c r="AI92" s="496"/>
      <c r="AJ92" s="496"/>
      <c r="AK92" s="496"/>
      <c r="AL92" s="496"/>
      <c r="AM92" s="496"/>
      <c r="AN92" s="496"/>
      <c r="AO92" s="496"/>
      <c r="AP92" s="496"/>
      <c r="AQ92" s="496"/>
      <c r="AR92" s="496"/>
      <c r="AS92" s="496"/>
      <c r="AT92" s="496"/>
      <c r="AU92" s="496"/>
      <c r="AV92" s="496"/>
      <c r="AW92" s="496"/>
      <c r="AX92" s="496"/>
      <c r="AY92" s="496"/>
      <c r="AZ92" s="496"/>
      <c r="BA92" s="496"/>
      <c r="BB92" s="496"/>
      <c r="BC92" s="496"/>
      <c r="BD92" s="496"/>
      <c r="BE92" s="496"/>
      <c r="BF92" s="496"/>
      <c r="BG92" s="496"/>
      <c r="BH92" s="496"/>
      <c r="BI92" s="496"/>
      <c r="BJ92" s="496"/>
      <c r="BK92" s="496"/>
      <c r="BL92" s="496"/>
      <c r="BM92" s="496"/>
      <c r="BN92" s="496"/>
      <c r="BO92" s="496"/>
      <c r="BP92" s="496">
        <f>E92</f>
        <v>-4096990395</v>
      </c>
      <c r="BQ92" s="496"/>
      <c r="BR92" s="496"/>
      <c r="BS92" s="496"/>
      <c r="BT92" s="496"/>
      <c r="BU92" s="496"/>
      <c r="BV92" s="496"/>
      <c r="BW92" s="496"/>
      <c r="BX92" s="496"/>
      <c r="BY92" s="496"/>
      <c r="BZ92" s="496"/>
      <c r="CA92" s="496"/>
      <c r="CB92" s="496"/>
      <c r="CC92" s="496"/>
      <c r="CD92" s="496"/>
      <c r="CE92" s="496"/>
      <c r="CF92" s="496"/>
      <c r="CG92" s="496"/>
      <c r="CH92" s="496"/>
      <c r="CI92" s="496"/>
      <c r="CJ92" s="496"/>
      <c r="CK92" s="496"/>
      <c r="CL92" s="496"/>
      <c r="CM92" s="496"/>
      <c r="CN92" s="496"/>
      <c r="CO92" s="496"/>
      <c r="CP92" s="496"/>
      <c r="CQ92" s="496"/>
      <c r="CR92" s="496"/>
      <c r="CS92" s="496"/>
      <c r="CT92" s="496"/>
      <c r="CU92" s="496"/>
      <c r="CV92" s="496"/>
      <c r="CW92" s="496"/>
      <c r="CX92" s="496"/>
      <c r="CY92" s="1374"/>
      <c r="CZ92" s="1374"/>
      <c r="DA92" s="496"/>
      <c r="DB92" s="496"/>
      <c r="DC92" s="496"/>
      <c r="DD92" s="496"/>
      <c r="DE92" s="496"/>
      <c r="DF92" s="496"/>
      <c r="DG92" s="496"/>
      <c r="DH92" s="496"/>
      <c r="DI92" s="496"/>
      <c r="DJ92" s="496"/>
      <c r="DK92" s="496"/>
      <c r="DL92" s="496"/>
      <c r="DM92" s="496"/>
      <c r="DN92" s="496"/>
      <c r="DO92" s="496"/>
      <c r="DP92" s="496"/>
      <c r="DQ92" s="496"/>
      <c r="DR92" s="496"/>
      <c r="DS92" s="496"/>
      <c r="DT92" s="496"/>
      <c r="DU92" s="496"/>
      <c r="DV92" s="496"/>
      <c r="DW92" s="496"/>
      <c r="DX92" s="496"/>
      <c r="DY92" s="496"/>
      <c r="DZ92" s="496"/>
      <c r="EA92" s="496"/>
      <c r="EB92" s="496"/>
      <c r="EC92" s="496"/>
      <c r="ED92" s="496"/>
      <c r="EE92" s="496"/>
      <c r="EF92" s="496"/>
      <c r="EG92" s="496"/>
      <c r="EH92" s="496"/>
      <c r="EI92" s="496"/>
      <c r="EJ92" s="496"/>
      <c r="EK92" s="496"/>
      <c r="EL92" s="496"/>
      <c r="EM92" s="496"/>
      <c r="EN92" s="496"/>
      <c r="EO92" s="496"/>
      <c r="EP92" s="496"/>
      <c r="EQ92" s="496"/>
      <c r="ER92" s="496"/>
      <c r="ES92" s="496"/>
      <c r="ET92" s="496"/>
      <c r="EU92" s="496"/>
      <c r="EV92" s="496"/>
      <c r="EW92" s="496"/>
      <c r="EX92" s="496"/>
      <c r="EY92" s="496"/>
      <c r="EZ92" s="1684"/>
      <c r="FA92" s="500">
        <f t="shared" si="6"/>
        <v>-4096990395</v>
      </c>
      <c r="FB92" s="501">
        <f t="shared" si="9"/>
        <v>0</v>
      </c>
      <c r="FC92" s="404"/>
      <c r="FD92" s="404">
        <v>2462168981</v>
      </c>
      <c r="FE92" s="404">
        <v>-1</v>
      </c>
      <c r="FF92" s="404">
        <f t="shared" si="7"/>
        <v>-2462168981</v>
      </c>
      <c r="FG92" s="404"/>
      <c r="FH92" s="404"/>
      <c r="FI92" s="404"/>
      <c r="FJ92" s="404"/>
      <c r="FK92" s="404"/>
      <c r="FL92" s="504"/>
    </row>
    <row r="93" spans="1:168" ht="20.25" x14ac:dyDescent="0.5">
      <c r="A93" s="399">
        <v>310</v>
      </c>
      <c r="B93" s="399">
        <v>31014</v>
      </c>
      <c r="C93" s="1682" t="s">
        <v>1418</v>
      </c>
      <c r="D93" s="921"/>
      <c r="E93" s="1780">
        <v>-926579452</v>
      </c>
      <c r="F93" s="507"/>
      <c r="G93" s="496"/>
      <c r="H93" s="496"/>
      <c r="I93" s="496"/>
      <c r="J93" s="496"/>
      <c r="K93" s="496"/>
      <c r="L93" s="496"/>
      <c r="M93" s="496"/>
      <c r="N93" s="496"/>
      <c r="O93" s="496"/>
      <c r="P93" s="496"/>
      <c r="Q93" s="496"/>
      <c r="R93" s="496"/>
      <c r="S93" s="496"/>
      <c r="T93" s="496"/>
      <c r="U93" s="496"/>
      <c r="V93" s="496"/>
      <c r="W93" s="496"/>
      <c r="X93" s="496"/>
      <c r="Y93" s="496"/>
      <c r="Z93" s="496"/>
      <c r="AA93" s="496"/>
      <c r="AB93" s="496"/>
      <c r="AC93" s="496"/>
      <c r="AD93" s="496"/>
      <c r="AE93" s="496"/>
      <c r="AF93" s="496"/>
      <c r="AG93" s="496"/>
      <c r="AH93" s="496"/>
      <c r="AI93" s="496"/>
      <c r="AJ93" s="496"/>
      <c r="AK93" s="496"/>
      <c r="AL93" s="496"/>
      <c r="AM93" s="496"/>
      <c r="AN93" s="496"/>
      <c r="AO93" s="496"/>
      <c r="AP93" s="496"/>
      <c r="AQ93" s="496"/>
      <c r="AR93" s="496"/>
      <c r="AS93" s="496"/>
      <c r="AT93" s="496"/>
      <c r="AU93" s="496"/>
      <c r="AV93" s="496"/>
      <c r="AW93" s="496"/>
      <c r="AX93" s="496"/>
      <c r="AY93" s="496"/>
      <c r="AZ93" s="496"/>
      <c r="BA93" s="496"/>
      <c r="BB93" s="496"/>
      <c r="BC93" s="496"/>
      <c r="BD93" s="496"/>
      <c r="BE93" s="496"/>
      <c r="BF93" s="496"/>
      <c r="BG93" s="496"/>
      <c r="BH93" s="496"/>
      <c r="BI93" s="496"/>
      <c r="BJ93" s="496"/>
      <c r="BK93" s="496"/>
      <c r="BL93" s="496"/>
      <c r="BM93" s="496"/>
      <c r="BN93" s="496"/>
      <c r="BO93" s="496"/>
      <c r="BP93" s="496">
        <f>E93</f>
        <v>-926579452</v>
      </c>
      <c r="BQ93" s="496"/>
      <c r="BR93" s="496"/>
      <c r="BS93" s="496"/>
      <c r="BT93" s="496"/>
      <c r="BU93" s="496"/>
      <c r="BV93" s="496"/>
      <c r="BW93" s="496"/>
      <c r="BX93" s="496"/>
      <c r="BY93" s="496"/>
      <c r="BZ93" s="496"/>
      <c r="CA93" s="496"/>
      <c r="CB93" s="496"/>
      <c r="CC93" s="496"/>
      <c r="CD93" s="496"/>
      <c r="CE93" s="496"/>
      <c r="CF93" s="496"/>
      <c r="CG93" s="496"/>
      <c r="CH93" s="496"/>
      <c r="CI93" s="496"/>
      <c r="CJ93" s="496"/>
      <c r="CK93" s="496"/>
      <c r="CL93" s="496"/>
      <c r="CM93" s="496"/>
      <c r="CN93" s="496"/>
      <c r="CO93" s="496"/>
      <c r="CP93" s="496"/>
      <c r="CQ93" s="496"/>
      <c r="CR93" s="496"/>
      <c r="CS93" s="496"/>
      <c r="CT93" s="496"/>
      <c r="CU93" s="496"/>
      <c r="CV93" s="496"/>
      <c r="CW93" s="496"/>
      <c r="CX93" s="496"/>
      <c r="CY93" s="1374"/>
      <c r="CZ93" s="1374"/>
      <c r="DA93" s="496"/>
      <c r="DB93" s="496"/>
      <c r="DC93" s="496"/>
      <c r="DD93" s="496"/>
      <c r="DE93" s="496"/>
      <c r="DF93" s="496"/>
      <c r="DG93" s="496"/>
      <c r="DH93" s="496"/>
      <c r="DI93" s="496"/>
      <c r="DJ93" s="496"/>
      <c r="DK93" s="496"/>
      <c r="DL93" s="496"/>
      <c r="DM93" s="496"/>
      <c r="DN93" s="496"/>
      <c r="DO93" s="496"/>
      <c r="DP93" s="496"/>
      <c r="DQ93" s="496"/>
      <c r="DR93" s="496"/>
      <c r="DS93" s="496"/>
      <c r="DT93" s="496"/>
      <c r="DU93" s="496"/>
      <c r="DV93" s="496"/>
      <c r="DW93" s="496"/>
      <c r="DX93" s="496"/>
      <c r="DY93" s="496"/>
      <c r="DZ93" s="496"/>
      <c r="EA93" s="496"/>
      <c r="EB93" s="496"/>
      <c r="EC93" s="496"/>
      <c r="ED93" s="496"/>
      <c r="EE93" s="496"/>
      <c r="EF93" s="496"/>
      <c r="EG93" s="496"/>
      <c r="EH93" s="496"/>
      <c r="EI93" s="496"/>
      <c r="EJ93" s="496"/>
      <c r="EK93" s="496"/>
      <c r="EL93" s="496"/>
      <c r="EM93" s="496"/>
      <c r="EN93" s="496"/>
      <c r="EO93" s="496"/>
      <c r="EP93" s="496"/>
      <c r="EQ93" s="496"/>
      <c r="ER93" s="496"/>
      <c r="ES93" s="496"/>
      <c r="ET93" s="496"/>
      <c r="EU93" s="496"/>
      <c r="EV93" s="496"/>
      <c r="EW93" s="496"/>
      <c r="EX93" s="496"/>
      <c r="EY93" s="496"/>
      <c r="EZ93" s="1684"/>
      <c r="FA93" s="500">
        <f t="shared" si="6"/>
        <v>-926579452</v>
      </c>
      <c r="FB93" s="501">
        <f t="shared" si="9"/>
        <v>0</v>
      </c>
      <c r="FC93" s="404"/>
      <c r="FD93" s="404">
        <v>1347496961</v>
      </c>
      <c r="FE93" s="404">
        <v>-1</v>
      </c>
      <c r="FF93" s="404">
        <f t="shared" si="7"/>
        <v>-1347496961</v>
      </c>
      <c r="FG93" s="404"/>
      <c r="FH93" s="404"/>
      <c r="FI93" s="404"/>
      <c r="FJ93" s="404"/>
      <c r="FK93" s="404"/>
      <c r="FL93" s="504"/>
    </row>
    <row r="94" spans="1:168" ht="20.25" x14ac:dyDescent="0.5">
      <c r="A94" s="399">
        <v>310</v>
      </c>
      <c r="B94" s="399">
        <v>31015</v>
      </c>
      <c r="C94" s="1682" t="s">
        <v>1419</v>
      </c>
      <c r="D94" s="921"/>
      <c r="E94" s="1780">
        <v>-32400000</v>
      </c>
      <c r="F94" s="507"/>
      <c r="G94" s="496"/>
      <c r="H94" s="496"/>
      <c r="I94" s="496"/>
      <c r="J94" s="496"/>
      <c r="K94" s="496"/>
      <c r="L94" s="496"/>
      <c r="M94" s="496"/>
      <c r="N94" s="496"/>
      <c r="O94" s="496"/>
      <c r="P94" s="496"/>
      <c r="Q94" s="496"/>
      <c r="R94" s="496"/>
      <c r="S94" s="496"/>
      <c r="T94" s="496"/>
      <c r="U94" s="496"/>
      <c r="V94" s="496"/>
      <c r="W94" s="496"/>
      <c r="X94" s="496"/>
      <c r="Y94" s="496"/>
      <c r="Z94" s="496"/>
      <c r="AA94" s="496"/>
      <c r="AB94" s="496"/>
      <c r="AC94" s="496"/>
      <c r="AD94" s="496"/>
      <c r="AE94" s="496"/>
      <c r="AF94" s="496"/>
      <c r="AG94" s="496"/>
      <c r="AH94" s="496"/>
      <c r="AI94" s="496"/>
      <c r="AJ94" s="496"/>
      <c r="AK94" s="496"/>
      <c r="AL94" s="496"/>
      <c r="AM94" s="496"/>
      <c r="AN94" s="496"/>
      <c r="AO94" s="496"/>
      <c r="AP94" s="496"/>
      <c r="AQ94" s="496"/>
      <c r="AR94" s="496"/>
      <c r="AS94" s="496"/>
      <c r="AT94" s="496"/>
      <c r="AU94" s="496"/>
      <c r="AV94" s="496"/>
      <c r="AW94" s="496"/>
      <c r="AX94" s="496"/>
      <c r="AY94" s="496"/>
      <c r="AZ94" s="496"/>
      <c r="BA94" s="496"/>
      <c r="BB94" s="496"/>
      <c r="BC94" s="496"/>
      <c r="BD94" s="496"/>
      <c r="BE94" s="496"/>
      <c r="BF94" s="496"/>
      <c r="BG94" s="496"/>
      <c r="BH94" s="496"/>
      <c r="BI94" s="496"/>
      <c r="BJ94" s="496"/>
      <c r="BK94" s="496"/>
      <c r="BL94" s="496"/>
      <c r="BM94" s="496"/>
      <c r="BN94" s="496"/>
      <c r="BO94" s="496"/>
      <c r="BP94" s="496">
        <f>E94</f>
        <v>-32400000</v>
      </c>
      <c r="BQ94" s="496"/>
      <c r="BR94" s="496"/>
      <c r="BS94" s="496"/>
      <c r="BT94" s="496"/>
      <c r="BU94" s="496"/>
      <c r="BV94" s="496"/>
      <c r="BW94" s="496"/>
      <c r="BX94" s="496"/>
      <c r="BY94" s="496"/>
      <c r="BZ94" s="496"/>
      <c r="CA94" s="496"/>
      <c r="CB94" s="496"/>
      <c r="CC94" s="496"/>
      <c r="CD94" s="496"/>
      <c r="CE94" s="496"/>
      <c r="CF94" s="496"/>
      <c r="CG94" s="496"/>
      <c r="CH94" s="496"/>
      <c r="CI94" s="496"/>
      <c r="CJ94" s="496"/>
      <c r="CK94" s="496"/>
      <c r="CL94" s="496"/>
      <c r="CM94" s="496"/>
      <c r="CN94" s="496"/>
      <c r="CO94" s="496"/>
      <c r="CP94" s="496"/>
      <c r="CQ94" s="496"/>
      <c r="CR94" s="496"/>
      <c r="CS94" s="496"/>
      <c r="CT94" s="496"/>
      <c r="CU94" s="496"/>
      <c r="CV94" s="496"/>
      <c r="CW94" s="496"/>
      <c r="CX94" s="496"/>
      <c r="CY94" s="1374"/>
      <c r="CZ94" s="1374"/>
      <c r="DA94" s="496"/>
      <c r="DB94" s="496"/>
      <c r="DC94" s="496"/>
      <c r="DD94" s="496"/>
      <c r="DE94" s="496"/>
      <c r="DF94" s="496"/>
      <c r="DG94" s="496"/>
      <c r="DH94" s="496"/>
      <c r="DI94" s="496"/>
      <c r="DJ94" s="496"/>
      <c r="DK94" s="496"/>
      <c r="DL94" s="496"/>
      <c r="DM94" s="496"/>
      <c r="DN94" s="496"/>
      <c r="DO94" s="496"/>
      <c r="DP94" s="496"/>
      <c r="DQ94" s="496"/>
      <c r="DR94" s="496"/>
      <c r="DS94" s="496"/>
      <c r="DT94" s="496"/>
      <c r="DU94" s="496"/>
      <c r="DV94" s="496"/>
      <c r="DW94" s="496"/>
      <c r="DX94" s="496"/>
      <c r="DY94" s="496"/>
      <c r="DZ94" s="496"/>
      <c r="EA94" s="496"/>
      <c r="EB94" s="496"/>
      <c r="EC94" s="496"/>
      <c r="ED94" s="496"/>
      <c r="EE94" s="496"/>
      <c r="EF94" s="496"/>
      <c r="EG94" s="496"/>
      <c r="EH94" s="496"/>
      <c r="EI94" s="496"/>
      <c r="EJ94" s="496"/>
      <c r="EK94" s="496"/>
      <c r="EL94" s="496"/>
      <c r="EM94" s="496"/>
      <c r="EN94" s="496"/>
      <c r="EO94" s="496"/>
      <c r="EP94" s="496"/>
      <c r="EQ94" s="496"/>
      <c r="ER94" s="496"/>
      <c r="ES94" s="496"/>
      <c r="ET94" s="496"/>
      <c r="EU94" s="496"/>
      <c r="EV94" s="496"/>
      <c r="EW94" s="496"/>
      <c r="EX94" s="496"/>
      <c r="EY94" s="496"/>
      <c r="EZ94" s="1684"/>
      <c r="FA94" s="500">
        <f t="shared" si="6"/>
        <v>-32400000</v>
      </c>
      <c r="FB94" s="501">
        <f t="shared" si="9"/>
        <v>0</v>
      </c>
      <c r="FC94" s="404"/>
      <c r="FD94" s="404">
        <v>63345653</v>
      </c>
      <c r="FE94" s="404">
        <v>-1</v>
      </c>
      <c r="FF94" s="404">
        <f t="shared" si="7"/>
        <v>-63345653</v>
      </c>
      <c r="FG94" s="404"/>
      <c r="FH94" s="404"/>
      <c r="FI94" s="404"/>
      <c r="FJ94" s="404"/>
      <c r="FK94" s="404"/>
      <c r="FL94" s="504"/>
    </row>
    <row r="95" spans="1:168" ht="20.25" x14ac:dyDescent="0.5">
      <c r="A95" s="399">
        <v>310</v>
      </c>
      <c r="B95" s="399">
        <v>31016</v>
      </c>
      <c r="C95" s="1682" t="s">
        <v>1420</v>
      </c>
      <c r="D95" s="921"/>
      <c r="E95" s="1780">
        <v>-32865000</v>
      </c>
      <c r="F95" s="507"/>
      <c r="G95" s="496"/>
      <c r="H95" s="496"/>
      <c r="I95" s="496"/>
      <c r="J95" s="496"/>
      <c r="K95" s="496"/>
      <c r="L95" s="496"/>
      <c r="M95" s="496"/>
      <c r="N95" s="496"/>
      <c r="O95" s="496"/>
      <c r="P95" s="496"/>
      <c r="Q95" s="496"/>
      <c r="R95" s="496"/>
      <c r="S95" s="496"/>
      <c r="T95" s="496"/>
      <c r="U95" s="496"/>
      <c r="V95" s="496"/>
      <c r="W95" s="496"/>
      <c r="X95" s="496"/>
      <c r="Y95" s="496"/>
      <c r="Z95" s="496"/>
      <c r="AA95" s="496"/>
      <c r="AB95" s="496"/>
      <c r="AC95" s="496"/>
      <c r="AD95" s="496"/>
      <c r="AE95" s="496"/>
      <c r="AF95" s="496"/>
      <c r="AG95" s="496"/>
      <c r="AH95" s="496"/>
      <c r="AI95" s="496"/>
      <c r="AJ95" s="496"/>
      <c r="AK95" s="496"/>
      <c r="AL95" s="496"/>
      <c r="AM95" s="496"/>
      <c r="AN95" s="496"/>
      <c r="AO95" s="496"/>
      <c r="AP95" s="496"/>
      <c r="AQ95" s="496"/>
      <c r="AR95" s="496"/>
      <c r="AS95" s="496"/>
      <c r="AT95" s="496"/>
      <c r="AU95" s="496"/>
      <c r="AV95" s="496"/>
      <c r="AW95" s="496"/>
      <c r="AX95" s="496"/>
      <c r="AY95" s="496"/>
      <c r="AZ95" s="496"/>
      <c r="BA95" s="496"/>
      <c r="BB95" s="496"/>
      <c r="BC95" s="496"/>
      <c r="BD95" s="496"/>
      <c r="BE95" s="496"/>
      <c r="BF95" s="496"/>
      <c r="BG95" s="496"/>
      <c r="BH95" s="496"/>
      <c r="BI95" s="496"/>
      <c r="BJ95" s="496"/>
      <c r="BK95" s="496"/>
      <c r="BL95" s="496"/>
      <c r="BM95" s="496"/>
      <c r="BN95" s="496"/>
      <c r="BO95" s="496"/>
      <c r="BP95" s="496">
        <f>E95</f>
        <v>-32865000</v>
      </c>
      <c r="BQ95" s="496"/>
      <c r="BR95" s="496"/>
      <c r="BS95" s="496"/>
      <c r="BT95" s="496"/>
      <c r="BU95" s="496"/>
      <c r="BV95" s="496"/>
      <c r="BW95" s="496"/>
      <c r="BX95" s="496"/>
      <c r="BY95" s="496"/>
      <c r="BZ95" s="496"/>
      <c r="CA95" s="496"/>
      <c r="CB95" s="496"/>
      <c r="CC95" s="496"/>
      <c r="CD95" s="496"/>
      <c r="CE95" s="496"/>
      <c r="CF95" s="496"/>
      <c r="CG95" s="496"/>
      <c r="CH95" s="496"/>
      <c r="CI95" s="496"/>
      <c r="CJ95" s="496"/>
      <c r="CK95" s="496"/>
      <c r="CL95" s="496"/>
      <c r="CM95" s="496"/>
      <c r="CN95" s="496"/>
      <c r="CO95" s="496"/>
      <c r="CP95" s="496"/>
      <c r="CQ95" s="496"/>
      <c r="CR95" s="496"/>
      <c r="CS95" s="496"/>
      <c r="CT95" s="496"/>
      <c r="CU95" s="496"/>
      <c r="CV95" s="496"/>
      <c r="CW95" s="496"/>
      <c r="CX95" s="496"/>
      <c r="CY95" s="1374"/>
      <c r="CZ95" s="1374"/>
      <c r="DA95" s="496"/>
      <c r="DB95" s="496"/>
      <c r="DC95" s="496"/>
      <c r="DD95" s="496"/>
      <c r="DE95" s="496"/>
      <c r="DF95" s="496"/>
      <c r="DG95" s="496"/>
      <c r="DH95" s="496"/>
      <c r="DI95" s="496"/>
      <c r="DJ95" s="496"/>
      <c r="DK95" s="496"/>
      <c r="DL95" s="496"/>
      <c r="DM95" s="496"/>
      <c r="DN95" s="496"/>
      <c r="DO95" s="496"/>
      <c r="DP95" s="496"/>
      <c r="DQ95" s="496"/>
      <c r="DR95" s="496"/>
      <c r="DS95" s="496"/>
      <c r="DT95" s="496"/>
      <c r="DU95" s="496"/>
      <c r="DV95" s="496"/>
      <c r="DW95" s="496"/>
      <c r="DX95" s="496"/>
      <c r="DY95" s="496"/>
      <c r="DZ95" s="496"/>
      <c r="EA95" s="496"/>
      <c r="EB95" s="496"/>
      <c r="EC95" s="496"/>
      <c r="ED95" s="496"/>
      <c r="EE95" s="496"/>
      <c r="EF95" s="496"/>
      <c r="EG95" s="496"/>
      <c r="EH95" s="496"/>
      <c r="EI95" s="496"/>
      <c r="EJ95" s="496"/>
      <c r="EK95" s="496"/>
      <c r="EL95" s="496"/>
      <c r="EM95" s="496"/>
      <c r="EN95" s="496"/>
      <c r="EO95" s="496"/>
      <c r="EP95" s="496"/>
      <c r="EQ95" s="496"/>
      <c r="ER95" s="496"/>
      <c r="ES95" s="496"/>
      <c r="ET95" s="496"/>
      <c r="EU95" s="496"/>
      <c r="EV95" s="496"/>
      <c r="EW95" s="496"/>
      <c r="EX95" s="496"/>
      <c r="EY95" s="496"/>
      <c r="EZ95" s="1684"/>
      <c r="FA95" s="500">
        <f t="shared" si="6"/>
        <v>-32865000</v>
      </c>
      <c r="FB95" s="501">
        <f t="shared" si="9"/>
        <v>0</v>
      </c>
      <c r="FC95" s="404"/>
      <c r="FD95" s="404">
        <v>31875000</v>
      </c>
      <c r="FE95" s="404">
        <v>-1</v>
      </c>
      <c r="FF95" s="404">
        <f t="shared" si="7"/>
        <v>-31875000</v>
      </c>
      <c r="FG95" s="404"/>
      <c r="FH95" s="404"/>
      <c r="FI95" s="404"/>
      <c r="FJ95" s="404"/>
      <c r="FK95" s="404"/>
      <c r="FL95" s="504"/>
    </row>
    <row r="96" spans="1:168" ht="20.25" x14ac:dyDescent="0.5">
      <c r="A96" s="399">
        <v>310</v>
      </c>
      <c r="B96" s="399">
        <v>31017</v>
      </c>
      <c r="C96" s="1682" t="s">
        <v>1421</v>
      </c>
      <c r="D96" s="921"/>
      <c r="E96" s="1780">
        <v>-647211726</v>
      </c>
      <c r="F96" s="507"/>
      <c r="G96" s="496"/>
      <c r="H96" s="496"/>
      <c r="I96" s="496"/>
      <c r="J96" s="496"/>
      <c r="K96" s="496"/>
      <c r="L96" s="496"/>
      <c r="M96" s="496"/>
      <c r="N96" s="496"/>
      <c r="O96" s="496"/>
      <c r="P96" s="496"/>
      <c r="Q96" s="496"/>
      <c r="R96" s="496"/>
      <c r="S96" s="496"/>
      <c r="T96" s="496"/>
      <c r="U96" s="496"/>
      <c r="V96" s="496"/>
      <c r="W96" s="496"/>
      <c r="X96" s="496"/>
      <c r="Y96" s="496"/>
      <c r="Z96" s="496"/>
      <c r="AA96" s="496"/>
      <c r="AB96" s="496"/>
      <c r="AC96" s="496"/>
      <c r="AD96" s="496"/>
      <c r="AE96" s="496"/>
      <c r="AF96" s="496"/>
      <c r="AG96" s="496"/>
      <c r="AH96" s="496"/>
      <c r="AI96" s="496"/>
      <c r="AJ96" s="496"/>
      <c r="AK96" s="496"/>
      <c r="AL96" s="496"/>
      <c r="AM96" s="496"/>
      <c r="AN96" s="496"/>
      <c r="AO96" s="496"/>
      <c r="AP96" s="496"/>
      <c r="AQ96" s="496"/>
      <c r="AR96" s="496"/>
      <c r="AS96" s="496"/>
      <c r="AT96" s="496"/>
      <c r="AU96" s="496"/>
      <c r="AV96" s="496"/>
      <c r="AW96" s="496"/>
      <c r="AX96" s="496"/>
      <c r="AY96" s="496"/>
      <c r="AZ96" s="496"/>
      <c r="BA96" s="496"/>
      <c r="BB96" s="496"/>
      <c r="BC96" s="496"/>
      <c r="BD96" s="496"/>
      <c r="BE96" s="496"/>
      <c r="BF96" s="496"/>
      <c r="BG96" s="496"/>
      <c r="BH96" s="496"/>
      <c r="BI96" s="496"/>
      <c r="BJ96" s="496"/>
      <c r="BK96" s="496"/>
      <c r="BL96" s="496"/>
      <c r="BM96" s="496">
        <f>E96</f>
        <v>-647211726</v>
      </c>
      <c r="BN96" s="496"/>
      <c r="BO96" s="496"/>
      <c r="BP96" s="496"/>
      <c r="BQ96" s="496"/>
      <c r="BR96" s="496"/>
      <c r="BS96" s="496"/>
      <c r="BT96" s="496"/>
      <c r="BU96" s="496"/>
      <c r="BV96" s="496"/>
      <c r="BW96" s="496"/>
      <c r="BX96" s="496"/>
      <c r="BY96" s="496"/>
      <c r="BZ96" s="496"/>
      <c r="CA96" s="496"/>
      <c r="CB96" s="496"/>
      <c r="CC96" s="496"/>
      <c r="CD96" s="496"/>
      <c r="CE96" s="496"/>
      <c r="CF96" s="496"/>
      <c r="CG96" s="496"/>
      <c r="CH96" s="496"/>
      <c r="CI96" s="496"/>
      <c r="CJ96" s="496"/>
      <c r="CK96" s="496"/>
      <c r="CL96" s="496"/>
      <c r="CM96" s="496"/>
      <c r="CN96" s="496"/>
      <c r="CO96" s="496"/>
      <c r="CP96" s="496"/>
      <c r="CQ96" s="496"/>
      <c r="CR96" s="496"/>
      <c r="CS96" s="496"/>
      <c r="CT96" s="496"/>
      <c r="CU96" s="496"/>
      <c r="CV96" s="496"/>
      <c r="CW96" s="496"/>
      <c r="CX96" s="496"/>
      <c r="CY96" s="1374"/>
      <c r="CZ96" s="1374"/>
      <c r="DA96" s="496"/>
      <c r="DB96" s="496"/>
      <c r="DC96" s="496"/>
      <c r="DD96" s="496"/>
      <c r="DE96" s="496"/>
      <c r="DF96" s="496"/>
      <c r="DG96" s="496"/>
      <c r="DH96" s="496"/>
      <c r="DI96" s="496"/>
      <c r="DJ96" s="496"/>
      <c r="DK96" s="496"/>
      <c r="DL96" s="496"/>
      <c r="DM96" s="496"/>
      <c r="DN96" s="496"/>
      <c r="DO96" s="496"/>
      <c r="DP96" s="496"/>
      <c r="DQ96" s="496"/>
      <c r="DR96" s="496"/>
      <c r="DS96" s="496"/>
      <c r="DT96" s="496"/>
      <c r="DU96" s="496"/>
      <c r="DV96" s="496"/>
      <c r="DW96" s="496"/>
      <c r="DX96" s="496"/>
      <c r="DY96" s="496"/>
      <c r="DZ96" s="496"/>
      <c r="EA96" s="496"/>
      <c r="EB96" s="496"/>
      <c r="EC96" s="496"/>
      <c r="ED96" s="496"/>
      <c r="EE96" s="496"/>
      <c r="EF96" s="496"/>
      <c r="EG96" s="496"/>
      <c r="EH96" s="496"/>
      <c r="EI96" s="496"/>
      <c r="EJ96" s="496"/>
      <c r="EK96" s="496"/>
      <c r="EL96" s="496"/>
      <c r="EM96" s="496"/>
      <c r="EN96" s="496"/>
      <c r="EO96" s="496"/>
      <c r="EP96" s="496"/>
      <c r="EQ96" s="496"/>
      <c r="ER96" s="496"/>
      <c r="ES96" s="496"/>
      <c r="ET96" s="496"/>
      <c r="EU96" s="496"/>
      <c r="EV96" s="496"/>
      <c r="EW96" s="496"/>
      <c r="EX96" s="496"/>
      <c r="EY96" s="496"/>
      <c r="EZ96" s="1684"/>
      <c r="FA96" s="500">
        <f t="shared" si="6"/>
        <v>-647211726</v>
      </c>
      <c r="FB96" s="501">
        <f t="shared" si="9"/>
        <v>0</v>
      </c>
      <c r="FC96" s="404"/>
      <c r="FD96" s="404">
        <v>2098577463</v>
      </c>
      <c r="FE96" s="404">
        <v>-1</v>
      </c>
      <c r="FF96" s="404">
        <f t="shared" si="7"/>
        <v>-2098577463</v>
      </c>
      <c r="FG96" s="404"/>
      <c r="FH96" s="404"/>
      <c r="FI96" s="404"/>
      <c r="FJ96" s="404"/>
      <c r="FK96" s="404"/>
      <c r="FL96" s="504"/>
    </row>
    <row r="97" spans="1:168" ht="20.25" x14ac:dyDescent="0.5">
      <c r="A97" s="399">
        <v>310</v>
      </c>
      <c r="B97" s="399">
        <v>31019</v>
      </c>
      <c r="C97" s="1682" t="s">
        <v>1422</v>
      </c>
      <c r="D97" s="921"/>
      <c r="E97" s="1780">
        <v>-150875409</v>
      </c>
      <c r="F97" s="507"/>
      <c r="G97" s="496"/>
      <c r="H97" s="496"/>
      <c r="I97" s="496"/>
      <c r="J97" s="496"/>
      <c r="K97" s="496"/>
      <c r="L97" s="496"/>
      <c r="M97" s="496"/>
      <c r="N97" s="496"/>
      <c r="O97" s="496"/>
      <c r="P97" s="496"/>
      <c r="Q97" s="496"/>
      <c r="R97" s="496"/>
      <c r="S97" s="496"/>
      <c r="T97" s="496"/>
      <c r="U97" s="496"/>
      <c r="V97" s="496"/>
      <c r="W97" s="496"/>
      <c r="X97" s="496"/>
      <c r="Y97" s="496"/>
      <c r="Z97" s="496"/>
      <c r="AA97" s="496"/>
      <c r="AB97" s="496"/>
      <c r="AC97" s="496"/>
      <c r="AD97" s="496"/>
      <c r="AE97" s="496"/>
      <c r="AF97" s="496"/>
      <c r="AG97" s="496"/>
      <c r="AH97" s="496"/>
      <c r="AI97" s="496"/>
      <c r="AJ97" s="496"/>
      <c r="AK97" s="496"/>
      <c r="AL97" s="496"/>
      <c r="AM97" s="496"/>
      <c r="AN97" s="496"/>
      <c r="AO97" s="496"/>
      <c r="AP97" s="496"/>
      <c r="AQ97" s="496"/>
      <c r="AR97" s="496"/>
      <c r="AS97" s="496"/>
      <c r="AT97" s="496"/>
      <c r="AU97" s="496"/>
      <c r="AV97" s="496"/>
      <c r="AW97" s="496"/>
      <c r="AX97" s="496"/>
      <c r="AY97" s="496"/>
      <c r="AZ97" s="496"/>
      <c r="BA97" s="496"/>
      <c r="BB97" s="496"/>
      <c r="BC97" s="496"/>
      <c r="BD97" s="496"/>
      <c r="BE97" s="496"/>
      <c r="BF97" s="496"/>
      <c r="BG97" s="496"/>
      <c r="BH97" s="496"/>
      <c r="BI97" s="496"/>
      <c r="BJ97" s="496"/>
      <c r="BK97" s="496"/>
      <c r="BL97" s="496"/>
      <c r="BM97" s="496">
        <f>E97</f>
        <v>-150875409</v>
      </c>
      <c r="BN97" s="496"/>
      <c r="BO97" s="496"/>
      <c r="BP97" s="496"/>
      <c r="BQ97" s="496"/>
      <c r="BR97" s="496"/>
      <c r="BS97" s="496"/>
      <c r="BT97" s="496"/>
      <c r="BU97" s="496"/>
      <c r="BV97" s="496"/>
      <c r="BW97" s="496"/>
      <c r="BX97" s="496"/>
      <c r="BY97" s="496"/>
      <c r="BZ97" s="496"/>
      <c r="CA97" s="496"/>
      <c r="CB97" s="496"/>
      <c r="CC97" s="496"/>
      <c r="CD97" s="496"/>
      <c r="CE97" s="496"/>
      <c r="CF97" s="496"/>
      <c r="CG97" s="496"/>
      <c r="CH97" s="496"/>
      <c r="CI97" s="496"/>
      <c r="CJ97" s="496"/>
      <c r="CK97" s="496"/>
      <c r="CL97" s="496"/>
      <c r="CM97" s="496"/>
      <c r="CN97" s="496"/>
      <c r="CO97" s="496"/>
      <c r="CP97" s="496"/>
      <c r="CQ97" s="496"/>
      <c r="CR97" s="496"/>
      <c r="CS97" s="496"/>
      <c r="CT97" s="496"/>
      <c r="CU97" s="496"/>
      <c r="CV97" s="496"/>
      <c r="CW97" s="496"/>
      <c r="CX97" s="496"/>
      <c r="CY97" s="1374"/>
      <c r="CZ97" s="1374"/>
      <c r="DA97" s="496"/>
      <c r="DB97" s="496"/>
      <c r="DC97" s="496"/>
      <c r="DD97" s="496"/>
      <c r="DE97" s="496"/>
      <c r="DF97" s="496"/>
      <c r="DG97" s="496"/>
      <c r="DH97" s="496"/>
      <c r="DI97" s="496"/>
      <c r="DJ97" s="496"/>
      <c r="DK97" s="496"/>
      <c r="DL97" s="496"/>
      <c r="DM97" s="496"/>
      <c r="DN97" s="496"/>
      <c r="DO97" s="496"/>
      <c r="DP97" s="496"/>
      <c r="DQ97" s="496"/>
      <c r="DR97" s="496"/>
      <c r="DS97" s="496"/>
      <c r="DT97" s="496"/>
      <c r="DU97" s="496"/>
      <c r="DV97" s="496"/>
      <c r="DW97" s="496"/>
      <c r="DX97" s="496"/>
      <c r="DY97" s="496"/>
      <c r="DZ97" s="496"/>
      <c r="EA97" s="496"/>
      <c r="EB97" s="496"/>
      <c r="EC97" s="496"/>
      <c r="ED97" s="496"/>
      <c r="EE97" s="496"/>
      <c r="EF97" s="496"/>
      <c r="EG97" s="496"/>
      <c r="EH97" s="496"/>
      <c r="EI97" s="496"/>
      <c r="EJ97" s="496"/>
      <c r="EK97" s="496"/>
      <c r="EL97" s="496"/>
      <c r="EM97" s="496"/>
      <c r="EN97" s="496"/>
      <c r="EO97" s="496"/>
      <c r="EP97" s="496"/>
      <c r="EQ97" s="496"/>
      <c r="ER97" s="496"/>
      <c r="ES97" s="496"/>
      <c r="ET97" s="496"/>
      <c r="EU97" s="496"/>
      <c r="EV97" s="496"/>
      <c r="EW97" s="496"/>
      <c r="EX97" s="496"/>
      <c r="EY97" s="496"/>
      <c r="EZ97" s="1684"/>
      <c r="FA97" s="500">
        <f t="shared" si="6"/>
        <v>-150875409</v>
      </c>
      <c r="FB97" s="501">
        <f t="shared" si="9"/>
        <v>0</v>
      </c>
      <c r="FC97" s="404"/>
      <c r="FD97" s="404">
        <v>1388362446</v>
      </c>
      <c r="FE97" s="404">
        <v>-1</v>
      </c>
      <c r="FF97" s="404">
        <f t="shared" si="7"/>
        <v>-1388362446</v>
      </c>
      <c r="FG97" s="404"/>
      <c r="FH97" s="404"/>
      <c r="FI97" s="404"/>
      <c r="FJ97" s="404"/>
      <c r="FK97" s="404"/>
      <c r="FL97" s="504"/>
    </row>
    <row r="98" spans="1:168" ht="20.25" x14ac:dyDescent="0.5">
      <c r="A98" s="399">
        <v>310</v>
      </c>
      <c r="B98" s="399">
        <v>31021</v>
      </c>
      <c r="C98" s="1682" t="s">
        <v>1423</v>
      </c>
      <c r="D98" s="921"/>
      <c r="E98" s="1780">
        <v>-9069783591</v>
      </c>
      <c r="F98" s="507"/>
      <c r="G98" s="496"/>
      <c r="H98" s="496"/>
      <c r="I98" s="496"/>
      <c r="J98" s="496"/>
      <c r="K98" s="496"/>
      <c r="L98" s="496"/>
      <c r="M98" s="496"/>
      <c r="N98" s="496"/>
      <c r="O98" s="496"/>
      <c r="P98" s="496"/>
      <c r="Q98" s="496"/>
      <c r="R98" s="496"/>
      <c r="S98" s="496"/>
      <c r="T98" s="496"/>
      <c r="U98" s="496"/>
      <c r="V98" s="496"/>
      <c r="W98" s="496"/>
      <c r="X98" s="496"/>
      <c r="Y98" s="496"/>
      <c r="Z98" s="496"/>
      <c r="AA98" s="496"/>
      <c r="AB98" s="496"/>
      <c r="AC98" s="496"/>
      <c r="AD98" s="496"/>
      <c r="AE98" s="496"/>
      <c r="AF98" s="496"/>
      <c r="AG98" s="496"/>
      <c r="AH98" s="496"/>
      <c r="AI98" s="496"/>
      <c r="AJ98" s="496"/>
      <c r="AK98" s="496"/>
      <c r="AL98" s="496"/>
      <c r="AM98" s="496"/>
      <c r="AN98" s="496"/>
      <c r="AO98" s="496"/>
      <c r="AP98" s="496"/>
      <c r="AQ98" s="496"/>
      <c r="AR98" s="496"/>
      <c r="AS98" s="496"/>
      <c r="AT98" s="496"/>
      <c r="AU98" s="496"/>
      <c r="AV98" s="496"/>
      <c r="AW98" s="496"/>
      <c r="AX98" s="496"/>
      <c r="AY98" s="496"/>
      <c r="AZ98" s="496"/>
      <c r="BA98" s="496"/>
      <c r="BB98" s="496"/>
      <c r="BC98" s="496"/>
      <c r="BD98" s="496"/>
      <c r="BE98" s="496"/>
      <c r="BF98" s="496">
        <f>E98</f>
        <v>-9069783591</v>
      </c>
      <c r="BG98" s="496"/>
      <c r="BH98" s="496"/>
      <c r="BI98" s="496"/>
      <c r="BJ98" s="496"/>
      <c r="BK98" s="496"/>
      <c r="BL98" s="496"/>
      <c r="BM98" s="496"/>
      <c r="BN98" s="496"/>
      <c r="BO98" s="496"/>
      <c r="BP98" s="496"/>
      <c r="BQ98" s="496"/>
      <c r="BR98" s="496"/>
      <c r="BS98" s="496"/>
      <c r="BT98" s="496"/>
      <c r="BU98" s="496"/>
      <c r="BV98" s="496"/>
      <c r="BW98" s="496"/>
      <c r="BX98" s="496"/>
      <c r="BY98" s="496"/>
      <c r="BZ98" s="496"/>
      <c r="CA98" s="496"/>
      <c r="CB98" s="496"/>
      <c r="CC98" s="496"/>
      <c r="CD98" s="496"/>
      <c r="CE98" s="496"/>
      <c r="CF98" s="496"/>
      <c r="CG98" s="496"/>
      <c r="CH98" s="496"/>
      <c r="CI98" s="496"/>
      <c r="CJ98" s="496"/>
      <c r="CK98" s="496"/>
      <c r="CL98" s="496"/>
      <c r="CM98" s="496"/>
      <c r="CN98" s="496"/>
      <c r="CO98" s="496"/>
      <c r="CP98" s="496"/>
      <c r="CQ98" s="496"/>
      <c r="CR98" s="496"/>
      <c r="CS98" s="496"/>
      <c r="CT98" s="496"/>
      <c r="CU98" s="496"/>
      <c r="CV98" s="496"/>
      <c r="CW98" s="496"/>
      <c r="CX98" s="496"/>
      <c r="CY98" s="1374"/>
      <c r="CZ98" s="1374"/>
      <c r="DA98" s="496"/>
      <c r="DB98" s="496"/>
      <c r="DC98" s="496"/>
      <c r="DD98" s="496"/>
      <c r="DE98" s="496"/>
      <c r="DF98" s="496"/>
      <c r="DG98" s="496"/>
      <c r="DH98" s="496"/>
      <c r="DI98" s="496"/>
      <c r="DJ98" s="496"/>
      <c r="DK98" s="496"/>
      <c r="DL98" s="496"/>
      <c r="DM98" s="496"/>
      <c r="DN98" s="496"/>
      <c r="DO98" s="496"/>
      <c r="DP98" s="496"/>
      <c r="DQ98" s="496"/>
      <c r="DR98" s="496"/>
      <c r="DS98" s="496"/>
      <c r="DT98" s="496"/>
      <c r="DU98" s="496"/>
      <c r="DV98" s="496"/>
      <c r="DW98" s="496"/>
      <c r="DX98" s="496"/>
      <c r="DY98" s="496"/>
      <c r="DZ98" s="496"/>
      <c r="EA98" s="496"/>
      <c r="EB98" s="496"/>
      <c r="EC98" s="496"/>
      <c r="ED98" s="496"/>
      <c r="EE98" s="496"/>
      <c r="EF98" s="496"/>
      <c r="EG98" s="496"/>
      <c r="EH98" s="496"/>
      <c r="EI98" s="496"/>
      <c r="EJ98" s="496"/>
      <c r="EK98" s="496"/>
      <c r="EL98" s="496"/>
      <c r="EM98" s="496"/>
      <c r="EN98" s="496"/>
      <c r="EO98" s="496"/>
      <c r="EP98" s="496"/>
      <c r="EQ98" s="496"/>
      <c r="ER98" s="496"/>
      <c r="ES98" s="496"/>
      <c r="ET98" s="496"/>
      <c r="EU98" s="496"/>
      <c r="EV98" s="496"/>
      <c r="EW98" s="496"/>
      <c r="EX98" s="496"/>
      <c r="EY98" s="496"/>
      <c r="EZ98" s="1684"/>
      <c r="FA98" s="500">
        <f t="shared" si="6"/>
        <v>-9069783591</v>
      </c>
      <c r="FB98" s="501">
        <f t="shared" si="9"/>
        <v>0</v>
      </c>
      <c r="FC98" s="404"/>
      <c r="FD98" s="404"/>
      <c r="FE98" s="404">
        <v>-1</v>
      </c>
      <c r="FF98" s="404">
        <f t="shared" si="7"/>
        <v>0</v>
      </c>
      <c r="FG98" s="404"/>
      <c r="FH98" s="404"/>
      <c r="FI98" s="404"/>
      <c r="FJ98" s="404"/>
      <c r="FK98" s="404"/>
      <c r="FL98" s="504"/>
    </row>
    <row r="99" spans="1:168" ht="20.25" x14ac:dyDescent="0.5">
      <c r="A99" s="399">
        <v>310</v>
      </c>
      <c r="B99" s="399">
        <v>31022</v>
      </c>
      <c r="C99" s="1682" t="s">
        <v>1424</v>
      </c>
      <c r="D99" s="921"/>
      <c r="E99" s="1780">
        <v>-4554806637</v>
      </c>
      <c r="F99" s="507"/>
      <c r="G99" s="496"/>
      <c r="H99" s="496"/>
      <c r="I99" s="496"/>
      <c r="J99" s="496"/>
      <c r="K99" s="496"/>
      <c r="L99" s="496"/>
      <c r="M99" s="496"/>
      <c r="N99" s="496"/>
      <c r="O99" s="496"/>
      <c r="P99" s="496"/>
      <c r="Q99" s="496"/>
      <c r="R99" s="496"/>
      <c r="S99" s="496"/>
      <c r="T99" s="496"/>
      <c r="U99" s="496"/>
      <c r="V99" s="496"/>
      <c r="W99" s="496"/>
      <c r="X99" s="496"/>
      <c r="Y99" s="496"/>
      <c r="Z99" s="496"/>
      <c r="AA99" s="496"/>
      <c r="AB99" s="496"/>
      <c r="AC99" s="496"/>
      <c r="AD99" s="496"/>
      <c r="AE99" s="496"/>
      <c r="AF99" s="496"/>
      <c r="AG99" s="496"/>
      <c r="AH99" s="496"/>
      <c r="AI99" s="496"/>
      <c r="AJ99" s="496"/>
      <c r="AK99" s="496"/>
      <c r="AL99" s="496"/>
      <c r="AM99" s="496"/>
      <c r="AN99" s="496"/>
      <c r="AO99" s="496"/>
      <c r="AP99" s="496"/>
      <c r="AQ99" s="496"/>
      <c r="AR99" s="496"/>
      <c r="AS99" s="496"/>
      <c r="AT99" s="496"/>
      <c r="AU99" s="496"/>
      <c r="AV99" s="496"/>
      <c r="AW99" s="496"/>
      <c r="AX99" s="496"/>
      <c r="AY99" s="496"/>
      <c r="AZ99" s="496"/>
      <c r="BA99" s="496"/>
      <c r="BB99" s="496"/>
      <c r="BC99" s="496"/>
      <c r="BD99" s="496"/>
      <c r="BE99" s="496"/>
      <c r="BF99" s="496"/>
      <c r="BG99" s="496"/>
      <c r="BH99" s="496"/>
      <c r="BI99" s="496"/>
      <c r="BJ99" s="496"/>
      <c r="BK99" s="496"/>
      <c r="BL99" s="496"/>
      <c r="BM99" s="496"/>
      <c r="BN99" s="496"/>
      <c r="BO99" s="496"/>
      <c r="BP99" s="496"/>
      <c r="BQ99" s="496"/>
      <c r="BR99" s="496"/>
      <c r="BS99" s="496"/>
      <c r="BT99" s="496"/>
      <c r="BU99" s="496"/>
      <c r="BV99" s="496">
        <f>E99</f>
        <v>-4554806637</v>
      </c>
      <c r="BW99" s="496"/>
      <c r="BX99" s="496"/>
      <c r="BY99" s="496"/>
      <c r="BZ99" s="496"/>
      <c r="CA99" s="496"/>
      <c r="CB99" s="496"/>
      <c r="CC99" s="496"/>
      <c r="CD99" s="496"/>
      <c r="CE99" s="496"/>
      <c r="CF99" s="496"/>
      <c r="CG99" s="496"/>
      <c r="CH99" s="496"/>
      <c r="CI99" s="496"/>
      <c r="CJ99" s="496"/>
      <c r="CK99" s="496"/>
      <c r="CL99" s="496"/>
      <c r="CM99" s="496"/>
      <c r="CN99" s="496"/>
      <c r="CO99" s="496"/>
      <c r="CP99" s="496"/>
      <c r="CQ99" s="496"/>
      <c r="CR99" s="496"/>
      <c r="CS99" s="496"/>
      <c r="CT99" s="496"/>
      <c r="CU99" s="496"/>
      <c r="CV99" s="496"/>
      <c r="CW99" s="496"/>
      <c r="CX99" s="496"/>
      <c r="CY99" s="1374"/>
      <c r="CZ99" s="1374"/>
      <c r="DA99" s="496"/>
      <c r="DB99" s="496"/>
      <c r="DC99" s="496"/>
      <c r="DD99" s="496"/>
      <c r="DE99" s="496"/>
      <c r="DF99" s="496"/>
      <c r="DG99" s="496"/>
      <c r="DH99" s="496"/>
      <c r="DI99" s="496"/>
      <c r="DJ99" s="496"/>
      <c r="DK99" s="496"/>
      <c r="DL99" s="496"/>
      <c r="DM99" s="496"/>
      <c r="DN99" s="496"/>
      <c r="DO99" s="496"/>
      <c r="DP99" s="496"/>
      <c r="DQ99" s="496"/>
      <c r="DR99" s="496"/>
      <c r="DS99" s="496"/>
      <c r="DT99" s="496"/>
      <c r="DU99" s="496"/>
      <c r="DV99" s="496"/>
      <c r="DW99" s="496"/>
      <c r="DX99" s="496"/>
      <c r="DY99" s="496"/>
      <c r="DZ99" s="496"/>
      <c r="EA99" s="496"/>
      <c r="EB99" s="496"/>
      <c r="EC99" s="496"/>
      <c r="ED99" s="496"/>
      <c r="EE99" s="496"/>
      <c r="EF99" s="496"/>
      <c r="EG99" s="496"/>
      <c r="EH99" s="496"/>
      <c r="EI99" s="496"/>
      <c r="EJ99" s="496"/>
      <c r="EK99" s="496"/>
      <c r="EL99" s="496"/>
      <c r="EM99" s="496"/>
      <c r="EN99" s="496"/>
      <c r="EO99" s="496"/>
      <c r="EP99" s="496"/>
      <c r="EQ99" s="496"/>
      <c r="ER99" s="496"/>
      <c r="ES99" s="496"/>
      <c r="ET99" s="496"/>
      <c r="EU99" s="496"/>
      <c r="EV99" s="496"/>
      <c r="EW99" s="496"/>
      <c r="EX99" s="496"/>
      <c r="EY99" s="496"/>
      <c r="EZ99" s="1684"/>
      <c r="FA99" s="500">
        <f t="shared" ref="FA99:FA133" si="10">SUM(F99:EZ99)</f>
        <v>-4554806637</v>
      </c>
      <c r="FB99" s="501">
        <f t="shared" si="9"/>
        <v>0</v>
      </c>
      <c r="FC99" s="404"/>
      <c r="FD99" s="404">
        <v>778403334</v>
      </c>
      <c r="FE99" s="404">
        <v>-1</v>
      </c>
      <c r="FF99" s="404">
        <f t="shared" si="7"/>
        <v>-778403334</v>
      </c>
      <c r="FG99" s="404"/>
      <c r="FH99" s="404"/>
      <c r="FI99" s="404"/>
      <c r="FJ99" s="404"/>
      <c r="FK99" s="404"/>
      <c r="FL99" s="504"/>
    </row>
    <row r="100" spans="1:168" ht="20.25" x14ac:dyDescent="0.5">
      <c r="A100" s="399">
        <v>310</v>
      </c>
      <c r="B100" s="399">
        <v>31029</v>
      </c>
      <c r="C100" s="1682" t="s">
        <v>1425</v>
      </c>
      <c r="D100" s="921"/>
      <c r="E100" s="1780">
        <v>-10129090790</v>
      </c>
      <c r="F100" s="507"/>
      <c r="G100" s="496"/>
      <c r="H100" s="496"/>
      <c r="I100" s="496"/>
      <c r="J100" s="496"/>
      <c r="K100" s="496"/>
      <c r="L100" s="496"/>
      <c r="M100" s="496"/>
      <c r="N100" s="496"/>
      <c r="O100" s="496"/>
      <c r="P100" s="496"/>
      <c r="Q100" s="496"/>
      <c r="R100" s="496"/>
      <c r="S100" s="496"/>
      <c r="T100" s="496"/>
      <c r="U100" s="496"/>
      <c r="V100" s="496"/>
      <c r="W100" s="496"/>
      <c r="X100" s="496"/>
      <c r="Y100" s="496"/>
      <c r="Z100" s="496"/>
      <c r="AA100" s="496"/>
      <c r="AB100" s="496"/>
      <c r="AC100" s="496"/>
      <c r="AD100" s="496"/>
      <c r="AE100" s="496"/>
      <c r="AF100" s="496"/>
      <c r="AG100" s="496"/>
      <c r="AH100" s="496"/>
      <c r="AI100" s="496"/>
      <c r="AJ100" s="496"/>
      <c r="AK100" s="496"/>
      <c r="AL100" s="496"/>
      <c r="AM100" s="496"/>
      <c r="AN100" s="496"/>
      <c r="AO100" s="496"/>
      <c r="AP100" s="496"/>
      <c r="AQ100" s="496"/>
      <c r="AR100" s="496"/>
      <c r="AS100" s="496"/>
      <c r="AT100" s="496"/>
      <c r="AU100" s="496"/>
      <c r="AV100" s="496"/>
      <c r="AW100" s="496"/>
      <c r="AX100" s="496"/>
      <c r="AY100" s="496"/>
      <c r="AZ100" s="496"/>
      <c r="BA100" s="496"/>
      <c r="BB100" s="496"/>
      <c r="BC100" s="496"/>
      <c r="BD100" s="496"/>
      <c r="BE100" s="496"/>
      <c r="BF100" s="496"/>
      <c r="BG100" s="496"/>
      <c r="BH100" s="496"/>
      <c r="BI100" s="496"/>
      <c r="BJ100" s="496"/>
      <c r="BK100" s="496"/>
      <c r="BL100" s="496"/>
      <c r="BM100" s="496"/>
      <c r="BN100" s="496"/>
      <c r="BO100" s="496"/>
      <c r="BP100" s="496"/>
      <c r="BQ100" s="496"/>
      <c r="BR100" s="496"/>
      <c r="BS100" s="496"/>
      <c r="BT100" s="496"/>
      <c r="BU100" s="496"/>
      <c r="BV100" s="496">
        <f>E100</f>
        <v>-10129090790</v>
      </c>
      <c r="BW100" s="496"/>
      <c r="BX100" s="496"/>
      <c r="BY100" s="496"/>
      <c r="BZ100" s="496"/>
      <c r="CA100" s="496"/>
      <c r="CB100" s="496"/>
      <c r="CC100" s="496"/>
      <c r="CD100" s="496"/>
      <c r="CE100" s="496"/>
      <c r="CF100" s="496"/>
      <c r="CG100" s="496"/>
      <c r="CH100" s="496"/>
      <c r="CI100" s="496"/>
      <c r="CJ100" s="496"/>
      <c r="CK100" s="496"/>
      <c r="CL100" s="496"/>
      <c r="CM100" s="496"/>
      <c r="CN100" s="496"/>
      <c r="CO100" s="496"/>
      <c r="CP100" s="496"/>
      <c r="CQ100" s="496"/>
      <c r="CR100" s="496"/>
      <c r="CS100" s="496"/>
      <c r="CT100" s="496"/>
      <c r="CU100" s="496"/>
      <c r="CV100" s="496"/>
      <c r="CW100" s="496"/>
      <c r="CX100" s="496"/>
      <c r="CY100" s="1374"/>
      <c r="CZ100" s="1374"/>
      <c r="DA100" s="496"/>
      <c r="DB100" s="496"/>
      <c r="DC100" s="496"/>
      <c r="DD100" s="496"/>
      <c r="DE100" s="496"/>
      <c r="DF100" s="496"/>
      <c r="DG100" s="496"/>
      <c r="DH100" s="496"/>
      <c r="DI100" s="496"/>
      <c r="DJ100" s="496"/>
      <c r="DK100" s="496"/>
      <c r="DL100" s="496"/>
      <c r="DM100" s="496"/>
      <c r="DN100" s="496"/>
      <c r="DO100" s="496"/>
      <c r="DP100" s="496"/>
      <c r="DQ100" s="496"/>
      <c r="DR100" s="496"/>
      <c r="DS100" s="496"/>
      <c r="DT100" s="496"/>
      <c r="DU100" s="496"/>
      <c r="DV100" s="496"/>
      <c r="DW100" s="496"/>
      <c r="DX100" s="496"/>
      <c r="DY100" s="496"/>
      <c r="DZ100" s="496"/>
      <c r="EA100" s="496"/>
      <c r="EB100" s="496"/>
      <c r="EC100" s="496"/>
      <c r="ED100" s="496"/>
      <c r="EE100" s="496"/>
      <c r="EF100" s="496"/>
      <c r="EG100" s="496"/>
      <c r="EH100" s="496"/>
      <c r="EI100" s="496"/>
      <c r="EJ100" s="496"/>
      <c r="EK100" s="496"/>
      <c r="EL100" s="496"/>
      <c r="EM100" s="496"/>
      <c r="EN100" s="496"/>
      <c r="EO100" s="496"/>
      <c r="EP100" s="496"/>
      <c r="EQ100" s="496"/>
      <c r="ER100" s="496"/>
      <c r="ES100" s="496"/>
      <c r="ET100" s="496"/>
      <c r="EU100" s="496"/>
      <c r="EV100" s="496"/>
      <c r="EW100" s="496"/>
      <c r="EX100" s="496"/>
      <c r="EY100" s="496"/>
      <c r="EZ100" s="1684"/>
      <c r="FA100" s="500">
        <f t="shared" si="10"/>
        <v>-10129090790</v>
      </c>
      <c r="FB100" s="501">
        <f t="shared" si="9"/>
        <v>0</v>
      </c>
      <c r="FC100" s="404"/>
      <c r="FD100" s="404">
        <v>3518197</v>
      </c>
      <c r="FE100" s="404">
        <v>-1</v>
      </c>
      <c r="FF100" s="404">
        <f t="shared" si="7"/>
        <v>-3518197</v>
      </c>
      <c r="FG100" s="404"/>
      <c r="FH100" s="404"/>
      <c r="FI100" s="404"/>
      <c r="FJ100" s="404"/>
      <c r="FK100" s="404"/>
      <c r="FL100" s="504"/>
    </row>
    <row r="101" spans="1:168" ht="20.25" x14ac:dyDescent="0.5">
      <c r="A101" s="399">
        <v>310</v>
      </c>
      <c r="B101" s="399">
        <v>31030</v>
      </c>
      <c r="C101" s="1682" t="s">
        <v>2035</v>
      </c>
      <c r="D101" s="921"/>
      <c r="E101" s="921">
        <v>0</v>
      </c>
      <c r="F101" s="507"/>
      <c r="G101" s="496"/>
      <c r="H101" s="496"/>
      <c r="I101" s="496"/>
      <c r="J101" s="496"/>
      <c r="K101" s="496"/>
      <c r="L101" s="496"/>
      <c r="M101" s="496"/>
      <c r="N101" s="496"/>
      <c r="O101" s="496"/>
      <c r="P101" s="496"/>
      <c r="Q101" s="496"/>
      <c r="R101" s="496"/>
      <c r="S101" s="496"/>
      <c r="T101" s="496"/>
      <c r="U101" s="496"/>
      <c r="V101" s="496"/>
      <c r="W101" s="496"/>
      <c r="X101" s="496"/>
      <c r="Y101" s="496"/>
      <c r="Z101" s="496"/>
      <c r="AA101" s="496"/>
      <c r="AB101" s="496"/>
      <c r="AC101" s="496"/>
      <c r="AD101" s="496"/>
      <c r="AE101" s="496"/>
      <c r="AF101" s="496"/>
      <c r="AG101" s="496"/>
      <c r="AH101" s="496"/>
      <c r="AI101" s="496"/>
      <c r="AJ101" s="496"/>
      <c r="AK101" s="496"/>
      <c r="AL101" s="496"/>
      <c r="AM101" s="496"/>
      <c r="AN101" s="496"/>
      <c r="AO101" s="496"/>
      <c r="AP101" s="496"/>
      <c r="AQ101" s="496"/>
      <c r="AR101" s="496"/>
      <c r="AS101" s="496"/>
      <c r="AT101" s="496"/>
      <c r="AU101" s="496"/>
      <c r="AV101" s="496"/>
      <c r="AW101" s="496"/>
      <c r="AX101" s="496"/>
      <c r="AY101" s="496"/>
      <c r="AZ101" s="496"/>
      <c r="BA101" s="496"/>
      <c r="BB101" s="496"/>
      <c r="BC101" s="496"/>
      <c r="BD101" s="496"/>
      <c r="BE101" s="496"/>
      <c r="BF101" s="496"/>
      <c r="BG101" s="496"/>
      <c r="BH101" s="496"/>
      <c r="BI101" s="496"/>
      <c r="BJ101" s="496"/>
      <c r="BK101" s="496"/>
      <c r="BL101" s="496"/>
      <c r="BM101" s="496"/>
      <c r="BN101" s="496"/>
      <c r="BO101" s="496"/>
      <c r="BP101" s="496"/>
      <c r="BQ101" s="496"/>
      <c r="BR101" s="496"/>
      <c r="BS101" s="496"/>
      <c r="BT101" s="496"/>
      <c r="BU101" s="496"/>
      <c r="BV101" s="496"/>
      <c r="BW101" s="496"/>
      <c r="BX101" s="496"/>
      <c r="BY101" s="496"/>
      <c r="BZ101" s="496"/>
      <c r="CA101" s="496"/>
      <c r="CB101" s="496"/>
      <c r="CC101" s="496"/>
      <c r="CD101" s="496"/>
      <c r="CE101" s="496"/>
      <c r="CF101" s="496"/>
      <c r="CG101" s="496"/>
      <c r="CH101" s="496"/>
      <c r="CI101" s="496"/>
      <c r="CJ101" s="496"/>
      <c r="CK101" s="496"/>
      <c r="CL101" s="496"/>
      <c r="CM101" s="496"/>
      <c r="CN101" s="496"/>
      <c r="CO101" s="496"/>
      <c r="CP101" s="496"/>
      <c r="CQ101" s="496"/>
      <c r="CR101" s="496"/>
      <c r="CS101" s="496"/>
      <c r="CT101" s="496"/>
      <c r="CU101" s="496"/>
      <c r="CV101" s="496"/>
      <c r="CW101" s="496"/>
      <c r="CX101" s="496"/>
      <c r="CY101" s="1374"/>
      <c r="CZ101" s="1374"/>
      <c r="DA101" s="496"/>
      <c r="DB101" s="496"/>
      <c r="DC101" s="496"/>
      <c r="DD101" s="496"/>
      <c r="DE101" s="496"/>
      <c r="DF101" s="496"/>
      <c r="DG101" s="496"/>
      <c r="DH101" s="496"/>
      <c r="DI101" s="496"/>
      <c r="DJ101" s="496"/>
      <c r="DK101" s="496"/>
      <c r="DL101" s="496"/>
      <c r="DM101" s="496"/>
      <c r="DN101" s="496"/>
      <c r="DO101" s="496"/>
      <c r="DP101" s="496"/>
      <c r="DQ101" s="496"/>
      <c r="DR101" s="496"/>
      <c r="DS101" s="496"/>
      <c r="DT101" s="496"/>
      <c r="DU101" s="496"/>
      <c r="DV101" s="496"/>
      <c r="DW101" s="496"/>
      <c r="DX101" s="496"/>
      <c r="DY101" s="496"/>
      <c r="DZ101" s="496"/>
      <c r="EA101" s="496"/>
      <c r="EB101" s="496"/>
      <c r="EC101" s="496"/>
      <c r="ED101" s="496"/>
      <c r="EE101" s="496"/>
      <c r="EF101" s="496"/>
      <c r="EG101" s="496"/>
      <c r="EH101" s="496"/>
      <c r="EI101" s="496"/>
      <c r="EJ101" s="496"/>
      <c r="EK101" s="496"/>
      <c r="EL101" s="496"/>
      <c r="EM101" s="496"/>
      <c r="EN101" s="496"/>
      <c r="EO101" s="496"/>
      <c r="EP101" s="496"/>
      <c r="EQ101" s="496"/>
      <c r="ER101" s="496"/>
      <c r="ES101" s="496"/>
      <c r="ET101" s="496"/>
      <c r="EU101" s="496"/>
      <c r="EV101" s="496"/>
      <c r="EW101" s="496"/>
      <c r="EX101" s="496"/>
      <c r="EY101" s="496"/>
      <c r="EZ101" s="1684"/>
      <c r="FA101" s="500">
        <f t="shared" si="10"/>
        <v>0</v>
      </c>
      <c r="FB101" s="501">
        <f t="shared" si="9"/>
        <v>0</v>
      </c>
      <c r="FC101" s="404"/>
      <c r="FD101" s="404"/>
      <c r="FE101" s="404"/>
      <c r="FF101" s="404"/>
      <c r="FG101" s="404"/>
      <c r="FH101" s="404"/>
      <c r="FI101" s="404"/>
      <c r="FJ101" s="404"/>
      <c r="FK101" s="404"/>
      <c r="FL101" s="504"/>
    </row>
    <row r="102" spans="1:168" ht="20.25" x14ac:dyDescent="0.5">
      <c r="A102" s="399">
        <v>310</v>
      </c>
      <c r="B102" s="399">
        <v>31031</v>
      </c>
      <c r="C102" s="1682" t="s">
        <v>1426</v>
      </c>
      <c r="D102" s="921"/>
      <c r="E102" s="1780">
        <v>-748536917</v>
      </c>
      <c r="F102" s="507"/>
      <c r="G102" s="496"/>
      <c r="H102" s="496"/>
      <c r="I102" s="496"/>
      <c r="J102" s="496"/>
      <c r="K102" s="496"/>
      <c r="L102" s="496"/>
      <c r="M102" s="496"/>
      <c r="N102" s="496"/>
      <c r="O102" s="496"/>
      <c r="P102" s="496"/>
      <c r="Q102" s="496"/>
      <c r="R102" s="496"/>
      <c r="S102" s="496"/>
      <c r="T102" s="496"/>
      <c r="U102" s="496"/>
      <c r="V102" s="496"/>
      <c r="W102" s="496"/>
      <c r="X102" s="496"/>
      <c r="Y102" s="496"/>
      <c r="Z102" s="496"/>
      <c r="AA102" s="496"/>
      <c r="AB102" s="496"/>
      <c r="AC102" s="496"/>
      <c r="AD102" s="496"/>
      <c r="AE102" s="496"/>
      <c r="AF102" s="496"/>
      <c r="AG102" s="496"/>
      <c r="AH102" s="496"/>
      <c r="AI102" s="496"/>
      <c r="AJ102" s="496"/>
      <c r="AK102" s="496"/>
      <c r="AL102" s="496"/>
      <c r="AM102" s="496"/>
      <c r="AN102" s="496"/>
      <c r="AO102" s="496"/>
      <c r="AP102" s="496"/>
      <c r="AQ102" s="496"/>
      <c r="AR102" s="496"/>
      <c r="AS102" s="496"/>
      <c r="AT102" s="496"/>
      <c r="AU102" s="496"/>
      <c r="AV102" s="496"/>
      <c r="AW102" s="496"/>
      <c r="AX102" s="496"/>
      <c r="AY102" s="496"/>
      <c r="AZ102" s="496"/>
      <c r="BA102" s="496"/>
      <c r="BB102" s="496"/>
      <c r="BC102" s="496"/>
      <c r="BD102" s="496"/>
      <c r="BE102" s="496"/>
      <c r="BF102" s="496"/>
      <c r="BG102" s="496"/>
      <c r="BH102" s="496"/>
      <c r="BI102" s="496"/>
      <c r="BJ102" s="496"/>
      <c r="BK102" s="496"/>
      <c r="BL102" s="496"/>
      <c r="BM102" s="496"/>
      <c r="BN102" s="496"/>
      <c r="BO102" s="496"/>
      <c r="BP102" s="496">
        <f>E102</f>
        <v>-748536917</v>
      </c>
      <c r="BQ102" s="496"/>
      <c r="BR102" s="496"/>
      <c r="BS102" s="496"/>
      <c r="BT102" s="496"/>
      <c r="BU102" s="496"/>
      <c r="BV102" s="496"/>
      <c r="BW102" s="496"/>
      <c r="BX102" s="496"/>
      <c r="BY102" s="496"/>
      <c r="BZ102" s="496"/>
      <c r="CA102" s="496"/>
      <c r="CB102" s="496"/>
      <c r="CC102" s="496"/>
      <c r="CD102" s="496"/>
      <c r="CE102" s="496"/>
      <c r="CF102" s="496"/>
      <c r="CG102" s="496"/>
      <c r="CH102" s="496"/>
      <c r="CI102" s="496"/>
      <c r="CJ102" s="496"/>
      <c r="CK102" s="496"/>
      <c r="CL102" s="496"/>
      <c r="CM102" s="496"/>
      <c r="CN102" s="496"/>
      <c r="CO102" s="496"/>
      <c r="CP102" s="496"/>
      <c r="CQ102" s="496"/>
      <c r="CR102" s="496"/>
      <c r="CS102" s="496"/>
      <c r="CT102" s="496"/>
      <c r="CU102" s="496"/>
      <c r="CV102" s="496"/>
      <c r="CW102" s="496"/>
      <c r="CX102" s="496"/>
      <c r="CY102" s="1374"/>
      <c r="CZ102" s="1374"/>
      <c r="DA102" s="496"/>
      <c r="DB102" s="496"/>
      <c r="DC102" s="496"/>
      <c r="DD102" s="496"/>
      <c r="DE102" s="496"/>
      <c r="DF102" s="496"/>
      <c r="DG102" s="496"/>
      <c r="DH102" s="496"/>
      <c r="DI102" s="496"/>
      <c r="DJ102" s="496"/>
      <c r="DK102" s="496"/>
      <c r="DL102" s="496"/>
      <c r="DM102" s="496"/>
      <c r="DN102" s="496"/>
      <c r="DO102" s="496"/>
      <c r="DP102" s="496"/>
      <c r="DQ102" s="496"/>
      <c r="DR102" s="496"/>
      <c r="DS102" s="496"/>
      <c r="DT102" s="496"/>
      <c r="DU102" s="496"/>
      <c r="DV102" s="496"/>
      <c r="DW102" s="496"/>
      <c r="DX102" s="496"/>
      <c r="DY102" s="496"/>
      <c r="DZ102" s="496"/>
      <c r="EA102" s="496"/>
      <c r="EB102" s="496"/>
      <c r="EC102" s="496"/>
      <c r="ED102" s="496"/>
      <c r="EE102" s="496"/>
      <c r="EF102" s="496"/>
      <c r="EG102" s="496"/>
      <c r="EH102" s="496"/>
      <c r="EI102" s="496"/>
      <c r="EJ102" s="496"/>
      <c r="EK102" s="496"/>
      <c r="EL102" s="496"/>
      <c r="EM102" s="496"/>
      <c r="EN102" s="496"/>
      <c r="EO102" s="496"/>
      <c r="EP102" s="496"/>
      <c r="EQ102" s="496"/>
      <c r="ER102" s="496"/>
      <c r="ES102" s="496"/>
      <c r="ET102" s="496"/>
      <c r="EU102" s="496"/>
      <c r="EV102" s="496"/>
      <c r="EW102" s="496"/>
      <c r="EX102" s="496"/>
      <c r="EY102" s="496"/>
      <c r="EZ102" s="1684"/>
      <c r="FA102" s="500">
        <f t="shared" si="10"/>
        <v>-748536917</v>
      </c>
      <c r="FB102" s="501">
        <f t="shared" si="9"/>
        <v>0</v>
      </c>
      <c r="FC102" s="404"/>
      <c r="FD102" s="404">
        <v>347795714</v>
      </c>
      <c r="FE102" s="404">
        <v>-1</v>
      </c>
      <c r="FF102" s="404">
        <f t="shared" si="7"/>
        <v>-347795714</v>
      </c>
      <c r="FG102" s="404"/>
      <c r="FH102" s="404"/>
      <c r="FI102" s="404"/>
      <c r="FJ102" s="404"/>
      <c r="FK102" s="404"/>
      <c r="FL102" s="504"/>
    </row>
    <row r="103" spans="1:168" ht="20.25" x14ac:dyDescent="0.5">
      <c r="A103" s="399">
        <v>310</v>
      </c>
      <c r="B103" s="399">
        <v>31032</v>
      </c>
      <c r="C103" s="1682" t="s">
        <v>1427</v>
      </c>
      <c r="D103" s="921"/>
      <c r="E103" s="1780">
        <v>-817815140</v>
      </c>
      <c r="F103" s="507"/>
      <c r="G103" s="496"/>
      <c r="H103" s="496"/>
      <c r="I103" s="496"/>
      <c r="J103" s="496"/>
      <c r="K103" s="496"/>
      <c r="L103" s="496"/>
      <c r="M103" s="496"/>
      <c r="N103" s="496"/>
      <c r="O103" s="496"/>
      <c r="P103" s="496"/>
      <c r="Q103" s="496"/>
      <c r="R103" s="496"/>
      <c r="S103" s="496"/>
      <c r="T103" s="496"/>
      <c r="U103" s="496"/>
      <c r="V103" s="496"/>
      <c r="W103" s="496"/>
      <c r="X103" s="496"/>
      <c r="Y103" s="496"/>
      <c r="Z103" s="496"/>
      <c r="AA103" s="496"/>
      <c r="AB103" s="496"/>
      <c r="AC103" s="496"/>
      <c r="AD103" s="496"/>
      <c r="AE103" s="496"/>
      <c r="AF103" s="496"/>
      <c r="AG103" s="496"/>
      <c r="AH103" s="496"/>
      <c r="AI103" s="496"/>
      <c r="AJ103" s="496"/>
      <c r="AK103" s="496"/>
      <c r="AL103" s="496"/>
      <c r="AM103" s="496"/>
      <c r="AN103" s="496"/>
      <c r="AO103" s="496"/>
      <c r="AP103" s="496"/>
      <c r="AQ103" s="496"/>
      <c r="AR103" s="496"/>
      <c r="AS103" s="496"/>
      <c r="AT103" s="496"/>
      <c r="AU103" s="496"/>
      <c r="AV103" s="496"/>
      <c r="AW103" s="496"/>
      <c r="AX103" s="496"/>
      <c r="AY103" s="496"/>
      <c r="AZ103" s="496"/>
      <c r="BA103" s="496"/>
      <c r="BB103" s="496"/>
      <c r="BC103" s="496"/>
      <c r="BD103" s="496"/>
      <c r="BE103" s="496"/>
      <c r="BF103" s="496"/>
      <c r="BG103" s="496"/>
      <c r="BH103" s="496"/>
      <c r="BI103" s="496"/>
      <c r="BJ103" s="496"/>
      <c r="BK103" s="496"/>
      <c r="BL103" s="496"/>
      <c r="BM103" s="496"/>
      <c r="BN103" s="496"/>
      <c r="BO103" s="496"/>
      <c r="BP103" s="496"/>
      <c r="BQ103" s="496"/>
      <c r="BR103" s="496"/>
      <c r="BS103" s="496">
        <f>E103</f>
        <v>-817815140</v>
      </c>
      <c r="BT103" s="496"/>
      <c r="BU103" s="496"/>
      <c r="BV103" s="496"/>
      <c r="BW103" s="496"/>
      <c r="BX103" s="496"/>
      <c r="BY103" s="496"/>
      <c r="BZ103" s="496"/>
      <c r="CA103" s="496"/>
      <c r="CB103" s="496"/>
      <c r="CC103" s="496"/>
      <c r="CD103" s="496"/>
      <c r="CE103" s="496"/>
      <c r="CF103" s="496"/>
      <c r="CG103" s="496"/>
      <c r="CH103" s="496"/>
      <c r="CI103" s="496"/>
      <c r="CJ103" s="496"/>
      <c r="CK103" s="496"/>
      <c r="CL103" s="496"/>
      <c r="CM103" s="496"/>
      <c r="CN103" s="496"/>
      <c r="CO103" s="496"/>
      <c r="CP103" s="496"/>
      <c r="CQ103" s="496"/>
      <c r="CR103" s="496"/>
      <c r="CS103" s="496"/>
      <c r="CT103" s="496"/>
      <c r="CU103" s="496"/>
      <c r="CV103" s="496"/>
      <c r="CW103" s="496"/>
      <c r="CX103" s="496"/>
      <c r="CY103" s="1374"/>
      <c r="CZ103" s="1374"/>
      <c r="DA103" s="496"/>
      <c r="DB103" s="496"/>
      <c r="DC103" s="496"/>
      <c r="DD103" s="496"/>
      <c r="DE103" s="496"/>
      <c r="DF103" s="496"/>
      <c r="DG103" s="496"/>
      <c r="DH103" s="496"/>
      <c r="DI103" s="496"/>
      <c r="DJ103" s="496"/>
      <c r="DK103" s="496"/>
      <c r="DL103" s="496"/>
      <c r="DM103" s="496"/>
      <c r="DN103" s="496"/>
      <c r="DO103" s="496"/>
      <c r="DP103" s="496"/>
      <c r="DQ103" s="496"/>
      <c r="DR103" s="496"/>
      <c r="DS103" s="496"/>
      <c r="DT103" s="496"/>
      <c r="DU103" s="496"/>
      <c r="DV103" s="496"/>
      <c r="DW103" s="496"/>
      <c r="DX103" s="496"/>
      <c r="DY103" s="496"/>
      <c r="DZ103" s="496"/>
      <c r="EA103" s="496"/>
      <c r="EB103" s="496"/>
      <c r="EC103" s="496"/>
      <c r="ED103" s="496"/>
      <c r="EE103" s="496"/>
      <c r="EF103" s="496"/>
      <c r="EG103" s="496"/>
      <c r="EH103" s="496"/>
      <c r="EI103" s="496"/>
      <c r="EJ103" s="496"/>
      <c r="EK103" s="496"/>
      <c r="EL103" s="496"/>
      <c r="EM103" s="496"/>
      <c r="EN103" s="496"/>
      <c r="EO103" s="496"/>
      <c r="EP103" s="496"/>
      <c r="EQ103" s="496"/>
      <c r="ER103" s="496"/>
      <c r="ES103" s="496"/>
      <c r="ET103" s="496"/>
      <c r="EU103" s="496"/>
      <c r="EV103" s="496"/>
      <c r="EW103" s="496"/>
      <c r="EX103" s="496"/>
      <c r="EY103" s="496"/>
      <c r="EZ103" s="1684"/>
      <c r="FA103" s="500">
        <f t="shared" si="10"/>
        <v>-817815140</v>
      </c>
      <c r="FB103" s="501">
        <f t="shared" si="9"/>
        <v>0</v>
      </c>
      <c r="FC103" s="404"/>
      <c r="FD103" s="404">
        <v>7102665648</v>
      </c>
      <c r="FE103" s="404">
        <v>-1</v>
      </c>
      <c r="FF103" s="404">
        <f t="shared" si="7"/>
        <v>-7102665648</v>
      </c>
      <c r="FG103" s="404"/>
      <c r="FH103" s="404"/>
      <c r="FI103" s="404"/>
      <c r="FJ103" s="404"/>
      <c r="FK103" s="404"/>
      <c r="FL103" s="504"/>
    </row>
    <row r="104" spans="1:168" ht="20.25" x14ac:dyDescent="0.5">
      <c r="A104" s="399">
        <v>310</v>
      </c>
      <c r="B104" s="399">
        <v>31034</v>
      </c>
      <c r="C104" s="1682" t="s">
        <v>2031</v>
      </c>
      <c r="D104" s="921"/>
      <c r="E104" s="921">
        <v>0</v>
      </c>
      <c r="F104" s="507"/>
      <c r="G104" s="496"/>
      <c r="H104" s="496"/>
      <c r="I104" s="496"/>
      <c r="J104" s="496"/>
      <c r="K104" s="496"/>
      <c r="L104" s="496"/>
      <c r="M104" s="496"/>
      <c r="N104" s="496"/>
      <c r="O104" s="496"/>
      <c r="P104" s="496"/>
      <c r="Q104" s="496"/>
      <c r="R104" s="496"/>
      <c r="S104" s="496"/>
      <c r="T104" s="496"/>
      <c r="U104" s="496"/>
      <c r="V104" s="496"/>
      <c r="W104" s="496"/>
      <c r="X104" s="496"/>
      <c r="Y104" s="496"/>
      <c r="Z104" s="496"/>
      <c r="AA104" s="496"/>
      <c r="AB104" s="496"/>
      <c r="AC104" s="496"/>
      <c r="AD104" s="496"/>
      <c r="AE104" s="496"/>
      <c r="AF104" s="496"/>
      <c r="AG104" s="496"/>
      <c r="AH104" s="496"/>
      <c r="AI104" s="496"/>
      <c r="AJ104" s="496"/>
      <c r="AK104" s="496"/>
      <c r="AL104" s="496"/>
      <c r="AM104" s="496"/>
      <c r="AN104" s="496"/>
      <c r="AO104" s="496"/>
      <c r="AP104" s="496"/>
      <c r="AQ104" s="496"/>
      <c r="AR104" s="496"/>
      <c r="AS104" s="496"/>
      <c r="AT104" s="496"/>
      <c r="AU104" s="496"/>
      <c r="AV104" s="496"/>
      <c r="AW104" s="496"/>
      <c r="AX104" s="496"/>
      <c r="AY104" s="496"/>
      <c r="AZ104" s="496"/>
      <c r="BA104" s="496"/>
      <c r="BB104" s="496"/>
      <c r="BC104" s="496"/>
      <c r="BD104" s="496"/>
      <c r="BE104" s="496"/>
      <c r="BF104" s="496"/>
      <c r="BG104" s="496"/>
      <c r="BH104" s="496"/>
      <c r="BI104" s="496"/>
      <c r="BJ104" s="496"/>
      <c r="BK104" s="496"/>
      <c r="BL104" s="496"/>
      <c r="BM104" s="496"/>
      <c r="BN104" s="496"/>
      <c r="BO104" s="496"/>
      <c r="BP104" s="496"/>
      <c r="BQ104" s="496"/>
      <c r="BR104" s="496"/>
      <c r="BS104" s="496"/>
      <c r="BT104" s="496"/>
      <c r="BU104" s="496"/>
      <c r="BV104" s="496">
        <f>E104</f>
        <v>0</v>
      </c>
      <c r="BW104" s="496"/>
      <c r="BX104" s="496"/>
      <c r="BY104" s="496"/>
      <c r="BZ104" s="496"/>
      <c r="CA104" s="496"/>
      <c r="CB104" s="496"/>
      <c r="CC104" s="496"/>
      <c r="CD104" s="496"/>
      <c r="CE104" s="496"/>
      <c r="CF104" s="496"/>
      <c r="CG104" s="496"/>
      <c r="CH104" s="496"/>
      <c r="CI104" s="496"/>
      <c r="CJ104" s="496"/>
      <c r="CK104" s="496"/>
      <c r="CL104" s="496"/>
      <c r="CM104" s="496"/>
      <c r="CN104" s="496"/>
      <c r="CO104" s="496"/>
      <c r="CP104" s="496"/>
      <c r="CQ104" s="496"/>
      <c r="CR104" s="496"/>
      <c r="CS104" s="496"/>
      <c r="CT104" s="496"/>
      <c r="CU104" s="496"/>
      <c r="CV104" s="496"/>
      <c r="CW104" s="496"/>
      <c r="CX104" s="496"/>
      <c r="CY104" s="1374"/>
      <c r="CZ104" s="1374"/>
      <c r="DA104" s="496"/>
      <c r="DB104" s="496"/>
      <c r="DC104" s="496"/>
      <c r="DD104" s="496"/>
      <c r="DE104" s="496"/>
      <c r="DF104" s="496"/>
      <c r="DG104" s="496"/>
      <c r="DH104" s="496"/>
      <c r="DI104" s="496"/>
      <c r="DJ104" s="496"/>
      <c r="DK104" s="496"/>
      <c r="DL104" s="496"/>
      <c r="DM104" s="496"/>
      <c r="DN104" s="496"/>
      <c r="DO104" s="496"/>
      <c r="DP104" s="496"/>
      <c r="DQ104" s="496"/>
      <c r="DR104" s="496"/>
      <c r="DS104" s="496"/>
      <c r="DT104" s="496"/>
      <c r="DU104" s="496"/>
      <c r="DV104" s="496"/>
      <c r="DW104" s="496"/>
      <c r="DX104" s="496"/>
      <c r="DY104" s="496"/>
      <c r="DZ104" s="496"/>
      <c r="EA104" s="496"/>
      <c r="EB104" s="496"/>
      <c r="EC104" s="496"/>
      <c r="ED104" s="496"/>
      <c r="EE104" s="496"/>
      <c r="EF104" s="496"/>
      <c r="EG104" s="496"/>
      <c r="EH104" s="496"/>
      <c r="EI104" s="496"/>
      <c r="EJ104" s="496"/>
      <c r="EK104" s="496"/>
      <c r="EL104" s="496"/>
      <c r="EM104" s="496"/>
      <c r="EN104" s="496"/>
      <c r="EO104" s="496"/>
      <c r="EP104" s="496"/>
      <c r="EQ104" s="496"/>
      <c r="ER104" s="496"/>
      <c r="ES104" s="496"/>
      <c r="ET104" s="496"/>
      <c r="EU104" s="496"/>
      <c r="EV104" s="496"/>
      <c r="EW104" s="496"/>
      <c r="EX104" s="496"/>
      <c r="EY104" s="496"/>
      <c r="EZ104" s="1684"/>
      <c r="FA104" s="500">
        <f t="shared" si="10"/>
        <v>0</v>
      </c>
      <c r="FB104" s="501">
        <f t="shared" si="9"/>
        <v>0</v>
      </c>
      <c r="FC104" s="404"/>
      <c r="FD104" s="404"/>
      <c r="FE104" s="404">
        <v>-1</v>
      </c>
      <c r="FF104" s="404">
        <f t="shared" si="7"/>
        <v>0</v>
      </c>
      <c r="FG104" s="404"/>
      <c r="FH104" s="404"/>
      <c r="FI104" s="404"/>
      <c r="FJ104" s="404"/>
      <c r="FK104" s="404"/>
      <c r="FL104" s="504"/>
    </row>
    <row r="105" spans="1:168" ht="20.25" x14ac:dyDescent="0.5">
      <c r="A105" s="399">
        <v>310</v>
      </c>
      <c r="B105" s="399">
        <v>31036</v>
      </c>
      <c r="C105" s="1682" t="s">
        <v>1428</v>
      </c>
      <c r="D105" s="921"/>
      <c r="E105" s="1780">
        <v>-123931411</v>
      </c>
      <c r="F105" s="507"/>
      <c r="G105" s="496"/>
      <c r="H105" s="496"/>
      <c r="I105" s="496"/>
      <c r="J105" s="496"/>
      <c r="K105" s="496"/>
      <c r="L105" s="496"/>
      <c r="M105" s="496"/>
      <c r="N105" s="496"/>
      <c r="O105" s="496"/>
      <c r="P105" s="496"/>
      <c r="Q105" s="496"/>
      <c r="R105" s="496"/>
      <c r="S105" s="496"/>
      <c r="T105" s="496"/>
      <c r="U105" s="496"/>
      <c r="V105" s="496"/>
      <c r="W105" s="496"/>
      <c r="X105" s="496"/>
      <c r="Y105" s="496"/>
      <c r="Z105" s="496"/>
      <c r="AA105" s="496"/>
      <c r="AB105" s="496"/>
      <c r="AC105" s="496"/>
      <c r="AD105" s="496"/>
      <c r="AE105" s="496"/>
      <c r="AF105" s="496"/>
      <c r="AG105" s="496"/>
      <c r="AH105" s="496"/>
      <c r="AI105" s="496"/>
      <c r="AJ105" s="496"/>
      <c r="AK105" s="496"/>
      <c r="AL105" s="496">
        <f>-SUM(AC105:AK105)+D105-AN105</f>
        <v>0</v>
      </c>
      <c r="AM105" s="496"/>
      <c r="AN105" s="496"/>
      <c r="AO105" s="496"/>
      <c r="AP105" s="496"/>
      <c r="AQ105" s="496"/>
      <c r="AR105" s="496"/>
      <c r="AS105" s="496"/>
      <c r="AT105" s="496"/>
      <c r="AU105" s="496"/>
      <c r="AV105" s="496"/>
      <c r="AW105" s="496"/>
      <c r="AX105" s="496"/>
      <c r="AY105" s="496"/>
      <c r="AZ105" s="496"/>
      <c r="BA105" s="496"/>
      <c r="BB105" s="496"/>
      <c r="BC105" s="496"/>
      <c r="BD105" s="496"/>
      <c r="BE105" s="496"/>
      <c r="BF105" s="496"/>
      <c r="BG105" s="496"/>
      <c r="BH105" s="496"/>
      <c r="BI105" s="496"/>
      <c r="BJ105" s="496"/>
      <c r="BK105" s="496"/>
      <c r="BL105" s="496"/>
      <c r="BM105" s="496"/>
      <c r="BN105" s="496"/>
      <c r="BO105" s="496"/>
      <c r="BP105" s="496"/>
      <c r="BQ105" s="496"/>
      <c r="BR105" s="496"/>
      <c r="BS105" s="496"/>
      <c r="BT105" s="496"/>
      <c r="BU105" s="496"/>
      <c r="BV105" s="496">
        <f>E105</f>
        <v>-123931411</v>
      </c>
      <c r="BW105" s="496"/>
      <c r="BX105" s="496"/>
      <c r="BY105" s="496"/>
      <c r="BZ105" s="496"/>
      <c r="CA105" s="496"/>
      <c r="CB105" s="496"/>
      <c r="CC105" s="496"/>
      <c r="CD105" s="496"/>
      <c r="CE105" s="496"/>
      <c r="CF105" s="496"/>
      <c r="CG105" s="496"/>
      <c r="CH105" s="496"/>
      <c r="CI105" s="496"/>
      <c r="CJ105" s="496"/>
      <c r="CK105" s="496"/>
      <c r="CL105" s="496"/>
      <c r="CM105" s="496"/>
      <c r="CN105" s="496"/>
      <c r="CO105" s="496"/>
      <c r="CP105" s="496"/>
      <c r="CQ105" s="496"/>
      <c r="CR105" s="496"/>
      <c r="CS105" s="496"/>
      <c r="CT105" s="496"/>
      <c r="CU105" s="496"/>
      <c r="CV105" s="496"/>
      <c r="CW105" s="496"/>
      <c r="CX105" s="496"/>
      <c r="CY105" s="1374"/>
      <c r="CZ105" s="1374"/>
      <c r="DA105" s="496"/>
      <c r="DB105" s="496"/>
      <c r="DC105" s="496"/>
      <c r="DD105" s="496"/>
      <c r="DE105" s="496"/>
      <c r="DF105" s="496"/>
      <c r="DG105" s="496"/>
      <c r="DH105" s="496"/>
      <c r="DI105" s="496"/>
      <c r="DJ105" s="496"/>
      <c r="DK105" s="496"/>
      <c r="DL105" s="496"/>
      <c r="DM105" s="496"/>
      <c r="DN105" s="496"/>
      <c r="DO105" s="496"/>
      <c r="DP105" s="496"/>
      <c r="DQ105" s="496"/>
      <c r="DR105" s="496"/>
      <c r="DS105" s="496"/>
      <c r="DT105" s="496"/>
      <c r="DU105" s="496"/>
      <c r="DV105" s="496"/>
      <c r="DW105" s="496"/>
      <c r="DX105" s="496"/>
      <c r="DY105" s="496"/>
      <c r="DZ105" s="496"/>
      <c r="EA105" s="496"/>
      <c r="EB105" s="496"/>
      <c r="EC105" s="496"/>
      <c r="ED105" s="496"/>
      <c r="EE105" s="496"/>
      <c r="EF105" s="496"/>
      <c r="EG105" s="496"/>
      <c r="EH105" s="496"/>
      <c r="EI105" s="496"/>
      <c r="EJ105" s="496"/>
      <c r="EK105" s="496"/>
      <c r="EL105" s="496"/>
      <c r="EM105" s="496"/>
      <c r="EN105" s="496"/>
      <c r="EO105" s="496"/>
      <c r="EP105" s="496"/>
      <c r="EQ105" s="496"/>
      <c r="ER105" s="496"/>
      <c r="ES105" s="496"/>
      <c r="ET105" s="496"/>
      <c r="EU105" s="496"/>
      <c r="EV105" s="496"/>
      <c r="EW105" s="496"/>
      <c r="EX105" s="496"/>
      <c r="EY105" s="496"/>
      <c r="EZ105" s="1684"/>
      <c r="FA105" s="500">
        <f t="shared" si="10"/>
        <v>-123931411</v>
      </c>
      <c r="FB105" s="501">
        <f t="shared" si="9"/>
        <v>0</v>
      </c>
      <c r="FC105" s="404"/>
      <c r="FD105" s="404">
        <v>458870516</v>
      </c>
      <c r="FE105" s="404">
        <v>-1</v>
      </c>
      <c r="FF105" s="404">
        <f t="shared" si="7"/>
        <v>-458870516</v>
      </c>
      <c r="FG105" s="404"/>
      <c r="FH105" s="404"/>
      <c r="FI105" s="404"/>
      <c r="FJ105" s="404"/>
      <c r="FK105" s="404"/>
      <c r="FL105" s="504"/>
    </row>
    <row r="106" spans="1:168" ht="20.25" x14ac:dyDescent="0.5">
      <c r="A106" s="399">
        <v>310</v>
      </c>
      <c r="B106" s="399">
        <v>31037</v>
      </c>
      <c r="C106" s="1682" t="s">
        <v>2032</v>
      </c>
      <c r="D106" s="921"/>
      <c r="E106" s="1780">
        <v>-10189535900</v>
      </c>
      <c r="F106" s="507"/>
      <c r="G106" s="496"/>
      <c r="H106" s="496"/>
      <c r="I106" s="496"/>
      <c r="J106" s="496"/>
      <c r="K106" s="496"/>
      <c r="L106" s="496"/>
      <c r="M106" s="496"/>
      <c r="N106" s="496"/>
      <c r="O106" s="496"/>
      <c r="P106" s="496"/>
      <c r="Q106" s="496"/>
      <c r="R106" s="496"/>
      <c r="S106" s="496"/>
      <c r="T106" s="496"/>
      <c r="U106" s="496"/>
      <c r="V106" s="496"/>
      <c r="W106" s="496"/>
      <c r="X106" s="496"/>
      <c r="Y106" s="496"/>
      <c r="Z106" s="496"/>
      <c r="AA106" s="496"/>
      <c r="AB106" s="496"/>
      <c r="AC106" s="496"/>
      <c r="AD106" s="496"/>
      <c r="AE106" s="496"/>
      <c r="AF106" s="496"/>
      <c r="AG106" s="496"/>
      <c r="AH106" s="496"/>
      <c r="AI106" s="496"/>
      <c r="AJ106" s="496"/>
      <c r="AK106" s="496"/>
      <c r="AL106" s="496"/>
      <c r="AM106" s="496"/>
      <c r="AN106" s="496"/>
      <c r="AO106" s="496"/>
      <c r="AP106" s="496"/>
      <c r="AQ106" s="496"/>
      <c r="AR106" s="496"/>
      <c r="AS106" s="496"/>
      <c r="AT106" s="496"/>
      <c r="AU106" s="496"/>
      <c r="AV106" s="496"/>
      <c r="AW106" s="496"/>
      <c r="AX106" s="496"/>
      <c r="AY106" s="496"/>
      <c r="AZ106" s="496"/>
      <c r="BA106" s="496"/>
      <c r="BB106" s="496"/>
      <c r="BC106" s="496"/>
      <c r="BD106" s="496"/>
      <c r="BE106" s="496"/>
      <c r="BF106" s="496"/>
      <c r="BG106" s="496"/>
      <c r="BH106" s="496"/>
      <c r="BI106" s="496"/>
      <c r="BJ106" s="496"/>
      <c r="BK106" s="496"/>
      <c r="BL106" s="496"/>
      <c r="BM106" s="496"/>
      <c r="BN106" s="496"/>
      <c r="BO106" s="496"/>
      <c r="BP106" s="496"/>
      <c r="BQ106" s="496"/>
      <c r="BR106" s="496"/>
      <c r="BS106" s="496">
        <f>E106</f>
        <v>-10189535900</v>
      </c>
      <c r="BT106" s="496"/>
      <c r="BU106" s="496"/>
      <c r="BV106" s="496"/>
      <c r="BW106" s="496"/>
      <c r="BX106" s="496"/>
      <c r="BY106" s="496"/>
      <c r="BZ106" s="496"/>
      <c r="CA106" s="496"/>
      <c r="CB106" s="496"/>
      <c r="CC106" s="496"/>
      <c r="CD106" s="496"/>
      <c r="CE106" s="496"/>
      <c r="CF106" s="496"/>
      <c r="CG106" s="496"/>
      <c r="CH106" s="496"/>
      <c r="CI106" s="496"/>
      <c r="CJ106" s="496"/>
      <c r="CK106" s="496"/>
      <c r="CL106" s="496"/>
      <c r="CM106" s="496"/>
      <c r="CN106" s="496"/>
      <c r="CO106" s="496"/>
      <c r="CP106" s="496"/>
      <c r="CQ106" s="496"/>
      <c r="CR106" s="496"/>
      <c r="CS106" s="496"/>
      <c r="CT106" s="496"/>
      <c r="CU106" s="496"/>
      <c r="CV106" s="496"/>
      <c r="CW106" s="496"/>
      <c r="CX106" s="496"/>
      <c r="CY106" s="1374"/>
      <c r="CZ106" s="1374"/>
      <c r="DA106" s="496"/>
      <c r="DB106" s="496"/>
      <c r="DC106" s="496"/>
      <c r="DD106" s="496"/>
      <c r="DE106" s="496"/>
      <c r="DF106" s="496"/>
      <c r="DG106" s="496"/>
      <c r="DH106" s="496"/>
      <c r="DI106" s="496"/>
      <c r="DJ106" s="496"/>
      <c r="DK106" s="496"/>
      <c r="DL106" s="496"/>
      <c r="DM106" s="496"/>
      <c r="DN106" s="496"/>
      <c r="DO106" s="496"/>
      <c r="DP106" s="496"/>
      <c r="DQ106" s="496"/>
      <c r="DR106" s="496"/>
      <c r="DS106" s="496"/>
      <c r="DT106" s="496"/>
      <c r="DU106" s="496"/>
      <c r="DV106" s="496"/>
      <c r="DW106" s="496"/>
      <c r="DX106" s="496"/>
      <c r="DY106" s="496"/>
      <c r="DZ106" s="496"/>
      <c r="EA106" s="496"/>
      <c r="EB106" s="496"/>
      <c r="EC106" s="496"/>
      <c r="ED106" s="496"/>
      <c r="EE106" s="496"/>
      <c r="EF106" s="496"/>
      <c r="EG106" s="496"/>
      <c r="EH106" s="496"/>
      <c r="EI106" s="496"/>
      <c r="EJ106" s="496"/>
      <c r="EK106" s="496"/>
      <c r="EL106" s="496"/>
      <c r="EM106" s="496"/>
      <c r="EN106" s="496"/>
      <c r="EO106" s="496"/>
      <c r="EP106" s="496"/>
      <c r="EQ106" s="496"/>
      <c r="ER106" s="496"/>
      <c r="ES106" s="496"/>
      <c r="ET106" s="496"/>
      <c r="EU106" s="496"/>
      <c r="EV106" s="496"/>
      <c r="EW106" s="496"/>
      <c r="EX106" s="496"/>
      <c r="EY106" s="496"/>
      <c r="EZ106" s="1684"/>
      <c r="FA106" s="500">
        <f t="shared" si="10"/>
        <v>-10189535900</v>
      </c>
      <c r="FB106" s="501">
        <f t="shared" si="9"/>
        <v>0</v>
      </c>
      <c r="FC106" s="404"/>
      <c r="FD106" s="404"/>
      <c r="FE106" s="404"/>
      <c r="FF106" s="404"/>
      <c r="FG106" s="404"/>
      <c r="FH106" s="404"/>
      <c r="FI106" s="404"/>
      <c r="FJ106" s="404"/>
      <c r="FK106" s="404"/>
      <c r="FL106" s="504"/>
    </row>
    <row r="107" spans="1:168" ht="20.25" x14ac:dyDescent="0.5">
      <c r="A107" s="399">
        <v>310</v>
      </c>
      <c r="B107" s="399">
        <v>31038</v>
      </c>
      <c r="C107" s="1682" t="s">
        <v>2098</v>
      </c>
      <c r="D107" s="921"/>
      <c r="E107" s="1780">
        <v>-46021700000</v>
      </c>
      <c r="F107" s="507"/>
      <c r="G107" s="496"/>
      <c r="H107" s="496"/>
      <c r="I107" s="496"/>
      <c r="J107" s="496"/>
      <c r="K107" s="496"/>
      <c r="L107" s="496"/>
      <c r="M107" s="496"/>
      <c r="N107" s="496"/>
      <c r="O107" s="496"/>
      <c r="P107" s="496"/>
      <c r="Q107" s="496"/>
      <c r="R107" s="496"/>
      <c r="S107" s="496"/>
      <c r="T107" s="496"/>
      <c r="U107" s="496"/>
      <c r="V107" s="496"/>
      <c r="W107" s="496"/>
      <c r="X107" s="496"/>
      <c r="Y107" s="496"/>
      <c r="Z107" s="496"/>
      <c r="AA107" s="496"/>
      <c r="AB107" s="496"/>
      <c r="AC107" s="496"/>
      <c r="AD107" s="496"/>
      <c r="AE107" s="496"/>
      <c r="AF107" s="496"/>
      <c r="AG107" s="496"/>
      <c r="AH107" s="496"/>
      <c r="AI107" s="496"/>
      <c r="AJ107" s="496"/>
      <c r="AK107" s="496"/>
      <c r="AL107" s="496"/>
      <c r="AM107" s="496"/>
      <c r="AN107" s="496"/>
      <c r="AO107" s="496"/>
      <c r="AP107" s="496"/>
      <c r="AQ107" s="496"/>
      <c r="AR107" s="496"/>
      <c r="AS107" s="496"/>
      <c r="AT107" s="496"/>
      <c r="AU107" s="496"/>
      <c r="AV107" s="496"/>
      <c r="AW107" s="496"/>
      <c r="AX107" s="496"/>
      <c r="AY107" s="496"/>
      <c r="AZ107" s="496"/>
      <c r="BA107" s="496"/>
      <c r="BB107" s="496"/>
      <c r="BC107" s="496"/>
      <c r="BD107" s="496"/>
      <c r="BE107" s="496"/>
      <c r="BF107" s="496"/>
      <c r="BG107" s="496"/>
      <c r="BH107" s="496"/>
      <c r="BI107" s="496"/>
      <c r="BJ107" s="496"/>
      <c r="BK107" s="496"/>
      <c r="BL107" s="496"/>
      <c r="BM107" s="496"/>
      <c r="BN107" s="496"/>
      <c r="BO107" s="496"/>
      <c r="BP107" s="496"/>
      <c r="BQ107" s="496"/>
      <c r="BR107" s="496"/>
      <c r="BS107" s="496">
        <f>E107</f>
        <v>-46021700000</v>
      </c>
      <c r="BT107" s="496"/>
      <c r="BU107" s="496"/>
      <c r="BV107" s="496"/>
      <c r="BW107" s="496"/>
      <c r="BX107" s="496"/>
      <c r="BY107" s="496"/>
      <c r="BZ107" s="496"/>
      <c r="CA107" s="496"/>
      <c r="CB107" s="496"/>
      <c r="CC107" s="496"/>
      <c r="CD107" s="496"/>
      <c r="CE107" s="496"/>
      <c r="CF107" s="496"/>
      <c r="CG107" s="496"/>
      <c r="CH107" s="496"/>
      <c r="CI107" s="496"/>
      <c r="CJ107" s="496"/>
      <c r="CK107" s="496"/>
      <c r="CL107" s="496"/>
      <c r="CM107" s="496"/>
      <c r="CN107" s="496"/>
      <c r="CO107" s="496"/>
      <c r="CP107" s="496"/>
      <c r="CQ107" s="496"/>
      <c r="CR107" s="496"/>
      <c r="CS107" s="496"/>
      <c r="CT107" s="496"/>
      <c r="CU107" s="496"/>
      <c r="CV107" s="496"/>
      <c r="CW107" s="496"/>
      <c r="CX107" s="496"/>
      <c r="CY107" s="1374"/>
      <c r="CZ107" s="1374"/>
      <c r="DA107" s="496"/>
      <c r="DB107" s="496"/>
      <c r="DC107" s="496"/>
      <c r="DD107" s="496"/>
      <c r="DE107" s="496"/>
      <c r="DF107" s="496"/>
      <c r="DG107" s="496"/>
      <c r="DH107" s="496"/>
      <c r="DI107" s="496"/>
      <c r="DJ107" s="496"/>
      <c r="DK107" s="496"/>
      <c r="DL107" s="496"/>
      <c r="DM107" s="496"/>
      <c r="DN107" s="496"/>
      <c r="DO107" s="496"/>
      <c r="DP107" s="496"/>
      <c r="DQ107" s="496"/>
      <c r="DR107" s="496"/>
      <c r="DS107" s="496"/>
      <c r="DT107" s="496"/>
      <c r="DU107" s="496"/>
      <c r="DV107" s="496"/>
      <c r="DW107" s="496"/>
      <c r="DX107" s="496"/>
      <c r="DY107" s="496"/>
      <c r="DZ107" s="496"/>
      <c r="EA107" s="496"/>
      <c r="EB107" s="496"/>
      <c r="EC107" s="496"/>
      <c r="ED107" s="496"/>
      <c r="EE107" s="496"/>
      <c r="EF107" s="496"/>
      <c r="EG107" s="496"/>
      <c r="EH107" s="496"/>
      <c r="EI107" s="496"/>
      <c r="EJ107" s="496"/>
      <c r="EK107" s="496"/>
      <c r="EL107" s="496"/>
      <c r="EM107" s="496"/>
      <c r="EN107" s="496"/>
      <c r="EO107" s="496"/>
      <c r="EP107" s="496"/>
      <c r="EQ107" s="496"/>
      <c r="ER107" s="496"/>
      <c r="ES107" s="496"/>
      <c r="ET107" s="496"/>
      <c r="EU107" s="496"/>
      <c r="EV107" s="496"/>
      <c r="EW107" s="496"/>
      <c r="EX107" s="496"/>
      <c r="EY107" s="496"/>
      <c r="EZ107" s="1684"/>
      <c r="FA107" s="500">
        <f t="shared" si="10"/>
        <v>-46021700000</v>
      </c>
      <c r="FB107" s="501">
        <f t="shared" si="9"/>
        <v>0</v>
      </c>
      <c r="FC107" s="404"/>
      <c r="FD107" s="404"/>
      <c r="FE107" s="404"/>
      <c r="FF107" s="404"/>
      <c r="FG107" s="404"/>
      <c r="FH107" s="404"/>
      <c r="FI107" s="404"/>
      <c r="FJ107" s="404"/>
      <c r="FK107" s="404"/>
      <c r="FL107" s="504"/>
    </row>
    <row r="108" spans="1:168" ht="20.25" x14ac:dyDescent="0.5">
      <c r="A108" s="399">
        <v>310</v>
      </c>
      <c r="B108" s="399">
        <v>31039</v>
      </c>
      <c r="C108" s="1682" t="s">
        <v>2099</v>
      </c>
      <c r="D108" s="921"/>
      <c r="E108" s="1780">
        <v>-1831650000</v>
      </c>
      <c r="F108" s="507"/>
      <c r="G108" s="496"/>
      <c r="H108" s="496"/>
      <c r="I108" s="496"/>
      <c r="J108" s="496"/>
      <c r="K108" s="496"/>
      <c r="L108" s="496"/>
      <c r="M108" s="496"/>
      <c r="N108" s="496"/>
      <c r="O108" s="496"/>
      <c r="P108" s="496"/>
      <c r="Q108" s="496"/>
      <c r="R108" s="496"/>
      <c r="S108" s="496"/>
      <c r="T108" s="496"/>
      <c r="U108" s="496"/>
      <c r="V108" s="496"/>
      <c r="W108" s="496"/>
      <c r="X108" s="496"/>
      <c r="Y108" s="496"/>
      <c r="Z108" s="496"/>
      <c r="AA108" s="496"/>
      <c r="AB108" s="496"/>
      <c r="AC108" s="496"/>
      <c r="AD108" s="496"/>
      <c r="AE108" s="496"/>
      <c r="AF108" s="496"/>
      <c r="AG108" s="496"/>
      <c r="AH108" s="496"/>
      <c r="AI108" s="496"/>
      <c r="AJ108" s="496"/>
      <c r="AK108" s="496"/>
      <c r="AL108" s="496"/>
      <c r="AM108" s="496"/>
      <c r="AN108" s="496"/>
      <c r="AO108" s="496"/>
      <c r="AP108" s="496"/>
      <c r="AQ108" s="496"/>
      <c r="AR108" s="496"/>
      <c r="AS108" s="496"/>
      <c r="AT108" s="496"/>
      <c r="AU108" s="496"/>
      <c r="AV108" s="496"/>
      <c r="AW108" s="496"/>
      <c r="AX108" s="496"/>
      <c r="AY108" s="496"/>
      <c r="AZ108" s="496"/>
      <c r="BA108" s="496"/>
      <c r="BB108" s="496"/>
      <c r="BC108" s="496"/>
      <c r="BD108" s="496"/>
      <c r="BE108" s="496"/>
      <c r="BF108" s="496"/>
      <c r="BG108" s="496"/>
      <c r="BH108" s="496"/>
      <c r="BI108" s="496"/>
      <c r="BJ108" s="496"/>
      <c r="BK108" s="496"/>
      <c r="BL108" s="496"/>
      <c r="BM108" s="496"/>
      <c r="BN108" s="496"/>
      <c r="BO108" s="496"/>
      <c r="BP108" s="496"/>
      <c r="BQ108" s="496"/>
      <c r="BR108" s="496"/>
      <c r="BS108" s="496">
        <f>E108</f>
        <v>-1831650000</v>
      </c>
      <c r="BT108" s="496"/>
      <c r="BU108" s="496"/>
      <c r="BV108" s="496"/>
      <c r="BW108" s="496"/>
      <c r="BX108" s="496"/>
      <c r="BY108" s="496"/>
      <c r="BZ108" s="496"/>
      <c r="CA108" s="496"/>
      <c r="CB108" s="496"/>
      <c r="CC108" s="496"/>
      <c r="CD108" s="496"/>
      <c r="CE108" s="496"/>
      <c r="CF108" s="496"/>
      <c r="CG108" s="496"/>
      <c r="CH108" s="496"/>
      <c r="CI108" s="496"/>
      <c r="CJ108" s="496"/>
      <c r="CK108" s="496"/>
      <c r="CL108" s="496"/>
      <c r="CM108" s="496"/>
      <c r="CN108" s="496"/>
      <c r="CO108" s="496"/>
      <c r="CP108" s="496"/>
      <c r="CQ108" s="496"/>
      <c r="CR108" s="496"/>
      <c r="CS108" s="496"/>
      <c r="CT108" s="496"/>
      <c r="CU108" s="496"/>
      <c r="CV108" s="496"/>
      <c r="CW108" s="496"/>
      <c r="CX108" s="496"/>
      <c r="CY108" s="1374"/>
      <c r="CZ108" s="1374"/>
      <c r="DA108" s="496"/>
      <c r="DB108" s="496"/>
      <c r="DC108" s="496"/>
      <c r="DD108" s="496"/>
      <c r="DE108" s="496"/>
      <c r="DF108" s="496"/>
      <c r="DG108" s="496"/>
      <c r="DH108" s="496"/>
      <c r="DI108" s="496"/>
      <c r="DJ108" s="496"/>
      <c r="DK108" s="496"/>
      <c r="DL108" s="496"/>
      <c r="DM108" s="496"/>
      <c r="DN108" s="496"/>
      <c r="DO108" s="496"/>
      <c r="DP108" s="496"/>
      <c r="DQ108" s="496"/>
      <c r="DR108" s="496"/>
      <c r="DS108" s="496"/>
      <c r="DT108" s="496"/>
      <c r="DU108" s="496"/>
      <c r="DV108" s="496"/>
      <c r="DW108" s="496"/>
      <c r="DX108" s="496"/>
      <c r="DY108" s="496"/>
      <c r="DZ108" s="496"/>
      <c r="EA108" s="496"/>
      <c r="EB108" s="496"/>
      <c r="EC108" s="496"/>
      <c r="ED108" s="496"/>
      <c r="EE108" s="496"/>
      <c r="EF108" s="496"/>
      <c r="EG108" s="496"/>
      <c r="EH108" s="496"/>
      <c r="EI108" s="496"/>
      <c r="EJ108" s="496"/>
      <c r="EK108" s="496"/>
      <c r="EL108" s="496"/>
      <c r="EM108" s="496"/>
      <c r="EN108" s="496"/>
      <c r="EO108" s="496"/>
      <c r="EP108" s="496"/>
      <c r="EQ108" s="496"/>
      <c r="ER108" s="496"/>
      <c r="ES108" s="496"/>
      <c r="ET108" s="496"/>
      <c r="EU108" s="496"/>
      <c r="EV108" s="496"/>
      <c r="EW108" s="496"/>
      <c r="EX108" s="496"/>
      <c r="EY108" s="496"/>
      <c r="EZ108" s="1684"/>
      <c r="FA108" s="500">
        <f t="shared" si="10"/>
        <v>-1831650000</v>
      </c>
      <c r="FB108" s="501">
        <f t="shared" si="9"/>
        <v>0</v>
      </c>
      <c r="FC108" s="404"/>
      <c r="FD108" s="404"/>
      <c r="FE108" s="404"/>
      <c r="FF108" s="404"/>
      <c r="FG108" s="404"/>
      <c r="FH108" s="404"/>
      <c r="FI108" s="404"/>
      <c r="FJ108" s="404"/>
      <c r="FK108" s="404"/>
      <c r="FL108" s="504"/>
    </row>
    <row r="109" spans="1:168" s="1760" customFormat="1" ht="20.25" x14ac:dyDescent="0.5">
      <c r="A109" s="1761">
        <v>310</v>
      </c>
      <c r="B109" s="1761">
        <v>31040</v>
      </c>
      <c r="C109" s="1762" t="s">
        <v>2211</v>
      </c>
      <c r="D109" s="921">
        <v>0</v>
      </c>
      <c r="E109" s="1780">
        <v>-2000000000</v>
      </c>
      <c r="F109" s="1776"/>
      <c r="G109" s="1763"/>
      <c r="H109" s="1763"/>
      <c r="I109" s="1763"/>
      <c r="J109" s="1763"/>
      <c r="K109" s="1763"/>
      <c r="L109" s="1763"/>
      <c r="M109" s="1763"/>
      <c r="N109" s="1763"/>
      <c r="O109" s="1763"/>
      <c r="P109" s="1763"/>
      <c r="Q109" s="1763"/>
      <c r="R109" s="1763"/>
      <c r="S109" s="1763"/>
      <c r="T109" s="1763"/>
      <c r="U109" s="1763"/>
      <c r="V109" s="1763"/>
      <c r="W109" s="1763"/>
      <c r="X109" s="1763"/>
      <c r="Y109" s="1763"/>
      <c r="Z109" s="1763"/>
      <c r="AA109" s="1763"/>
      <c r="AB109" s="1763"/>
      <c r="AC109" s="1763"/>
      <c r="AD109" s="1763"/>
      <c r="AE109" s="1763"/>
      <c r="AF109" s="1763"/>
      <c r="AG109" s="1763"/>
      <c r="AH109" s="1763"/>
      <c r="AI109" s="1763"/>
      <c r="AJ109" s="1763"/>
      <c r="AK109" s="1763"/>
      <c r="AL109" s="1763"/>
      <c r="AM109" s="1763"/>
      <c r="AN109" s="1763"/>
      <c r="AO109" s="1763"/>
      <c r="AP109" s="1763"/>
      <c r="AQ109" s="1763"/>
      <c r="AR109" s="1763"/>
      <c r="AS109" s="1763"/>
      <c r="AT109" s="1763"/>
      <c r="AU109" s="1763"/>
      <c r="AV109" s="1763"/>
      <c r="AW109" s="1763"/>
      <c r="AX109" s="1763"/>
      <c r="AY109" s="1763"/>
      <c r="AZ109" s="1763"/>
      <c r="BA109" s="1763"/>
      <c r="BB109" s="1763"/>
      <c r="BC109" s="1763"/>
      <c r="BD109" s="1763"/>
      <c r="BE109" s="1763"/>
      <c r="BF109" s="1763"/>
      <c r="BG109" s="1763"/>
      <c r="BH109" s="1763"/>
      <c r="BI109" s="1763"/>
      <c r="BJ109" s="1763"/>
      <c r="BK109" s="1763"/>
      <c r="BL109" s="1763"/>
      <c r="BM109" s="1763">
        <f>E109</f>
        <v>-2000000000</v>
      </c>
      <c r="BN109" s="1763"/>
      <c r="BO109" s="1763"/>
      <c r="BP109" s="1763"/>
      <c r="BQ109" s="1763"/>
      <c r="BR109" s="1763"/>
      <c r="BS109" s="1763"/>
      <c r="BT109" s="1763"/>
      <c r="BU109" s="1763"/>
      <c r="BV109" s="1763"/>
      <c r="BW109" s="1763"/>
      <c r="BX109" s="1763"/>
      <c r="BY109" s="1763"/>
      <c r="BZ109" s="1763"/>
      <c r="CA109" s="1763"/>
      <c r="CB109" s="1763"/>
      <c r="CC109" s="1763"/>
      <c r="CD109" s="1763"/>
      <c r="CE109" s="1763"/>
      <c r="CF109" s="1763"/>
      <c r="CG109" s="1763"/>
      <c r="CH109" s="1763"/>
      <c r="CI109" s="1763"/>
      <c r="CJ109" s="1763"/>
      <c r="CK109" s="1763"/>
      <c r="CL109" s="1763"/>
      <c r="CM109" s="1763"/>
      <c r="CN109" s="1763"/>
      <c r="CO109" s="1763"/>
      <c r="CP109" s="1763"/>
      <c r="CQ109" s="1763"/>
      <c r="CR109" s="1763"/>
      <c r="CS109" s="1763"/>
      <c r="CT109" s="1763"/>
      <c r="CU109" s="1763"/>
      <c r="CV109" s="1763"/>
      <c r="CW109" s="1763"/>
      <c r="CX109" s="1763"/>
      <c r="CY109" s="1764"/>
      <c r="CZ109" s="1764"/>
      <c r="DA109" s="1763"/>
      <c r="DB109" s="1763"/>
      <c r="DC109" s="1763"/>
      <c r="DD109" s="1763"/>
      <c r="DE109" s="1763"/>
      <c r="DF109" s="1763"/>
      <c r="DG109" s="1763"/>
      <c r="DH109" s="1763"/>
      <c r="DI109" s="1763"/>
      <c r="DJ109" s="1763"/>
      <c r="DK109" s="1763"/>
      <c r="DL109" s="1763"/>
      <c r="DM109" s="1763"/>
      <c r="DN109" s="1763"/>
      <c r="DO109" s="1763"/>
      <c r="DP109" s="1763"/>
      <c r="DQ109" s="1763"/>
      <c r="DR109" s="1763"/>
      <c r="DS109" s="1763"/>
      <c r="DT109" s="1763"/>
      <c r="DU109" s="1763"/>
      <c r="DV109" s="1763"/>
      <c r="DW109" s="1763"/>
      <c r="DX109" s="1763"/>
      <c r="DY109" s="1763"/>
      <c r="DZ109" s="1763"/>
      <c r="EA109" s="1763"/>
      <c r="EB109" s="1763"/>
      <c r="EC109" s="1763"/>
      <c r="ED109" s="1763"/>
      <c r="EE109" s="1763"/>
      <c r="EF109" s="1763"/>
      <c r="EG109" s="1763"/>
      <c r="EH109" s="1763"/>
      <c r="EI109" s="1763"/>
      <c r="EJ109" s="1763"/>
      <c r="EK109" s="1763"/>
      <c r="EL109" s="1763"/>
      <c r="EM109" s="1763"/>
      <c r="EN109" s="1763"/>
      <c r="EO109" s="1763"/>
      <c r="EP109" s="1763"/>
      <c r="EQ109" s="1763"/>
      <c r="ER109" s="1763"/>
      <c r="ES109" s="1763"/>
      <c r="ET109" s="1763"/>
      <c r="EU109" s="1763"/>
      <c r="EV109" s="1763"/>
      <c r="EW109" s="1763"/>
      <c r="EX109" s="1763"/>
      <c r="EY109" s="1763"/>
      <c r="EZ109" s="1765"/>
      <c r="FA109" s="1766"/>
      <c r="FB109" s="1767"/>
      <c r="FC109" s="1768"/>
      <c r="FD109" s="1768"/>
      <c r="FE109" s="1768"/>
      <c r="FF109" s="1768"/>
      <c r="FG109" s="1768"/>
      <c r="FH109" s="1768"/>
      <c r="FI109" s="1768"/>
      <c r="FJ109" s="1768"/>
      <c r="FK109" s="1768"/>
      <c r="FL109" s="1769"/>
    </row>
    <row r="110" spans="1:168" ht="20.25" x14ac:dyDescent="0.5">
      <c r="A110" s="399">
        <v>320</v>
      </c>
      <c r="B110" s="399">
        <v>32001</v>
      </c>
      <c r="C110" s="1682" t="s">
        <v>1657</v>
      </c>
      <c r="D110" s="921"/>
      <c r="E110" s="921">
        <v>0</v>
      </c>
      <c r="F110" s="507"/>
      <c r="G110" s="496"/>
      <c r="H110" s="496"/>
      <c r="I110" s="496"/>
      <c r="J110" s="496"/>
      <c r="K110" s="496"/>
      <c r="L110" s="496"/>
      <c r="M110" s="496"/>
      <c r="N110" s="496"/>
      <c r="O110" s="496"/>
      <c r="P110" s="496"/>
      <c r="Q110" s="496"/>
      <c r="R110" s="496"/>
      <c r="S110" s="496"/>
      <c r="T110" s="496"/>
      <c r="U110" s="496"/>
      <c r="V110" s="496"/>
      <c r="W110" s="496"/>
      <c r="X110" s="496"/>
      <c r="Y110" s="496"/>
      <c r="Z110" s="496"/>
      <c r="AA110" s="496"/>
      <c r="AB110" s="496"/>
      <c r="AC110" s="496"/>
      <c r="AD110" s="496"/>
      <c r="AE110" s="496"/>
      <c r="AF110" s="496"/>
      <c r="AG110" s="496"/>
      <c r="AH110" s="496"/>
      <c r="AI110" s="496"/>
      <c r="AJ110" s="496"/>
      <c r="AK110" s="496"/>
      <c r="AL110" s="496"/>
      <c r="AM110" s="496"/>
      <c r="AN110" s="496"/>
      <c r="AO110" s="496"/>
      <c r="AP110" s="496"/>
      <c r="AQ110" s="496"/>
      <c r="AR110" s="496"/>
      <c r="AS110" s="496"/>
      <c r="AT110" s="496"/>
      <c r="AU110" s="496"/>
      <c r="AV110" s="496"/>
      <c r="AW110" s="496"/>
      <c r="AX110" s="496"/>
      <c r="AY110" s="496"/>
      <c r="AZ110" s="496"/>
      <c r="BA110" s="496"/>
      <c r="BB110" s="496"/>
      <c r="BC110" s="496"/>
      <c r="BD110" s="496"/>
      <c r="BE110" s="496"/>
      <c r="BF110" s="496"/>
      <c r="BG110" s="496"/>
      <c r="BH110" s="496"/>
      <c r="BI110" s="496"/>
      <c r="BJ110" s="496"/>
      <c r="BK110" s="496"/>
      <c r="BL110" s="496"/>
      <c r="BM110" s="496"/>
      <c r="BN110" s="496"/>
      <c r="BO110" s="496"/>
      <c r="BP110" s="496"/>
      <c r="BQ110" s="496"/>
      <c r="BR110" s="496"/>
      <c r="BS110" s="496"/>
      <c r="BT110" s="496"/>
      <c r="BU110" s="496"/>
      <c r="BV110" s="496"/>
      <c r="BW110" s="496"/>
      <c r="BX110" s="496"/>
      <c r="BY110" s="496"/>
      <c r="BZ110" s="496"/>
      <c r="CA110" s="496"/>
      <c r="CB110" s="496"/>
      <c r="CC110" s="496"/>
      <c r="CD110" s="496"/>
      <c r="CE110" s="496"/>
      <c r="CF110" s="496"/>
      <c r="CG110" s="496"/>
      <c r="CH110" s="496"/>
      <c r="CI110" s="496"/>
      <c r="CJ110" s="496"/>
      <c r="CK110" s="496"/>
      <c r="CL110" s="496"/>
      <c r="CM110" s="496"/>
      <c r="CN110" s="496"/>
      <c r="CO110" s="496"/>
      <c r="CP110" s="496"/>
      <c r="CQ110" s="496"/>
      <c r="CR110" s="496"/>
      <c r="CS110" s="496"/>
      <c r="CT110" s="496"/>
      <c r="CU110" s="496"/>
      <c r="CV110" s="496"/>
      <c r="CW110" s="496"/>
      <c r="CX110" s="496"/>
      <c r="CY110" s="1374"/>
      <c r="CZ110" s="1374"/>
      <c r="DA110" s="496"/>
      <c r="DB110" s="496"/>
      <c r="DC110" s="496"/>
      <c r="DD110" s="496"/>
      <c r="DE110" s="496"/>
      <c r="DF110" s="496"/>
      <c r="DG110" s="496"/>
      <c r="DH110" s="496"/>
      <c r="DI110" s="496"/>
      <c r="DJ110" s="496"/>
      <c r="DK110" s="496"/>
      <c r="DL110" s="496"/>
      <c r="DM110" s="496"/>
      <c r="DN110" s="496"/>
      <c r="DO110" s="496"/>
      <c r="DP110" s="496"/>
      <c r="DQ110" s="496"/>
      <c r="DR110" s="496"/>
      <c r="DS110" s="496"/>
      <c r="DT110" s="496"/>
      <c r="DU110" s="496"/>
      <c r="DV110" s="496"/>
      <c r="DW110" s="496"/>
      <c r="DX110" s="496"/>
      <c r="DY110" s="496"/>
      <c r="DZ110" s="496"/>
      <c r="EA110" s="496"/>
      <c r="EB110" s="496"/>
      <c r="EC110" s="496"/>
      <c r="ED110" s="496"/>
      <c r="EE110" s="496"/>
      <c r="EF110" s="496"/>
      <c r="EG110" s="496"/>
      <c r="EH110" s="496"/>
      <c r="EI110" s="496"/>
      <c r="EJ110" s="496"/>
      <c r="EK110" s="496"/>
      <c r="EL110" s="496"/>
      <c r="EM110" s="496"/>
      <c r="EN110" s="496"/>
      <c r="EO110" s="496"/>
      <c r="EP110" s="496"/>
      <c r="EQ110" s="496"/>
      <c r="ER110" s="496"/>
      <c r="ES110" s="496"/>
      <c r="ET110" s="496"/>
      <c r="EU110" s="496"/>
      <c r="EV110" s="496"/>
      <c r="EW110" s="496"/>
      <c r="EX110" s="496"/>
      <c r="EY110" s="496"/>
      <c r="EZ110" s="1684"/>
      <c r="FA110" s="500">
        <f t="shared" si="10"/>
        <v>0</v>
      </c>
      <c r="FB110" s="501">
        <f t="shared" si="9"/>
        <v>0</v>
      </c>
      <c r="FC110" s="404"/>
      <c r="FD110" s="404"/>
      <c r="FE110" s="404"/>
      <c r="FF110" s="404"/>
      <c r="FG110" s="404"/>
      <c r="FH110" s="404"/>
      <c r="FI110" s="404"/>
      <c r="FJ110" s="404"/>
      <c r="FK110" s="404"/>
      <c r="FL110" s="504"/>
    </row>
    <row r="111" spans="1:168" ht="20.25" x14ac:dyDescent="0.5">
      <c r="A111" s="399">
        <v>320</v>
      </c>
      <c r="B111" s="399">
        <v>32002</v>
      </c>
      <c r="C111" s="1682" t="s">
        <v>2061</v>
      </c>
      <c r="D111" s="921"/>
      <c r="E111" s="921">
        <v>0</v>
      </c>
      <c r="F111" s="507"/>
      <c r="G111" s="496"/>
      <c r="H111" s="496"/>
      <c r="I111" s="496"/>
      <c r="J111" s="496"/>
      <c r="K111" s="496"/>
      <c r="L111" s="496"/>
      <c r="M111" s="496"/>
      <c r="N111" s="496"/>
      <c r="O111" s="496"/>
      <c r="P111" s="496"/>
      <c r="Q111" s="496"/>
      <c r="R111" s="496"/>
      <c r="S111" s="496"/>
      <c r="T111" s="496"/>
      <c r="U111" s="496"/>
      <c r="V111" s="496"/>
      <c r="W111" s="496"/>
      <c r="X111" s="496"/>
      <c r="Y111" s="496"/>
      <c r="Z111" s="496"/>
      <c r="AA111" s="496"/>
      <c r="AB111" s="496"/>
      <c r="AC111" s="496"/>
      <c r="AD111" s="496"/>
      <c r="AE111" s="496"/>
      <c r="AF111" s="496"/>
      <c r="AG111" s="496"/>
      <c r="AH111" s="496"/>
      <c r="AI111" s="496"/>
      <c r="AJ111" s="496"/>
      <c r="AK111" s="496"/>
      <c r="AL111" s="496"/>
      <c r="AM111" s="496"/>
      <c r="AN111" s="496"/>
      <c r="AO111" s="496"/>
      <c r="AP111" s="496"/>
      <c r="AQ111" s="496"/>
      <c r="AR111" s="496"/>
      <c r="AS111" s="496"/>
      <c r="AT111" s="496"/>
      <c r="AU111" s="496"/>
      <c r="AV111" s="496"/>
      <c r="AW111" s="496"/>
      <c r="AX111" s="496"/>
      <c r="AY111" s="496"/>
      <c r="AZ111" s="496">
        <f>E111</f>
        <v>0</v>
      </c>
      <c r="BA111" s="496"/>
      <c r="BB111" s="496"/>
      <c r="BC111" s="496"/>
      <c r="BD111" s="496"/>
      <c r="BE111" s="496"/>
      <c r="BF111" s="496"/>
      <c r="BG111" s="496"/>
      <c r="BH111" s="496"/>
      <c r="BI111" s="496"/>
      <c r="BJ111" s="496"/>
      <c r="BK111" s="496"/>
      <c r="BL111" s="496"/>
      <c r="BM111" s="496"/>
      <c r="BN111" s="496"/>
      <c r="BO111" s="496"/>
      <c r="BP111" s="496"/>
      <c r="BQ111" s="496"/>
      <c r="BR111" s="496"/>
      <c r="BS111" s="496"/>
      <c r="BT111" s="496"/>
      <c r="BU111" s="496"/>
      <c r="BV111" s="496"/>
      <c r="BW111" s="496"/>
      <c r="BX111" s="496"/>
      <c r="BY111" s="496"/>
      <c r="BZ111" s="496"/>
      <c r="CA111" s="496"/>
      <c r="CB111" s="496"/>
      <c r="CC111" s="496"/>
      <c r="CD111" s="496"/>
      <c r="CE111" s="496"/>
      <c r="CF111" s="496"/>
      <c r="CG111" s="496"/>
      <c r="CH111" s="496"/>
      <c r="CI111" s="496"/>
      <c r="CJ111" s="496"/>
      <c r="CK111" s="496"/>
      <c r="CL111" s="496"/>
      <c r="CM111" s="496"/>
      <c r="CN111" s="496"/>
      <c r="CO111" s="496"/>
      <c r="CP111" s="496"/>
      <c r="CQ111" s="496"/>
      <c r="CR111" s="496"/>
      <c r="CS111" s="496"/>
      <c r="CT111" s="496"/>
      <c r="CU111" s="496"/>
      <c r="CV111" s="496"/>
      <c r="CW111" s="496"/>
      <c r="CX111" s="496"/>
      <c r="CY111" s="1374"/>
      <c r="CZ111" s="1374"/>
      <c r="DA111" s="496"/>
      <c r="DB111" s="496"/>
      <c r="DC111" s="496"/>
      <c r="DD111" s="496"/>
      <c r="DE111" s="496"/>
      <c r="DF111" s="496"/>
      <c r="DG111" s="496"/>
      <c r="DH111" s="496"/>
      <c r="DI111" s="496"/>
      <c r="DJ111" s="496"/>
      <c r="DK111" s="496"/>
      <c r="DL111" s="496"/>
      <c r="DM111" s="496"/>
      <c r="DN111" s="496"/>
      <c r="DO111" s="496"/>
      <c r="DP111" s="496"/>
      <c r="DQ111" s="496"/>
      <c r="DR111" s="496"/>
      <c r="DS111" s="496"/>
      <c r="DT111" s="496"/>
      <c r="DU111" s="496"/>
      <c r="DV111" s="496"/>
      <c r="DW111" s="496"/>
      <c r="DX111" s="496"/>
      <c r="DY111" s="496"/>
      <c r="DZ111" s="496"/>
      <c r="EA111" s="496"/>
      <c r="EB111" s="496"/>
      <c r="EC111" s="496"/>
      <c r="ED111" s="496"/>
      <c r="EE111" s="496"/>
      <c r="EF111" s="496"/>
      <c r="EG111" s="496"/>
      <c r="EH111" s="496"/>
      <c r="EI111" s="496"/>
      <c r="EJ111" s="496"/>
      <c r="EK111" s="496"/>
      <c r="EL111" s="496"/>
      <c r="EM111" s="496"/>
      <c r="EN111" s="496"/>
      <c r="EO111" s="496"/>
      <c r="EP111" s="496"/>
      <c r="EQ111" s="496"/>
      <c r="ER111" s="496"/>
      <c r="ES111" s="496"/>
      <c r="ET111" s="496"/>
      <c r="EU111" s="496"/>
      <c r="EV111" s="496"/>
      <c r="EW111" s="496"/>
      <c r="EX111" s="496"/>
      <c r="EY111" s="496"/>
      <c r="EZ111" s="1684"/>
      <c r="FA111" s="500">
        <f t="shared" si="10"/>
        <v>0</v>
      </c>
      <c r="FB111" s="501">
        <f t="shared" si="9"/>
        <v>0</v>
      </c>
      <c r="FC111" s="404"/>
      <c r="FD111" s="404"/>
      <c r="FE111" s="404"/>
      <c r="FF111" s="404"/>
      <c r="FG111" s="404"/>
      <c r="FH111" s="404"/>
      <c r="FI111" s="404"/>
      <c r="FJ111" s="404"/>
      <c r="FK111" s="404"/>
      <c r="FL111" s="504"/>
    </row>
    <row r="112" spans="1:168" ht="20.25" x14ac:dyDescent="0.5">
      <c r="A112" s="399">
        <v>320</v>
      </c>
      <c r="B112" s="399">
        <v>32003</v>
      </c>
      <c r="C112" s="1682" t="s">
        <v>1429</v>
      </c>
      <c r="D112" s="921"/>
      <c r="E112" s="921">
        <v>0</v>
      </c>
      <c r="F112" s="507"/>
      <c r="G112" s="496"/>
      <c r="H112" s="496"/>
      <c r="I112" s="496"/>
      <c r="J112" s="496"/>
      <c r="K112" s="496"/>
      <c r="L112" s="496"/>
      <c r="M112" s="496"/>
      <c r="N112" s="496"/>
      <c r="O112" s="496"/>
      <c r="P112" s="496"/>
      <c r="Q112" s="496"/>
      <c r="R112" s="496"/>
      <c r="S112" s="496"/>
      <c r="T112" s="496"/>
      <c r="U112" s="496"/>
      <c r="V112" s="496"/>
      <c r="W112" s="496"/>
      <c r="X112" s="496"/>
      <c r="Y112" s="496"/>
      <c r="Z112" s="496"/>
      <c r="AA112" s="496"/>
      <c r="AB112" s="496"/>
      <c r="AC112" s="1686"/>
      <c r="AD112" s="496"/>
      <c r="AE112" s="496"/>
      <c r="AF112" s="496"/>
      <c r="AG112" s="496"/>
      <c r="AH112" s="496"/>
      <c r="AI112" s="496"/>
      <c r="AJ112" s="496"/>
      <c r="AK112" s="496"/>
      <c r="AL112" s="496"/>
      <c r="AM112" s="496"/>
      <c r="AN112" s="496"/>
      <c r="AO112" s="496"/>
      <c r="AP112" s="496"/>
      <c r="AQ112" s="496"/>
      <c r="AR112" s="496"/>
      <c r="AS112" s="496"/>
      <c r="AT112" s="496"/>
      <c r="AU112" s="496"/>
      <c r="AV112" s="496"/>
      <c r="AW112" s="496"/>
      <c r="AX112" s="496"/>
      <c r="AY112" s="496"/>
      <c r="AZ112" s="496">
        <f>E112</f>
        <v>0</v>
      </c>
      <c r="BA112" s="496"/>
      <c r="BB112" s="496"/>
      <c r="BC112" s="496"/>
      <c r="BD112" s="496"/>
      <c r="BE112" s="496"/>
      <c r="BF112" s="496"/>
      <c r="BG112" s="496"/>
      <c r="BH112" s="496"/>
      <c r="BI112" s="496"/>
      <c r="BJ112" s="496"/>
      <c r="BK112" s="496"/>
      <c r="BL112" s="496"/>
      <c r="BM112" s="496"/>
      <c r="BN112" s="496"/>
      <c r="BO112" s="496"/>
      <c r="BP112" s="496"/>
      <c r="BQ112" s="496"/>
      <c r="BR112" s="496"/>
      <c r="BS112" s="496"/>
      <c r="BT112" s="496"/>
      <c r="BU112" s="496"/>
      <c r="BV112" s="496"/>
      <c r="BW112" s="496"/>
      <c r="BX112" s="496"/>
      <c r="BY112" s="496"/>
      <c r="BZ112" s="496"/>
      <c r="CA112" s="496"/>
      <c r="CB112" s="496"/>
      <c r="CC112" s="496"/>
      <c r="CD112" s="496"/>
      <c r="CE112" s="496"/>
      <c r="CF112" s="496"/>
      <c r="CG112" s="496"/>
      <c r="CH112" s="496"/>
      <c r="CI112" s="496"/>
      <c r="CJ112" s="496"/>
      <c r="CK112" s="496"/>
      <c r="CL112" s="496"/>
      <c r="CM112" s="496"/>
      <c r="CN112" s="496"/>
      <c r="CO112" s="496"/>
      <c r="CP112" s="496"/>
      <c r="CQ112" s="496"/>
      <c r="CR112" s="496"/>
      <c r="CS112" s="496"/>
      <c r="CT112" s="496"/>
      <c r="CU112" s="496"/>
      <c r="CV112" s="496"/>
      <c r="CW112" s="496"/>
      <c r="CX112" s="496"/>
      <c r="CY112" s="1374"/>
      <c r="CZ112" s="1374"/>
      <c r="DA112" s="496"/>
      <c r="DB112" s="496"/>
      <c r="DC112" s="496"/>
      <c r="DD112" s="496"/>
      <c r="DE112" s="496"/>
      <c r="DF112" s="496"/>
      <c r="DG112" s="496"/>
      <c r="DH112" s="496"/>
      <c r="DI112" s="496"/>
      <c r="DJ112" s="496"/>
      <c r="DK112" s="496"/>
      <c r="DL112" s="496"/>
      <c r="DM112" s="496"/>
      <c r="DN112" s="496"/>
      <c r="DO112" s="496"/>
      <c r="DP112" s="496"/>
      <c r="DQ112" s="496"/>
      <c r="DR112" s="496"/>
      <c r="DS112" s="496"/>
      <c r="DT112" s="496"/>
      <c r="DU112" s="496"/>
      <c r="DV112" s="496"/>
      <c r="DW112" s="496"/>
      <c r="DX112" s="496"/>
      <c r="DY112" s="496"/>
      <c r="DZ112" s="496"/>
      <c r="EA112" s="496"/>
      <c r="EB112" s="496"/>
      <c r="EC112" s="496"/>
      <c r="ED112" s="496"/>
      <c r="EE112" s="496"/>
      <c r="EF112" s="496"/>
      <c r="EG112" s="496"/>
      <c r="EH112" s="496"/>
      <c r="EI112" s="496"/>
      <c r="EJ112" s="496"/>
      <c r="EK112" s="496"/>
      <c r="EL112" s="496"/>
      <c r="EM112" s="496"/>
      <c r="EN112" s="496"/>
      <c r="EO112" s="496"/>
      <c r="EP112" s="496"/>
      <c r="EQ112" s="496"/>
      <c r="ER112" s="496"/>
      <c r="ES112" s="496"/>
      <c r="ET112" s="496"/>
      <c r="EU112" s="496"/>
      <c r="EV112" s="496"/>
      <c r="EW112" s="496"/>
      <c r="EX112" s="496"/>
      <c r="EY112" s="496"/>
      <c r="EZ112" s="1684"/>
      <c r="FA112" s="500">
        <f t="shared" si="10"/>
        <v>0</v>
      </c>
      <c r="FB112" s="501">
        <f t="shared" si="9"/>
        <v>0</v>
      </c>
      <c r="FC112" s="404"/>
      <c r="FD112" s="404"/>
      <c r="FE112" s="404"/>
      <c r="FF112" s="404"/>
      <c r="FG112" s="404"/>
      <c r="FH112" s="404"/>
      <c r="FI112" s="404"/>
      <c r="FJ112" s="404"/>
      <c r="FK112" s="404"/>
      <c r="FL112" s="504"/>
    </row>
    <row r="113" spans="1:168" ht="20.25" x14ac:dyDescent="0.5">
      <c r="A113" s="399">
        <v>320</v>
      </c>
      <c r="B113" s="399">
        <v>32004</v>
      </c>
      <c r="C113" s="1682" t="s">
        <v>1430</v>
      </c>
      <c r="D113" s="921"/>
      <c r="E113" s="921">
        <v>0</v>
      </c>
      <c r="F113" s="507"/>
      <c r="G113" s="496"/>
      <c r="H113" s="496"/>
      <c r="I113" s="496"/>
      <c r="J113" s="496"/>
      <c r="K113" s="496"/>
      <c r="L113" s="496"/>
      <c r="M113" s="496"/>
      <c r="N113" s="496"/>
      <c r="O113" s="496"/>
      <c r="P113" s="496"/>
      <c r="Q113" s="496"/>
      <c r="R113" s="496"/>
      <c r="S113" s="496"/>
      <c r="T113" s="496"/>
      <c r="U113" s="496"/>
      <c r="V113" s="496"/>
      <c r="W113" s="496"/>
      <c r="X113" s="496"/>
      <c r="Y113" s="496"/>
      <c r="Z113" s="496"/>
      <c r="AA113" s="496"/>
      <c r="AB113" s="496"/>
      <c r="AC113" s="1686"/>
      <c r="AD113" s="496"/>
      <c r="AE113" s="496"/>
      <c r="AF113" s="496"/>
      <c r="AG113" s="496"/>
      <c r="AH113" s="496"/>
      <c r="AI113" s="496"/>
      <c r="AJ113" s="496"/>
      <c r="AK113" s="496"/>
      <c r="AL113" s="496"/>
      <c r="AM113" s="496"/>
      <c r="AN113" s="496"/>
      <c r="AO113" s="496"/>
      <c r="AP113" s="496"/>
      <c r="AQ113" s="496"/>
      <c r="AR113" s="496"/>
      <c r="AS113" s="496"/>
      <c r="AT113" s="496"/>
      <c r="AU113" s="496"/>
      <c r="AV113" s="496"/>
      <c r="AW113" s="496"/>
      <c r="AX113" s="496"/>
      <c r="AY113" s="496"/>
      <c r="AZ113" s="496">
        <f>E113</f>
        <v>0</v>
      </c>
      <c r="BA113" s="496"/>
      <c r="BB113" s="496"/>
      <c r="BC113" s="496"/>
      <c r="BD113" s="496"/>
      <c r="BE113" s="496"/>
      <c r="BF113" s="496"/>
      <c r="BG113" s="496"/>
      <c r="BH113" s="496"/>
      <c r="BI113" s="496"/>
      <c r="BJ113" s="496"/>
      <c r="BK113" s="496"/>
      <c r="BL113" s="496"/>
      <c r="BM113" s="496"/>
      <c r="BN113" s="496"/>
      <c r="BO113" s="496"/>
      <c r="BP113" s="496"/>
      <c r="BQ113" s="496"/>
      <c r="BR113" s="496"/>
      <c r="BS113" s="496"/>
      <c r="BT113" s="496"/>
      <c r="BU113" s="496"/>
      <c r="BV113" s="496"/>
      <c r="BW113" s="496"/>
      <c r="BX113" s="496"/>
      <c r="BY113" s="496"/>
      <c r="BZ113" s="496"/>
      <c r="CA113" s="496"/>
      <c r="CB113" s="496"/>
      <c r="CC113" s="496"/>
      <c r="CD113" s="496"/>
      <c r="CE113" s="496"/>
      <c r="CF113" s="496"/>
      <c r="CG113" s="496"/>
      <c r="CH113" s="496"/>
      <c r="CI113" s="496"/>
      <c r="CJ113" s="496"/>
      <c r="CK113" s="496"/>
      <c r="CL113" s="496"/>
      <c r="CM113" s="496"/>
      <c r="CN113" s="496"/>
      <c r="CO113" s="496"/>
      <c r="CP113" s="496"/>
      <c r="CQ113" s="496"/>
      <c r="CR113" s="496"/>
      <c r="CS113" s="496"/>
      <c r="CT113" s="496"/>
      <c r="CU113" s="496"/>
      <c r="CV113" s="496"/>
      <c r="CW113" s="496"/>
      <c r="CX113" s="496"/>
      <c r="CY113" s="1374"/>
      <c r="CZ113" s="1374"/>
      <c r="DA113" s="496"/>
      <c r="DB113" s="496"/>
      <c r="DC113" s="496"/>
      <c r="DD113" s="496"/>
      <c r="DE113" s="496"/>
      <c r="DF113" s="496"/>
      <c r="DG113" s="496"/>
      <c r="DH113" s="496"/>
      <c r="DI113" s="496"/>
      <c r="DJ113" s="496"/>
      <c r="DK113" s="496"/>
      <c r="DL113" s="496"/>
      <c r="DM113" s="496"/>
      <c r="DN113" s="496"/>
      <c r="DO113" s="496"/>
      <c r="DP113" s="496"/>
      <c r="DQ113" s="496"/>
      <c r="DR113" s="496"/>
      <c r="DS113" s="496"/>
      <c r="DT113" s="496"/>
      <c r="DU113" s="496"/>
      <c r="DV113" s="496"/>
      <c r="DW113" s="496"/>
      <c r="DX113" s="496"/>
      <c r="DY113" s="496"/>
      <c r="DZ113" s="496"/>
      <c r="EA113" s="496"/>
      <c r="EB113" s="496"/>
      <c r="EC113" s="496"/>
      <c r="ED113" s="496"/>
      <c r="EE113" s="496"/>
      <c r="EF113" s="496"/>
      <c r="EG113" s="496"/>
      <c r="EH113" s="496"/>
      <c r="EI113" s="496"/>
      <c r="EJ113" s="496"/>
      <c r="EK113" s="496"/>
      <c r="EL113" s="496"/>
      <c r="EM113" s="496"/>
      <c r="EN113" s="496"/>
      <c r="EO113" s="496"/>
      <c r="EP113" s="496"/>
      <c r="EQ113" s="496"/>
      <c r="ER113" s="496"/>
      <c r="ES113" s="496"/>
      <c r="ET113" s="496"/>
      <c r="EU113" s="496"/>
      <c r="EV113" s="496"/>
      <c r="EW113" s="496"/>
      <c r="EX113" s="496"/>
      <c r="EY113" s="496"/>
      <c r="EZ113" s="1684"/>
      <c r="FA113" s="500">
        <f t="shared" si="10"/>
        <v>0</v>
      </c>
      <c r="FB113" s="501">
        <f t="shared" si="9"/>
        <v>0</v>
      </c>
      <c r="FC113" s="404"/>
      <c r="FD113" s="404"/>
      <c r="FE113" s="404"/>
      <c r="FF113" s="404"/>
      <c r="FG113" s="404"/>
      <c r="FH113" s="404"/>
      <c r="FI113" s="404"/>
      <c r="FJ113" s="404"/>
      <c r="FK113" s="404"/>
      <c r="FL113" s="504"/>
    </row>
    <row r="114" spans="1:168" ht="20.25" x14ac:dyDescent="0.5">
      <c r="A114" s="399">
        <v>350</v>
      </c>
      <c r="B114" s="399">
        <v>35005</v>
      </c>
      <c r="C114" s="1682" t="s">
        <v>2100</v>
      </c>
      <c r="D114" s="921"/>
      <c r="E114" s="1801">
        <v>-1195076657039</v>
      </c>
      <c r="F114" s="507"/>
      <c r="G114" s="496"/>
      <c r="H114" s="496"/>
      <c r="I114" s="496"/>
      <c r="J114" s="496"/>
      <c r="K114" s="496"/>
      <c r="L114" s="496"/>
      <c r="M114" s="496"/>
      <c r="N114" s="496"/>
      <c r="O114" s="496"/>
      <c r="P114" s="496"/>
      <c r="Q114" s="496"/>
      <c r="R114" s="496"/>
      <c r="S114" s="496"/>
      <c r="T114" s="496"/>
      <c r="U114" s="496"/>
      <c r="V114" s="496"/>
      <c r="W114" s="496"/>
      <c r="X114" s="496"/>
      <c r="Y114" s="496"/>
      <c r="Z114" s="496"/>
      <c r="AA114" s="496"/>
      <c r="AB114" s="496"/>
      <c r="AC114" s="496"/>
      <c r="AD114" s="496"/>
      <c r="AE114" s="496"/>
      <c r="AF114" s="496"/>
      <c r="AG114" s="496"/>
      <c r="AH114" s="496"/>
      <c r="AI114" s="496"/>
      <c r="AJ114" s="496"/>
      <c r="AK114" s="496"/>
      <c r="AL114" s="496"/>
      <c r="AM114" s="496"/>
      <c r="AN114" s="496"/>
      <c r="AO114" s="496"/>
      <c r="AP114" s="496"/>
      <c r="AQ114" s="496"/>
      <c r="AR114" s="496"/>
      <c r="AS114" s="496"/>
      <c r="AT114" s="496"/>
      <c r="AU114" s="496"/>
      <c r="AV114" s="496"/>
      <c r="AW114" s="496"/>
      <c r="AX114" s="496"/>
      <c r="AY114" s="496"/>
      <c r="AZ114" s="496"/>
      <c r="BA114" s="496"/>
      <c r="BB114" s="496"/>
      <c r="BC114" s="496"/>
      <c r="BD114" s="496"/>
      <c r="BE114" s="496"/>
      <c r="BF114" s="496"/>
      <c r="BG114" s="496"/>
      <c r="BH114" s="496"/>
      <c r="BI114" s="496"/>
      <c r="BJ114" s="496"/>
      <c r="BK114" s="496"/>
      <c r="BL114" s="496"/>
      <c r="BM114" s="496"/>
      <c r="BN114" s="496"/>
      <c r="BO114" s="496"/>
      <c r="BP114" s="496"/>
      <c r="BQ114" s="496"/>
      <c r="BR114" s="496"/>
      <c r="BS114" s="496"/>
      <c r="BT114" s="496"/>
      <c r="BU114" s="496"/>
      <c r="BV114" s="496"/>
      <c r="BW114" s="496"/>
      <c r="BX114" s="496"/>
      <c r="BY114" s="496"/>
      <c r="BZ114" s="496"/>
      <c r="CA114" s="496">
        <f>E114</f>
        <v>-1195076657039</v>
      </c>
      <c r="CB114" s="496"/>
      <c r="CC114" s="496"/>
      <c r="CD114" s="496"/>
      <c r="CE114" s="496"/>
      <c r="CF114" s="496"/>
      <c r="CG114" s="496"/>
      <c r="CH114" s="496"/>
      <c r="CI114" s="496"/>
      <c r="CJ114" s="496"/>
      <c r="CK114" s="496"/>
      <c r="CL114" s="496"/>
      <c r="CM114" s="496"/>
      <c r="CN114" s="496"/>
      <c r="CO114" s="496"/>
      <c r="CP114" s="496"/>
      <c r="CQ114" s="496"/>
      <c r="CR114" s="496"/>
      <c r="CS114" s="496"/>
      <c r="CT114" s="496"/>
      <c r="CU114" s="496"/>
      <c r="CV114" s="496"/>
      <c r="CW114" s="496"/>
      <c r="CX114" s="496"/>
      <c r="CY114" s="1374"/>
      <c r="CZ114" s="1374"/>
      <c r="DA114" s="496"/>
      <c r="DB114" s="496"/>
      <c r="DC114" s="496"/>
      <c r="DD114" s="496"/>
      <c r="DE114" s="496"/>
      <c r="DF114" s="496"/>
      <c r="DG114" s="496"/>
      <c r="DH114" s="496"/>
      <c r="DI114" s="496"/>
      <c r="DJ114" s="496"/>
      <c r="DK114" s="496"/>
      <c r="DL114" s="496"/>
      <c r="DM114" s="496"/>
      <c r="DN114" s="496"/>
      <c r="DO114" s="496"/>
      <c r="DP114" s="496"/>
      <c r="DQ114" s="496"/>
      <c r="DR114" s="496"/>
      <c r="DS114" s="496"/>
      <c r="DT114" s="496"/>
      <c r="DU114" s="496"/>
      <c r="DV114" s="496"/>
      <c r="DW114" s="496"/>
      <c r="DX114" s="496"/>
      <c r="DY114" s="496"/>
      <c r="DZ114" s="496"/>
      <c r="EA114" s="496"/>
      <c r="EB114" s="496"/>
      <c r="EC114" s="496"/>
      <c r="ED114" s="496"/>
      <c r="EE114" s="496"/>
      <c r="EF114" s="496"/>
      <c r="EG114" s="496"/>
      <c r="EH114" s="496"/>
      <c r="EI114" s="496"/>
      <c r="EJ114" s="496"/>
      <c r="EK114" s="496"/>
      <c r="EL114" s="496"/>
      <c r="EM114" s="496"/>
      <c r="EN114" s="496"/>
      <c r="EO114" s="496"/>
      <c r="EP114" s="496"/>
      <c r="EQ114" s="496"/>
      <c r="ER114" s="496"/>
      <c r="ES114" s="496"/>
      <c r="ET114" s="496"/>
      <c r="EU114" s="496"/>
      <c r="EV114" s="496"/>
      <c r="EW114" s="496"/>
      <c r="EX114" s="496"/>
      <c r="EY114" s="496"/>
      <c r="EZ114" s="1684"/>
      <c r="FA114" s="500">
        <f t="shared" si="10"/>
        <v>-1195076657039</v>
      </c>
      <c r="FB114" s="501">
        <f t="shared" si="9"/>
        <v>0</v>
      </c>
      <c r="FC114" s="404"/>
      <c r="FD114" s="404"/>
      <c r="FE114" s="404"/>
      <c r="FF114" s="404"/>
      <c r="FG114" s="404"/>
      <c r="FH114" s="404"/>
      <c r="FI114" s="404"/>
      <c r="FJ114" s="404"/>
      <c r="FK114" s="404"/>
      <c r="FL114" s="504"/>
    </row>
    <row r="115" spans="1:168" ht="20.25" x14ac:dyDescent="0.5">
      <c r="A115" s="399">
        <v>350</v>
      </c>
      <c r="B115" s="399">
        <v>35006</v>
      </c>
      <c r="C115" s="1682" t="s">
        <v>2101</v>
      </c>
      <c r="D115" s="921"/>
      <c r="E115" s="1801">
        <v>-89344395631</v>
      </c>
      <c r="F115" s="507"/>
      <c r="G115" s="496"/>
      <c r="H115" s="496"/>
      <c r="I115" s="496"/>
      <c r="J115" s="496"/>
      <c r="K115" s="496"/>
      <c r="L115" s="496"/>
      <c r="M115" s="496"/>
      <c r="N115" s="496"/>
      <c r="O115" s="496"/>
      <c r="P115" s="496"/>
      <c r="Q115" s="496"/>
      <c r="R115" s="496"/>
      <c r="S115" s="496"/>
      <c r="T115" s="496"/>
      <c r="U115" s="496"/>
      <c r="V115" s="496"/>
      <c r="W115" s="496"/>
      <c r="X115" s="496"/>
      <c r="Y115" s="496"/>
      <c r="Z115" s="496"/>
      <c r="AA115" s="496"/>
      <c r="AB115" s="496"/>
      <c r="AC115" s="496"/>
      <c r="AD115" s="496"/>
      <c r="AE115" s="496"/>
      <c r="AF115" s="496"/>
      <c r="AG115" s="496"/>
      <c r="AH115" s="496"/>
      <c r="AI115" s="496"/>
      <c r="AJ115" s="496"/>
      <c r="AK115" s="496"/>
      <c r="AL115" s="496"/>
      <c r="AM115" s="496"/>
      <c r="AN115" s="496"/>
      <c r="AO115" s="496"/>
      <c r="AP115" s="496"/>
      <c r="AQ115" s="496"/>
      <c r="AR115" s="496"/>
      <c r="AS115" s="496"/>
      <c r="AT115" s="496"/>
      <c r="AU115" s="496"/>
      <c r="AV115" s="496"/>
      <c r="AW115" s="496"/>
      <c r="AX115" s="496"/>
      <c r="AY115" s="496"/>
      <c r="AZ115" s="496"/>
      <c r="BA115" s="496"/>
      <c r="BB115" s="496"/>
      <c r="BC115" s="496"/>
      <c r="BD115" s="496"/>
      <c r="BE115" s="496"/>
      <c r="BF115" s="496"/>
      <c r="BG115" s="496"/>
      <c r="BH115" s="496"/>
      <c r="BI115" s="496"/>
      <c r="BJ115" s="496"/>
      <c r="BK115" s="496"/>
      <c r="BL115" s="496"/>
      <c r="BM115" s="496"/>
      <c r="BN115" s="496"/>
      <c r="BO115" s="496"/>
      <c r="BP115" s="496"/>
      <c r="BQ115" s="496"/>
      <c r="BR115" s="496"/>
      <c r="BS115" s="496"/>
      <c r="BT115" s="496"/>
      <c r="BU115" s="496"/>
      <c r="BV115" s="496"/>
      <c r="BW115" s="496"/>
      <c r="BX115" s="496"/>
      <c r="BY115" s="496"/>
      <c r="BZ115" s="496"/>
      <c r="CA115" s="496"/>
      <c r="CB115" s="496">
        <f>E115</f>
        <v>-89344395631</v>
      </c>
      <c r="CC115" s="496"/>
      <c r="CD115" s="496"/>
      <c r="CE115" s="496"/>
      <c r="CF115" s="496"/>
      <c r="CG115" s="496"/>
      <c r="CH115" s="496"/>
      <c r="CI115" s="496"/>
      <c r="CJ115" s="496"/>
      <c r="CK115" s="496"/>
      <c r="CL115" s="496"/>
      <c r="CM115" s="496"/>
      <c r="CN115" s="496"/>
      <c r="CO115" s="496"/>
      <c r="CP115" s="496"/>
      <c r="CQ115" s="496"/>
      <c r="CR115" s="496"/>
      <c r="CS115" s="496"/>
      <c r="CT115" s="496"/>
      <c r="CU115" s="496"/>
      <c r="CV115" s="496"/>
      <c r="CW115" s="496"/>
      <c r="CX115" s="496"/>
      <c r="CY115" s="1374"/>
      <c r="CZ115" s="1374"/>
      <c r="DA115" s="496"/>
      <c r="DB115" s="496"/>
      <c r="DC115" s="496"/>
      <c r="DD115" s="496"/>
      <c r="DE115" s="496"/>
      <c r="DF115" s="496"/>
      <c r="DG115" s="496"/>
      <c r="DH115" s="496"/>
      <c r="DI115" s="496"/>
      <c r="DJ115" s="496"/>
      <c r="DK115" s="496"/>
      <c r="DL115" s="496"/>
      <c r="DM115" s="496"/>
      <c r="DN115" s="496"/>
      <c r="DO115" s="496"/>
      <c r="DP115" s="496"/>
      <c r="DQ115" s="496"/>
      <c r="DR115" s="496"/>
      <c r="DS115" s="496"/>
      <c r="DT115" s="496"/>
      <c r="DU115" s="496"/>
      <c r="DV115" s="496"/>
      <c r="DW115" s="496"/>
      <c r="DX115" s="496"/>
      <c r="DY115" s="496"/>
      <c r="DZ115" s="496"/>
      <c r="EA115" s="496"/>
      <c r="EB115" s="496"/>
      <c r="EC115" s="496"/>
      <c r="ED115" s="496"/>
      <c r="EE115" s="496"/>
      <c r="EF115" s="496"/>
      <c r="EG115" s="496"/>
      <c r="EH115" s="496"/>
      <c r="EI115" s="496"/>
      <c r="EJ115" s="496"/>
      <c r="EK115" s="496"/>
      <c r="EL115" s="496"/>
      <c r="EM115" s="496"/>
      <c r="EN115" s="496"/>
      <c r="EO115" s="496"/>
      <c r="EP115" s="496"/>
      <c r="EQ115" s="496"/>
      <c r="ER115" s="496"/>
      <c r="ES115" s="496"/>
      <c r="ET115" s="496"/>
      <c r="EU115" s="496"/>
      <c r="EV115" s="496"/>
      <c r="EW115" s="496"/>
      <c r="EX115" s="496"/>
      <c r="EY115" s="496"/>
      <c r="EZ115" s="1684"/>
      <c r="FA115" s="500">
        <f t="shared" si="10"/>
        <v>-89344395631</v>
      </c>
      <c r="FB115" s="501">
        <f t="shared" si="9"/>
        <v>0</v>
      </c>
      <c r="FC115" s="404"/>
      <c r="FD115" s="404"/>
      <c r="FE115" s="404"/>
      <c r="FF115" s="404"/>
      <c r="FG115" s="404"/>
      <c r="FH115" s="404"/>
      <c r="FI115" s="404"/>
      <c r="FJ115" s="404"/>
      <c r="FK115" s="404"/>
      <c r="FL115" s="504"/>
    </row>
    <row r="116" spans="1:168" ht="20.25" x14ac:dyDescent="0.5">
      <c r="A116" s="399">
        <v>360</v>
      </c>
      <c r="B116" s="399">
        <v>36001</v>
      </c>
      <c r="C116" s="1682" t="s">
        <v>39</v>
      </c>
      <c r="D116" s="921"/>
      <c r="E116" s="1777"/>
      <c r="F116" s="507"/>
      <c r="G116" s="496"/>
      <c r="H116" s="496"/>
      <c r="I116" s="496"/>
      <c r="J116" s="496"/>
      <c r="K116" s="496"/>
      <c r="L116" s="496"/>
      <c r="M116" s="496"/>
      <c r="N116" s="496"/>
      <c r="O116" s="496"/>
      <c r="P116" s="496"/>
      <c r="Q116" s="496"/>
      <c r="R116" s="496"/>
      <c r="S116" s="496"/>
      <c r="T116" s="496"/>
      <c r="U116" s="496"/>
      <c r="V116" s="496"/>
      <c r="W116" s="496"/>
      <c r="X116" s="496"/>
      <c r="Y116" s="496"/>
      <c r="Z116" s="496"/>
      <c r="AA116" s="496"/>
      <c r="AB116" s="496"/>
      <c r="AC116" s="496"/>
      <c r="AD116" s="496"/>
      <c r="AE116" s="496"/>
      <c r="AF116" s="496"/>
      <c r="AG116" s="496"/>
      <c r="AH116" s="496"/>
      <c r="AI116" s="496"/>
      <c r="AJ116" s="496"/>
      <c r="AK116" s="496"/>
      <c r="AL116" s="496"/>
      <c r="AM116" s="496"/>
      <c r="AN116" s="496"/>
      <c r="AO116" s="496"/>
      <c r="AP116" s="496"/>
      <c r="AQ116" s="496"/>
      <c r="AR116" s="496"/>
      <c r="AS116" s="496"/>
      <c r="AT116" s="496"/>
      <c r="AU116" s="496"/>
      <c r="AV116" s="496"/>
      <c r="AW116" s="496"/>
      <c r="AX116" s="496"/>
      <c r="AY116" s="496"/>
      <c r="AZ116" s="496"/>
      <c r="BA116" s="496"/>
      <c r="BB116" s="496"/>
      <c r="BC116" s="496"/>
      <c r="BD116" s="496"/>
      <c r="BE116" s="496"/>
      <c r="BF116" s="496"/>
      <c r="BG116" s="496"/>
      <c r="BH116" s="496"/>
      <c r="BI116" s="496"/>
      <c r="BJ116" s="496"/>
      <c r="BK116" s="496"/>
      <c r="BL116" s="496"/>
      <c r="BM116" s="496"/>
      <c r="BN116" s="496"/>
      <c r="BO116" s="496"/>
      <c r="BP116" s="496"/>
      <c r="BQ116" s="496"/>
      <c r="BR116" s="496"/>
      <c r="BS116" s="496"/>
      <c r="BT116" s="496"/>
      <c r="BU116" s="496"/>
      <c r="BV116" s="496"/>
      <c r="BW116" s="496"/>
      <c r="BX116" s="496"/>
      <c r="BY116" s="496"/>
      <c r="BZ116" s="496"/>
      <c r="CA116" s="496"/>
      <c r="CB116" s="496"/>
      <c r="CC116" s="496"/>
      <c r="CD116" s="496"/>
      <c r="CE116" s="496"/>
      <c r="CF116" s="496"/>
      <c r="CG116" s="496"/>
      <c r="CH116" s="496"/>
      <c r="CI116" s="496"/>
      <c r="CJ116" s="496"/>
      <c r="CK116" s="496"/>
      <c r="CL116" s="496"/>
      <c r="CM116" s="496"/>
      <c r="CN116" s="496"/>
      <c r="CO116" s="496"/>
      <c r="CP116" s="496"/>
      <c r="CQ116" s="496"/>
      <c r="CR116" s="496"/>
      <c r="CS116" s="496"/>
      <c r="CT116" s="496"/>
      <c r="CU116" s="496"/>
      <c r="CV116" s="496"/>
      <c r="CW116" s="496"/>
      <c r="CX116" s="496"/>
      <c r="CY116" s="1374"/>
      <c r="CZ116" s="1374"/>
      <c r="DA116" s="496"/>
      <c r="DB116" s="496"/>
      <c r="DC116" s="496"/>
      <c r="DD116" s="496"/>
      <c r="DE116" s="496"/>
      <c r="DF116" s="496"/>
      <c r="DG116" s="496"/>
      <c r="DH116" s="496"/>
      <c r="DI116" s="496"/>
      <c r="DJ116" s="496"/>
      <c r="DK116" s="496"/>
      <c r="DL116" s="496"/>
      <c r="DM116" s="496"/>
      <c r="DN116" s="496"/>
      <c r="DO116" s="496"/>
      <c r="DP116" s="496"/>
      <c r="DQ116" s="496"/>
      <c r="DR116" s="496"/>
      <c r="DS116" s="496"/>
      <c r="DT116" s="496"/>
      <c r="DU116" s="496"/>
      <c r="DV116" s="496"/>
      <c r="DW116" s="496"/>
      <c r="DX116" s="496"/>
      <c r="DY116" s="496"/>
      <c r="DZ116" s="496"/>
      <c r="EA116" s="496"/>
      <c r="EB116" s="496"/>
      <c r="EC116" s="496"/>
      <c r="ED116" s="496"/>
      <c r="EE116" s="496"/>
      <c r="EF116" s="496"/>
      <c r="EG116" s="496"/>
      <c r="EH116" s="496"/>
      <c r="EI116" s="496"/>
      <c r="EJ116" s="496"/>
      <c r="EK116" s="496"/>
      <c r="EL116" s="496"/>
      <c r="EM116" s="496"/>
      <c r="EN116" s="496"/>
      <c r="EO116" s="496"/>
      <c r="EP116" s="496"/>
      <c r="EQ116" s="496"/>
      <c r="ER116" s="496"/>
      <c r="ES116" s="496"/>
      <c r="ET116" s="496"/>
      <c r="EU116" s="496"/>
      <c r="EV116" s="496"/>
      <c r="EW116" s="496"/>
      <c r="EX116" s="496"/>
      <c r="EY116" s="496"/>
      <c r="EZ116" s="1684"/>
      <c r="FA116" s="500">
        <f t="shared" si="10"/>
        <v>0</v>
      </c>
      <c r="FB116" s="501">
        <f t="shared" si="9"/>
        <v>0</v>
      </c>
      <c r="FC116" s="404"/>
      <c r="FD116" s="404"/>
      <c r="FE116" s="404"/>
      <c r="FF116" s="404"/>
      <c r="FG116" s="404"/>
      <c r="FH116" s="404"/>
      <c r="FI116" s="404"/>
      <c r="FJ116" s="404"/>
      <c r="FK116" s="404"/>
      <c r="FL116" s="504"/>
    </row>
    <row r="117" spans="1:168" s="1760" customFormat="1" ht="20.25" x14ac:dyDescent="0.5">
      <c r="A117" s="1761">
        <v>370</v>
      </c>
      <c r="B117" s="1761">
        <v>37001</v>
      </c>
      <c r="C117" s="1762" t="s">
        <v>2212</v>
      </c>
      <c r="D117" s="921"/>
      <c r="E117" s="1777">
        <v>0</v>
      </c>
      <c r="F117" s="1776"/>
      <c r="G117" s="1763"/>
      <c r="H117" s="1763"/>
      <c r="I117" s="1763"/>
      <c r="J117" s="1763"/>
      <c r="K117" s="1763"/>
      <c r="L117" s="1763"/>
      <c r="M117" s="1763"/>
      <c r="N117" s="1763"/>
      <c r="O117" s="1763"/>
      <c r="P117" s="1763"/>
      <c r="Q117" s="1763"/>
      <c r="R117" s="1763"/>
      <c r="S117" s="1763"/>
      <c r="T117" s="1763"/>
      <c r="U117" s="1763"/>
      <c r="V117" s="1763"/>
      <c r="W117" s="1763"/>
      <c r="X117" s="1763"/>
      <c r="Y117" s="1763"/>
      <c r="Z117" s="1763"/>
      <c r="AA117" s="1763"/>
      <c r="AB117" s="1763"/>
      <c r="AC117" s="1763"/>
      <c r="AD117" s="1763"/>
      <c r="AE117" s="1763"/>
      <c r="AF117" s="1763"/>
      <c r="AG117" s="1763"/>
      <c r="AH117" s="1763"/>
      <c r="AI117" s="1763"/>
      <c r="AJ117" s="1763"/>
      <c r="AK117" s="1763"/>
      <c r="AL117" s="1763"/>
      <c r="AM117" s="1763"/>
      <c r="AN117" s="1763"/>
      <c r="AO117" s="1763"/>
      <c r="AP117" s="1763"/>
      <c r="AQ117" s="1763"/>
      <c r="AR117" s="1763"/>
      <c r="AS117" s="1763"/>
      <c r="AT117" s="1763"/>
      <c r="AU117" s="1763"/>
      <c r="AV117" s="1763"/>
      <c r="AW117" s="1763"/>
      <c r="AX117" s="1763"/>
      <c r="AY117" s="1763"/>
      <c r="AZ117" s="1763"/>
      <c r="BA117" s="1763"/>
      <c r="BB117" s="1763"/>
      <c r="BC117" s="1763"/>
      <c r="BD117" s="1763"/>
      <c r="BE117" s="1763"/>
      <c r="BF117" s="1763"/>
      <c r="BG117" s="1763"/>
      <c r="BH117" s="1763"/>
      <c r="BI117" s="1763"/>
      <c r="BJ117" s="1763"/>
      <c r="BK117" s="1763"/>
      <c r="BL117" s="1763"/>
      <c r="BM117" s="1763"/>
      <c r="BN117" s="1763"/>
      <c r="BO117" s="1763"/>
      <c r="BP117" s="1763"/>
      <c r="BQ117" s="1763"/>
      <c r="BR117" s="1763"/>
      <c r="BS117" s="1763"/>
      <c r="BT117" s="1763"/>
      <c r="BU117" s="1763"/>
      <c r="BV117" s="1763"/>
      <c r="BW117" s="1763"/>
      <c r="BX117" s="1763"/>
      <c r="BY117" s="1763"/>
      <c r="BZ117" s="1763"/>
      <c r="CA117" s="1763"/>
      <c r="CB117" s="1763"/>
      <c r="CC117" s="1763"/>
      <c r="CD117" s="1763"/>
      <c r="CE117" s="1763"/>
      <c r="CF117" s="1763"/>
      <c r="CG117" s="1763"/>
      <c r="CH117" s="1763"/>
      <c r="CI117" s="1763"/>
      <c r="CJ117" s="1763"/>
      <c r="CK117" s="1763"/>
      <c r="CL117" s="1763"/>
      <c r="CM117" s="1763"/>
      <c r="CN117" s="1763"/>
      <c r="CO117" s="1763"/>
      <c r="CP117" s="1763"/>
      <c r="CQ117" s="1763"/>
      <c r="CR117" s="1763"/>
      <c r="CS117" s="1763"/>
      <c r="CT117" s="1763"/>
      <c r="CU117" s="1763"/>
      <c r="CV117" s="1763"/>
      <c r="CW117" s="1763"/>
      <c r="CX117" s="1763"/>
      <c r="CY117" s="1764"/>
      <c r="CZ117" s="1764"/>
      <c r="DA117" s="1763"/>
      <c r="DB117" s="1763"/>
      <c r="DC117" s="1763"/>
      <c r="DD117" s="1763"/>
      <c r="DE117" s="1763"/>
      <c r="DF117" s="1763"/>
      <c r="DG117" s="1763"/>
      <c r="DH117" s="1763"/>
      <c r="DI117" s="1763"/>
      <c r="DJ117" s="1763"/>
      <c r="DK117" s="1763"/>
      <c r="DL117" s="1763"/>
      <c r="DM117" s="1763"/>
      <c r="DN117" s="1763"/>
      <c r="DO117" s="1763"/>
      <c r="DP117" s="1763"/>
      <c r="DQ117" s="1763"/>
      <c r="DR117" s="1763"/>
      <c r="DS117" s="1763"/>
      <c r="DT117" s="1763"/>
      <c r="DU117" s="1763"/>
      <c r="DV117" s="1763"/>
      <c r="DW117" s="1763"/>
      <c r="DX117" s="1763"/>
      <c r="DY117" s="1763"/>
      <c r="DZ117" s="1763"/>
      <c r="EA117" s="1763"/>
      <c r="EB117" s="1763"/>
      <c r="EC117" s="1763"/>
      <c r="ED117" s="1763"/>
      <c r="EE117" s="1763"/>
      <c r="EF117" s="1763"/>
      <c r="EG117" s="1763"/>
      <c r="EH117" s="1763"/>
      <c r="EI117" s="1763"/>
      <c r="EJ117" s="1763"/>
      <c r="EK117" s="1763"/>
      <c r="EL117" s="1763"/>
      <c r="EM117" s="1763"/>
      <c r="EN117" s="1763"/>
      <c r="EO117" s="1763"/>
      <c r="EP117" s="1763"/>
      <c r="EQ117" s="1763"/>
      <c r="ER117" s="1763"/>
      <c r="ES117" s="1763"/>
      <c r="ET117" s="1763"/>
      <c r="EU117" s="1763"/>
      <c r="EV117" s="1763"/>
      <c r="EW117" s="1763"/>
      <c r="EX117" s="1763"/>
      <c r="EY117" s="1763"/>
      <c r="EZ117" s="1765"/>
      <c r="FA117" s="1766"/>
      <c r="FB117" s="1767"/>
      <c r="FC117" s="1768"/>
      <c r="FD117" s="1768"/>
      <c r="FE117" s="1768"/>
      <c r="FF117" s="1768"/>
      <c r="FG117" s="1768"/>
      <c r="FH117" s="1768"/>
      <c r="FI117" s="1768"/>
      <c r="FJ117" s="1768"/>
      <c r="FK117" s="1768"/>
      <c r="FL117" s="1769"/>
    </row>
    <row r="118" spans="1:168" ht="20.25" x14ac:dyDescent="0.5">
      <c r="A118" s="399">
        <v>410</v>
      </c>
      <c r="B118" s="399">
        <v>41002</v>
      </c>
      <c r="C118" s="1682" t="s">
        <v>2036</v>
      </c>
      <c r="D118" s="921"/>
      <c r="E118" s="921">
        <v>0</v>
      </c>
      <c r="F118" s="507"/>
      <c r="G118" s="496"/>
      <c r="H118" s="496"/>
      <c r="I118" s="496"/>
      <c r="J118" s="496"/>
      <c r="K118" s="496"/>
      <c r="L118" s="496"/>
      <c r="M118" s="496"/>
      <c r="N118" s="496"/>
      <c r="O118" s="496"/>
      <c r="P118" s="496"/>
      <c r="Q118" s="496"/>
      <c r="R118" s="496"/>
      <c r="S118" s="496"/>
      <c r="T118" s="496"/>
      <c r="U118" s="496"/>
      <c r="V118" s="496"/>
      <c r="W118" s="496"/>
      <c r="X118" s="496"/>
      <c r="Y118" s="496"/>
      <c r="Z118" s="496"/>
      <c r="AA118" s="496"/>
      <c r="AB118" s="496"/>
      <c r="AC118" s="496"/>
      <c r="AD118" s="496"/>
      <c r="AE118" s="496"/>
      <c r="AF118" s="496"/>
      <c r="AG118" s="496"/>
      <c r="AH118" s="496"/>
      <c r="AI118" s="496"/>
      <c r="AJ118" s="496"/>
      <c r="AK118" s="496"/>
      <c r="AL118" s="496"/>
      <c r="AM118" s="496"/>
      <c r="AN118" s="496"/>
      <c r="AO118" s="496"/>
      <c r="AP118" s="496"/>
      <c r="AQ118" s="496"/>
      <c r="AR118" s="496"/>
      <c r="AS118" s="496"/>
      <c r="AT118" s="496"/>
      <c r="AU118" s="496"/>
      <c r="AV118" s="496"/>
      <c r="AW118" s="496"/>
      <c r="AX118" s="496"/>
      <c r="AY118" s="496"/>
      <c r="AZ118" s="496"/>
      <c r="BA118" s="496"/>
      <c r="BB118" s="496"/>
      <c r="BC118" s="496"/>
      <c r="BD118" s="496"/>
      <c r="BE118" s="496"/>
      <c r="BF118" s="496"/>
      <c r="BG118" s="496"/>
      <c r="BH118" s="496"/>
      <c r="BI118" s="496"/>
      <c r="BJ118" s="496"/>
      <c r="BK118" s="496"/>
      <c r="BL118" s="496"/>
      <c r="BM118" s="496"/>
      <c r="BN118" s="496"/>
      <c r="BO118" s="496"/>
      <c r="BP118" s="496"/>
      <c r="BQ118" s="496"/>
      <c r="BR118" s="496"/>
      <c r="BS118" s="496"/>
      <c r="BT118" s="496"/>
      <c r="BU118" s="496"/>
      <c r="BV118" s="496"/>
      <c r="BW118" s="496">
        <f>E118</f>
        <v>0</v>
      </c>
      <c r="BX118" s="496"/>
      <c r="BY118" s="496"/>
      <c r="BZ118" s="496"/>
      <c r="CA118" s="496"/>
      <c r="CB118" s="496"/>
      <c r="CC118" s="496"/>
      <c r="CD118" s="496"/>
      <c r="CE118" s="496"/>
      <c r="CF118" s="496"/>
      <c r="CG118" s="496"/>
      <c r="CH118" s="496"/>
      <c r="CI118" s="496"/>
      <c r="CJ118" s="496"/>
      <c r="CK118" s="496"/>
      <c r="CL118" s="496"/>
      <c r="CM118" s="496"/>
      <c r="CN118" s="496"/>
      <c r="CO118" s="496"/>
      <c r="CP118" s="496"/>
      <c r="CQ118" s="496"/>
      <c r="CR118" s="496"/>
      <c r="CS118" s="496"/>
      <c r="CT118" s="496"/>
      <c r="CU118" s="496"/>
      <c r="CV118" s="496"/>
      <c r="CW118" s="496"/>
      <c r="CX118" s="496"/>
      <c r="CY118" s="1374"/>
      <c r="CZ118" s="1374"/>
      <c r="DA118" s="496"/>
      <c r="DB118" s="496"/>
      <c r="DC118" s="496"/>
      <c r="DD118" s="496"/>
      <c r="DE118" s="496"/>
      <c r="DF118" s="496"/>
      <c r="DG118" s="496"/>
      <c r="DH118" s="496"/>
      <c r="DI118" s="496"/>
      <c r="DJ118" s="496"/>
      <c r="DK118" s="496"/>
      <c r="DL118" s="496"/>
      <c r="DM118" s="496"/>
      <c r="DN118" s="496"/>
      <c r="DO118" s="496"/>
      <c r="DP118" s="496"/>
      <c r="DQ118" s="496"/>
      <c r="DR118" s="496"/>
      <c r="DS118" s="496"/>
      <c r="DT118" s="496"/>
      <c r="DU118" s="496"/>
      <c r="DV118" s="496"/>
      <c r="DW118" s="496"/>
      <c r="DX118" s="496"/>
      <c r="DY118" s="496"/>
      <c r="DZ118" s="496"/>
      <c r="EA118" s="496"/>
      <c r="EB118" s="496"/>
      <c r="EC118" s="496"/>
      <c r="ED118" s="496"/>
      <c r="EE118" s="496"/>
      <c r="EF118" s="496"/>
      <c r="EG118" s="496"/>
      <c r="EH118" s="496"/>
      <c r="EI118" s="496"/>
      <c r="EJ118" s="496"/>
      <c r="EK118" s="496"/>
      <c r="EL118" s="496"/>
      <c r="EM118" s="496"/>
      <c r="EN118" s="496"/>
      <c r="EO118" s="496"/>
      <c r="EP118" s="496"/>
      <c r="EQ118" s="496"/>
      <c r="ER118" s="496"/>
      <c r="ES118" s="496"/>
      <c r="ET118" s="496"/>
      <c r="EU118" s="496"/>
      <c r="EV118" s="496"/>
      <c r="EW118" s="496"/>
      <c r="EX118" s="496"/>
      <c r="EY118" s="496"/>
      <c r="EZ118" s="1684"/>
      <c r="FA118" s="500">
        <f t="shared" si="10"/>
        <v>0</v>
      </c>
      <c r="FB118" s="501">
        <f t="shared" si="9"/>
        <v>0</v>
      </c>
      <c r="FC118" s="404"/>
      <c r="FD118" s="404"/>
      <c r="FE118" s="404"/>
      <c r="FF118" s="404"/>
      <c r="FG118" s="404"/>
      <c r="FH118" s="404"/>
      <c r="FI118" s="404"/>
      <c r="FJ118" s="404"/>
      <c r="FK118" s="404"/>
      <c r="FL118" s="504"/>
    </row>
    <row r="119" spans="1:168" ht="20.25" x14ac:dyDescent="0.5">
      <c r="A119" s="399">
        <v>420</v>
      </c>
      <c r="B119" s="399">
        <v>42001</v>
      </c>
      <c r="C119" s="1682" t="s">
        <v>1431</v>
      </c>
      <c r="D119" s="921"/>
      <c r="E119" s="1780">
        <v>-324449027696</v>
      </c>
      <c r="F119" s="507"/>
      <c r="G119" s="496"/>
      <c r="H119" s="496"/>
      <c r="I119" s="496"/>
      <c r="J119" s="496"/>
      <c r="K119" s="496"/>
      <c r="L119" s="496"/>
      <c r="M119" s="496"/>
      <c r="N119" s="496"/>
      <c r="O119" s="496"/>
      <c r="P119" s="496"/>
      <c r="Q119" s="496"/>
      <c r="R119" s="496"/>
      <c r="S119" s="496"/>
      <c r="T119" s="496"/>
      <c r="U119" s="496"/>
      <c r="V119" s="496"/>
      <c r="W119" s="496"/>
      <c r="X119" s="496"/>
      <c r="Y119" s="496"/>
      <c r="Z119" s="496"/>
      <c r="AA119" s="496"/>
      <c r="AB119" s="496"/>
      <c r="AC119" s="496"/>
      <c r="AD119" s="496"/>
      <c r="AE119" s="496"/>
      <c r="AF119" s="496"/>
      <c r="AG119" s="496"/>
      <c r="AH119" s="496"/>
      <c r="AI119" s="496"/>
      <c r="AJ119" s="496"/>
      <c r="AK119" s="496"/>
      <c r="AL119" s="496"/>
      <c r="AM119" s="496"/>
      <c r="AN119" s="496"/>
      <c r="AO119" s="496"/>
      <c r="AP119" s="496"/>
      <c r="AQ119" s="496"/>
      <c r="AR119" s="496"/>
      <c r="AS119" s="496"/>
      <c r="AT119" s="496"/>
      <c r="AU119" s="496"/>
      <c r="AV119" s="496"/>
      <c r="AW119" s="496"/>
      <c r="AX119" s="496"/>
      <c r="AY119" s="496"/>
      <c r="AZ119" s="496"/>
      <c r="BA119" s="496"/>
      <c r="BB119" s="496"/>
      <c r="BC119" s="496"/>
      <c r="BD119" s="496"/>
      <c r="BE119" s="496"/>
      <c r="BF119" s="496"/>
      <c r="BG119" s="496"/>
      <c r="BH119" s="496"/>
      <c r="BI119" s="496"/>
      <c r="BJ119" s="496"/>
      <c r="BK119" s="496"/>
      <c r="BL119" s="496"/>
      <c r="BM119" s="496"/>
      <c r="BN119" s="496"/>
      <c r="BO119" s="496"/>
      <c r="BP119" s="496"/>
      <c r="BQ119" s="496"/>
      <c r="BR119" s="496"/>
      <c r="BS119" s="496"/>
      <c r="BT119" s="496"/>
      <c r="BU119" s="496"/>
      <c r="BV119" s="496"/>
      <c r="BW119" s="496"/>
      <c r="BX119" s="496"/>
      <c r="BY119" s="496"/>
      <c r="BZ119" s="496"/>
      <c r="CA119" s="496"/>
      <c r="CB119" s="496"/>
      <c r="CC119" s="496"/>
      <c r="CD119" s="496">
        <f>E119</f>
        <v>-324449027696</v>
      </c>
      <c r="CE119" s="496"/>
      <c r="CF119" s="496"/>
      <c r="CG119" s="496"/>
      <c r="CH119" s="496"/>
      <c r="CI119" s="496"/>
      <c r="CJ119" s="496"/>
      <c r="CK119" s="496"/>
      <c r="CL119" s="496"/>
      <c r="CM119" s="496"/>
      <c r="CN119" s="496"/>
      <c r="CO119" s="496"/>
      <c r="CP119" s="496"/>
      <c r="CQ119" s="496"/>
      <c r="CR119" s="496"/>
      <c r="CS119" s="496"/>
      <c r="CT119" s="496"/>
      <c r="CU119" s="496"/>
      <c r="CV119" s="496"/>
      <c r="CW119" s="496"/>
      <c r="CX119" s="496"/>
      <c r="CY119" s="1374"/>
      <c r="CZ119" s="1374"/>
      <c r="DA119" s="496"/>
      <c r="DB119" s="496"/>
      <c r="DC119" s="496"/>
      <c r="DD119" s="496"/>
      <c r="DE119" s="496"/>
      <c r="DF119" s="496"/>
      <c r="DG119" s="496"/>
      <c r="DH119" s="496"/>
      <c r="DI119" s="496"/>
      <c r="DJ119" s="496"/>
      <c r="DK119" s="496"/>
      <c r="DL119" s="496"/>
      <c r="DM119" s="496"/>
      <c r="DN119" s="496"/>
      <c r="DO119" s="496"/>
      <c r="DP119" s="496"/>
      <c r="DQ119" s="496"/>
      <c r="DR119" s="496"/>
      <c r="DS119" s="496"/>
      <c r="DT119" s="496"/>
      <c r="DU119" s="496"/>
      <c r="DV119" s="496"/>
      <c r="DW119" s="496"/>
      <c r="DX119" s="496"/>
      <c r="DY119" s="496"/>
      <c r="DZ119" s="496"/>
      <c r="EA119" s="496"/>
      <c r="EB119" s="496"/>
      <c r="EC119" s="496"/>
      <c r="ED119" s="496"/>
      <c r="EE119" s="496"/>
      <c r="EF119" s="496"/>
      <c r="EG119" s="496"/>
      <c r="EH119" s="496"/>
      <c r="EI119" s="496"/>
      <c r="EJ119" s="496"/>
      <c r="EK119" s="496"/>
      <c r="EL119" s="496"/>
      <c r="EM119" s="496"/>
      <c r="EN119" s="496"/>
      <c r="EO119" s="496"/>
      <c r="EP119" s="496"/>
      <c r="EQ119" s="496"/>
      <c r="ER119" s="496"/>
      <c r="ES119" s="496"/>
      <c r="ET119" s="496"/>
      <c r="EU119" s="496"/>
      <c r="EV119" s="496"/>
      <c r="EW119" s="496"/>
      <c r="EX119" s="496"/>
      <c r="EY119" s="496"/>
      <c r="EZ119" s="1684"/>
      <c r="FA119" s="500">
        <f t="shared" si="10"/>
        <v>-324449027696</v>
      </c>
      <c r="FB119" s="501">
        <f t="shared" si="9"/>
        <v>0</v>
      </c>
      <c r="FC119" s="404"/>
      <c r="FD119" s="404">
        <v>71550048863</v>
      </c>
      <c r="FE119" s="404">
        <v>-1</v>
      </c>
      <c r="FF119" s="404">
        <f>FD119*FE119</f>
        <v>-71550048863</v>
      </c>
      <c r="FG119" s="404"/>
      <c r="FH119" s="404"/>
      <c r="FI119" s="404"/>
      <c r="FJ119" s="404"/>
      <c r="FK119" s="404"/>
      <c r="FL119" s="504"/>
    </row>
    <row r="120" spans="1:168" ht="20.25" x14ac:dyDescent="0.5">
      <c r="A120" s="399">
        <v>420</v>
      </c>
      <c r="B120" s="399">
        <v>42002</v>
      </c>
      <c r="C120" s="1682" t="s">
        <v>1432</v>
      </c>
      <c r="D120" s="921"/>
      <c r="E120" s="1780">
        <v>-8390682741</v>
      </c>
      <c r="F120" s="507"/>
      <c r="G120" s="496"/>
      <c r="H120" s="496"/>
      <c r="I120" s="496"/>
      <c r="J120" s="496"/>
      <c r="K120" s="496"/>
      <c r="L120" s="496"/>
      <c r="M120" s="496"/>
      <c r="N120" s="496"/>
      <c r="O120" s="496"/>
      <c r="P120" s="496"/>
      <c r="Q120" s="496"/>
      <c r="R120" s="496"/>
      <c r="S120" s="496"/>
      <c r="T120" s="496"/>
      <c r="U120" s="496"/>
      <c r="V120" s="496"/>
      <c r="W120" s="496"/>
      <c r="X120" s="496"/>
      <c r="Y120" s="496"/>
      <c r="Z120" s="496"/>
      <c r="AA120" s="496"/>
      <c r="AB120" s="496"/>
      <c r="AC120" s="496"/>
      <c r="AD120" s="496"/>
      <c r="AE120" s="496"/>
      <c r="AF120" s="496"/>
      <c r="AG120" s="496"/>
      <c r="AH120" s="496"/>
      <c r="AI120" s="496"/>
      <c r="AJ120" s="496"/>
      <c r="AK120" s="496"/>
      <c r="AL120" s="496"/>
      <c r="AM120" s="496"/>
      <c r="AN120" s="496"/>
      <c r="AO120" s="496"/>
      <c r="AP120" s="496"/>
      <c r="AQ120" s="496"/>
      <c r="AR120" s="496"/>
      <c r="AS120" s="496"/>
      <c r="AT120" s="496"/>
      <c r="AU120" s="496"/>
      <c r="AV120" s="496"/>
      <c r="AW120" s="496"/>
      <c r="AX120" s="496"/>
      <c r="AY120" s="496"/>
      <c r="AZ120" s="496"/>
      <c r="BA120" s="496"/>
      <c r="BB120" s="496"/>
      <c r="BC120" s="496"/>
      <c r="BD120" s="496"/>
      <c r="BE120" s="496"/>
      <c r="BF120" s="496"/>
      <c r="BG120" s="496"/>
      <c r="BH120" s="496"/>
      <c r="BI120" s="496"/>
      <c r="BJ120" s="496"/>
      <c r="BK120" s="496"/>
      <c r="BL120" s="496"/>
      <c r="BM120" s="496"/>
      <c r="BN120" s="496"/>
      <c r="BO120" s="496"/>
      <c r="BP120" s="496"/>
      <c r="BQ120" s="496"/>
      <c r="BR120" s="496"/>
      <c r="BS120" s="496"/>
      <c r="BT120" s="496"/>
      <c r="BU120" s="496"/>
      <c r="BV120" s="496">
        <f>E120</f>
        <v>-8390682741</v>
      </c>
      <c r="BW120" s="496"/>
      <c r="BX120" s="496"/>
      <c r="BY120" s="496"/>
      <c r="BZ120" s="496"/>
      <c r="CA120" s="496"/>
      <c r="CB120" s="496"/>
      <c r="CC120" s="496"/>
      <c r="CD120" s="496"/>
      <c r="CE120" s="496"/>
      <c r="CF120" s="496"/>
      <c r="CG120" s="496"/>
      <c r="CH120" s="496"/>
      <c r="CI120" s="496"/>
      <c r="CJ120" s="496"/>
      <c r="CK120" s="496"/>
      <c r="CL120" s="496"/>
      <c r="CM120" s="496"/>
      <c r="CN120" s="496"/>
      <c r="CO120" s="496"/>
      <c r="CP120" s="496"/>
      <c r="CQ120" s="496"/>
      <c r="CR120" s="496"/>
      <c r="CS120" s="496"/>
      <c r="CT120" s="496"/>
      <c r="CU120" s="496"/>
      <c r="CV120" s="496"/>
      <c r="CW120" s="496"/>
      <c r="CX120" s="496"/>
      <c r="CY120" s="1374"/>
      <c r="CZ120" s="1374"/>
      <c r="DA120" s="496"/>
      <c r="DB120" s="496"/>
      <c r="DC120" s="496"/>
      <c r="DD120" s="496"/>
      <c r="DE120" s="496"/>
      <c r="DF120" s="496"/>
      <c r="DG120" s="496"/>
      <c r="DH120" s="496"/>
      <c r="DI120" s="496"/>
      <c r="DJ120" s="496"/>
      <c r="DK120" s="496"/>
      <c r="DL120" s="496"/>
      <c r="DM120" s="496"/>
      <c r="DN120" s="496"/>
      <c r="DO120" s="496"/>
      <c r="DP120" s="496"/>
      <c r="DQ120" s="496"/>
      <c r="DR120" s="496"/>
      <c r="DS120" s="496"/>
      <c r="DT120" s="496"/>
      <c r="DU120" s="496"/>
      <c r="DV120" s="496"/>
      <c r="DW120" s="496"/>
      <c r="DX120" s="496"/>
      <c r="DY120" s="496"/>
      <c r="DZ120" s="496"/>
      <c r="EA120" s="496"/>
      <c r="EB120" s="496"/>
      <c r="EC120" s="496"/>
      <c r="ED120" s="496"/>
      <c r="EE120" s="496"/>
      <c r="EF120" s="496"/>
      <c r="EG120" s="496"/>
      <c r="EH120" s="496"/>
      <c r="EI120" s="496"/>
      <c r="EJ120" s="496"/>
      <c r="EK120" s="496"/>
      <c r="EL120" s="496"/>
      <c r="EM120" s="496"/>
      <c r="EN120" s="496"/>
      <c r="EO120" s="496"/>
      <c r="EP120" s="496"/>
      <c r="EQ120" s="496"/>
      <c r="ER120" s="496"/>
      <c r="ES120" s="496"/>
      <c r="ET120" s="496"/>
      <c r="EU120" s="496"/>
      <c r="EV120" s="496"/>
      <c r="EW120" s="496"/>
      <c r="EX120" s="496"/>
      <c r="EY120" s="496"/>
      <c r="EZ120" s="1684"/>
      <c r="FA120" s="500">
        <f t="shared" si="10"/>
        <v>-8390682741</v>
      </c>
      <c r="FB120" s="501">
        <f t="shared" si="9"/>
        <v>0</v>
      </c>
      <c r="FC120" s="404"/>
      <c r="FD120" s="404">
        <v>16451420157</v>
      </c>
      <c r="FE120" s="404">
        <v>-1</v>
      </c>
      <c r="FF120" s="404">
        <f>FD120*FE120</f>
        <v>-16451420157</v>
      </c>
      <c r="FG120" s="404"/>
      <c r="FH120" s="404"/>
      <c r="FI120" s="404"/>
      <c r="FJ120" s="404"/>
      <c r="FK120" s="404"/>
      <c r="FL120" s="504"/>
    </row>
    <row r="121" spans="1:168" ht="20.25" x14ac:dyDescent="0.5">
      <c r="A121" s="399">
        <v>510</v>
      </c>
      <c r="B121" s="399">
        <v>51001</v>
      </c>
      <c r="C121" s="1682" t="s">
        <v>1433</v>
      </c>
      <c r="D121" s="921"/>
      <c r="E121" s="1780">
        <v>-3991339700000</v>
      </c>
      <c r="F121" s="507"/>
      <c r="G121" s="496"/>
      <c r="H121" s="496"/>
      <c r="I121" s="496"/>
      <c r="J121" s="496"/>
      <c r="K121" s="496"/>
      <c r="L121" s="496"/>
      <c r="M121" s="496"/>
      <c r="N121" s="496"/>
      <c r="O121" s="496"/>
      <c r="P121" s="496"/>
      <c r="Q121" s="496"/>
      <c r="R121" s="496"/>
      <c r="S121" s="496"/>
      <c r="T121" s="496"/>
      <c r="U121" s="496"/>
      <c r="V121" s="496"/>
      <c r="W121" s="496"/>
      <c r="X121" s="496"/>
      <c r="Y121" s="496"/>
      <c r="Z121" s="496"/>
      <c r="AA121" s="496"/>
      <c r="AB121" s="496"/>
      <c r="AC121" s="496"/>
      <c r="AD121" s="496"/>
      <c r="AE121" s="496"/>
      <c r="AF121" s="496"/>
      <c r="AG121" s="496"/>
      <c r="AH121" s="496"/>
      <c r="AI121" s="496"/>
      <c r="AJ121" s="496"/>
      <c r="AK121" s="496"/>
      <c r="AL121" s="496"/>
      <c r="AM121" s="496"/>
      <c r="AN121" s="551"/>
      <c r="AO121" s="496"/>
      <c r="AP121" s="496"/>
      <c r="AQ121" s="496"/>
      <c r="AR121" s="496"/>
      <c r="AS121" s="496"/>
      <c r="AT121" s="496"/>
      <c r="AU121" s="496"/>
      <c r="AV121" s="496"/>
      <c r="AW121" s="496"/>
      <c r="AX121" s="496"/>
      <c r="AY121" s="496"/>
      <c r="AZ121" s="496"/>
      <c r="BA121" s="496"/>
      <c r="BB121" s="496"/>
      <c r="BC121" s="496"/>
      <c r="BD121" s="496"/>
      <c r="BE121" s="496"/>
      <c r="BF121" s="496"/>
      <c r="BG121" s="496"/>
      <c r="BH121" s="496"/>
      <c r="BI121" s="496"/>
      <c r="BJ121" s="496"/>
      <c r="BK121" s="496"/>
      <c r="BL121" s="496"/>
      <c r="BM121" s="496"/>
      <c r="BN121" s="496"/>
      <c r="BO121" s="496"/>
      <c r="BP121" s="496"/>
      <c r="BQ121" s="496"/>
      <c r="BR121" s="496"/>
      <c r="BS121" s="496"/>
      <c r="BT121" s="496"/>
      <c r="BU121" s="496"/>
      <c r="BV121" s="496"/>
      <c r="BW121" s="496"/>
      <c r="BX121" s="496"/>
      <c r="BY121" s="496"/>
      <c r="BZ121" s="496"/>
      <c r="CA121" s="496"/>
      <c r="CB121" s="496"/>
      <c r="CC121" s="496"/>
      <c r="CD121" s="496"/>
      <c r="CE121" s="496"/>
      <c r="CF121" s="496">
        <f>E121</f>
        <v>-3991339700000</v>
      </c>
      <c r="CG121" s="496"/>
      <c r="CH121" s="496"/>
      <c r="CI121" s="496"/>
      <c r="CJ121" s="496"/>
      <c r="CK121" s="496"/>
      <c r="CL121" s="496"/>
      <c r="CM121" s="496"/>
      <c r="CN121" s="496"/>
      <c r="CO121" s="496"/>
      <c r="CP121" s="496"/>
      <c r="CQ121" s="496"/>
      <c r="CR121" s="496"/>
      <c r="CS121" s="496"/>
      <c r="CT121" s="496"/>
      <c r="CU121" s="496"/>
      <c r="CV121" s="496"/>
      <c r="CW121" s="496"/>
      <c r="CX121" s="496"/>
      <c r="CY121" s="1374"/>
      <c r="CZ121" s="1374"/>
      <c r="DA121" s="496"/>
      <c r="DB121" s="496"/>
      <c r="DC121" s="496"/>
      <c r="DD121" s="496"/>
      <c r="DE121" s="496"/>
      <c r="DF121" s="496"/>
      <c r="DG121" s="496"/>
      <c r="DH121" s="496"/>
      <c r="DI121" s="496"/>
      <c r="DJ121" s="496"/>
      <c r="DK121" s="496"/>
      <c r="DL121" s="496"/>
      <c r="DM121" s="496"/>
      <c r="DN121" s="496"/>
      <c r="DO121" s="496"/>
      <c r="DP121" s="496"/>
      <c r="DQ121" s="496"/>
      <c r="DR121" s="496"/>
      <c r="DS121" s="496"/>
      <c r="DT121" s="496"/>
      <c r="DU121" s="496"/>
      <c r="DV121" s="496"/>
      <c r="DW121" s="496"/>
      <c r="DX121" s="496"/>
      <c r="DY121" s="496"/>
      <c r="DZ121" s="496"/>
      <c r="EA121" s="496"/>
      <c r="EB121" s="496"/>
      <c r="EC121" s="496"/>
      <c r="ED121" s="496"/>
      <c r="EE121" s="496"/>
      <c r="EF121" s="496"/>
      <c r="EG121" s="496"/>
      <c r="EH121" s="496"/>
      <c r="EI121" s="496"/>
      <c r="EJ121" s="496"/>
      <c r="EK121" s="496"/>
      <c r="EL121" s="496"/>
      <c r="EM121" s="496"/>
      <c r="EN121" s="496"/>
      <c r="EO121" s="496"/>
      <c r="EP121" s="496"/>
      <c r="EQ121" s="496"/>
      <c r="ER121" s="496"/>
      <c r="ES121" s="496"/>
      <c r="ET121" s="496"/>
      <c r="EU121" s="496"/>
      <c r="EV121" s="496"/>
      <c r="EW121" s="496"/>
      <c r="EX121" s="496"/>
      <c r="EY121" s="496"/>
      <c r="EZ121" s="1684"/>
      <c r="FA121" s="500">
        <f t="shared" si="10"/>
        <v>-3991339700000</v>
      </c>
      <c r="FB121" s="501">
        <f t="shared" si="9"/>
        <v>0</v>
      </c>
      <c r="FC121" s="404"/>
      <c r="FD121" s="404"/>
      <c r="FE121" s="404"/>
      <c r="FF121" s="404"/>
      <c r="FG121" s="404"/>
      <c r="FH121" s="404"/>
      <c r="FI121" s="404"/>
      <c r="FJ121" s="404"/>
      <c r="FK121" s="404"/>
      <c r="FL121" s="504"/>
    </row>
    <row r="122" spans="1:168" ht="20.25" x14ac:dyDescent="0.5">
      <c r="A122" s="399">
        <v>520</v>
      </c>
      <c r="B122" s="399">
        <v>52001</v>
      </c>
      <c r="C122" s="1682" t="s">
        <v>1434</v>
      </c>
      <c r="D122" s="921"/>
      <c r="E122" s="1780">
        <v>-15651577558</v>
      </c>
      <c r="F122" s="507"/>
      <c r="G122" s="496"/>
      <c r="H122" s="496"/>
      <c r="I122" s="496"/>
      <c r="J122" s="496"/>
      <c r="K122" s="496"/>
      <c r="L122" s="496"/>
      <c r="M122" s="496"/>
      <c r="N122" s="496"/>
      <c r="O122" s="496"/>
      <c r="P122" s="496"/>
      <c r="Q122" s="496"/>
      <c r="R122" s="496"/>
      <c r="S122" s="496"/>
      <c r="T122" s="496"/>
      <c r="U122" s="496"/>
      <c r="V122" s="496"/>
      <c r="W122" s="496"/>
      <c r="X122" s="496"/>
      <c r="Y122" s="496"/>
      <c r="Z122" s="496"/>
      <c r="AA122" s="496"/>
      <c r="AB122" s="496"/>
      <c r="AC122" s="496"/>
      <c r="AD122" s="496"/>
      <c r="AE122" s="496"/>
      <c r="AF122" s="496"/>
      <c r="AG122" s="496"/>
      <c r="AH122" s="496"/>
      <c r="AI122" s="496"/>
      <c r="AJ122" s="496"/>
      <c r="AK122" s="496"/>
      <c r="AL122" s="496"/>
      <c r="AM122" s="496"/>
      <c r="AN122" s="496"/>
      <c r="AO122" s="496"/>
      <c r="AP122" s="496"/>
      <c r="AQ122" s="496"/>
      <c r="AR122" s="496"/>
      <c r="AS122" s="496"/>
      <c r="AT122" s="496"/>
      <c r="AU122" s="496"/>
      <c r="AV122" s="496"/>
      <c r="AW122" s="496"/>
      <c r="AX122" s="496"/>
      <c r="AY122" s="496"/>
      <c r="AZ122" s="496"/>
      <c r="BA122" s="496"/>
      <c r="BB122" s="496"/>
      <c r="BC122" s="496"/>
      <c r="BD122" s="496"/>
      <c r="BE122" s="496"/>
      <c r="BF122" s="496"/>
      <c r="BG122" s="496"/>
      <c r="BH122" s="496"/>
      <c r="BI122" s="496"/>
      <c r="BJ122" s="496"/>
      <c r="BK122" s="496"/>
      <c r="BL122" s="496"/>
      <c r="BM122" s="496"/>
      <c r="BN122" s="496"/>
      <c r="BO122" s="496"/>
      <c r="BP122" s="496"/>
      <c r="BQ122" s="496"/>
      <c r="BR122" s="496"/>
      <c r="BS122" s="496"/>
      <c r="BT122" s="496"/>
      <c r="BU122" s="496"/>
      <c r="BV122" s="496"/>
      <c r="BW122" s="496"/>
      <c r="BX122" s="496"/>
      <c r="BY122" s="496"/>
      <c r="BZ122" s="496"/>
      <c r="CA122" s="496"/>
      <c r="CB122" s="496"/>
      <c r="CC122" s="496"/>
      <c r="CD122" s="496"/>
      <c r="CE122" s="496"/>
      <c r="CF122" s="496"/>
      <c r="CG122" s="496">
        <f>E122</f>
        <v>-15651577558</v>
      </c>
      <c r="CH122" s="496"/>
      <c r="CI122" s="496"/>
      <c r="CJ122" s="496"/>
      <c r="CK122" s="496"/>
      <c r="CL122" s="496"/>
      <c r="CM122" s="496"/>
      <c r="CN122" s="496"/>
      <c r="CO122" s="496"/>
      <c r="CP122" s="496"/>
      <c r="CQ122" s="496"/>
      <c r="CR122" s="496"/>
      <c r="CS122" s="496"/>
      <c r="CT122" s="496"/>
      <c r="CU122" s="496"/>
      <c r="CV122" s="496"/>
      <c r="CW122" s="496"/>
      <c r="CX122" s="496"/>
      <c r="CY122" s="1374"/>
      <c r="CZ122" s="1374"/>
      <c r="DA122" s="496"/>
      <c r="DB122" s="496"/>
      <c r="DC122" s="496"/>
      <c r="DD122" s="496"/>
      <c r="DE122" s="496"/>
      <c r="DF122" s="496"/>
      <c r="DG122" s="496"/>
      <c r="DH122" s="496"/>
      <c r="DI122" s="496"/>
      <c r="DJ122" s="496"/>
      <c r="DK122" s="496"/>
      <c r="DL122" s="496"/>
      <c r="DM122" s="496"/>
      <c r="DN122" s="496"/>
      <c r="DO122" s="496"/>
      <c r="DP122" s="496"/>
      <c r="DQ122" s="496"/>
      <c r="DR122" s="496"/>
      <c r="DS122" s="496"/>
      <c r="DT122" s="496"/>
      <c r="DU122" s="496"/>
      <c r="DV122" s="496"/>
      <c r="DW122" s="496"/>
      <c r="DX122" s="496"/>
      <c r="DY122" s="496"/>
      <c r="DZ122" s="496"/>
      <c r="EA122" s="496"/>
      <c r="EB122" s="496"/>
      <c r="EC122" s="496"/>
      <c r="ED122" s="496"/>
      <c r="EE122" s="496"/>
      <c r="EF122" s="496"/>
      <c r="EG122" s="496"/>
      <c r="EH122" s="496"/>
      <c r="EI122" s="496"/>
      <c r="EJ122" s="496"/>
      <c r="EK122" s="496"/>
      <c r="EL122" s="496"/>
      <c r="EM122" s="496"/>
      <c r="EN122" s="496"/>
      <c r="EO122" s="496"/>
      <c r="EP122" s="496"/>
      <c r="EQ122" s="496"/>
      <c r="ER122" s="496"/>
      <c r="ES122" s="496"/>
      <c r="ET122" s="496"/>
      <c r="EU122" s="496"/>
      <c r="EV122" s="496"/>
      <c r="EW122" s="496"/>
      <c r="EX122" s="496"/>
      <c r="EY122" s="496"/>
      <c r="EZ122" s="1684"/>
      <c r="FA122" s="500">
        <f t="shared" si="10"/>
        <v>-15651577558</v>
      </c>
      <c r="FB122" s="501">
        <f t="shared" si="9"/>
        <v>0</v>
      </c>
      <c r="FC122" s="404"/>
      <c r="FD122" s="404"/>
      <c r="FE122" s="404"/>
      <c r="FF122" s="404"/>
      <c r="FG122" s="404"/>
      <c r="FH122" s="404"/>
      <c r="FI122" s="404"/>
      <c r="FJ122" s="404"/>
      <c r="FK122" s="404"/>
      <c r="FL122" s="504"/>
    </row>
    <row r="123" spans="1:168" ht="20.25" x14ac:dyDescent="0.5">
      <c r="A123" s="399">
        <v>530</v>
      </c>
      <c r="B123" s="399">
        <v>53001</v>
      </c>
      <c r="C123" s="1682" t="s">
        <v>1435</v>
      </c>
      <c r="D123" s="921"/>
      <c r="E123" s="921">
        <v>0</v>
      </c>
      <c r="F123" s="507"/>
      <c r="G123" s="496"/>
      <c r="H123" s="496"/>
      <c r="I123" s="496"/>
      <c r="J123" s="496"/>
      <c r="K123" s="496"/>
      <c r="L123" s="496"/>
      <c r="M123" s="496"/>
      <c r="N123" s="496"/>
      <c r="O123" s="496"/>
      <c r="P123" s="496"/>
      <c r="Q123" s="496"/>
      <c r="R123" s="496"/>
      <c r="S123" s="496"/>
      <c r="T123" s="496"/>
      <c r="U123" s="496"/>
      <c r="V123" s="496"/>
      <c r="W123" s="496"/>
      <c r="X123" s="496"/>
      <c r="Y123" s="496"/>
      <c r="Z123" s="496"/>
      <c r="AA123" s="496"/>
      <c r="AB123" s="496"/>
      <c r="AC123" s="496"/>
      <c r="AD123" s="496"/>
      <c r="AE123" s="496"/>
      <c r="AF123" s="496"/>
      <c r="AG123" s="496"/>
      <c r="AH123" s="496"/>
      <c r="AI123" s="496"/>
      <c r="AJ123" s="496"/>
      <c r="AK123" s="496"/>
      <c r="AL123" s="496"/>
      <c r="AM123" s="496"/>
      <c r="AN123" s="496"/>
      <c r="AO123" s="496"/>
      <c r="AP123" s="496"/>
      <c r="AQ123" s="496"/>
      <c r="AR123" s="496"/>
      <c r="AS123" s="496"/>
      <c r="AT123" s="496"/>
      <c r="AU123" s="496"/>
      <c r="AV123" s="496"/>
      <c r="AW123" s="496"/>
      <c r="AX123" s="496"/>
      <c r="AY123" s="496"/>
      <c r="AZ123" s="496"/>
      <c r="BA123" s="496"/>
      <c r="BB123" s="496"/>
      <c r="BC123" s="496"/>
      <c r="BD123" s="496"/>
      <c r="BE123" s="496"/>
      <c r="BF123" s="496"/>
      <c r="BG123" s="496"/>
      <c r="BH123" s="496"/>
      <c r="BI123" s="496"/>
      <c r="BJ123" s="496"/>
      <c r="BK123" s="496"/>
      <c r="BL123" s="496"/>
      <c r="BM123" s="496"/>
      <c r="BN123" s="496"/>
      <c r="BO123" s="496"/>
      <c r="BP123" s="496"/>
      <c r="BQ123" s="496"/>
      <c r="BR123" s="496"/>
      <c r="BS123" s="496"/>
      <c r="BT123" s="496"/>
      <c r="BU123" s="496"/>
      <c r="BV123" s="496"/>
      <c r="BW123" s="496"/>
      <c r="BX123" s="496"/>
      <c r="BY123" s="496"/>
      <c r="BZ123" s="496"/>
      <c r="CA123" s="496"/>
      <c r="CB123" s="496"/>
      <c r="CC123" s="496"/>
      <c r="CD123" s="496"/>
      <c r="CE123" s="496"/>
      <c r="CF123" s="496"/>
      <c r="CG123" s="496"/>
      <c r="CH123" s="496"/>
      <c r="CI123" s="496"/>
      <c r="CJ123" s="496"/>
      <c r="CK123" s="496"/>
      <c r="CL123" s="496"/>
      <c r="CM123" s="496"/>
      <c r="CN123" s="496"/>
      <c r="CO123" s="496"/>
      <c r="CP123" s="496"/>
      <c r="CQ123" s="496"/>
      <c r="CR123" s="496"/>
      <c r="CS123" s="496"/>
      <c r="CT123" s="496"/>
      <c r="CU123" s="496"/>
      <c r="CV123" s="496"/>
      <c r="CW123" s="496"/>
      <c r="CX123" s="496"/>
      <c r="CY123" s="1374"/>
      <c r="CZ123" s="1374"/>
      <c r="DA123" s="496"/>
      <c r="DB123" s="496"/>
      <c r="DC123" s="496"/>
      <c r="DD123" s="496"/>
      <c r="DE123" s="496"/>
      <c r="DF123" s="496"/>
      <c r="DG123" s="496"/>
      <c r="DH123" s="496"/>
      <c r="DI123" s="496"/>
      <c r="DJ123" s="496"/>
      <c r="DK123" s="496"/>
      <c r="DL123" s="496"/>
      <c r="DM123" s="496"/>
      <c r="DN123" s="496"/>
      <c r="DO123" s="496"/>
      <c r="DP123" s="496"/>
      <c r="DQ123" s="496"/>
      <c r="DR123" s="496"/>
      <c r="DS123" s="496"/>
      <c r="DT123" s="496"/>
      <c r="DU123" s="496"/>
      <c r="DV123" s="496"/>
      <c r="DW123" s="496"/>
      <c r="DX123" s="496"/>
      <c r="DY123" s="496"/>
      <c r="DZ123" s="496"/>
      <c r="EA123" s="496"/>
      <c r="EB123" s="496"/>
      <c r="EC123" s="496"/>
      <c r="ED123" s="496"/>
      <c r="EE123" s="496"/>
      <c r="EF123" s="496"/>
      <c r="EG123" s="496"/>
      <c r="EH123" s="496"/>
      <c r="EI123" s="496"/>
      <c r="EJ123" s="496"/>
      <c r="EK123" s="496"/>
      <c r="EL123" s="496"/>
      <c r="EM123" s="496"/>
      <c r="EN123" s="496"/>
      <c r="EO123" s="496"/>
      <c r="EP123" s="496"/>
      <c r="EQ123" s="496"/>
      <c r="ER123" s="496"/>
      <c r="ES123" s="496"/>
      <c r="ET123" s="496"/>
      <c r="EU123" s="496"/>
      <c r="EV123" s="496"/>
      <c r="EW123" s="496"/>
      <c r="EX123" s="496"/>
      <c r="EY123" s="496"/>
      <c r="EZ123" s="1684"/>
      <c r="FA123" s="500">
        <f t="shared" si="10"/>
        <v>0</v>
      </c>
      <c r="FB123" s="501">
        <f t="shared" si="9"/>
        <v>0</v>
      </c>
      <c r="FC123" s="404"/>
      <c r="FD123" s="404"/>
      <c r="FE123" s="404"/>
      <c r="FF123" s="404"/>
      <c r="FG123" s="404"/>
      <c r="FH123" s="404"/>
      <c r="FI123" s="404"/>
      <c r="FJ123" s="404"/>
      <c r="FK123" s="404"/>
      <c r="FL123" s="504"/>
    </row>
    <row r="124" spans="1:168" s="1760" customFormat="1" ht="20.25" x14ac:dyDescent="0.5">
      <c r="A124" s="1761">
        <v>530</v>
      </c>
      <c r="B124" s="1761">
        <v>53002</v>
      </c>
      <c r="C124" s="1762" t="s">
        <v>2213</v>
      </c>
      <c r="D124" s="921"/>
      <c r="E124" s="1777">
        <v>0</v>
      </c>
      <c r="F124" s="1776"/>
      <c r="G124" s="1763"/>
      <c r="H124" s="1763"/>
      <c r="I124" s="1763"/>
      <c r="J124" s="1763"/>
      <c r="K124" s="1763"/>
      <c r="L124" s="1763"/>
      <c r="M124" s="1763"/>
      <c r="N124" s="1763"/>
      <c r="O124" s="1763"/>
      <c r="P124" s="1763"/>
      <c r="Q124" s="1763"/>
      <c r="R124" s="1763"/>
      <c r="S124" s="1763"/>
      <c r="T124" s="1763"/>
      <c r="U124" s="1763"/>
      <c r="V124" s="1763"/>
      <c r="W124" s="1763"/>
      <c r="X124" s="1763"/>
      <c r="Y124" s="1763"/>
      <c r="Z124" s="1763"/>
      <c r="AA124" s="1763"/>
      <c r="AB124" s="1763"/>
      <c r="AC124" s="1763"/>
      <c r="AD124" s="1763"/>
      <c r="AE124" s="1763"/>
      <c r="AF124" s="1763"/>
      <c r="AG124" s="1763"/>
      <c r="AH124" s="1763"/>
      <c r="AI124" s="1763"/>
      <c r="AJ124" s="1763"/>
      <c r="AK124" s="1763"/>
      <c r="AL124" s="1763"/>
      <c r="AM124" s="1763"/>
      <c r="AN124" s="1763"/>
      <c r="AO124" s="1763"/>
      <c r="AP124" s="1763"/>
      <c r="AQ124" s="1763"/>
      <c r="AR124" s="1763"/>
      <c r="AS124" s="1763"/>
      <c r="AT124" s="1763"/>
      <c r="AU124" s="1763"/>
      <c r="AV124" s="1763"/>
      <c r="AW124" s="1763"/>
      <c r="AX124" s="1763"/>
      <c r="AY124" s="1763"/>
      <c r="AZ124" s="1763"/>
      <c r="BA124" s="1763"/>
      <c r="BB124" s="1763"/>
      <c r="BC124" s="1763"/>
      <c r="BD124" s="1763"/>
      <c r="BE124" s="1763"/>
      <c r="BF124" s="1763"/>
      <c r="BG124" s="1763"/>
      <c r="BH124" s="1763"/>
      <c r="BI124" s="1763"/>
      <c r="BJ124" s="1763"/>
      <c r="BK124" s="1763"/>
      <c r="BL124" s="1763"/>
      <c r="BM124" s="1763"/>
      <c r="BN124" s="1763"/>
      <c r="BO124" s="1763"/>
      <c r="BP124" s="1763"/>
      <c r="BQ124" s="1763"/>
      <c r="BR124" s="1763"/>
      <c r="BS124" s="1763"/>
      <c r="BT124" s="1763"/>
      <c r="BU124" s="1763"/>
      <c r="BV124" s="1763"/>
      <c r="BW124" s="1763"/>
      <c r="BX124" s="1763"/>
      <c r="BY124" s="1763"/>
      <c r="BZ124" s="1763"/>
      <c r="CA124" s="1763"/>
      <c r="CB124" s="1763"/>
      <c r="CC124" s="1763"/>
      <c r="CD124" s="1763"/>
      <c r="CE124" s="1763"/>
      <c r="CF124" s="1763"/>
      <c r="CG124" s="1763"/>
      <c r="CH124" s="1763"/>
      <c r="CI124" s="1763"/>
      <c r="CJ124" s="1763"/>
      <c r="CK124" s="1763"/>
      <c r="CL124" s="1763"/>
      <c r="CM124" s="1763"/>
      <c r="CN124" s="1763"/>
      <c r="CO124" s="1763"/>
      <c r="CP124" s="1763"/>
      <c r="CQ124" s="1763"/>
      <c r="CR124" s="1763"/>
      <c r="CS124" s="1763"/>
      <c r="CT124" s="1763"/>
      <c r="CU124" s="1763"/>
      <c r="CV124" s="1763"/>
      <c r="CW124" s="1763"/>
      <c r="CX124" s="1763"/>
      <c r="CY124" s="1764"/>
      <c r="CZ124" s="1764"/>
      <c r="DA124" s="1763"/>
      <c r="DB124" s="1763"/>
      <c r="DC124" s="1763"/>
      <c r="DD124" s="1763"/>
      <c r="DE124" s="1763"/>
      <c r="DF124" s="1763"/>
      <c r="DG124" s="1763"/>
      <c r="DH124" s="1763"/>
      <c r="DI124" s="1763"/>
      <c r="DJ124" s="1763"/>
      <c r="DK124" s="1763"/>
      <c r="DL124" s="1763"/>
      <c r="DM124" s="1763"/>
      <c r="DN124" s="1763"/>
      <c r="DO124" s="1763"/>
      <c r="DP124" s="1763"/>
      <c r="DQ124" s="1763"/>
      <c r="DR124" s="1763"/>
      <c r="DS124" s="1763"/>
      <c r="DT124" s="1763"/>
      <c r="DU124" s="1763"/>
      <c r="DV124" s="1763"/>
      <c r="DW124" s="1763"/>
      <c r="DX124" s="1763"/>
      <c r="DY124" s="1763"/>
      <c r="DZ124" s="1763"/>
      <c r="EA124" s="1763"/>
      <c r="EB124" s="1763"/>
      <c r="EC124" s="1763"/>
      <c r="ED124" s="1763"/>
      <c r="EE124" s="1763"/>
      <c r="EF124" s="1763"/>
      <c r="EG124" s="1763"/>
      <c r="EH124" s="1763"/>
      <c r="EI124" s="1763"/>
      <c r="EJ124" s="1763"/>
      <c r="EK124" s="1763"/>
      <c r="EL124" s="1763"/>
      <c r="EM124" s="1763"/>
      <c r="EN124" s="1763"/>
      <c r="EO124" s="1763"/>
      <c r="EP124" s="1763"/>
      <c r="EQ124" s="1763"/>
      <c r="ER124" s="1763"/>
      <c r="ES124" s="1763"/>
      <c r="ET124" s="1763"/>
      <c r="EU124" s="1763"/>
      <c r="EV124" s="1763"/>
      <c r="EW124" s="1763"/>
      <c r="EX124" s="1763"/>
      <c r="EY124" s="1763"/>
      <c r="EZ124" s="1765"/>
      <c r="FA124" s="1766"/>
      <c r="FB124" s="1767"/>
      <c r="FC124" s="1768"/>
      <c r="FD124" s="1768"/>
      <c r="FE124" s="1768"/>
      <c r="FF124" s="1768"/>
      <c r="FG124" s="1768"/>
      <c r="FH124" s="1768"/>
      <c r="FI124" s="1768"/>
      <c r="FJ124" s="1768"/>
      <c r="FK124" s="1768"/>
      <c r="FL124" s="1769"/>
    </row>
    <row r="125" spans="1:168" ht="20.25" x14ac:dyDescent="0.5">
      <c r="A125" s="399">
        <v>530</v>
      </c>
      <c r="B125" s="399">
        <v>53003</v>
      </c>
      <c r="C125" s="1682" t="s">
        <v>1436</v>
      </c>
      <c r="D125" s="1780">
        <v>33897273351</v>
      </c>
      <c r="E125" s="921">
        <v>0</v>
      </c>
      <c r="F125" s="507"/>
      <c r="G125" s="496"/>
      <c r="H125" s="496"/>
      <c r="I125" s="496"/>
      <c r="J125" s="496"/>
      <c r="K125" s="496"/>
      <c r="L125" s="496"/>
      <c r="M125" s="496"/>
      <c r="N125" s="496"/>
      <c r="O125" s="496"/>
      <c r="P125" s="496"/>
      <c r="Q125" s="496"/>
      <c r="R125" s="496"/>
      <c r="S125" s="496"/>
      <c r="T125" s="496"/>
      <c r="U125" s="496"/>
      <c r="V125" s="496"/>
      <c r="W125" s="496"/>
      <c r="X125" s="496"/>
      <c r="Y125" s="496"/>
      <c r="Z125" s="496"/>
      <c r="AA125" s="496"/>
      <c r="AB125" s="496"/>
      <c r="AC125" s="496"/>
      <c r="AD125" s="496"/>
      <c r="AE125" s="496"/>
      <c r="AF125" s="496"/>
      <c r="AG125" s="496"/>
      <c r="AH125" s="496"/>
      <c r="AI125" s="496"/>
      <c r="AJ125" s="496"/>
      <c r="AK125" s="496"/>
      <c r="AL125" s="496"/>
      <c r="AM125" s="496"/>
      <c r="AN125" s="496"/>
      <c r="AO125" s="496"/>
      <c r="AP125" s="496"/>
      <c r="AQ125" s="496"/>
      <c r="AR125" s="496"/>
      <c r="AS125" s="496"/>
      <c r="AT125" s="496"/>
      <c r="AU125" s="496"/>
      <c r="AV125" s="496"/>
      <c r="AW125" s="496"/>
      <c r="AX125" s="496"/>
      <c r="AY125" s="496"/>
      <c r="AZ125" s="496"/>
      <c r="BA125" s="496"/>
      <c r="BB125" s="496"/>
      <c r="BC125" s="496"/>
      <c r="BD125" s="496"/>
      <c r="BE125" s="496"/>
      <c r="BF125" s="496"/>
      <c r="BG125" s="496"/>
      <c r="BH125" s="496"/>
      <c r="BI125" s="496"/>
      <c r="BJ125" s="496"/>
      <c r="BK125" s="496"/>
      <c r="BL125" s="496"/>
      <c r="BM125" s="496"/>
      <c r="BN125" s="496"/>
      <c r="BO125" s="496"/>
      <c r="BP125" s="496"/>
      <c r="BQ125" s="496"/>
      <c r="BR125" s="496"/>
      <c r="BS125" s="496"/>
      <c r="BT125" s="496"/>
      <c r="BU125" s="496"/>
      <c r="BV125" s="496"/>
      <c r="BW125" s="496"/>
      <c r="BX125" s="496"/>
      <c r="BY125" s="496"/>
      <c r="BZ125" s="496"/>
      <c r="CA125" s="1686"/>
      <c r="CB125" s="1686"/>
      <c r="CC125" s="1686"/>
      <c r="CD125" s="496"/>
      <c r="CE125" s="496"/>
      <c r="CF125" s="496"/>
      <c r="CG125" s="496"/>
      <c r="CH125" s="496">
        <f>D125</f>
        <v>33897273351</v>
      </c>
      <c r="CI125" s="496"/>
      <c r="CJ125" s="496"/>
      <c r="CK125" s="496"/>
      <c r="CL125" s="496"/>
      <c r="CM125" s="496"/>
      <c r="CN125" s="496"/>
      <c r="CO125" s="496"/>
      <c r="CP125" s="496"/>
      <c r="CQ125" s="496"/>
      <c r="CR125" s="496"/>
      <c r="CS125" s="496"/>
      <c r="CT125" s="496"/>
      <c r="CU125" s="496"/>
      <c r="CV125" s="496"/>
      <c r="CW125" s="496"/>
      <c r="CX125" s="496"/>
      <c r="CY125" s="1374"/>
      <c r="CZ125" s="1374"/>
      <c r="DA125" s="496"/>
      <c r="DB125" s="496"/>
      <c r="DC125" s="496"/>
      <c r="DD125" s="496"/>
      <c r="DE125" s="496"/>
      <c r="DF125" s="496"/>
      <c r="DG125" s="496"/>
      <c r="DH125" s="496"/>
      <c r="DI125" s="496"/>
      <c r="DJ125" s="496"/>
      <c r="DK125" s="496"/>
      <c r="DL125" s="496"/>
      <c r="DM125" s="496"/>
      <c r="DN125" s="496"/>
      <c r="DO125" s="496"/>
      <c r="DP125" s="496"/>
      <c r="DQ125" s="496"/>
      <c r="DR125" s="496"/>
      <c r="DS125" s="496"/>
      <c r="DT125" s="496"/>
      <c r="DU125" s="496"/>
      <c r="DV125" s="496"/>
      <c r="DW125" s="496"/>
      <c r="DX125" s="496"/>
      <c r="DY125" s="496"/>
      <c r="DZ125" s="496"/>
      <c r="EA125" s="496"/>
      <c r="EB125" s="496"/>
      <c r="EC125" s="496"/>
      <c r="ED125" s="496"/>
      <c r="EE125" s="496"/>
      <c r="EF125" s="496"/>
      <c r="EG125" s="496"/>
      <c r="EH125" s="496"/>
      <c r="EI125" s="496"/>
      <c r="EJ125" s="496"/>
      <c r="EK125" s="496"/>
      <c r="EL125" s="496"/>
      <c r="EM125" s="496"/>
      <c r="EN125" s="496"/>
      <c r="EO125" s="496"/>
      <c r="EP125" s="496"/>
      <c r="EQ125" s="496"/>
      <c r="ER125" s="496"/>
      <c r="ES125" s="496"/>
      <c r="ET125" s="496"/>
      <c r="EU125" s="496"/>
      <c r="EV125" s="496"/>
      <c r="EW125" s="496"/>
      <c r="EX125" s="496"/>
      <c r="EY125" s="496"/>
      <c r="EZ125" s="1684"/>
      <c r="FA125" s="500">
        <f t="shared" si="10"/>
        <v>33897273351</v>
      </c>
      <c r="FB125" s="501">
        <f>D125-E125-FA125</f>
        <v>0</v>
      </c>
      <c r="FC125" s="404"/>
      <c r="FD125" s="404"/>
      <c r="FE125" s="404"/>
      <c r="FF125" s="404"/>
      <c r="FG125" s="404"/>
      <c r="FH125" s="404"/>
      <c r="FI125" s="404"/>
      <c r="FJ125" s="404"/>
      <c r="FK125" s="404"/>
      <c r="FL125" s="504"/>
    </row>
    <row r="126" spans="1:168" ht="20.25" x14ac:dyDescent="0.5">
      <c r="A126" s="399">
        <v>530</v>
      </c>
      <c r="B126" s="399">
        <v>53005</v>
      </c>
      <c r="C126" s="1682" t="s">
        <v>1437</v>
      </c>
      <c r="D126" s="1780"/>
      <c r="E126" s="1777">
        <v>-106997778094</v>
      </c>
      <c r="F126" s="507"/>
      <c r="G126" s="496"/>
      <c r="H126" s="496"/>
      <c r="I126" s="496"/>
      <c r="J126" s="496"/>
      <c r="K126" s="496"/>
      <c r="L126" s="496"/>
      <c r="M126" s="496"/>
      <c r="N126" s="496"/>
      <c r="O126" s="496"/>
      <c r="P126" s="496"/>
      <c r="Q126" s="496"/>
      <c r="R126" s="496"/>
      <c r="S126" s="496"/>
      <c r="T126" s="496"/>
      <c r="U126" s="496"/>
      <c r="V126" s="496"/>
      <c r="W126" s="496"/>
      <c r="X126" s="496"/>
      <c r="Y126" s="496"/>
      <c r="Z126" s="496"/>
      <c r="AA126" s="496"/>
      <c r="AB126" s="496"/>
      <c r="AC126" s="496"/>
      <c r="AD126" s="496"/>
      <c r="AE126" s="496"/>
      <c r="AF126" s="496"/>
      <c r="AG126" s="496"/>
      <c r="AH126" s="496"/>
      <c r="AI126" s="496"/>
      <c r="AJ126" s="496"/>
      <c r="AK126" s="496"/>
      <c r="AL126" s="496"/>
      <c r="AM126" s="496"/>
      <c r="AN126" s="496"/>
      <c r="AO126" s="496"/>
      <c r="AP126" s="496"/>
      <c r="AQ126" s="496"/>
      <c r="AR126" s="496"/>
      <c r="AS126" s="496"/>
      <c r="AT126" s="496"/>
      <c r="AU126" s="496"/>
      <c r="AV126" s="496"/>
      <c r="AW126" s="496"/>
      <c r="AX126" s="496"/>
      <c r="AY126" s="496"/>
      <c r="AZ126" s="496"/>
      <c r="BA126" s="496"/>
      <c r="BB126" s="496"/>
      <c r="BC126" s="496"/>
      <c r="BD126" s="496"/>
      <c r="BE126" s="496"/>
      <c r="BF126" s="496"/>
      <c r="BG126" s="496"/>
      <c r="BH126" s="496"/>
      <c r="BI126" s="496"/>
      <c r="BJ126" s="496"/>
      <c r="BK126" s="496"/>
      <c r="BL126" s="496"/>
      <c r="BM126" s="496"/>
      <c r="BN126" s="496"/>
      <c r="BO126" s="496"/>
      <c r="BP126" s="496"/>
      <c r="BQ126" s="496"/>
      <c r="BR126" s="496"/>
      <c r="BS126" s="496"/>
      <c r="BT126" s="496"/>
      <c r="BU126" s="496"/>
      <c r="BV126" s="496"/>
      <c r="BW126" s="496"/>
      <c r="BX126" s="496"/>
      <c r="BY126" s="496"/>
      <c r="BZ126" s="496"/>
      <c r="CA126" s="1686"/>
      <c r="CB126" s="1686"/>
      <c r="CC126" s="1686"/>
      <c r="CD126" s="496"/>
      <c r="CE126" s="496"/>
      <c r="CF126" s="496"/>
      <c r="CG126" s="496"/>
      <c r="CH126" s="496"/>
      <c r="CI126" s="496">
        <f>E126</f>
        <v>-106997778094</v>
      </c>
      <c r="CJ126" s="496"/>
      <c r="CK126" s="496"/>
      <c r="CL126" s="496"/>
      <c r="CM126" s="496"/>
      <c r="CN126" s="496"/>
      <c r="CO126" s="496"/>
      <c r="CP126" s="496"/>
      <c r="CQ126" s="496"/>
      <c r="CR126" s="496"/>
      <c r="CS126" s="496"/>
      <c r="CT126" s="496"/>
      <c r="CU126" s="496"/>
      <c r="CV126" s="496"/>
      <c r="CW126" s="496"/>
      <c r="CX126" s="496"/>
      <c r="CY126" s="1374"/>
      <c r="CZ126" s="1374"/>
      <c r="DA126" s="496"/>
      <c r="DB126" s="496"/>
      <c r="DC126" s="496"/>
      <c r="DD126" s="496"/>
      <c r="DE126" s="496"/>
      <c r="DF126" s="496"/>
      <c r="DG126" s="496"/>
      <c r="DH126" s="496"/>
      <c r="DI126" s="496"/>
      <c r="DJ126" s="496"/>
      <c r="DK126" s="496"/>
      <c r="DL126" s="496"/>
      <c r="DM126" s="496"/>
      <c r="DN126" s="496"/>
      <c r="DO126" s="496"/>
      <c r="DP126" s="496"/>
      <c r="DQ126" s="496"/>
      <c r="DR126" s="496"/>
      <c r="DS126" s="496"/>
      <c r="DT126" s="496"/>
      <c r="DU126" s="496"/>
      <c r="DV126" s="496"/>
      <c r="DW126" s="496"/>
      <c r="DX126" s="496"/>
      <c r="DY126" s="496"/>
      <c r="DZ126" s="496"/>
      <c r="EA126" s="496"/>
      <c r="EB126" s="496"/>
      <c r="EC126" s="496"/>
      <c r="ED126" s="496"/>
      <c r="EE126" s="496"/>
      <c r="EF126" s="496"/>
      <c r="EG126" s="496"/>
      <c r="EH126" s="496"/>
      <c r="EI126" s="496"/>
      <c r="EJ126" s="496"/>
      <c r="EK126" s="496"/>
      <c r="EL126" s="496"/>
      <c r="EM126" s="496"/>
      <c r="EN126" s="496"/>
      <c r="EO126" s="496"/>
      <c r="EP126" s="496"/>
      <c r="EQ126" s="496"/>
      <c r="ER126" s="496"/>
      <c r="ES126" s="496"/>
      <c r="ET126" s="496"/>
      <c r="EU126" s="496"/>
      <c r="EV126" s="496"/>
      <c r="EW126" s="496"/>
      <c r="EX126" s="496"/>
      <c r="EY126" s="496"/>
      <c r="EZ126" s="1684"/>
      <c r="FA126" s="500">
        <f t="shared" si="10"/>
        <v>-106997778094</v>
      </c>
      <c r="FB126" s="501">
        <f>D126-E126+FA126</f>
        <v>0</v>
      </c>
      <c r="FC126" s="404"/>
      <c r="FD126" s="404"/>
      <c r="FE126" s="404"/>
      <c r="FF126" s="404"/>
      <c r="FG126" s="404"/>
      <c r="FH126" s="404"/>
      <c r="FI126" s="404"/>
      <c r="FJ126" s="404"/>
      <c r="FK126" s="404"/>
      <c r="FL126" s="504"/>
    </row>
    <row r="127" spans="1:168" ht="20.25" x14ac:dyDescent="0.5">
      <c r="A127" s="399">
        <v>540</v>
      </c>
      <c r="B127" s="399">
        <v>54001</v>
      </c>
      <c r="C127" s="1682" t="s">
        <v>2102</v>
      </c>
      <c r="D127" s="921"/>
      <c r="E127" s="921">
        <v>0</v>
      </c>
      <c r="F127" s="507"/>
      <c r="G127" s="496"/>
      <c r="H127" s="496"/>
      <c r="I127" s="496"/>
      <c r="J127" s="496"/>
      <c r="K127" s="496"/>
      <c r="L127" s="496"/>
      <c r="M127" s="496"/>
      <c r="N127" s="496"/>
      <c r="O127" s="496"/>
      <c r="P127" s="496"/>
      <c r="Q127" s="496"/>
      <c r="R127" s="496"/>
      <c r="S127" s="496"/>
      <c r="T127" s="496"/>
      <c r="U127" s="496"/>
      <c r="V127" s="496"/>
      <c r="W127" s="496"/>
      <c r="X127" s="496"/>
      <c r="Y127" s="496"/>
      <c r="Z127" s="496"/>
      <c r="AA127" s="496"/>
      <c r="AB127" s="496"/>
      <c r="AC127" s="496"/>
      <c r="AD127" s="496"/>
      <c r="AE127" s="496"/>
      <c r="AF127" s="496"/>
      <c r="AG127" s="496"/>
      <c r="AH127" s="496"/>
      <c r="AI127" s="496"/>
      <c r="AJ127" s="496"/>
      <c r="AK127" s="496"/>
      <c r="AL127" s="496"/>
      <c r="AM127" s="496"/>
      <c r="AN127" s="496"/>
      <c r="AO127" s="496"/>
      <c r="AP127" s="496"/>
      <c r="AQ127" s="496"/>
      <c r="AR127" s="496"/>
      <c r="AS127" s="496"/>
      <c r="AT127" s="496"/>
      <c r="AU127" s="496"/>
      <c r="AV127" s="496"/>
      <c r="AW127" s="496"/>
      <c r="AX127" s="496"/>
      <c r="AY127" s="496"/>
      <c r="AZ127" s="496"/>
      <c r="BA127" s="496"/>
      <c r="BB127" s="496"/>
      <c r="BC127" s="496"/>
      <c r="BD127" s="496"/>
      <c r="BE127" s="496"/>
      <c r="BF127" s="496"/>
      <c r="BG127" s="496"/>
      <c r="BH127" s="496"/>
      <c r="BI127" s="496"/>
      <c r="BJ127" s="496"/>
      <c r="BK127" s="496"/>
      <c r="BL127" s="496"/>
      <c r="BM127" s="496"/>
      <c r="BN127" s="496"/>
      <c r="BO127" s="496"/>
      <c r="BP127" s="496"/>
      <c r="BQ127" s="496"/>
      <c r="BR127" s="496"/>
      <c r="BS127" s="496"/>
      <c r="BT127" s="496"/>
      <c r="BU127" s="496"/>
      <c r="BV127" s="496"/>
      <c r="BW127" s="496"/>
      <c r="BX127" s="496"/>
      <c r="BY127" s="496"/>
      <c r="BZ127" s="496"/>
      <c r="CA127" s="1686"/>
      <c r="CB127" s="1686"/>
      <c r="CC127" s="1686"/>
      <c r="CD127" s="496"/>
      <c r="CE127" s="496"/>
      <c r="CF127" s="496"/>
      <c r="CG127" s="496"/>
      <c r="CH127" s="496"/>
      <c r="CI127" s="496"/>
      <c r="CJ127" s="496"/>
      <c r="CK127" s="496">
        <f>E127</f>
        <v>0</v>
      </c>
      <c r="CL127" s="496"/>
      <c r="CM127" s="496"/>
      <c r="CN127" s="496"/>
      <c r="CO127" s="496"/>
      <c r="CP127" s="496"/>
      <c r="CQ127" s="496"/>
      <c r="CR127" s="496"/>
      <c r="CS127" s="496"/>
      <c r="CT127" s="496"/>
      <c r="CU127" s="496"/>
      <c r="CV127" s="496"/>
      <c r="CW127" s="496"/>
      <c r="CX127" s="496"/>
      <c r="CY127" s="1374"/>
      <c r="CZ127" s="1374"/>
      <c r="DA127" s="496"/>
      <c r="DB127" s="496"/>
      <c r="DC127" s="496"/>
      <c r="DD127" s="496"/>
      <c r="DE127" s="496"/>
      <c r="DF127" s="496"/>
      <c r="DG127" s="496"/>
      <c r="DH127" s="496"/>
      <c r="DI127" s="496"/>
      <c r="DJ127" s="496"/>
      <c r="DK127" s="496"/>
      <c r="DL127" s="496"/>
      <c r="DM127" s="496"/>
      <c r="DN127" s="496"/>
      <c r="DO127" s="496"/>
      <c r="DP127" s="496"/>
      <c r="DQ127" s="496"/>
      <c r="DR127" s="496"/>
      <c r="DS127" s="496"/>
      <c r="DT127" s="496"/>
      <c r="DU127" s="496"/>
      <c r="DV127" s="496"/>
      <c r="DW127" s="496"/>
      <c r="DX127" s="496"/>
      <c r="DY127" s="496"/>
      <c r="DZ127" s="496"/>
      <c r="EA127" s="496"/>
      <c r="EB127" s="496"/>
      <c r="EC127" s="496"/>
      <c r="ED127" s="496"/>
      <c r="EE127" s="496"/>
      <c r="EF127" s="496"/>
      <c r="EG127" s="496"/>
      <c r="EH127" s="496"/>
      <c r="EI127" s="496"/>
      <c r="EJ127" s="496"/>
      <c r="EK127" s="496"/>
      <c r="EL127" s="496"/>
      <c r="EM127" s="496"/>
      <c r="EN127" s="496"/>
      <c r="EO127" s="496"/>
      <c r="EP127" s="496"/>
      <c r="EQ127" s="496"/>
      <c r="ER127" s="496"/>
      <c r="ES127" s="496"/>
      <c r="ET127" s="496"/>
      <c r="EU127" s="496"/>
      <c r="EV127" s="496"/>
      <c r="EW127" s="496"/>
      <c r="EX127" s="496"/>
      <c r="EY127" s="496"/>
      <c r="EZ127" s="1684"/>
      <c r="FA127" s="500">
        <f t="shared" si="10"/>
        <v>0</v>
      </c>
      <c r="FB127" s="501">
        <f>D127-E127+FA127</f>
        <v>0</v>
      </c>
      <c r="FC127" s="404"/>
      <c r="FD127" s="404"/>
      <c r="FE127" s="404"/>
      <c r="FF127" s="404"/>
      <c r="FG127" s="404"/>
      <c r="FH127" s="404"/>
      <c r="FI127" s="404"/>
      <c r="FJ127" s="404"/>
      <c r="FK127" s="404"/>
      <c r="FL127" s="504"/>
    </row>
    <row r="128" spans="1:168" ht="20.25" x14ac:dyDescent="0.5">
      <c r="A128" s="399">
        <v>610</v>
      </c>
      <c r="B128" s="399">
        <v>61001</v>
      </c>
      <c r="C128" s="1690" t="s">
        <v>1438</v>
      </c>
      <c r="D128" s="1780"/>
      <c r="E128" s="1780">
        <v>-33069263045273</v>
      </c>
      <c r="F128" s="507"/>
      <c r="G128" s="496"/>
      <c r="H128" s="496"/>
      <c r="I128" s="496"/>
      <c r="J128" s="496"/>
      <c r="K128" s="496"/>
      <c r="L128" s="496"/>
      <c r="M128" s="496"/>
      <c r="N128" s="496"/>
      <c r="O128" s="496"/>
      <c r="P128" s="496"/>
      <c r="Q128" s="496"/>
      <c r="R128" s="496"/>
      <c r="S128" s="496"/>
      <c r="T128" s="496"/>
      <c r="U128" s="496"/>
      <c r="V128" s="496"/>
      <c r="W128" s="496"/>
      <c r="X128" s="496"/>
      <c r="Y128" s="496"/>
      <c r="Z128" s="496"/>
      <c r="AA128" s="496"/>
      <c r="AB128" s="496"/>
      <c r="AC128" s="496"/>
      <c r="AD128" s="496"/>
      <c r="AE128" s="496"/>
      <c r="AF128" s="496"/>
      <c r="AG128" s="496"/>
      <c r="AH128" s="496"/>
      <c r="AI128" s="496"/>
      <c r="AJ128" s="496"/>
      <c r="AK128" s="496"/>
      <c r="AL128" s="496"/>
      <c r="AM128" s="496"/>
      <c r="AN128" s="496"/>
      <c r="AO128" s="496"/>
      <c r="AP128" s="496"/>
      <c r="AQ128" s="496"/>
      <c r="AR128" s="496"/>
      <c r="AS128" s="496"/>
      <c r="AT128" s="496"/>
      <c r="AU128" s="496"/>
      <c r="AV128" s="496"/>
      <c r="AW128" s="496"/>
      <c r="AX128" s="496"/>
      <c r="AY128" s="496"/>
      <c r="AZ128" s="496"/>
      <c r="BA128" s="496"/>
      <c r="BB128" s="496"/>
      <c r="BC128" s="496"/>
      <c r="BD128" s="496"/>
      <c r="BE128" s="496"/>
      <c r="BF128" s="496"/>
      <c r="BG128" s="496"/>
      <c r="BH128" s="496"/>
      <c r="BI128" s="496"/>
      <c r="BJ128" s="496"/>
      <c r="BK128" s="496"/>
      <c r="BL128" s="496"/>
      <c r="BM128" s="496"/>
      <c r="BN128" s="496"/>
      <c r="BO128" s="496"/>
      <c r="BP128" s="496"/>
      <c r="BQ128" s="496"/>
      <c r="BR128" s="496"/>
      <c r="BS128" s="496"/>
      <c r="BT128" s="496"/>
      <c r="BU128" s="496"/>
      <c r="BV128" s="496"/>
      <c r="BW128" s="496"/>
      <c r="BX128" s="496"/>
      <c r="BY128" s="496"/>
      <c r="BZ128" s="496"/>
      <c r="CA128" s="551"/>
      <c r="CB128" s="1686"/>
      <c r="CC128" s="1686"/>
      <c r="CD128" s="496"/>
      <c r="CE128" s="496"/>
      <c r="CF128" s="496"/>
      <c r="CG128" s="496"/>
      <c r="CH128" s="496"/>
      <c r="CI128" s="496"/>
      <c r="CJ128" s="496"/>
      <c r="CK128" s="496"/>
      <c r="CL128" s="496">
        <f>E128</f>
        <v>-33069263045273</v>
      </c>
      <c r="CM128" s="496"/>
      <c r="CN128" s="496"/>
      <c r="CO128" s="496"/>
      <c r="CP128" s="496"/>
      <c r="CQ128" s="496"/>
      <c r="CR128" s="496"/>
      <c r="CS128" s="496"/>
      <c r="CT128" s="496"/>
      <c r="CU128" s="496"/>
      <c r="CV128" s="496"/>
      <c r="CW128" s="496"/>
      <c r="CX128" s="496"/>
      <c r="CY128" s="1374"/>
      <c r="CZ128" s="1374"/>
      <c r="DA128" s="496"/>
      <c r="DB128" s="496"/>
      <c r="DC128" s="496"/>
      <c r="DD128" s="496"/>
      <c r="DE128" s="496"/>
      <c r="DF128" s="496"/>
      <c r="DG128" s="496"/>
      <c r="DH128" s="496"/>
      <c r="DI128" s="496"/>
      <c r="DJ128" s="496"/>
      <c r="DK128" s="496"/>
      <c r="DL128" s="496"/>
      <c r="DM128" s="496"/>
      <c r="DN128" s="496"/>
      <c r="DO128" s="496"/>
      <c r="DP128" s="496"/>
      <c r="DQ128" s="496"/>
      <c r="DR128" s="496"/>
      <c r="DS128" s="496"/>
      <c r="DT128" s="496"/>
      <c r="DU128" s="496"/>
      <c r="DV128" s="496"/>
      <c r="DW128" s="496"/>
      <c r="DX128" s="496"/>
      <c r="DY128" s="496"/>
      <c r="DZ128" s="496"/>
      <c r="EA128" s="496"/>
      <c r="EB128" s="496"/>
      <c r="EC128" s="496"/>
      <c r="ED128" s="496"/>
      <c r="EE128" s="496"/>
      <c r="EF128" s="496"/>
      <c r="EG128" s="496"/>
      <c r="EH128" s="496"/>
      <c r="EI128" s="496"/>
      <c r="EJ128" s="496"/>
      <c r="EK128" s="496"/>
      <c r="EL128" s="496"/>
      <c r="EM128" s="496"/>
      <c r="EN128" s="496"/>
      <c r="EO128" s="496"/>
      <c r="EP128" s="496"/>
      <c r="EQ128" s="496"/>
      <c r="ER128" s="496"/>
      <c r="ES128" s="496"/>
      <c r="ET128" s="496"/>
      <c r="EU128" s="496"/>
      <c r="EV128" s="496"/>
      <c r="EW128" s="496"/>
      <c r="EX128" s="496"/>
      <c r="EY128" s="496"/>
      <c r="EZ128" s="1684"/>
      <c r="FA128" s="500">
        <f t="shared" si="10"/>
        <v>-33069263045273</v>
      </c>
      <c r="FB128" s="501">
        <f>D128-E128+FA128</f>
        <v>0</v>
      </c>
      <c r="FC128" s="404"/>
      <c r="FD128" s="404"/>
      <c r="FE128" s="404"/>
      <c r="FF128" s="404"/>
      <c r="FG128" s="404"/>
      <c r="FH128" s="404"/>
      <c r="FI128" s="404"/>
      <c r="FJ128" s="404"/>
      <c r="FK128" s="404"/>
      <c r="FL128" s="504"/>
    </row>
    <row r="129" spans="1:168" ht="20.25" x14ac:dyDescent="0.5">
      <c r="A129" s="399">
        <v>610</v>
      </c>
      <c r="B129" s="399">
        <v>61002</v>
      </c>
      <c r="C129" s="1682" t="s">
        <v>1439</v>
      </c>
      <c r="D129" s="1780">
        <v>838994206819</v>
      </c>
      <c r="E129" s="1780">
        <v>0</v>
      </c>
      <c r="F129" s="507"/>
      <c r="G129" s="496"/>
      <c r="H129" s="496"/>
      <c r="I129" s="496"/>
      <c r="J129" s="496"/>
      <c r="K129" s="496"/>
      <c r="L129" s="496"/>
      <c r="M129" s="496"/>
      <c r="N129" s="496"/>
      <c r="O129" s="496"/>
      <c r="P129" s="496"/>
      <c r="Q129" s="496"/>
      <c r="R129" s="496"/>
      <c r="S129" s="496"/>
      <c r="T129" s="496"/>
      <c r="U129" s="496"/>
      <c r="V129" s="496"/>
      <c r="W129" s="496"/>
      <c r="X129" s="496"/>
      <c r="Y129" s="496"/>
      <c r="Z129" s="496"/>
      <c r="AA129" s="496"/>
      <c r="AB129" s="496"/>
      <c r="AC129" s="496"/>
      <c r="AD129" s="496"/>
      <c r="AE129" s="496"/>
      <c r="AF129" s="496"/>
      <c r="AG129" s="496"/>
      <c r="AH129" s="496"/>
      <c r="AI129" s="496"/>
      <c r="AJ129" s="496"/>
      <c r="AK129" s="496"/>
      <c r="AL129" s="496"/>
      <c r="AM129" s="496"/>
      <c r="AN129" s="496"/>
      <c r="AO129" s="496"/>
      <c r="AP129" s="496"/>
      <c r="AQ129" s="496"/>
      <c r="AR129" s="496"/>
      <c r="AS129" s="496"/>
      <c r="AT129" s="496"/>
      <c r="AU129" s="496"/>
      <c r="AV129" s="496"/>
      <c r="AW129" s="496"/>
      <c r="AX129" s="496"/>
      <c r="AY129" s="496"/>
      <c r="AZ129" s="496"/>
      <c r="BA129" s="496"/>
      <c r="BB129" s="496"/>
      <c r="BC129" s="496"/>
      <c r="BD129" s="496"/>
      <c r="BE129" s="496"/>
      <c r="BF129" s="496"/>
      <c r="BG129" s="496"/>
      <c r="BH129" s="496"/>
      <c r="BI129" s="496"/>
      <c r="BJ129" s="496"/>
      <c r="BK129" s="496"/>
      <c r="BL129" s="496"/>
      <c r="BM129" s="496"/>
      <c r="BN129" s="496"/>
      <c r="BO129" s="496"/>
      <c r="BP129" s="496"/>
      <c r="BQ129" s="496"/>
      <c r="BR129" s="496"/>
      <c r="BS129" s="496"/>
      <c r="BT129" s="496"/>
      <c r="BU129" s="496"/>
      <c r="BV129" s="496"/>
      <c r="BW129" s="496"/>
      <c r="BX129" s="496"/>
      <c r="BY129" s="496"/>
      <c r="BZ129" s="496"/>
      <c r="CA129" s="1686"/>
      <c r="CB129" s="1686"/>
      <c r="CC129" s="1686"/>
      <c r="CD129" s="496"/>
      <c r="CE129" s="496"/>
      <c r="CF129" s="496"/>
      <c r="CG129" s="496"/>
      <c r="CH129" s="496"/>
      <c r="CI129" s="496"/>
      <c r="CJ129" s="496"/>
      <c r="CK129" s="496"/>
      <c r="CL129" s="496">
        <f>D129</f>
        <v>838994206819</v>
      </c>
      <c r="CM129" s="496"/>
      <c r="CN129" s="496"/>
      <c r="CO129" s="496"/>
      <c r="CP129" s="496"/>
      <c r="CQ129" s="496"/>
      <c r="CR129" s="496"/>
      <c r="CS129" s="496"/>
      <c r="CT129" s="496"/>
      <c r="CU129" s="496"/>
      <c r="CV129" s="496"/>
      <c r="CW129" s="496"/>
      <c r="CX129" s="496"/>
      <c r="CY129" s="1374"/>
      <c r="CZ129" s="1374"/>
      <c r="DA129" s="496"/>
      <c r="DB129" s="496"/>
      <c r="DC129" s="496"/>
      <c r="DD129" s="496"/>
      <c r="DE129" s="496"/>
      <c r="DF129" s="496"/>
      <c r="DG129" s="496"/>
      <c r="DH129" s="496"/>
      <c r="DI129" s="496"/>
      <c r="DJ129" s="496"/>
      <c r="DK129" s="496"/>
      <c r="DL129" s="496"/>
      <c r="DM129" s="496"/>
      <c r="DN129" s="496"/>
      <c r="DO129" s="496"/>
      <c r="DP129" s="496"/>
      <c r="DQ129" s="496"/>
      <c r="DR129" s="496"/>
      <c r="DS129" s="496"/>
      <c r="DT129" s="496"/>
      <c r="DU129" s="496"/>
      <c r="DV129" s="496"/>
      <c r="DW129" s="496"/>
      <c r="DX129" s="496"/>
      <c r="DY129" s="496"/>
      <c r="DZ129" s="496"/>
      <c r="EA129" s="496"/>
      <c r="EB129" s="496"/>
      <c r="EC129" s="496"/>
      <c r="ED129" s="496"/>
      <c r="EE129" s="496"/>
      <c r="EF129" s="496"/>
      <c r="EG129" s="496"/>
      <c r="EH129" s="496"/>
      <c r="EI129" s="496"/>
      <c r="EJ129" s="496"/>
      <c r="EK129" s="496"/>
      <c r="EL129" s="496"/>
      <c r="EM129" s="496"/>
      <c r="EN129" s="496"/>
      <c r="EO129" s="496"/>
      <c r="EP129" s="496"/>
      <c r="EQ129" s="496"/>
      <c r="ER129" s="496"/>
      <c r="ES129" s="496"/>
      <c r="ET129" s="496"/>
      <c r="EU129" s="496"/>
      <c r="EV129" s="496"/>
      <c r="EW129" s="496"/>
      <c r="EX129" s="496"/>
      <c r="EY129" s="496"/>
      <c r="EZ129" s="1684"/>
      <c r="FA129" s="500">
        <f t="shared" si="10"/>
        <v>838994206819</v>
      </c>
      <c r="FB129" s="501">
        <f>D129-E129-FA129</f>
        <v>0</v>
      </c>
      <c r="FC129" s="404"/>
      <c r="FD129" s="404"/>
      <c r="FE129" s="404"/>
      <c r="FF129" s="404"/>
      <c r="FG129" s="404"/>
      <c r="FH129" s="404"/>
      <c r="FI129" s="404"/>
      <c r="FJ129" s="404"/>
      <c r="FK129" s="404"/>
      <c r="FL129" s="504"/>
    </row>
    <row r="130" spans="1:168" ht="20.25" x14ac:dyDescent="0.5">
      <c r="A130" s="399">
        <v>610</v>
      </c>
      <c r="B130" s="399">
        <v>61003</v>
      </c>
      <c r="C130" s="1682" t="s">
        <v>1440</v>
      </c>
      <c r="D130" s="1780">
        <v>119602155661</v>
      </c>
      <c r="E130" s="1780">
        <v>0</v>
      </c>
      <c r="F130" s="507"/>
      <c r="G130" s="496"/>
      <c r="H130" s="496"/>
      <c r="I130" s="496"/>
      <c r="J130" s="496"/>
      <c r="K130" s="496"/>
      <c r="L130" s="496"/>
      <c r="M130" s="496"/>
      <c r="N130" s="496"/>
      <c r="O130" s="496"/>
      <c r="P130" s="496"/>
      <c r="Q130" s="496"/>
      <c r="R130" s="496"/>
      <c r="S130" s="496"/>
      <c r="T130" s="496"/>
      <c r="U130" s="496"/>
      <c r="V130" s="496"/>
      <c r="W130" s="496"/>
      <c r="X130" s="496"/>
      <c r="Y130" s="496"/>
      <c r="Z130" s="496"/>
      <c r="AA130" s="496"/>
      <c r="AB130" s="496"/>
      <c r="AC130" s="496"/>
      <c r="AD130" s="496"/>
      <c r="AE130" s="496"/>
      <c r="AF130" s="496"/>
      <c r="AG130" s="496"/>
      <c r="AH130" s="496"/>
      <c r="AI130" s="496"/>
      <c r="AJ130" s="496"/>
      <c r="AK130" s="496"/>
      <c r="AL130" s="496"/>
      <c r="AM130" s="496"/>
      <c r="AN130" s="496"/>
      <c r="AO130" s="496"/>
      <c r="AP130" s="496"/>
      <c r="AQ130" s="496"/>
      <c r="AR130" s="496"/>
      <c r="AS130" s="496"/>
      <c r="AT130" s="496"/>
      <c r="AU130" s="496"/>
      <c r="AV130" s="496"/>
      <c r="AW130" s="496"/>
      <c r="AX130" s="496"/>
      <c r="AY130" s="496"/>
      <c r="AZ130" s="496"/>
      <c r="BA130" s="496"/>
      <c r="BB130" s="496"/>
      <c r="BC130" s="496"/>
      <c r="BD130" s="496"/>
      <c r="BE130" s="496"/>
      <c r="BF130" s="496"/>
      <c r="BG130" s="496"/>
      <c r="BH130" s="496"/>
      <c r="BI130" s="496"/>
      <c r="BJ130" s="496"/>
      <c r="BK130" s="496"/>
      <c r="BL130" s="496"/>
      <c r="BM130" s="496"/>
      <c r="BN130" s="496"/>
      <c r="BO130" s="496"/>
      <c r="BP130" s="496"/>
      <c r="BQ130" s="496"/>
      <c r="BR130" s="496"/>
      <c r="BS130" s="496"/>
      <c r="BT130" s="496"/>
      <c r="BU130" s="496"/>
      <c r="BV130" s="496"/>
      <c r="BW130" s="496"/>
      <c r="BX130" s="496"/>
      <c r="BY130" s="496"/>
      <c r="BZ130" s="496"/>
      <c r="CA130" s="496"/>
      <c r="CB130" s="496"/>
      <c r="CC130" s="496"/>
      <c r="CD130" s="496"/>
      <c r="CE130" s="496"/>
      <c r="CF130" s="496"/>
      <c r="CG130" s="496"/>
      <c r="CH130" s="496"/>
      <c r="CI130" s="496"/>
      <c r="CJ130" s="496"/>
      <c r="CK130" s="496"/>
      <c r="CL130" s="496">
        <f>D130</f>
        <v>119602155661</v>
      </c>
      <c r="CM130" s="496"/>
      <c r="CN130" s="496"/>
      <c r="CO130" s="496"/>
      <c r="CP130" s="496"/>
      <c r="CQ130" s="496"/>
      <c r="CR130" s="496"/>
      <c r="CS130" s="496"/>
      <c r="CT130" s="496"/>
      <c r="CU130" s="496"/>
      <c r="CV130" s="496"/>
      <c r="CW130" s="496"/>
      <c r="CX130" s="496"/>
      <c r="CY130" s="1374"/>
      <c r="CZ130" s="1374"/>
      <c r="DA130" s="496"/>
      <c r="DB130" s="496"/>
      <c r="DC130" s="496"/>
      <c r="DD130" s="496"/>
      <c r="DE130" s="496"/>
      <c r="DF130" s="496"/>
      <c r="DG130" s="496"/>
      <c r="DH130" s="496"/>
      <c r="DI130" s="496"/>
      <c r="DJ130" s="496"/>
      <c r="DK130" s="496"/>
      <c r="DL130" s="496"/>
      <c r="DM130" s="496"/>
      <c r="DN130" s="496"/>
      <c r="DO130" s="496"/>
      <c r="DP130" s="496"/>
      <c r="DQ130" s="496"/>
      <c r="DR130" s="496"/>
      <c r="DS130" s="496"/>
      <c r="DT130" s="496"/>
      <c r="DU130" s="496"/>
      <c r="DV130" s="496"/>
      <c r="DW130" s="496"/>
      <c r="DX130" s="496"/>
      <c r="DY130" s="496"/>
      <c r="DZ130" s="496"/>
      <c r="EA130" s="496"/>
      <c r="EB130" s="496"/>
      <c r="EC130" s="496"/>
      <c r="ED130" s="496"/>
      <c r="EE130" s="496"/>
      <c r="EF130" s="496"/>
      <c r="EG130" s="496"/>
      <c r="EH130" s="496"/>
      <c r="EI130" s="496"/>
      <c r="EJ130" s="496"/>
      <c r="EK130" s="496"/>
      <c r="EL130" s="496"/>
      <c r="EM130" s="496"/>
      <c r="EN130" s="496"/>
      <c r="EO130" s="496"/>
      <c r="EP130" s="496"/>
      <c r="EQ130" s="496"/>
      <c r="ER130" s="496"/>
      <c r="ES130" s="496"/>
      <c r="ET130" s="496"/>
      <c r="EU130" s="496"/>
      <c r="EV130" s="496"/>
      <c r="EW130" s="496"/>
      <c r="EX130" s="496"/>
      <c r="EY130" s="496"/>
      <c r="EZ130" s="1684"/>
      <c r="FA130" s="500">
        <f t="shared" si="10"/>
        <v>119602155661</v>
      </c>
      <c r="FB130" s="501">
        <f>D130-E130-FA130</f>
        <v>0</v>
      </c>
      <c r="FC130" s="404"/>
      <c r="FD130" s="404"/>
      <c r="FE130" s="404"/>
      <c r="FF130" s="404"/>
      <c r="FG130" s="404"/>
      <c r="FH130" s="404"/>
      <c r="FI130" s="404"/>
      <c r="FJ130" s="404"/>
      <c r="FK130" s="404"/>
      <c r="FL130" s="504"/>
    </row>
    <row r="131" spans="1:168" ht="20.25" x14ac:dyDescent="0.5">
      <c r="A131" s="399">
        <v>610</v>
      </c>
      <c r="B131" s="399">
        <v>61004</v>
      </c>
      <c r="C131" s="1682" t="s">
        <v>1441</v>
      </c>
      <c r="D131" s="1780">
        <v>364585434484</v>
      </c>
      <c r="E131" s="1780">
        <v>0</v>
      </c>
      <c r="F131" s="507"/>
      <c r="G131" s="496"/>
      <c r="H131" s="496"/>
      <c r="I131" s="496"/>
      <c r="J131" s="496"/>
      <c r="K131" s="496"/>
      <c r="L131" s="496"/>
      <c r="M131" s="496"/>
      <c r="N131" s="496"/>
      <c r="O131" s="496"/>
      <c r="P131" s="496"/>
      <c r="Q131" s="496"/>
      <c r="R131" s="496"/>
      <c r="S131" s="496"/>
      <c r="T131" s="496"/>
      <c r="U131" s="496"/>
      <c r="V131" s="496"/>
      <c r="W131" s="496"/>
      <c r="X131" s="496"/>
      <c r="Y131" s="496"/>
      <c r="Z131" s="496"/>
      <c r="AA131" s="496"/>
      <c r="AB131" s="496"/>
      <c r="AC131" s="496"/>
      <c r="AD131" s="496"/>
      <c r="AE131" s="496"/>
      <c r="AF131" s="496"/>
      <c r="AG131" s="496"/>
      <c r="AH131" s="496"/>
      <c r="AI131" s="496"/>
      <c r="AJ131" s="496"/>
      <c r="AK131" s="496"/>
      <c r="AL131" s="496"/>
      <c r="AM131" s="496"/>
      <c r="AN131" s="496"/>
      <c r="AO131" s="496"/>
      <c r="AP131" s="496"/>
      <c r="AQ131" s="496"/>
      <c r="AR131" s="496"/>
      <c r="AS131" s="496"/>
      <c r="AT131" s="496"/>
      <c r="AU131" s="496"/>
      <c r="AV131" s="496"/>
      <c r="AW131" s="496"/>
      <c r="AX131" s="496"/>
      <c r="AY131" s="496"/>
      <c r="AZ131" s="496"/>
      <c r="BA131" s="496"/>
      <c r="BB131" s="496"/>
      <c r="BC131" s="496"/>
      <c r="BD131" s="496"/>
      <c r="BE131" s="496"/>
      <c r="BF131" s="496"/>
      <c r="BG131" s="496"/>
      <c r="BH131" s="496"/>
      <c r="BI131" s="496"/>
      <c r="BJ131" s="496"/>
      <c r="BK131" s="496"/>
      <c r="BL131" s="496"/>
      <c r="BM131" s="496"/>
      <c r="BN131" s="496"/>
      <c r="BO131" s="496"/>
      <c r="BP131" s="496"/>
      <c r="BQ131" s="496"/>
      <c r="BR131" s="496"/>
      <c r="BS131" s="496"/>
      <c r="BT131" s="496"/>
      <c r="BU131" s="496"/>
      <c r="BV131" s="496"/>
      <c r="BW131" s="496"/>
      <c r="BX131" s="496"/>
      <c r="BY131" s="496"/>
      <c r="BZ131" s="496"/>
      <c r="CA131" s="496"/>
      <c r="CB131" s="496"/>
      <c r="CC131" s="496"/>
      <c r="CD131" s="496"/>
      <c r="CE131" s="496"/>
      <c r="CF131" s="496"/>
      <c r="CG131" s="496"/>
      <c r="CH131" s="496"/>
      <c r="CI131" s="496"/>
      <c r="CJ131" s="496"/>
      <c r="CK131" s="496"/>
      <c r="CL131" s="496">
        <f>D131</f>
        <v>364585434484</v>
      </c>
      <c r="CM131" s="496"/>
      <c r="CN131" s="496"/>
      <c r="CO131" s="496"/>
      <c r="CP131" s="496"/>
      <c r="CQ131" s="496"/>
      <c r="CR131" s="496"/>
      <c r="CS131" s="496"/>
      <c r="CT131" s="496"/>
      <c r="CU131" s="496"/>
      <c r="CV131" s="496"/>
      <c r="CW131" s="496"/>
      <c r="CX131" s="496"/>
      <c r="CY131" s="1374"/>
      <c r="CZ131" s="1374"/>
      <c r="DA131" s="496"/>
      <c r="DB131" s="496"/>
      <c r="DC131" s="496"/>
      <c r="DD131" s="496"/>
      <c r="DE131" s="496"/>
      <c r="DF131" s="496"/>
      <c r="DG131" s="496"/>
      <c r="DH131" s="496"/>
      <c r="DI131" s="496"/>
      <c r="DJ131" s="496"/>
      <c r="DK131" s="496"/>
      <c r="DL131" s="496"/>
      <c r="DM131" s="496"/>
      <c r="DN131" s="496"/>
      <c r="DO131" s="496"/>
      <c r="DP131" s="496"/>
      <c r="DQ131" s="496"/>
      <c r="DR131" s="496"/>
      <c r="DS131" s="496"/>
      <c r="DT131" s="496"/>
      <c r="DU131" s="496"/>
      <c r="DV131" s="496"/>
      <c r="DW131" s="496"/>
      <c r="DX131" s="496"/>
      <c r="DY131" s="496"/>
      <c r="DZ131" s="496"/>
      <c r="EA131" s="496"/>
      <c r="EB131" s="496"/>
      <c r="EC131" s="496"/>
      <c r="ED131" s="496"/>
      <c r="EE131" s="496"/>
      <c r="EF131" s="496"/>
      <c r="EG131" s="496"/>
      <c r="EH131" s="496"/>
      <c r="EI131" s="496"/>
      <c r="EJ131" s="496"/>
      <c r="EK131" s="496"/>
      <c r="EL131" s="496"/>
      <c r="EM131" s="496"/>
      <c r="EN131" s="496"/>
      <c r="EO131" s="496"/>
      <c r="EP131" s="496"/>
      <c r="EQ131" s="496"/>
      <c r="ER131" s="496"/>
      <c r="ES131" s="496"/>
      <c r="ET131" s="496"/>
      <c r="EU131" s="496"/>
      <c r="EV131" s="496"/>
      <c r="EW131" s="496"/>
      <c r="EX131" s="496"/>
      <c r="EY131" s="496"/>
      <c r="EZ131" s="1684"/>
      <c r="FA131" s="500">
        <f t="shared" si="10"/>
        <v>364585434484</v>
      </c>
      <c r="FB131" s="501">
        <f>D131-E131-FA131</f>
        <v>0</v>
      </c>
      <c r="FC131" s="404"/>
      <c r="FD131" s="404"/>
      <c r="FE131" s="404"/>
      <c r="FF131" s="404"/>
      <c r="FG131" s="404"/>
      <c r="FH131" s="404"/>
      <c r="FI131" s="404"/>
      <c r="FJ131" s="404"/>
      <c r="FK131" s="404"/>
      <c r="FL131" s="504"/>
    </row>
    <row r="132" spans="1:168" ht="20.25" x14ac:dyDescent="0.5">
      <c r="A132" s="399">
        <v>610</v>
      </c>
      <c r="B132" s="399">
        <v>61007</v>
      </c>
      <c r="C132" s="1682" t="s">
        <v>1442</v>
      </c>
      <c r="D132" s="1777">
        <v>5904752416061</v>
      </c>
      <c r="E132" s="1780">
        <v>0</v>
      </c>
      <c r="F132" s="507"/>
      <c r="G132" s="496"/>
      <c r="H132" s="496"/>
      <c r="I132" s="496"/>
      <c r="J132" s="496"/>
      <c r="K132" s="496"/>
      <c r="L132" s="496"/>
      <c r="M132" s="496"/>
      <c r="N132" s="496"/>
      <c r="O132" s="496"/>
      <c r="P132" s="496"/>
      <c r="Q132" s="496"/>
      <c r="R132" s="496"/>
      <c r="S132" s="496"/>
      <c r="T132" s="496"/>
      <c r="U132" s="496"/>
      <c r="V132" s="496"/>
      <c r="W132" s="496"/>
      <c r="X132" s="496"/>
      <c r="Y132" s="496"/>
      <c r="Z132" s="496"/>
      <c r="AA132" s="496"/>
      <c r="AB132" s="496"/>
      <c r="AC132" s="496"/>
      <c r="AD132" s="496"/>
      <c r="AE132" s="496"/>
      <c r="AF132" s="496"/>
      <c r="AG132" s="496"/>
      <c r="AH132" s="496"/>
      <c r="AI132" s="496"/>
      <c r="AJ132" s="496"/>
      <c r="AK132" s="496"/>
      <c r="AL132" s="496"/>
      <c r="AM132" s="496"/>
      <c r="AN132" s="496"/>
      <c r="AO132" s="496"/>
      <c r="AP132" s="496"/>
      <c r="AQ132" s="496"/>
      <c r="AR132" s="496"/>
      <c r="AS132" s="496"/>
      <c r="AT132" s="496"/>
      <c r="AU132" s="496"/>
      <c r="AV132" s="496"/>
      <c r="AW132" s="496"/>
      <c r="AX132" s="496"/>
      <c r="AY132" s="496"/>
      <c r="AZ132" s="496"/>
      <c r="BA132" s="496"/>
      <c r="BB132" s="496"/>
      <c r="BC132" s="496"/>
      <c r="BD132" s="496"/>
      <c r="BE132" s="496"/>
      <c r="BF132" s="496"/>
      <c r="BG132" s="496"/>
      <c r="BH132" s="496"/>
      <c r="BI132" s="496"/>
      <c r="BJ132" s="496"/>
      <c r="BK132" s="496"/>
      <c r="BL132" s="496"/>
      <c r="BM132" s="496"/>
      <c r="BN132" s="496"/>
      <c r="BO132" s="496"/>
      <c r="BP132" s="496"/>
      <c r="BQ132" s="496"/>
      <c r="BR132" s="496"/>
      <c r="BS132" s="496"/>
      <c r="BT132" s="496"/>
      <c r="BU132" s="496"/>
      <c r="BV132" s="496"/>
      <c r="BW132" s="496"/>
      <c r="BX132" s="496"/>
      <c r="BY132" s="496"/>
      <c r="BZ132" s="496"/>
      <c r="CA132" s="496"/>
      <c r="CB132" s="496"/>
      <c r="CC132" s="496"/>
      <c r="CD132" s="496"/>
      <c r="CE132" s="496"/>
      <c r="CF132" s="496"/>
      <c r="CG132" s="496"/>
      <c r="CH132" s="496"/>
      <c r="CI132" s="496"/>
      <c r="CJ132" s="496"/>
      <c r="CK132" s="496"/>
      <c r="CL132" s="496">
        <f>D132</f>
        <v>5904752416061</v>
      </c>
      <c r="CM132" s="496"/>
      <c r="CN132" s="496"/>
      <c r="CO132" s="496"/>
      <c r="CP132" s="496"/>
      <c r="CQ132" s="496"/>
      <c r="CR132" s="496"/>
      <c r="CS132" s="496"/>
      <c r="CT132" s="496"/>
      <c r="CU132" s="496"/>
      <c r="CV132" s="496"/>
      <c r="CW132" s="496"/>
      <c r="CX132" s="496"/>
      <c r="CY132" s="1374"/>
      <c r="CZ132" s="1374"/>
      <c r="DA132" s="496"/>
      <c r="DB132" s="496"/>
      <c r="DC132" s="496"/>
      <c r="DD132" s="496"/>
      <c r="DE132" s="496"/>
      <c r="DF132" s="496"/>
      <c r="DG132" s="496"/>
      <c r="DH132" s="496"/>
      <c r="DI132" s="496"/>
      <c r="DJ132" s="496"/>
      <c r="DK132" s="496"/>
      <c r="DL132" s="496"/>
      <c r="DM132" s="496"/>
      <c r="DN132" s="496"/>
      <c r="DO132" s="496"/>
      <c r="DP132" s="496"/>
      <c r="DQ132" s="496"/>
      <c r="DR132" s="496"/>
      <c r="DS132" s="496"/>
      <c r="DT132" s="496"/>
      <c r="DU132" s="496"/>
      <c r="DV132" s="496"/>
      <c r="DW132" s="496"/>
      <c r="DX132" s="496"/>
      <c r="DY132" s="496"/>
      <c r="DZ132" s="496"/>
      <c r="EA132" s="496"/>
      <c r="EB132" s="496"/>
      <c r="EC132" s="496"/>
      <c r="ED132" s="496"/>
      <c r="EE132" s="496"/>
      <c r="EF132" s="496"/>
      <c r="EG132" s="496"/>
      <c r="EH132" s="496"/>
      <c r="EI132" s="496"/>
      <c r="EJ132" s="496"/>
      <c r="EK132" s="496"/>
      <c r="EL132" s="496"/>
      <c r="EM132" s="496"/>
      <c r="EN132" s="496"/>
      <c r="EO132" s="496"/>
      <c r="EP132" s="496"/>
      <c r="EQ132" s="496"/>
      <c r="ER132" s="496"/>
      <c r="ES132" s="496"/>
      <c r="ET132" s="496"/>
      <c r="EU132" s="496"/>
      <c r="EV132" s="496"/>
      <c r="EW132" s="496"/>
      <c r="EX132" s="496"/>
      <c r="EY132" s="496"/>
      <c r="EZ132" s="1684"/>
      <c r="FA132" s="500">
        <f t="shared" si="10"/>
        <v>5904752416061</v>
      </c>
      <c r="FB132" s="501">
        <f>D132-E132-FA132</f>
        <v>0</v>
      </c>
      <c r="FC132" s="404"/>
      <c r="FD132" s="404"/>
      <c r="FE132" s="404"/>
      <c r="FF132" s="404"/>
      <c r="FG132" s="404"/>
      <c r="FH132" s="404"/>
      <c r="FI132" s="404"/>
      <c r="FJ132" s="404"/>
      <c r="FK132" s="404"/>
      <c r="FL132" s="504"/>
    </row>
    <row r="133" spans="1:168" ht="20.25" x14ac:dyDescent="0.5">
      <c r="A133" s="399">
        <v>620</v>
      </c>
      <c r="B133" s="399">
        <v>62001</v>
      </c>
      <c r="C133" s="1682" t="s">
        <v>2037</v>
      </c>
      <c r="D133" s="921"/>
      <c r="E133" s="1780">
        <v>-2154340571</v>
      </c>
      <c r="F133" s="507"/>
      <c r="G133" s="496"/>
      <c r="H133" s="496"/>
      <c r="I133" s="496"/>
      <c r="J133" s="496"/>
      <c r="K133" s="496"/>
      <c r="L133" s="496"/>
      <c r="M133" s="496"/>
      <c r="N133" s="496"/>
      <c r="O133" s="496"/>
      <c r="P133" s="496"/>
      <c r="Q133" s="496"/>
      <c r="R133" s="496"/>
      <c r="S133" s="496"/>
      <c r="T133" s="496"/>
      <c r="U133" s="496"/>
      <c r="V133" s="496"/>
      <c r="W133" s="496"/>
      <c r="X133" s="496"/>
      <c r="Y133" s="496"/>
      <c r="Z133" s="496"/>
      <c r="AA133" s="496"/>
      <c r="AB133" s="496"/>
      <c r="AC133" s="496"/>
      <c r="AD133" s="496"/>
      <c r="AE133" s="496"/>
      <c r="AF133" s="496"/>
      <c r="AG133" s="496"/>
      <c r="AH133" s="496"/>
      <c r="AI133" s="496"/>
      <c r="AJ133" s="496"/>
      <c r="AK133" s="496"/>
      <c r="AL133" s="496"/>
      <c r="AM133" s="496"/>
      <c r="AN133" s="496"/>
      <c r="AO133" s="496"/>
      <c r="AP133" s="496"/>
      <c r="AQ133" s="496"/>
      <c r="AR133" s="496"/>
      <c r="AS133" s="496"/>
      <c r="AT133" s="496"/>
      <c r="AU133" s="496"/>
      <c r="AV133" s="496"/>
      <c r="AW133" s="496"/>
      <c r="AX133" s="496"/>
      <c r="AY133" s="496"/>
      <c r="AZ133" s="496"/>
      <c r="BA133" s="496"/>
      <c r="BB133" s="496"/>
      <c r="BC133" s="496"/>
      <c r="BD133" s="496"/>
      <c r="BE133" s="496"/>
      <c r="BF133" s="496"/>
      <c r="BG133" s="496"/>
      <c r="BH133" s="496"/>
      <c r="BI133" s="496"/>
      <c r="BJ133" s="496"/>
      <c r="BK133" s="496"/>
      <c r="BL133" s="496"/>
      <c r="BM133" s="496"/>
      <c r="BN133" s="496"/>
      <c r="BO133" s="496"/>
      <c r="BP133" s="496"/>
      <c r="BQ133" s="496"/>
      <c r="BR133" s="496"/>
      <c r="BS133" s="496"/>
      <c r="BT133" s="496"/>
      <c r="BU133" s="496"/>
      <c r="BV133" s="496"/>
      <c r="BW133" s="496"/>
      <c r="BX133" s="496"/>
      <c r="BY133" s="496"/>
      <c r="BZ133" s="496"/>
      <c r="CA133" s="496"/>
      <c r="CB133" s="496"/>
      <c r="CC133" s="496"/>
      <c r="CD133" s="496"/>
      <c r="CE133" s="496"/>
      <c r="CF133" s="496"/>
      <c r="CG133" s="496"/>
      <c r="CH133" s="496"/>
      <c r="CI133" s="496"/>
      <c r="CJ133" s="496"/>
      <c r="CK133" s="496"/>
      <c r="CL133" s="496"/>
      <c r="CM133" s="496"/>
      <c r="CN133" s="496"/>
      <c r="CO133" s="496"/>
      <c r="CP133" s="496"/>
      <c r="CQ133" s="496"/>
      <c r="CR133" s="496"/>
      <c r="CS133" s="496"/>
      <c r="CT133" s="496"/>
      <c r="CU133" s="496"/>
      <c r="CV133" s="496"/>
      <c r="CW133" s="496"/>
      <c r="CX133" s="496"/>
      <c r="CY133" s="1374"/>
      <c r="CZ133" s="1374"/>
      <c r="DA133" s="496"/>
      <c r="DB133" s="496"/>
      <c r="DC133" s="496"/>
      <c r="DD133" s="496"/>
      <c r="DE133" s="496"/>
      <c r="DF133" s="496"/>
      <c r="DG133" s="496"/>
      <c r="DH133" s="496"/>
      <c r="DI133" s="496"/>
      <c r="DJ133" s="496"/>
      <c r="DK133" s="496"/>
      <c r="DL133" s="496"/>
      <c r="DM133" s="496"/>
      <c r="DN133" s="496"/>
      <c r="DO133" s="496"/>
      <c r="DP133" s="496"/>
      <c r="DQ133" s="496"/>
      <c r="DR133" s="496"/>
      <c r="DS133" s="496"/>
      <c r="DT133" s="496"/>
      <c r="DU133" s="496"/>
      <c r="DV133" s="496"/>
      <c r="DW133" s="496"/>
      <c r="DX133" s="496"/>
      <c r="DY133" s="496"/>
      <c r="DZ133" s="496"/>
      <c r="EA133" s="496"/>
      <c r="EB133" s="496"/>
      <c r="EC133" s="496"/>
      <c r="ED133" s="496"/>
      <c r="EE133" s="496"/>
      <c r="EF133" s="496"/>
      <c r="EG133" s="496"/>
      <c r="EH133" s="496"/>
      <c r="EI133" s="496"/>
      <c r="EJ133" s="496">
        <f>E133</f>
        <v>-2154340571</v>
      </c>
      <c r="EK133" s="496"/>
      <c r="EL133" s="496"/>
      <c r="EM133" s="496"/>
      <c r="EN133" s="496"/>
      <c r="EO133" s="496"/>
      <c r="EP133" s="496"/>
      <c r="EQ133" s="496"/>
      <c r="ER133" s="496"/>
      <c r="ES133" s="496"/>
      <c r="ET133" s="496"/>
      <c r="EU133" s="496"/>
      <c r="EV133" s="496"/>
      <c r="EW133" s="496"/>
      <c r="EX133" s="496"/>
      <c r="EY133" s="496"/>
      <c r="EZ133" s="1684"/>
      <c r="FA133" s="500">
        <f t="shared" si="10"/>
        <v>-2154340571</v>
      </c>
      <c r="FB133" s="501">
        <f>D133-E133+FA133</f>
        <v>0</v>
      </c>
      <c r="FC133" s="404"/>
      <c r="FD133" s="404"/>
      <c r="FE133" s="404"/>
      <c r="FF133" s="404"/>
      <c r="FG133" s="404"/>
      <c r="FH133" s="404"/>
      <c r="FI133" s="404"/>
      <c r="FJ133" s="404"/>
      <c r="FK133" s="404"/>
      <c r="FL133" s="504"/>
    </row>
    <row r="134" spans="1:168" ht="20.25" x14ac:dyDescent="0.5">
      <c r="A134" s="399">
        <v>620</v>
      </c>
      <c r="B134" s="399">
        <v>62002</v>
      </c>
      <c r="C134" s="1682" t="s">
        <v>1443</v>
      </c>
      <c r="D134" s="921"/>
      <c r="E134" s="1780">
        <v>-148952477</v>
      </c>
      <c r="F134" s="507"/>
      <c r="G134" s="496"/>
      <c r="H134" s="496"/>
      <c r="I134" s="496"/>
      <c r="J134" s="496"/>
      <c r="K134" s="496"/>
      <c r="L134" s="496"/>
      <c r="M134" s="496"/>
      <c r="N134" s="496"/>
      <c r="O134" s="496"/>
      <c r="P134" s="496"/>
      <c r="Q134" s="496"/>
      <c r="R134" s="496"/>
      <c r="S134" s="496"/>
      <c r="T134" s="496"/>
      <c r="U134" s="496"/>
      <c r="V134" s="496"/>
      <c r="W134" s="496"/>
      <c r="X134" s="496"/>
      <c r="Y134" s="496"/>
      <c r="Z134" s="496"/>
      <c r="AA134" s="496"/>
      <c r="AB134" s="496"/>
      <c r="AC134" s="496"/>
      <c r="AD134" s="496"/>
      <c r="AE134" s="496"/>
      <c r="AF134" s="496"/>
      <c r="AG134" s="496"/>
      <c r="AH134" s="496"/>
      <c r="AI134" s="496"/>
      <c r="AJ134" s="496"/>
      <c r="AK134" s="496"/>
      <c r="AL134" s="496"/>
      <c r="AM134" s="496"/>
      <c r="AN134" s="496"/>
      <c r="AO134" s="496"/>
      <c r="AP134" s="496"/>
      <c r="AQ134" s="496"/>
      <c r="AR134" s="496"/>
      <c r="AS134" s="496"/>
      <c r="AT134" s="496"/>
      <c r="AU134" s="496"/>
      <c r="AV134" s="496"/>
      <c r="AW134" s="496"/>
      <c r="AX134" s="496"/>
      <c r="AY134" s="496"/>
      <c r="AZ134" s="496"/>
      <c r="BA134" s="496"/>
      <c r="BB134" s="496"/>
      <c r="BC134" s="496"/>
      <c r="BD134" s="496"/>
      <c r="BE134" s="496"/>
      <c r="BF134" s="496"/>
      <c r="BG134" s="496"/>
      <c r="BH134" s="496"/>
      <c r="BI134" s="496"/>
      <c r="BJ134" s="496"/>
      <c r="BK134" s="496"/>
      <c r="BL134" s="496"/>
      <c r="BM134" s="496"/>
      <c r="BN134" s="496"/>
      <c r="BO134" s="496"/>
      <c r="BP134" s="496"/>
      <c r="BQ134" s="496"/>
      <c r="BR134" s="496"/>
      <c r="BS134" s="496"/>
      <c r="BT134" s="496"/>
      <c r="BU134" s="496"/>
      <c r="BV134" s="496"/>
      <c r="BW134" s="496"/>
      <c r="BX134" s="496"/>
      <c r="BY134" s="496"/>
      <c r="BZ134" s="496"/>
      <c r="CA134" s="496"/>
      <c r="CB134" s="496"/>
      <c r="CC134" s="496"/>
      <c r="CD134" s="496"/>
      <c r="CE134" s="496"/>
      <c r="CF134" s="496"/>
      <c r="CG134" s="496"/>
      <c r="CH134" s="496"/>
      <c r="CI134" s="496"/>
      <c r="CJ134" s="496"/>
      <c r="CK134" s="496"/>
      <c r="CL134" s="496"/>
      <c r="CM134" s="496"/>
      <c r="CN134" s="496"/>
      <c r="CO134" s="496"/>
      <c r="CP134" s="496"/>
      <c r="CQ134" s="496"/>
      <c r="CR134" s="496"/>
      <c r="CS134" s="496"/>
      <c r="CT134" s="496"/>
      <c r="CU134" s="496"/>
      <c r="CV134" s="496"/>
      <c r="CW134" s="496"/>
      <c r="CX134" s="496"/>
      <c r="CY134" s="1374"/>
      <c r="CZ134" s="1374"/>
      <c r="DA134" s="496"/>
      <c r="DB134" s="496"/>
      <c r="DC134" s="496"/>
      <c r="DD134" s="496"/>
      <c r="DE134" s="496"/>
      <c r="DF134" s="496"/>
      <c r="DG134" s="496"/>
      <c r="DH134" s="496"/>
      <c r="DI134" s="496"/>
      <c r="DJ134" s="496"/>
      <c r="DK134" s="496"/>
      <c r="DL134" s="496"/>
      <c r="DM134" s="496"/>
      <c r="DN134" s="496"/>
      <c r="DO134" s="496"/>
      <c r="DP134" s="496"/>
      <c r="DQ134" s="496"/>
      <c r="DR134" s="496"/>
      <c r="DS134" s="496"/>
      <c r="DT134" s="496"/>
      <c r="DU134" s="496"/>
      <c r="DV134" s="496"/>
      <c r="DW134" s="496"/>
      <c r="DX134" s="496"/>
      <c r="DY134" s="496"/>
      <c r="DZ134" s="496"/>
      <c r="EA134" s="496"/>
      <c r="EB134" s="496"/>
      <c r="EC134" s="496"/>
      <c r="ED134" s="496"/>
      <c r="EE134" s="496"/>
      <c r="EF134" s="496"/>
      <c r="EG134" s="496"/>
      <c r="EH134" s="496"/>
      <c r="EI134" s="496">
        <f>E134</f>
        <v>-148952477</v>
      </c>
      <c r="EJ134" s="496"/>
      <c r="EK134" s="496"/>
      <c r="EL134" s="496"/>
      <c r="EM134" s="496"/>
      <c r="EN134" s="496"/>
      <c r="EO134" s="496"/>
      <c r="EP134" s="496"/>
      <c r="EQ134" s="496"/>
      <c r="ER134" s="496"/>
      <c r="ES134" s="496"/>
      <c r="ET134" s="496"/>
      <c r="EU134" s="496"/>
      <c r="EV134" s="496"/>
      <c r="EW134" s="496"/>
      <c r="EX134" s="496"/>
      <c r="EY134" s="496"/>
      <c r="EZ134" s="1684"/>
      <c r="FA134" s="500">
        <f t="shared" ref="FA134:FA194" si="11">SUM(F134:EZ134)</f>
        <v>-148952477</v>
      </c>
      <c r="FB134" s="501">
        <f>D134-E134+FA134</f>
        <v>0</v>
      </c>
      <c r="FC134" s="404"/>
      <c r="FD134" s="404"/>
      <c r="FE134" s="404"/>
      <c r="FF134" s="404"/>
      <c r="FG134" s="404"/>
      <c r="FH134" s="404"/>
      <c r="FI134" s="404"/>
      <c r="FJ134" s="404"/>
      <c r="FK134" s="404"/>
      <c r="FL134" s="504"/>
    </row>
    <row r="135" spans="1:168" ht="20.25" x14ac:dyDescent="0.5">
      <c r="A135" s="399">
        <v>620</v>
      </c>
      <c r="B135" s="399">
        <v>62003</v>
      </c>
      <c r="C135" s="1682" t="s">
        <v>1444</v>
      </c>
      <c r="D135" s="921"/>
      <c r="E135" s="1780">
        <v>-52628142989</v>
      </c>
      <c r="F135" s="507"/>
      <c r="G135" s="496"/>
      <c r="H135" s="496"/>
      <c r="I135" s="496"/>
      <c r="J135" s="496"/>
      <c r="K135" s="496"/>
      <c r="L135" s="496"/>
      <c r="M135" s="496"/>
      <c r="N135" s="496"/>
      <c r="O135" s="496"/>
      <c r="P135" s="496"/>
      <c r="Q135" s="496"/>
      <c r="R135" s="496"/>
      <c r="S135" s="496"/>
      <c r="T135" s="496"/>
      <c r="U135" s="496"/>
      <c r="V135" s="496"/>
      <c r="W135" s="496"/>
      <c r="X135" s="496"/>
      <c r="Y135" s="496"/>
      <c r="Z135" s="496"/>
      <c r="AA135" s="496"/>
      <c r="AB135" s="496"/>
      <c r="AC135" s="496"/>
      <c r="AD135" s="496"/>
      <c r="AE135" s="496"/>
      <c r="AF135" s="496"/>
      <c r="AG135" s="496"/>
      <c r="AH135" s="496"/>
      <c r="AI135" s="496"/>
      <c r="AJ135" s="496"/>
      <c r="AK135" s="496"/>
      <c r="AL135" s="496"/>
      <c r="AM135" s="496"/>
      <c r="AN135" s="496"/>
      <c r="AO135" s="496"/>
      <c r="AP135" s="496"/>
      <c r="AQ135" s="496"/>
      <c r="AR135" s="496"/>
      <c r="AS135" s="496"/>
      <c r="AT135" s="496"/>
      <c r="AU135" s="496"/>
      <c r="AV135" s="496"/>
      <c r="AW135" s="496"/>
      <c r="AX135" s="496"/>
      <c r="AY135" s="496"/>
      <c r="AZ135" s="496"/>
      <c r="BA135" s="496"/>
      <c r="BB135" s="496"/>
      <c r="BC135" s="496"/>
      <c r="BD135" s="496"/>
      <c r="BE135" s="496"/>
      <c r="BF135" s="496"/>
      <c r="BG135" s="496"/>
      <c r="BH135" s="496"/>
      <c r="BI135" s="496"/>
      <c r="BJ135" s="496"/>
      <c r="BK135" s="496"/>
      <c r="BL135" s="496"/>
      <c r="BM135" s="496"/>
      <c r="BN135" s="496"/>
      <c r="BO135" s="496"/>
      <c r="BP135" s="496"/>
      <c r="BQ135" s="496"/>
      <c r="BR135" s="496"/>
      <c r="BS135" s="496"/>
      <c r="BT135" s="496"/>
      <c r="BU135" s="496"/>
      <c r="BV135" s="496"/>
      <c r="BW135" s="496"/>
      <c r="BX135" s="496"/>
      <c r="BY135" s="496"/>
      <c r="BZ135" s="496"/>
      <c r="CA135" s="496"/>
      <c r="CB135" s="496"/>
      <c r="CC135" s="496"/>
      <c r="CD135" s="496"/>
      <c r="CE135" s="496"/>
      <c r="CF135" s="496"/>
      <c r="CG135" s="496"/>
      <c r="CH135" s="496"/>
      <c r="CI135" s="496"/>
      <c r="CJ135" s="496"/>
      <c r="CK135" s="496"/>
      <c r="CL135" s="496"/>
      <c r="CM135" s="496"/>
      <c r="CN135" s="496"/>
      <c r="CO135" s="496"/>
      <c r="CP135" s="496"/>
      <c r="CQ135" s="496"/>
      <c r="CR135" s="496"/>
      <c r="CS135" s="496"/>
      <c r="CT135" s="496"/>
      <c r="CU135" s="496"/>
      <c r="CV135" s="496"/>
      <c r="CW135" s="496"/>
      <c r="CX135" s="496"/>
      <c r="CY135" s="1374"/>
      <c r="CZ135" s="1374"/>
      <c r="DA135" s="496"/>
      <c r="DB135" s="496"/>
      <c r="DC135" s="496"/>
      <c r="DD135" s="496"/>
      <c r="DE135" s="496"/>
      <c r="DF135" s="496"/>
      <c r="DG135" s="496"/>
      <c r="DH135" s="496"/>
      <c r="DI135" s="496"/>
      <c r="DJ135" s="496"/>
      <c r="DK135" s="496"/>
      <c r="DL135" s="496"/>
      <c r="DM135" s="496"/>
      <c r="DN135" s="496"/>
      <c r="DO135" s="496"/>
      <c r="DP135" s="496"/>
      <c r="DQ135" s="496"/>
      <c r="DR135" s="496"/>
      <c r="DS135" s="496"/>
      <c r="DT135" s="496"/>
      <c r="DU135" s="496"/>
      <c r="DV135" s="496"/>
      <c r="DW135" s="496"/>
      <c r="DX135" s="496"/>
      <c r="DY135" s="496"/>
      <c r="DZ135" s="496"/>
      <c r="EA135" s="496"/>
      <c r="EB135" s="496"/>
      <c r="EC135" s="496"/>
      <c r="ED135" s="496">
        <f>E135</f>
        <v>-52628142989</v>
      </c>
      <c r="EE135" s="496"/>
      <c r="EF135" s="496"/>
      <c r="EG135" s="496"/>
      <c r="EH135" s="496"/>
      <c r="EI135" s="496"/>
      <c r="EJ135" s="496"/>
      <c r="EK135" s="496"/>
      <c r="EL135" s="496"/>
      <c r="EM135" s="496"/>
      <c r="EN135" s="496"/>
      <c r="EO135" s="496"/>
      <c r="EP135" s="496"/>
      <c r="EQ135" s="496"/>
      <c r="ER135" s="496"/>
      <c r="ES135" s="496"/>
      <c r="ET135" s="496"/>
      <c r="EU135" s="496"/>
      <c r="EV135" s="496"/>
      <c r="EW135" s="496"/>
      <c r="EX135" s="496"/>
      <c r="EY135" s="496"/>
      <c r="EZ135" s="1684"/>
      <c r="FA135" s="500">
        <f t="shared" si="11"/>
        <v>-52628142989</v>
      </c>
      <c r="FB135" s="501">
        <f t="shared" ref="FB135:FB142" si="12">D135-E135+FA135</f>
        <v>0</v>
      </c>
      <c r="FC135" s="404"/>
      <c r="FD135" s="404"/>
      <c r="FE135" s="404"/>
      <c r="FF135" s="404"/>
      <c r="FG135" s="404"/>
      <c r="FH135" s="404"/>
      <c r="FI135" s="404"/>
      <c r="FJ135" s="404"/>
      <c r="FK135" s="404"/>
      <c r="FL135" s="504"/>
    </row>
    <row r="136" spans="1:168" ht="20.25" x14ac:dyDescent="0.5">
      <c r="A136" s="399">
        <v>620</v>
      </c>
      <c r="B136" s="399">
        <v>62004</v>
      </c>
      <c r="C136" s="1682" t="s">
        <v>2038</v>
      </c>
      <c r="D136" s="921"/>
      <c r="E136" s="1780">
        <v>-989342546404</v>
      </c>
      <c r="F136" s="507"/>
      <c r="G136" s="496"/>
      <c r="H136" s="496"/>
      <c r="I136" s="496"/>
      <c r="J136" s="496"/>
      <c r="K136" s="496"/>
      <c r="L136" s="496"/>
      <c r="M136" s="496"/>
      <c r="N136" s="496"/>
      <c r="O136" s="496"/>
      <c r="P136" s="496"/>
      <c r="Q136" s="496"/>
      <c r="R136" s="496"/>
      <c r="S136" s="496"/>
      <c r="T136" s="496"/>
      <c r="U136" s="496"/>
      <c r="V136" s="496"/>
      <c r="W136" s="496"/>
      <c r="X136" s="496"/>
      <c r="Y136" s="496"/>
      <c r="Z136" s="496"/>
      <c r="AA136" s="496"/>
      <c r="AB136" s="496"/>
      <c r="AC136" s="496"/>
      <c r="AD136" s="496"/>
      <c r="AE136" s="496"/>
      <c r="AF136" s="496"/>
      <c r="AG136" s="496"/>
      <c r="AH136" s="496"/>
      <c r="AI136" s="496"/>
      <c r="AJ136" s="496"/>
      <c r="AK136" s="496"/>
      <c r="AL136" s="496"/>
      <c r="AM136" s="496"/>
      <c r="AN136" s="496"/>
      <c r="AO136" s="496"/>
      <c r="AP136" s="496"/>
      <c r="AQ136" s="496"/>
      <c r="AR136" s="496"/>
      <c r="AS136" s="496"/>
      <c r="AT136" s="496"/>
      <c r="AU136" s="496"/>
      <c r="AV136" s="496"/>
      <c r="AW136" s="496"/>
      <c r="AX136" s="496"/>
      <c r="AY136" s="496"/>
      <c r="AZ136" s="496"/>
      <c r="BA136" s="496"/>
      <c r="BB136" s="496"/>
      <c r="BC136" s="496"/>
      <c r="BD136" s="496"/>
      <c r="BE136" s="496"/>
      <c r="BF136" s="496"/>
      <c r="BG136" s="496"/>
      <c r="BH136" s="496"/>
      <c r="BI136" s="496"/>
      <c r="BJ136" s="496"/>
      <c r="BK136" s="496"/>
      <c r="BL136" s="496"/>
      <c r="BM136" s="496"/>
      <c r="BN136" s="496"/>
      <c r="BO136" s="496"/>
      <c r="BP136" s="496"/>
      <c r="BQ136" s="496"/>
      <c r="BR136" s="496"/>
      <c r="BS136" s="496"/>
      <c r="BT136" s="496"/>
      <c r="BU136" s="496"/>
      <c r="BV136" s="496"/>
      <c r="BW136" s="496"/>
      <c r="BX136" s="496"/>
      <c r="BY136" s="496"/>
      <c r="BZ136" s="496"/>
      <c r="CA136" s="496"/>
      <c r="CB136" s="496"/>
      <c r="CC136" s="496"/>
      <c r="CD136" s="496"/>
      <c r="CE136" s="496"/>
      <c r="CF136" s="496"/>
      <c r="CG136" s="496"/>
      <c r="CH136" s="496"/>
      <c r="CI136" s="496"/>
      <c r="CJ136" s="496"/>
      <c r="CK136" s="496"/>
      <c r="CL136" s="496"/>
      <c r="CM136" s="496"/>
      <c r="CN136" s="496"/>
      <c r="CO136" s="496"/>
      <c r="CP136" s="496"/>
      <c r="CQ136" s="496"/>
      <c r="CR136" s="496"/>
      <c r="CS136" s="496"/>
      <c r="CT136" s="496"/>
      <c r="CU136" s="496"/>
      <c r="CV136" s="496"/>
      <c r="CW136" s="496"/>
      <c r="CX136" s="496"/>
      <c r="CY136" s="1374"/>
      <c r="CZ136" s="1374"/>
      <c r="DA136" s="496"/>
      <c r="DB136" s="496"/>
      <c r="DC136" s="496"/>
      <c r="DD136" s="496"/>
      <c r="DE136" s="496"/>
      <c r="DF136" s="496"/>
      <c r="DG136" s="496"/>
      <c r="DH136" s="496"/>
      <c r="DI136" s="496"/>
      <c r="DJ136" s="496"/>
      <c r="DK136" s="496"/>
      <c r="DL136" s="496"/>
      <c r="DM136" s="496"/>
      <c r="DN136" s="496"/>
      <c r="DO136" s="496"/>
      <c r="DP136" s="496"/>
      <c r="DQ136" s="496"/>
      <c r="DR136" s="496"/>
      <c r="DS136" s="496"/>
      <c r="DT136" s="496"/>
      <c r="DU136" s="496"/>
      <c r="DV136" s="496"/>
      <c r="DW136" s="496"/>
      <c r="DX136" s="496"/>
      <c r="DY136" s="496"/>
      <c r="DZ136" s="496"/>
      <c r="EA136" s="496"/>
      <c r="EB136" s="496"/>
      <c r="EC136" s="496"/>
      <c r="ED136" s="496"/>
      <c r="EE136" s="496">
        <f>E136</f>
        <v>-989342546404</v>
      </c>
      <c r="EF136" s="496"/>
      <c r="EG136" s="496"/>
      <c r="EH136" s="496"/>
      <c r="EI136" s="496"/>
      <c r="EJ136" s="496"/>
      <c r="EK136" s="496"/>
      <c r="EL136" s="496"/>
      <c r="EM136" s="496"/>
      <c r="EN136" s="496"/>
      <c r="EO136" s="496"/>
      <c r="EP136" s="496"/>
      <c r="EQ136" s="496"/>
      <c r="ER136" s="496"/>
      <c r="ES136" s="496"/>
      <c r="ET136" s="496"/>
      <c r="EU136" s="496"/>
      <c r="EV136" s="496"/>
      <c r="EW136" s="496"/>
      <c r="EX136" s="496"/>
      <c r="EY136" s="496"/>
      <c r="EZ136" s="1684"/>
      <c r="FA136" s="500">
        <f t="shared" si="11"/>
        <v>-989342546404</v>
      </c>
      <c r="FB136" s="501">
        <f t="shared" si="12"/>
        <v>0</v>
      </c>
      <c r="FC136" s="404"/>
      <c r="FD136" s="404"/>
      <c r="FE136" s="404"/>
      <c r="FF136" s="404"/>
      <c r="FG136" s="404"/>
      <c r="FH136" s="404"/>
      <c r="FI136" s="404"/>
      <c r="FJ136" s="404"/>
      <c r="FK136" s="404"/>
      <c r="FL136" s="504"/>
    </row>
    <row r="137" spans="1:168" ht="20.25" x14ac:dyDescent="0.5">
      <c r="A137" s="399">
        <v>620</v>
      </c>
      <c r="B137" s="399">
        <v>62006</v>
      </c>
      <c r="C137" s="1682" t="s">
        <v>1445</v>
      </c>
      <c r="D137" s="921"/>
      <c r="E137" s="1780">
        <v>-194754249588</v>
      </c>
      <c r="F137" s="507"/>
      <c r="G137" s="496"/>
      <c r="H137" s="496"/>
      <c r="I137" s="496"/>
      <c r="J137" s="496"/>
      <c r="K137" s="496"/>
      <c r="L137" s="496"/>
      <c r="M137" s="496"/>
      <c r="N137" s="496"/>
      <c r="O137" s="496"/>
      <c r="P137" s="496"/>
      <c r="Q137" s="496"/>
      <c r="R137" s="496"/>
      <c r="S137" s="496"/>
      <c r="T137" s="496"/>
      <c r="U137" s="496"/>
      <c r="V137" s="496"/>
      <c r="W137" s="496"/>
      <c r="X137" s="496"/>
      <c r="Y137" s="496"/>
      <c r="Z137" s="496"/>
      <c r="AA137" s="496"/>
      <c r="AB137" s="496"/>
      <c r="AC137" s="496"/>
      <c r="AD137" s="496"/>
      <c r="AE137" s="496"/>
      <c r="AF137" s="496"/>
      <c r="AG137" s="496"/>
      <c r="AH137" s="496"/>
      <c r="AI137" s="496"/>
      <c r="AJ137" s="496"/>
      <c r="AK137" s="496"/>
      <c r="AL137" s="496"/>
      <c r="AM137" s="496"/>
      <c r="AN137" s="496"/>
      <c r="AO137" s="496"/>
      <c r="AP137" s="496"/>
      <c r="AQ137" s="496"/>
      <c r="AR137" s="496"/>
      <c r="AS137" s="496"/>
      <c r="AT137" s="496"/>
      <c r="AU137" s="496"/>
      <c r="AV137" s="1686"/>
      <c r="AW137" s="496"/>
      <c r="AX137" s="496"/>
      <c r="AY137" s="496"/>
      <c r="AZ137" s="496"/>
      <c r="BA137" s="496"/>
      <c r="BB137" s="496"/>
      <c r="BC137" s="496"/>
      <c r="BD137" s="496"/>
      <c r="BE137" s="496"/>
      <c r="BF137" s="496"/>
      <c r="BG137" s="496"/>
      <c r="BH137" s="496"/>
      <c r="BI137" s="496"/>
      <c r="BJ137" s="496"/>
      <c r="BK137" s="496"/>
      <c r="BL137" s="496"/>
      <c r="BM137" s="496"/>
      <c r="BN137" s="496"/>
      <c r="BO137" s="496"/>
      <c r="BP137" s="496"/>
      <c r="BQ137" s="496"/>
      <c r="BR137" s="496"/>
      <c r="BS137" s="496"/>
      <c r="BT137" s="496"/>
      <c r="BU137" s="496"/>
      <c r="BV137" s="496"/>
      <c r="BW137" s="496"/>
      <c r="BX137" s="496"/>
      <c r="BY137" s="496"/>
      <c r="BZ137" s="496"/>
      <c r="CA137" s="496"/>
      <c r="CB137" s="496"/>
      <c r="CC137" s="496"/>
      <c r="CD137" s="496"/>
      <c r="CE137" s="496"/>
      <c r="CF137" s="496"/>
      <c r="CG137" s="496"/>
      <c r="CH137" s="496"/>
      <c r="CI137" s="496"/>
      <c r="CJ137" s="496"/>
      <c r="CK137" s="496"/>
      <c r="CL137" s="496"/>
      <c r="CM137" s="496"/>
      <c r="CN137" s="496"/>
      <c r="CO137" s="496"/>
      <c r="CP137" s="496"/>
      <c r="CQ137" s="496"/>
      <c r="CR137" s="496"/>
      <c r="CS137" s="496"/>
      <c r="CT137" s="496"/>
      <c r="CU137" s="496"/>
      <c r="CV137" s="496"/>
      <c r="CW137" s="496"/>
      <c r="CX137" s="496"/>
      <c r="CY137" s="1374"/>
      <c r="CZ137" s="1374"/>
      <c r="DA137" s="496"/>
      <c r="DB137" s="496"/>
      <c r="DC137" s="496"/>
      <c r="DD137" s="496"/>
      <c r="DE137" s="496"/>
      <c r="DF137" s="496"/>
      <c r="DG137" s="496"/>
      <c r="DH137" s="496"/>
      <c r="DI137" s="496"/>
      <c r="DJ137" s="496"/>
      <c r="DK137" s="496"/>
      <c r="DL137" s="496"/>
      <c r="DM137" s="496"/>
      <c r="DN137" s="496"/>
      <c r="DO137" s="496"/>
      <c r="DP137" s="496"/>
      <c r="DQ137" s="496"/>
      <c r="DR137" s="496"/>
      <c r="DS137" s="496"/>
      <c r="DT137" s="496"/>
      <c r="DU137" s="496"/>
      <c r="DV137" s="496"/>
      <c r="DW137" s="496"/>
      <c r="DX137" s="496"/>
      <c r="DY137" s="496"/>
      <c r="DZ137" s="496"/>
      <c r="EA137" s="496"/>
      <c r="EB137" s="496"/>
      <c r="EC137" s="496"/>
      <c r="ED137" s="496">
        <f>E137</f>
        <v>-194754249588</v>
      </c>
      <c r="EE137" s="496"/>
      <c r="EF137" s="496"/>
      <c r="EG137" s="496"/>
      <c r="EH137" s="496"/>
      <c r="EI137" s="496"/>
      <c r="EJ137" s="496"/>
      <c r="EK137" s="496"/>
      <c r="EL137" s="496"/>
      <c r="EM137" s="496"/>
      <c r="EN137" s="496"/>
      <c r="EO137" s="496"/>
      <c r="EP137" s="496"/>
      <c r="EQ137" s="496"/>
      <c r="ER137" s="496"/>
      <c r="ES137" s="496"/>
      <c r="ET137" s="496"/>
      <c r="EU137" s="496"/>
      <c r="EV137" s="496"/>
      <c r="EW137" s="496"/>
      <c r="EX137" s="496"/>
      <c r="EY137" s="496"/>
      <c r="EZ137" s="1684"/>
      <c r="FA137" s="500">
        <f t="shared" si="11"/>
        <v>-194754249588</v>
      </c>
      <c r="FB137" s="501">
        <f t="shared" si="12"/>
        <v>0</v>
      </c>
      <c r="FC137" s="404"/>
      <c r="FD137" s="404"/>
      <c r="FE137" s="404"/>
      <c r="FF137" s="404"/>
      <c r="FG137" s="404"/>
      <c r="FH137" s="404"/>
      <c r="FI137" s="404"/>
      <c r="FJ137" s="404"/>
      <c r="FK137" s="404"/>
      <c r="FL137" s="504"/>
    </row>
    <row r="138" spans="1:168" ht="20.25" x14ac:dyDescent="0.5">
      <c r="A138" s="399">
        <v>630</v>
      </c>
      <c r="B138" s="399">
        <v>63001</v>
      </c>
      <c r="C138" s="1682" t="s">
        <v>1446</v>
      </c>
      <c r="D138" s="921"/>
      <c r="E138" s="1780">
        <v>-444806167</v>
      </c>
      <c r="F138" s="507"/>
      <c r="G138" s="496"/>
      <c r="H138" s="496"/>
      <c r="I138" s="496"/>
      <c r="J138" s="496"/>
      <c r="K138" s="496"/>
      <c r="L138" s="496"/>
      <c r="M138" s="496"/>
      <c r="N138" s="496"/>
      <c r="O138" s="496"/>
      <c r="P138" s="496"/>
      <c r="Q138" s="496"/>
      <c r="R138" s="496"/>
      <c r="S138" s="496"/>
      <c r="T138" s="496"/>
      <c r="U138" s="496"/>
      <c r="V138" s="496"/>
      <c r="W138" s="496"/>
      <c r="X138" s="496"/>
      <c r="Y138" s="496"/>
      <c r="Z138" s="496"/>
      <c r="AA138" s="496"/>
      <c r="AB138" s="496"/>
      <c r="AC138" s="496"/>
      <c r="AD138" s="496"/>
      <c r="AE138" s="496"/>
      <c r="AF138" s="496"/>
      <c r="AG138" s="496"/>
      <c r="AH138" s="496"/>
      <c r="AI138" s="496"/>
      <c r="AJ138" s="496"/>
      <c r="AK138" s="496"/>
      <c r="AL138" s="496"/>
      <c r="AM138" s="496"/>
      <c r="AN138" s="496"/>
      <c r="AO138" s="496"/>
      <c r="AP138" s="496"/>
      <c r="AQ138" s="496"/>
      <c r="AR138" s="496"/>
      <c r="AS138" s="496"/>
      <c r="AT138" s="496"/>
      <c r="AU138" s="496"/>
      <c r="AV138" s="496"/>
      <c r="AW138" s="496"/>
      <c r="AX138" s="496"/>
      <c r="AY138" s="496"/>
      <c r="AZ138" s="496"/>
      <c r="BA138" s="496"/>
      <c r="BB138" s="496"/>
      <c r="BC138" s="496"/>
      <c r="BD138" s="496"/>
      <c r="BE138" s="496"/>
      <c r="BF138" s="496"/>
      <c r="BG138" s="496"/>
      <c r="BH138" s="496"/>
      <c r="BI138" s="496"/>
      <c r="BJ138" s="496"/>
      <c r="BK138" s="496"/>
      <c r="BL138" s="496"/>
      <c r="BM138" s="496"/>
      <c r="BN138" s="496"/>
      <c r="BO138" s="496"/>
      <c r="BP138" s="496"/>
      <c r="BQ138" s="496"/>
      <c r="BR138" s="496"/>
      <c r="BS138" s="496"/>
      <c r="BT138" s="496"/>
      <c r="BU138" s="496"/>
      <c r="BV138" s="1692"/>
      <c r="BW138" s="1692"/>
      <c r="BX138" s="496"/>
      <c r="BY138" s="496"/>
      <c r="BZ138" s="496"/>
      <c r="CA138" s="496"/>
      <c r="CB138" s="496"/>
      <c r="CC138" s="496"/>
      <c r="CD138" s="496"/>
      <c r="CE138" s="496"/>
      <c r="CF138" s="496"/>
      <c r="CG138" s="496"/>
      <c r="CH138" s="496"/>
      <c r="CI138" s="496"/>
      <c r="CJ138" s="496"/>
      <c r="CK138" s="496"/>
      <c r="CL138" s="496"/>
      <c r="CM138" s="496"/>
      <c r="CN138" s="496"/>
      <c r="CO138" s="496"/>
      <c r="CP138" s="496"/>
      <c r="CQ138" s="496"/>
      <c r="CR138" s="496"/>
      <c r="CS138" s="496"/>
      <c r="CT138" s="496"/>
      <c r="CU138" s="496"/>
      <c r="CV138" s="496"/>
      <c r="CW138" s="496"/>
      <c r="CX138" s="496"/>
      <c r="CY138" s="1374"/>
      <c r="CZ138" s="1374"/>
      <c r="DA138" s="496"/>
      <c r="DB138" s="496"/>
      <c r="DC138" s="496"/>
      <c r="DD138" s="496"/>
      <c r="DE138" s="496"/>
      <c r="DF138" s="496"/>
      <c r="DG138" s="496"/>
      <c r="DH138" s="496"/>
      <c r="DI138" s="496"/>
      <c r="DJ138" s="496"/>
      <c r="DK138" s="496"/>
      <c r="DL138" s="496"/>
      <c r="DM138" s="496"/>
      <c r="DN138" s="496"/>
      <c r="DO138" s="496"/>
      <c r="DP138" s="496"/>
      <c r="DQ138" s="496"/>
      <c r="DR138" s="496"/>
      <c r="DS138" s="496"/>
      <c r="DT138" s="496"/>
      <c r="DU138" s="496"/>
      <c r="DV138" s="496"/>
      <c r="DW138" s="496"/>
      <c r="DX138" s="496"/>
      <c r="DY138" s="496"/>
      <c r="DZ138" s="496"/>
      <c r="EA138" s="496"/>
      <c r="EB138" s="496"/>
      <c r="EC138" s="496"/>
      <c r="ED138" s="496"/>
      <c r="EE138" s="496"/>
      <c r="EF138" s="496"/>
      <c r="EG138" s="496"/>
      <c r="EH138" s="496"/>
      <c r="EI138" s="496"/>
      <c r="EJ138" s="496"/>
      <c r="EK138" s="496"/>
      <c r="EL138" s="496"/>
      <c r="EM138" s="496"/>
      <c r="EN138" s="496"/>
      <c r="EO138" s="496"/>
      <c r="EP138" s="496"/>
      <c r="EQ138" s="496"/>
      <c r="ER138" s="496">
        <f>E138</f>
        <v>-444806167</v>
      </c>
      <c r="ES138" s="496"/>
      <c r="ET138" s="496"/>
      <c r="EU138" s="496"/>
      <c r="EV138" s="496"/>
      <c r="EW138" s="496"/>
      <c r="EX138" s="496"/>
      <c r="EY138" s="496"/>
      <c r="EZ138" s="1684"/>
      <c r="FA138" s="500">
        <f t="shared" si="11"/>
        <v>-444806167</v>
      </c>
      <c r="FB138" s="501">
        <f t="shared" si="12"/>
        <v>0</v>
      </c>
      <c r="FC138" s="404"/>
      <c r="FD138" s="404"/>
      <c r="FE138" s="404"/>
      <c r="FF138" s="404"/>
      <c r="FG138" s="404"/>
      <c r="FH138" s="404"/>
      <c r="FI138" s="404"/>
      <c r="FJ138" s="404"/>
      <c r="FK138" s="404"/>
      <c r="FL138" s="504"/>
    </row>
    <row r="139" spans="1:168" ht="20.25" x14ac:dyDescent="0.5">
      <c r="A139" s="399">
        <v>630</v>
      </c>
      <c r="B139" s="399">
        <v>63003</v>
      </c>
      <c r="C139" s="1682" t="s">
        <v>1447</v>
      </c>
      <c r="D139" s="921"/>
      <c r="E139" s="1780">
        <v>-5713155204</v>
      </c>
      <c r="F139" s="507"/>
      <c r="G139" s="496"/>
      <c r="H139" s="496"/>
      <c r="I139" s="496"/>
      <c r="J139" s="496"/>
      <c r="K139" s="496"/>
      <c r="L139" s="496"/>
      <c r="M139" s="496"/>
      <c r="N139" s="496"/>
      <c r="O139" s="496"/>
      <c r="P139" s="496"/>
      <c r="Q139" s="1686"/>
      <c r="R139" s="1686"/>
      <c r="S139" s="1686"/>
      <c r="T139" s="496"/>
      <c r="U139" s="496"/>
      <c r="V139" s="496"/>
      <c r="W139" s="496"/>
      <c r="X139" s="496"/>
      <c r="Y139" s="496"/>
      <c r="Z139" s="496"/>
      <c r="AA139" s="496"/>
      <c r="AB139" s="496"/>
      <c r="AC139" s="496"/>
      <c r="AD139" s="496"/>
      <c r="AE139" s="496"/>
      <c r="AF139" s="496"/>
      <c r="AG139" s="496"/>
      <c r="AH139" s="496"/>
      <c r="AI139" s="496"/>
      <c r="AJ139" s="496"/>
      <c r="AK139" s="496"/>
      <c r="AL139" s="496"/>
      <c r="AM139" s="496"/>
      <c r="AN139" s="496"/>
      <c r="AO139" s="496"/>
      <c r="AP139" s="496"/>
      <c r="AQ139" s="496"/>
      <c r="AR139" s="496"/>
      <c r="AS139" s="496"/>
      <c r="AT139" s="496"/>
      <c r="AU139" s="496"/>
      <c r="AV139" s="496"/>
      <c r="AW139" s="496"/>
      <c r="AX139" s="496"/>
      <c r="AY139" s="496"/>
      <c r="AZ139" s="496"/>
      <c r="BA139" s="496"/>
      <c r="BB139" s="496"/>
      <c r="BC139" s="496"/>
      <c r="BD139" s="496"/>
      <c r="BE139" s="496"/>
      <c r="BF139" s="496"/>
      <c r="BG139" s="496"/>
      <c r="BH139" s="496"/>
      <c r="BI139" s="496"/>
      <c r="BJ139" s="496"/>
      <c r="BK139" s="496"/>
      <c r="BL139" s="496"/>
      <c r="BM139" s="496"/>
      <c r="BN139" s="496"/>
      <c r="BO139" s="496"/>
      <c r="BP139" s="496"/>
      <c r="BQ139" s="496"/>
      <c r="BR139" s="496"/>
      <c r="BS139" s="496"/>
      <c r="BT139" s="496"/>
      <c r="BU139" s="496"/>
      <c r="BV139" s="496"/>
      <c r="BW139" s="496"/>
      <c r="BX139" s="496"/>
      <c r="BY139" s="496"/>
      <c r="BZ139" s="496"/>
      <c r="CA139" s="496"/>
      <c r="CB139" s="496"/>
      <c r="CC139" s="496"/>
      <c r="CD139" s="496"/>
      <c r="CE139" s="496"/>
      <c r="CF139" s="496"/>
      <c r="CG139" s="496"/>
      <c r="CH139" s="496"/>
      <c r="CI139" s="496"/>
      <c r="CJ139" s="496"/>
      <c r="CK139" s="496"/>
      <c r="CL139" s="496"/>
      <c r="CM139" s="496"/>
      <c r="CN139" s="496"/>
      <c r="CO139" s="496"/>
      <c r="CP139" s="496"/>
      <c r="CQ139" s="496"/>
      <c r="CR139" s="496"/>
      <c r="CS139" s="496"/>
      <c r="CT139" s="496"/>
      <c r="CU139" s="496"/>
      <c r="CV139" s="496"/>
      <c r="CW139" s="496"/>
      <c r="CX139" s="496"/>
      <c r="CY139" s="1374"/>
      <c r="CZ139" s="1374"/>
      <c r="DA139" s="496"/>
      <c r="DB139" s="496"/>
      <c r="DC139" s="496"/>
      <c r="DD139" s="496"/>
      <c r="DE139" s="496"/>
      <c r="DF139" s="496"/>
      <c r="DG139" s="496"/>
      <c r="DH139" s="496"/>
      <c r="DI139" s="496"/>
      <c r="DJ139" s="496"/>
      <c r="DK139" s="496"/>
      <c r="DL139" s="496"/>
      <c r="DM139" s="496"/>
      <c r="DN139" s="496"/>
      <c r="DO139" s="496"/>
      <c r="DP139" s="496"/>
      <c r="DQ139" s="496"/>
      <c r="DR139" s="496"/>
      <c r="DS139" s="496"/>
      <c r="DT139" s="496"/>
      <c r="DU139" s="496"/>
      <c r="DV139" s="496"/>
      <c r="DW139" s="496"/>
      <c r="DX139" s="496"/>
      <c r="DY139" s="496"/>
      <c r="DZ139" s="496"/>
      <c r="EA139" s="496"/>
      <c r="EB139" s="496"/>
      <c r="EC139" s="496"/>
      <c r="ED139" s="496"/>
      <c r="EE139" s="496"/>
      <c r="EF139" s="496"/>
      <c r="EG139" s="496"/>
      <c r="EH139" s="496"/>
      <c r="EI139" s="496"/>
      <c r="EJ139" s="496"/>
      <c r="EK139" s="496"/>
      <c r="EL139" s="496"/>
      <c r="EM139" s="496"/>
      <c r="EN139" s="496"/>
      <c r="EO139" s="496"/>
      <c r="EP139" s="496"/>
      <c r="EQ139" s="496"/>
      <c r="ER139" s="496"/>
      <c r="ES139" s="496"/>
      <c r="ET139" s="496"/>
      <c r="EU139" s="496"/>
      <c r="EV139" s="496"/>
      <c r="EW139" s="496"/>
      <c r="EX139" s="496"/>
      <c r="EY139" s="496"/>
      <c r="EZ139" s="1684">
        <f>E139</f>
        <v>-5713155204</v>
      </c>
      <c r="FA139" s="500">
        <f t="shared" si="11"/>
        <v>-5713155204</v>
      </c>
      <c r="FB139" s="501">
        <f t="shared" si="12"/>
        <v>0</v>
      </c>
      <c r="FC139" s="404"/>
      <c r="FD139" s="404"/>
      <c r="FE139" s="404"/>
      <c r="FF139" s="404"/>
      <c r="FG139" s="404"/>
      <c r="FH139" s="404"/>
      <c r="FI139" s="404"/>
      <c r="FJ139" s="404"/>
      <c r="FK139" s="404"/>
      <c r="FL139" s="504"/>
    </row>
    <row r="140" spans="1:168" ht="20.25" x14ac:dyDescent="0.5">
      <c r="A140" s="399">
        <v>630</v>
      </c>
      <c r="B140" s="399">
        <v>63008</v>
      </c>
      <c r="C140" s="1682" t="s">
        <v>1448</v>
      </c>
      <c r="D140" s="921"/>
      <c r="E140" s="1780">
        <v>-1593854549</v>
      </c>
      <c r="F140" s="507"/>
      <c r="G140" s="496"/>
      <c r="H140" s="496"/>
      <c r="I140" s="496"/>
      <c r="J140" s="496"/>
      <c r="K140" s="496"/>
      <c r="L140" s="496"/>
      <c r="M140" s="496"/>
      <c r="N140" s="496"/>
      <c r="O140" s="496"/>
      <c r="P140" s="496"/>
      <c r="Q140" s="496"/>
      <c r="R140" s="496"/>
      <c r="S140" s="496"/>
      <c r="T140" s="496"/>
      <c r="U140" s="496"/>
      <c r="V140" s="496"/>
      <c r="W140" s="496"/>
      <c r="X140" s="496"/>
      <c r="Y140" s="496"/>
      <c r="Z140" s="496"/>
      <c r="AA140" s="496"/>
      <c r="AB140" s="496"/>
      <c r="AC140" s="496"/>
      <c r="AD140" s="496"/>
      <c r="AE140" s="496"/>
      <c r="AF140" s="496"/>
      <c r="AG140" s="496"/>
      <c r="AH140" s="496"/>
      <c r="AI140" s="496"/>
      <c r="AJ140" s="496"/>
      <c r="AK140" s="496"/>
      <c r="AL140" s="496"/>
      <c r="AM140" s="496"/>
      <c r="AN140" s="496"/>
      <c r="AO140" s="496"/>
      <c r="AP140" s="496"/>
      <c r="AQ140" s="496"/>
      <c r="AR140" s="496"/>
      <c r="AS140" s="496"/>
      <c r="AT140" s="496"/>
      <c r="AU140" s="496"/>
      <c r="AV140" s="496"/>
      <c r="AW140" s="496"/>
      <c r="AX140" s="496"/>
      <c r="AY140" s="496"/>
      <c r="AZ140" s="496"/>
      <c r="BA140" s="496"/>
      <c r="BB140" s="496"/>
      <c r="BC140" s="496"/>
      <c r="BD140" s="496"/>
      <c r="BE140" s="496"/>
      <c r="BF140" s="496"/>
      <c r="BG140" s="496"/>
      <c r="BH140" s="496"/>
      <c r="BI140" s="496"/>
      <c r="BJ140" s="496"/>
      <c r="BK140" s="496"/>
      <c r="BL140" s="496"/>
      <c r="BM140" s="496"/>
      <c r="BN140" s="496"/>
      <c r="BO140" s="496"/>
      <c r="BP140" s="496"/>
      <c r="BQ140" s="496"/>
      <c r="BR140" s="496"/>
      <c r="BS140" s="496"/>
      <c r="BT140" s="496"/>
      <c r="BU140" s="496"/>
      <c r="BV140" s="496"/>
      <c r="BW140" s="496"/>
      <c r="BX140" s="496"/>
      <c r="BY140" s="496"/>
      <c r="BZ140" s="496"/>
      <c r="CA140" s="496"/>
      <c r="CB140" s="496"/>
      <c r="CC140" s="496"/>
      <c r="CD140" s="496"/>
      <c r="CE140" s="496"/>
      <c r="CF140" s="496"/>
      <c r="CG140" s="496"/>
      <c r="CH140" s="496"/>
      <c r="CI140" s="496"/>
      <c r="CJ140" s="496"/>
      <c r="CK140" s="496"/>
      <c r="CL140" s="496"/>
      <c r="CM140" s="496"/>
      <c r="CN140" s="496"/>
      <c r="CO140" s="496"/>
      <c r="CP140" s="496"/>
      <c r="CQ140" s="496"/>
      <c r="CR140" s="496"/>
      <c r="CS140" s="496"/>
      <c r="CT140" s="496"/>
      <c r="CU140" s="496"/>
      <c r="CV140" s="496"/>
      <c r="CW140" s="496"/>
      <c r="CX140" s="496"/>
      <c r="CY140" s="1374"/>
      <c r="CZ140" s="1374"/>
      <c r="DA140" s="496"/>
      <c r="DB140" s="496"/>
      <c r="DC140" s="496"/>
      <c r="DD140" s="496"/>
      <c r="DE140" s="496"/>
      <c r="DF140" s="496"/>
      <c r="DG140" s="496"/>
      <c r="DH140" s="496"/>
      <c r="DI140" s="496"/>
      <c r="DJ140" s="496"/>
      <c r="DK140" s="496"/>
      <c r="DL140" s="496"/>
      <c r="DM140" s="496"/>
      <c r="DN140" s="496"/>
      <c r="DO140" s="496"/>
      <c r="DP140" s="496"/>
      <c r="DQ140" s="496"/>
      <c r="DR140" s="496"/>
      <c r="DS140" s="496"/>
      <c r="DT140" s="496"/>
      <c r="DU140" s="496"/>
      <c r="DV140" s="496"/>
      <c r="DW140" s="496"/>
      <c r="DX140" s="496"/>
      <c r="DY140" s="496"/>
      <c r="DZ140" s="496"/>
      <c r="EA140" s="496"/>
      <c r="EB140" s="496"/>
      <c r="EC140" s="496"/>
      <c r="ED140" s="496"/>
      <c r="EE140" s="496"/>
      <c r="EF140" s="496"/>
      <c r="EG140" s="496"/>
      <c r="EH140" s="496"/>
      <c r="EI140" s="496"/>
      <c r="EJ140" s="496"/>
      <c r="EK140" s="496"/>
      <c r="EL140" s="496"/>
      <c r="EM140" s="496"/>
      <c r="EN140" s="496"/>
      <c r="EO140" s="496"/>
      <c r="EP140" s="496"/>
      <c r="EQ140" s="496"/>
      <c r="ER140" s="496"/>
      <c r="ES140" s="496"/>
      <c r="ET140" s="496"/>
      <c r="EU140" s="496"/>
      <c r="EV140" s="496"/>
      <c r="EW140" s="496"/>
      <c r="EX140" s="496"/>
      <c r="EY140" s="496"/>
      <c r="EZ140" s="1684">
        <f>E140</f>
        <v>-1593854549</v>
      </c>
      <c r="FA140" s="500">
        <f t="shared" si="11"/>
        <v>-1593854549</v>
      </c>
      <c r="FB140" s="501">
        <f t="shared" si="12"/>
        <v>0</v>
      </c>
      <c r="FC140" s="404"/>
      <c r="FD140" s="404"/>
      <c r="FE140" s="404"/>
      <c r="FF140" s="404"/>
      <c r="FG140" s="404"/>
      <c r="FH140" s="404"/>
      <c r="FI140" s="404"/>
      <c r="FJ140" s="404"/>
      <c r="FK140" s="404"/>
      <c r="FL140" s="504"/>
    </row>
    <row r="141" spans="1:168" ht="20.25" x14ac:dyDescent="0.5">
      <c r="A141" s="399">
        <v>630</v>
      </c>
      <c r="B141" s="399">
        <v>63010</v>
      </c>
      <c r="C141" s="1682" t="s">
        <v>1449</v>
      </c>
      <c r="D141" s="921"/>
      <c r="E141" s="921">
        <v>0</v>
      </c>
      <c r="F141" s="507"/>
      <c r="G141" s="496"/>
      <c r="H141" s="496"/>
      <c r="I141" s="496"/>
      <c r="J141" s="496"/>
      <c r="K141" s="496"/>
      <c r="L141" s="496"/>
      <c r="M141" s="496"/>
      <c r="N141" s="496"/>
      <c r="O141" s="496"/>
      <c r="P141" s="496"/>
      <c r="Q141" s="496"/>
      <c r="R141" s="496"/>
      <c r="S141" s="496"/>
      <c r="T141" s="496"/>
      <c r="U141" s="496"/>
      <c r="V141" s="496"/>
      <c r="W141" s="496"/>
      <c r="X141" s="496"/>
      <c r="Y141" s="496"/>
      <c r="Z141" s="496"/>
      <c r="AA141" s="496"/>
      <c r="AB141" s="496"/>
      <c r="AC141" s="496"/>
      <c r="AD141" s="496"/>
      <c r="AE141" s="496"/>
      <c r="AF141" s="496"/>
      <c r="AG141" s="496"/>
      <c r="AH141" s="496"/>
      <c r="AI141" s="496"/>
      <c r="AJ141" s="496"/>
      <c r="AK141" s="496"/>
      <c r="AL141" s="496"/>
      <c r="AM141" s="496"/>
      <c r="AN141" s="496"/>
      <c r="AO141" s="496"/>
      <c r="AP141" s="496"/>
      <c r="AQ141" s="496"/>
      <c r="AR141" s="496"/>
      <c r="AS141" s="496"/>
      <c r="AT141" s="496"/>
      <c r="AU141" s="496"/>
      <c r="AV141" s="496"/>
      <c r="AW141" s="496"/>
      <c r="AX141" s="496"/>
      <c r="AY141" s="496"/>
      <c r="AZ141" s="496"/>
      <c r="BA141" s="496"/>
      <c r="BB141" s="496"/>
      <c r="BC141" s="496"/>
      <c r="BD141" s="496"/>
      <c r="BE141" s="496"/>
      <c r="BF141" s="496"/>
      <c r="BG141" s="496"/>
      <c r="BH141" s="496"/>
      <c r="BI141" s="496"/>
      <c r="BJ141" s="496"/>
      <c r="BK141" s="496"/>
      <c r="BL141" s="496"/>
      <c r="BM141" s="496"/>
      <c r="BN141" s="496"/>
      <c r="BO141" s="496"/>
      <c r="BP141" s="496"/>
      <c r="BQ141" s="496"/>
      <c r="BR141" s="496"/>
      <c r="BS141" s="496"/>
      <c r="BT141" s="496"/>
      <c r="BU141" s="496"/>
      <c r="BV141" s="496"/>
      <c r="BW141" s="496"/>
      <c r="BX141" s="496"/>
      <c r="BY141" s="496"/>
      <c r="BZ141" s="496"/>
      <c r="CA141" s="496"/>
      <c r="CB141" s="496"/>
      <c r="CC141" s="496"/>
      <c r="CD141" s="496"/>
      <c r="CE141" s="496"/>
      <c r="CF141" s="496"/>
      <c r="CG141" s="496"/>
      <c r="CH141" s="496"/>
      <c r="CI141" s="496"/>
      <c r="CJ141" s="496"/>
      <c r="CK141" s="496"/>
      <c r="CL141" s="496"/>
      <c r="CM141" s="496"/>
      <c r="CN141" s="496"/>
      <c r="CO141" s="496"/>
      <c r="CP141" s="496"/>
      <c r="CQ141" s="496"/>
      <c r="CR141" s="496"/>
      <c r="CS141" s="496"/>
      <c r="CT141" s="496"/>
      <c r="CU141" s="496"/>
      <c r="CV141" s="496"/>
      <c r="CW141" s="496"/>
      <c r="CX141" s="496"/>
      <c r="CY141" s="1374"/>
      <c r="CZ141" s="1374"/>
      <c r="DA141" s="496"/>
      <c r="DB141" s="496"/>
      <c r="DC141" s="496"/>
      <c r="DD141" s="496"/>
      <c r="DE141" s="496"/>
      <c r="DF141" s="496"/>
      <c r="DG141" s="496"/>
      <c r="DH141" s="496"/>
      <c r="DI141" s="496"/>
      <c r="DJ141" s="496"/>
      <c r="DK141" s="496"/>
      <c r="DL141" s="496"/>
      <c r="DM141" s="496"/>
      <c r="DN141" s="496"/>
      <c r="DO141" s="496"/>
      <c r="DP141" s="496"/>
      <c r="DQ141" s="496"/>
      <c r="DR141" s="496"/>
      <c r="DS141" s="496"/>
      <c r="DT141" s="496"/>
      <c r="DU141" s="496"/>
      <c r="DV141" s="496"/>
      <c r="DW141" s="496"/>
      <c r="DX141" s="496"/>
      <c r="DY141" s="496"/>
      <c r="DZ141" s="496"/>
      <c r="EA141" s="496"/>
      <c r="EB141" s="496"/>
      <c r="EC141" s="496"/>
      <c r="ED141" s="496"/>
      <c r="EE141" s="496"/>
      <c r="EF141" s="496"/>
      <c r="EG141" s="496"/>
      <c r="EH141" s="496"/>
      <c r="EI141" s="496"/>
      <c r="EJ141" s="496"/>
      <c r="EK141" s="496"/>
      <c r="EL141" s="496"/>
      <c r="EM141" s="496"/>
      <c r="EN141" s="496"/>
      <c r="EO141" s="496"/>
      <c r="EP141" s="496"/>
      <c r="EQ141" s="496"/>
      <c r="ER141" s="496"/>
      <c r="ES141" s="496"/>
      <c r="ET141" s="496"/>
      <c r="EU141" s="496"/>
      <c r="EV141" s="496"/>
      <c r="EW141" s="496"/>
      <c r="EX141" s="496"/>
      <c r="EY141" s="496"/>
      <c r="EZ141" s="1684">
        <f>E141</f>
        <v>0</v>
      </c>
      <c r="FA141" s="500">
        <f t="shared" si="11"/>
        <v>0</v>
      </c>
      <c r="FB141" s="501">
        <f t="shared" si="12"/>
        <v>0</v>
      </c>
      <c r="FC141" s="404"/>
      <c r="FD141" s="404"/>
      <c r="FE141" s="404"/>
      <c r="FF141" s="404"/>
      <c r="FG141" s="404"/>
      <c r="FH141" s="404"/>
      <c r="FI141" s="404"/>
      <c r="FJ141" s="404"/>
      <c r="FK141" s="404"/>
      <c r="FL141" s="504"/>
    </row>
    <row r="142" spans="1:168" ht="20.25" x14ac:dyDescent="0.5">
      <c r="A142" s="399">
        <v>630</v>
      </c>
      <c r="B142" s="399">
        <v>63012</v>
      </c>
      <c r="C142" s="1682" t="s">
        <v>1564</v>
      </c>
      <c r="D142" s="921"/>
      <c r="E142" s="1780">
        <v>-110398064</v>
      </c>
      <c r="F142" s="507"/>
      <c r="G142" s="496"/>
      <c r="H142" s="496"/>
      <c r="I142" s="496"/>
      <c r="J142" s="496"/>
      <c r="K142" s="496"/>
      <c r="L142" s="496"/>
      <c r="M142" s="496"/>
      <c r="N142" s="496"/>
      <c r="O142" s="496"/>
      <c r="P142" s="496"/>
      <c r="Q142" s="496"/>
      <c r="R142" s="496"/>
      <c r="S142" s="496"/>
      <c r="T142" s="496"/>
      <c r="U142" s="496"/>
      <c r="V142" s="496"/>
      <c r="W142" s="496"/>
      <c r="X142" s="496"/>
      <c r="Y142" s="496"/>
      <c r="Z142" s="496"/>
      <c r="AA142" s="496"/>
      <c r="AB142" s="496"/>
      <c r="AC142" s="496"/>
      <c r="AD142" s="496"/>
      <c r="AE142" s="496"/>
      <c r="AF142" s="496"/>
      <c r="AG142" s="496"/>
      <c r="AH142" s="496"/>
      <c r="AI142" s="496"/>
      <c r="AJ142" s="496"/>
      <c r="AK142" s="496"/>
      <c r="AL142" s="496"/>
      <c r="AM142" s="496"/>
      <c r="AN142" s="496"/>
      <c r="AO142" s="496"/>
      <c r="AP142" s="496"/>
      <c r="AQ142" s="496"/>
      <c r="AR142" s="496"/>
      <c r="AS142" s="496"/>
      <c r="AT142" s="496"/>
      <c r="AU142" s="496"/>
      <c r="AV142" s="496"/>
      <c r="AW142" s="496"/>
      <c r="AX142" s="496"/>
      <c r="AY142" s="496"/>
      <c r="AZ142" s="496"/>
      <c r="BA142" s="496"/>
      <c r="BB142" s="496"/>
      <c r="BC142" s="496"/>
      <c r="BD142" s="496"/>
      <c r="BE142" s="496"/>
      <c r="BF142" s="496"/>
      <c r="BG142" s="496"/>
      <c r="BH142" s="496"/>
      <c r="BI142" s="496"/>
      <c r="BJ142" s="496"/>
      <c r="BK142" s="496"/>
      <c r="BL142" s="496"/>
      <c r="BM142" s="496"/>
      <c r="BN142" s="496"/>
      <c r="BO142" s="496"/>
      <c r="BP142" s="496"/>
      <c r="BQ142" s="496"/>
      <c r="BR142" s="496"/>
      <c r="BS142" s="496"/>
      <c r="BT142" s="496"/>
      <c r="BU142" s="496"/>
      <c r="BV142" s="496"/>
      <c r="BW142" s="496"/>
      <c r="BX142" s="496"/>
      <c r="BY142" s="496"/>
      <c r="BZ142" s="496"/>
      <c r="CA142" s="496"/>
      <c r="CB142" s="496"/>
      <c r="CC142" s="496"/>
      <c r="CD142" s="496"/>
      <c r="CE142" s="496"/>
      <c r="CF142" s="496"/>
      <c r="CG142" s="496"/>
      <c r="CH142" s="496"/>
      <c r="CI142" s="496"/>
      <c r="CJ142" s="496"/>
      <c r="CK142" s="496"/>
      <c r="CL142" s="496"/>
      <c r="CM142" s="496"/>
      <c r="CN142" s="496"/>
      <c r="CO142" s="496"/>
      <c r="CP142" s="496"/>
      <c r="CQ142" s="496"/>
      <c r="CR142" s="496"/>
      <c r="CS142" s="496"/>
      <c r="CT142" s="496"/>
      <c r="CU142" s="496"/>
      <c r="CV142" s="496"/>
      <c r="CW142" s="496"/>
      <c r="CX142" s="496"/>
      <c r="CY142" s="1374"/>
      <c r="CZ142" s="1374"/>
      <c r="DA142" s="496"/>
      <c r="DB142" s="496"/>
      <c r="DC142" s="496"/>
      <c r="DD142" s="496"/>
      <c r="DE142" s="496"/>
      <c r="DF142" s="496"/>
      <c r="DG142" s="496"/>
      <c r="DH142" s="496"/>
      <c r="DI142" s="496"/>
      <c r="DJ142" s="496"/>
      <c r="DK142" s="496"/>
      <c r="DL142" s="496"/>
      <c r="DM142" s="496"/>
      <c r="DN142" s="496"/>
      <c r="DO142" s="496"/>
      <c r="DP142" s="496"/>
      <c r="DQ142" s="496"/>
      <c r="DR142" s="496"/>
      <c r="DS142" s="496"/>
      <c r="DT142" s="496"/>
      <c r="DU142" s="496"/>
      <c r="DV142" s="496"/>
      <c r="DW142" s="496"/>
      <c r="DX142" s="496"/>
      <c r="DY142" s="496"/>
      <c r="DZ142" s="496"/>
      <c r="EA142" s="496"/>
      <c r="EB142" s="496"/>
      <c r="EC142" s="496"/>
      <c r="ED142" s="496"/>
      <c r="EE142" s="496"/>
      <c r="EF142" s="496"/>
      <c r="EG142" s="496"/>
      <c r="EH142" s="496"/>
      <c r="EI142" s="496"/>
      <c r="EJ142" s="496"/>
      <c r="EK142" s="496"/>
      <c r="EL142" s="496"/>
      <c r="EM142" s="496"/>
      <c r="EN142" s="496"/>
      <c r="EO142" s="496"/>
      <c r="EP142" s="496"/>
      <c r="EQ142" s="496"/>
      <c r="ER142" s="496"/>
      <c r="ES142" s="496"/>
      <c r="ET142" s="496"/>
      <c r="EU142" s="496"/>
      <c r="EV142" s="496"/>
      <c r="EW142" s="496">
        <f>E142</f>
        <v>-110398064</v>
      </c>
      <c r="EX142" s="496"/>
      <c r="EY142" s="496"/>
      <c r="EZ142" s="1684"/>
      <c r="FA142" s="500">
        <f t="shared" si="11"/>
        <v>-110398064</v>
      </c>
      <c r="FB142" s="501">
        <f t="shared" si="12"/>
        <v>0</v>
      </c>
      <c r="FC142" s="404"/>
      <c r="FD142" s="404"/>
      <c r="FE142" s="404"/>
      <c r="FF142" s="404"/>
      <c r="FG142" s="404"/>
      <c r="FH142" s="404"/>
      <c r="FI142" s="404"/>
      <c r="FJ142" s="404"/>
      <c r="FK142" s="404"/>
      <c r="FL142" s="504"/>
    </row>
    <row r="143" spans="1:168" ht="20.25" x14ac:dyDescent="0.5">
      <c r="A143" s="399">
        <v>710</v>
      </c>
      <c r="B143" s="399">
        <v>71001</v>
      </c>
      <c r="C143" s="1682" t="s">
        <v>1450</v>
      </c>
      <c r="D143" s="1780">
        <v>443205747</v>
      </c>
      <c r="E143" s="921">
        <v>0</v>
      </c>
      <c r="F143" s="507"/>
      <c r="G143" s="496"/>
      <c r="H143" s="496"/>
      <c r="I143" s="496"/>
      <c r="J143" s="496"/>
      <c r="K143" s="496"/>
      <c r="L143" s="496"/>
      <c r="M143" s="496"/>
      <c r="N143" s="496"/>
      <c r="O143" s="496"/>
      <c r="P143" s="496"/>
      <c r="Q143" s="496"/>
      <c r="R143" s="496"/>
      <c r="S143" s="496"/>
      <c r="T143" s="496"/>
      <c r="U143" s="496"/>
      <c r="V143" s="496"/>
      <c r="W143" s="496"/>
      <c r="X143" s="496"/>
      <c r="Y143" s="496"/>
      <c r="Z143" s="496"/>
      <c r="AA143" s="496"/>
      <c r="AB143" s="496"/>
      <c r="AC143" s="496"/>
      <c r="AD143" s="496"/>
      <c r="AE143" s="496"/>
      <c r="AF143" s="496"/>
      <c r="AG143" s="496"/>
      <c r="AH143" s="496"/>
      <c r="AI143" s="496"/>
      <c r="AJ143" s="496"/>
      <c r="AK143" s="496"/>
      <c r="AL143" s="496"/>
      <c r="AM143" s="496"/>
      <c r="AN143" s="496"/>
      <c r="AO143" s="496"/>
      <c r="AP143" s="496"/>
      <c r="AQ143" s="496"/>
      <c r="AR143" s="496"/>
      <c r="AS143" s="496"/>
      <c r="AT143" s="496"/>
      <c r="AU143" s="496"/>
      <c r="AV143" s="496"/>
      <c r="AW143" s="496"/>
      <c r="AX143" s="496"/>
      <c r="AY143" s="496"/>
      <c r="AZ143" s="496"/>
      <c r="BA143" s="496"/>
      <c r="BB143" s="496"/>
      <c r="BC143" s="496"/>
      <c r="BD143" s="496"/>
      <c r="BE143" s="496"/>
      <c r="BF143" s="496"/>
      <c r="BG143" s="496"/>
      <c r="BH143" s="496"/>
      <c r="BI143" s="496"/>
      <c r="BJ143" s="496"/>
      <c r="BK143" s="496"/>
      <c r="BL143" s="496"/>
      <c r="BM143" s="496"/>
      <c r="BN143" s="496"/>
      <c r="BO143" s="496"/>
      <c r="BP143" s="496"/>
      <c r="BQ143" s="496"/>
      <c r="BR143" s="496"/>
      <c r="BS143" s="496"/>
      <c r="BT143" s="496"/>
      <c r="BU143" s="496"/>
      <c r="BV143" s="496">
        <f>E143</f>
        <v>0</v>
      </c>
      <c r="BW143" s="496"/>
      <c r="BX143" s="496"/>
      <c r="BY143" s="496"/>
      <c r="BZ143" s="496"/>
      <c r="CA143" s="496"/>
      <c r="CB143" s="496"/>
      <c r="CC143" s="496"/>
      <c r="CD143" s="496"/>
      <c r="CE143" s="496"/>
      <c r="CF143" s="496"/>
      <c r="CG143" s="496"/>
      <c r="CH143" s="496"/>
      <c r="CI143" s="496"/>
      <c r="CJ143" s="496"/>
      <c r="CK143" s="496"/>
      <c r="CL143" s="496"/>
      <c r="CM143" s="496"/>
      <c r="CN143" s="496"/>
      <c r="CO143" s="496"/>
      <c r="CP143" s="496"/>
      <c r="CQ143" s="496"/>
      <c r="CR143" s="496"/>
      <c r="CS143" s="496"/>
      <c r="CT143" s="496"/>
      <c r="CU143" s="496"/>
      <c r="CV143" s="496"/>
      <c r="CW143" s="496"/>
      <c r="CX143" s="496"/>
      <c r="CY143" s="1374"/>
      <c r="CZ143" s="1374"/>
      <c r="DA143" s="496"/>
      <c r="DB143" s="496"/>
      <c r="DC143" s="496"/>
      <c r="DD143" s="496"/>
      <c r="DE143" s="496"/>
      <c r="DF143" s="496"/>
      <c r="DG143" s="496"/>
      <c r="DH143" s="496"/>
      <c r="DI143" s="496">
        <f>D143</f>
        <v>443205747</v>
      </c>
      <c r="DJ143" s="496"/>
      <c r="DK143" s="496"/>
      <c r="DL143" s="496"/>
      <c r="DM143" s="496"/>
      <c r="DN143" s="496"/>
      <c r="DO143" s="496"/>
      <c r="DP143" s="496"/>
      <c r="DQ143" s="496"/>
      <c r="DR143" s="496"/>
      <c r="DS143" s="496"/>
      <c r="DT143" s="496"/>
      <c r="DU143" s="496"/>
      <c r="DV143" s="496"/>
      <c r="DW143" s="496"/>
      <c r="DX143" s="496"/>
      <c r="DY143" s="496"/>
      <c r="DZ143" s="496"/>
      <c r="EA143" s="496"/>
      <c r="EB143" s="496"/>
      <c r="EC143" s="496"/>
      <c r="ED143" s="496"/>
      <c r="EE143" s="496"/>
      <c r="EF143" s="496"/>
      <c r="EG143" s="496"/>
      <c r="EH143" s="496"/>
      <c r="EI143" s="496"/>
      <c r="EJ143" s="496"/>
      <c r="EK143" s="496"/>
      <c r="EL143" s="496"/>
      <c r="EM143" s="496"/>
      <c r="EN143" s="496"/>
      <c r="EO143" s="496"/>
      <c r="EP143" s="496"/>
      <c r="EQ143" s="496"/>
      <c r="ER143" s="496"/>
      <c r="ES143" s="496"/>
      <c r="ET143" s="496"/>
      <c r="EU143" s="496"/>
      <c r="EV143" s="496"/>
      <c r="EW143" s="496"/>
      <c r="EX143" s="496"/>
      <c r="EY143" s="496"/>
      <c r="EZ143" s="1684"/>
      <c r="FA143" s="500">
        <f t="shared" si="11"/>
        <v>443205747</v>
      </c>
      <c r="FB143" s="501">
        <f>D143-E143-FA143</f>
        <v>0</v>
      </c>
      <c r="FC143" s="404"/>
      <c r="FD143" s="404">
        <v>220113450</v>
      </c>
      <c r="FE143" s="404"/>
      <c r="FF143" s="404"/>
      <c r="FG143" s="404"/>
      <c r="FH143" s="404"/>
      <c r="FI143" s="404"/>
      <c r="FJ143" s="404"/>
      <c r="FK143" s="404"/>
      <c r="FL143" s="504"/>
    </row>
    <row r="144" spans="1:168" ht="20.25" x14ac:dyDescent="0.5">
      <c r="A144" s="399">
        <v>710</v>
      </c>
      <c r="B144" s="399">
        <v>71002</v>
      </c>
      <c r="C144" s="1682" t="s">
        <v>1451</v>
      </c>
      <c r="D144" s="1780">
        <v>4423498636</v>
      </c>
      <c r="E144" s="921">
        <v>0</v>
      </c>
      <c r="F144" s="507"/>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6"/>
      <c r="AH144" s="496"/>
      <c r="AI144" s="496"/>
      <c r="AJ144" s="496"/>
      <c r="AK144" s="496"/>
      <c r="AL144" s="496"/>
      <c r="AM144" s="496"/>
      <c r="AN144" s="496"/>
      <c r="AO144" s="496"/>
      <c r="AP144" s="496"/>
      <c r="AQ144" s="496"/>
      <c r="AR144" s="496"/>
      <c r="AS144" s="496"/>
      <c r="AT144" s="496"/>
      <c r="AU144" s="496"/>
      <c r="AV144" s="496"/>
      <c r="AW144" s="496"/>
      <c r="AX144" s="496"/>
      <c r="AY144" s="496"/>
      <c r="AZ144" s="496"/>
      <c r="BA144" s="496"/>
      <c r="BB144" s="496"/>
      <c r="BC144" s="496"/>
      <c r="BD144" s="496"/>
      <c r="BE144" s="496"/>
      <c r="BF144" s="496"/>
      <c r="BG144" s="496"/>
      <c r="BH144" s="496"/>
      <c r="BI144" s="496"/>
      <c r="BJ144" s="496"/>
      <c r="BK144" s="496"/>
      <c r="BL144" s="496"/>
      <c r="BM144" s="496"/>
      <c r="BN144" s="496"/>
      <c r="BO144" s="496"/>
      <c r="BP144" s="496"/>
      <c r="BQ144" s="496"/>
      <c r="BR144" s="496"/>
      <c r="BS144" s="496"/>
      <c r="BT144" s="496"/>
      <c r="BU144" s="496"/>
      <c r="BV144" s="496">
        <f>E144</f>
        <v>0</v>
      </c>
      <c r="BW144" s="496"/>
      <c r="BX144" s="496"/>
      <c r="BY144" s="496"/>
      <c r="BZ144" s="496"/>
      <c r="CA144" s="496"/>
      <c r="CB144" s="496"/>
      <c r="CC144" s="496"/>
      <c r="CD144" s="496"/>
      <c r="CE144" s="496"/>
      <c r="CF144" s="496"/>
      <c r="CG144" s="496"/>
      <c r="CH144" s="496"/>
      <c r="CI144" s="496"/>
      <c r="CJ144" s="496"/>
      <c r="CK144" s="496"/>
      <c r="CL144" s="496"/>
      <c r="CM144" s="496"/>
      <c r="CN144" s="496"/>
      <c r="CO144" s="496"/>
      <c r="CP144" s="496"/>
      <c r="CQ144" s="496"/>
      <c r="CR144" s="496"/>
      <c r="CS144" s="496"/>
      <c r="CT144" s="496"/>
      <c r="CU144" s="496"/>
      <c r="CV144" s="496"/>
      <c r="CW144" s="496"/>
      <c r="CX144" s="496"/>
      <c r="CY144" s="1374"/>
      <c r="CZ144" s="1374"/>
      <c r="DA144" s="496"/>
      <c r="DB144" s="496"/>
      <c r="DC144" s="496"/>
      <c r="DD144" s="496"/>
      <c r="DE144" s="496"/>
      <c r="DF144" s="496"/>
      <c r="DG144" s="496"/>
      <c r="DH144" s="496"/>
      <c r="DI144" s="496">
        <f>D144</f>
        <v>4423498636</v>
      </c>
      <c r="DJ144" s="496"/>
      <c r="DK144" s="496"/>
      <c r="DL144" s="496"/>
      <c r="DM144" s="496"/>
      <c r="DN144" s="496"/>
      <c r="DO144" s="496"/>
      <c r="DP144" s="496"/>
      <c r="DQ144" s="496"/>
      <c r="DR144" s="496"/>
      <c r="DS144" s="496"/>
      <c r="DT144" s="496"/>
      <c r="DU144" s="496"/>
      <c r="DV144" s="496"/>
      <c r="DW144" s="496"/>
      <c r="DX144" s="496"/>
      <c r="DY144" s="496"/>
      <c r="DZ144" s="496"/>
      <c r="EA144" s="496"/>
      <c r="EB144" s="496"/>
      <c r="EC144" s="496"/>
      <c r="ED144" s="496"/>
      <c r="EE144" s="496"/>
      <c r="EF144" s="496"/>
      <c r="EG144" s="496"/>
      <c r="EH144" s="496"/>
      <c r="EI144" s="496"/>
      <c r="EJ144" s="496"/>
      <c r="EK144" s="496"/>
      <c r="EL144" s="496"/>
      <c r="EM144" s="496"/>
      <c r="EN144" s="496"/>
      <c r="EO144" s="496"/>
      <c r="EP144" s="496"/>
      <c r="EQ144" s="496"/>
      <c r="ER144" s="496"/>
      <c r="ES144" s="496"/>
      <c r="ET144" s="496"/>
      <c r="EU144" s="496"/>
      <c r="EV144" s="496"/>
      <c r="EW144" s="496"/>
      <c r="EX144" s="496"/>
      <c r="EY144" s="496"/>
      <c r="EZ144" s="1684"/>
      <c r="FA144" s="500">
        <f t="shared" si="11"/>
        <v>4423498636</v>
      </c>
      <c r="FB144" s="501">
        <f t="shared" ref="FB144:FB207" si="13">D144-E144-FA144</f>
        <v>0</v>
      </c>
      <c r="FC144" s="404"/>
      <c r="FD144" s="404">
        <v>1558133958</v>
      </c>
      <c r="FE144" s="404"/>
      <c r="FF144" s="404"/>
      <c r="FG144" s="404"/>
      <c r="FH144" s="404"/>
      <c r="FI144" s="404"/>
      <c r="FJ144" s="404"/>
      <c r="FK144" s="404"/>
      <c r="FL144" s="504"/>
    </row>
    <row r="145" spans="1:168" ht="20.25" x14ac:dyDescent="0.5">
      <c r="A145" s="399">
        <v>710</v>
      </c>
      <c r="B145" s="399">
        <v>71003</v>
      </c>
      <c r="C145" s="1682" t="s">
        <v>1452</v>
      </c>
      <c r="D145" s="1780">
        <v>114752029</v>
      </c>
      <c r="E145" s="921">
        <v>0</v>
      </c>
      <c r="F145" s="507"/>
      <c r="G145" s="496"/>
      <c r="H145" s="496"/>
      <c r="I145" s="496"/>
      <c r="J145" s="496"/>
      <c r="K145" s="496"/>
      <c r="L145" s="496"/>
      <c r="M145" s="496"/>
      <c r="N145" s="496"/>
      <c r="O145" s="496"/>
      <c r="P145" s="496"/>
      <c r="Q145" s="496"/>
      <c r="R145" s="496"/>
      <c r="S145" s="496"/>
      <c r="T145" s="496"/>
      <c r="U145" s="496"/>
      <c r="V145" s="496"/>
      <c r="W145" s="496"/>
      <c r="X145" s="496"/>
      <c r="Y145" s="496"/>
      <c r="Z145" s="496"/>
      <c r="AA145" s="496"/>
      <c r="AB145" s="496"/>
      <c r="AC145" s="496"/>
      <c r="AD145" s="496"/>
      <c r="AE145" s="496"/>
      <c r="AF145" s="496"/>
      <c r="AG145" s="496"/>
      <c r="AH145" s="496"/>
      <c r="AI145" s="496"/>
      <c r="AJ145" s="496"/>
      <c r="AK145" s="496"/>
      <c r="AL145" s="496"/>
      <c r="AM145" s="496"/>
      <c r="AN145" s="496"/>
      <c r="AO145" s="496"/>
      <c r="AP145" s="496"/>
      <c r="AQ145" s="496"/>
      <c r="AR145" s="496"/>
      <c r="AS145" s="496"/>
      <c r="AT145" s="496"/>
      <c r="AU145" s="496"/>
      <c r="AV145" s="496"/>
      <c r="AW145" s="496"/>
      <c r="AX145" s="496"/>
      <c r="AY145" s="496"/>
      <c r="AZ145" s="496"/>
      <c r="BA145" s="496"/>
      <c r="BB145" s="496"/>
      <c r="BC145" s="496"/>
      <c r="BD145" s="496"/>
      <c r="BE145" s="496"/>
      <c r="BF145" s="496"/>
      <c r="BG145" s="496"/>
      <c r="BH145" s="496"/>
      <c r="BI145" s="496"/>
      <c r="BJ145" s="496"/>
      <c r="BK145" s="496"/>
      <c r="BL145" s="496"/>
      <c r="BM145" s="496"/>
      <c r="BN145" s="496"/>
      <c r="BO145" s="496"/>
      <c r="BP145" s="496"/>
      <c r="BQ145" s="496"/>
      <c r="BR145" s="496"/>
      <c r="BS145" s="496"/>
      <c r="BT145" s="496"/>
      <c r="BU145" s="496"/>
      <c r="BV145" s="496">
        <f>E145</f>
        <v>0</v>
      </c>
      <c r="BW145" s="496"/>
      <c r="BX145" s="496"/>
      <c r="BY145" s="496"/>
      <c r="BZ145" s="496"/>
      <c r="CA145" s="496"/>
      <c r="CB145" s="496"/>
      <c r="CC145" s="496"/>
      <c r="CD145" s="496"/>
      <c r="CE145" s="496"/>
      <c r="CF145" s="496"/>
      <c r="CG145" s="496"/>
      <c r="CH145" s="496"/>
      <c r="CI145" s="496"/>
      <c r="CJ145" s="496"/>
      <c r="CK145" s="496"/>
      <c r="CL145" s="496"/>
      <c r="CM145" s="496"/>
      <c r="CN145" s="496"/>
      <c r="CO145" s="496"/>
      <c r="CP145" s="496"/>
      <c r="CQ145" s="496"/>
      <c r="CR145" s="496"/>
      <c r="CS145" s="496"/>
      <c r="CT145" s="496"/>
      <c r="CU145" s="496"/>
      <c r="CV145" s="496"/>
      <c r="CW145" s="496"/>
      <c r="CX145" s="496"/>
      <c r="CY145" s="1374"/>
      <c r="CZ145" s="1374"/>
      <c r="DA145" s="496"/>
      <c r="DB145" s="496"/>
      <c r="DC145" s="496"/>
      <c r="DD145" s="496"/>
      <c r="DE145" s="496"/>
      <c r="DF145" s="496"/>
      <c r="DG145" s="496"/>
      <c r="DH145" s="496"/>
      <c r="DI145" s="496">
        <f>D145</f>
        <v>114752029</v>
      </c>
      <c r="DJ145" s="496"/>
      <c r="DK145" s="496"/>
      <c r="DL145" s="496"/>
      <c r="DM145" s="496"/>
      <c r="DN145" s="496"/>
      <c r="DO145" s="496"/>
      <c r="DP145" s="496"/>
      <c r="DQ145" s="496"/>
      <c r="DR145" s="496"/>
      <c r="DS145" s="496"/>
      <c r="DT145" s="496"/>
      <c r="DU145" s="496"/>
      <c r="DV145" s="496"/>
      <c r="DW145" s="496"/>
      <c r="DX145" s="496"/>
      <c r="DY145" s="496"/>
      <c r="DZ145" s="496"/>
      <c r="EA145" s="496"/>
      <c r="EB145" s="496"/>
      <c r="EC145" s="496"/>
      <c r="ED145" s="496"/>
      <c r="EE145" s="496"/>
      <c r="EF145" s="496"/>
      <c r="EG145" s="496"/>
      <c r="EH145" s="496"/>
      <c r="EI145" s="496"/>
      <c r="EJ145" s="496"/>
      <c r="EK145" s="496"/>
      <c r="EL145" s="496"/>
      <c r="EM145" s="496"/>
      <c r="EN145" s="496"/>
      <c r="EO145" s="496"/>
      <c r="EP145" s="496"/>
      <c r="EQ145" s="496"/>
      <c r="ER145" s="496"/>
      <c r="ES145" s="496"/>
      <c r="ET145" s="496"/>
      <c r="EU145" s="496"/>
      <c r="EV145" s="496"/>
      <c r="EW145" s="496"/>
      <c r="EX145" s="496"/>
      <c r="EY145" s="496"/>
      <c r="EZ145" s="1684"/>
      <c r="FA145" s="500">
        <f t="shared" si="11"/>
        <v>114752029</v>
      </c>
      <c r="FB145" s="501">
        <f t="shared" si="13"/>
        <v>0</v>
      </c>
      <c r="FC145" s="404"/>
      <c r="FD145" s="404">
        <v>80768107</v>
      </c>
      <c r="FE145" s="404"/>
      <c r="FF145" s="404"/>
      <c r="FG145" s="404"/>
      <c r="FH145" s="404"/>
      <c r="FI145" s="404"/>
      <c r="FJ145" s="404"/>
      <c r="FK145" s="404"/>
      <c r="FL145" s="504"/>
    </row>
    <row r="146" spans="1:168" ht="20.25" x14ac:dyDescent="0.5">
      <c r="A146" s="399">
        <v>710</v>
      </c>
      <c r="B146" s="399">
        <v>71004</v>
      </c>
      <c r="C146" s="1682" t="s">
        <v>1453</v>
      </c>
      <c r="D146" s="1780">
        <v>14285045</v>
      </c>
      <c r="E146" s="921">
        <v>0</v>
      </c>
      <c r="F146" s="507"/>
      <c r="G146" s="496"/>
      <c r="H146" s="496"/>
      <c r="I146" s="496"/>
      <c r="J146" s="496"/>
      <c r="K146" s="496"/>
      <c r="L146" s="496"/>
      <c r="M146" s="496"/>
      <c r="N146" s="496"/>
      <c r="O146" s="496"/>
      <c r="P146" s="496"/>
      <c r="Q146" s="496"/>
      <c r="R146" s="496"/>
      <c r="S146" s="496"/>
      <c r="T146" s="496"/>
      <c r="U146" s="496"/>
      <c r="V146" s="496"/>
      <c r="W146" s="496"/>
      <c r="X146" s="496"/>
      <c r="Y146" s="496"/>
      <c r="Z146" s="496"/>
      <c r="AA146" s="496"/>
      <c r="AB146" s="496"/>
      <c r="AC146" s="496"/>
      <c r="AD146" s="496"/>
      <c r="AE146" s="496"/>
      <c r="AF146" s="496"/>
      <c r="AG146" s="496"/>
      <c r="AH146" s="496"/>
      <c r="AI146" s="496"/>
      <c r="AJ146" s="496"/>
      <c r="AK146" s="496"/>
      <c r="AL146" s="496"/>
      <c r="AM146" s="496"/>
      <c r="AN146" s="496"/>
      <c r="AO146" s="496"/>
      <c r="AP146" s="496"/>
      <c r="AQ146" s="496"/>
      <c r="AR146" s="496"/>
      <c r="AS146" s="496"/>
      <c r="AT146" s="496"/>
      <c r="AU146" s="496"/>
      <c r="AV146" s="496"/>
      <c r="AW146" s="496"/>
      <c r="AX146" s="496"/>
      <c r="AY146" s="496"/>
      <c r="AZ146" s="496"/>
      <c r="BA146" s="496"/>
      <c r="BB146" s="496"/>
      <c r="BC146" s="496"/>
      <c r="BD146" s="496"/>
      <c r="BE146" s="496"/>
      <c r="BF146" s="496"/>
      <c r="BG146" s="496"/>
      <c r="BH146" s="496"/>
      <c r="BI146" s="496"/>
      <c r="BJ146" s="496"/>
      <c r="BK146" s="496"/>
      <c r="BL146" s="496"/>
      <c r="BM146" s="496"/>
      <c r="BN146" s="496"/>
      <c r="BO146" s="496"/>
      <c r="BP146" s="496"/>
      <c r="BQ146" s="496"/>
      <c r="BR146" s="496"/>
      <c r="BS146" s="496"/>
      <c r="BT146" s="496"/>
      <c r="BU146" s="496"/>
      <c r="BV146" s="1686"/>
      <c r="BW146" s="1686"/>
      <c r="BX146" s="496"/>
      <c r="BY146" s="496"/>
      <c r="BZ146" s="496"/>
      <c r="CA146" s="496"/>
      <c r="CB146" s="496"/>
      <c r="CC146" s="496"/>
      <c r="CD146" s="496"/>
      <c r="CE146" s="496"/>
      <c r="CF146" s="496"/>
      <c r="CG146" s="496"/>
      <c r="CH146" s="496"/>
      <c r="CI146" s="496"/>
      <c r="CJ146" s="496"/>
      <c r="CK146" s="496"/>
      <c r="CL146" s="496"/>
      <c r="CM146" s="496"/>
      <c r="CN146" s="496"/>
      <c r="CO146" s="496"/>
      <c r="CP146" s="496"/>
      <c r="CQ146" s="496"/>
      <c r="CR146" s="496"/>
      <c r="CS146" s="496"/>
      <c r="CT146" s="496"/>
      <c r="CU146" s="496"/>
      <c r="CV146" s="496"/>
      <c r="CW146" s="496"/>
      <c r="CX146" s="496"/>
      <c r="CY146" s="1374"/>
      <c r="CZ146" s="1374"/>
      <c r="DA146" s="496"/>
      <c r="DB146" s="496"/>
      <c r="DC146" s="496"/>
      <c r="DD146" s="496"/>
      <c r="DE146" s="496"/>
      <c r="DF146" s="496"/>
      <c r="DG146" s="496"/>
      <c r="DH146" s="496"/>
      <c r="DI146" s="496">
        <f>D146</f>
        <v>14285045</v>
      </c>
      <c r="DJ146" s="496"/>
      <c r="DK146" s="496"/>
      <c r="DL146" s="496"/>
      <c r="DM146" s="496"/>
      <c r="DN146" s="496"/>
      <c r="DO146" s="496"/>
      <c r="DP146" s="496"/>
      <c r="DQ146" s="496"/>
      <c r="DR146" s="496"/>
      <c r="DS146" s="496"/>
      <c r="DT146" s="496"/>
      <c r="DU146" s="496"/>
      <c r="DV146" s="496"/>
      <c r="DW146" s="496"/>
      <c r="DX146" s="496"/>
      <c r="DY146" s="496"/>
      <c r="DZ146" s="496"/>
      <c r="EA146" s="496"/>
      <c r="EB146" s="496"/>
      <c r="EC146" s="496"/>
      <c r="ED146" s="496"/>
      <c r="EE146" s="496"/>
      <c r="EF146" s="496"/>
      <c r="EG146" s="496"/>
      <c r="EH146" s="496"/>
      <c r="EI146" s="496"/>
      <c r="EJ146" s="496"/>
      <c r="EK146" s="496"/>
      <c r="EL146" s="496"/>
      <c r="EM146" s="496"/>
      <c r="EN146" s="496"/>
      <c r="EO146" s="496"/>
      <c r="EP146" s="496"/>
      <c r="EQ146" s="496"/>
      <c r="ER146" s="496"/>
      <c r="ES146" s="496"/>
      <c r="ET146" s="496"/>
      <c r="EU146" s="496"/>
      <c r="EV146" s="496"/>
      <c r="EW146" s="496"/>
      <c r="EX146" s="496"/>
      <c r="EY146" s="496"/>
      <c r="EZ146" s="1684"/>
      <c r="FA146" s="500">
        <f t="shared" si="11"/>
        <v>14285045</v>
      </c>
      <c r="FB146" s="501">
        <f t="shared" si="13"/>
        <v>0</v>
      </c>
      <c r="FC146" s="404"/>
      <c r="FD146" s="404">
        <v>15691184</v>
      </c>
      <c r="FE146" s="404"/>
      <c r="FF146" s="404"/>
      <c r="FG146" s="404"/>
      <c r="FH146" s="404"/>
      <c r="FI146" s="404"/>
      <c r="FJ146" s="404"/>
      <c r="FK146" s="404"/>
      <c r="FL146" s="504"/>
    </row>
    <row r="147" spans="1:168" ht="20.25" x14ac:dyDescent="0.5">
      <c r="A147" s="399">
        <v>710</v>
      </c>
      <c r="B147" s="399">
        <v>71005</v>
      </c>
      <c r="C147" s="1682" t="s">
        <v>1454</v>
      </c>
      <c r="D147" s="1780">
        <v>22574435611</v>
      </c>
      <c r="E147" s="921">
        <v>0</v>
      </c>
      <c r="F147" s="507"/>
      <c r="G147" s="496"/>
      <c r="H147" s="496"/>
      <c r="I147" s="496"/>
      <c r="J147" s="496"/>
      <c r="K147" s="496"/>
      <c r="L147" s="496"/>
      <c r="M147" s="496"/>
      <c r="N147" s="496"/>
      <c r="O147" s="496"/>
      <c r="P147" s="496"/>
      <c r="Q147" s="496"/>
      <c r="R147" s="496"/>
      <c r="S147" s="496"/>
      <c r="T147" s="496"/>
      <c r="U147" s="496"/>
      <c r="V147" s="496"/>
      <c r="W147" s="496"/>
      <c r="X147" s="496"/>
      <c r="Y147" s="496"/>
      <c r="Z147" s="496"/>
      <c r="AA147" s="496"/>
      <c r="AB147" s="496"/>
      <c r="AC147" s="496"/>
      <c r="AD147" s="496"/>
      <c r="AE147" s="496"/>
      <c r="AF147" s="496"/>
      <c r="AG147" s="496"/>
      <c r="AH147" s="496"/>
      <c r="AI147" s="496"/>
      <c r="AJ147" s="496"/>
      <c r="AK147" s="496"/>
      <c r="AL147" s="496"/>
      <c r="AM147" s="496"/>
      <c r="AN147" s="496"/>
      <c r="AO147" s="496"/>
      <c r="AP147" s="496"/>
      <c r="AQ147" s="496"/>
      <c r="AR147" s="496"/>
      <c r="AS147" s="496"/>
      <c r="AT147" s="496"/>
      <c r="AU147" s="496"/>
      <c r="AV147" s="496"/>
      <c r="AW147" s="496"/>
      <c r="AX147" s="496"/>
      <c r="AY147" s="496"/>
      <c r="AZ147" s="496"/>
      <c r="BA147" s="496"/>
      <c r="BB147" s="496"/>
      <c r="BC147" s="496"/>
      <c r="BD147" s="496"/>
      <c r="BE147" s="496"/>
      <c r="BF147" s="496"/>
      <c r="BG147" s="496"/>
      <c r="BH147" s="496"/>
      <c r="BI147" s="496"/>
      <c r="BJ147" s="496"/>
      <c r="BK147" s="496"/>
      <c r="BL147" s="496"/>
      <c r="BM147" s="496"/>
      <c r="BN147" s="496"/>
      <c r="BO147" s="496"/>
      <c r="BP147" s="496"/>
      <c r="BQ147" s="496"/>
      <c r="BR147" s="496"/>
      <c r="BS147" s="496"/>
      <c r="BT147" s="496"/>
      <c r="BU147" s="496"/>
      <c r="BV147" s="1686"/>
      <c r="BW147" s="1686"/>
      <c r="BX147" s="496"/>
      <c r="BY147" s="496"/>
      <c r="BZ147" s="496"/>
      <c r="CA147" s="496"/>
      <c r="CB147" s="496"/>
      <c r="CC147" s="496"/>
      <c r="CD147" s="496"/>
      <c r="CE147" s="496"/>
      <c r="CF147" s="496"/>
      <c r="CG147" s="496"/>
      <c r="CH147" s="496"/>
      <c r="CI147" s="496"/>
      <c r="CJ147" s="496"/>
      <c r="CK147" s="496"/>
      <c r="CL147" s="496"/>
      <c r="CM147" s="496"/>
      <c r="CN147" s="496"/>
      <c r="CO147" s="496"/>
      <c r="CP147" s="496"/>
      <c r="CQ147" s="496"/>
      <c r="CR147" s="496"/>
      <c r="CS147" s="496"/>
      <c r="CT147" s="496"/>
      <c r="CU147" s="496"/>
      <c r="CV147" s="496"/>
      <c r="CW147" s="496"/>
      <c r="CX147" s="496"/>
      <c r="CY147" s="1374"/>
      <c r="CZ147" s="1374"/>
      <c r="DA147" s="496"/>
      <c r="DB147" s="496"/>
      <c r="DC147" s="496"/>
      <c r="DD147" s="496"/>
      <c r="DE147" s="496"/>
      <c r="DF147" s="496"/>
      <c r="DG147" s="496"/>
      <c r="DH147" s="496"/>
      <c r="DI147" s="496">
        <f>D147</f>
        <v>22574435611</v>
      </c>
      <c r="DJ147" s="496"/>
      <c r="DK147" s="496"/>
      <c r="DL147" s="496"/>
      <c r="DM147" s="496"/>
      <c r="DN147" s="496"/>
      <c r="DO147" s="496"/>
      <c r="DP147" s="496"/>
      <c r="DQ147" s="496"/>
      <c r="DR147" s="496"/>
      <c r="DS147" s="496"/>
      <c r="DT147" s="496"/>
      <c r="DU147" s="496"/>
      <c r="DV147" s="496"/>
      <c r="DW147" s="496"/>
      <c r="DX147" s="496"/>
      <c r="DY147" s="496"/>
      <c r="DZ147" s="496"/>
      <c r="EA147" s="496"/>
      <c r="EB147" s="496"/>
      <c r="EC147" s="496"/>
      <c r="ED147" s="496"/>
      <c r="EE147" s="496"/>
      <c r="EF147" s="496"/>
      <c r="EG147" s="496"/>
      <c r="EH147" s="496"/>
      <c r="EI147" s="496"/>
      <c r="EJ147" s="496"/>
      <c r="EK147" s="496"/>
      <c r="EL147" s="496"/>
      <c r="EM147" s="496"/>
      <c r="EN147" s="496"/>
      <c r="EO147" s="496"/>
      <c r="EP147" s="496"/>
      <c r="EQ147" s="496"/>
      <c r="ER147" s="496"/>
      <c r="ES147" s="496"/>
      <c r="ET147" s="496"/>
      <c r="EU147" s="496"/>
      <c r="EV147" s="496"/>
      <c r="EW147" s="496"/>
      <c r="EX147" s="496"/>
      <c r="EY147" s="496"/>
      <c r="EZ147" s="1684"/>
      <c r="FA147" s="500">
        <f t="shared" si="11"/>
        <v>22574435611</v>
      </c>
      <c r="FB147" s="501">
        <f t="shared" si="13"/>
        <v>0</v>
      </c>
      <c r="FC147" s="404"/>
      <c r="FD147" s="404">
        <v>4990867807</v>
      </c>
      <c r="FE147" s="404"/>
      <c r="FF147" s="404"/>
      <c r="FG147" s="404"/>
      <c r="FH147" s="404"/>
      <c r="FI147" s="404"/>
      <c r="FJ147" s="404"/>
      <c r="FK147" s="404"/>
      <c r="FL147" s="504"/>
    </row>
    <row r="148" spans="1:168" ht="20.25" x14ac:dyDescent="0.5">
      <c r="A148" s="399">
        <v>710</v>
      </c>
      <c r="B148" s="399">
        <v>71006</v>
      </c>
      <c r="C148" s="1682" t="s">
        <v>1455</v>
      </c>
      <c r="D148" s="1780">
        <v>1256746000</v>
      </c>
      <c r="E148" s="921">
        <v>0</v>
      </c>
      <c r="F148" s="507"/>
      <c r="G148" s="496"/>
      <c r="H148" s="496"/>
      <c r="I148" s="496"/>
      <c r="J148" s="496"/>
      <c r="K148" s="496"/>
      <c r="L148" s="496"/>
      <c r="M148" s="496"/>
      <c r="N148" s="496"/>
      <c r="O148" s="496"/>
      <c r="P148" s="496"/>
      <c r="Q148" s="496"/>
      <c r="R148" s="496"/>
      <c r="S148" s="496"/>
      <c r="T148" s="496"/>
      <c r="U148" s="496"/>
      <c r="V148" s="496"/>
      <c r="W148" s="496"/>
      <c r="X148" s="496"/>
      <c r="Y148" s="496"/>
      <c r="Z148" s="496"/>
      <c r="AA148" s="496"/>
      <c r="AB148" s="496"/>
      <c r="AC148" s="496"/>
      <c r="AD148" s="496"/>
      <c r="AE148" s="496"/>
      <c r="AF148" s="496"/>
      <c r="AG148" s="496"/>
      <c r="AH148" s="496"/>
      <c r="AI148" s="496"/>
      <c r="AJ148" s="496"/>
      <c r="AK148" s="496"/>
      <c r="AL148" s="496"/>
      <c r="AM148" s="496"/>
      <c r="AN148" s="496"/>
      <c r="AO148" s="496"/>
      <c r="AP148" s="496"/>
      <c r="AQ148" s="496"/>
      <c r="AR148" s="496"/>
      <c r="AS148" s="496"/>
      <c r="AT148" s="496"/>
      <c r="AU148" s="496"/>
      <c r="AV148" s="496"/>
      <c r="AW148" s="496"/>
      <c r="AX148" s="496"/>
      <c r="AY148" s="496"/>
      <c r="AZ148" s="496"/>
      <c r="BA148" s="496"/>
      <c r="BB148" s="496"/>
      <c r="BC148" s="496"/>
      <c r="BD148" s="496"/>
      <c r="BE148" s="496"/>
      <c r="BF148" s="496"/>
      <c r="BG148" s="496"/>
      <c r="BH148" s="496"/>
      <c r="BI148" s="496"/>
      <c r="BJ148" s="496"/>
      <c r="BK148" s="496"/>
      <c r="BL148" s="496"/>
      <c r="BM148" s="496"/>
      <c r="BN148" s="496"/>
      <c r="BO148" s="496"/>
      <c r="BP148" s="496"/>
      <c r="BQ148" s="496"/>
      <c r="BR148" s="496"/>
      <c r="BS148" s="496"/>
      <c r="BT148" s="496"/>
      <c r="BU148" s="496">
        <f>+E148</f>
        <v>0</v>
      </c>
      <c r="BV148" s="496"/>
      <c r="BW148" s="496"/>
      <c r="BX148" s="496"/>
      <c r="BY148" s="496"/>
      <c r="BZ148" s="496"/>
      <c r="CA148" s="496"/>
      <c r="CB148" s="496"/>
      <c r="CC148" s="496"/>
      <c r="CD148" s="496"/>
      <c r="CE148" s="496"/>
      <c r="CF148" s="496"/>
      <c r="CG148" s="496"/>
      <c r="CH148" s="496"/>
      <c r="CI148" s="496"/>
      <c r="CJ148" s="496"/>
      <c r="CK148" s="496"/>
      <c r="CL148" s="496"/>
      <c r="CM148" s="496"/>
      <c r="CN148" s="496"/>
      <c r="CO148" s="496"/>
      <c r="CP148" s="496"/>
      <c r="CQ148" s="496"/>
      <c r="CR148" s="496"/>
      <c r="CS148" s="496"/>
      <c r="CT148" s="496"/>
      <c r="CU148" s="496"/>
      <c r="CV148" s="496"/>
      <c r="CW148" s="496"/>
      <c r="CX148" s="496"/>
      <c r="CY148" s="1374"/>
      <c r="CZ148" s="1374"/>
      <c r="DA148" s="496"/>
      <c r="DB148" s="496">
        <f>D148</f>
        <v>1256746000</v>
      </c>
      <c r="DC148" s="496"/>
      <c r="DD148" s="496"/>
      <c r="DE148" s="496"/>
      <c r="DF148" s="496"/>
      <c r="DG148" s="496"/>
      <c r="DH148" s="496"/>
      <c r="DI148" s="496"/>
      <c r="DJ148" s="496"/>
      <c r="DK148" s="496"/>
      <c r="DL148" s="496"/>
      <c r="DM148" s="496"/>
      <c r="DN148" s="496"/>
      <c r="DO148" s="496"/>
      <c r="DP148" s="496"/>
      <c r="DQ148" s="496"/>
      <c r="DR148" s="496"/>
      <c r="DS148" s="496"/>
      <c r="DT148" s="496"/>
      <c r="DU148" s="496"/>
      <c r="DV148" s="496"/>
      <c r="DW148" s="496"/>
      <c r="DX148" s="496"/>
      <c r="DY148" s="496"/>
      <c r="DZ148" s="496"/>
      <c r="EA148" s="496"/>
      <c r="EB148" s="496"/>
      <c r="EC148" s="496"/>
      <c r="ED148" s="496"/>
      <c r="EE148" s="496"/>
      <c r="EF148" s="496"/>
      <c r="EG148" s="496"/>
      <c r="EH148" s="496"/>
      <c r="EI148" s="496"/>
      <c r="EJ148" s="496"/>
      <c r="EK148" s="496"/>
      <c r="EL148" s="496"/>
      <c r="EM148" s="496"/>
      <c r="EN148" s="496"/>
      <c r="EO148" s="496"/>
      <c r="EP148" s="496"/>
      <c r="EQ148" s="496"/>
      <c r="ER148" s="496"/>
      <c r="ES148" s="496"/>
      <c r="ET148" s="496"/>
      <c r="EU148" s="496"/>
      <c r="EV148" s="496"/>
      <c r="EW148" s="496"/>
      <c r="EX148" s="496"/>
      <c r="EY148" s="496"/>
      <c r="EZ148" s="1684"/>
      <c r="FA148" s="500">
        <f t="shared" si="11"/>
        <v>1256746000</v>
      </c>
      <c r="FB148" s="501">
        <f t="shared" si="13"/>
        <v>0</v>
      </c>
      <c r="FC148" s="404"/>
      <c r="FD148" s="404">
        <v>127193970</v>
      </c>
      <c r="FE148" s="404"/>
      <c r="FF148" s="404"/>
      <c r="FG148" s="404"/>
      <c r="FH148" s="404"/>
      <c r="FI148" s="404"/>
      <c r="FJ148" s="404"/>
      <c r="FK148" s="404"/>
      <c r="FL148" s="504"/>
    </row>
    <row r="149" spans="1:168" ht="20.25" x14ac:dyDescent="0.5">
      <c r="A149" s="399">
        <v>710</v>
      </c>
      <c r="B149" s="399">
        <v>71007</v>
      </c>
      <c r="C149" s="1682" t="s">
        <v>1456</v>
      </c>
      <c r="D149" s="1780">
        <v>2327400000</v>
      </c>
      <c r="E149" s="921">
        <v>0</v>
      </c>
      <c r="F149" s="507"/>
      <c r="G149" s="496"/>
      <c r="H149" s="496"/>
      <c r="I149" s="496"/>
      <c r="J149" s="496"/>
      <c r="K149" s="496"/>
      <c r="L149" s="496"/>
      <c r="M149" s="496"/>
      <c r="N149" s="496"/>
      <c r="O149" s="496"/>
      <c r="P149" s="496"/>
      <c r="Q149" s="496"/>
      <c r="R149" s="496"/>
      <c r="S149" s="496"/>
      <c r="T149" s="496"/>
      <c r="U149" s="496"/>
      <c r="V149" s="496"/>
      <c r="W149" s="496"/>
      <c r="X149" s="496"/>
      <c r="Y149" s="496"/>
      <c r="Z149" s="496"/>
      <c r="AA149" s="496"/>
      <c r="AB149" s="496"/>
      <c r="AC149" s="496"/>
      <c r="AD149" s="496"/>
      <c r="AE149" s="496"/>
      <c r="AF149" s="496"/>
      <c r="AG149" s="496"/>
      <c r="AH149" s="496"/>
      <c r="AI149" s="496"/>
      <c r="AJ149" s="496"/>
      <c r="AK149" s="496"/>
      <c r="AL149" s="496"/>
      <c r="AM149" s="496"/>
      <c r="AN149" s="496"/>
      <c r="AO149" s="496"/>
      <c r="AP149" s="496"/>
      <c r="AQ149" s="496"/>
      <c r="AR149" s="496"/>
      <c r="AS149" s="496"/>
      <c r="AT149" s="496"/>
      <c r="AU149" s="496"/>
      <c r="AV149" s="496"/>
      <c r="AW149" s="496"/>
      <c r="AX149" s="496"/>
      <c r="AY149" s="496"/>
      <c r="AZ149" s="496"/>
      <c r="BA149" s="496"/>
      <c r="BB149" s="496"/>
      <c r="BC149" s="496"/>
      <c r="BD149" s="496"/>
      <c r="BE149" s="496"/>
      <c r="BF149" s="496"/>
      <c r="BG149" s="496"/>
      <c r="BH149" s="496"/>
      <c r="BI149" s="496"/>
      <c r="BJ149" s="496"/>
      <c r="BK149" s="496"/>
      <c r="BL149" s="496"/>
      <c r="BM149" s="496"/>
      <c r="BN149" s="496"/>
      <c r="BO149" s="496"/>
      <c r="BP149" s="496"/>
      <c r="BQ149" s="496"/>
      <c r="BR149" s="496"/>
      <c r="BS149" s="496"/>
      <c r="BT149" s="496"/>
      <c r="BU149" s="496">
        <f>+E149</f>
        <v>0</v>
      </c>
      <c r="BV149" s="496"/>
      <c r="BW149" s="496"/>
      <c r="BX149" s="496"/>
      <c r="BY149" s="496"/>
      <c r="BZ149" s="496"/>
      <c r="CA149" s="496"/>
      <c r="CB149" s="496"/>
      <c r="CC149" s="496"/>
      <c r="CD149" s="496"/>
      <c r="CE149" s="496"/>
      <c r="CF149" s="496"/>
      <c r="CG149" s="496"/>
      <c r="CH149" s="496"/>
      <c r="CI149" s="496"/>
      <c r="CJ149" s="496"/>
      <c r="CK149" s="496"/>
      <c r="CL149" s="496"/>
      <c r="CM149" s="496"/>
      <c r="CN149" s="496"/>
      <c r="CO149" s="496"/>
      <c r="CP149" s="496"/>
      <c r="CQ149" s="496"/>
      <c r="CR149" s="496"/>
      <c r="CS149" s="496"/>
      <c r="CT149" s="496"/>
      <c r="CU149" s="496"/>
      <c r="CV149" s="496"/>
      <c r="CW149" s="496"/>
      <c r="CX149" s="496"/>
      <c r="CY149" s="1374"/>
      <c r="CZ149" s="1374"/>
      <c r="DA149" s="496"/>
      <c r="DB149" s="496">
        <f>D149</f>
        <v>2327400000</v>
      </c>
      <c r="DC149" s="496"/>
      <c r="DD149" s="496"/>
      <c r="DE149" s="496"/>
      <c r="DF149" s="496"/>
      <c r="DG149" s="496"/>
      <c r="DH149" s="496"/>
      <c r="DI149" s="496"/>
      <c r="DJ149" s="496"/>
      <c r="DK149" s="496"/>
      <c r="DL149" s="496"/>
      <c r="DM149" s="496"/>
      <c r="DN149" s="496"/>
      <c r="DO149" s="496"/>
      <c r="DP149" s="496"/>
      <c r="DQ149" s="496"/>
      <c r="DR149" s="496"/>
      <c r="DS149" s="496"/>
      <c r="DT149" s="496"/>
      <c r="DU149" s="496"/>
      <c r="DV149" s="496"/>
      <c r="DW149" s="496"/>
      <c r="DX149" s="496"/>
      <c r="DY149" s="496"/>
      <c r="DZ149" s="496"/>
      <c r="EA149" s="496"/>
      <c r="EB149" s="496"/>
      <c r="EC149" s="496"/>
      <c r="ED149" s="496"/>
      <c r="EE149" s="496"/>
      <c r="EF149" s="496"/>
      <c r="EG149" s="496"/>
      <c r="EH149" s="496"/>
      <c r="EI149" s="496"/>
      <c r="EJ149" s="496"/>
      <c r="EK149" s="496"/>
      <c r="EL149" s="496"/>
      <c r="EM149" s="496"/>
      <c r="EN149" s="496"/>
      <c r="EO149" s="496"/>
      <c r="EP149" s="496"/>
      <c r="EQ149" s="496"/>
      <c r="ER149" s="496"/>
      <c r="ES149" s="496"/>
      <c r="ET149" s="496"/>
      <c r="EU149" s="496"/>
      <c r="EV149" s="496"/>
      <c r="EW149" s="496"/>
      <c r="EX149" s="496"/>
      <c r="EY149" s="496"/>
      <c r="EZ149" s="1684"/>
      <c r="FA149" s="500">
        <f t="shared" si="11"/>
        <v>2327400000</v>
      </c>
      <c r="FB149" s="501">
        <f t="shared" si="13"/>
        <v>0</v>
      </c>
      <c r="FC149" s="404"/>
      <c r="FD149" s="404">
        <v>851325100</v>
      </c>
      <c r="FE149" s="404"/>
      <c r="FF149" s="404"/>
      <c r="FG149" s="404"/>
      <c r="FH149" s="404"/>
      <c r="FI149" s="404"/>
      <c r="FJ149" s="404"/>
      <c r="FK149" s="404"/>
      <c r="FL149" s="504"/>
    </row>
    <row r="150" spans="1:168" ht="20.25" x14ac:dyDescent="0.5">
      <c r="A150" s="399">
        <v>710</v>
      </c>
      <c r="B150" s="399">
        <v>71008</v>
      </c>
      <c r="C150" s="1682" t="s">
        <v>1457</v>
      </c>
      <c r="D150" s="1780">
        <v>40040913924</v>
      </c>
      <c r="E150" s="921">
        <v>0</v>
      </c>
      <c r="F150" s="507"/>
      <c r="G150" s="496"/>
      <c r="H150" s="496"/>
      <c r="I150" s="496"/>
      <c r="J150" s="496"/>
      <c r="K150" s="496"/>
      <c r="L150" s="496"/>
      <c r="M150" s="496"/>
      <c r="N150" s="496"/>
      <c r="O150" s="496"/>
      <c r="P150" s="496"/>
      <c r="Q150" s="496"/>
      <c r="R150" s="496"/>
      <c r="S150" s="496"/>
      <c r="T150" s="496"/>
      <c r="U150" s="496"/>
      <c r="V150" s="496"/>
      <c r="W150" s="496"/>
      <c r="X150" s="496"/>
      <c r="Y150" s="496"/>
      <c r="Z150" s="496"/>
      <c r="AA150" s="496"/>
      <c r="AB150" s="496"/>
      <c r="AC150" s="496"/>
      <c r="AD150" s="496"/>
      <c r="AE150" s="496"/>
      <c r="AF150" s="496"/>
      <c r="AG150" s="496"/>
      <c r="AH150" s="496"/>
      <c r="AI150" s="496"/>
      <c r="AJ150" s="496"/>
      <c r="AK150" s="496"/>
      <c r="AL150" s="496"/>
      <c r="AM150" s="496"/>
      <c r="AN150" s="496"/>
      <c r="AO150" s="496"/>
      <c r="AP150" s="496"/>
      <c r="AQ150" s="496"/>
      <c r="AR150" s="496"/>
      <c r="AS150" s="496"/>
      <c r="AT150" s="496"/>
      <c r="AU150" s="496"/>
      <c r="AV150" s="496"/>
      <c r="AW150" s="496"/>
      <c r="AX150" s="496"/>
      <c r="AY150" s="496"/>
      <c r="AZ150" s="496"/>
      <c r="BA150" s="496"/>
      <c r="BB150" s="496"/>
      <c r="BC150" s="496"/>
      <c r="BD150" s="496"/>
      <c r="BE150" s="496"/>
      <c r="BF150" s="496"/>
      <c r="BG150" s="496"/>
      <c r="BH150" s="496"/>
      <c r="BI150" s="496"/>
      <c r="BJ150" s="496"/>
      <c r="BK150" s="496"/>
      <c r="BL150" s="496"/>
      <c r="BM150" s="496"/>
      <c r="BN150" s="496"/>
      <c r="BO150" s="496"/>
      <c r="BP150" s="496"/>
      <c r="BQ150" s="496"/>
      <c r="BR150" s="496"/>
      <c r="BS150" s="496"/>
      <c r="BT150" s="496"/>
      <c r="BU150" s="496"/>
      <c r="BV150" s="496">
        <f>E150</f>
        <v>0</v>
      </c>
      <c r="BW150" s="496"/>
      <c r="BX150" s="496"/>
      <c r="BY150" s="496"/>
      <c r="BZ150" s="496"/>
      <c r="CA150" s="496"/>
      <c r="CB150" s="496"/>
      <c r="CC150" s="496"/>
      <c r="CD150" s="496"/>
      <c r="CE150" s="496"/>
      <c r="CF150" s="496"/>
      <c r="CG150" s="496"/>
      <c r="CH150" s="496"/>
      <c r="CI150" s="496"/>
      <c r="CJ150" s="496"/>
      <c r="CK150" s="496"/>
      <c r="CL150" s="496"/>
      <c r="CM150" s="496"/>
      <c r="CN150" s="496"/>
      <c r="CO150" s="496"/>
      <c r="CP150" s="496"/>
      <c r="CQ150" s="496"/>
      <c r="CR150" s="496"/>
      <c r="CS150" s="496"/>
      <c r="CT150" s="496"/>
      <c r="CU150" s="496"/>
      <c r="CV150" s="496"/>
      <c r="CW150" s="496"/>
      <c r="CX150" s="496"/>
      <c r="CY150" s="1374"/>
      <c r="CZ150" s="1374"/>
      <c r="DA150" s="496"/>
      <c r="DB150" s="496">
        <f>D150</f>
        <v>40040913924</v>
      </c>
      <c r="DC150" s="496"/>
      <c r="DD150" s="496"/>
      <c r="DE150" s="496"/>
      <c r="DF150" s="496"/>
      <c r="DG150" s="496"/>
      <c r="DH150" s="496"/>
      <c r="DI150" s="496"/>
      <c r="DJ150" s="496"/>
      <c r="DK150" s="496"/>
      <c r="DL150" s="496"/>
      <c r="DM150" s="496"/>
      <c r="DN150" s="496"/>
      <c r="DO150" s="496"/>
      <c r="DP150" s="496"/>
      <c r="DQ150" s="496"/>
      <c r="DR150" s="496"/>
      <c r="DS150" s="496"/>
      <c r="DT150" s="496"/>
      <c r="DU150" s="496"/>
      <c r="DV150" s="496"/>
      <c r="DW150" s="496"/>
      <c r="DX150" s="496"/>
      <c r="DY150" s="496"/>
      <c r="DZ150" s="496"/>
      <c r="EA150" s="496"/>
      <c r="EB150" s="496"/>
      <c r="EC150" s="496"/>
      <c r="ED150" s="496"/>
      <c r="EE150" s="496"/>
      <c r="EF150" s="496"/>
      <c r="EG150" s="496"/>
      <c r="EH150" s="496"/>
      <c r="EI150" s="496"/>
      <c r="EJ150" s="496"/>
      <c r="EK150" s="496"/>
      <c r="EL150" s="496"/>
      <c r="EM150" s="496"/>
      <c r="EN150" s="496"/>
      <c r="EO150" s="496"/>
      <c r="EP150" s="496"/>
      <c r="EQ150" s="496"/>
      <c r="ER150" s="496"/>
      <c r="ES150" s="496"/>
      <c r="ET150" s="496"/>
      <c r="EU150" s="496"/>
      <c r="EV150" s="496"/>
      <c r="EW150" s="496"/>
      <c r="EX150" s="496"/>
      <c r="EY150" s="496"/>
      <c r="EZ150" s="1684"/>
      <c r="FA150" s="500">
        <f t="shared" si="11"/>
        <v>40040913924</v>
      </c>
      <c r="FB150" s="501">
        <f t="shared" si="13"/>
        <v>0</v>
      </c>
      <c r="FC150" s="404"/>
      <c r="FD150" s="404">
        <v>1247068881</v>
      </c>
      <c r="FE150" s="404"/>
      <c r="FF150" s="404"/>
      <c r="FG150" s="404"/>
      <c r="FH150" s="404"/>
      <c r="FI150" s="404"/>
      <c r="FJ150" s="404"/>
      <c r="FK150" s="404"/>
      <c r="FL150" s="504"/>
    </row>
    <row r="151" spans="1:168" ht="20.25" x14ac:dyDescent="0.5">
      <c r="A151" s="399">
        <v>710</v>
      </c>
      <c r="B151" s="399">
        <v>71010</v>
      </c>
      <c r="C151" s="1781" t="s">
        <v>1458</v>
      </c>
      <c r="D151" s="1780">
        <v>58782159408</v>
      </c>
      <c r="E151" s="921">
        <v>0</v>
      </c>
      <c r="F151" s="507"/>
      <c r="G151" s="496"/>
      <c r="H151" s="496"/>
      <c r="I151" s="496"/>
      <c r="J151" s="496"/>
      <c r="K151" s="496"/>
      <c r="L151" s="496"/>
      <c r="M151" s="496"/>
      <c r="N151" s="496"/>
      <c r="O151" s="496"/>
      <c r="P151" s="496"/>
      <c r="Q151" s="496"/>
      <c r="R151" s="496"/>
      <c r="S151" s="496"/>
      <c r="T151" s="496"/>
      <c r="U151" s="496"/>
      <c r="V151" s="496"/>
      <c r="W151" s="496"/>
      <c r="X151" s="496"/>
      <c r="Y151" s="496"/>
      <c r="Z151" s="496"/>
      <c r="AA151" s="496"/>
      <c r="AB151" s="496"/>
      <c r="AC151" s="496"/>
      <c r="AD151" s="496"/>
      <c r="AE151" s="496"/>
      <c r="AF151" s="496"/>
      <c r="AG151" s="496"/>
      <c r="AH151" s="496"/>
      <c r="AI151" s="496"/>
      <c r="AJ151" s="496"/>
      <c r="AK151" s="496"/>
      <c r="AL151" s="496"/>
      <c r="AM151" s="496"/>
      <c r="AN151" s="496"/>
      <c r="AO151" s="496"/>
      <c r="AP151" s="496"/>
      <c r="AQ151" s="496"/>
      <c r="AR151" s="496"/>
      <c r="AS151" s="496"/>
      <c r="AT151" s="496"/>
      <c r="AU151" s="496"/>
      <c r="AV151" s="496"/>
      <c r="AW151" s="496"/>
      <c r="AX151" s="496"/>
      <c r="AY151" s="496"/>
      <c r="AZ151" s="496"/>
      <c r="BA151" s="496"/>
      <c r="BB151" s="496"/>
      <c r="BC151" s="496"/>
      <c r="BD151" s="496"/>
      <c r="BE151" s="496"/>
      <c r="BF151" s="496"/>
      <c r="BG151" s="496"/>
      <c r="BH151" s="496"/>
      <c r="BI151" s="496"/>
      <c r="BJ151" s="496"/>
      <c r="BK151" s="496"/>
      <c r="BL151" s="496"/>
      <c r="BM151" s="496"/>
      <c r="BN151" s="496"/>
      <c r="BO151" s="496"/>
      <c r="BP151" s="496"/>
      <c r="BQ151" s="496"/>
      <c r="BR151" s="496"/>
      <c r="BS151" s="496"/>
      <c r="BT151" s="496"/>
      <c r="BU151" s="496"/>
      <c r="BV151" s="496">
        <f>E151</f>
        <v>0</v>
      </c>
      <c r="BW151" s="496"/>
      <c r="BX151" s="496"/>
      <c r="BY151" s="496"/>
      <c r="BZ151" s="496"/>
      <c r="CA151" s="496"/>
      <c r="CB151" s="496"/>
      <c r="CC151" s="496"/>
      <c r="CD151" s="496"/>
      <c r="CE151" s="496"/>
      <c r="CF151" s="496"/>
      <c r="CG151" s="496"/>
      <c r="CH151" s="496"/>
      <c r="CI151" s="496"/>
      <c r="CJ151" s="496"/>
      <c r="CK151" s="496"/>
      <c r="CL151" s="496"/>
      <c r="CM151" s="496"/>
      <c r="CN151" s="496"/>
      <c r="CO151" s="496"/>
      <c r="CP151" s="496"/>
      <c r="CQ151" s="496"/>
      <c r="CR151" s="496"/>
      <c r="CS151" s="496"/>
      <c r="CT151" s="496"/>
      <c r="CU151" s="496"/>
      <c r="CV151" s="496"/>
      <c r="CW151" s="496"/>
      <c r="CX151" s="496"/>
      <c r="CY151" s="1374"/>
      <c r="CZ151" s="1374"/>
      <c r="DA151" s="496"/>
      <c r="DB151" s="496"/>
      <c r="DC151" s="496"/>
      <c r="DD151" s="496">
        <f>D151</f>
        <v>58782159408</v>
      </c>
      <c r="DE151" s="496"/>
      <c r="DF151" s="496"/>
      <c r="DG151" s="496"/>
      <c r="DH151" s="496"/>
      <c r="DI151" s="496"/>
      <c r="DJ151" s="496"/>
      <c r="DK151" s="496"/>
      <c r="DL151" s="496"/>
      <c r="DM151" s="496"/>
      <c r="DN151" s="496"/>
      <c r="DO151" s="496"/>
      <c r="DP151" s="496"/>
      <c r="DQ151" s="496"/>
      <c r="DR151" s="496"/>
      <c r="DS151" s="496"/>
      <c r="DT151" s="496"/>
      <c r="DU151" s="496"/>
      <c r="DV151" s="496"/>
      <c r="DW151" s="496"/>
      <c r="DX151" s="496"/>
      <c r="DY151" s="496"/>
      <c r="DZ151" s="496"/>
      <c r="EA151" s="496"/>
      <c r="EB151" s="496"/>
      <c r="EC151" s="496"/>
      <c r="ED151" s="496"/>
      <c r="EE151" s="496"/>
      <c r="EF151" s="496"/>
      <c r="EG151" s="496"/>
      <c r="EH151" s="496"/>
      <c r="EI151" s="496"/>
      <c r="EJ151" s="496"/>
      <c r="EK151" s="496"/>
      <c r="EL151" s="496"/>
      <c r="EM151" s="496"/>
      <c r="EN151" s="496"/>
      <c r="EO151" s="496"/>
      <c r="EP151" s="496"/>
      <c r="EQ151" s="496"/>
      <c r="ER151" s="496"/>
      <c r="ES151" s="496"/>
      <c r="ET151" s="496"/>
      <c r="EU151" s="496"/>
      <c r="EV151" s="496"/>
      <c r="EW151" s="496"/>
      <c r="EX151" s="496"/>
      <c r="EY151" s="496"/>
      <c r="EZ151" s="1684"/>
      <c r="FA151" s="500">
        <f t="shared" si="11"/>
        <v>58782159408</v>
      </c>
      <c r="FB151" s="501">
        <f t="shared" si="13"/>
        <v>0</v>
      </c>
      <c r="FC151" s="404"/>
      <c r="FD151" s="404">
        <v>15732323563</v>
      </c>
      <c r="FE151" s="404"/>
      <c r="FF151" s="404"/>
      <c r="FG151" s="404"/>
      <c r="FH151" s="404"/>
      <c r="FI151" s="404"/>
      <c r="FJ151" s="404"/>
      <c r="FK151" s="404"/>
      <c r="FL151" s="504"/>
    </row>
    <row r="152" spans="1:168" ht="20.25" x14ac:dyDescent="0.5">
      <c r="A152" s="399">
        <v>710</v>
      </c>
      <c r="B152" s="399">
        <v>71011</v>
      </c>
      <c r="C152" s="1682" t="s">
        <v>1459</v>
      </c>
      <c r="D152" s="921">
        <v>0</v>
      </c>
      <c r="E152" s="921">
        <v>0</v>
      </c>
      <c r="F152" s="507"/>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c r="AI152" s="496"/>
      <c r="AJ152" s="496"/>
      <c r="AK152" s="496"/>
      <c r="AL152" s="496"/>
      <c r="AM152" s="496"/>
      <c r="AN152" s="496"/>
      <c r="AO152" s="496"/>
      <c r="AP152" s="496"/>
      <c r="AQ152" s="496"/>
      <c r="AR152" s="496"/>
      <c r="AS152" s="496"/>
      <c r="AT152" s="496"/>
      <c r="AU152" s="496"/>
      <c r="AV152" s="496"/>
      <c r="AW152" s="496"/>
      <c r="AX152" s="496"/>
      <c r="AY152" s="496"/>
      <c r="AZ152" s="496"/>
      <c r="BA152" s="496"/>
      <c r="BB152" s="496"/>
      <c r="BC152" s="496"/>
      <c r="BD152" s="496"/>
      <c r="BE152" s="496"/>
      <c r="BF152" s="496"/>
      <c r="BG152" s="496"/>
      <c r="BH152" s="496"/>
      <c r="BI152" s="496"/>
      <c r="BJ152" s="496"/>
      <c r="BK152" s="496"/>
      <c r="BL152" s="496"/>
      <c r="BM152" s="496"/>
      <c r="BN152" s="496"/>
      <c r="BO152" s="496"/>
      <c r="BP152" s="496"/>
      <c r="BQ152" s="496"/>
      <c r="BR152" s="496"/>
      <c r="BS152" s="496"/>
      <c r="BT152" s="496"/>
      <c r="BU152" s="496"/>
      <c r="BV152" s="496"/>
      <c r="BW152" s="496"/>
      <c r="BX152" s="496"/>
      <c r="BY152" s="496"/>
      <c r="BZ152" s="496"/>
      <c r="CA152" s="496"/>
      <c r="CB152" s="496"/>
      <c r="CC152" s="496"/>
      <c r="CD152" s="496"/>
      <c r="CE152" s="496"/>
      <c r="CF152" s="496"/>
      <c r="CG152" s="496"/>
      <c r="CH152" s="496"/>
      <c r="CI152" s="496"/>
      <c r="CJ152" s="496"/>
      <c r="CK152" s="496"/>
      <c r="CL152" s="496"/>
      <c r="CM152" s="496"/>
      <c r="CN152" s="496"/>
      <c r="CO152" s="496"/>
      <c r="CP152" s="496"/>
      <c r="CQ152" s="496"/>
      <c r="CR152" s="496"/>
      <c r="CS152" s="496"/>
      <c r="CT152" s="496"/>
      <c r="CU152" s="496"/>
      <c r="CV152" s="496"/>
      <c r="CW152" s="496"/>
      <c r="CX152" s="496"/>
      <c r="CY152" s="1374"/>
      <c r="CZ152" s="1374"/>
      <c r="DA152" s="496"/>
      <c r="DB152" s="496"/>
      <c r="DC152" s="496"/>
      <c r="DD152" s="496">
        <f>D152</f>
        <v>0</v>
      </c>
      <c r="DE152" s="496"/>
      <c r="DF152" s="496"/>
      <c r="DG152" s="496"/>
      <c r="DH152" s="496"/>
      <c r="DI152" s="496"/>
      <c r="DJ152" s="496"/>
      <c r="DK152" s="496"/>
      <c r="DL152" s="496"/>
      <c r="DM152" s="496"/>
      <c r="DN152" s="496"/>
      <c r="DO152" s="496"/>
      <c r="DP152" s="496"/>
      <c r="DQ152" s="496"/>
      <c r="DR152" s="496"/>
      <c r="DS152" s="496"/>
      <c r="DT152" s="496"/>
      <c r="DU152" s="496"/>
      <c r="DV152" s="496"/>
      <c r="DW152" s="496"/>
      <c r="DX152" s="496"/>
      <c r="DY152" s="496"/>
      <c r="DZ152" s="496"/>
      <c r="EA152" s="496"/>
      <c r="EB152" s="496"/>
      <c r="EC152" s="496"/>
      <c r="ED152" s="496"/>
      <c r="EE152" s="496"/>
      <c r="EF152" s="496"/>
      <c r="EG152" s="496"/>
      <c r="EH152" s="496"/>
      <c r="EI152" s="496"/>
      <c r="EJ152" s="496"/>
      <c r="EK152" s="496"/>
      <c r="EL152" s="496"/>
      <c r="EM152" s="496"/>
      <c r="EN152" s="496"/>
      <c r="EO152" s="496"/>
      <c r="EP152" s="496"/>
      <c r="EQ152" s="496"/>
      <c r="ER152" s="496"/>
      <c r="ES152" s="496"/>
      <c r="ET152" s="496"/>
      <c r="EU152" s="496"/>
      <c r="EV152" s="496"/>
      <c r="EW152" s="496"/>
      <c r="EX152" s="496"/>
      <c r="EY152" s="496"/>
      <c r="EZ152" s="1684"/>
      <c r="FA152" s="500">
        <f t="shared" si="11"/>
        <v>0</v>
      </c>
      <c r="FB152" s="501">
        <f t="shared" si="13"/>
        <v>0</v>
      </c>
      <c r="FC152" s="404"/>
      <c r="FD152" s="404">
        <v>3239953000</v>
      </c>
      <c r="FE152" s="404"/>
      <c r="FF152" s="404"/>
      <c r="FG152" s="404"/>
      <c r="FH152" s="404"/>
      <c r="FI152" s="404"/>
      <c r="FJ152" s="404"/>
      <c r="FK152" s="404"/>
      <c r="FL152" s="504"/>
    </row>
    <row r="153" spans="1:168" ht="20.25" x14ac:dyDescent="0.5">
      <c r="A153" s="399">
        <v>710</v>
      </c>
      <c r="B153" s="399">
        <v>71012</v>
      </c>
      <c r="C153" s="1682" t="s">
        <v>1460</v>
      </c>
      <c r="D153" s="1780">
        <v>5150170300</v>
      </c>
      <c r="E153" s="921">
        <v>0</v>
      </c>
      <c r="F153" s="507"/>
      <c r="G153" s="496"/>
      <c r="H153" s="496"/>
      <c r="I153" s="496"/>
      <c r="J153" s="496"/>
      <c r="K153" s="496"/>
      <c r="L153" s="496"/>
      <c r="M153" s="496"/>
      <c r="N153" s="496"/>
      <c r="O153" s="496"/>
      <c r="P153" s="496"/>
      <c r="Q153" s="496"/>
      <c r="R153" s="496"/>
      <c r="S153" s="496"/>
      <c r="T153" s="496"/>
      <c r="U153" s="496"/>
      <c r="V153" s="496"/>
      <c r="W153" s="496"/>
      <c r="X153" s="496"/>
      <c r="Y153" s="496"/>
      <c r="Z153" s="496"/>
      <c r="AA153" s="496"/>
      <c r="AB153" s="496"/>
      <c r="AC153" s="496"/>
      <c r="AD153" s="496"/>
      <c r="AE153" s="496"/>
      <c r="AF153" s="496"/>
      <c r="AG153" s="496"/>
      <c r="AH153" s="496"/>
      <c r="AI153" s="496"/>
      <c r="AJ153" s="496"/>
      <c r="AK153" s="496"/>
      <c r="AL153" s="496"/>
      <c r="AM153" s="496"/>
      <c r="AN153" s="496"/>
      <c r="AO153" s="496"/>
      <c r="AP153" s="496"/>
      <c r="AQ153" s="496"/>
      <c r="AR153" s="496"/>
      <c r="AS153" s="496"/>
      <c r="AT153" s="496"/>
      <c r="AU153" s="496"/>
      <c r="AV153" s="496"/>
      <c r="AW153" s="496"/>
      <c r="AX153" s="496"/>
      <c r="AY153" s="496"/>
      <c r="AZ153" s="496"/>
      <c r="BA153" s="496"/>
      <c r="BB153" s="496"/>
      <c r="BC153" s="496"/>
      <c r="BD153" s="496"/>
      <c r="BE153" s="496"/>
      <c r="BF153" s="496"/>
      <c r="BG153" s="496"/>
      <c r="BH153" s="496"/>
      <c r="BI153" s="496"/>
      <c r="BJ153" s="496"/>
      <c r="BK153" s="496"/>
      <c r="BL153" s="496"/>
      <c r="BM153" s="496"/>
      <c r="BN153" s="496"/>
      <c r="BO153" s="496"/>
      <c r="BP153" s="496"/>
      <c r="BQ153" s="496"/>
      <c r="BR153" s="496"/>
      <c r="BS153" s="496"/>
      <c r="BT153" s="496"/>
      <c r="BU153" s="496"/>
      <c r="BV153" s="496"/>
      <c r="BW153" s="496"/>
      <c r="BX153" s="496"/>
      <c r="BY153" s="496"/>
      <c r="BZ153" s="496"/>
      <c r="CA153" s="496"/>
      <c r="CB153" s="496"/>
      <c r="CC153" s="496"/>
      <c r="CD153" s="496"/>
      <c r="CE153" s="496"/>
      <c r="CF153" s="496"/>
      <c r="CG153" s="496"/>
      <c r="CH153" s="496"/>
      <c r="CI153" s="496"/>
      <c r="CJ153" s="496"/>
      <c r="CK153" s="496"/>
      <c r="CL153" s="496"/>
      <c r="CM153" s="496"/>
      <c r="CN153" s="496"/>
      <c r="CO153" s="496"/>
      <c r="CP153" s="496"/>
      <c r="CQ153" s="496"/>
      <c r="CR153" s="496"/>
      <c r="CS153" s="496"/>
      <c r="CT153" s="496"/>
      <c r="CU153" s="496"/>
      <c r="CV153" s="496"/>
      <c r="CW153" s="496"/>
      <c r="CX153" s="496"/>
      <c r="CY153" s="1374"/>
      <c r="CZ153" s="1374"/>
      <c r="DA153" s="496"/>
      <c r="DB153" s="496"/>
      <c r="DC153" s="496"/>
      <c r="DD153" s="496"/>
      <c r="DE153" s="496">
        <f>D153</f>
        <v>5150170300</v>
      </c>
      <c r="DF153" s="496"/>
      <c r="DG153" s="496"/>
      <c r="DH153" s="496"/>
      <c r="DI153" s="496"/>
      <c r="DJ153" s="496"/>
      <c r="DK153" s="496"/>
      <c r="DL153" s="496"/>
      <c r="DM153" s="496"/>
      <c r="DN153" s="496"/>
      <c r="DO153" s="496"/>
      <c r="DP153" s="496"/>
      <c r="DQ153" s="496"/>
      <c r="DR153" s="496"/>
      <c r="DS153" s="496"/>
      <c r="DT153" s="496"/>
      <c r="DU153" s="496"/>
      <c r="DV153" s="496"/>
      <c r="DW153" s="496"/>
      <c r="DX153" s="496"/>
      <c r="DY153" s="496"/>
      <c r="DZ153" s="496"/>
      <c r="EA153" s="496"/>
      <c r="EB153" s="496"/>
      <c r="EC153" s="496"/>
      <c r="ED153" s="496"/>
      <c r="EE153" s="496"/>
      <c r="EF153" s="496"/>
      <c r="EG153" s="496"/>
      <c r="EH153" s="496"/>
      <c r="EI153" s="496"/>
      <c r="EJ153" s="496"/>
      <c r="EK153" s="496"/>
      <c r="EL153" s="496"/>
      <c r="EM153" s="496"/>
      <c r="EN153" s="496"/>
      <c r="EO153" s="496"/>
      <c r="EP153" s="496"/>
      <c r="EQ153" s="496"/>
      <c r="ER153" s="496"/>
      <c r="ES153" s="496"/>
      <c r="ET153" s="496"/>
      <c r="EU153" s="496"/>
      <c r="EV153" s="496"/>
      <c r="EW153" s="496"/>
      <c r="EX153" s="496"/>
      <c r="EY153" s="496"/>
      <c r="EZ153" s="1684"/>
      <c r="FA153" s="500">
        <f t="shared" si="11"/>
        <v>5150170300</v>
      </c>
      <c r="FB153" s="501">
        <f t="shared" si="13"/>
        <v>0</v>
      </c>
      <c r="FC153" s="404"/>
      <c r="FD153" s="404">
        <v>473233169</v>
      </c>
      <c r="FE153" s="404"/>
      <c r="FF153" s="404"/>
      <c r="FG153" s="404"/>
      <c r="FH153" s="404"/>
      <c r="FI153" s="404"/>
      <c r="FJ153" s="404"/>
      <c r="FK153" s="404"/>
      <c r="FL153" s="504"/>
    </row>
    <row r="154" spans="1:168" ht="20.25" x14ac:dyDescent="0.5">
      <c r="A154" s="399">
        <v>710</v>
      </c>
      <c r="B154" s="399">
        <v>71013</v>
      </c>
      <c r="C154" s="1682" t="s">
        <v>1461</v>
      </c>
      <c r="D154" s="1780">
        <v>4280752578</v>
      </c>
      <c r="E154" s="921">
        <v>0</v>
      </c>
      <c r="F154" s="507"/>
      <c r="G154" s="496"/>
      <c r="H154" s="496"/>
      <c r="I154" s="496"/>
      <c r="J154" s="496"/>
      <c r="K154" s="496"/>
      <c r="L154" s="496"/>
      <c r="M154" s="496"/>
      <c r="N154" s="496"/>
      <c r="O154" s="496"/>
      <c r="P154" s="496"/>
      <c r="Q154" s="496"/>
      <c r="R154" s="496"/>
      <c r="S154" s="496"/>
      <c r="T154" s="496"/>
      <c r="U154" s="496"/>
      <c r="V154" s="496"/>
      <c r="W154" s="496"/>
      <c r="X154" s="496"/>
      <c r="Y154" s="496"/>
      <c r="Z154" s="496"/>
      <c r="AA154" s="496"/>
      <c r="AB154" s="496"/>
      <c r="AC154" s="496"/>
      <c r="AD154" s="496"/>
      <c r="AE154" s="496"/>
      <c r="AF154" s="496"/>
      <c r="AG154" s="496"/>
      <c r="AH154" s="496"/>
      <c r="AI154" s="496"/>
      <c r="AJ154" s="496"/>
      <c r="AK154" s="496"/>
      <c r="AL154" s="496"/>
      <c r="AM154" s="496"/>
      <c r="AN154" s="496"/>
      <c r="AO154" s="496"/>
      <c r="AP154" s="496"/>
      <c r="AQ154" s="496"/>
      <c r="AR154" s="496"/>
      <c r="AS154" s="496"/>
      <c r="AT154" s="496"/>
      <c r="AU154" s="496"/>
      <c r="AV154" s="496"/>
      <c r="AW154" s="496"/>
      <c r="AX154" s="496"/>
      <c r="AY154" s="496"/>
      <c r="AZ154" s="496"/>
      <c r="BA154" s="496"/>
      <c r="BB154" s="496"/>
      <c r="BC154" s="496"/>
      <c r="BD154" s="496"/>
      <c r="BE154" s="496"/>
      <c r="BF154" s="496"/>
      <c r="BG154" s="496"/>
      <c r="BH154" s="496"/>
      <c r="BI154" s="496"/>
      <c r="BJ154" s="496"/>
      <c r="BK154" s="496"/>
      <c r="BL154" s="496"/>
      <c r="BM154" s="496"/>
      <c r="BN154" s="496"/>
      <c r="BO154" s="496"/>
      <c r="BP154" s="496"/>
      <c r="BQ154" s="496"/>
      <c r="BR154" s="496"/>
      <c r="BS154" s="496"/>
      <c r="BT154" s="496"/>
      <c r="BU154" s="496"/>
      <c r="BV154" s="496"/>
      <c r="BW154" s="496"/>
      <c r="BX154" s="496"/>
      <c r="BY154" s="496"/>
      <c r="BZ154" s="496"/>
      <c r="CA154" s="496"/>
      <c r="CB154" s="496"/>
      <c r="CC154" s="496"/>
      <c r="CD154" s="496"/>
      <c r="CE154" s="496"/>
      <c r="CF154" s="496"/>
      <c r="CG154" s="496"/>
      <c r="CH154" s="496"/>
      <c r="CI154" s="496"/>
      <c r="CJ154" s="496"/>
      <c r="CK154" s="496"/>
      <c r="CL154" s="496"/>
      <c r="CM154" s="496"/>
      <c r="CN154" s="496"/>
      <c r="CO154" s="496"/>
      <c r="CP154" s="496"/>
      <c r="CQ154" s="496"/>
      <c r="CR154" s="496"/>
      <c r="CS154" s="496"/>
      <c r="CT154" s="496"/>
      <c r="CU154" s="496"/>
      <c r="CV154" s="496"/>
      <c r="CW154" s="496"/>
      <c r="CX154" s="496"/>
      <c r="CY154" s="1374"/>
      <c r="CZ154" s="1374"/>
      <c r="DA154" s="496"/>
      <c r="DB154" s="496"/>
      <c r="DC154" s="496"/>
      <c r="DD154" s="496"/>
      <c r="DE154" s="496">
        <f>D154</f>
        <v>4280752578</v>
      </c>
      <c r="DF154" s="496"/>
      <c r="DG154" s="496"/>
      <c r="DH154" s="496"/>
      <c r="DI154" s="496"/>
      <c r="DJ154" s="496"/>
      <c r="DK154" s="496"/>
      <c r="DL154" s="496"/>
      <c r="DM154" s="496"/>
      <c r="DN154" s="496"/>
      <c r="DO154" s="496"/>
      <c r="DP154" s="496"/>
      <c r="DQ154" s="496"/>
      <c r="DR154" s="496"/>
      <c r="DS154" s="496"/>
      <c r="DT154" s="496"/>
      <c r="DU154" s="496"/>
      <c r="DV154" s="496"/>
      <c r="DW154" s="496"/>
      <c r="DX154" s="496"/>
      <c r="DY154" s="496"/>
      <c r="DZ154" s="496"/>
      <c r="EA154" s="496"/>
      <c r="EB154" s="496"/>
      <c r="EC154" s="496"/>
      <c r="ED154" s="496"/>
      <c r="EE154" s="496"/>
      <c r="EF154" s="496"/>
      <c r="EG154" s="496"/>
      <c r="EH154" s="496"/>
      <c r="EI154" s="496"/>
      <c r="EJ154" s="496"/>
      <c r="EK154" s="496"/>
      <c r="EL154" s="496"/>
      <c r="EM154" s="496"/>
      <c r="EN154" s="496"/>
      <c r="EO154" s="496"/>
      <c r="EP154" s="496"/>
      <c r="EQ154" s="496"/>
      <c r="ER154" s="496"/>
      <c r="ES154" s="496"/>
      <c r="ET154" s="496"/>
      <c r="EU154" s="496"/>
      <c r="EV154" s="496"/>
      <c r="EW154" s="496"/>
      <c r="EX154" s="496"/>
      <c r="EY154" s="496"/>
      <c r="EZ154" s="1684"/>
      <c r="FA154" s="500">
        <f t="shared" si="11"/>
        <v>4280752578</v>
      </c>
      <c r="FB154" s="501">
        <f t="shared" si="13"/>
        <v>0</v>
      </c>
      <c r="FC154" s="404"/>
      <c r="FD154" s="404">
        <v>321284167</v>
      </c>
      <c r="FE154" s="404"/>
      <c r="FF154" s="404"/>
      <c r="FG154" s="404"/>
      <c r="FH154" s="404"/>
      <c r="FI154" s="404"/>
      <c r="FJ154" s="404"/>
      <c r="FK154" s="404"/>
      <c r="FL154" s="504"/>
    </row>
    <row r="155" spans="1:168" ht="20.25" x14ac:dyDescent="0.5">
      <c r="A155" s="399">
        <v>710</v>
      </c>
      <c r="B155" s="399">
        <v>71014</v>
      </c>
      <c r="C155" s="1682" t="s">
        <v>1462</v>
      </c>
      <c r="D155" s="1780">
        <v>21667416955</v>
      </c>
      <c r="E155" s="921">
        <v>0</v>
      </c>
      <c r="F155" s="507"/>
      <c r="G155" s="496"/>
      <c r="H155" s="496"/>
      <c r="I155" s="496"/>
      <c r="J155" s="496"/>
      <c r="K155" s="496"/>
      <c r="L155" s="496"/>
      <c r="M155" s="496"/>
      <c r="N155" s="496"/>
      <c r="O155" s="496"/>
      <c r="P155" s="496"/>
      <c r="Q155" s="496"/>
      <c r="R155" s="496"/>
      <c r="S155" s="496"/>
      <c r="T155" s="496"/>
      <c r="U155" s="496"/>
      <c r="V155" s="496"/>
      <c r="W155" s="496"/>
      <c r="X155" s="496"/>
      <c r="Y155" s="496"/>
      <c r="Z155" s="496"/>
      <c r="AA155" s="496"/>
      <c r="AB155" s="496"/>
      <c r="AC155" s="496"/>
      <c r="AD155" s="496"/>
      <c r="AE155" s="496"/>
      <c r="AF155" s="496"/>
      <c r="AG155" s="496"/>
      <c r="AH155" s="496"/>
      <c r="AI155" s="496"/>
      <c r="AJ155" s="496"/>
      <c r="AK155" s="496"/>
      <c r="AL155" s="496"/>
      <c r="AM155" s="496"/>
      <c r="AN155" s="496"/>
      <c r="AO155" s="496"/>
      <c r="AP155" s="496"/>
      <c r="AQ155" s="496"/>
      <c r="AR155" s="496"/>
      <c r="AS155" s="496"/>
      <c r="AT155" s="496"/>
      <c r="AU155" s="496"/>
      <c r="AV155" s="496"/>
      <c r="AW155" s="496"/>
      <c r="AX155" s="496"/>
      <c r="AY155" s="496"/>
      <c r="AZ155" s="496"/>
      <c r="BA155" s="496"/>
      <c r="BB155" s="496"/>
      <c r="BC155" s="496"/>
      <c r="BD155" s="496"/>
      <c r="BE155" s="496"/>
      <c r="BF155" s="496"/>
      <c r="BG155" s="496"/>
      <c r="BH155" s="496"/>
      <c r="BI155" s="496"/>
      <c r="BJ155" s="496"/>
      <c r="BK155" s="496"/>
      <c r="BL155" s="496"/>
      <c r="BM155" s="496"/>
      <c r="BN155" s="496"/>
      <c r="BO155" s="496"/>
      <c r="BP155" s="496"/>
      <c r="BQ155" s="496"/>
      <c r="BR155" s="496"/>
      <c r="BS155" s="496"/>
      <c r="BT155" s="496"/>
      <c r="BU155" s="496"/>
      <c r="BV155" s="496"/>
      <c r="BW155" s="496"/>
      <c r="BX155" s="496"/>
      <c r="BY155" s="496"/>
      <c r="BZ155" s="496"/>
      <c r="CA155" s="496"/>
      <c r="CB155" s="496"/>
      <c r="CC155" s="496"/>
      <c r="CD155" s="496"/>
      <c r="CE155" s="496"/>
      <c r="CF155" s="496"/>
      <c r="CG155" s="496"/>
      <c r="CH155" s="496"/>
      <c r="CI155" s="496"/>
      <c r="CJ155" s="496"/>
      <c r="CK155" s="496"/>
      <c r="CL155" s="496"/>
      <c r="CM155" s="496"/>
      <c r="CN155" s="496"/>
      <c r="CO155" s="496"/>
      <c r="CP155" s="496"/>
      <c r="CQ155" s="496"/>
      <c r="CR155" s="496"/>
      <c r="CS155" s="496"/>
      <c r="CT155" s="496"/>
      <c r="CU155" s="496"/>
      <c r="CV155" s="496"/>
      <c r="CW155" s="496"/>
      <c r="CX155" s="496"/>
      <c r="CY155" s="1374"/>
      <c r="CZ155" s="1374"/>
      <c r="DA155" s="496"/>
      <c r="DB155" s="496"/>
      <c r="DC155" s="496"/>
      <c r="DD155" s="496"/>
      <c r="DE155" s="496">
        <f>D155</f>
        <v>21667416955</v>
      </c>
      <c r="DF155" s="496"/>
      <c r="DG155" s="496"/>
      <c r="DH155" s="496"/>
      <c r="DI155" s="496"/>
      <c r="DJ155" s="496"/>
      <c r="DK155" s="496"/>
      <c r="DL155" s="496"/>
      <c r="DM155" s="496"/>
      <c r="DN155" s="496"/>
      <c r="DO155" s="496"/>
      <c r="DP155" s="496"/>
      <c r="DQ155" s="496"/>
      <c r="DR155" s="496"/>
      <c r="DS155" s="496"/>
      <c r="DT155" s="496"/>
      <c r="DU155" s="496"/>
      <c r="DV155" s="496"/>
      <c r="DW155" s="496"/>
      <c r="DX155" s="496"/>
      <c r="DY155" s="496"/>
      <c r="DZ155" s="496"/>
      <c r="EA155" s="496"/>
      <c r="EB155" s="496"/>
      <c r="EC155" s="496"/>
      <c r="ED155" s="496"/>
      <c r="EE155" s="496"/>
      <c r="EF155" s="496"/>
      <c r="EG155" s="496"/>
      <c r="EH155" s="496"/>
      <c r="EI155" s="496"/>
      <c r="EJ155" s="496"/>
      <c r="EK155" s="496"/>
      <c r="EL155" s="496"/>
      <c r="EM155" s="496"/>
      <c r="EN155" s="496"/>
      <c r="EO155" s="496"/>
      <c r="EP155" s="496"/>
      <c r="EQ155" s="496"/>
      <c r="ER155" s="496"/>
      <c r="ES155" s="496"/>
      <c r="ET155" s="496"/>
      <c r="EU155" s="496"/>
      <c r="EV155" s="496"/>
      <c r="EW155" s="496"/>
      <c r="EX155" s="496"/>
      <c r="EY155" s="496"/>
      <c r="EZ155" s="1684"/>
      <c r="FA155" s="500">
        <f t="shared" si="11"/>
        <v>21667416955</v>
      </c>
      <c r="FB155" s="501">
        <f t="shared" si="13"/>
        <v>0</v>
      </c>
      <c r="FC155" s="404"/>
      <c r="FD155" s="404">
        <v>5446791926</v>
      </c>
      <c r="FE155" s="404"/>
      <c r="FF155" s="404"/>
      <c r="FG155" s="404"/>
      <c r="FH155" s="404"/>
      <c r="FI155" s="404"/>
      <c r="FJ155" s="404"/>
      <c r="FK155" s="404"/>
      <c r="FL155" s="504"/>
    </row>
    <row r="156" spans="1:168" ht="20.25" x14ac:dyDescent="0.5">
      <c r="A156" s="399">
        <v>710</v>
      </c>
      <c r="B156" s="399">
        <v>71015</v>
      </c>
      <c r="C156" s="1682" t="s">
        <v>1463</v>
      </c>
      <c r="D156" s="1780">
        <v>1138844000</v>
      </c>
      <c r="E156" s="921">
        <v>0</v>
      </c>
      <c r="F156" s="507"/>
      <c r="G156" s="496"/>
      <c r="H156" s="496"/>
      <c r="I156" s="496"/>
      <c r="J156" s="496"/>
      <c r="K156" s="496"/>
      <c r="L156" s="496"/>
      <c r="M156" s="496"/>
      <c r="N156" s="496"/>
      <c r="O156" s="496"/>
      <c r="P156" s="496"/>
      <c r="Q156" s="496"/>
      <c r="R156" s="496"/>
      <c r="S156" s="496"/>
      <c r="T156" s="496"/>
      <c r="U156" s="496"/>
      <c r="V156" s="496"/>
      <c r="W156" s="496"/>
      <c r="X156" s="496"/>
      <c r="Y156" s="496"/>
      <c r="Z156" s="496"/>
      <c r="AA156" s="496"/>
      <c r="AB156" s="496"/>
      <c r="AC156" s="496"/>
      <c r="AD156" s="496"/>
      <c r="AE156" s="496"/>
      <c r="AF156" s="496"/>
      <c r="AG156" s="496"/>
      <c r="AH156" s="496"/>
      <c r="AI156" s="496"/>
      <c r="AJ156" s="496"/>
      <c r="AK156" s="496"/>
      <c r="AL156" s="496"/>
      <c r="AM156" s="496"/>
      <c r="AN156" s="496"/>
      <c r="AO156" s="496"/>
      <c r="AP156" s="496"/>
      <c r="AQ156" s="496"/>
      <c r="AR156" s="496"/>
      <c r="AS156" s="496"/>
      <c r="AT156" s="496"/>
      <c r="AU156" s="496"/>
      <c r="AV156" s="496"/>
      <c r="AW156" s="496"/>
      <c r="AX156" s="496"/>
      <c r="AY156" s="496"/>
      <c r="AZ156" s="496"/>
      <c r="BA156" s="496"/>
      <c r="BB156" s="496"/>
      <c r="BC156" s="496"/>
      <c r="BD156" s="496"/>
      <c r="BE156" s="496"/>
      <c r="BF156" s="496"/>
      <c r="BG156" s="496"/>
      <c r="BH156" s="496"/>
      <c r="BI156" s="496"/>
      <c r="BJ156" s="496"/>
      <c r="BK156" s="496"/>
      <c r="BL156" s="496"/>
      <c r="BM156" s="496"/>
      <c r="BN156" s="496"/>
      <c r="BO156" s="496"/>
      <c r="BP156" s="496"/>
      <c r="BQ156" s="496"/>
      <c r="BR156" s="496"/>
      <c r="BS156" s="496"/>
      <c r="BT156" s="496"/>
      <c r="BU156" s="496"/>
      <c r="BV156" s="496"/>
      <c r="BW156" s="496"/>
      <c r="BX156" s="496"/>
      <c r="BY156" s="496"/>
      <c r="BZ156" s="496"/>
      <c r="CA156" s="496"/>
      <c r="CB156" s="496"/>
      <c r="CC156" s="496"/>
      <c r="CD156" s="496"/>
      <c r="CE156" s="496"/>
      <c r="CF156" s="496"/>
      <c r="CG156" s="496"/>
      <c r="CH156" s="496"/>
      <c r="CI156" s="496"/>
      <c r="CJ156" s="496"/>
      <c r="CK156" s="496"/>
      <c r="CL156" s="496"/>
      <c r="CM156" s="496"/>
      <c r="CN156" s="496"/>
      <c r="CO156" s="496"/>
      <c r="CP156" s="496"/>
      <c r="CQ156" s="496"/>
      <c r="CR156" s="496"/>
      <c r="CS156" s="496"/>
      <c r="CT156" s="496"/>
      <c r="CU156" s="496"/>
      <c r="CV156" s="496"/>
      <c r="CW156" s="496"/>
      <c r="CX156" s="496"/>
      <c r="CY156" s="1374"/>
      <c r="CZ156" s="1374"/>
      <c r="DA156" s="496"/>
      <c r="DB156" s="496"/>
      <c r="DC156" s="496"/>
      <c r="DD156" s="496"/>
      <c r="DE156" s="496">
        <f>D156</f>
        <v>1138844000</v>
      </c>
      <c r="DF156" s="496"/>
      <c r="DG156" s="496"/>
      <c r="DH156" s="496"/>
      <c r="DI156" s="496"/>
      <c r="DJ156" s="496"/>
      <c r="DK156" s="496"/>
      <c r="DL156" s="496"/>
      <c r="DM156" s="496"/>
      <c r="DN156" s="496"/>
      <c r="DO156" s="496"/>
      <c r="DP156" s="496"/>
      <c r="DQ156" s="496"/>
      <c r="DR156" s="496"/>
      <c r="DS156" s="496"/>
      <c r="DT156" s="496"/>
      <c r="DU156" s="496"/>
      <c r="DV156" s="496"/>
      <c r="DW156" s="496"/>
      <c r="DX156" s="496"/>
      <c r="DY156" s="496"/>
      <c r="DZ156" s="496"/>
      <c r="EA156" s="496"/>
      <c r="EB156" s="496"/>
      <c r="EC156" s="496"/>
      <c r="ED156" s="496"/>
      <c r="EE156" s="496"/>
      <c r="EF156" s="496"/>
      <c r="EG156" s="496"/>
      <c r="EH156" s="496"/>
      <c r="EI156" s="496"/>
      <c r="EJ156" s="496"/>
      <c r="EK156" s="496"/>
      <c r="EL156" s="496"/>
      <c r="EM156" s="496"/>
      <c r="EN156" s="496"/>
      <c r="EO156" s="496"/>
      <c r="EP156" s="496"/>
      <c r="EQ156" s="496"/>
      <c r="ER156" s="496"/>
      <c r="ES156" s="496"/>
      <c r="ET156" s="496"/>
      <c r="EU156" s="496"/>
      <c r="EV156" s="496"/>
      <c r="EW156" s="496"/>
      <c r="EX156" s="496"/>
      <c r="EY156" s="496"/>
      <c r="EZ156" s="1684"/>
      <c r="FA156" s="500">
        <f t="shared" si="11"/>
        <v>1138844000</v>
      </c>
      <c r="FB156" s="501">
        <f t="shared" si="13"/>
        <v>0</v>
      </c>
      <c r="FC156" s="404"/>
      <c r="FD156" s="404">
        <v>774901310</v>
      </c>
      <c r="FE156" s="404"/>
      <c r="FF156" s="404"/>
      <c r="FG156" s="404"/>
      <c r="FH156" s="404"/>
      <c r="FI156" s="404"/>
      <c r="FJ156" s="404"/>
      <c r="FK156" s="404"/>
      <c r="FL156" s="504"/>
    </row>
    <row r="157" spans="1:168" ht="20.25" x14ac:dyDescent="0.5">
      <c r="A157" s="399">
        <v>710</v>
      </c>
      <c r="B157" s="399">
        <v>71016</v>
      </c>
      <c r="C157" s="1682" t="s">
        <v>1464</v>
      </c>
      <c r="D157" s="1780">
        <v>12157632341</v>
      </c>
      <c r="E157" s="921">
        <v>0</v>
      </c>
      <c r="F157" s="507"/>
      <c r="G157" s="496"/>
      <c r="H157" s="496"/>
      <c r="I157" s="496"/>
      <c r="J157" s="496"/>
      <c r="K157" s="496"/>
      <c r="L157" s="496"/>
      <c r="M157" s="496"/>
      <c r="N157" s="496"/>
      <c r="O157" s="496"/>
      <c r="P157" s="496"/>
      <c r="Q157" s="496"/>
      <c r="R157" s="496"/>
      <c r="S157" s="496"/>
      <c r="T157" s="496"/>
      <c r="U157" s="496"/>
      <c r="V157" s="496"/>
      <c r="W157" s="496"/>
      <c r="X157" s="496"/>
      <c r="Y157" s="496"/>
      <c r="Z157" s="496"/>
      <c r="AA157" s="496"/>
      <c r="AB157" s="496"/>
      <c r="AC157" s="496"/>
      <c r="AD157" s="496"/>
      <c r="AE157" s="496"/>
      <c r="AF157" s="496"/>
      <c r="AG157" s="496"/>
      <c r="AH157" s="496"/>
      <c r="AI157" s="496"/>
      <c r="AJ157" s="496"/>
      <c r="AK157" s="496"/>
      <c r="AL157" s="496"/>
      <c r="AM157" s="496"/>
      <c r="AN157" s="496"/>
      <c r="AO157" s="496"/>
      <c r="AP157" s="496"/>
      <c r="AQ157" s="496"/>
      <c r="AR157" s="496"/>
      <c r="AS157" s="496"/>
      <c r="AT157" s="496"/>
      <c r="AU157" s="496"/>
      <c r="AV157" s="496"/>
      <c r="AW157" s="496"/>
      <c r="AX157" s="496"/>
      <c r="AY157" s="496"/>
      <c r="AZ157" s="496"/>
      <c r="BA157" s="496"/>
      <c r="BB157" s="496"/>
      <c r="BC157" s="496"/>
      <c r="BD157" s="496"/>
      <c r="BE157" s="496"/>
      <c r="BF157" s="496"/>
      <c r="BG157" s="496"/>
      <c r="BH157" s="496"/>
      <c r="BI157" s="496"/>
      <c r="BJ157" s="496"/>
      <c r="BK157" s="496"/>
      <c r="BL157" s="496"/>
      <c r="BM157" s="496"/>
      <c r="BN157" s="496"/>
      <c r="BO157" s="496"/>
      <c r="BP157" s="496"/>
      <c r="BQ157" s="496"/>
      <c r="BR157" s="496"/>
      <c r="BS157" s="496"/>
      <c r="BT157" s="496"/>
      <c r="BU157" s="496"/>
      <c r="BV157" s="496"/>
      <c r="BW157" s="496"/>
      <c r="BX157" s="496"/>
      <c r="BY157" s="496"/>
      <c r="BZ157" s="496"/>
      <c r="CA157" s="496"/>
      <c r="CB157" s="496"/>
      <c r="CC157" s="496"/>
      <c r="CD157" s="496"/>
      <c r="CE157" s="496"/>
      <c r="CF157" s="496"/>
      <c r="CG157" s="496"/>
      <c r="CH157" s="496"/>
      <c r="CI157" s="496"/>
      <c r="CJ157" s="496"/>
      <c r="CK157" s="496"/>
      <c r="CL157" s="496"/>
      <c r="CM157" s="496"/>
      <c r="CN157" s="496"/>
      <c r="CO157" s="496"/>
      <c r="CP157" s="496"/>
      <c r="CQ157" s="496"/>
      <c r="CR157" s="496"/>
      <c r="CS157" s="496"/>
      <c r="CT157" s="496"/>
      <c r="CU157" s="496"/>
      <c r="CV157" s="496"/>
      <c r="CW157" s="496"/>
      <c r="CX157" s="496"/>
      <c r="CY157" s="1374"/>
      <c r="CZ157" s="1374"/>
      <c r="DA157" s="496"/>
      <c r="DB157" s="496"/>
      <c r="DC157" s="496"/>
      <c r="DD157" s="496"/>
      <c r="DE157" s="496"/>
      <c r="DF157" s="496"/>
      <c r="DG157" s="496"/>
      <c r="DH157" s="496">
        <f>D157</f>
        <v>12157632341</v>
      </c>
      <c r="DI157" s="496"/>
      <c r="DJ157" s="496"/>
      <c r="DK157" s="496"/>
      <c r="DL157" s="496"/>
      <c r="DM157" s="496"/>
      <c r="DN157" s="496"/>
      <c r="DO157" s="496"/>
      <c r="DP157" s="496"/>
      <c r="DQ157" s="496"/>
      <c r="DR157" s="496"/>
      <c r="DS157" s="496"/>
      <c r="DT157" s="496"/>
      <c r="DU157" s="496"/>
      <c r="DV157" s="496"/>
      <c r="DW157" s="496"/>
      <c r="DX157" s="496"/>
      <c r="DY157" s="496"/>
      <c r="DZ157" s="496"/>
      <c r="EA157" s="496"/>
      <c r="EB157" s="496"/>
      <c r="EC157" s="496"/>
      <c r="ED157" s="496"/>
      <c r="EE157" s="496"/>
      <c r="EF157" s="496"/>
      <c r="EG157" s="496"/>
      <c r="EH157" s="496"/>
      <c r="EI157" s="496"/>
      <c r="EJ157" s="496"/>
      <c r="EK157" s="496"/>
      <c r="EL157" s="496"/>
      <c r="EM157" s="496"/>
      <c r="EN157" s="496"/>
      <c r="EO157" s="496"/>
      <c r="EP157" s="496"/>
      <c r="EQ157" s="496"/>
      <c r="ER157" s="496"/>
      <c r="ES157" s="496"/>
      <c r="ET157" s="496"/>
      <c r="EU157" s="496"/>
      <c r="EV157" s="496"/>
      <c r="EW157" s="496"/>
      <c r="EX157" s="496"/>
      <c r="EY157" s="496"/>
      <c r="EZ157" s="1684"/>
      <c r="FA157" s="500">
        <f t="shared" si="11"/>
        <v>12157632341</v>
      </c>
      <c r="FB157" s="501">
        <f t="shared" si="13"/>
        <v>0</v>
      </c>
      <c r="FC157" s="404"/>
      <c r="FD157" s="404">
        <v>4176626180</v>
      </c>
      <c r="FE157" s="404"/>
      <c r="FF157" s="404"/>
      <c r="FG157" s="404"/>
      <c r="FH157" s="404"/>
      <c r="FI157" s="404"/>
      <c r="FJ157" s="404"/>
      <c r="FK157" s="404"/>
      <c r="FL157" s="504"/>
    </row>
    <row r="158" spans="1:168" ht="20.25" x14ac:dyDescent="0.5">
      <c r="A158" s="399">
        <v>710</v>
      </c>
      <c r="B158" s="399">
        <v>71017</v>
      </c>
      <c r="C158" s="1682" t="s">
        <v>1465</v>
      </c>
      <c r="D158" s="1780">
        <v>13277136928</v>
      </c>
      <c r="E158" s="921">
        <v>0</v>
      </c>
      <c r="F158" s="507"/>
      <c r="G158" s="496"/>
      <c r="H158" s="496"/>
      <c r="I158" s="496"/>
      <c r="J158" s="496"/>
      <c r="K158" s="496"/>
      <c r="L158" s="496"/>
      <c r="M158" s="496"/>
      <c r="N158" s="496"/>
      <c r="O158" s="496"/>
      <c r="P158" s="496"/>
      <c r="Q158" s="496"/>
      <c r="R158" s="496"/>
      <c r="S158" s="496"/>
      <c r="T158" s="496"/>
      <c r="U158" s="496"/>
      <c r="V158" s="496"/>
      <c r="W158" s="496"/>
      <c r="X158" s="496"/>
      <c r="Y158" s="496"/>
      <c r="Z158" s="496"/>
      <c r="AA158" s="496"/>
      <c r="AB158" s="496"/>
      <c r="AC158" s="496"/>
      <c r="AD158" s="496"/>
      <c r="AE158" s="496"/>
      <c r="AF158" s="496"/>
      <c r="AG158" s="496"/>
      <c r="AH158" s="496"/>
      <c r="AI158" s="496"/>
      <c r="AJ158" s="496"/>
      <c r="AK158" s="496"/>
      <c r="AL158" s="496"/>
      <c r="AM158" s="496"/>
      <c r="AN158" s="496"/>
      <c r="AO158" s="496"/>
      <c r="AP158" s="496"/>
      <c r="AQ158" s="496"/>
      <c r="AR158" s="496"/>
      <c r="AS158" s="496"/>
      <c r="AT158" s="496"/>
      <c r="AU158" s="496"/>
      <c r="AV158" s="496"/>
      <c r="AW158" s="496"/>
      <c r="AX158" s="496"/>
      <c r="AY158" s="496"/>
      <c r="AZ158" s="496"/>
      <c r="BA158" s="496"/>
      <c r="BB158" s="496"/>
      <c r="BC158" s="496"/>
      <c r="BD158" s="496"/>
      <c r="BE158" s="496"/>
      <c r="BF158" s="496"/>
      <c r="BG158" s="496"/>
      <c r="BH158" s="496"/>
      <c r="BI158" s="496"/>
      <c r="BJ158" s="496"/>
      <c r="BK158" s="496"/>
      <c r="BL158" s="496"/>
      <c r="BM158" s="496"/>
      <c r="BN158" s="496"/>
      <c r="BO158" s="496"/>
      <c r="BP158" s="496"/>
      <c r="BQ158" s="496"/>
      <c r="BR158" s="496"/>
      <c r="BS158" s="496"/>
      <c r="BT158" s="496"/>
      <c r="BU158" s="496"/>
      <c r="BV158" s="496"/>
      <c r="BW158" s="496"/>
      <c r="BX158" s="496"/>
      <c r="BY158" s="496"/>
      <c r="BZ158" s="496"/>
      <c r="CA158" s="496"/>
      <c r="CB158" s="496"/>
      <c r="CC158" s="496"/>
      <c r="CD158" s="496"/>
      <c r="CE158" s="496"/>
      <c r="CF158" s="496"/>
      <c r="CG158" s="496"/>
      <c r="CH158" s="496"/>
      <c r="CI158" s="496"/>
      <c r="CJ158" s="496"/>
      <c r="CK158" s="496"/>
      <c r="CL158" s="496"/>
      <c r="CM158" s="496"/>
      <c r="CN158" s="496"/>
      <c r="CO158" s="496"/>
      <c r="CP158" s="496"/>
      <c r="CQ158" s="496"/>
      <c r="CR158" s="496"/>
      <c r="CS158" s="496"/>
      <c r="CT158" s="496"/>
      <c r="CU158" s="496"/>
      <c r="CV158" s="496"/>
      <c r="CW158" s="496"/>
      <c r="CX158" s="496"/>
      <c r="CY158" s="1374"/>
      <c r="CZ158" s="1374"/>
      <c r="DA158" s="496"/>
      <c r="DB158" s="496"/>
      <c r="DC158" s="496"/>
      <c r="DD158" s="496"/>
      <c r="DE158" s="496"/>
      <c r="DF158" s="496"/>
      <c r="DG158" s="496">
        <f>D158</f>
        <v>13277136928</v>
      </c>
      <c r="DH158" s="496"/>
      <c r="DI158" s="496"/>
      <c r="DJ158" s="496"/>
      <c r="DK158" s="496"/>
      <c r="DL158" s="496"/>
      <c r="DM158" s="496"/>
      <c r="DN158" s="496"/>
      <c r="DO158" s="496"/>
      <c r="DP158" s="496"/>
      <c r="DQ158" s="496"/>
      <c r="DR158" s="496"/>
      <c r="DS158" s="496"/>
      <c r="DT158" s="496"/>
      <c r="DU158" s="496"/>
      <c r="DV158" s="496"/>
      <c r="DW158" s="496"/>
      <c r="DX158" s="496"/>
      <c r="DY158" s="496"/>
      <c r="DZ158" s="496"/>
      <c r="EA158" s="496"/>
      <c r="EB158" s="496"/>
      <c r="EC158" s="496"/>
      <c r="ED158" s="496"/>
      <c r="EE158" s="496"/>
      <c r="EF158" s="496"/>
      <c r="EG158" s="496"/>
      <c r="EH158" s="496"/>
      <c r="EI158" s="496"/>
      <c r="EJ158" s="496"/>
      <c r="EK158" s="496"/>
      <c r="EL158" s="496"/>
      <c r="EM158" s="496"/>
      <c r="EN158" s="496"/>
      <c r="EO158" s="496"/>
      <c r="EP158" s="496"/>
      <c r="EQ158" s="496"/>
      <c r="ER158" s="496"/>
      <c r="ES158" s="496"/>
      <c r="ET158" s="496"/>
      <c r="EU158" s="496"/>
      <c r="EV158" s="496"/>
      <c r="EW158" s="496"/>
      <c r="EX158" s="496"/>
      <c r="EY158" s="496"/>
      <c r="EZ158" s="1684"/>
      <c r="FA158" s="500">
        <f t="shared" si="11"/>
        <v>13277136928</v>
      </c>
      <c r="FB158" s="501">
        <f t="shared" si="13"/>
        <v>0</v>
      </c>
      <c r="FC158" s="404"/>
      <c r="FD158" s="404">
        <v>1818941496</v>
      </c>
      <c r="FE158" s="404"/>
      <c r="FF158" s="404"/>
      <c r="FG158" s="404"/>
      <c r="FH158" s="404"/>
      <c r="FI158" s="404"/>
      <c r="FJ158" s="404"/>
      <c r="FK158" s="404"/>
      <c r="FL158" s="504"/>
    </row>
    <row r="159" spans="1:168" ht="20.25" x14ac:dyDescent="0.5">
      <c r="A159" s="399">
        <v>710</v>
      </c>
      <c r="B159" s="399">
        <v>71018</v>
      </c>
      <c r="C159" s="1682" t="s">
        <v>1466</v>
      </c>
      <c r="D159" s="1780">
        <v>158936100</v>
      </c>
      <c r="E159" s="921">
        <v>0</v>
      </c>
      <c r="F159" s="507"/>
      <c r="G159" s="496"/>
      <c r="H159" s="496"/>
      <c r="I159" s="496"/>
      <c r="J159" s="496"/>
      <c r="K159" s="496"/>
      <c r="L159" s="496"/>
      <c r="M159" s="496"/>
      <c r="N159" s="496"/>
      <c r="O159" s="496"/>
      <c r="P159" s="496"/>
      <c r="Q159" s="496"/>
      <c r="R159" s="496"/>
      <c r="S159" s="496"/>
      <c r="T159" s="496"/>
      <c r="U159" s="496"/>
      <c r="V159" s="496"/>
      <c r="W159" s="496"/>
      <c r="X159" s="496"/>
      <c r="Y159" s="496"/>
      <c r="Z159" s="496"/>
      <c r="AA159" s="496"/>
      <c r="AB159" s="496"/>
      <c r="AC159" s="496"/>
      <c r="AD159" s="496"/>
      <c r="AE159" s="496"/>
      <c r="AF159" s="496"/>
      <c r="AG159" s="496"/>
      <c r="AH159" s="496"/>
      <c r="AI159" s="496"/>
      <c r="AJ159" s="496"/>
      <c r="AK159" s="496"/>
      <c r="AL159" s="496"/>
      <c r="AM159" s="496"/>
      <c r="AN159" s="496"/>
      <c r="AO159" s="496"/>
      <c r="AP159" s="496"/>
      <c r="AQ159" s="496"/>
      <c r="AR159" s="496"/>
      <c r="AS159" s="496"/>
      <c r="AT159" s="496"/>
      <c r="AU159" s="496"/>
      <c r="AV159" s="496"/>
      <c r="AW159" s="496"/>
      <c r="AX159" s="496"/>
      <c r="AY159" s="496"/>
      <c r="AZ159" s="496"/>
      <c r="BA159" s="496"/>
      <c r="BB159" s="496"/>
      <c r="BC159" s="496"/>
      <c r="BD159" s="496">
        <f>E159-EY159</f>
        <v>0</v>
      </c>
      <c r="BE159" s="496"/>
      <c r="BF159" s="496"/>
      <c r="BG159" s="496"/>
      <c r="BH159" s="496"/>
      <c r="BI159" s="496"/>
      <c r="BJ159" s="496"/>
      <c r="BK159" s="496"/>
      <c r="BL159" s="496"/>
      <c r="BM159" s="496"/>
      <c r="BN159" s="496"/>
      <c r="BO159" s="496"/>
      <c r="BP159" s="496"/>
      <c r="BQ159" s="496"/>
      <c r="BR159" s="496"/>
      <c r="BS159" s="496"/>
      <c r="BT159" s="496"/>
      <c r="BU159" s="496"/>
      <c r="BV159" s="496"/>
      <c r="BW159" s="496"/>
      <c r="BX159" s="496"/>
      <c r="BY159" s="496"/>
      <c r="BZ159" s="496"/>
      <c r="CA159" s="496"/>
      <c r="CB159" s="496"/>
      <c r="CC159" s="496"/>
      <c r="CD159" s="496"/>
      <c r="CE159" s="496"/>
      <c r="CF159" s="496"/>
      <c r="CG159" s="496"/>
      <c r="CH159" s="496"/>
      <c r="CI159" s="496"/>
      <c r="CJ159" s="496"/>
      <c r="CK159" s="496"/>
      <c r="CL159" s="496"/>
      <c r="CM159" s="496"/>
      <c r="CN159" s="496"/>
      <c r="CO159" s="496"/>
      <c r="CP159" s="496"/>
      <c r="CQ159" s="496"/>
      <c r="CR159" s="496"/>
      <c r="CS159" s="496"/>
      <c r="CT159" s="496"/>
      <c r="CU159" s="496"/>
      <c r="CV159" s="496"/>
      <c r="CW159" s="496"/>
      <c r="CX159" s="496"/>
      <c r="CY159" s="1374"/>
      <c r="CZ159" s="1374"/>
      <c r="DA159" s="496"/>
      <c r="DB159" s="496"/>
      <c r="DC159" s="496"/>
      <c r="DD159" s="496"/>
      <c r="DE159" s="496"/>
      <c r="DF159" s="496"/>
      <c r="DG159" s="496"/>
      <c r="DH159" s="496"/>
      <c r="DI159" s="496"/>
      <c r="DJ159" s="496"/>
      <c r="DK159" s="496"/>
      <c r="DL159" s="496"/>
      <c r="DM159" s="496"/>
      <c r="DN159" s="496"/>
      <c r="DO159" s="496"/>
      <c r="DP159" s="496"/>
      <c r="DQ159" s="496"/>
      <c r="DR159" s="496"/>
      <c r="DS159" s="496"/>
      <c r="DT159" s="496"/>
      <c r="DU159" s="496">
        <f>D159</f>
        <v>158936100</v>
      </c>
      <c r="DV159" s="496"/>
      <c r="DW159" s="496"/>
      <c r="DX159" s="496"/>
      <c r="DY159" s="496"/>
      <c r="DZ159" s="496"/>
      <c r="EA159" s="496"/>
      <c r="EB159" s="496"/>
      <c r="EC159" s="496"/>
      <c r="ED159" s="496"/>
      <c r="EE159" s="496"/>
      <c r="EF159" s="496"/>
      <c r="EG159" s="496"/>
      <c r="EH159" s="496"/>
      <c r="EI159" s="496"/>
      <c r="EJ159" s="496"/>
      <c r="EK159" s="496"/>
      <c r="EL159" s="496"/>
      <c r="EM159" s="496"/>
      <c r="EN159" s="496"/>
      <c r="EO159" s="496"/>
      <c r="EP159" s="496"/>
      <c r="EQ159" s="496"/>
      <c r="ER159" s="496"/>
      <c r="ES159" s="496"/>
      <c r="ET159" s="496"/>
      <c r="EU159" s="496"/>
      <c r="EV159" s="496"/>
      <c r="EW159" s="496"/>
      <c r="EX159" s="496"/>
      <c r="EY159" s="496"/>
      <c r="EZ159" s="1684"/>
      <c r="FA159" s="500">
        <f t="shared" si="11"/>
        <v>158936100</v>
      </c>
      <c r="FB159" s="501">
        <f t="shared" si="13"/>
        <v>0</v>
      </c>
      <c r="FC159" s="404"/>
      <c r="FD159" s="404">
        <v>35648500</v>
      </c>
      <c r="FE159" s="404"/>
      <c r="FF159" s="404"/>
      <c r="FG159" s="404"/>
      <c r="FH159" s="404"/>
      <c r="FI159" s="404"/>
      <c r="FJ159" s="404"/>
      <c r="FK159" s="404"/>
      <c r="FL159" s="504"/>
    </row>
    <row r="160" spans="1:168" ht="20.25" x14ac:dyDescent="0.5">
      <c r="A160" s="399">
        <v>710</v>
      </c>
      <c r="B160" s="399">
        <v>71019</v>
      </c>
      <c r="C160" s="1682" t="s">
        <v>1467</v>
      </c>
      <c r="D160" s="1780">
        <v>8480000</v>
      </c>
      <c r="E160" s="921">
        <v>0</v>
      </c>
      <c r="F160" s="507"/>
      <c r="G160" s="496"/>
      <c r="H160" s="496"/>
      <c r="I160" s="496"/>
      <c r="J160" s="496"/>
      <c r="K160" s="1693"/>
      <c r="L160" s="496"/>
      <c r="M160" s="496"/>
      <c r="N160" s="496"/>
      <c r="O160" s="496"/>
      <c r="P160" s="496"/>
      <c r="Q160" s="496"/>
      <c r="R160" s="496"/>
      <c r="S160" s="496"/>
      <c r="T160" s="496"/>
      <c r="U160" s="496"/>
      <c r="V160" s="496"/>
      <c r="W160" s="496"/>
      <c r="X160" s="496"/>
      <c r="Y160" s="496"/>
      <c r="Z160" s="496"/>
      <c r="AA160" s="496"/>
      <c r="AB160" s="496"/>
      <c r="AC160" s="496"/>
      <c r="AD160" s="496"/>
      <c r="AE160" s="496"/>
      <c r="AF160" s="496"/>
      <c r="AG160" s="496"/>
      <c r="AH160" s="496"/>
      <c r="AI160" s="496"/>
      <c r="AJ160" s="496"/>
      <c r="AK160" s="496"/>
      <c r="AL160" s="496"/>
      <c r="AM160" s="496"/>
      <c r="AN160" s="496"/>
      <c r="AO160" s="496"/>
      <c r="AP160" s="496"/>
      <c r="AQ160" s="496"/>
      <c r="AR160" s="496"/>
      <c r="AS160" s="496"/>
      <c r="AT160" s="496"/>
      <c r="AU160" s="496"/>
      <c r="AV160" s="496"/>
      <c r="AW160" s="496"/>
      <c r="AX160" s="496"/>
      <c r="AY160" s="496"/>
      <c r="AZ160" s="496"/>
      <c r="BA160" s="496"/>
      <c r="BB160" s="496"/>
      <c r="BC160" s="496"/>
      <c r="BD160" s="496"/>
      <c r="BE160" s="496"/>
      <c r="BF160" s="496"/>
      <c r="BG160" s="496"/>
      <c r="BH160" s="496"/>
      <c r="BI160" s="496"/>
      <c r="BJ160" s="496"/>
      <c r="BK160" s="496"/>
      <c r="BL160" s="496"/>
      <c r="BM160" s="496"/>
      <c r="BN160" s="496"/>
      <c r="BO160" s="496"/>
      <c r="BP160" s="496"/>
      <c r="BQ160" s="496"/>
      <c r="BR160" s="496"/>
      <c r="BS160" s="496"/>
      <c r="BT160" s="496"/>
      <c r="BU160" s="496"/>
      <c r="BV160" s="496"/>
      <c r="BW160" s="496"/>
      <c r="BX160" s="496"/>
      <c r="BY160" s="496"/>
      <c r="BZ160" s="496"/>
      <c r="CA160" s="496"/>
      <c r="CB160" s="496"/>
      <c r="CC160" s="496"/>
      <c r="CD160" s="496"/>
      <c r="CE160" s="496"/>
      <c r="CF160" s="496"/>
      <c r="CG160" s="496"/>
      <c r="CH160" s="496"/>
      <c r="CI160" s="496"/>
      <c r="CJ160" s="496"/>
      <c r="CK160" s="496"/>
      <c r="CL160" s="496"/>
      <c r="CM160" s="496"/>
      <c r="CN160" s="496"/>
      <c r="CO160" s="496"/>
      <c r="CP160" s="496"/>
      <c r="CQ160" s="496"/>
      <c r="CR160" s="496"/>
      <c r="CS160" s="496"/>
      <c r="CT160" s="496"/>
      <c r="CU160" s="496"/>
      <c r="CV160" s="496"/>
      <c r="CW160" s="496"/>
      <c r="CX160" s="496"/>
      <c r="CY160" s="1374"/>
      <c r="CZ160" s="1374"/>
      <c r="DA160" s="496"/>
      <c r="DB160" s="496"/>
      <c r="DC160" s="496"/>
      <c r="DD160" s="496"/>
      <c r="DE160" s="496"/>
      <c r="DF160" s="496"/>
      <c r="DG160" s="496"/>
      <c r="DH160" s="496"/>
      <c r="DI160" s="496"/>
      <c r="DJ160" s="496"/>
      <c r="DK160" s="496"/>
      <c r="DL160" s="496"/>
      <c r="DM160" s="496"/>
      <c r="DN160" s="496"/>
      <c r="DO160" s="496"/>
      <c r="DP160" s="496"/>
      <c r="DQ160" s="496"/>
      <c r="DR160" s="496"/>
      <c r="DS160" s="496"/>
      <c r="DT160" s="496"/>
      <c r="DU160" s="496">
        <f>D160</f>
        <v>8480000</v>
      </c>
      <c r="DV160" s="496"/>
      <c r="DW160" s="496"/>
      <c r="DX160" s="496"/>
      <c r="DY160" s="496"/>
      <c r="DZ160" s="496"/>
      <c r="EA160" s="496"/>
      <c r="EB160" s="496"/>
      <c r="EC160" s="496"/>
      <c r="ED160" s="496"/>
      <c r="EE160" s="496"/>
      <c r="EF160" s="496"/>
      <c r="EG160" s="496"/>
      <c r="EH160" s="496"/>
      <c r="EI160" s="496"/>
      <c r="EJ160" s="496"/>
      <c r="EK160" s="496"/>
      <c r="EL160" s="496"/>
      <c r="EM160" s="496"/>
      <c r="EN160" s="496"/>
      <c r="EO160" s="496"/>
      <c r="EP160" s="496"/>
      <c r="EQ160" s="496"/>
      <c r="ER160" s="496"/>
      <c r="ES160" s="496"/>
      <c r="ET160" s="496"/>
      <c r="EU160" s="496"/>
      <c r="EV160" s="496"/>
      <c r="EW160" s="496"/>
      <c r="EX160" s="496"/>
      <c r="EY160" s="496"/>
      <c r="EZ160" s="1684"/>
      <c r="FA160" s="500">
        <f t="shared" si="11"/>
        <v>8480000</v>
      </c>
      <c r="FB160" s="501">
        <f t="shared" si="13"/>
        <v>0</v>
      </c>
      <c r="FC160" s="404"/>
      <c r="FD160" s="404">
        <v>560275800</v>
      </c>
      <c r="FE160" s="404"/>
      <c r="FF160" s="404"/>
      <c r="FG160" s="404"/>
      <c r="FH160" s="404"/>
      <c r="FI160" s="404"/>
      <c r="FJ160" s="404"/>
      <c r="FK160" s="404"/>
      <c r="FL160" s="504"/>
    </row>
    <row r="161" spans="1:168" ht="20.25" x14ac:dyDescent="0.5">
      <c r="A161" s="399">
        <v>710</v>
      </c>
      <c r="B161" s="399">
        <v>71020</v>
      </c>
      <c r="C161" s="1682" t="s">
        <v>1468</v>
      </c>
      <c r="D161" s="1780">
        <v>2269515000</v>
      </c>
      <c r="E161" s="921">
        <v>0</v>
      </c>
      <c r="F161" s="507"/>
      <c r="G161" s="496"/>
      <c r="H161" s="496"/>
      <c r="I161" s="496"/>
      <c r="J161" s="496"/>
      <c r="K161" s="496"/>
      <c r="L161" s="496"/>
      <c r="M161" s="496"/>
      <c r="N161" s="496"/>
      <c r="O161" s="496"/>
      <c r="P161" s="496"/>
      <c r="Q161" s="496"/>
      <c r="R161" s="496"/>
      <c r="S161" s="496"/>
      <c r="T161" s="496"/>
      <c r="U161" s="496"/>
      <c r="V161" s="496"/>
      <c r="W161" s="496"/>
      <c r="X161" s="496"/>
      <c r="Y161" s="496"/>
      <c r="Z161" s="496"/>
      <c r="AA161" s="496"/>
      <c r="AB161" s="496"/>
      <c r="AC161" s="496"/>
      <c r="AD161" s="496"/>
      <c r="AE161" s="496"/>
      <c r="AF161" s="496"/>
      <c r="AG161" s="496"/>
      <c r="AH161" s="496"/>
      <c r="AI161" s="496"/>
      <c r="AJ161" s="496"/>
      <c r="AK161" s="496"/>
      <c r="AL161" s="496"/>
      <c r="AM161" s="496"/>
      <c r="AN161" s="496"/>
      <c r="AO161" s="496"/>
      <c r="AP161" s="496"/>
      <c r="AQ161" s="496"/>
      <c r="AR161" s="496"/>
      <c r="AS161" s="496"/>
      <c r="AT161" s="496"/>
      <c r="AU161" s="496"/>
      <c r="AV161" s="496"/>
      <c r="AW161" s="496"/>
      <c r="AX161" s="496"/>
      <c r="AY161" s="496"/>
      <c r="AZ161" s="496"/>
      <c r="BA161" s="496"/>
      <c r="BB161" s="496"/>
      <c r="BC161" s="496"/>
      <c r="BD161" s="496"/>
      <c r="BE161" s="496"/>
      <c r="BF161" s="496"/>
      <c r="BG161" s="496"/>
      <c r="BH161" s="496"/>
      <c r="BI161" s="496"/>
      <c r="BJ161" s="496"/>
      <c r="BK161" s="496"/>
      <c r="BL161" s="496"/>
      <c r="BM161" s="496"/>
      <c r="BN161" s="496"/>
      <c r="BO161" s="496"/>
      <c r="BP161" s="496"/>
      <c r="BQ161" s="496"/>
      <c r="BR161" s="496"/>
      <c r="BS161" s="496"/>
      <c r="BT161" s="496"/>
      <c r="BU161" s="496"/>
      <c r="BV161" s="496"/>
      <c r="BW161" s="496"/>
      <c r="BX161" s="496"/>
      <c r="BY161" s="496"/>
      <c r="BZ161" s="496"/>
      <c r="CA161" s="496"/>
      <c r="CB161" s="496"/>
      <c r="CC161" s="496"/>
      <c r="CD161" s="496"/>
      <c r="CE161" s="496"/>
      <c r="CF161" s="496"/>
      <c r="CG161" s="496"/>
      <c r="CH161" s="496"/>
      <c r="CI161" s="496"/>
      <c r="CJ161" s="496"/>
      <c r="CK161" s="496"/>
      <c r="CL161" s="496"/>
      <c r="CM161" s="496"/>
      <c r="CN161" s="496"/>
      <c r="CO161" s="496"/>
      <c r="CP161" s="496"/>
      <c r="CQ161" s="496"/>
      <c r="CR161" s="496"/>
      <c r="CS161" s="496"/>
      <c r="CT161" s="496"/>
      <c r="CU161" s="496"/>
      <c r="CV161" s="496"/>
      <c r="CW161" s="496"/>
      <c r="CX161" s="496"/>
      <c r="CY161" s="1374"/>
      <c r="CZ161" s="1374"/>
      <c r="DA161" s="496"/>
      <c r="DB161" s="496"/>
      <c r="DC161" s="496"/>
      <c r="DD161" s="496"/>
      <c r="DE161" s="496"/>
      <c r="DF161" s="496"/>
      <c r="DG161" s="496"/>
      <c r="DH161" s="496"/>
      <c r="DI161" s="496"/>
      <c r="DJ161" s="496"/>
      <c r="DK161" s="496"/>
      <c r="DL161" s="496"/>
      <c r="DM161" s="496"/>
      <c r="DN161" s="496"/>
      <c r="DO161" s="496"/>
      <c r="DP161" s="496"/>
      <c r="DQ161" s="496"/>
      <c r="DR161" s="496"/>
      <c r="DS161" s="1779">
        <f>D161</f>
        <v>2269515000</v>
      </c>
      <c r="DT161" s="496"/>
      <c r="DU161" s="496"/>
      <c r="DV161" s="496"/>
      <c r="DW161" s="496"/>
      <c r="DX161" s="496"/>
      <c r="DY161" s="496"/>
      <c r="DZ161" s="496"/>
      <c r="EA161" s="496"/>
      <c r="EB161" s="496"/>
      <c r="EC161" s="496"/>
      <c r="ED161" s="496"/>
      <c r="EE161" s="496"/>
      <c r="EF161" s="496"/>
      <c r="EG161" s="496"/>
      <c r="EH161" s="496"/>
      <c r="EI161" s="496"/>
      <c r="EJ161" s="496"/>
      <c r="EK161" s="496"/>
      <c r="EL161" s="496"/>
      <c r="EM161" s="496"/>
      <c r="EN161" s="496"/>
      <c r="EO161" s="496"/>
      <c r="EP161" s="496"/>
      <c r="EQ161" s="496"/>
      <c r="ER161" s="496"/>
      <c r="ES161" s="496"/>
      <c r="ET161" s="496"/>
      <c r="EU161" s="496"/>
      <c r="EV161" s="496"/>
      <c r="EW161" s="496"/>
      <c r="EX161" s="496"/>
      <c r="EY161" s="496"/>
      <c r="EZ161" s="1684"/>
      <c r="FA161" s="500">
        <f t="shared" si="11"/>
        <v>2269515000</v>
      </c>
      <c r="FB161" s="501">
        <f t="shared" si="13"/>
        <v>0</v>
      </c>
      <c r="FC161" s="404"/>
      <c r="FD161" s="404">
        <v>713143200</v>
      </c>
      <c r="FE161" s="404"/>
      <c r="FF161" s="404"/>
      <c r="FG161" s="404"/>
      <c r="FH161" s="404"/>
      <c r="FI161" s="404"/>
      <c r="FJ161" s="404"/>
      <c r="FK161" s="404"/>
      <c r="FL161" s="504"/>
    </row>
    <row r="162" spans="1:168" ht="20.25" x14ac:dyDescent="0.5">
      <c r="A162" s="399">
        <v>710</v>
      </c>
      <c r="B162" s="399">
        <v>71021</v>
      </c>
      <c r="C162" s="1682" t="s">
        <v>1569</v>
      </c>
      <c r="D162" s="1780">
        <v>865133000</v>
      </c>
      <c r="E162" s="921">
        <v>0</v>
      </c>
      <c r="F162" s="507"/>
      <c r="G162" s="496"/>
      <c r="H162" s="496"/>
      <c r="I162" s="496"/>
      <c r="J162" s="496"/>
      <c r="K162" s="496"/>
      <c r="L162" s="496"/>
      <c r="M162" s="496"/>
      <c r="N162" s="496"/>
      <c r="O162" s="496"/>
      <c r="P162" s="496"/>
      <c r="Q162" s="496"/>
      <c r="R162" s="496"/>
      <c r="S162" s="496"/>
      <c r="T162" s="496"/>
      <c r="U162" s="496"/>
      <c r="V162" s="496"/>
      <c r="W162" s="496"/>
      <c r="X162" s="496"/>
      <c r="Y162" s="496"/>
      <c r="Z162" s="496"/>
      <c r="AA162" s="496"/>
      <c r="AB162" s="496"/>
      <c r="AC162" s="496"/>
      <c r="AD162" s="496"/>
      <c r="AE162" s="496"/>
      <c r="AF162" s="496"/>
      <c r="AG162" s="496"/>
      <c r="AH162" s="496"/>
      <c r="AI162" s="496"/>
      <c r="AJ162" s="496"/>
      <c r="AK162" s="496"/>
      <c r="AL162" s="496"/>
      <c r="AM162" s="496"/>
      <c r="AN162" s="496"/>
      <c r="AO162" s="496"/>
      <c r="AP162" s="496"/>
      <c r="AQ162" s="496"/>
      <c r="AR162" s="496"/>
      <c r="AS162" s="496"/>
      <c r="AT162" s="496"/>
      <c r="AU162" s="496"/>
      <c r="AV162" s="496"/>
      <c r="AW162" s="496"/>
      <c r="AX162" s="496"/>
      <c r="AY162" s="496"/>
      <c r="AZ162" s="496"/>
      <c r="BA162" s="496"/>
      <c r="BB162" s="496"/>
      <c r="BC162" s="496"/>
      <c r="BD162" s="496"/>
      <c r="BE162" s="496"/>
      <c r="BF162" s="496"/>
      <c r="BG162" s="496"/>
      <c r="BH162" s="496"/>
      <c r="BI162" s="496"/>
      <c r="BJ162" s="496"/>
      <c r="BK162" s="496"/>
      <c r="BL162" s="496"/>
      <c r="BM162" s="496"/>
      <c r="BN162" s="496"/>
      <c r="BO162" s="496"/>
      <c r="BP162" s="496"/>
      <c r="BQ162" s="496"/>
      <c r="BR162" s="496"/>
      <c r="BS162" s="496"/>
      <c r="BT162" s="496"/>
      <c r="BU162" s="496"/>
      <c r="BV162" s="496"/>
      <c r="BW162" s="496"/>
      <c r="BX162" s="496"/>
      <c r="BY162" s="496"/>
      <c r="BZ162" s="496"/>
      <c r="CA162" s="496"/>
      <c r="CB162" s="496"/>
      <c r="CC162" s="496"/>
      <c r="CD162" s="496"/>
      <c r="CE162" s="496"/>
      <c r="CF162" s="496"/>
      <c r="CG162" s="496"/>
      <c r="CH162" s="496"/>
      <c r="CI162" s="496"/>
      <c r="CJ162" s="496"/>
      <c r="CK162" s="496"/>
      <c r="CL162" s="496"/>
      <c r="CM162" s="496"/>
      <c r="CN162" s="496"/>
      <c r="CO162" s="496"/>
      <c r="CP162" s="496"/>
      <c r="CQ162" s="496"/>
      <c r="CR162" s="496"/>
      <c r="CS162" s="496"/>
      <c r="CT162" s="496"/>
      <c r="CU162" s="496"/>
      <c r="CV162" s="496"/>
      <c r="CW162" s="496"/>
      <c r="CX162" s="496"/>
      <c r="CY162" s="1374"/>
      <c r="CZ162" s="1374"/>
      <c r="DA162" s="496"/>
      <c r="DB162" s="496"/>
      <c r="DC162" s="496"/>
      <c r="DD162" s="496"/>
      <c r="DE162" s="496"/>
      <c r="DF162" s="496"/>
      <c r="DG162" s="496"/>
      <c r="DH162" s="496"/>
      <c r="DI162" s="496"/>
      <c r="DJ162" s="496"/>
      <c r="DK162" s="496"/>
      <c r="DL162" s="496"/>
      <c r="DM162" s="496"/>
      <c r="DN162" s="496"/>
      <c r="DO162" s="496"/>
      <c r="DP162" s="496"/>
      <c r="DQ162" s="496"/>
      <c r="DR162" s="496"/>
      <c r="DS162" s="496"/>
      <c r="DT162" s="496"/>
      <c r="DU162" s="496"/>
      <c r="DV162" s="496"/>
      <c r="DW162" s="496"/>
      <c r="DX162" s="496"/>
      <c r="DY162" s="496"/>
      <c r="DZ162" s="496"/>
      <c r="EA162" s="496">
        <f>D162</f>
        <v>865133000</v>
      </c>
      <c r="EB162" s="496"/>
      <c r="EC162" s="496"/>
      <c r="ED162" s="496"/>
      <c r="EE162" s="496"/>
      <c r="EF162" s="496"/>
      <c r="EG162" s="496"/>
      <c r="EH162" s="496"/>
      <c r="EI162" s="496"/>
      <c r="EJ162" s="496"/>
      <c r="EK162" s="496"/>
      <c r="EL162" s="496"/>
      <c r="EM162" s="496"/>
      <c r="EN162" s="496"/>
      <c r="EO162" s="496"/>
      <c r="EP162" s="496"/>
      <c r="EQ162" s="496"/>
      <c r="ER162" s="496"/>
      <c r="ES162" s="496"/>
      <c r="ET162" s="496"/>
      <c r="EU162" s="496"/>
      <c r="EV162" s="496"/>
      <c r="EW162" s="496"/>
      <c r="EX162" s="496"/>
      <c r="EY162" s="496"/>
      <c r="EZ162" s="1684"/>
      <c r="FA162" s="500">
        <f t="shared" si="11"/>
        <v>865133000</v>
      </c>
      <c r="FB162" s="501">
        <f t="shared" si="13"/>
        <v>0</v>
      </c>
      <c r="FC162" s="404"/>
      <c r="FD162" s="404"/>
      <c r="FE162" s="404"/>
      <c r="FF162" s="404"/>
      <c r="FG162" s="404"/>
      <c r="FH162" s="404"/>
      <c r="FI162" s="404"/>
      <c r="FJ162" s="404"/>
      <c r="FK162" s="404"/>
      <c r="FL162" s="504"/>
    </row>
    <row r="163" spans="1:168" ht="20.25" x14ac:dyDescent="0.5">
      <c r="A163" s="399">
        <v>710</v>
      </c>
      <c r="B163" s="399">
        <v>71022</v>
      </c>
      <c r="C163" s="1682" t="s">
        <v>1469</v>
      </c>
      <c r="D163" s="1780">
        <v>3539302248</v>
      </c>
      <c r="E163" s="921">
        <v>0</v>
      </c>
      <c r="F163" s="507"/>
      <c r="G163" s="496"/>
      <c r="H163" s="496"/>
      <c r="I163" s="496"/>
      <c r="J163" s="496"/>
      <c r="K163" s="496"/>
      <c r="L163" s="496"/>
      <c r="M163" s="496"/>
      <c r="N163" s="496"/>
      <c r="O163" s="496"/>
      <c r="P163" s="496"/>
      <c r="Q163" s="496"/>
      <c r="R163" s="496"/>
      <c r="S163" s="496"/>
      <c r="T163" s="496"/>
      <c r="U163" s="496"/>
      <c r="V163" s="496"/>
      <c r="W163" s="496"/>
      <c r="X163" s="496"/>
      <c r="Y163" s="496"/>
      <c r="Z163" s="496"/>
      <c r="AA163" s="496"/>
      <c r="AB163" s="496"/>
      <c r="AC163" s="496"/>
      <c r="AD163" s="496"/>
      <c r="AE163" s="496"/>
      <c r="AF163" s="496"/>
      <c r="AG163" s="496"/>
      <c r="AH163" s="496"/>
      <c r="AI163" s="496"/>
      <c r="AJ163" s="496"/>
      <c r="AK163" s="496"/>
      <c r="AL163" s="496"/>
      <c r="AM163" s="496"/>
      <c r="AN163" s="496"/>
      <c r="AO163" s="496"/>
      <c r="AP163" s="496"/>
      <c r="AQ163" s="496"/>
      <c r="AR163" s="496"/>
      <c r="AS163" s="496"/>
      <c r="AT163" s="496"/>
      <c r="AU163" s="496"/>
      <c r="AV163" s="496"/>
      <c r="AW163" s="496"/>
      <c r="AX163" s="496"/>
      <c r="AY163" s="496"/>
      <c r="AZ163" s="496"/>
      <c r="BA163" s="496"/>
      <c r="BB163" s="496"/>
      <c r="BC163" s="496"/>
      <c r="BD163" s="496"/>
      <c r="BE163" s="496"/>
      <c r="BF163" s="496"/>
      <c r="BG163" s="496"/>
      <c r="BH163" s="496"/>
      <c r="BI163" s="496"/>
      <c r="BJ163" s="496"/>
      <c r="BK163" s="496"/>
      <c r="BL163" s="496"/>
      <c r="BM163" s="496"/>
      <c r="BN163" s="496">
        <f>E163</f>
        <v>0</v>
      </c>
      <c r="BO163" s="496"/>
      <c r="BP163" s="496"/>
      <c r="BQ163" s="496"/>
      <c r="BR163" s="496"/>
      <c r="BS163" s="496"/>
      <c r="BT163" s="496"/>
      <c r="BU163" s="496"/>
      <c r="BV163" s="496"/>
      <c r="BW163" s="496"/>
      <c r="BX163" s="496"/>
      <c r="BY163" s="496"/>
      <c r="BZ163" s="496"/>
      <c r="CA163" s="496"/>
      <c r="CB163" s="496"/>
      <c r="CC163" s="496"/>
      <c r="CD163" s="496"/>
      <c r="CE163" s="496"/>
      <c r="CF163" s="496"/>
      <c r="CG163" s="496"/>
      <c r="CH163" s="496"/>
      <c r="CI163" s="496"/>
      <c r="CJ163" s="496"/>
      <c r="CK163" s="496"/>
      <c r="CL163" s="496"/>
      <c r="CM163" s="496"/>
      <c r="CN163" s="496"/>
      <c r="CO163" s="496"/>
      <c r="CP163" s="496"/>
      <c r="CQ163" s="496"/>
      <c r="CR163" s="496"/>
      <c r="CS163" s="496"/>
      <c r="CT163" s="496"/>
      <c r="CU163" s="496"/>
      <c r="CV163" s="496"/>
      <c r="CW163" s="496"/>
      <c r="CX163" s="496"/>
      <c r="CY163" s="1374"/>
      <c r="CZ163" s="1374"/>
      <c r="DA163" s="496"/>
      <c r="DB163" s="496"/>
      <c r="DC163" s="496"/>
      <c r="DD163" s="496"/>
      <c r="DE163" s="496"/>
      <c r="DF163" s="496"/>
      <c r="DG163" s="496"/>
      <c r="DH163" s="496"/>
      <c r="DI163" s="496"/>
      <c r="DJ163" s="496"/>
      <c r="DK163" s="496"/>
      <c r="DL163" s="496"/>
      <c r="DM163" s="496"/>
      <c r="DN163" s="496"/>
      <c r="DO163" s="496"/>
      <c r="DP163" s="496"/>
      <c r="DQ163" s="496"/>
      <c r="DR163" s="496"/>
      <c r="DS163" s="496"/>
      <c r="DT163" s="496"/>
      <c r="DU163" s="496"/>
      <c r="DV163" s="496"/>
      <c r="DW163" s="496"/>
      <c r="DX163" s="496"/>
      <c r="DY163" s="496"/>
      <c r="DZ163" s="496"/>
      <c r="EA163" s="496">
        <f>D163</f>
        <v>3539302248</v>
      </c>
      <c r="EB163" s="496"/>
      <c r="EC163" s="496"/>
      <c r="ED163" s="496"/>
      <c r="EE163" s="496"/>
      <c r="EF163" s="496"/>
      <c r="EG163" s="496"/>
      <c r="EH163" s="496"/>
      <c r="EI163" s="496"/>
      <c r="EJ163" s="496"/>
      <c r="EK163" s="496"/>
      <c r="EL163" s="496"/>
      <c r="EM163" s="496"/>
      <c r="EN163" s="496"/>
      <c r="EO163" s="496"/>
      <c r="EP163" s="496"/>
      <c r="EQ163" s="496"/>
      <c r="ER163" s="496"/>
      <c r="ES163" s="496"/>
      <c r="ET163" s="496"/>
      <c r="EU163" s="496"/>
      <c r="EV163" s="496"/>
      <c r="EW163" s="496"/>
      <c r="EX163" s="496"/>
      <c r="EY163" s="496"/>
      <c r="EZ163" s="1684"/>
      <c r="FA163" s="500">
        <f t="shared" si="11"/>
        <v>3539302248</v>
      </c>
      <c r="FB163" s="501">
        <f t="shared" si="13"/>
        <v>0</v>
      </c>
      <c r="FC163" s="404"/>
      <c r="FD163" s="404">
        <v>166600631</v>
      </c>
      <c r="FE163" s="404"/>
      <c r="FF163" s="404"/>
      <c r="FG163" s="404"/>
      <c r="FH163" s="404"/>
      <c r="FI163" s="404"/>
      <c r="FJ163" s="404"/>
      <c r="FK163" s="404"/>
      <c r="FL163" s="504"/>
    </row>
    <row r="164" spans="1:168" ht="20.25" x14ac:dyDescent="0.5">
      <c r="A164" s="399">
        <v>710</v>
      </c>
      <c r="B164" s="399">
        <v>71023</v>
      </c>
      <c r="C164" s="1682" t="s">
        <v>1470</v>
      </c>
      <c r="D164" s="1780">
        <v>35232750002</v>
      </c>
      <c r="E164" s="921">
        <v>0</v>
      </c>
      <c r="F164" s="507"/>
      <c r="G164" s="496"/>
      <c r="H164" s="496"/>
      <c r="I164" s="496"/>
      <c r="J164" s="496"/>
      <c r="K164" s="496"/>
      <c r="L164" s="496"/>
      <c r="M164" s="496"/>
      <c r="N164" s="496"/>
      <c r="O164" s="496"/>
      <c r="P164" s="496"/>
      <c r="Q164" s="496"/>
      <c r="R164" s="496"/>
      <c r="S164" s="496"/>
      <c r="T164" s="496"/>
      <c r="U164" s="496"/>
      <c r="V164" s="496"/>
      <c r="W164" s="496"/>
      <c r="X164" s="496"/>
      <c r="Y164" s="496"/>
      <c r="Z164" s="496"/>
      <c r="AA164" s="496"/>
      <c r="AB164" s="496"/>
      <c r="AC164" s="496"/>
      <c r="AD164" s="496"/>
      <c r="AE164" s="496"/>
      <c r="AF164" s="496"/>
      <c r="AG164" s="496"/>
      <c r="AH164" s="496"/>
      <c r="AI164" s="496"/>
      <c r="AJ164" s="496"/>
      <c r="AK164" s="496"/>
      <c r="AL164" s="496"/>
      <c r="AM164" s="496"/>
      <c r="AN164" s="496"/>
      <c r="AO164" s="496"/>
      <c r="AP164" s="496"/>
      <c r="AQ164" s="496"/>
      <c r="AR164" s="496"/>
      <c r="AS164" s="496"/>
      <c r="AT164" s="496"/>
      <c r="AU164" s="496"/>
      <c r="AV164" s="496"/>
      <c r="AW164" s="496"/>
      <c r="AX164" s="496"/>
      <c r="AY164" s="496"/>
      <c r="AZ164" s="496"/>
      <c r="BA164" s="496"/>
      <c r="BB164" s="496"/>
      <c r="BC164" s="496"/>
      <c r="BD164" s="496"/>
      <c r="BE164" s="496"/>
      <c r="BF164" s="496"/>
      <c r="BG164" s="496"/>
      <c r="BH164" s="496"/>
      <c r="BI164" s="496"/>
      <c r="BJ164" s="496"/>
      <c r="BK164" s="496"/>
      <c r="BL164" s="496"/>
      <c r="BM164" s="496"/>
      <c r="BN164" s="496">
        <f>E164</f>
        <v>0</v>
      </c>
      <c r="BO164" s="496"/>
      <c r="BP164" s="496"/>
      <c r="BQ164" s="496"/>
      <c r="BR164" s="496"/>
      <c r="BS164" s="496"/>
      <c r="BT164" s="496"/>
      <c r="BU164" s="496"/>
      <c r="BV164" s="496"/>
      <c r="BW164" s="496"/>
      <c r="BX164" s="496"/>
      <c r="BY164" s="496"/>
      <c r="BZ164" s="496"/>
      <c r="CA164" s="496"/>
      <c r="CB164" s="496"/>
      <c r="CC164" s="496"/>
      <c r="CD164" s="496"/>
      <c r="CE164" s="496"/>
      <c r="CF164" s="496"/>
      <c r="CG164" s="496"/>
      <c r="CH164" s="496"/>
      <c r="CI164" s="496"/>
      <c r="CJ164" s="496"/>
      <c r="CK164" s="496"/>
      <c r="CL164" s="496"/>
      <c r="CM164" s="496"/>
      <c r="CN164" s="496"/>
      <c r="CO164" s="496"/>
      <c r="CP164" s="496"/>
      <c r="CQ164" s="496"/>
      <c r="CR164" s="496"/>
      <c r="CS164" s="496"/>
      <c r="CT164" s="496"/>
      <c r="CU164" s="496"/>
      <c r="CV164" s="496"/>
      <c r="CW164" s="496"/>
      <c r="CX164" s="496"/>
      <c r="CY164" s="1374"/>
      <c r="CZ164" s="1374"/>
      <c r="DA164" s="496"/>
      <c r="DB164" s="496"/>
      <c r="DC164" s="496"/>
      <c r="DD164" s="496"/>
      <c r="DE164" s="496"/>
      <c r="DF164" s="496"/>
      <c r="DG164" s="496"/>
      <c r="DH164" s="496"/>
      <c r="DI164" s="496"/>
      <c r="DJ164" s="496"/>
      <c r="DK164" s="496"/>
      <c r="DL164" s="496"/>
      <c r="DM164" s="496"/>
      <c r="DN164" s="496"/>
      <c r="DO164" s="496"/>
      <c r="DP164" s="496"/>
      <c r="DQ164" s="496"/>
      <c r="DR164" s="496">
        <f>D164</f>
        <v>35232750002</v>
      </c>
      <c r="DS164" s="496"/>
      <c r="DT164" s="496"/>
      <c r="DU164" s="496"/>
      <c r="DV164" s="496"/>
      <c r="DW164" s="496"/>
      <c r="DX164" s="496"/>
      <c r="DY164" s="496"/>
      <c r="DZ164" s="496"/>
      <c r="EA164" s="496"/>
      <c r="EB164" s="496"/>
      <c r="EC164" s="496"/>
      <c r="ED164" s="496"/>
      <c r="EE164" s="496"/>
      <c r="EF164" s="496"/>
      <c r="EG164" s="496"/>
      <c r="EH164" s="496"/>
      <c r="EI164" s="496"/>
      <c r="EJ164" s="496"/>
      <c r="EK164" s="496"/>
      <c r="EL164" s="496"/>
      <c r="EM164" s="496"/>
      <c r="EN164" s="496"/>
      <c r="EO164" s="496"/>
      <c r="EP164" s="496"/>
      <c r="EQ164" s="496"/>
      <c r="ER164" s="496"/>
      <c r="ES164" s="496"/>
      <c r="ET164" s="496"/>
      <c r="EU164" s="496"/>
      <c r="EV164" s="496"/>
      <c r="EW164" s="496"/>
      <c r="EX164" s="496"/>
      <c r="EY164" s="496"/>
      <c r="EZ164" s="1684"/>
      <c r="FA164" s="500">
        <f t="shared" si="11"/>
        <v>35232750002</v>
      </c>
      <c r="FB164" s="501">
        <f t="shared" si="13"/>
        <v>0</v>
      </c>
      <c r="FC164" s="404"/>
      <c r="FD164" s="404">
        <v>20376210576</v>
      </c>
      <c r="FE164" s="404"/>
      <c r="FF164" s="404"/>
      <c r="FG164" s="404"/>
      <c r="FH164" s="404"/>
      <c r="FI164" s="404"/>
      <c r="FJ164" s="404"/>
      <c r="FK164" s="404"/>
      <c r="FL164" s="504"/>
    </row>
    <row r="165" spans="1:168" ht="20.25" x14ac:dyDescent="0.5">
      <c r="A165" s="399">
        <v>710</v>
      </c>
      <c r="B165" s="399">
        <v>71024</v>
      </c>
      <c r="C165" s="1682" t="s">
        <v>1471</v>
      </c>
      <c r="D165" s="1780">
        <v>10745908908</v>
      </c>
      <c r="E165" s="921">
        <v>0</v>
      </c>
      <c r="F165" s="507"/>
      <c r="G165" s="496"/>
      <c r="H165" s="496"/>
      <c r="I165" s="496"/>
      <c r="J165" s="496"/>
      <c r="K165" s="496"/>
      <c r="L165" s="496"/>
      <c r="M165" s="496"/>
      <c r="N165" s="496"/>
      <c r="O165" s="496"/>
      <c r="P165" s="496"/>
      <c r="Q165" s="496"/>
      <c r="R165" s="496"/>
      <c r="S165" s="496"/>
      <c r="T165" s="496"/>
      <c r="U165" s="496"/>
      <c r="V165" s="496"/>
      <c r="W165" s="496"/>
      <c r="X165" s="496"/>
      <c r="Y165" s="496"/>
      <c r="Z165" s="496"/>
      <c r="AA165" s="496"/>
      <c r="AB165" s="496"/>
      <c r="AC165" s="496"/>
      <c r="AD165" s="496"/>
      <c r="AE165" s="496"/>
      <c r="AF165" s="496"/>
      <c r="AG165" s="496"/>
      <c r="AH165" s="496"/>
      <c r="AI165" s="496"/>
      <c r="AJ165" s="496"/>
      <c r="AK165" s="496"/>
      <c r="AL165" s="496"/>
      <c r="AM165" s="496"/>
      <c r="AN165" s="496"/>
      <c r="AO165" s="496"/>
      <c r="AP165" s="496"/>
      <c r="AQ165" s="496"/>
      <c r="AR165" s="496"/>
      <c r="AS165" s="496"/>
      <c r="AT165" s="496"/>
      <c r="AU165" s="496"/>
      <c r="AV165" s="496"/>
      <c r="AW165" s="496"/>
      <c r="AX165" s="496"/>
      <c r="AY165" s="496"/>
      <c r="AZ165" s="496"/>
      <c r="BA165" s="496"/>
      <c r="BB165" s="496"/>
      <c r="BC165" s="496"/>
      <c r="BD165" s="496"/>
      <c r="BE165" s="496"/>
      <c r="BF165" s="496"/>
      <c r="BG165" s="496"/>
      <c r="BH165" s="496"/>
      <c r="BI165" s="496"/>
      <c r="BJ165" s="496"/>
      <c r="BK165" s="496"/>
      <c r="BL165" s="496"/>
      <c r="BM165" s="496"/>
      <c r="BN165" s="496"/>
      <c r="BO165" s="496"/>
      <c r="BP165" s="496"/>
      <c r="BQ165" s="496"/>
      <c r="BR165" s="496"/>
      <c r="BS165" s="496"/>
      <c r="BT165" s="496"/>
      <c r="BU165" s="496"/>
      <c r="BV165" s="496"/>
      <c r="BW165" s="496"/>
      <c r="BX165" s="496"/>
      <c r="BY165" s="496"/>
      <c r="BZ165" s="496"/>
      <c r="CA165" s="496"/>
      <c r="CB165" s="496"/>
      <c r="CC165" s="496"/>
      <c r="CD165" s="496"/>
      <c r="CE165" s="496"/>
      <c r="CF165" s="496"/>
      <c r="CG165" s="496"/>
      <c r="CH165" s="496"/>
      <c r="CI165" s="496"/>
      <c r="CJ165" s="496"/>
      <c r="CK165" s="496"/>
      <c r="CL165" s="496"/>
      <c r="CM165" s="496"/>
      <c r="CN165" s="496"/>
      <c r="CO165" s="496"/>
      <c r="CP165" s="496"/>
      <c r="CQ165" s="496"/>
      <c r="CR165" s="496"/>
      <c r="CS165" s="496"/>
      <c r="CT165" s="496"/>
      <c r="CU165" s="496"/>
      <c r="CV165" s="496"/>
      <c r="CW165" s="496"/>
      <c r="CX165" s="496"/>
      <c r="CY165" s="1374"/>
      <c r="CZ165" s="1374"/>
      <c r="DA165" s="496"/>
      <c r="DB165" s="496"/>
      <c r="DC165" s="496"/>
      <c r="DD165" s="496"/>
      <c r="DE165" s="496"/>
      <c r="DF165" s="496"/>
      <c r="DG165" s="496"/>
      <c r="DH165" s="496"/>
      <c r="DI165" s="496"/>
      <c r="DJ165" s="496"/>
      <c r="DK165" s="496"/>
      <c r="DL165" s="496"/>
      <c r="DM165" s="496">
        <f>D165</f>
        <v>10745908908</v>
      </c>
      <c r="DN165" s="496"/>
      <c r="DO165" s="496"/>
      <c r="DP165" s="496"/>
      <c r="DQ165" s="496"/>
      <c r="DR165" s="496"/>
      <c r="DS165" s="496"/>
      <c r="DT165" s="496"/>
      <c r="DU165" s="496"/>
      <c r="DV165" s="496"/>
      <c r="DW165" s="496"/>
      <c r="DX165" s="496"/>
      <c r="DY165" s="496"/>
      <c r="DZ165" s="496"/>
      <c r="EA165" s="496"/>
      <c r="EB165" s="496"/>
      <c r="EC165" s="496"/>
      <c r="ED165" s="496"/>
      <c r="EE165" s="496"/>
      <c r="EF165" s="496"/>
      <c r="EG165" s="496"/>
      <c r="EH165" s="496"/>
      <c r="EI165" s="496"/>
      <c r="EJ165" s="496"/>
      <c r="EK165" s="496"/>
      <c r="EL165" s="496"/>
      <c r="EM165" s="496"/>
      <c r="EN165" s="496"/>
      <c r="EO165" s="496"/>
      <c r="EP165" s="496"/>
      <c r="EQ165" s="496"/>
      <c r="ER165" s="496"/>
      <c r="ES165" s="496"/>
      <c r="ET165" s="496"/>
      <c r="EU165" s="496"/>
      <c r="EV165" s="496"/>
      <c r="EW165" s="496"/>
      <c r="EX165" s="496"/>
      <c r="EY165" s="496"/>
      <c r="EZ165" s="1684"/>
      <c r="FA165" s="500">
        <f t="shared" si="11"/>
        <v>10745908908</v>
      </c>
      <c r="FB165" s="501">
        <f t="shared" si="13"/>
        <v>0</v>
      </c>
      <c r="FC165" s="404"/>
      <c r="FD165" s="404">
        <v>2069617135</v>
      </c>
      <c r="FE165" s="404"/>
      <c r="FF165" s="404"/>
      <c r="FG165" s="404"/>
      <c r="FH165" s="404"/>
      <c r="FI165" s="404"/>
      <c r="FJ165" s="404"/>
      <c r="FK165" s="404"/>
      <c r="FL165" s="504"/>
    </row>
    <row r="166" spans="1:168" ht="20.25" x14ac:dyDescent="0.5">
      <c r="A166" s="399">
        <v>710</v>
      </c>
      <c r="B166" s="399">
        <v>71026</v>
      </c>
      <c r="C166" s="1682" t="s">
        <v>1472</v>
      </c>
      <c r="D166" s="1780">
        <v>39100490198</v>
      </c>
      <c r="E166" s="921">
        <v>0</v>
      </c>
      <c r="F166" s="507"/>
      <c r="G166" s="496"/>
      <c r="H166" s="496"/>
      <c r="I166" s="496"/>
      <c r="J166" s="496"/>
      <c r="K166" s="496"/>
      <c r="L166" s="496"/>
      <c r="M166" s="496"/>
      <c r="N166" s="496"/>
      <c r="O166" s="496"/>
      <c r="P166" s="496"/>
      <c r="Q166" s="496"/>
      <c r="R166" s="496"/>
      <c r="S166" s="496"/>
      <c r="T166" s="496"/>
      <c r="U166" s="496"/>
      <c r="V166" s="496"/>
      <c r="W166" s="496"/>
      <c r="X166" s="496"/>
      <c r="Y166" s="496"/>
      <c r="Z166" s="496"/>
      <c r="AA166" s="496"/>
      <c r="AB166" s="496"/>
      <c r="AC166" s="496"/>
      <c r="AD166" s="496"/>
      <c r="AE166" s="496"/>
      <c r="AF166" s="496"/>
      <c r="AG166" s="496"/>
      <c r="AH166" s="496"/>
      <c r="AI166" s="496"/>
      <c r="AJ166" s="496"/>
      <c r="AK166" s="496"/>
      <c r="AL166" s="496"/>
      <c r="AM166" s="496"/>
      <c r="AN166" s="496"/>
      <c r="AO166" s="496"/>
      <c r="AP166" s="496"/>
      <c r="AQ166" s="496"/>
      <c r="AR166" s="496"/>
      <c r="AS166" s="496"/>
      <c r="AT166" s="496"/>
      <c r="AU166" s="496"/>
      <c r="AV166" s="496"/>
      <c r="AW166" s="496"/>
      <c r="AX166" s="496"/>
      <c r="AY166" s="496"/>
      <c r="AZ166" s="496"/>
      <c r="BA166" s="496"/>
      <c r="BB166" s="496"/>
      <c r="BC166" s="496"/>
      <c r="BD166" s="496"/>
      <c r="BE166" s="496"/>
      <c r="BF166" s="496"/>
      <c r="BG166" s="496"/>
      <c r="BH166" s="496"/>
      <c r="BI166" s="496"/>
      <c r="BJ166" s="496"/>
      <c r="BK166" s="496"/>
      <c r="BL166" s="496"/>
      <c r="BM166" s="496"/>
      <c r="BN166" s="496"/>
      <c r="BO166" s="496"/>
      <c r="BP166" s="496"/>
      <c r="BQ166" s="496"/>
      <c r="BR166" s="496"/>
      <c r="BS166" s="496"/>
      <c r="BT166" s="496"/>
      <c r="BU166" s="496"/>
      <c r="BV166" s="496"/>
      <c r="BW166" s="496"/>
      <c r="BX166" s="496"/>
      <c r="BY166" s="496"/>
      <c r="BZ166" s="496"/>
      <c r="CA166" s="496"/>
      <c r="CB166" s="496"/>
      <c r="CC166" s="496"/>
      <c r="CD166" s="496"/>
      <c r="CE166" s="496"/>
      <c r="CF166" s="496"/>
      <c r="CG166" s="496"/>
      <c r="CH166" s="496"/>
      <c r="CI166" s="496"/>
      <c r="CJ166" s="496"/>
      <c r="CK166" s="496"/>
      <c r="CL166" s="496"/>
      <c r="CM166" s="496"/>
      <c r="CN166" s="496"/>
      <c r="CO166" s="496"/>
      <c r="CP166" s="496"/>
      <c r="CQ166" s="496"/>
      <c r="CR166" s="496"/>
      <c r="CS166" s="496"/>
      <c r="CT166" s="496"/>
      <c r="CU166" s="496"/>
      <c r="CV166" s="496"/>
      <c r="CW166" s="496"/>
      <c r="CX166" s="496"/>
      <c r="CY166" s="1374"/>
      <c r="CZ166" s="1374"/>
      <c r="DA166" s="496">
        <f>D166</f>
        <v>39100490198</v>
      </c>
      <c r="DB166" s="496"/>
      <c r="DC166" s="496"/>
      <c r="DD166" s="496"/>
      <c r="DE166" s="496"/>
      <c r="DF166" s="496"/>
      <c r="DG166" s="496"/>
      <c r="DH166" s="496"/>
      <c r="DI166" s="496"/>
      <c r="DJ166" s="496"/>
      <c r="DK166" s="496"/>
      <c r="DL166" s="496"/>
      <c r="DM166" s="496"/>
      <c r="DN166" s="496"/>
      <c r="DO166" s="496"/>
      <c r="DP166" s="496"/>
      <c r="DQ166" s="496"/>
      <c r="DR166" s="496"/>
      <c r="DS166" s="496"/>
      <c r="DT166" s="496"/>
      <c r="DU166" s="496"/>
      <c r="DV166" s="496"/>
      <c r="DW166" s="496"/>
      <c r="DX166" s="496"/>
      <c r="DY166" s="496"/>
      <c r="DZ166" s="496"/>
      <c r="EA166" s="496"/>
      <c r="EB166" s="496"/>
      <c r="EC166" s="496"/>
      <c r="ED166" s="496"/>
      <c r="EE166" s="496"/>
      <c r="EF166" s="496"/>
      <c r="EG166" s="496"/>
      <c r="EH166" s="496"/>
      <c r="EI166" s="496"/>
      <c r="EJ166" s="496"/>
      <c r="EK166" s="496"/>
      <c r="EL166" s="496"/>
      <c r="EM166" s="496"/>
      <c r="EN166" s="496"/>
      <c r="EO166" s="496"/>
      <c r="EP166" s="496"/>
      <c r="EQ166" s="496"/>
      <c r="ER166" s="496"/>
      <c r="ES166" s="496"/>
      <c r="ET166" s="496"/>
      <c r="EU166" s="496"/>
      <c r="EV166" s="496"/>
      <c r="EW166" s="496"/>
      <c r="EX166" s="496"/>
      <c r="EY166" s="496"/>
      <c r="EZ166" s="1684"/>
      <c r="FA166" s="500">
        <f t="shared" si="11"/>
        <v>39100490198</v>
      </c>
      <c r="FB166" s="501">
        <f t="shared" si="13"/>
        <v>0</v>
      </c>
      <c r="FC166" s="404"/>
      <c r="FD166" s="404">
        <v>5554711917</v>
      </c>
      <c r="FE166" s="404"/>
      <c r="FF166" s="404"/>
      <c r="FG166" s="404"/>
      <c r="FH166" s="404"/>
      <c r="FI166" s="404"/>
      <c r="FJ166" s="404"/>
      <c r="FK166" s="404"/>
      <c r="FL166" s="504"/>
    </row>
    <row r="167" spans="1:168" ht="20.25" x14ac:dyDescent="0.5">
      <c r="A167" s="399">
        <v>710</v>
      </c>
      <c r="B167" s="399">
        <v>71027</v>
      </c>
      <c r="C167" s="1682" t="s">
        <v>1473</v>
      </c>
      <c r="D167" s="1780">
        <v>818755191</v>
      </c>
      <c r="E167" s="921">
        <v>0</v>
      </c>
      <c r="F167" s="507"/>
      <c r="G167" s="496"/>
      <c r="H167" s="496"/>
      <c r="I167" s="496"/>
      <c r="J167" s="496"/>
      <c r="K167" s="496"/>
      <c r="L167" s="496"/>
      <c r="M167" s="496"/>
      <c r="N167" s="496"/>
      <c r="O167" s="496"/>
      <c r="P167" s="496"/>
      <c r="Q167" s="496"/>
      <c r="R167" s="496"/>
      <c r="S167" s="496"/>
      <c r="T167" s="496"/>
      <c r="U167" s="496"/>
      <c r="V167" s="496"/>
      <c r="W167" s="496"/>
      <c r="X167" s="496"/>
      <c r="Y167" s="496"/>
      <c r="Z167" s="496"/>
      <c r="AA167" s="496"/>
      <c r="AB167" s="496"/>
      <c r="AC167" s="496"/>
      <c r="AD167" s="496"/>
      <c r="AE167" s="496"/>
      <c r="AF167" s="496"/>
      <c r="AG167" s="496"/>
      <c r="AH167" s="496"/>
      <c r="AI167" s="496"/>
      <c r="AJ167" s="496"/>
      <c r="AK167" s="496"/>
      <c r="AL167" s="496"/>
      <c r="AM167" s="496"/>
      <c r="AN167" s="496"/>
      <c r="AO167" s="496"/>
      <c r="AP167" s="496"/>
      <c r="AQ167" s="496"/>
      <c r="AR167" s="496"/>
      <c r="AS167" s="496"/>
      <c r="AT167" s="496"/>
      <c r="AU167" s="496"/>
      <c r="AV167" s="496"/>
      <c r="AW167" s="496"/>
      <c r="AX167" s="496"/>
      <c r="AY167" s="496"/>
      <c r="AZ167" s="496"/>
      <c r="BA167" s="496"/>
      <c r="BB167" s="496"/>
      <c r="BC167" s="496"/>
      <c r="BD167" s="496"/>
      <c r="BE167" s="496"/>
      <c r="BF167" s="496"/>
      <c r="BG167" s="496"/>
      <c r="BH167" s="496"/>
      <c r="BI167" s="496"/>
      <c r="BJ167" s="496"/>
      <c r="BK167" s="496"/>
      <c r="BL167" s="496"/>
      <c r="BM167" s="496"/>
      <c r="BN167" s="496"/>
      <c r="BO167" s="496"/>
      <c r="BP167" s="496"/>
      <c r="BQ167" s="496"/>
      <c r="BR167" s="496"/>
      <c r="BS167" s="496"/>
      <c r="BT167" s="496"/>
      <c r="BU167" s="496"/>
      <c r="BV167" s="496"/>
      <c r="BW167" s="496"/>
      <c r="BX167" s="496"/>
      <c r="BY167" s="496"/>
      <c r="BZ167" s="496">
        <f>E167</f>
        <v>0</v>
      </c>
      <c r="CA167" s="496"/>
      <c r="CB167" s="496"/>
      <c r="CC167" s="496"/>
      <c r="CD167" s="496"/>
      <c r="CE167" s="496"/>
      <c r="CF167" s="496"/>
      <c r="CG167" s="496"/>
      <c r="CH167" s="496"/>
      <c r="CI167" s="496"/>
      <c r="CJ167" s="496"/>
      <c r="CK167" s="496"/>
      <c r="CL167" s="496"/>
      <c r="CM167" s="496"/>
      <c r="CN167" s="496"/>
      <c r="CO167" s="496"/>
      <c r="CP167" s="496"/>
      <c r="CQ167" s="496"/>
      <c r="CR167" s="496"/>
      <c r="CS167" s="496"/>
      <c r="CT167" s="496"/>
      <c r="CU167" s="496"/>
      <c r="CV167" s="496"/>
      <c r="CW167" s="496"/>
      <c r="CX167" s="496"/>
      <c r="CY167" s="1374"/>
      <c r="CZ167" s="1374"/>
      <c r="DA167" s="496"/>
      <c r="DB167" s="496"/>
      <c r="DC167" s="496"/>
      <c r="DD167" s="496"/>
      <c r="DE167" s="496"/>
      <c r="DF167" s="496"/>
      <c r="DG167" s="496"/>
      <c r="DH167" s="496"/>
      <c r="DI167" s="496"/>
      <c r="DJ167" s="496"/>
      <c r="DK167" s="496"/>
      <c r="DL167" s="496"/>
      <c r="DM167" s="496"/>
      <c r="DN167" s="496"/>
      <c r="DO167" s="496"/>
      <c r="DP167" s="496"/>
      <c r="DQ167" s="496"/>
      <c r="DR167" s="496"/>
      <c r="DS167" s="496"/>
      <c r="DT167" s="496"/>
      <c r="DU167" s="496"/>
      <c r="DV167" s="496"/>
      <c r="DW167" s="496"/>
      <c r="DX167" s="496"/>
      <c r="DY167" s="496"/>
      <c r="DZ167" s="496"/>
      <c r="EA167" s="496">
        <f>D167</f>
        <v>818755191</v>
      </c>
      <c r="EB167" s="496"/>
      <c r="EC167" s="496"/>
      <c r="ED167" s="496"/>
      <c r="EE167" s="496"/>
      <c r="EF167" s="496"/>
      <c r="EG167" s="496"/>
      <c r="EH167" s="496"/>
      <c r="EI167" s="496"/>
      <c r="EJ167" s="496"/>
      <c r="EK167" s="496"/>
      <c r="EL167" s="496"/>
      <c r="EM167" s="496"/>
      <c r="EN167" s="496"/>
      <c r="EO167" s="496"/>
      <c r="EP167" s="496"/>
      <c r="EQ167" s="496"/>
      <c r="ER167" s="496"/>
      <c r="ES167" s="496"/>
      <c r="ET167" s="496"/>
      <c r="EU167" s="496"/>
      <c r="EV167" s="496"/>
      <c r="EW167" s="496"/>
      <c r="EX167" s="496"/>
      <c r="EY167" s="496"/>
      <c r="EZ167" s="1684"/>
      <c r="FA167" s="500">
        <f t="shared" si="11"/>
        <v>818755191</v>
      </c>
      <c r="FB167" s="501">
        <f t="shared" si="13"/>
        <v>0</v>
      </c>
      <c r="FC167" s="404"/>
      <c r="FD167" s="404">
        <v>221472840</v>
      </c>
      <c r="FE167" s="404"/>
      <c r="FF167" s="404"/>
      <c r="FG167" s="404"/>
      <c r="FH167" s="404"/>
      <c r="FI167" s="404"/>
      <c r="FJ167" s="404"/>
      <c r="FK167" s="404"/>
      <c r="FL167" s="504"/>
    </row>
    <row r="168" spans="1:168" ht="20.25" x14ac:dyDescent="0.5">
      <c r="A168" s="399">
        <v>710</v>
      </c>
      <c r="B168" s="399">
        <v>71028</v>
      </c>
      <c r="C168" s="1682" t="s">
        <v>1474</v>
      </c>
      <c r="D168" s="1780">
        <v>90882026585</v>
      </c>
      <c r="E168" s="921">
        <v>0</v>
      </c>
      <c r="F168" s="507"/>
      <c r="G168" s="496"/>
      <c r="H168" s="496"/>
      <c r="I168" s="496"/>
      <c r="J168" s="496"/>
      <c r="K168" s="496"/>
      <c r="L168" s="496"/>
      <c r="M168" s="496"/>
      <c r="N168" s="496"/>
      <c r="O168" s="496"/>
      <c r="P168" s="496"/>
      <c r="Q168" s="496"/>
      <c r="R168" s="496"/>
      <c r="S168" s="496"/>
      <c r="T168" s="496"/>
      <c r="U168" s="496"/>
      <c r="V168" s="496"/>
      <c r="W168" s="496"/>
      <c r="X168" s="496"/>
      <c r="Y168" s="496"/>
      <c r="Z168" s="496"/>
      <c r="AA168" s="496"/>
      <c r="AB168" s="496"/>
      <c r="AC168" s="496"/>
      <c r="AD168" s="496"/>
      <c r="AE168" s="496"/>
      <c r="AF168" s="496"/>
      <c r="AG168" s="496"/>
      <c r="AH168" s="496"/>
      <c r="AI168" s="496"/>
      <c r="AJ168" s="496"/>
      <c r="AK168" s="496"/>
      <c r="AL168" s="496"/>
      <c r="AM168" s="496"/>
      <c r="AN168" s="496"/>
      <c r="AO168" s="496"/>
      <c r="AP168" s="496"/>
      <c r="AQ168" s="496"/>
      <c r="AR168" s="496"/>
      <c r="AS168" s="496"/>
      <c r="AT168" s="496"/>
      <c r="AU168" s="496"/>
      <c r="AV168" s="496"/>
      <c r="AW168" s="496"/>
      <c r="AX168" s="496"/>
      <c r="AY168" s="496"/>
      <c r="AZ168" s="496"/>
      <c r="BA168" s="496"/>
      <c r="BB168" s="496"/>
      <c r="BC168" s="496"/>
      <c r="BD168" s="496"/>
      <c r="BE168" s="496"/>
      <c r="BF168" s="496"/>
      <c r="BG168" s="496"/>
      <c r="BH168" s="496"/>
      <c r="BI168" s="496"/>
      <c r="BJ168" s="496"/>
      <c r="BK168" s="496"/>
      <c r="BL168" s="496"/>
      <c r="BM168" s="496"/>
      <c r="BN168" s="496"/>
      <c r="BO168" s="496"/>
      <c r="BP168" s="496"/>
      <c r="BQ168" s="496"/>
      <c r="BR168" s="496"/>
      <c r="BS168" s="496"/>
      <c r="BT168" s="496"/>
      <c r="BU168" s="496"/>
      <c r="BV168" s="496"/>
      <c r="BW168" s="496"/>
      <c r="BX168" s="496"/>
      <c r="BY168" s="496"/>
      <c r="BZ168" s="496"/>
      <c r="CA168" s="496">
        <f>E168</f>
        <v>0</v>
      </c>
      <c r="CB168" s="496"/>
      <c r="CC168" s="496"/>
      <c r="CD168" s="496"/>
      <c r="CE168" s="496"/>
      <c r="CF168" s="496"/>
      <c r="CG168" s="496"/>
      <c r="CH168" s="496"/>
      <c r="CI168" s="496"/>
      <c r="CJ168" s="496"/>
      <c r="CK168" s="496"/>
      <c r="CL168" s="496"/>
      <c r="CM168" s="496"/>
      <c r="CN168" s="496"/>
      <c r="CO168" s="496"/>
      <c r="CP168" s="496"/>
      <c r="CQ168" s="496"/>
      <c r="CR168" s="496"/>
      <c r="CS168" s="496"/>
      <c r="CT168" s="496"/>
      <c r="CU168" s="496"/>
      <c r="CV168" s="496"/>
      <c r="CW168" s="496"/>
      <c r="CX168" s="496">
        <f>D168</f>
        <v>90882026585</v>
      </c>
      <c r="CY168" s="1374"/>
      <c r="CZ168" s="1374"/>
      <c r="DA168" s="496"/>
      <c r="DB168" s="496"/>
      <c r="DC168" s="496"/>
      <c r="DD168" s="496"/>
      <c r="DE168" s="496"/>
      <c r="DF168" s="496"/>
      <c r="DG168" s="496"/>
      <c r="DH168" s="496"/>
      <c r="DI168" s="496"/>
      <c r="DJ168" s="496"/>
      <c r="DK168" s="496"/>
      <c r="DL168" s="496"/>
      <c r="DM168" s="496"/>
      <c r="DN168" s="496"/>
      <c r="DO168" s="496"/>
      <c r="DP168" s="496"/>
      <c r="DQ168" s="496"/>
      <c r="DR168" s="496"/>
      <c r="DS168" s="496"/>
      <c r="DT168" s="496"/>
      <c r="DU168" s="496"/>
      <c r="DV168" s="496"/>
      <c r="DW168" s="496"/>
      <c r="DX168" s="496"/>
      <c r="DY168" s="496"/>
      <c r="DZ168" s="496"/>
      <c r="EA168" s="496"/>
      <c r="EB168" s="496"/>
      <c r="EC168" s="496"/>
      <c r="ED168" s="496"/>
      <c r="EE168" s="496"/>
      <c r="EF168" s="496"/>
      <c r="EG168" s="496"/>
      <c r="EH168" s="496"/>
      <c r="EI168" s="496"/>
      <c r="EJ168" s="496"/>
      <c r="EK168" s="496"/>
      <c r="EL168" s="496"/>
      <c r="EM168" s="496"/>
      <c r="EN168" s="496"/>
      <c r="EO168" s="496"/>
      <c r="EP168" s="496"/>
      <c r="EQ168" s="496"/>
      <c r="ER168" s="496"/>
      <c r="ES168" s="496"/>
      <c r="ET168" s="496"/>
      <c r="EU168" s="496"/>
      <c r="EV168" s="496"/>
      <c r="EW168" s="496"/>
      <c r="EX168" s="496"/>
      <c r="EY168" s="496"/>
      <c r="EZ168" s="1684"/>
      <c r="FA168" s="500">
        <f t="shared" si="11"/>
        <v>90882026585</v>
      </c>
      <c r="FB168" s="501">
        <f t="shared" si="13"/>
        <v>0</v>
      </c>
      <c r="FC168" s="404"/>
      <c r="FD168" s="404">
        <v>44136618013</v>
      </c>
      <c r="FE168" s="404"/>
      <c r="FF168" s="404"/>
      <c r="FG168" s="404"/>
      <c r="FH168" s="404"/>
      <c r="FI168" s="404"/>
      <c r="FJ168" s="404"/>
      <c r="FK168" s="404"/>
      <c r="FL168" s="504"/>
    </row>
    <row r="169" spans="1:168" ht="20.25" x14ac:dyDescent="0.5">
      <c r="A169" s="399">
        <v>710</v>
      </c>
      <c r="B169" s="399">
        <v>71030</v>
      </c>
      <c r="C169" s="1682" t="s">
        <v>1475</v>
      </c>
      <c r="D169" s="1780">
        <v>1671671295</v>
      </c>
      <c r="E169" s="921">
        <v>0</v>
      </c>
      <c r="F169" s="507"/>
      <c r="G169" s="496"/>
      <c r="H169" s="496"/>
      <c r="I169" s="496"/>
      <c r="J169" s="496"/>
      <c r="K169" s="496"/>
      <c r="L169" s="496"/>
      <c r="M169" s="496"/>
      <c r="N169" s="496"/>
      <c r="O169" s="496"/>
      <c r="P169" s="496"/>
      <c r="Q169" s="496"/>
      <c r="R169" s="496"/>
      <c r="S169" s="496"/>
      <c r="T169" s="496"/>
      <c r="U169" s="496"/>
      <c r="V169" s="496"/>
      <c r="W169" s="496"/>
      <c r="X169" s="496"/>
      <c r="Y169" s="496"/>
      <c r="Z169" s="496"/>
      <c r="AA169" s="496"/>
      <c r="AB169" s="496"/>
      <c r="AC169" s="496"/>
      <c r="AD169" s="496"/>
      <c r="AE169" s="496"/>
      <c r="AF169" s="496"/>
      <c r="AG169" s="496"/>
      <c r="AH169" s="496"/>
      <c r="AI169" s="496"/>
      <c r="AJ169" s="496"/>
      <c r="AK169" s="496"/>
      <c r="AL169" s="496"/>
      <c r="AM169" s="496"/>
      <c r="AN169" s="496"/>
      <c r="AO169" s="496"/>
      <c r="AP169" s="496"/>
      <c r="AQ169" s="496"/>
      <c r="AR169" s="496"/>
      <c r="AS169" s="496"/>
      <c r="AT169" s="496"/>
      <c r="AU169" s="496"/>
      <c r="AV169" s="496"/>
      <c r="AW169" s="496"/>
      <c r="AX169" s="496"/>
      <c r="AY169" s="496"/>
      <c r="AZ169" s="496"/>
      <c r="BA169" s="496"/>
      <c r="BB169" s="496"/>
      <c r="BC169" s="496"/>
      <c r="BD169" s="496"/>
      <c r="BE169" s="496"/>
      <c r="BF169" s="496"/>
      <c r="BG169" s="496"/>
      <c r="BH169" s="496"/>
      <c r="BI169" s="496"/>
      <c r="BJ169" s="496"/>
      <c r="BK169" s="496"/>
      <c r="BL169" s="496"/>
      <c r="BM169" s="496"/>
      <c r="BN169" s="496"/>
      <c r="BO169" s="496"/>
      <c r="BP169" s="496"/>
      <c r="BQ169" s="496"/>
      <c r="BR169" s="496"/>
      <c r="BS169" s="496"/>
      <c r="BT169" s="496"/>
      <c r="BU169" s="496"/>
      <c r="BV169" s="496"/>
      <c r="BW169" s="496"/>
      <c r="BX169" s="496"/>
      <c r="BY169" s="496"/>
      <c r="BZ169" s="496"/>
      <c r="CA169" s="496"/>
      <c r="CB169" s="496"/>
      <c r="CC169" s="496"/>
      <c r="CD169" s="496">
        <f>E169</f>
        <v>0</v>
      </c>
      <c r="CE169" s="496"/>
      <c r="CF169" s="496"/>
      <c r="CG169" s="496"/>
      <c r="CH169" s="496"/>
      <c r="CI169" s="496"/>
      <c r="CJ169" s="496"/>
      <c r="CK169" s="496"/>
      <c r="CL169" s="496"/>
      <c r="CM169" s="496"/>
      <c r="CN169" s="496"/>
      <c r="CO169" s="496"/>
      <c r="CP169" s="496"/>
      <c r="CQ169" s="496"/>
      <c r="CR169" s="496"/>
      <c r="CS169" s="496"/>
      <c r="CT169" s="496"/>
      <c r="CU169" s="496"/>
      <c r="CV169" s="496"/>
      <c r="CW169" s="496"/>
      <c r="CX169" s="496"/>
      <c r="CY169" s="1374"/>
      <c r="CZ169" s="1374"/>
      <c r="DA169" s="496"/>
      <c r="DB169" s="496"/>
      <c r="DC169" s="496"/>
      <c r="DD169" s="496"/>
      <c r="DE169" s="496"/>
      <c r="DF169" s="496"/>
      <c r="DG169" s="496"/>
      <c r="DH169" s="496"/>
      <c r="DI169" s="496"/>
      <c r="DJ169" s="496"/>
      <c r="DK169" s="496"/>
      <c r="DL169" s="496"/>
      <c r="DM169" s="496"/>
      <c r="DN169" s="496"/>
      <c r="DO169" s="496"/>
      <c r="DP169" s="496">
        <f>D169</f>
        <v>1671671295</v>
      </c>
      <c r="DQ169" s="496"/>
      <c r="DR169" s="496"/>
      <c r="DS169" s="496"/>
      <c r="DT169" s="496"/>
      <c r="DU169" s="496"/>
      <c r="DV169" s="496"/>
      <c r="DW169" s="496"/>
      <c r="DX169" s="496"/>
      <c r="DY169" s="496"/>
      <c r="DZ169" s="496"/>
      <c r="EA169" s="496"/>
      <c r="EB169" s="496"/>
      <c r="EC169" s="496"/>
      <c r="ED169" s="496"/>
      <c r="EE169" s="496"/>
      <c r="EF169" s="496"/>
      <c r="EG169" s="496"/>
      <c r="EH169" s="496"/>
      <c r="EI169" s="496"/>
      <c r="EJ169" s="496"/>
      <c r="EK169" s="496"/>
      <c r="EL169" s="496"/>
      <c r="EM169" s="496"/>
      <c r="EN169" s="496"/>
      <c r="EO169" s="496"/>
      <c r="EP169" s="496"/>
      <c r="EQ169" s="496"/>
      <c r="ER169" s="496"/>
      <c r="ES169" s="496"/>
      <c r="ET169" s="496"/>
      <c r="EU169" s="496"/>
      <c r="EV169" s="496"/>
      <c r="EW169" s="496"/>
      <c r="EX169" s="496"/>
      <c r="EY169" s="496"/>
      <c r="EZ169" s="1684"/>
      <c r="FA169" s="500">
        <f t="shared" si="11"/>
        <v>1671671295</v>
      </c>
      <c r="FB169" s="501">
        <f t="shared" si="13"/>
        <v>0</v>
      </c>
      <c r="FC169" s="404"/>
      <c r="FD169" s="404">
        <v>3319305689</v>
      </c>
      <c r="FE169" s="404"/>
      <c r="FF169" s="404"/>
      <c r="FG169" s="404"/>
      <c r="FH169" s="404"/>
      <c r="FI169" s="404"/>
      <c r="FJ169" s="404"/>
      <c r="FK169" s="404"/>
      <c r="FL169" s="504"/>
    </row>
    <row r="170" spans="1:168" ht="20.25" x14ac:dyDescent="0.5">
      <c r="A170" s="399">
        <v>710</v>
      </c>
      <c r="B170" s="399">
        <v>71031</v>
      </c>
      <c r="C170" s="1682" t="s">
        <v>1898</v>
      </c>
      <c r="D170" s="1780">
        <v>260444011</v>
      </c>
      <c r="E170" s="921">
        <v>0</v>
      </c>
      <c r="F170" s="507"/>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6"/>
      <c r="AH170" s="496"/>
      <c r="AI170" s="496"/>
      <c r="AJ170" s="496"/>
      <c r="AK170" s="496"/>
      <c r="AL170" s="496"/>
      <c r="AM170" s="496"/>
      <c r="AN170" s="496"/>
      <c r="AO170" s="496"/>
      <c r="AP170" s="496"/>
      <c r="AQ170" s="496"/>
      <c r="AR170" s="496"/>
      <c r="AS170" s="496"/>
      <c r="AT170" s="496"/>
      <c r="AU170" s="496"/>
      <c r="AV170" s="496"/>
      <c r="AW170" s="496"/>
      <c r="AX170" s="496"/>
      <c r="AY170" s="496"/>
      <c r="AZ170" s="496"/>
      <c r="BA170" s="496"/>
      <c r="BB170" s="496"/>
      <c r="BC170" s="496"/>
      <c r="BD170" s="496"/>
      <c r="BE170" s="496"/>
      <c r="BF170" s="496"/>
      <c r="BG170" s="496"/>
      <c r="BH170" s="496"/>
      <c r="BI170" s="496"/>
      <c r="BJ170" s="496"/>
      <c r="BK170" s="496"/>
      <c r="BL170" s="496"/>
      <c r="BM170" s="496"/>
      <c r="BN170" s="496"/>
      <c r="BO170" s="496"/>
      <c r="BP170" s="496"/>
      <c r="BQ170" s="496"/>
      <c r="BR170" s="496"/>
      <c r="BS170" s="496"/>
      <c r="BT170" s="496"/>
      <c r="BU170" s="496"/>
      <c r="BV170" s="496"/>
      <c r="BW170" s="496"/>
      <c r="BX170" s="496"/>
      <c r="BY170" s="496"/>
      <c r="BZ170" s="496"/>
      <c r="CA170" s="496"/>
      <c r="CB170" s="496"/>
      <c r="CC170" s="496"/>
      <c r="CD170" s="496"/>
      <c r="CE170" s="496"/>
      <c r="CF170" s="496"/>
      <c r="CG170" s="496"/>
      <c r="CH170" s="496"/>
      <c r="CI170" s="496"/>
      <c r="CJ170" s="496"/>
      <c r="CK170" s="496"/>
      <c r="CL170" s="496"/>
      <c r="CM170" s="496"/>
      <c r="CN170" s="496"/>
      <c r="CO170" s="496"/>
      <c r="CP170" s="496"/>
      <c r="CQ170" s="496"/>
      <c r="CR170" s="496"/>
      <c r="CS170" s="496"/>
      <c r="CT170" s="496"/>
      <c r="CU170" s="496"/>
      <c r="CV170" s="496"/>
      <c r="CW170" s="496"/>
      <c r="CX170" s="496"/>
      <c r="CY170" s="1374"/>
      <c r="CZ170" s="1374"/>
      <c r="DA170" s="496"/>
      <c r="DB170" s="496"/>
      <c r="DC170" s="496"/>
      <c r="DD170" s="496"/>
      <c r="DE170" s="496"/>
      <c r="DF170" s="496"/>
      <c r="DG170" s="496"/>
      <c r="DH170" s="496"/>
      <c r="DI170" s="496"/>
      <c r="DJ170" s="496"/>
      <c r="DK170" s="496"/>
      <c r="DL170" s="496"/>
      <c r="DM170" s="496"/>
      <c r="DN170" s="496"/>
      <c r="DO170" s="496"/>
      <c r="DP170" s="496"/>
      <c r="DQ170" s="496"/>
      <c r="DR170" s="496"/>
      <c r="DS170" s="496"/>
      <c r="DT170" s="496"/>
      <c r="DU170" s="496"/>
      <c r="DV170" s="496"/>
      <c r="DW170" s="496"/>
      <c r="DX170" s="496"/>
      <c r="DY170" s="496"/>
      <c r="DZ170" s="496"/>
      <c r="EA170" s="496">
        <f>D170</f>
        <v>260444011</v>
      </c>
      <c r="EB170" s="496"/>
      <c r="EC170" s="496"/>
      <c r="ED170" s="496"/>
      <c r="EE170" s="496"/>
      <c r="EF170" s="496"/>
      <c r="EG170" s="496"/>
      <c r="EH170" s="496"/>
      <c r="EI170" s="496"/>
      <c r="EJ170" s="496"/>
      <c r="EK170" s="496"/>
      <c r="EL170" s="496"/>
      <c r="EM170" s="496"/>
      <c r="EN170" s="496"/>
      <c r="EO170" s="496"/>
      <c r="EP170" s="496"/>
      <c r="EQ170" s="496"/>
      <c r="ER170" s="496"/>
      <c r="ES170" s="496"/>
      <c r="ET170" s="496"/>
      <c r="EU170" s="496"/>
      <c r="EV170" s="496"/>
      <c r="EW170" s="496"/>
      <c r="EX170" s="496"/>
      <c r="EY170" s="496"/>
      <c r="EZ170" s="1684"/>
      <c r="FA170" s="500">
        <f t="shared" si="11"/>
        <v>260444011</v>
      </c>
      <c r="FB170" s="501">
        <f t="shared" si="13"/>
        <v>0</v>
      </c>
      <c r="FC170" s="404"/>
      <c r="FD170" s="404">
        <v>41950200</v>
      </c>
      <c r="FE170" s="404"/>
      <c r="FF170" s="404"/>
      <c r="FG170" s="404"/>
      <c r="FH170" s="404"/>
      <c r="FI170" s="404"/>
      <c r="FJ170" s="404"/>
      <c r="FK170" s="404"/>
      <c r="FL170" s="504"/>
    </row>
    <row r="171" spans="1:168" ht="20.25" x14ac:dyDescent="0.5">
      <c r="A171" s="399">
        <v>710</v>
      </c>
      <c r="B171" s="399">
        <v>71032</v>
      </c>
      <c r="C171" s="1682" t="s">
        <v>1476</v>
      </c>
      <c r="D171" s="1780">
        <v>204520867</v>
      </c>
      <c r="E171" s="921">
        <v>0</v>
      </c>
      <c r="F171" s="507"/>
      <c r="G171" s="496"/>
      <c r="H171" s="496"/>
      <c r="I171" s="496"/>
      <c r="J171" s="496"/>
      <c r="K171" s="496"/>
      <c r="L171" s="496"/>
      <c r="M171" s="496"/>
      <c r="N171" s="496"/>
      <c r="O171" s="496"/>
      <c r="P171" s="496"/>
      <c r="Q171" s="496"/>
      <c r="R171" s="496"/>
      <c r="S171" s="496"/>
      <c r="T171" s="496"/>
      <c r="U171" s="496"/>
      <c r="V171" s="496"/>
      <c r="W171" s="496"/>
      <c r="X171" s="496"/>
      <c r="Y171" s="496"/>
      <c r="Z171" s="496"/>
      <c r="AA171" s="496"/>
      <c r="AB171" s="496"/>
      <c r="AC171" s="496"/>
      <c r="AD171" s="496"/>
      <c r="AE171" s="496"/>
      <c r="AF171" s="496"/>
      <c r="AG171" s="496"/>
      <c r="AH171" s="496"/>
      <c r="AI171" s="496"/>
      <c r="AJ171" s="496"/>
      <c r="AK171" s="496"/>
      <c r="AL171" s="496"/>
      <c r="AM171" s="496"/>
      <c r="AN171" s="496"/>
      <c r="AO171" s="496"/>
      <c r="AP171" s="496"/>
      <c r="AQ171" s="496"/>
      <c r="AR171" s="496"/>
      <c r="AS171" s="496"/>
      <c r="AT171" s="496"/>
      <c r="AU171" s="496"/>
      <c r="AV171" s="496"/>
      <c r="AW171" s="496"/>
      <c r="AX171" s="496"/>
      <c r="AY171" s="496"/>
      <c r="AZ171" s="496"/>
      <c r="BA171" s="496">
        <f>E171</f>
        <v>0</v>
      </c>
      <c r="BB171" s="496"/>
      <c r="BC171" s="496"/>
      <c r="BD171" s="496"/>
      <c r="BE171" s="496"/>
      <c r="BF171" s="496"/>
      <c r="BG171" s="496"/>
      <c r="BH171" s="496"/>
      <c r="BI171" s="496"/>
      <c r="BJ171" s="496"/>
      <c r="BK171" s="496"/>
      <c r="BL171" s="496"/>
      <c r="BM171" s="496"/>
      <c r="BN171" s="496"/>
      <c r="BO171" s="496"/>
      <c r="BP171" s="496"/>
      <c r="BQ171" s="496"/>
      <c r="BR171" s="496"/>
      <c r="BS171" s="496"/>
      <c r="BT171" s="496"/>
      <c r="BU171" s="496"/>
      <c r="BV171" s="496"/>
      <c r="BW171" s="496"/>
      <c r="BX171" s="496"/>
      <c r="BY171" s="496"/>
      <c r="BZ171" s="496"/>
      <c r="CA171" s="496"/>
      <c r="CB171" s="496"/>
      <c r="CC171" s="496"/>
      <c r="CD171" s="496"/>
      <c r="CE171" s="496"/>
      <c r="CF171" s="496"/>
      <c r="CG171" s="496"/>
      <c r="CH171" s="496"/>
      <c r="CI171" s="496"/>
      <c r="CJ171" s="496"/>
      <c r="CK171" s="496"/>
      <c r="CL171" s="496"/>
      <c r="CM171" s="496"/>
      <c r="CN171" s="496"/>
      <c r="CO171" s="496"/>
      <c r="CP171" s="496"/>
      <c r="CQ171" s="496"/>
      <c r="CR171" s="496"/>
      <c r="CS171" s="496"/>
      <c r="CT171" s="496"/>
      <c r="CU171" s="496"/>
      <c r="CV171" s="496"/>
      <c r="CW171" s="496"/>
      <c r="CX171" s="496"/>
      <c r="CY171" s="1374"/>
      <c r="CZ171" s="1374"/>
      <c r="DA171" s="496"/>
      <c r="DB171" s="496"/>
      <c r="DC171" s="496"/>
      <c r="DD171" s="496"/>
      <c r="DE171" s="496"/>
      <c r="DF171" s="496"/>
      <c r="DG171" s="496"/>
      <c r="DH171" s="496"/>
      <c r="DI171" s="496"/>
      <c r="DJ171" s="496"/>
      <c r="DK171" s="496"/>
      <c r="DL171" s="496"/>
      <c r="DM171" s="496"/>
      <c r="DN171" s="496"/>
      <c r="DO171" s="496"/>
      <c r="DP171" s="496"/>
      <c r="DQ171" s="496"/>
      <c r="DR171" s="496"/>
      <c r="DS171" s="496"/>
      <c r="DT171" s="496"/>
      <c r="DU171" s="496"/>
      <c r="DV171" s="496"/>
      <c r="DW171" s="496"/>
      <c r="DX171" s="496"/>
      <c r="DY171" s="496"/>
      <c r="DZ171" s="496"/>
      <c r="EA171" s="496">
        <f>D171</f>
        <v>204520867</v>
      </c>
      <c r="EB171" s="496"/>
      <c r="EC171" s="496"/>
      <c r="ED171" s="496"/>
      <c r="EE171" s="496"/>
      <c r="EF171" s="496"/>
      <c r="EG171" s="496"/>
      <c r="EH171" s="496"/>
      <c r="EI171" s="496"/>
      <c r="EJ171" s="496"/>
      <c r="EK171" s="496"/>
      <c r="EL171" s="496"/>
      <c r="EM171" s="496"/>
      <c r="EN171" s="496"/>
      <c r="EO171" s="496"/>
      <c r="EP171" s="496"/>
      <c r="EQ171" s="496"/>
      <c r="ER171" s="496"/>
      <c r="ES171" s="496"/>
      <c r="ET171" s="496"/>
      <c r="EU171" s="496"/>
      <c r="EV171" s="496"/>
      <c r="EW171" s="496"/>
      <c r="EX171" s="496"/>
      <c r="EY171" s="496"/>
      <c r="EZ171" s="1684"/>
      <c r="FA171" s="500">
        <f t="shared" si="11"/>
        <v>204520867</v>
      </c>
      <c r="FB171" s="501">
        <f t="shared" si="13"/>
        <v>0</v>
      </c>
      <c r="FC171" s="404"/>
      <c r="FD171" s="404">
        <v>1893083</v>
      </c>
      <c r="FE171" s="404"/>
      <c r="FF171" s="404"/>
      <c r="FG171" s="404"/>
      <c r="FH171" s="404"/>
      <c r="FI171" s="404"/>
      <c r="FJ171" s="404"/>
      <c r="FK171" s="404"/>
      <c r="FL171" s="504"/>
    </row>
    <row r="172" spans="1:168" ht="20.25" x14ac:dyDescent="0.5">
      <c r="A172" s="399">
        <v>710</v>
      </c>
      <c r="B172" s="399">
        <v>71033</v>
      </c>
      <c r="C172" s="1682" t="s">
        <v>1477</v>
      </c>
      <c r="D172" s="1780">
        <v>2184160000</v>
      </c>
      <c r="E172" s="921">
        <v>0</v>
      </c>
      <c r="F172" s="507"/>
      <c r="G172" s="496"/>
      <c r="H172" s="496"/>
      <c r="I172" s="496"/>
      <c r="J172" s="496"/>
      <c r="K172" s="496"/>
      <c r="L172" s="496"/>
      <c r="M172" s="496"/>
      <c r="N172" s="496"/>
      <c r="O172" s="496"/>
      <c r="P172" s="496"/>
      <c r="Q172" s="496"/>
      <c r="R172" s="496"/>
      <c r="S172" s="496"/>
      <c r="T172" s="496"/>
      <c r="U172" s="496"/>
      <c r="V172" s="496"/>
      <c r="W172" s="496"/>
      <c r="X172" s="496"/>
      <c r="Y172" s="496"/>
      <c r="Z172" s="496"/>
      <c r="AA172" s="496"/>
      <c r="AB172" s="496"/>
      <c r="AC172" s="496"/>
      <c r="AD172" s="496"/>
      <c r="AE172" s="496"/>
      <c r="AF172" s="496"/>
      <c r="AG172" s="496"/>
      <c r="AH172" s="496"/>
      <c r="AI172" s="496"/>
      <c r="AJ172" s="496"/>
      <c r="AK172" s="496"/>
      <c r="AL172" s="496"/>
      <c r="AM172" s="496"/>
      <c r="AN172" s="496"/>
      <c r="AO172" s="496"/>
      <c r="AP172" s="496"/>
      <c r="AQ172" s="496"/>
      <c r="AR172" s="496"/>
      <c r="AS172" s="496"/>
      <c r="AT172" s="496"/>
      <c r="AU172" s="496"/>
      <c r="AV172" s="496"/>
      <c r="AW172" s="496"/>
      <c r="AX172" s="496"/>
      <c r="AY172" s="496"/>
      <c r="AZ172" s="496"/>
      <c r="BA172" s="496"/>
      <c r="BB172" s="496"/>
      <c r="BC172" s="496"/>
      <c r="BD172" s="496"/>
      <c r="BE172" s="496"/>
      <c r="BF172" s="496"/>
      <c r="BG172" s="496"/>
      <c r="BH172" s="496"/>
      <c r="BI172" s="496"/>
      <c r="BJ172" s="496"/>
      <c r="BK172" s="496"/>
      <c r="BL172" s="496"/>
      <c r="BM172" s="496"/>
      <c r="BN172" s="496"/>
      <c r="BO172" s="496"/>
      <c r="BP172" s="496"/>
      <c r="BQ172" s="496"/>
      <c r="BR172" s="496"/>
      <c r="BS172" s="496"/>
      <c r="BT172" s="496"/>
      <c r="BU172" s="496"/>
      <c r="BV172" s="496"/>
      <c r="BW172" s="496"/>
      <c r="BX172" s="496"/>
      <c r="BY172" s="496"/>
      <c r="BZ172" s="496"/>
      <c r="CA172" s="496"/>
      <c r="CB172" s="496"/>
      <c r="CC172" s="496"/>
      <c r="CD172" s="496"/>
      <c r="CE172" s="496"/>
      <c r="CF172" s="496">
        <f>E172</f>
        <v>0</v>
      </c>
      <c r="CG172" s="496"/>
      <c r="CH172" s="496"/>
      <c r="CI172" s="496"/>
      <c r="CJ172" s="496"/>
      <c r="CK172" s="496"/>
      <c r="CL172" s="496"/>
      <c r="CM172" s="496"/>
      <c r="CN172" s="496"/>
      <c r="CO172" s="496"/>
      <c r="CP172" s="496"/>
      <c r="CQ172" s="496"/>
      <c r="CR172" s="496"/>
      <c r="CS172" s="496"/>
      <c r="CT172" s="496"/>
      <c r="CU172" s="496"/>
      <c r="CV172" s="496"/>
      <c r="CW172" s="496"/>
      <c r="CX172" s="496"/>
      <c r="CY172" s="1374"/>
      <c r="CZ172" s="1374"/>
      <c r="DA172" s="496"/>
      <c r="DB172" s="496"/>
      <c r="DC172" s="496"/>
      <c r="DD172" s="496"/>
      <c r="DE172" s="496"/>
      <c r="DF172" s="496"/>
      <c r="DG172" s="496"/>
      <c r="DH172" s="496"/>
      <c r="DI172" s="496"/>
      <c r="DJ172" s="496"/>
      <c r="DK172" s="496"/>
      <c r="DL172" s="496">
        <f>D172</f>
        <v>2184160000</v>
      </c>
      <c r="DM172" s="496"/>
      <c r="DN172" s="496"/>
      <c r="DO172" s="496"/>
      <c r="DP172" s="496"/>
      <c r="DQ172" s="496"/>
      <c r="DR172" s="496"/>
      <c r="DS172" s="496"/>
      <c r="DT172" s="496"/>
      <c r="DU172" s="496"/>
      <c r="DV172" s="496"/>
      <c r="DW172" s="496"/>
      <c r="DX172" s="496"/>
      <c r="DY172" s="496"/>
      <c r="DZ172" s="496"/>
      <c r="EA172" s="496"/>
      <c r="EB172" s="496"/>
      <c r="EC172" s="496"/>
      <c r="ED172" s="496"/>
      <c r="EE172" s="496"/>
      <c r="EF172" s="496"/>
      <c r="EG172" s="496"/>
      <c r="EH172" s="496"/>
      <c r="EI172" s="496"/>
      <c r="EJ172" s="496"/>
      <c r="EK172" s="496"/>
      <c r="EL172" s="496"/>
      <c r="EM172" s="496"/>
      <c r="EN172" s="496"/>
      <c r="EO172" s="496"/>
      <c r="EP172" s="496"/>
      <c r="EQ172" s="496"/>
      <c r="ER172" s="496"/>
      <c r="ES172" s="496"/>
      <c r="ET172" s="496"/>
      <c r="EU172" s="496"/>
      <c r="EV172" s="496"/>
      <c r="EW172" s="496"/>
      <c r="EX172" s="496"/>
      <c r="EY172" s="496"/>
      <c r="EZ172" s="1684"/>
      <c r="FA172" s="500">
        <f t="shared" si="11"/>
        <v>2184160000</v>
      </c>
      <c r="FB172" s="501">
        <f t="shared" si="13"/>
        <v>0</v>
      </c>
      <c r="FC172" s="404"/>
      <c r="FD172" s="404">
        <v>1066002994</v>
      </c>
      <c r="FE172" s="404"/>
      <c r="FF172" s="404"/>
      <c r="FG172" s="404"/>
      <c r="FH172" s="404"/>
      <c r="FI172" s="404"/>
      <c r="FJ172" s="404"/>
      <c r="FK172" s="404"/>
      <c r="FL172" s="504"/>
    </row>
    <row r="173" spans="1:168" ht="20.25" x14ac:dyDescent="0.5">
      <c r="A173" s="399">
        <v>710</v>
      </c>
      <c r="B173" s="399">
        <v>71034</v>
      </c>
      <c r="C173" s="1682" t="s">
        <v>1478</v>
      </c>
      <c r="D173" s="1780">
        <v>8964325405</v>
      </c>
      <c r="E173" s="921">
        <v>0</v>
      </c>
      <c r="F173" s="507"/>
      <c r="G173" s="496"/>
      <c r="H173" s="496"/>
      <c r="I173" s="496"/>
      <c r="J173" s="496"/>
      <c r="K173" s="496"/>
      <c r="L173" s="496"/>
      <c r="M173" s="496"/>
      <c r="N173" s="496"/>
      <c r="O173" s="496"/>
      <c r="P173" s="496"/>
      <c r="Q173" s="496"/>
      <c r="R173" s="496"/>
      <c r="S173" s="496"/>
      <c r="T173" s="496"/>
      <c r="U173" s="496"/>
      <c r="V173" s="496"/>
      <c r="W173" s="496"/>
      <c r="X173" s="496"/>
      <c r="Y173" s="496"/>
      <c r="Z173" s="496"/>
      <c r="AA173" s="496"/>
      <c r="AB173" s="496"/>
      <c r="AC173" s="496"/>
      <c r="AD173" s="496"/>
      <c r="AE173" s="496"/>
      <c r="AF173" s="496"/>
      <c r="AG173" s="496"/>
      <c r="AH173" s="496"/>
      <c r="AI173" s="496"/>
      <c r="AJ173" s="496"/>
      <c r="AK173" s="496"/>
      <c r="AL173" s="496"/>
      <c r="AM173" s="496"/>
      <c r="AN173" s="496"/>
      <c r="AO173" s="496"/>
      <c r="AP173" s="496"/>
      <c r="AQ173" s="496"/>
      <c r="AR173" s="496"/>
      <c r="AS173" s="496"/>
      <c r="AT173" s="496"/>
      <c r="AU173" s="496"/>
      <c r="AV173" s="496"/>
      <c r="AW173" s="496"/>
      <c r="AX173" s="496"/>
      <c r="AY173" s="496"/>
      <c r="AZ173" s="496"/>
      <c r="BA173" s="496"/>
      <c r="BB173" s="496"/>
      <c r="BC173" s="496"/>
      <c r="BD173" s="496"/>
      <c r="BE173" s="496"/>
      <c r="BF173" s="496"/>
      <c r="BG173" s="496"/>
      <c r="BH173" s="496"/>
      <c r="BI173" s="496"/>
      <c r="BJ173" s="496"/>
      <c r="BK173" s="496"/>
      <c r="BL173" s="496"/>
      <c r="BM173" s="496"/>
      <c r="BN173" s="496"/>
      <c r="BO173" s="496"/>
      <c r="BP173" s="496"/>
      <c r="BQ173" s="496"/>
      <c r="BR173" s="496"/>
      <c r="BS173" s="496"/>
      <c r="BT173" s="496"/>
      <c r="BU173" s="496"/>
      <c r="BV173" s="496"/>
      <c r="BW173" s="496"/>
      <c r="BX173" s="496"/>
      <c r="BY173" s="496"/>
      <c r="BZ173" s="496"/>
      <c r="CA173" s="496"/>
      <c r="CB173" s="496"/>
      <c r="CC173" s="496"/>
      <c r="CD173" s="496"/>
      <c r="CE173" s="496"/>
      <c r="CF173" s="496">
        <f>E173</f>
        <v>0</v>
      </c>
      <c r="CG173" s="496"/>
      <c r="CH173" s="496"/>
      <c r="CI173" s="496"/>
      <c r="CJ173" s="496"/>
      <c r="CK173" s="496"/>
      <c r="CL173" s="496"/>
      <c r="CM173" s="496"/>
      <c r="CN173" s="496"/>
      <c r="CO173" s="496"/>
      <c r="CP173" s="496"/>
      <c r="CQ173" s="496"/>
      <c r="CR173" s="496"/>
      <c r="CS173" s="496"/>
      <c r="CT173" s="496"/>
      <c r="CU173" s="496"/>
      <c r="CV173" s="496"/>
      <c r="CW173" s="496"/>
      <c r="CX173" s="496"/>
      <c r="CY173" s="1374"/>
      <c r="CZ173" s="1374"/>
      <c r="DA173" s="496"/>
      <c r="DB173" s="496"/>
      <c r="DC173" s="496"/>
      <c r="DD173" s="496"/>
      <c r="DE173" s="496"/>
      <c r="DF173" s="496"/>
      <c r="DG173" s="496"/>
      <c r="DH173" s="496"/>
      <c r="DI173" s="496"/>
      <c r="DJ173" s="496"/>
      <c r="DK173" s="496"/>
      <c r="DL173" s="496">
        <f>D173</f>
        <v>8964325405</v>
      </c>
      <c r="DM173" s="496"/>
      <c r="DN173" s="496"/>
      <c r="DO173" s="496"/>
      <c r="DP173" s="496"/>
      <c r="DQ173" s="496"/>
      <c r="DR173" s="496"/>
      <c r="DS173" s="496"/>
      <c r="DT173" s="496"/>
      <c r="DU173" s="496"/>
      <c r="DV173" s="496"/>
      <c r="DW173" s="496"/>
      <c r="DX173" s="496"/>
      <c r="DY173" s="496"/>
      <c r="DZ173" s="496"/>
      <c r="EA173" s="496"/>
      <c r="EB173" s="496"/>
      <c r="EC173" s="496"/>
      <c r="ED173" s="496"/>
      <c r="EE173" s="496"/>
      <c r="EF173" s="496"/>
      <c r="EG173" s="496"/>
      <c r="EH173" s="496"/>
      <c r="EI173" s="496"/>
      <c r="EJ173" s="496"/>
      <c r="EK173" s="496"/>
      <c r="EL173" s="496"/>
      <c r="EM173" s="496"/>
      <c r="EN173" s="496"/>
      <c r="EO173" s="496"/>
      <c r="EP173" s="496"/>
      <c r="EQ173" s="496"/>
      <c r="ER173" s="496"/>
      <c r="ES173" s="496"/>
      <c r="ET173" s="496"/>
      <c r="EU173" s="496"/>
      <c r="EV173" s="496"/>
      <c r="EW173" s="496"/>
      <c r="EX173" s="496"/>
      <c r="EY173" s="496"/>
      <c r="EZ173" s="1684"/>
      <c r="FA173" s="500">
        <f t="shared" si="11"/>
        <v>8964325405</v>
      </c>
      <c r="FB173" s="501">
        <f t="shared" si="13"/>
        <v>0</v>
      </c>
      <c r="FC173" s="404"/>
      <c r="FD173" s="404">
        <v>924423699</v>
      </c>
      <c r="FE173" s="404"/>
      <c r="FF173" s="404"/>
      <c r="FG173" s="404"/>
      <c r="FH173" s="404"/>
      <c r="FI173" s="404"/>
      <c r="FJ173" s="404"/>
      <c r="FK173" s="404"/>
      <c r="FL173" s="504"/>
    </row>
    <row r="174" spans="1:168" ht="20.25" x14ac:dyDescent="0.5">
      <c r="A174" s="399">
        <v>710</v>
      </c>
      <c r="B174" s="399">
        <v>71035</v>
      </c>
      <c r="C174" s="1682" t="s">
        <v>1479</v>
      </c>
      <c r="D174" s="1780">
        <v>1905481560</v>
      </c>
      <c r="E174" s="921">
        <v>0</v>
      </c>
      <c r="F174" s="507"/>
      <c r="G174" s="496"/>
      <c r="H174" s="496"/>
      <c r="I174" s="496"/>
      <c r="J174" s="496"/>
      <c r="K174" s="496"/>
      <c r="L174" s="496"/>
      <c r="M174" s="496"/>
      <c r="N174" s="496"/>
      <c r="O174" s="496"/>
      <c r="P174" s="496"/>
      <c r="Q174" s="496"/>
      <c r="R174" s="496"/>
      <c r="S174" s="496"/>
      <c r="T174" s="496"/>
      <c r="U174" s="496"/>
      <c r="V174" s="496"/>
      <c r="W174" s="496"/>
      <c r="X174" s="496"/>
      <c r="Y174" s="496"/>
      <c r="Z174" s="496"/>
      <c r="AA174" s="496"/>
      <c r="AB174" s="496"/>
      <c r="AC174" s="496"/>
      <c r="AD174" s="496"/>
      <c r="AE174" s="496"/>
      <c r="AF174" s="496"/>
      <c r="AG174" s="496"/>
      <c r="AH174" s="496"/>
      <c r="AI174" s="496"/>
      <c r="AJ174" s="496"/>
      <c r="AK174" s="496"/>
      <c r="AL174" s="496"/>
      <c r="AM174" s="496"/>
      <c r="AN174" s="496"/>
      <c r="AO174" s="496"/>
      <c r="AP174" s="496"/>
      <c r="AQ174" s="496"/>
      <c r="AR174" s="496"/>
      <c r="AS174" s="496"/>
      <c r="AT174" s="496"/>
      <c r="AU174" s="496"/>
      <c r="AV174" s="496"/>
      <c r="AW174" s="496"/>
      <c r="AX174" s="496"/>
      <c r="AY174" s="496"/>
      <c r="AZ174" s="496"/>
      <c r="BA174" s="496"/>
      <c r="BB174" s="496"/>
      <c r="BC174" s="496"/>
      <c r="BD174" s="496"/>
      <c r="BE174" s="496"/>
      <c r="BF174" s="496"/>
      <c r="BG174" s="496"/>
      <c r="BH174" s="496"/>
      <c r="BI174" s="496"/>
      <c r="BJ174" s="496"/>
      <c r="BK174" s="496"/>
      <c r="BL174" s="496"/>
      <c r="BM174" s="496"/>
      <c r="BN174" s="496"/>
      <c r="BO174" s="496"/>
      <c r="BP174" s="496"/>
      <c r="BQ174" s="496"/>
      <c r="BR174" s="496"/>
      <c r="BS174" s="496"/>
      <c r="BT174" s="496"/>
      <c r="BU174" s="496"/>
      <c r="BV174" s="496"/>
      <c r="BW174" s="496"/>
      <c r="BX174" s="496"/>
      <c r="BY174" s="496"/>
      <c r="BZ174" s="496"/>
      <c r="CA174" s="496"/>
      <c r="CB174" s="496"/>
      <c r="CC174" s="496"/>
      <c r="CD174" s="496"/>
      <c r="CE174" s="496"/>
      <c r="CF174" s="496"/>
      <c r="CG174" s="496">
        <f>E174</f>
        <v>0</v>
      </c>
      <c r="CH174" s="496"/>
      <c r="CI174" s="496"/>
      <c r="CJ174" s="496"/>
      <c r="CK174" s="496"/>
      <c r="CL174" s="496"/>
      <c r="CM174" s="496"/>
      <c r="CN174" s="496"/>
      <c r="CO174" s="496"/>
      <c r="CP174" s="496"/>
      <c r="CQ174" s="496"/>
      <c r="CR174" s="496"/>
      <c r="CS174" s="496"/>
      <c r="CT174" s="496"/>
      <c r="CU174" s="496"/>
      <c r="CV174" s="496"/>
      <c r="CW174" s="496"/>
      <c r="CX174" s="496"/>
      <c r="CY174" s="1374"/>
      <c r="CZ174" s="1374"/>
      <c r="DA174" s="496"/>
      <c r="DB174" s="496"/>
      <c r="DC174" s="496">
        <f>D174</f>
        <v>1905481560</v>
      </c>
      <c r="DD174" s="496"/>
      <c r="DE174" s="496"/>
      <c r="DF174" s="496"/>
      <c r="DG174" s="496"/>
      <c r="DH174" s="496"/>
      <c r="DI174" s="496"/>
      <c r="DJ174" s="496"/>
      <c r="DK174" s="496"/>
      <c r="DL174" s="496"/>
      <c r="DM174" s="496"/>
      <c r="DN174" s="496"/>
      <c r="DO174" s="496"/>
      <c r="DP174" s="496"/>
      <c r="DQ174" s="496"/>
      <c r="DR174" s="496"/>
      <c r="DS174" s="496"/>
      <c r="DT174" s="496"/>
      <c r="DU174" s="496"/>
      <c r="DV174" s="496"/>
      <c r="DW174" s="496"/>
      <c r="DX174" s="496"/>
      <c r="DY174" s="496"/>
      <c r="DZ174" s="496"/>
      <c r="EA174" s="496"/>
      <c r="EB174" s="496"/>
      <c r="EC174" s="496"/>
      <c r="ED174" s="496"/>
      <c r="EE174" s="496"/>
      <c r="EF174" s="496"/>
      <c r="EG174" s="496"/>
      <c r="EH174" s="496"/>
      <c r="EI174" s="496"/>
      <c r="EJ174" s="496"/>
      <c r="EK174" s="496"/>
      <c r="EL174" s="496"/>
      <c r="EM174" s="496"/>
      <c r="EN174" s="496"/>
      <c r="EO174" s="496"/>
      <c r="EP174" s="496"/>
      <c r="EQ174" s="496"/>
      <c r="ER174" s="496"/>
      <c r="ES174" s="496"/>
      <c r="ET174" s="496"/>
      <c r="EU174" s="496"/>
      <c r="EV174" s="496"/>
      <c r="EW174" s="496"/>
      <c r="EX174" s="496"/>
      <c r="EY174" s="496"/>
      <c r="EZ174" s="1684"/>
      <c r="FA174" s="500">
        <f t="shared" si="11"/>
        <v>1905481560</v>
      </c>
      <c r="FB174" s="501">
        <f t="shared" si="13"/>
        <v>0</v>
      </c>
      <c r="FC174" s="404"/>
      <c r="FD174" s="404">
        <v>6116295636</v>
      </c>
      <c r="FE174" s="404"/>
      <c r="FF174" s="404"/>
      <c r="FG174" s="404"/>
      <c r="FH174" s="404"/>
      <c r="FI174" s="404"/>
      <c r="FJ174" s="404"/>
      <c r="FK174" s="404"/>
      <c r="FL174" s="504"/>
    </row>
    <row r="175" spans="1:168" ht="20.25" x14ac:dyDescent="0.5">
      <c r="A175" s="399">
        <v>710</v>
      </c>
      <c r="B175" s="399">
        <v>71038</v>
      </c>
      <c r="C175" s="1682" t="s">
        <v>1480</v>
      </c>
      <c r="D175" s="1780">
        <v>1988867608</v>
      </c>
      <c r="E175" s="921">
        <v>0</v>
      </c>
      <c r="F175" s="507"/>
      <c r="G175" s="496"/>
      <c r="H175" s="496"/>
      <c r="I175" s="496"/>
      <c r="J175" s="496"/>
      <c r="K175" s="496"/>
      <c r="L175" s="496"/>
      <c r="M175" s="496"/>
      <c r="N175" s="496"/>
      <c r="O175" s="496"/>
      <c r="P175" s="496"/>
      <c r="Q175" s="496"/>
      <c r="R175" s="496"/>
      <c r="S175" s="496"/>
      <c r="T175" s="496"/>
      <c r="U175" s="496"/>
      <c r="V175" s="496"/>
      <c r="W175" s="496"/>
      <c r="X175" s="496"/>
      <c r="Y175" s="496"/>
      <c r="Z175" s="496"/>
      <c r="AA175" s="496"/>
      <c r="AB175" s="496"/>
      <c r="AC175" s="496"/>
      <c r="AD175" s="496"/>
      <c r="AE175" s="496"/>
      <c r="AF175" s="496"/>
      <c r="AG175" s="496"/>
      <c r="AH175" s="496"/>
      <c r="AI175" s="496"/>
      <c r="AJ175" s="496"/>
      <c r="AK175" s="496"/>
      <c r="AL175" s="496"/>
      <c r="AM175" s="496"/>
      <c r="AN175" s="496"/>
      <c r="AO175" s="496"/>
      <c r="AP175" s="496"/>
      <c r="AQ175" s="496"/>
      <c r="AR175" s="496"/>
      <c r="AS175" s="496"/>
      <c r="AT175" s="496"/>
      <c r="AU175" s="496"/>
      <c r="AV175" s="496"/>
      <c r="AW175" s="496"/>
      <c r="AX175" s="496"/>
      <c r="AY175" s="496"/>
      <c r="AZ175" s="496"/>
      <c r="BA175" s="496"/>
      <c r="BB175" s="496"/>
      <c r="BC175" s="496"/>
      <c r="BD175" s="496"/>
      <c r="BE175" s="496"/>
      <c r="BF175" s="496"/>
      <c r="BG175" s="496"/>
      <c r="BH175" s="496"/>
      <c r="BI175" s="496"/>
      <c r="BJ175" s="496"/>
      <c r="BK175" s="496"/>
      <c r="BL175" s="496"/>
      <c r="BM175" s="496"/>
      <c r="BN175" s="496"/>
      <c r="BO175" s="496"/>
      <c r="BP175" s="496"/>
      <c r="BQ175" s="496"/>
      <c r="BR175" s="496"/>
      <c r="BS175" s="496"/>
      <c r="BT175" s="496"/>
      <c r="BU175" s="496"/>
      <c r="BV175" s="496"/>
      <c r="BW175" s="496"/>
      <c r="BX175" s="496"/>
      <c r="BY175" s="496"/>
      <c r="BZ175" s="496"/>
      <c r="CA175" s="496"/>
      <c r="CB175" s="496"/>
      <c r="CC175" s="496"/>
      <c r="CD175" s="496"/>
      <c r="CE175" s="496"/>
      <c r="CF175" s="496"/>
      <c r="CG175" s="496"/>
      <c r="CH175" s="496"/>
      <c r="CI175" s="496"/>
      <c r="CJ175" s="496"/>
      <c r="CK175" s="496"/>
      <c r="CL175" s="496"/>
      <c r="CM175" s="496"/>
      <c r="CN175" s="496"/>
      <c r="CO175" s="496"/>
      <c r="CP175" s="496"/>
      <c r="CQ175" s="496"/>
      <c r="CR175" s="496"/>
      <c r="CS175" s="496"/>
      <c r="CT175" s="496"/>
      <c r="CU175" s="496"/>
      <c r="CV175" s="496"/>
      <c r="CW175" s="496"/>
      <c r="CX175" s="496"/>
      <c r="CY175" s="1374"/>
      <c r="CZ175" s="1374"/>
      <c r="DA175" s="496"/>
      <c r="DB175" s="496"/>
      <c r="DC175" s="496"/>
      <c r="DD175" s="496"/>
      <c r="DE175" s="496"/>
      <c r="DF175" s="496"/>
      <c r="DG175" s="496"/>
      <c r="DH175" s="496"/>
      <c r="DI175" s="496"/>
      <c r="DJ175" s="496"/>
      <c r="DK175" s="496"/>
      <c r="DL175" s="496"/>
      <c r="DM175" s="496"/>
      <c r="DN175" s="496"/>
      <c r="DO175" s="496"/>
      <c r="DP175" s="496"/>
      <c r="DQ175" s="496"/>
      <c r="DR175" s="496"/>
      <c r="DS175" s="496"/>
      <c r="DT175" s="496">
        <f>D175</f>
        <v>1988867608</v>
      </c>
      <c r="DU175" s="496"/>
      <c r="DV175" s="496"/>
      <c r="DW175" s="496"/>
      <c r="DX175" s="496"/>
      <c r="DY175" s="496"/>
      <c r="DZ175" s="496"/>
      <c r="EA175" s="496"/>
      <c r="EB175" s="496"/>
      <c r="EC175" s="496"/>
      <c r="ED175" s="496"/>
      <c r="EE175" s="496"/>
      <c r="EF175" s="496"/>
      <c r="EG175" s="496"/>
      <c r="EH175" s="496"/>
      <c r="EI175" s="496"/>
      <c r="EJ175" s="496"/>
      <c r="EK175" s="496"/>
      <c r="EL175" s="496"/>
      <c r="EM175" s="1687"/>
      <c r="EN175" s="1687"/>
      <c r="EO175" s="1687"/>
      <c r="EP175" s="496"/>
      <c r="EQ175" s="496"/>
      <c r="ER175" s="496"/>
      <c r="ES175" s="496"/>
      <c r="ET175" s="496"/>
      <c r="EU175" s="496"/>
      <c r="EV175" s="496"/>
      <c r="EW175" s="496"/>
      <c r="EX175" s="496"/>
      <c r="EY175" s="496"/>
      <c r="EZ175" s="1684">
        <v>0</v>
      </c>
      <c r="FA175" s="500">
        <f t="shared" si="11"/>
        <v>1988867608</v>
      </c>
      <c r="FB175" s="501">
        <f t="shared" si="13"/>
        <v>0</v>
      </c>
      <c r="FC175" s="404"/>
      <c r="FD175" s="404">
        <v>751691897</v>
      </c>
      <c r="FE175" s="404"/>
      <c r="FF175" s="404"/>
      <c r="FG175" s="404"/>
      <c r="FH175" s="404"/>
      <c r="FI175" s="404"/>
      <c r="FJ175" s="404"/>
      <c r="FK175" s="404"/>
      <c r="FL175" s="504"/>
    </row>
    <row r="176" spans="1:168" ht="20.25" x14ac:dyDescent="0.5">
      <c r="A176" s="399">
        <v>710</v>
      </c>
      <c r="B176" s="399">
        <v>71039</v>
      </c>
      <c r="C176" s="1682" t="s">
        <v>1481</v>
      </c>
      <c r="D176" s="1780">
        <v>514735818</v>
      </c>
      <c r="E176" s="921">
        <v>0</v>
      </c>
      <c r="F176" s="507"/>
      <c r="G176" s="496"/>
      <c r="H176" s="496"/>
      <c r="I176" s="496"/>
      <c r="J176" s="496"/>
      <c r="K176" s="496"/>
      <c r="L176" s="496"/>
      <c r="M176" s="496"/>
      <c r="N176" s="496"/>
      <c r="O176" s="496"/>
      <c r="P176" s="496"/>
      <c r="Q176" s="496"/>
      <c r="R176" s="496"/>
      <c r="S176" s="496"/>
      <c r="T176" s="496"/>
      <c r="U176" s="496"/>
      <c r="V176" s="496"/>
      <c r="W176" s="496"/>
      <c r="X176" s="496"/>
      <c r="Y176" s="496"/>
      <c r="Z176" s="496"/>
      <c r="AA176" s="496"/>
      <c r="AB176" s="496"/>
      <c r="AC176" s="496"/>
      <c r="AD176" s="496"/>
      <c r="AE176" s="496"/>
      <c r="AF176" s="496"/>
      <c r="AG176" s="496"/>
      <c r="AH176" s="496"/>
      <c r="AI176" s="496"/>
      <c r="AJ176" s="496"/>
      <c r="AK176" s="496"/>
      <c r="AL176" s="496"/>
      <c r="AM176" s="496"/>
      <c r="AN176" s="496"/>
      <c r="AO176" s="496"/>
      <c r="AP176" s="496"/>
      <c r="AQ176" s="496"/>
      <c r="AR176" s="496"/>
      <c r="AS176" s="496"/>
      <c r="AT176" s="496"/>
      <c r="AU176" s="496"/>
      <c r="AV176" s="496"/>
      <c r="AW176" s="496"/>
      <c r="AX176" s="496"/>
      <c r="AY176" s="496"/>
      <c r="AZ176" s="496"/>
      <c r="BA176" s="496"/>
      <c r="BB176" s="496"/>
      <c r="BC176" s="496"/>
      <c r="BD176" s="496"/>
      <c r="BE176" s="496"/>
      <c r="BF176" s="496"/>
      <c r="BG176" s="496"/>
      <c r="BH176" s="496"/>
      <c r="BI176" s="496"/>
      <c r="BJ176" s="496"/>
      <c r="BK176" s="496"/>
      <c r="BL176" s="496"/>
      <c r="BM176" s="496"/>
      <c r="BN176" s="496"/>
      <c r="BO176" s="496"/>
      <c r="BP176" s="496"/>
      <c r="BQ176" s="496"/>
      <c r="BR176" s="496"/>
      <c r="BS176" s="496"/>
      <c r="BT176" s="496"/>
      <c r="BU176" s="496"/>
      <c r="BV176" s="496"/>
      <c r="BW176" s="496"/>
      <c r="BX176" s="496"/>
      <c r="BY176" s="496"/>
      <c r="BZ176" s="496"/>
      <c r="CA176" s="496"/>
      <c r="CB176" s="496"/>
      <c r="CC176" s="496"/>
      <c r="CD176" s="496"/>
      <c r="CE176" s="496"/>
      <c r="CF176" s="496"/>
      <c r="CG176" s="496"/>
      <c r="CH176" s="496"/>
      <c r="CI176" s="496"/>
      <c r="CJ176" s="496"/>
      <c r="CK176" s="496"/>
      <c r="CL176" s="496"/>
      <c r="CM176" s="496"/>
      <c r="CN176" s="496"/>
      <c r="CO176" s="496"/>
      <c r="CP176" s="496"/>
      <c r="CQ176" s="496"/>
      <c r="CR176" s="496"/>
      <c r="CS176" s="496"/>
      <c r="CT176" s="496"/>
      <c r="CU176" s="496"/>
      <c r="CV176" s="496"/>
      <c r="CW176" s="496"/>
      <c r="CX176" s="496"/>
      <c r="CY176" s="1374"/>
      <c r="CZ176" s="1374"/>
      <c r="DA176" s="496"/>
      <c r="DB176" s="496"/>
      <c r="DC176" s="496"/>
      <c r="DD176" s="496"/>
      <c r="DE176" s="496"/>
      <c r="DF176" s="496"/>
      <c r="DG176" s="496"/>
      <c r="DH176" s="496"/>
      <c r="DI176" s="496"/>
      <c r="DJ176" s="496"/>
      <c r="DK176" s="496"/>
      <c r="DL176" s="496"/>
      <c r="DM176" s="496"/>
      <c r="DN176" s="496"/>
      <c r="DO176" s="496"/>
      <c r="DP176" s="496"/>
      <c r="DQ176" s="496"/>
      <c r="DR176" s="496"/>
      <c r="DS176" s="496"/>
      <c r="DT176" s="496"/>
      <c r="DU176" s="496"/>
      <c r="DV176" s="496"/>
      <c r="DW176" s="496"/>
      <c r="DX176" s="496"/>
      <c r="DY176" s="496"/>
      <c r="DZ176" s="496"/>
      <c r="EA176" s="496">
        <f t="shared" ref="EA176:EA181" si="14">D176</f>
        <v>514735818</v>
      </c>
      <c r="EB176" s="496"/>
      <c r="EC176" s="496"/>
      <c r="ED176" s="496"/>
      <c r="EE176" s="496"/>
      <c r="EF176" s="496"/>
      <c r="EG176" s="496"/>
      <c r="EH176" s="496"/>
      <c r="EI176" s="496"/>
      <c r="EJ176" s="496"/>
      <c r="EK176" s="496"/>
      <c r="EL176" s="496"/>
      <c r="EM176" s="496"/>
      <c r="EN176" s="496"/>
      <c r="EO176" s="496"/>
      <c r="EP176" s="496"/>
      <c r="EQ176" s="496"/>
      <c r="ER176" s="496"/>
      <c r="ES176" s="496"/>
      <c r="ET176" s="496"/>
      <c r="EU176" s="496"/>
      <c r="EV176" s="496"/>
      <c r="EW176" s="496"/>
      <c r="EX176" s="496"/>
      <c r="EY176" s="496"/>
      <c r="EZ176" s="1684"/>
      <c r="FA176" s="500">
        <f t="shared" si="11"/>
        <v>514735818</v>
      </c>
      <c r="FB176" s="501">
        <f t="shared" si="13"/>
        <v>0</v>
      </c>
      <c r="FC176" s="404"/>
      <c r="FD176" s="404">
        <v>174584598</v>
      </c>
      <c r="FE176" s="404"/>
      <c r="FF176" s="404"/>
      <c r="FG176" s="404"/>
      <c r="FH176" s="404"/>
      <c r="FI176" s="404"/>
      <c r="FJ176" s="404"/>
      <c r="FK176" s="404"/>
      <c r="FL176" s="504"/>
    </row>
    <row r="177" spans="1:168" s="1760" customFormat="1" ht="24" x14ac:dyDescent="0.5">
      <c r="A177" s="1761">
        <v>710</v>
      </c>
      <c r="B177" s="1761">
        <v>71040</v>
      </c>
      <c r="C177" s="1770" t="s">
        <v>2214</v>
      </c>
      <c r="D177" s="1780">
        <v>7700000</v>
      </c>
      <c r="E177" s="1777">
        <v>0</v>
      </c>
      <c r="F177" s="1776"/>
      <c r="G177" s="1763"/>
      <c r="H177" s="1763"/>
      <c r="I177" s="1763"/>
      <c r="J177" s="1763"/>
      <c r="K177" s="1763"/>
      <c r="L177" s="1763"/>
      <c r="M177" s="1763"/>
      <c r="N177" s="1763"/>
      <c r="O177" s="1763"/>
      <c r="P177" s="1763"/>
      <c r="Q177" s="1763"/>
      <c r="R177" s="1763"/>
      <c r="S177" s="1763"/>
      <c r="T177" s="1763"/>
      <c r="U177" s="1763"/>
      <c r="V177" s="1763"/>
      <c r="W177" s="1763"/>
      <c r="X177" s="1763"/>
      <c r="Y177" s="1763"/>
      <c r="Z177" s="1763"/>
      <c r="AA177" s="1763"/>
      <c r="AB177" s="1763"/>
      <c r="AC177" s="1763"/>
      <c r="AD177" s="1763"/>
      <c r="AE177" s="1763"/>
      <c r="AF177" s="1763"/>
      <c r="AG177" s="1763"/>
      <c r="AH177" s="1763"/>
      <c r="AI177" s="1763"/>
      <c r="AJ177" s="1763"/>
      <c r="AK177" s="1763"/>
      <c r="AL177" s="1763"/>
      <c r="AM177" s="1763"/>
      <c r="AN177" s="1763"/>
      <c r="AO177" s="1763"/>
      <c r="AP177" s="1763"/>
      <c r="AQ177" s="1763"/>
      <c r="AR177" s="1763"/>
      <c r="AS177" s="1763"/>
      <c r="AT177" s="1763"/>
      <c r="AU177" s="1763"/>
      <c r="AV177" s="1763"/>
      <c r="AW177" s="1763"/>
      <c r="AX177" s="1763"/>
      <c r="AY177" s="1763"/>
      <c r="AZ177" s="1763"/>
      <c r="BA177" s="1763"/>
      <c r="BB177" s="1763"/>
      <c r="BC177" s="1763"/>
      <c r="BD177" s="1763"/>
      <c r="BE177" s="1763"/>
      <c r="BF177" s="1763"/>
      <c r="BG177" s="1763"/>
      <c r="BH177" s="1763"/>
      <c r="BI177" s="1763"/>
      <c r="BJ177" s="1763"/>
      <c r="BK177" s="1763"/>
      <c r="BL177" s="1763"/>
      <c r="BM177" s="1763"/>
      <c r="BN177" s="1763"/>
      <c r="BO177" s="1763"/>
      <c r="BP177" s="1763"/>
      <c r="BQ177" s="1763"/>
      <c r="BR177" s="1763"/>
      <c r="BS177" s="1763"/>
      <c r="BT177" s="1763"/>
      <c r="BU177" s="1763"/>
      <c r="BV177" s="1763"/>
      <c r="BW177" s="1763"/>
      <c r="BX177" s="1763"/>
      <c r="BY177" s="1763"/>
      <c r="BZ177" s="1763"/>
      <c r="CA177" s="1763"/>
      <c r="CB177" s="1763"/>
      <c r="CC177" s="1763"/>
      <c r="CD177" s="1763"/>
      <c r="CE177" s="1763"/>
      <c r="CF177" s="1763"/>
      <c r="CG177" s="1763"/>
      <c r="CH177" s="1763"/>
      <c r="CI177" s="1763"/>
      <c r="CJ177" s="1763"/>
      <c r="CK177" s="1763"/>
      <c r="CL177" s="1763"/>
      <c r="CM177" s="1763"/>
      <c r="CN177" s="1763"/>
      <c r="CO177" s="1763"/>
      <c r="CP177" s="1763"/>
      <c r="CQ177" s="1763"/>
      <c r="CR177" s="1763"/>
      <c r="CS177" s="1763"/>
      <c r="CT177" s="1763"/>
      <c r="CU177" s="1763"/>
      <c r="CV177" s="1763"/>
      <c r="CW177" s="1763"/>
      <c r="CX177" s="1763"/>
      <c r="CY177" s="1764"/>
      <c r="CZ177" s="1764"/>
      <c r="DA177" s="1763"/>
      <c r="DB177" s="1763"/>
      <c r="DC177" s="1763"/>
      <c r="DD177" s="1763"/>
      <c r="DE177" s="1763"/>
      <c r="DF177" s="1763"/>
      <c r="DG177" s="1763"/>
      <c r="DH177" s="1763"/>
      <c r="DI177" s="1763"/>
      <c r="DJ177" s="1763"/>
      <c r="DK177" s="1763"/>
      <c r="DL177" s="1763"/>
      <c r="DM177" s="1763"/>
      <c r="DN177" s="1763"/>
      <c r="DO177" s="1763"/>
      <c r="DP177" s="1763"/>
      <c r="DQ177" s="1763"/>
      <c r="DR177" s="1763"/>
      <c r="DS177" s="1763"/>
      <c r="DT177" s="1763"/>
      <c r="DU177" s="1763"/>
      <c r="DV177" s="1763"/>
      <c r="DW177" s="1763"/>
      <c r="DX177" s="1763"/>
      <c r="DY177" s="1763"/>
      <c r="DZ177" s="1763"/>
      <c r="EA177" s="1763">
        <f>D177</f>
        <v>7700000</v>
      </c>
      <c r="EB177" s="1763"/>
      <c r="EC177" s="1763"/>
      <c r="ED177" s="1763"/>
      <c r="EE177" s="1763"/>
      <c r="EF177" s="1763"/>
      <c r="EG177" s="1763"/>
      <c r="EH177" s="1763"/>
      <c r="EI177" s="1763"/>
      <c r="EJ177" s="1763"/>
      <c r="EK177" s="1763"/>
      <c r="EL177" s="1763"/>
      <c r="EM177" s="1763"/>
      <c r="EN177" s="1763"/>
      <c r="EO177" s="1763"/>
      <c r="EP177" s="1763"/>
      <c r="EQ177" s="1763"/>
      <c r="ER177" s="1763"/>
      <c r="ES177" s="1763"/>
      <c r="ET177" s="1763"/>
      <c r="EU177" s="1763"/>
      <c r="EV177" s="1763"/>
      <c r="EW177" s="1763"/>
      <c r="EX177" s="1763"/>
      <c r="EY177" s="1763"/>
      <c r="EZ177" s="1765"/>
      <c r="FA177" s="1766"/>
      <c r="FB177" s="1767"/>
      <c r="FC177" s="1768"/>
      <c r="FD177" s="1768"/>
      <c r="FE177" s="1768"/>
      <c r="FF177" s="1768"/>
      <c r="FG177" s="1768"/>
      <c r="FH177" s="1768"/>
      <c r="FI177" s="1768"/>
      <c r="FJ177" s="1768"/>
      <c r="FK177" s="1768"/>
      <c r="FL177" s="1769"/>
    </row>
    <row r="178" spans="1:168" ht="20.25" x14ac:dyDescent="0.5">
      <c r="A178" s="399">
        <v>710</v>
      </c>
      <c r="B178" s="399">
        <v>71042</v>
      </c>
      <c r="C178" s="1682" t="s">
        <v>1482</v>
      </c>
      <c r="D178" s="1780">
        <v>1175880000</v>
      </c>
      <c r="E178" s="921">
        <v>0</v>
      </c>
      <c r="F178" s="507"/>
      <c r="G178" s="496"/>
      <c r="H178" s="496"/>
      <c r="I178" s="496"/>
      <c r="J178" s="496"/>
      <c r="K178" s="496"/>
      <c r="L178" s="496"/>
      <c r="M178" s="496"/>
      <c r="N178" s="496"/>
      <c r="O178" s="496"/>
      <c r="P178" s="496"/>
      <c r="Q178" s="496"/>
      <c r="R178" s="496"/>
      <c r="S178" s="496"/>
      <c r="T178" s="496"/>
      <c r="U178" s="496"/>
      <c r="V178" s="496"/>
      <c r="W178" s="496"/>
      <c r="X178" s="496"/>
      <c r="Y178" s="496"/>
      <c r="Z178" s="496"/>
      <c r="AA178" s="496"/>
      <c r="AB178" s="496"/>
      <c r="AC178" s="496"/>
      <c r="AD178" s="496"/>
      <c r="AE178" s="496"/>
      <c r="AF178" s="496"/>
      <c r="AG178" s="496"/>
      <c r="AH178" s="496"/>
      <c r="AI178" s="496"/>
      <c r="AJ178" s="496"/>
      <c r="AK178" s="496"/>
      <c r="AL178" s="496"/>
      <c r="AM178" s="496"/>
      <c r="AN178" s="496"/>
      <c r="AO178" s="496"/>
      <c r="AP178" s="496"/>
      <c r="AQ178" s="496"/>
      <c r="AR178" s="496"/>
      <c r="AS178" s="496"/>
      <c r="AT178" s="496"/>
      <c r="AU178" s="496"/>
      <c r="AV178" s="496"/>
      <c r="AW178" s="496"/>
      <c r="AX178" s="496"/>
      <c r="AY178" s="496"/>
      <c r="AZ178" s="496"/>
      <c r="BA178" s="496"/>
      <c r="BB178" s="496"/>
      <c r="BC178" s="496"/>
      <c r="BD178" s="496"/>
      <c r="BE178" s="496"/>
      <c r="BF178" s="496"/>
      <c r="BG178" s="496"/>
      <c r="BH178" s="496"/>
      <c r="BI178" s="496"/>
      <c r="BJ178" s="496"/>
      <c r="BK178" s="496"/>
      <c r="BL178" s="496"/>
      <c r="BM178" s="496"/>
      <c r="BN178" s="496"/>
      <c r="BO178" s="496"/>
      <c r="BP178" s="496"/>
      <c r="BQ178" s="496"/>
      <c r="BR178" s="496"/>
      <c r="BS178" s="496"/>
      <c r="BT178" s="496"/>
      <c r="BU178" s="496"/>
      <c r="BV178" s="496"/>
      <c r="BW178" s="496"/>
      <c r="BX178" s="496"/>
      <c r="BY178" s="496"/>
      <c r="BZ178" s="496"/>
      <c r="CA178" s="496"/>
      <c r="CB178" s="496"/>
      <c r="CC178" s="496"/>
      <c r="CD178" s="496"/>
      <c r="CE178" s="496"/>
      <c r="CF178" s="496"/>
      <c r="CG178" s="496"/>
      <c r="CH178" s="496"/>
      <c r="CI178" s="496"/>
      <c r="CJ178" s="496"/>
      <c r="CK178" s="496"/>
      <c r="CL178" s="1694"/>
      <c r="CM178" s="1694"/>
      <c r="CN178" s="496"/>
      <c r="CO178" s="496"/>
      <c r="CP178" s="496"/>
      <c r="CQ178" s="496"/>
      <c r="CR178" s="496"/>
      <c r="CS178" s="496"/>
      <c r="CT178" s="496"/>
      <c r="CU178" s="496"/>
      <c r="CV178" s="496"/>
      <c r="CW178" s="496"/>
      <c r="CX178" s="496"/>
      <c r="CY178" s="1374"/>
      <c r="CZ178" s="1374"/>
      <c r="DA178" s="496"/>
      <c r="DB178" s="496"/>
      <c r="DC178" s="496"/>
      <c r="DD178" s="496"/>
      <c r="DE178" s="496"/>
      <c r="DF178" s="496"/>
      <c r="DG178" s="496"/>
      <c r="DH178" s="496"/>
      <c r="DI178" s="496"/>
      <c r="DJ178" s="496"/>
      <c r="DK178" s="496"/>
      <c r="DL178" s="496"/>
      <c r="DM178" s="496"/>
      <c r="DN178" s="496"/>
      <c r="DO178" s="496"/>
      <c r="DP178" s="496"/>
      <c r="DQ178" s="496"/>
      <c r="DR178" s="496"/>
      <c r="DS178" s="496"/>
      <c r="DT178" s="496"/>
      <c r="DU178" s="496"/>
      <c r="DV178" s="496"/>
      <c r="DW178" s="496"/>
      <c r="DX178" s="496"/>
      <c r="DY178" s="496"/>
      <c r="DZ178" s="496"/>
      <c r="EA178" s="496">
        <f t="shared" si="14"/>
        <v>1175880000</v>
      </c>
      <c r="EB178" s="496"/>
      <c r="EC178" s="496"/>
      <c r="ED178" s="496"/>
      <c r="EE178" s="496"/>
      <c r="EF178" s="496"/>
      <c r="EG178" s="496"/>
      <c r="EH178" s="496"/>
      <c r="EI178" s="496"/>
      <c r="EJ178" s="496"/>
      <c r="EK178" s="496"/>
      <c r="EL178" s="496"/>
      <c r="EM178" s="496"/>
      <c r="EN178" s="496"/>
      <c r="EO178" s="496"/>
      <c r="EP178" s="496"/>
      <c r="EQ178" s="496"/>
      <c r="ER178" s="496"/>
      <c r="ES178" s="496"/>
      <c r="ET178" s="496"/>
      <c r="EU178" s="496"/>
      <c r="EV178" s="496"/>
      <c r="EW178" s="496"/>
      <c r="EX178" s="496"/>
      <c r="EY178" s="496"/>
      <c r="EZ178" s="1684"/>
      <c r="FA178" s="500">
        <f t="shared" si="11"/>
        <v>1175880000</v>
      </c>
      <c r="FB178" s="501">
        <f t="shared" si="13"/>
        <v>0</v>
      </c>
      <c r="FC178" s="404"/>
      <c r="FD178" s="404">
        <v>376089000</v>
      </c>
      <c r="FE178" s="404"/>
      <c r="FF178" s="404"/>
      <c r="FG178" s="404"/>
      <c r="FH178" s="404"/>
      <c r="FI178" s="404"/>
      <c r="FJ178" s="404"/>
      <c r="FK178" s="404"/>
      <c r="FL178" s="504"/>
    </row>
    <row r="179" spans="1:168" ht="20.25" x14ac:dyDescent="0.5">
      <c r="A179" s="399">
        <v>710</v>
      </c>
      <c r="B179" s="399">
        <v>71043</v>
      </c>
      <c r="C179" s="1682" t="s">
        <v>1483</v>
      </c>
      <c r="D179" s="921"/>
      <c r="E179" s="921">
        <v>0</v>
      </c>
      <c r="F179" s="507"/>
      <c r="G179" s="496"/>
      <c r="H179" s="496"/>
      <c r="I179" s="496"/>
      <c r="J179" s="496"/>
      <c r="K179" s="496"/>
      <c r="L179" s="496"/>
      <c r="M179" s="496"/>
      <c r="N179" s="496"/>
      <c r="O179" s="496"/>
      <c r="P179" s="496"/>
      <c r="Q179" s="496"/>
      <c r="R179" s="496"/>
      <c r="S179" s="496"/>
      <c r="T179" s="496"/>
      <c r="U179" s="496"/>
      <c r="V179" s="496"/>
      <c r="W179" s="496"/>
      <c r="X179" s="496"/>
      <c r="Y179" s="496"/>
      <c r="Z179" s="496"/>
      <c r="AA179" s="496"/>
      <c r="AB179" s="496"/>
      <c r="AC179" s="496"/>
      <c r="AD179" s="496"/>
      <c r="AE179" s="496"/>
      <c r="AF179" s="496"/>
      <c r="AG179" s="496"/>
      <c r="AH179" s="496"/>
      <c r="AI179" s="496"/>
      <c r="AJ179" s="496"/>
      <c r="AK179" s="496"/>
      <c r="AL179" s="496"/>
      <c r="AM179" s="496"/>
      <c r="AN179" s="496"/>
      <c r="AO179" s="496"/>
      <c r="AP179" s="496"/>
      <c r="AQ179" s="496"/>
      <c r="AR179" s="496"/>
      <c r="AS179" s="496"/>
      <c r="AT179" s="496"/>
      <c r="AU179" s="496"/>
      <c r="AV179" s="496"/>
      <c r="AW179" s="496"/>
      <c r="AX179" s="496"/>
      <c r="AY179" s="496"/>
      <c r="AZ179" s="496"/>
      <c r="BA179" s="496"/>
      <c r="BB179" s="496"/>
      <c r="BC179" s="496"/>
      <c r="BD179" s="496"/>
      <c r="BE179" s="496"/>
      <c r="BF179" s="496"/>
      <c r="BG179" s="496"/>
      <c r="BH179" s="496"/>
      <c r="BI179" s="496"/>
      <c r="BJ179" s="496"/>
      <c r="BK179" s="496"/>
      <c r="BL179" s="496"/>
      <c r="BM179" s="496"/>
      <c r="BN179" s="496"/>
      <c r="BO179" s="496"/>
      <c r="BP179" s="496"/>
      <c r="BQ179" s="496"/>
      <c r="BR179" s="496"/>
      <c r="BS179" s="496"/>
      <c r="BT179" s="496"/>
      <c r="BU179" s="496"/>
      <c r="BV179" s="496"/>
      <c r="BW179" s="496"/>
      <c r="BX179" s="496"/>
      <c r="BY179" s="496"/>
      <c r="BZ179" s="496"/>
      <c r="CA179" s="496"/>
      <c r="CB179" s="496"/>
      <c r="CC179" s="496"/>
      <c r="CD179" s="496"/>
      <c r="CE179" s="496"/>
      <c r="CF179" s="496"/>
      <c r="CG179" s="496"/>
      <c r="CH179" s="496"/>
      <c r="CI179" s="496"/>
      <c r="CJ179" s="496"/>
      <c r="CK179" s="496"/>
      <c r="CL179" s="1694"/>
      <c r="CM179" s="496"/>
      <c r="CN179" s="496"/>
      <c r="CO179" s="496"/>
      <c r="CP179" s="496"/>
      <c r="CQ179" s="496"/>
      <c r="CR179" s="496"/>
      <c r="CS179" s="496"/>
      <c r="CT179" s="496"/>
      <c r="CU179" s="496"/>
      <c r="CV179" s="496"/>
      <c r="CW179" s="496"/>
      <c r="CX179" s="496"/>
      <c r="CY179" s="1374"/>
      <c r="CZ179" s="1374"/>
      <c r="DA179" s="496"/>
      <c r="DB179" s="496"/>
      <c r="DC179" s="496"/>
      <c r="DD179" s="496"/>
      <c r="DE179" s="496"/>
      <c r="DF179" s="496"/>
      <c r="DG179" s="496"/>
      <c r="DH179" s="496"/>
      <c r="DI179" s="496"/>
      <c r="DJ179" s="496"/>
      <c r="DK179" s="496"/>
      <c r="DL179" s="496"/>
      <c r="DM179" s="496"/>
      <c r="DN179" s="496"/>
      <c r="DO179" s="496"/>
      <c r="DP179" s="496"/>
      <c r="DQ179" s="496"/>
      <c r="DR179" s="496"/>
      <c r="DS179" s="496"/>
      <c r="DT179" s="496"/>
      <c r="DU179" s="496"/>
      <c r="DV179" s="496"/>
      <c r="DW179" s="496"/>
      <c r="DX179" s="496"/>
      <c r="DY179" s="496"/>
      <c r="DZ179" s="496"/>
      <c r="EA179" s="496">
        <f t="shared" si="14"/>
        <v>0</v>
      </c>
      <c r="EB179" s="496"/>
      <c r="EC179" s="496"/>
      <c r="ED179" s="496"/>
      <c r="EE179" s="496"/>
      <c r="EF179" s="496"/>
      <c r="EG179" s="496"/>
      <c r="EH179" s="496"/>
      <c r="EI179" s="496"/>
      <c r="EJ179" s="496"/>
      <c r="EK179" s="496"/>
      <c r="EL179" s="496"/>
      <c r="EM179" s="496"/>
      <c r="EN179" s="496"/>
      <c r="EO179" s="496"/>
      <c r="EP179" s="496"/>
      <c r="EQ179" s="496"/>
      <c r="ER179" s="496"/>
      <c r="ES179" s="496"/>
      <c r="ET179" s="496"/>
      <c r="EU179" s="496"/>
      <c r="EV179" s="496"/>
      <c r="EW179" s="496"/>
      <c r="EX179" s="496"/>
      <c r="EY179" s="496"/>
      <c r="EZ179" s="1684"/>
      <c r="FA179" s="500">
        <f t="shared" si="11"/>
        <v>0</v>
      </c>
      <c r="FB179" s="501">
        <f t="shared" si="13"/>
        <v>0</v>
      </c>
      <c r="FC179" s="404"/>
      <c r="FD179" s="404">
        <v>463970376</v>
      </c>
      <c r="FE179" s="404"/>
      <c r="FF179" s="404"/>
      <c r="FG179" s="404"/>
      <c r="FH179" s="404"/>
      <c r="FI179" s="404"/>
      <c r="FJ179" s="404"/>
      <c r="FK179" s="404"/>
      <c r="FL179" s="504"/>
    </row>
    <row r="180" spans="1:168" ht="20.25" x14ac:dyDescent="0.5">
      <c r="A180" s="399">
        <v>710</v>
      </c>
      <c r="B180" s="399">
        <v>71044</v>
      </c>
      <c r="C180" s="1682" t="s">
        <v>1484</v>
      </c>
      <c r="D180" s="1780">
        <v>132300000</v>
      </c>
      <c r="E180" s="921">
        <v>0</v>
      </c>
      <c r="F180" s="507"/>
      <c r="G180" s="496"/>
      <c r="H180" s="496"/>
      <c r="I180" s="496"/>
      <c r="J180" s="496"/>
      <c r="K180" s="496"/>
      <c r="L180" s="496"/>
      <c r="M180" s="496"/>
      <c r="N180" s="496"/>
      <c r="O180" s="496"/>
      <c r="P180" s="496"/>
      <c r="Q180" s="496"/>
      <c r="R180" s="496"/>
      <c r="S180" s="496"/>
      <c r="T180" s="496"/>
      <c r="U180" s="496"/>
      <c r="V180" s="496"/>
      <c r="W180" s="496"/>
      <c r="X180" s="496"/>
      <c r="Y180" s="496"/>
      <c r="Z180" s="496"/>
      <c r="AA180" s="496"/>
      <c r="AB180" s="496"/>
      <c r="AC180" s="496"/>
      <c r="AD180" s="496"/>
      <c r="AE180" s="496"/>
      <c r="AF180" s="496"/>
      <c r="AG180" s="496"/>
      <c r="AH180" s="496"/>
      <c r="AI180" s="496"/>
      <c r="AJ180" s="496"/>
      <c r="AK180" s="496"/>
      <c r="AL180" s="496"/>
      <c r="AM180" s="496"/>
      <c r="AN180" s="496"/>
      <c r="AO180" s="496"/>
      <c r="AP180" s="496"/>
      <c r="AQ180" s="496"/>
      <c r="AR180" s="496"/>
      <c r="AS180" s="496"/>
      <c r="AT180" s="496"/>
      <c r="AU180" s="496"/>
      <c r="AV180" s="496"/>
      <c r="AW180" s="496"/>
      <c r="AX180" s="496"/>
      <c r="AY180" s="496"/>
      <c r="AZ180" s="496"/>
      <c r="BA180" s="496"/>
      <c r="BB180" s="496"/>
      <c r="BC180" s="496"/>
      <c r="BD180" s="496"/>
      <c r="BE180" s="496"/>
      <c r="BF180" s="496"/>
      <c r="BG180" s="496"/>
      <c r="BH180" s="496"/>
      <c r="BI180" s="496"/>
      <c r="BJ180" s="496"/>
      <c r="BK180" s="496"/>
      <c r="BL180" s="496"/>
      <c r="BM180" s="496"/>
      <c r="BN180" s="496"/>
      <c r="BO180" s="496"/>
      <c r="BP180" s="496"/>
      <c r="BQ180" s="496"/>
      <c r="BR180" s="496"/>
      <c r="BS180" s="496"/>
      <c r="BT180" s="496"/>
      <c r="BU180" s="496"/>
      <c r="BV180" s="496"/>
      <c r="BW180" s="496"/>
      <c r="BX180" s="496"/>
      <c r="BY180" s="496"/>
      <c r="BZ180" s="496"/>
      <c r="CA180" s="496"/>
      <c r="CB180" s="496"/>
      <c r="CC180" s="496"/>
      <c r="CD180" s="496"/>
      <c r="CE180" s="496"/>
      <c r="CF180" s="496"/>
      <c r="CG180" s="496"/>
      <c r="CH180" s="496"/>
      <c r="CI180" s="496"/>
      <c r="CJ180" s="496"/>
      <c r="CK180" s="496"/>
      <c r="CL180" s="1694"/>
      <c r="CM180" s="496"/>
      <c r="CN180" s="496"/>
      <c r="CO180" s="496"/>
      <c r="CP180" s="496"/>
      <c r="CQ180" s="496"/>
      <c r="CR180" s="496"/>
      <c r="CS180" s="496"/>
      <c r="CT180" s="496"/>
      <c r="CU180" s="496"/>
      <c r="CV180" s="496"/>
      <c r="CW180" s="496"/>
      <c r="CX180" s="496"/>
      <c r="CY180" s="1374"/>
      <c r="CZ180" s="1374"/>
      <c r="DA180" s="496"/>
      <c r="DB180" s="496"/>
      <c r="DC180" s="496"/>
      <c r="DD180" s="496"/>
      <c r="DE180" s="496"/>
      <c r="DF180" s="496"/>
      <c r="DG180" s="496"/>
      <c r="DH180" s="496"/>
      <c r="DI180" s="496"/>
      <c r="DJ180" s="496"/>
      <c r="DK180" s="496"/>
      <c r="DL180" s="496"/>
      <c r="DM180" s="496"/>
      <c r="DN180" s="496"/>
      <c r="DO180" s="496"/>
      <c r="DP180" s="496"/>
      <c r="DQ180" s="496"/>
      <c r="DR180" s="496"/>
      <c r="DS180" s="496"/>
      <c r="DT180" s="496"/>
      <c r="DU180" s="496"/>
      <c r="DV180" s="496"/>
      <c r="DW180" s="496"/>
      <c r="DX180" s="496"/>
      <c r="DY180" s="496"/>
      <c r="DZ180" s="496"/>
      <c r="EA180" s="496">
        <f t="shared" si="14"/>
        <v>132300000</v>
      </c>
      <c r="EB180" s="496"/>
      <c r="EC180" s="496"/>
      <c r="ED180" s="496"/>
      <c r="EE180" s="496"/>
      <c r="EF180" s="496"/>
      <c r="EG180" s="496"/>
      <c r="EH180" s="496"/>
      <c r="EI180" s="496"/>
      <c r="EJ180" s="496"/>
      <c r="EK180" s="496"/>
      <c r="EL180" s="496"/>
      <c r="EM180" s="496"/>
      <c r="EN180" s="496"/>
      <c r="EO180" s="496"/>
      <c r="EP180" s="496"/>
      <c r="EQ180" s="496"/>
      <c r="ER180" s="496"/>
      <c r="ES180" s="496"/>
      <c r="ET180" s="496"/>
      <c r="EU180" s="496"/>
      <c r="EV180" s="496"/>
      <c r="EW180" s="496"/>
      <c r="EX180" s="496"/>
      <c r="EY180" s="496"/>
      <c r="EZ180" s="1684"/>
      <c r="FA180" s="500">
        <f t="shared" si="11"/>
        <v>132300000</v>
      </c>
      <c r="FB180" s="501">
        <f t="shared" si="13"/>
        <v>0</v>
      </c>
      <c r="FC180" s="404"/>
      <c r="FD180" s="404">
        <v>59060000</v>
      </c>
      <c r="FE180" s="404"/>
      <c r="FF180" s="404"/>
      <c r="FG180" s="404"/>
      <c r="FH180" s="404"/>
      <c r="FI180" s="404"/>
      <c r="FJ180" s="404"/>
      <c r="FK180" s="404"/>
      <c r="FL180" s="504"/>
    </row>
    <row r="181" spans="1:168" ht="20.25" x14ac:dyDescent="0.5">
      <c r="A181" s="399">
        <v>710</v>
      </c>
      <c r="B181" s="399">
        <v>71045</v>
      </c>
      <c r="C181" s="1682" t="s">
        <v>1485</v>
      </c>
      <c r="D181" s="1780">
        <v>1543079949</v>
      </c>
      <c r="E181" s="921">
        <v>0</v>
      </c>
      <c r="F181" s="507"/>
      <c r="G181" s="496"/>
      <c r="H181" s="496"/>
      <c r="I181" s="496"/>
      <c r="J181" s="496"/>
      <c r="K181" s="496"/>
      <c r="L181" s="496"/>
      <c r="M181" s="496"/>
      <c r="N181" s="496"/>
      <c r="O181" s="496"/>
      <c r="P181" s="496"/>
      <c r="Q181" s="496"/>
      <c r="R181" s="496"/>
      <c r="S181" s="496"/>
      <c r="T181" s="496"/>
      <c r="U181" s="496"/>
      <c r="V181" s="496"/>
      <c r="W181" s="496"/>
      <c r="X181" s="496"/>
      <c r="Y181" s="496"/>
      <c r="Z181" s="496"/>
      <c r="AA181" s="496"/>
      <c r="AB181" s="496"/>
      <c r="AC181" s="496"/>
      <c r="AD181" s="496"/>
      <c r="AE181" s="496"/>
      <c r="AF181" s="496"/>
      <c r="AG181" s="496"/>
      <c r="AH181" s="496"/>
      <c r="AI181" s="496"/>
      <c r="AJ181" s="496"/>
      <c r="AK181" s="496"/>
      <c r="AL181" s="496"/>
      <c r="AM181" s="496"/>
      <c r="AN181" s="496"/>
      <c r="AO181" s="496"/>
      <c r="AP181" s="496"/>
      <c r="AQ181" s="496"/>
      <c r="AR181" s="496"/>
      <c r="AS181" s="496"/>
      <c r="AT181" s="496"/>
      <c r="AU181" s="496"/>
      <c r="AV181" s="496"/>
      <c r="AW181" s="496"/>
      <c r="AX181" s="496"/>
      <c r="AY181" s="496"/>
      <c r="AZ181" s="496"/>
      <c r="BA181" s="496"/>
      <c r="BB181" s="496"/>
      <c r="BC181" s="496"/>
      <c r="BD181" s="496"/>
      <c r="BE181" s="496"/>
      <c r="BF181" s="496"/>
      <c r="BG181" s="496"/>
      <c r="BH181" s="496"/>
      <c r="BI181" s="496"/>
      <c r="BJ181" s="496"/>
      <c r="BK181" s="496"/>
      <c r="BL181" s="496"/>
      <c r="BM181" s="496"/>
      <c r="BN181" s="496"/>
      <c r="BO181" s="496"/>
      <c r="BP181" s="496"/>
      <c r="BQ181" s="496"/>
      <c r="BR181" s="496"/>
      <c r="BS181" s="496"/>
      <c r="BT181" s="496"/>
      <c r="BU181" s="496"/>
      <c r="BV181" s="496"/>
      <c r="BW181" s="496"/>
      <c r="BX181" s="496"/>
      <c r="BY181" s="496"/>
      <c r="BZ181" s="496"/>
      <c r="CA181" s="496"/>
      <c r="CB181" s="496"/>
      <c r="CC181" s="496"/>
      <c r="CD181" s="496"/>
      <c r="CE181" s="496"/>
      <c r="CF181" s="496"/>
      <c r="CG181" s="496"/>
      <c r="CH181" s="496"/>
      <c r="CI181" s="496"/>
      <c r="CJ181" s="496"/>
      <c r="CK181" s="496"/>
      <c r="CL181" s="1694"/>
      <c r="CM181" s="496"/>
      <c r="CN181" s="496"/>
      <c r="CO181" s="496"/>
      <c r="CP181" s="496"/>
      <c r="CQ181" s="496"/>
      <c r="CR181" s="496"/>
      <c r="CS181" s="496"/>
      <c r="CT181" s="496"/>
      <c r="CU181" s="496"/>
      <c r="CV181" s="496"/>
      <c r="CW181" s="496"/>
      <c r="CX181" s="496"/>
      <c r="CY181" s="1374"/>
      <c r="CZ181" s="1374"/>
      <c r="DA181" s="496"/>
      <c r="DB181" s="496"/>
      <c r="DC181" s="496"/>
      <c r="DD181" s="496"/>
      <c r="DE181" s="496"/>
      <c r="DF181" s="496"/>
      <c r="DG181" s="496"/>
      <c r="DH181" s="496"/>
      <c r="DI181" s="496"/>
      <c r="DJ181" s="496"/>
      <c r="DK181" s="496"/>
      <c r="DL181" s="496"/>
      <c r="DM181" s="496"/>
      <c r="DN181" s="496"/>
      <c r="DO181" s="496"/>
      <c r="DP181" s="496"/>
      <c r="DQ181" s="496"/>
      <c r="DR181" s="496"/>
      <c r="DS181" s="496"/>
      <c r="DT181" s="496"/>
      <c r="DU181" s="496"/>
      <c r="DV181" s="496"/>
      <c r="DW181" s="496"/>
      <c r="DX181" s="496"/>
      <c r="DY181" s="496"/>
      <c r="DZ181" s="496"/>
      <c r="EA181" s="496">
        <f t="shared" si="14"/>
        <v>1543079949</v>
      </c>
      <c r="EB181" s="496"/>
      <c r="EC181" s="496"/>
      <c r="ED181" s="496"/>
      <c r="EE181" s="496"/>
      <c r="EF181" s="496"/>
      <c r="EG181" s="496"/>
      <c r="EH181" s="496"/>
      <c r="EI181" s="496"/>
      <c r="EJ181" s="496"/>
      <c r="EK181" s="496"/>
      <c r="EL181" s="496"/>
      <c r="EM181" s="496"/>
      <c r="EN181" s="496"/>
      <c r="EO181" s="496"/>
      <c r="EP181" s="496"/>
      <c r="EQ181" s="496"/>
      <c r="ER181" s="496"/>
      <c r="ES181" s="496"/>
      <c r="ET181" s="496"/>
      <c r="EU181" s="496"/>
      <c r="EV181" s="496"/>
      <c r="EW181" s="496"/>
      <c r="EX181" s="496"/>
      <c r="EY181" s="496"/>
      <c r="EZ181" s="1684"/>
      <c r="FA181" s="500">
        <f t="shared" si="11"/>
        <v>1543079949</v>
      </c>
      <c r="FB181" s="501">
        <f t="shared" si="13"/>
        <v>0</v>
      </c>
      <c r="FC181" s="404"/>
      <c r="FD181" s="404">
        <v>263243500</v>
      </c>
      <c r="FE181" s="404"/>
      <c r="FF181" s="404"/>
      <c r="FG181" s="404"/>
      <c r="FH181" s="404"/>
      <c r="FI181" s="404"/>
      <c r="FJ181" s="404"/>
      <c r="FK181" s="404"/>
      <c r="FL181" s="504"/>
    </row>
    <row r="182" spans="1:168" ht="20.25" x14ac:dyDescent="0.5">
      <c r="A182" s="399">
        <v>710</v>
      </c>
      <c r="B182" s="399">
        <v>71046</v>
      </c>
      <c r="C182" s="1682" t="s">
        <v>1486</v>
      </c>
      <c r="D182" s="1780">
        <v>729881040</v>
      </c>
      <c r="E182" s="921">
        <v>0</v>
      </c>
      <c r="F182" s="507"/>
      <c r="G182" s="496"/>
      <c r="H182" s="496"/>
      <c r="I182" s="496"/>
      <c r="J182" s="496"/>
      <c r="K182" s="496"/>
      <c r="L182" s="496"/>
      <c r="M182" s="496"/>
      <c r="N182" s="496"/>
      <c r="O182" s="496"/>
      <c r="P182" s="496"/>
      <c r="Q182" s="496"/>
      <c r="R182" s="496"/>
      <c r="S182" s="496"/>
      <c r="T182" s="496"/>
      <c r="U182" s="496"/>
      <c r="V182" s="496"/>
      <c r="W182" s="496"/>
      <c r="X182" s="496"/>
      <c r="Y182" s="496"/>
      <c r="Z182" s="496"/>
      <c r="AA182" s="496"/>
      <c r="AB182" s="496"/>
      <c r="AC182" s="496"/>
      <c r="AD182" s="496"/>
      <c r="AE182" s="496"/>
      <c r="AF182" s="496"/>
      <c r="AG182" s="496"/>
      <c r="AH182" s="496"/>
      <c r="AI182" s="496"/>
      <c r="AJ182" s="496"/>
      <c r="AK182" s="496"/>
      <c r="AL182" s="496"/>
      <c r="AM182" s="496"/>
      <c r="AN182" s="496"/>
      <c r="AO182" s="496"/>
      <c r="AP182" s="496"/>
      <c r="AQ182" s="496"/>
      <c r="AR182" s="496"/>
      <c r="AS182" s="496"/>
      <c r="AT182" s="496"/>
      <c r="AU182" s="496"/>
      <c r="AV182" s="496"/>
      <c r="AW182" s="496"/>
      <c r="AX182" s="496"/>
      <c r="AY182" s="496"/>
      <c r="AZ182" s="496"/>
      <c r="BA182" s="496"/>
      <c r="BB182" s="496"/>
      <c r="BC182" s="496"/>
      <c r="BD182" s="496"/>
      <c r="BE182" s="496"/>
      <c r="BF182" s="496"/>
      <c r="BG182" s="496"/>
      <c r="BH182" s="496"/>
      <c r="BI182" s="496"/>
      <c r="BJ182" s="496"/>
      <c r="BK182" s="496"/>
      <c r="BL182" s="496"/>
      <c r="BM182" s="496"/>
      <c r="BN182" s="496"/>
      <c r="BO182" s="496"/>
      <c r="BP182" s="496"/>
      <c r="BQ182" s="496"/>
      <c r="BR182" s="496"/>
      <c r="BS182" s="496"/>
      <c r="BT182" s="496"/>
      <c r="BU182" s="496"/>
      <c r="BV182" s="496"/>
      <c r="BW182" s="496"/>
      <c r="BX182" s="496"/>
      <c r="BY182" s="496"/>
      <c r="BZ182" s="496"/>
      <c r="CA182" s="496"/>
      <c r="CB182" s="496"/>
      <c r="CC182" s="496"/>
      <c r="CD182" s="496"/>
      <c r="CE182" s="496"/>
      <c r="CF182" s="496"/>
      <c r="CG182" s="496"/>
      <c r="CH182" s="496"/>
      <c r="CI182" s="496"/>
      <c r="CJ182" s="496"/>
      <c r="CK182" s="496"/>
      <c r="CL182" s="1686"/>
      <c r="CM182" s="496"/>
      <c r="CN182" s="496"/>
      <c r="CO182" s="496"/>
      <c r="CP182" s="496"/>
      <c r="CQ182" s="496"/>
      <c r="CR182" s="496"/>
      <c r="CS182" s="496"/>
      <c r="CT182" s="496"/>
      <c r="CU182" s="496"/>
      <c r="CV182" s="496"/>
      <c r="CW182" s="496"/>
      <c r="CX182" s="496"/>
      <c r="CY182" s="1374"/>
      <c r="CZ182" s="1374"/>
      <c r="DA182" s="496"/>
      <c r="DB182" s="496"/>
      <c r="DC182" s="496"/>
      <c r="DD182" s="496"/>
      <c r="DE182" s="496"/>
      <c r="DF182" s="496"/>
      <c r="DG182" s="496"/>
      <c r="DH182" s="496"/>
      <c r="DI182" s="496"/>
      <c r="DJ182" s="496"/>
      <c r="DK182" s="496"/>
      <c r="DL182" s="496"/>
      <c r="DM182" s="496"/>
      <c r="DN182" s="496"/>
      <c r="DO182" s="496"/>
      <c r="DP182" s="496"/>
      <c r="DQ182" s="496"/>
      <c r="DR182" s="496"/>
      <c r="DS182" s="1779">
        <f>D182</f>
        <v>729881040</v>
      </c>
      <c r="DT182" s="496"/>
      <c r="DU182" s="496"/>
      <c r="DV182" s="496"/>
      <c r="DW182" s="496"/>
      <c r="DX182" s="496"/>
      <c r="DY182" s="496"/>
      <c r="DZ182" s="496"/>
      <c r="EA182" s="496"/>
      <c r="EB182" s="496"/>
      <c r="EC182" s="496"/>
      <c r="ED182" s="496"/>
      <c r="EE182" s="496"/>
      <c r="EF182" s="496"/>
      <c r="EG182" s="496"/>
      <c r="EH182" s="496"/>
      <c r="EI182" s="496"/>
      <c r="EJ182" s="496"/>
      <c r="EK182" s="496"/>
      <c r="EL182" s="496"/>
      <c r="EM182" s="496"/>
      <c r="EN182" s="496"/>
      <c r="EO182" s="496"/>
      <c r="EP182" s="496"/>
      <c r="EQ182" s="496"/>
      <c r="ER182" s="496"/>
      <c r="ES182" s="496"/>
      <c r="ET182" s="496"/>
      <c r="EU182" s="496"/>
      <c r="EV182" s="496"/>
      <c r="EW182" s="496"/>
      <c r="EX182" s="496"/>
      <c r="EY182" s="496"/>
      <c r="EZ182" s="1684"/>
      <c r="FA182" s="500">
        <f t="shared" si="11"/>
        <v>729881040</v>
      </c>
      <c r="FB182" s="501">
        <f t="shared" si="13"/>
        <v>0</v>
      </c>
      <c r="FC182" s="404"/>
      <c r="FD182" s="404">
        <v>52774150</v>
      </c>
      <c r="FE182" s="404"/>
      <c r="FF182" s="404"/>
      <c r="FG182" s="404"/>
      <c r="FH182" s="404"/>
      <c r="FI182" s="404"/>
      <c r="FJ182" s="404"/>
      <c r="FK182" s="404"/>
      <c r="FL182" s="504"/>
    </row>
    <row r="183" spans="1:168" ht="20.25" x14ac:dyDescent="0.5">
      <c r="A183" s="399">
        <v>710</v>
      </c>
      <c r="B183" s="399">
        <v>71050</v>
      </c>
      <c r="C183" s="1682" t="s">
        <v>1899</v>
      </c>
      <c r="D183" s="1780">
        <v>30936077569</v>
      </c>
      <c r="E183" s="921">
        <v>0</v>
      </c>
      <c r="F183" s="507"/>
      <c r="G183" s="496"/>
      <c r="H183" s="496"/>
      <c r="I183" s="496"/>
      <c r="J183" s="496"/>
      <c r="K183" s="496"/>
      <c r="L183" s="496"/>
      <c r="M183" s="496"/>
      <c r="N183" s="496"/>
      <c r="O183" s="496"/>
      <c r="P183" s="496"/>
      <c r="Q183" s="496"/>
      <c r="R183" s="496"/>
      <c r="S183" s="496"/>
      <c r="T183" s="496"/>
      <c r="U183" s="496"/>
      <c r="V183" s="496"/>
      <c r="W183" s="496"/>
      <c r="X183" s="496"/>
      <c r="Y183" s="496"/>
      <c r="Z183" s="496"/>
      <c r="AA183" s="496"/>
      <c r="AB183" s="496"/>
      <c r="AC183" s="496"/>
      <c r="AD183" s="496"/>
      <c r="AE183" s="496"/>
      <c r="AF183" s="496"/>
      <c r="AG183" s="496"/>
      <c r="AH183" s="496"/>
      <c r="AI183" s="496"/>
      <c r="AJ183" s="496"/>
      <c r="AK183" s="496"/>
      <c r="AL183" s="496"/>
      <c r="AM183" s="496"/>
      <c r="AN183" s="496"/>
      <c r="AO183" s="496"/>
      <c r="AP183" s="496"/>
      <c r="AQ183" s="496"/>
      <c r="AR183" s="496"/>
      <c r="AS183" s="496"/>
      <c r="AT183" s="496"/>
      <c r="AU183" s="496"/>
      <c r="AV183" s="496"/>
      <c r="AW183" s="496"/>
      <c r="AX183" s="496"/>
      <c r="AY183" s="496"/>
      <c r="AZ183" s="496"/>
      <c r="BA183" s="496"/>
      <c r="BB183" s="496"/>
      <c r="BC183" s="496"/>
      <c r="BD183" s="496"/>
      <c r="BE183" s="496"/>
      <c r="BF183" s="496"/>
      <c r="BG183" s="496"/>
      <c r="BH183" s="496"/>
      <c r="BI183" s="496"/>
      <c r="BJ183" s="496"/>
      <c r="BK183" s="496"/>
      <c r="BL183" s="496"/>
      <c r="BM183" s="496"/>
      <c r="BN183" s="496"/>
      <c r="BO183" s="496"/>
      <c r="BP183" s="496"/>
      <c r="BQ183" s="496"/>
      <c r="BR183" s="496"/>
      <c r="BS183" s="496"/>
      <c r="BT183" s="496"/>
      <c r="BU183" s="496"/>
      <c r="BV183" s="496"/>
      <c r="BW183" s="496"/>
      <c r="BX183" s="496"/>
      <c r="BY183" s="496"/>
      <c r="BZ183" s="496"/>
      <c r="CA183" s="496"/>
      <c r="CB183" s="496"/>
      <c r="CC183" s="496"/>
      <c r="CD183" s="496"/>
      <c r="CE183" s="496"/>
      <c r="CF183" s="496"/>
      <c r="CG183" s="496"/>
      <c r="CH183" s="496"/>
      <c r="CI183" s="496"/>
      <c r="CJ183" s="496"/>
      <c r="CK183" s="496"/>
      <c r="CL183" s="1686"/>
      <c r="CM183" s="496"/>
      <c r="CN183" s="496"/>
      <c r="CO183" s="496"/>
      <c r="CP183" s="496"/>
      <c r="CQ183" s="496"/>
      <c r="CR183" s="496"/>
      <c r="CS183" s="496"/>
      <c r="CT183" s="496"/>
      <c r="CU183" s="496"/>
      <c r="CV183" s="496"/>
      <c r="CW183" s="496"/>
      <c r="CX183" s="496"/>
      <c r="CY183" s="1374"/>
      <c r="CZ183" s="1374"/>
      <c r="DA183" s="496"/>
      <c r="DB183" s="496"/>
      <c r="DC183" s="496"/>
      <c r="DD183" s="496"/>
      <c r="DE183" s="496"/>
      <c r="DF183" s="496"/>
      <c r="DG183" s="496"/>
      <c r="DH183" s="496"/>
      <c r="DI183" s="496"/>
      <c r="DJ183" s="496"/>
      <c r="DK183" s="496"/>
      <c r="DL183" s="496"/>
      <c r="DM183" s="496"/>
      <c r="DN183" s="496"/>
      <c r="DO183" s="496"/>
      <c r="DP183" s="496"/>
      <c r="DQ183" s="496"/>
      <c r="DR183" s="496"/>
      <c r="DS183" s="496"/>
      <c r="DT183" s="496">
        <f>D183</f>
        <v>30936077569</v>
      </c>
      <c r="DU183" s="496"/>
      <c r="DV183" s="496"/>
      <c r="DW183" s="496"/>
      <c r="DX183" s="496"/>
      <c r="DY183" s="496"/>
      <c r="DZ183" s="496"/>
      <c r="EA183" s="496"/>
      <c r="EB183" s="496"/>
      <c r="EC183" s="496"/>
      <c r="ED183" s="496"/>
      <c r="EE183" s="496"/>
      <c r="EF183" s="496"/>
      <c r="EG183" s="496"/>
      <c r="EH183" s="496"/>
      <c r="EI183" s="496"/>
      <c r="EJ183" s="496"/>
      <c r="EK183" s="496"/>
      <c r="EL183" s="496"/>
      <c r="EM183" s="496"/>
      <c r="EN183" s="496"/>
      <c r="EO183" s="496"/>
      <c r="EP183" s="496"/>
      <c r="EQ183" s="496"/>
      <c r="ER183" s="496"/>
      <c r="ES183" s="496"/>
      <c r="ET183" s="496"/>
      <c r="EU183" s="496"/>
      <c r="EV183" s="496"/>
      <c r="EW183" s="496"/>
      <c r="EX183" s="496"/>
      <c r="EY183" s="496"/>
      <c r="EZ183" s="1684"/>
      <c r="FA183" s="500">
        <f t="shared" si="11"/>
        <v>30936077569</v>
      </c>
      <c r="FB183" s="501">
        <f t="shared" si="13"/>
        <v>0</v>
      </c>
      <c r="FC183" s="404"/>
      <c r="FD183" s="404">
        <v>981501561</v>
      </c>
      <c r="FE183" s="404"/>
      <c r="FF183" s="404"/>
      <c r="FG183" s="404"/>
      <c r="FH183" s="404"/>
      <c r="FI183" s="404"/>
      <c r="FJ183" s="404"/>
      <c r="FK183" s="404"/>
      <c r="FL183" s="504"/>
    </row>
    <row r="184" spans="1:168" ht="20.25" x14ac:dyDescent="0.5">
      <c r="A184" s="399">
        <v>710</v>
      </c>
      <c r="B184" s="399">
        <v>71051</v>
      </c>
      <c r="C184" s="1682" t="s">
        <v>1487</v>
      </c>
      <c r="D184" s="1780">
        <v>163700000</v>
      </c>
      <c r="E184" s="921">
        <v>0</v>
      </c>
      <c r="F184" s="507"/>
      <c r="G184" s="496"/>
      <c r="H184" s="496"/>
      <c r="I184" s="496"/>
      <c r="J184" s="496"/>
      <c r="K184" s="496"/>
      <c r="L184" s="496"/>
      <c r="M184" s="496"/>
      <c r="N184" s="496"/>
      <c r="O184" s="496"/>
      <c r="P184" s="496"/>
      <c r="Q184" s="496"/>
      <c r="R184" s="496"/>
      <c r="S184" s="496"/>
      <c r="T184" s="496"/>
      <c r="U184" s="496"/>
      <c r="V184" s="496"/>
      <c r="W184" s="496"/>
      <c r="X184" s="496"/>
      <c r="Y184" s="496"/>
      <c r="Z184" s="496"/>
      <c r="AA184" s="496"/>
      <c r="AB184" s="496"/>
      <c r="AC184" s="496"/>
      <c r="AD184" s="496"/>
      <c r="AE184" s="496"/>
      <c r="AF184" s="496"/>
      <c r="AG184" s="496"/>
      <c r="AH184" s="496"/>
      <c r="AI184" s="496"/>
      <c r="AJ184" s="496"/>
      <c r="AK184" s="496"/>
      <c r="AL184" s="496"/>
      <c r="AM184" s="496"/>
      <c r="AN184" s="496"/>
      <c r="AO184" s="496"/>
      <c r="AP184" s="496"/>
      <c r="AQ184" s="496"/>
      <c r="AR184" s="496"/>
      <c r="AS184" s="496"/>
      <c r="AT184" s="496"/>
      <c r="AU184" s="496"/>
      <c r="AV184" s="496"/>
      <c r="AW184" s="496"/>
      <c r="AX184" s="496"/>
      <c r="AY184" s="496"/>
      <c r="AZ184" s="496"/>
      <c r="BA184" s="496"/>
      <c r="BB184" s="496"/>
      <c r="BC184" s="496"/>
      <c r="BD184" s="496"/>
      <c r="BE184" s="496"/>
      <c r="BF184" s="496"/>
      <c r="BG184" s="496"/>
      <c r="BH184" s="496"/>
      <c r="BI184" s="496"/>
      <c r="BJ184" s="496"/>
      <c r="BK184" s="496"/>
      <c r="BL184" s="496"/>
      <c r="BM184" s="496"/>
      <c r="BN184" s="496"/>
      <c r="BO184" s="496"/>
      <c r="BP184" s="496"/>
      <c r="BQ184" s="496"/>
      <c r="BR184" s="496"/>
      <c r="BS184" s="496"/>
      <c r="BT184" s="496"/>
      <c r="BU184" s="496"/>
      <c r="BV184" s="496"/>
      <c r="BW184" s="496"/>
      <c r="BX184" s="496"/>
      <c r="BY184" s="496"/>
      <c r="BZ184" s="496"/>
      <c r="CA184" s="496"/>
      <c r="CB184" s="496"/>
      <c r="CC184" s="496"/>
      <c r="CD184" s="496"/>
      <c r="CE184" s="496"/>
      <c r="CF184" s="496"/>
      <c r="CG184" s="496"/>
      <c r="CH184" s="496"/>
      <c r="CI184" s="496"/>
      <c r="CJ184" s="496"/>
      <c r="CK184" s="496"/>
      <c r="CL184" s="496"/>
      <c r="CM184" s="1694"/>
      <c r="CN184" s="496"/>
      <c r="CO184" s="496"/>
      <c r="CP184" s="496"/>
      <c r="CQ184" s="496"/>
      <c r="CR184" s="496"/>
      <c r="CS184" s="496"/>
      <c r="CT184" s="496"/>
      <c r="CU184" s="496"/>
      <c r="CV184" s="496"/>
      <c r="CW184" s="496"/>
      <c r="CX184" s="496"/>
      <c r="CY184" s="1374"/>
      <c r="CZ184" s="1374"/>
      <c r="DA184" s="496"/>
      <c r="DB184" s="496"/>
      <c r="DC184" s="496"/>
      <c r="DD184" s="496"/>
      <c r="DE184" s="496"/>
      <c r="DF184" s="496"/>
      <c r="DG184" s="496"/>
      <c r="DH184" s="496"/>
      <c r="DI184" s="496"/>
      <c r="DJ184" s="496"/>
      <c r="DK184" s="496"/>
      <c r="DL184" s="496"/>
      <c r="DM184" s="496"/>
      <c r="DN184" s="496"/>
      <c r="DO184" s="496"/>
      <c r="DP184" s="496"/>
      <c r="DQ184" s="496"/>
      <c r="DR184" s="496"/>
      <c r="DS184" s="496"/>
      <c r="DT184" s="496"/>
      <c r="DU184" s="496"/>
      <c r="DV184" s="496"/>
      <c r="DW184" s="496"/>
      <c r="DX184" s="496"/>
      <c r="DY184" s="496"/>
      <c r="DZ184" s="496"/>
      <c r="EA184" s="496">
        <f>D184</f>
        <v>163700000</v>
      </c>
      <c r="EB184" s="496"/>
      <c r="EC184" s="496"/>
      <c r="ED184" s="496"/>
      <c r="EE184" s="496"/>
      <c r="EF184" s="496"/>
      <c r="EG184" s="496"/>
      <c r="EH184" s="496"/>
      <c r="EI184" s="496"/>
      <c r="EJ184" s="496"/>
      <c r="EK184" s="496"/>
      <c r="EL184" s="496"/>
      <c r="EM184" s="496"/>
      <c r="EN184" s="496"/>
      <c r="EO184" s="496"/>
      <c r="EP184" s="496"/>
      <c r="EQ184" s="496"/>
      <c r="ER184" s="496"/>
      <c r="ES184" s="496"/>
      <c r="ET184" s="496"/>
      <c r="EU184" s="496"/>
      <c r="EV184" s="496"/>
      <c r="EW184" s="496"/>
      <c r="EX184" s="496"/>
      <c r="EY184" s="496"/>
      <c r="EZ184" s="1684"/>
      <c r="FA184" s="500">
        <f t="shared" si="11"/>
        <v>163700000</v>
      </c>
      <c r="FB184" s="501">
        <f t="shared" si="13"/>
        <v>0</v>
      </c>
      <c r="FC184" s="404"/>
      <c r="FD184" s="404">
        <v>171230000</v>
      </c>
      <c r="FE184" s="404"/>
      <c r="FF184" s="404"/>
      <c r="FG184" s="404"/>
      <c r="FH184" s="404"/>
      <c r="FI184" s="404"/>
      <c r="FJ184" s="404"/>
      <c r="FK184" s="404"/>
      <c r="FL184" s="504"/>
    </row>
    <row r="185" spans="1:168" ht="20.25" x14ac:dyDescent="0.5">
      <c r="A185" s="399">
        <v>710</v>
      </c>
      <c r="B185" s="399">
        <v>71053</v>
      </c>
      <c r="C185" s="1682" t="s">
        <v>1488</v>
      </c>
      <c r="D185" s="1780">
        <v>122200000</v>
      </c>
      <c r="E185" s="921">
        <v>0</v>
      </c>
      <c r="F185" s="507"/>
      <c r="G185" s="496"/>
      <c r="H185" s="496"/>
      <c r="I185" s="496"/>
      <c r="J185" s="496"/>
      <c r="K185" s="496"/>
      <c r="L185" s="496"/>
      <c r="M185" s="496"/>
      <c r="N185" s="496"/>
      <c r="O185" s="496"/>
      <c r="P185" s="496"/>
      <c r="Q185" s="496"/>
      <c r="R185" s="496"/>
      <c r="S185" s="496"/>
      <c r="T185" s="496"/>
      <c r="U185" s="496"/>
      <c r="V185" s="496"/>
      <c r="W185" s="496"/>
      <c r="X185" s="496"/>
      <c r="Y185" s="496"/>
      <c r="Z185" s="496"/>
      <c r="AA185" s="496"/>
      <c r="AB185" s="496"/>
      <c r="AC185" s="496"/>
      <c r="AD185" s="496"/>
      <c r="AE185" s="496"/>
      <c r="AF185" s="496"/>
      <c r="AG185" s="496"/>
      <c r="AH185" s="496"/>
      <c r="AI185" s="496"/>
      <c r="AJ185" s="496"/>
      <c r="AK185" s="496"/>
      <c r="AL185" s="496"/>
      <c r="AM185" s="496"/>
      <c r="AN185" s="496"/>
      <c r="AO185" s="496"/>
      <c r="AP185" s="496"/>
      <c r="AQ185" s="496"/>
      <c r="AR185" s="496"/>
      <c r="AS185" s="496"/>
      <c r="AT185" s="496"/>
      <c r="AU185" s="496"/>
      <c r="AV185" s="496"/>
      <c r="AW185" s="496"/>
      <c r="AX185" s="496"/>
      <c r="AY185" s="496"/>
      <c r="AZ185" s="496"/>
      <c r="BA185" s="496"/>
      <c r="BB185" s="496"/>
      <c r="BC185" s="496"/>
      <c r="BD185" s="496"/>
      <c r="BE185" s="496"/>
      <c r="BF185" s="496"/>
      <c r="BG185" s="496"/>
      <c r="BH185" s="496"/>
      <c r="BI185" s="496"/>
      <c r="BJ185" s="496"/>
      <c r="BK185" s="496"/>
      <c r="BL185" s="496"/>
      <c r="BM185" s="496"/>
      <c r="BN185" s="496"/>
      <c r="BO185" s="496"/>
      <c r="BP185" s="496"/>
      <c r="BQ185" s="496"/>
      <c r="BR185" s="496"/>
      <c r="BS185" s="496"/>
      <c r="BT185" s="496"/>
      <c r="BU185" s="496"/>
      <c r="BV185" s="496"/>
      <c r="BW185" s="496"/>
      <c r="BX185" s="496"/>
      <c r="BY185" s="496"/>
      <c r="BZ185" s="496"/>
      <c r="CA185" s="496"/>
      <c r="CB185" s="496"/>
      <c r="CC185" s="496"/>
      <c r="CD185" s="496"/>
      <c r="CE185" s="496"/>
      <c r="CF185" s="496"/>
      <c r="CG185" s="496"/>
      <c r="CH185" s="496"/>
      <c r="CI185" s="496"/>
      <c r="CJ185" s="496"/>
      <c r="CK185" s="496"/>
      <c r="CL185" s="496"/>
      <c r="CM185" s="496"/>
      <c r="CN185" s="496"/>
      <c r="CO185" s="496"/>
      <c r="CP185" s="496"/>
      <c r="CQ185" s="496"/>
      <c r="CR185" s="496"/>
      <c r="CS185" s="496"/>
      <c r="CT185" s="496"/>
      <c r="CU185" s="496"/>
      <c r="CV185" s="496"/>
      <c r="CW185" s="496"/>
      <c r="CX185" s="496"/>
      <c r="CY185" s="1374"/>
      <c r="CZ185" s="1374"/>
      <c r="DA185" s="496"/>
      <c r="DB185" s="496"/>
      <c r="DC185" s="496"/>
      <c r="DD185" s="496"/>
      <c r="DE185" s="496"/>
      <c r="DF185" s="496"/>
      <c r="DG185" s="496"/>
      <c r="DH185" s="496"/>
      <c r="DI185" s="496"/>
      <c r="DJ185" s="496"/>
      <c r="DK185" s="496"/>
      <c r="DL185" s="496"/>
      <c r="DM185" s="496"/>
      <c r="DN185" s="496"/>
      <c r="DO185" s="496"/>
      <c r="DP185" s="496"/>
      <c r="DQ185" s="496"/>
      <c r="DR185" s="496"/>
      <c r="DS185" s="496"/>
      <c r="DT185" s="496"/>
      <c r="DU185" s="496"/>
      <c r="DV185" s="496"/>
      <c r="DW185" s="496"/>
      <c r="DX185" s="496"/>
      <c r="DY185" s="496"/>
      <c r="DZ185" s="496"/>
      <c r="EA185" s="496">
        <f>D185</f>
        <v>122200000</v>
      </c>
      <c r="EB185" s="496"/>
      <c r="EC185" s="496"/>
      <c r="ED185" s="496"/>
      <c r="EE185" s="496"/>
      <c r="EF185" s="496"/>
      <c r="EG185" s="496"/>
      <c r="EH185" s="496"/>
      <c r="EI185" s="496"/>
      <c r="EJ185" s="496"/>
      <c r="EK185" s="496"/>
      <c r="EL185" s="496"/>
      <c r="EM185" s="496"/>
      <c r="EN185" s="496"/>
      <c r="EO185" s="496"/>
      <c r="EP185" s="496"/>
      <c r="EQ185" s="496"/>
      <c r="ER185" s="496"/>
      <c r="ES185" s="496"/>
      <c r="ET185" s="496"/>
      <c r="EU185" s="496"/>
      <c r="EV185" s="496"/>
      <c r="EW185" s="496"/>
      <c r="EX185" s="496"/>
      <c r="EY185" s="496"/>
      <c r="EZ185" s="1684"/>
      <c r="FA185" s="500">
        <f t="shared" si="11"/>
        <v>122200000</v>
      </c>
      <c r="FB185" s="501">
        <f t="shared" si="13"/>
        <v>0</v>
      </c>
      <c r="FC185" s="404"/>
      <c r="FD185" s="404">
        <v>152400000</v>
      </c>
      <c r="FE185" s="404"/>
      <c r="FF185" s="404"/>
      <c r="FG185" s="404"/>
      <c r="FH185" s="404"/>
      <c r="FI185" s="404"/>
      <c r="FJ185" s="404"/>
      <c r="FK185" s="404"/>
      <c r="FL185" s="504"/>
    </row>
    <row r="186" spans="1:168" ht="20.25" x14ac:dyDescent="0.5">
      <c r="A186" s="399">
        <v>710</v>
      </c>
      <c r="B186" s="399">
        <v>71054</v>
      </c>
      <c r="C186" s="1682" t="s">
        <v>1489</v>
      </c>
      <c r="D186" s="1780">
        <v>2587073100</v>
      </c>
      <c r="E186" s="921">
        <v>0</v>
      </c>
      <c r="F186" s="507"/>
      <c r="G186" s="496"/>
      <c r="H186" s="496"/>
      <c r="I186" s="496"/>
      <c r="J186" s="496"/>
      <c r="K186" s="496"/>
      <c r="L186" s="496"/>
      <c r="M186" s="496"/>
      <c r="N186" s="496"/>
      <c r="O186" s="496"/>
      <c r="P186" s="496"/>
      <c r="Q186" s="496"/>
      <c r="R186" s="496"/>
      <c r="S186" s="496"/>
      <c r="T186" s="496"/>
      <c r="U186" s="496"/>
      <c r="V186" s="496"/>
      <c r="W186" s="496"/>
      <c r="X186" s="496"/>
      <c r="Y186" s="496"/>
      <c r="Z186" s="496"/>
      <c r="AA186" s="496"/>
      <c r="AB186" s="496"/>
      <c r="AC186" s="496"/>
      <c r="AD186" s="496"/>
      <c r="AE186" s="496"/>
      <c r="AF186" s="496"/>
      <c r="AG186" s="496"/>
      <c r="AH186" s="496"/>
      <c r="AI186" s="496"/>
      <c r="AJ186" s="496"/>
      <c r="AK186" s="496"/>
      <c r="AL186" s="496"/>
      <c r="AM186" s="496"/>
      <c r="AN186" s="496"/>
      <c r="AO186" s="496"/>
      <c r="AP186" s="496"/>
      <c r="AQ186" s="496"/>
      <c r="AR186" s="496"/>
      <c r="AS186" s="496"/>
      <c r="AT186" s="496"/>
      <c r="AU186" s="496"/>
      <c r="AV186" s="496"/>
      <c r="AW186" s="496"/>
      <c r="AX186" s="496"/>
      <c r="AY186" s="496"/>
      <c r="AZ186" s="496"/>
      <c r="BA186" s="496"/>
      <c r="BB186" s="496"/>
      <c r="BC186" s="496"/>
      <c r="BD186" s="496"/>
      <c r="BE186" s="496"/>
      <c r="BF186" s="496"/>
      <c r="BG186" s="496"/>
      <c r="BH186" s="496"/>
      <c r="BI186" s="496"/>
      <c r="BJ186" s="496"/>
      <c r="BK186" s="496"/>
      <c r="BL186" s="496"/>
      <c r="BM186" s="496"/>
      <c r="BN186" s="496"/>
      <c r="BO186" s="496"/>
      <c r="BP186" s="496"/>
      <c r="BQ186" s="496"/>
      <c r="BR186" s="496"/>
      <c r="BS186" s="496"/>
      <c r="BT186" s="496"/>
      <c r="BU186" s="496"/>
      <c r="BV186" s="496"/>
      <c r="BW186" s="496"/>
      <c r="BX186" s="496"/>
      <c r="BY186" s="496"/>
      <c r="BZ186" s="496"/>
      <c r="CA186" s="496"/>
      <c r="CB186" s="496"/>
      <c r="CC186" s="496"/>
      <c r="CD186" s="496"/>
      <c r="CE186" s="496"/>
      <c r="CF186" s="496"/>
      <c r="CG186" s="496"/>
      <c r="CH186" s="496"/>
      <c r="CI186" s="496"/>
      <c r="CJ186" s="496"/>
      <c r="CK186" s="496"/>
      <c r="CL186" s="496"/>
      <c r="CM186" s="496"/>
      <c r="CN186" s="496"/>
      <c r="CO186" s="496"/>
      <c r="CP186" s="496"/>
      <c r="CQ186" s="496"/>
      <c r="CR186" s="496"/>
      <c r="CS186" s="496"/>
      <c r="CT186" s="496"/>
      <c r="CU186" s="496"/>
      <c r="CV186" s="496"/>
      <c r="CW186" s="496"/>
      <c r="CX186" s="496"/>
      <c r="CY186" s="1374"/>
      <c r="CZ186" s="1374"/>
      <c r="DA186" s="496"/>
      <c r="DB186" s="496"/>
      <c r="DC186" s="496"/>
      <c r="DD186" s="496"/>
      <c r="DE186" s="496"/>
      <c r="DF186" s="496"/>
      <c r="DG186" s="496"/>
      <c r="DH186" s="496"/>
      <c r="DI186" s="496"/>
      <c r="DJ186" s="496"/>
      <c r="DK186" s="496"/>
      <c r="DL186" s="496"/>
      <c r="DM186" s="496"/>
      <c r="DN186" s="496"/>
      <c r="DO186" s="496"/>
      <c r="DP186" s="496"/>
      <c r="DQ186" s="496"/>
      <c r="DR186" s="496"/>
      <c r="DS186" s="496"/>
      <c r="DT186" s="496"/>
      <c r="DU186" s="496"/>
      <c r="DV186" s="496"/>
      <c r="DW186" s="496"/>
      <c r="DX186" s="496"/>
      <c r="DY186" s="496"/>
      <c r="DZ186" s="496"/>
      <c r="EA186" s="496">
        <f>D186</f>
        <v>2587073100</v>
      </c>
      <c r="EB186" s="496"/>
      <c r="EC186" s="496"/>
      <c r="ED186" s="496"/>
      <c r="EE186" s="496"/>
      <c r="EF186" s="496"/>
      <c r="EG186" s="496"/>
      <c r="EH186" s="496"/>
      <c r="EI186" s="496"/>
      <c r="EJ186" s="496"/>
      <c r="EK186" s="496"/>
      <c r="EL186" s="496"/>
      <c r="EM186" s="496"/>
      <c r="EN186" s="496"/>
      <c r="EO186" s="496"/>
      <c r="EP186" s="496"/>
      <c r="EQ186" s="496"/>
      <c r="ER186" s="496"/>
      <c r="ES186" s="496"/>
      <c r="ET186" s="496"/>
      <c r="EU186" s="496"/>
      <c r="EV186" s="496"/>
      <c r="EW186" s="496"/>
      <c r="EX186" s="496"/>
      <c r="EY186" s="496"/>
      <c r="EZ186" s="1684"/>
      <c r="FA186" s="500">
        <f t="shared" si="11"/>
        <v>2587073100</v>
      </c>
      <c r="FB186" s="501">
        <f t="shared" si="13"/>
        <v>0</v>
      </c>
      <c r="FC186" s="404"/>
      <c r="FD186" s="404">
        <v>904731101</v>
      </c>
      <c r="FE186" s="404"/>
      <c r="FF186" s="404"/>
      <c r="FG186" s="404"/>
      <c r="FH186" s="404"/>
      <c r="FI186" s="404"/>
      <c r="FJ186" s="404"/>
      <c r="FK186" s="404"/>
      <c r="FL186" s="504"/>
    </row>
    <row r="187" spans="1:168" ht="20.25" x14ac:dyDescent="0.5">
      <c r="A187" s="399">
        <v>710</v>
      </c>
      <c r="B187" s="399">
        <v>71055</v>
      </c>
      <c r="C187" s="1682" t="s">
        <v>1490</v>
      </c>
      <c r="D187" s="1780">
        <v>956700000</v>
      </c>
      <c r="E187" s="921">
        <v>0</v>
      </c>
      <c r="F187" s="507"/>
      <c r="G187" s="496"/>
      <c r="H187" s="496"/>
      <c r="I187" s="496"/>
      <c r="J187" s="496"/>
      <c r="K187" s="496"/>
      <c r="L187" s="496"/>
      <c r="M187" s="496"/>
      <c r="N187" s="496"/>
      <c r="O187" s="496"/>
      <c r="P187" s="496"/>
      <c r="Q187" s="496"/>
      <c r="R187" s="496"/>
      <c r="S187" s="496"/>
      <c r="T187" s="496"/>
      <c r="U187" s="496"/>
      <c r="V187" s="496"/>
      <c r="W187" s="496"/>
      <c r="X187" s="496"/>
      <c r="Y187" s="496"/>
      <c r="Z187" s="496"/>
      <c r="AA187" s="496"/>
      <c r="AB187" s="496"/>
      <c r="AC187" s="496"/>
      <c r="AD187" s="496"/>
      <c r="AE187" s="496"/>
      <c r="AF187" s="496"/>
      <c r="AG187" s="496"/>
      <c r="AH187" s="496"/>
      <c r="AI187" s="496"/>
      <c r="AJ187" s="496"/>
      <c r="AK187" s="496"/>
      <c r="AL187" s="496"/>
      <c r="AM187" s="496"/>
      <c r="AN187" s="496"/>
      <c r="AO187" s="496"/>
      <c r="AP187" s="496"/>
      <c r="AQ187" s="496"/>
      <c r="AR187" s="496"/>
      <c r="AS187" s="496"/>
      <c r="AT187" s="496"/>
      <c r="AU187" s="496"/>
      <c r="AV187" s="496"/>
      <c r="AW187" s="496"/>
      <c r="AX187" s="496"/>
      <c r="AY187" s="496"/>
      <c r="AZ187" s="496"/>
      <c r="BA187" s="496"/>
      <c r="BB187" s="496"/>
      <c r="BC187" s="496"/>
      <c r="BD187" s="496"/>
      <c r="BE187" s="496"/>
      <c r="BF187" s="496"/>
      <c r="BG187" s="496"/>
      <c r="BH187" s="496"/>
      <c r="BI187" s="496"/>
      <c r="BJ187" s="496"/>
      <c r="BK187" s="496"/>
      <c r="BL187" s="496"/>
      <c r="BM187" s="496"/>
      <c r="BN187" s="496"/>
      <c r="BO187" s="496"/>
      <c r="BP187" s="496"/>
      <c r="BQ187" s="496"/>
      <c r="BR187" s="496"/>
      <c r="BS187" s="496"/>
      <c r="BT187" s="496"/>
      <c r="BU187" s="496"/>
      <c r="BV187" s="496"/>
      <c r="BW187" s="496"/>
      <c r="BX187" s="496"/>
      <c r="BY187" s="496"/>
      <c r="BZ187" s="496"/>
      <c r="CA187" s="496"/>
      <c r="CB187" s="496"/>
      <c r="CC187" s="496"/>
      <c r="CD187" s="496"/>
      <c r="CE187" s="496"/>
      <c r="CF187" s="496"/>
      <c r="CG187" s="496"/>
      <c r="CH187" s="496"/>
      <c r="CI187" s="496"/>
      <c r="CJ187" s="496"/>
      <c r="CK187" s="496"/>
      <c r="CL187" s="496"/>
      <c r="CM187" s="496"/>
      <c r="CN187" s="496"/>
      <c r="CO187" s="496"/>
      <c r="CP187" s="496"/>
      <c r="CQ187" s="496"/>
      <c r="CR187" s="496"/>
      <c r="CS187" s="496"/>
      <c r="CT187" s="496"/>
      <c r="CU187" s="496"/>
      <c r="CV187" s="496"/>
      <c r="CW187" s="496"/>
      <c r="CX187" s="496"/>
      <c r="CY187" s="1374"/>
      <c r="CZ187" s="1374"/>
      <c r="DA187" s="496">
        <f>D187</f>
        <v>956700000</v>
      </c>
      <c r="DB187" s="496"/>
      <c r="DC187" s="496"/>
      <c r="DD187" s="496"/>
      <c r="DE187" s="496"/>
      <c r="DF187" s="496"/>
      <c r="DG187" s="496"/>
      <c r="DH187" s="496"/>
      <c r="DI187" s="496"/>
      <c r="DJ187" s="496"/>
      <c r="DK187" s="496"/>
      <c r="DL187" s="496"/>
      <c r="DM187" s="496"/>
      <c r="DN187" s="496"/>
      <c r="DO187" s="496"/>
      <c r="DP187" s="496"/>
      <c r="DQ187" s="496"/>
      <c r="DR187" s="496"/>
      <c r="DS187" s="496"/>
      <c r="DT187" s="496"/>
      <c r="DU187" s="496"/>
      <c r="DV187" s="496"/>
      <c r="DW187" s="496"/>
      <c r="DX187" s="496"/>
      <c r="DY187" s="496"/>
      <c r="DZ187" s="496"/>
      <c r="EA187" s="496"/>
      <c r="EB187" s="496"/>
      <c r="EC187" s="496"/>
      <c r="ED187" s="496"/>
      <c r="EE187" s="496"/>
      <c r="EF187" s="496"/>
      <c r="EG187" s="496"/>
      <c r="EH187" s="496"/>
      <c r="EI187" s="496"/>
      <c r="EJ187" s="496"/>
      <c r="EK187" s="496"/>
      <c r="EL187" s="496"/>
      <c r="EM187" s="496"/>
      <c r="EN187" s="496"/>
      <c r="EO187" s="496"/>
      <c r="EP187" s="496"/>
      <c r="EQ187" s="496"/>
      <c r="ER187" s="496"/>
      <c r="ES187" s="496"/>
      <c r="ET187" s="496"/>
      <c r="EU187" s="496"/>
      <c r="EV187" s="496"/>
      <c r="EW187" s="496"/>
      <c r="EX187" s="496"/>
      <c r="EY187" s="496"/>
      <c r="EZ187" s="1684"/>
      <c r="FA187" s="500">
        <f t="shared" si="11"/>
        <v>956700000</v>
      </c>
      <c r="FB187" s="501">
        <f t="shared" si="13"/>
        <v>0</v>
      </c>
      <c r="FC187" s="404"/>
      <c r="FD187" s="404">
        <v>1820010000</v>
      </c>
      <c r="FE187" s="404"/>
      <c r="FF187" s="404"/>
      <c r="FG187" s="404"/>
      <c r="FH187" s="404"/>
      <c r="FI187" s="404"/>
      <c r="FJ187" s="404"/>
      <c r="FK187" s="404"/>
      <c r="FL187" s="504"/>
    </row>
    <row r="188" spans="1:168" ht="20.25" x14ac:dyDescent="0.5">
      <c r="A188" s="399">
        <v>710</v>
      </c>
      <c r="B188" s="399">
        <v>71056</v>
      </c>
      <c r="C188" s="1682" t="s">
        <v>1491</v>
      </c>
      <c r="D188" s="1780">
        <v>108345839762</v>
      </c>
      <c r="E188" s="921">
        <v>0</v>
      </c>
      <c r="F188" s="507"/>
      <c r="G188" s="496"/>
      <c r="H188" s="496"/>
      <c r="I188" s="496"/>
      <c r="J188" s="496"/>
      <c r="K188" s="496"/>
      <c r="L188" s="496"/>
      <c r="M188" s="496"/>
      <c r="N188" s="496"/>
      <c r="O188" s="496"/>
      <c r="P188" s="496"/>
      <c r="Q188" s="496"/>
      <c r="R188" s="496"/>
      <c r="S188" s="496"/>
      <c r="T188" s="496"/>
      <c r="U188" s="496"/>
      <c r="V188" s="496"/>
      <c r="W188" s="496"/>
      <c r="X188" s="496"/>
      <c r="Y188" s="496"/>
      <c r="Z188" s="496"/>
      <c r="AA188" s="496"/>
      <c r="AB188" s="496"/>
      <c r="AC188" s="496"/>
      <c r="AD188" s="496"/>
      <c r="AE188" s="496"/>
      <c r="AF188" s="496"/>
      <c r="AG188" s="496"/>
      <c r="AH188" s="496"/>
      <c r="AI188" s="496"/>
      <c r="AJ188" s="496"/>
      <c r="AK188" s="496"/>
      <c r="AL188" s="496"/>
      <c r="AM188" s="496"/>
      <c r="AN188" s="496"/>
      <c r="AO188" s="496"/>
      <c r="AP188" s="496"/>
      <c r="AQ188" s="496"/>
      <c r="AR188" s="496"/>
      <c r="AS188" s="496"/>
      <c r="AT188" s="496"/>
      <c r="AU188" s="496"/>
      <c r="AV188" s="496"/>
      <c r="AW188" s="496"/>
      <c r="AX188" s="496"/>
      <c r="AY188" s="496"/>
      <c r="AZ188" s="496"/>
      <c r="BA188" s="496"/>
      <c r="BB188" s="496"/>
      <c r="BC188" s="496"/>
      <c r="BD188" s="496"/>
      <c r="BE188" s="496"/>
      <c r="BF188" s="496"/>
      <c r="BG188" s="496"/>
      <c r="BH188" s="496"/>
      <c r="BI188" s="496"/>
      <c r="BJ188" s="496"/>
      <c r="BK188" s="496"/>
      <c r="BL188" s="496"/>
      <c r="BM188" s="496"/>
      <c r="BN188" s="496"/>
      <c r="BO188" s="496"/>
      <c r="BP188" s="496"/>
      <c r="BQ188" s="496"/>
      <c r="BR188" s="496"/>
      <c r="BS188" s="496"/>
      <c r="BT188" s="496"/>
      <c r="BU188" s="496"/>
      <c r="BV188" s="496"/>
      <c r="BW188" s="496"/>
      <c r="BX188" s="496"/>
      <c r="BY188" s="496"/>
      <c r="BZ188" s="496"/>
      <c r="CA188" s="496"/>
      <c r="CB188" s="496"/>
      <c r="CC188" s="496"/>
      <c r="CD188" s="496"/>
      <c r="CE188" s="496"/>
      <c r="CF188" s="496"/>
      <c r="CG188" s="496"/>
      <c r="CH188" s="496"/>
      <c r="CI188" s="496"/>
      <c r="CJ188" s="496"/>
      <c r="CK188" s="496"/>
      <c r="CL188" s="496"/>
      <c r="CM188" s="496"/>
      <c r="CN188" s="496"/>
      <c r="CO188" s="496"/>
      <c r="CP188" s="496"/>
      <c r="CQ188" s="496"/>
      <c r="CR188" s="496"/>
      <c r="CS188" s="496"/>
      <c r="CT188" s="496"/>
      <c r="CU188" s="496"/>
      <c r="CV188" s="496"/>
      <c r="CW188" s="496"/>
      <c r="CX188" s="496"/>
      <c r="CY188" s="1374"/>
      <c r="CZ188" s="1374"/>
      <c r="DA188" s="496">
        <f>D188</f>
        <v>108345839762</v>
      </c>
      <c r="DB188" s="496"/>
      <c r="DC188" s="496"/>
      <c r="DD188" s="496"/>
      <c r="DE188" s="496"/>
      <c r="DF188" s="496"/>
      <c r="DG188" s="496"/>
      <c r="DH188" s="496"/>
      <c r="DI188" s="496"/>
      <c r="DJ188" s="496"/>
      <c r="DK188" s="496"/>
      <c r="DL188" s="496"/>
      <c r="DM188" s="496"/>
      <c r="DN188" s="496"/>
      <c r="DO188" s="496"/>
      <c r="DP188" s="496"/>
      <c r="DQ188" s="496"/>
      <c r="DR188" s="496"/>
      <c r="DS188" s="496"/>
      <c r="DT188" s="496"/>
      <c r="DU188" s="496"/>
      <c r="DV188" s="496"/>
      <c r="DW188" s="496"/>
      <c r="DX188" s="496"/>
      <c r="DY188" s="496"/>
      <c r="DZ188" s="496"/>
      <c r="EA188" s="496"/>
      <c r="EB188" s="496"/>
      <c r="EC188" s="496"/>
      <c r="ED188" s="496"/>
      <c r="EE188" s="496"/>
      <c r="EF188" s="496"/>
      <c r="EG188" s="496"/>
      <c r="EH188" s="496"/>
      <c r="EI188" s="496"/>
      <c r="EJ188" s="496"/>
      <c r="EK188" s="496"/>
      <c r="EL188" s="496"/>
      <c r="EM188" s="496"/>
      <c r="EN188" s="496"/>
      <c r="EO188" s="496"/>
      <c r="EP188" s="496"/>
      <c r="EQ188" s="496"/>
      <c r="ER188" s="496"/>
      <c r="ES188" s="496"/>
      <c r="ET188" s="496"/>
      <c r="EU188" s="496"/>
      <c r="EV188" s="496"/>
      <c r="EW188" s="496"/>
      <c r="EX188" s="496"/>
      <c r="EY188" s="496"/>
      <c r="EZ188" s="1684"/>
      <c r="FA188" s="500">
        <f t="shared" si="11"/>
        <v>108345839762</v>
      </c>
      <c r="FB188" s="501">
        <f t="shared" si="13"/>
        <v>0</v>
      </c>
      <c r="FC188" s="404"/>
      <c r="FD188" s="404">
        <v>30470309737</v>
      </c>
      <c r="FE188" s="404"/>
      <c r="FF188" s="404"/>
      <c r="FG188" s="404"/>
      <c r="FH188" s="404"/>
      <c r="FI188" s="404"/>
      <c r="FJ188" s="404"/>
      <c r="FK188" s="404"/>
      <c r="FL188" s="504"/>
    </row>
    <row r="189" spans="1:168" ht="20.25" x14ac:dyDescent="0.5">
      <c r="A189" s="399">
        <v>710</v>
      </c>
      <c r="B189" s="399">
        <v>71057</v>
      </c>
      <c r="C189" s="1682" t="s">
        <v>1492</v>
      </c>
      <c r="D189" s="1780">
        <v>9163339327</v>
      </c>
      <c r="E189" s="921">
        <v>0</v>
      </c>
      <c r="F189" s="507"/>
      <c r="G189" s="496"/>
      <c r="H189" s="496"/>
      <c r="I189" s="496"/>
      <c r="J189" s="496"/>
      <c r="K189" s="496"/>
      <c r="L189" s="496"/>
      <c r="M189" s="496"/>
      <c r="N189" s="496"/>
      <c r="O189" s="496"/>
      <c r="P189" s="496"/>
      <c r="Q189" s="496"/>
      <c r="R189" s="496"/>
      <c r="S189" s="496"/>
      <c r="T189" s="496"/>
      <c r="U189" s="496"/>
      <c r="V189" s="496"/>
      <c r="W189" s="496"/>
      <c r="X189" s="496"/>
      <c r="Y189" s="496"/>
      <c r="Z189" s="496"/>
      <c r="AA189" s="496"/>
      <c r="AB189" s="496"/>
      <c r="AC189" s="496"/>
      <c r="AD189" s="496"/>
      <c r="AE189" s="496"/>
      <c r="AF189" s="496"/>
      <c r="AG189" s="496"/>
      <c r="AH189" s="496"/>
      <c r="AI189" s="496"/>
      <c r="AJ189" s="496"/>
      <c r="AK189" s="496"/>
      <c r="AL189" s="496"/>
      <c r="AM189" s="496"/>
      <c r="AN189" s="496"/>
      <c r="AO189" s="496"/>
      <c r="AP189" s="496"/>
      <c r="AQ189" s="496"/>
      <c r="AR189" s="496"/>
      <c r="AS189" s="496"/>
      <c r="AT189" s="496"/>
      <c r="AU189" s="496"/>
      <c r="AV189" s="496"/>
      <c r="AW189" s="496"/>
      <c r="AX189" s="496"/>
      <c r="AY189" s="496"/>
      <c r="AZ189" s="496"/>
      <c r="BA189" s="496"/>
      <c r="BB189" s="496"/>
      <c r="BC189" s="496"/>
      <c r="BD189" s="496"/>
      <c r="BE189" s="496"/>
      <c r="BF189" s="496"/>
      <c r="BG189" s="496"/>
      <c r="BH189" s="496"/>
      <c r="BI189" s="496"/>
      <c r="BJ189" s="496"/>
      <c r="BK189" s="496"/>
      <c r="BL189" s="496"/>
      <c r="BM189" s="496"/>
      <c r="BN189" s="496"/>
      <c r="BO189" s="496"/>
      <c r="BP189" s="496"/>
      <c r="BQ189" s="496"/>
      <c r="BR189" s="496"/>
      <c r="BS189" s="496"/>
      <c r="BT189" s="496"/>
      <c r="BU189" s="496"/>
      <c r="BV189" s="496"/>
      <c r="BW189" s="496"/>
      <c r="BX189" s="496"/>
      <c r="BY189" s="496"/>
      <c r="BZ189" s="496"/>
      <c r="CA189" s="496"/>
      <c r="CB189" s="496"/>
      <c r="CC189" s="496"/>
      <c r="CD189" s="496"/>
      <c r="CE189" s="496"/>
      <c r="CF189" s="496"/>
      <c r="CG189" s="496"/>
      <c r="CH189" s="496"/>
      <c r="CI189" s="496"/>
      <c r="CJ189" s="496"/>
      <c r="CK189" s="496"/>
      <c r="CL189" s="496"/>
      <c r="CM189" s="1694"/>
      <c r="CN189" s="496"/>
      <c r="CO189" s="496"/>
      <c r="CP189" s="496"/>
      <c r="CQ189" s="496"/>
      <c r="CR189" s="496"/>
      <c r="CS189" s="496"/>
      <c r="CT189" s="496"/>
      <c r="CU189" s="496"/>
      <c r="CV189" s="496"/>
      <c r="CW189" s="496"/>
      <c r="CX189" s="496"/>
      <c r="CY189" s="1374"/>
      <c r="CZ189" s="1374"/>
      <c r="DA189" s="496">
        <f>D189</f>
        <v>9163339327</v>
      </c>
      <c r="DB189" s="496"/>
      <c r="DC189" s="496"/>
      <c r="DD189" s="496"/>
      <c r="DE189" s="496"/>
      <c r="DF189" s="496"/>
      <c r="DG189" s="496"/>
      <c r="DH189" s="496"/>
      <c r="DI189" s="496"/>
      <c r="DJ189" s="496"/>
      <c r="DK189" s="496"/>
      <c r="DL189" s="496"/>
      <c r="DM189" s="496"/>
      <c r="DN189" s="496"/>
      <c r="DO189" s="496"/>
      <c r="DP189" s="496"/>
      <c r="DQ189" s="496"/>
      <c r="DR189" s="496"/>
      <c r="DS189" s="496"/>
      <c r="DT189" s="496"/>
      <c r="DU189" s="496"/>
      <c r="DV189" s="496"/>
      <c r="DW189" s="496"/>
      <c r="DX189" s="496"/>
      <c r="DY189" s="496"/>
      <c r="DZ189" s="496"/>
      <c r="EA189" s="496"/>
      <c r="EB189" s="496"/>
      <c r="EC189" s="496"/>
      <c r="ED189" s="496"/>
      <c r="EE189" s="496"/>
      <c r="EF189" s="496"/>
      <c r="EG189" s="496"/>
      <c r="EH189" s="496"/>
      <c r="EI189" s="496"/>
      <c r="EJ189" s="496"/>
      <c r="EK189" s="496"/>
      <c r="EL189" s="496"/>
      <c r="EM189" s="496"/>
      <c r="EN189" s="496"/>
      <c r="EO189" s="496"/>
      <c r="EP189" s="496"/>
      <c r="EQ189" s="496"/>
      <c r="ER189" s="496"/>
      <c r="ES189" s="496"/>
      <c r="ET189" s="496"/>
      <c r="EU189" s="496"/>
      <c r="EV189" s="496"/>
      <c r="EW189" s="496"/>
      <c r="EX189" s="496"/>
      <c r="EY189" s="496"/>
      <c r="EZ189" s="1684"/>
      <c r="FA189" s="500">
        <f t="shared" si="11"/>
        <v>9163339327</v>
      </c>
      <c r="FB189" s="501">
        <f t="shared" si="13"/>
        <v>0</v>
      </c>
      <c r="FC189" s="404"/>
      <c r="FD189" s="404">
        <v>800431624</v>
      </c>
      <c r="FE189" s="404"/>
      <c r="FF189" s="404"/>
      <c r="FG189" s="404"/>
      <c r="FH189" s="404"/>
      <c r="FI189" s="404"/>
      <c r="FJ189" s="404"/>
      <c r="FK189" s="404"/>
      <c r="FL189" s="504"/>
    </row>
    <row r="190" spans="1:168" ht="20.25" x14ac:dyDescent="0.5">
      <c r="A190" s="399">
        <v>710</v>
      </c>
      <c r="B190" s="399">
        <v>71058</v>
      </c>
      <c r="C190" s="1682" t="s">
        <v>1493</v>
      </c>
      <c r="D190" s="1780">
        <v>30669929850</v>
      </c>
      <c r="E190" s="921">
        <v>0</v>
      </c>
      <c r="F190" s="507"/>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6"/>
      <c r="AH190" s="496"/>
      <c r="AI190" s="496"/>
      <c r="AJ190" s="496"/>
      <c r="AK190" s="496"/>
      <c r="AL190" s="496"/>
      <c r="AM190" s="496"/>
      <c r="AN190" s="496"/>
      <c r="AO190" s="496"/>
      <c r="AP190" s="496"/>
      <c r="AQ190" s="496"/>
      <c r="AR190" s="496"/>
      <c r="AS190" s="496"/>
      <c r="AT190" s="496"/>
      <c r="AU190" s="496"/>
      <c r="AV190" s="496"/>
      <c r="AW190" s="496"/>
      <c r="AX190" s="496"/>
      <c r="AY190" s="496"/>
      <c r="AZ190" s="496"/>
      <c r="BA190" s="496"/>
      <c r="BB190" s="496"/>
      <c r="BC190" s="496"/>
      <c r="BD190" s="496"/>
      <c r="BE190" s="496"/>
      <c r="BF190" s="496"/>
      <c r="BG190" s="496"/>
      <c r="BH190" s="496"/>
      <c r="BI190" s="496"/>
      <c r="BJ190" s="496"/>
      <c r="BK190" s="496"/>
      <c r="BL190" s="496"/>
      <c r="BM190" s="496"/>
      <c r="BN190" s="496"/>
      <c r="BO190" s="496"/>
      <c r="BP190" s="496"/>
      <c r="BQ190" s="496"/>
      <c r="BR190" s="496"/>
      <c r="BS190" s="496"/>
      <c r="BT190" s="496"/>
      <c r="BU190" s="496"/>
      <c r="BV190" s="496"/>
      <c r="BW190" s="496"/>
      <c r="BX190" s="496"/>
      <c r="BY190" s="496"/>
      <c r="BZ190" s="496"/>
      <c r="CA190" s="496"/>
      <c r="CB190" s="496"/>
      <c r="CC190" s="496"/>
      <c r="CD190" s="496"/>
      <c r="CE190" s="496"/>
      <c r="CF190" s="496"/>
      <c r="CG190" s="496"/>
      <c r="CH190" s="496"/>
      <c r="CI190" s="496"/>
      <c r="CJ190" s="496"/>
      <c r="CK190" s="496"/>
      <c r="CL190" s="496"/>
      <c r="CM190" s="496"/>
      <c r="CN190" s="496"/>
      <c r="CO190" s="496"/>
      <c r="CP190" s="496"/>
      <c r="CQ190" s="496"/>
      <c r="CR190" s="496"/>
      <c r="CS190" s="496"/>
      <c r="CT190" s="496"/>
      <c r="CU190" s="496"/>
      <c r="CV190" s="496"/>
      <c r="CW190" s="496"/>
      <c r="CX190" s="496"/>
      <c r="CY190" s="1374"/>
      <c r="CZ190" s="1374"/>
      <c r="DA190" s="496">
        <f>D190</f>
        <v>30669929850</v>
      </c>
      <c r="DB190" s="496"/>
      <c r="DC190" s="496"/>
      <c r="DD190" s="496"/>
      <c r="DE190" s="496"/>
      <c r="DF190" s="496"/>
      <c r="DG190" s="496"/>
      <c r="DH190" s="496"/>
      <c r="DI190" s="496"/>
      <c r="DJ190" s="496"/>
      <c r="DK190" s="496"/>
      <c r="DL190" s="496"/>
      <c r="DM190" s="496"/>
      <c r="DN190" s="496"/>
      <c r="DO190" s="496"/>
      <c r="DP190" s="496"/>
      <c r="DQ190" s="496"/>
      <c r="DR190" s="496"/>
      <c r="DS190" s="496"/>
      <c r="DT190" s="496"/>
      <c r="DU190" s="496"/>
      <c r="DV190" s="496"/>
      <c r="DW190" s="496"/>
      <c r="DX190" s="496"/>
      <c r="DY190" s="496"/>
      <c r="DZ190" s="496"/>
      <c r="EA190" s="496"/>
      <c r="EB190" s="496"/>
      <c r="EC190" s="496"/>
      <c r="ED190" s="496"/>
      <c r="EE190" s="496"/>
      <c r="EF190" s="496"/>
      <c r="EG190" s="496"/>
      <c r="EH190" s="496"/>
      <c r="EI190" s="496"/>
      <c r="EJ190" s="496"/>
      <c r="EK190" s="496"/>
      <c r="EL190" s="496"/>
      <c r="EM190" s="496"/>
      <c r="EN190" s="496"/>
      <c r="EO190" s="496"/>
      <c r="EP190" s="496"/>
      <c r="EQ190" s="496"/>
      <c r="ER190" s="496"/>
      <c r="ES190" s="496"/>
      <c r="ET190" s="496"/>
      <c r="EU190" s="496"/>
      <c r="EV190" s="496"/>
      <c r="EW190" s="496"/>
      <c r="EX190" s="496"/>
      <c r="EY190" s="496"/>
      <c r="EZ190" s="1684"/>
      <c r="FA190" s="500">
        <f t="shared" si="11"/>
        <v>30669929850</v>
      </c>
      <c r="FB190" s="501">
        <f t="shared" si="13"/>
        <v>0</v>
      </c>
      <c r="FC190" s="404"/>
      <c r="FD190" s="404">
        <v>4993695610</v>
      </c>
      <c r="FE190" s="404"/>
      <c r="FF190" s="404"/>
      <c r="FG190" s="404"/>
      <c r="FH190" s="404"/>
      <c r="FI190" s="404"/>
      <c r="FJ190" s="404"/>
      <c r="FK190" s="404"/>
      <c r="FL190" s="504"/>
    </row>
    <row r="191" spans="1:168" ht="20.25" x14ac:dyDescent="0.5">
      <c r="A191" s="399">
        <v>710</v>
      </c>
      <c r="B191" s="399">
        <v>71059</v>
      </c>
      <c r="C191" s="1682" t="s">
        <v>1494</v>
      </c>
      <c r="D191" s="1780">
        <v>7796172</v>
      </c>
      <c r="E191" s="921">
        <v>0</v>
      </c>
      <c r="F191" s="507"/>
      <c r="G191" s="496"/>
      <c r="H191" s="496"/>
      <c r="I191" s="496"/>
      <c r="J191" s="496"/>
      <c r="K191" s="496"/>
      <c r="L191" s="496"/>
      <c r="M191" s="496"/>
      <c r="N191" s="496"/>
      <c r="O191" s="496"/>
      <c r="P191" s="496"/>
      <c r="Q191" s="496"/>
      <c r="R191" s="496"/>
      <c r="S191" s="496"/>
      <c r="T191" s="496"/>
      <c r="U191" s="496"/>
      <c r="V191" s="496"/>
      <c r="W191" s="496"/>
      <c r="X191" s="496"/>
      <c r="Y191" s="496"/>
      <c r="Z191" s="496"/>
      <c r="AA191" s="496"/>
      <c r="AB191" s="496"/>
      <c r="AC191" s="496"/>
      <c r="AD191" s="496"/>
      <c r="AE191" s="496"/>
      <c r="AF191" s="496"/>
      <c r="AG191" s="496"/>
      <c r="AH191" s="496"/>
      <c r="AI191" s="496"/>
      <c r="AJ191" s="496"/>
      <c r="AK191" s="496"/>
      <c r="AL191" s="496"/>
      <c r="AM191" s="496"/>
      <c r="AN191" s="496"/>
      <c r="AO191" s="496"/>
      <c r="AP191" s="496"/>
      <c r="AQ191" s="496"/>
      <c r="AR191" s="496"/>
      <c r="AS191" s="496"/>
      <c r="AT191" s="496"/>
      <c r="AU191" s="496"/>
      <c r="AV191" s="496"/>
      <c r="AW191" s="496"/>
      <c r="AX191" s="496"/>
      <c r="AY191" s="496"/>
      <c r="AZ191" s="496"/>
      <c r="BA191" s="496"/>
      <c r="BB191" s="496"/>
      <c r="BC191" s="496"/>
      <c r="BD191" s="496"/>
      <c r="BE191" s="496"/>
      <c r="BF191" s="496"/>
      <c r="BG191" s="496"/>
      <c r="BH191" s="496"/>
      <c r="BI191" s="496"/>
      <c r="BJ191" s="496"/>
      <c r="BK191" s="496"/>
      <c r="BL191" s="496"/>
      <c r="BM191" s="496"/>
      <c r="BN191" s="496"/>
      <c r="BO191" s="496"/>
      <c r="BP191" s="496"/>
      <c r="BQ191" s="496"/>
      <c r="BR191" s="496"/>
      <c r="BS191" s="496"/>
      <c r="BT191" s="496"/>
      <c r="BU191" s="496"/>
      <c r="BV191" s="496"/>
      <c r="BW191" s="496"/>
      <c r="BX191" s="496"/>
      <c r="BY191" s="496"/>
      <c r="BZ191" s="496"/>
      <c r="CA191" s="496"/>
      <c r="CB191" s="496"/>
      <c r="CC191" s="496"/>
      <c r="CD191" s="496"/>
      <c r="CE191" s="496"/>
      <c r="CF191" s="496"/>
      <c r="CG191" s="496"/>
      <c r="CH191" s="496"/>
      <c r="CI191" s="496"/>
      <c r="CJ191" s="496"/>
      <c r="CK191" s="496"/>
      <c r="CL191" s="496"/>
      <c r="CM191" s="496"/>
      <c r="CN191" s="496"/>
      <c r="CO191" s="496"/>
      <c r="CP191" s="496"/>
      <c r="CQ191" s="496"/>
      <c r="CR191" s="496"/>
      <c r="CS191" s="496"/>
      <c r="CT191" s="496"/>
      <c r="CU191" s="496"/>
      <c r="CV191" s="496"/>
      <c r="CW191" s="496"/>
      <c r="CX191" s="496"/>
      <c r="CY191" s="1374"/>
      <c r="CZ191" s="1374"/>
      <c r="DA191" s="496"/>
      <c r="DB191" s="496"/>
      <c r="DC191" s="496"/>
      <c r="DD191" s="496"/>
      <c r="DE191" s="496"/>
      <c r="DF191" s="496"/>
      <c r="DG191" s="496"/>
      <c r="DH191" s="496"/>
      <c r="DI191" s="496">
        <f>D191</f>
        <v>7796172</v>
      </c>
      <c r="DJ191" s="496"/>
      <c r="DK191" s="496"/>
      <c r="DL191" s="496"/>
      <c r="DM191" s="496"/>
      <c r="DN191" s="496"/>
      <c r="DO191" s="496"/>
      <c r="DP191" s="496"/>
      <c r="DQ191" s="496"/>
      <c r="DR191" s="496"/>
      <c r="DS191" s="496"/>
      <c r="DT191" s="496"/>
      <c r="DU191" s="496"/>
      <c r="DV191" s="496"/>
      <c r="DW191" s="496"/>
      <c r="DX191" s="496"/>
      <c r="DY191" s="496"/>
      <c r="DZ191" s="496"/>
      <c r="EA191" s="496"/>
      <c r="EB191" s="496"/>
      <c r="EC191" s="496"/>
      <c r="ED191" s="496"/>
      <c r="EE191" s="496"/>
      <c r="EF191" s="496"/>
      <c r="EG191" s="496"/>
      <c r="EH191" s="496"/>
      <c r="EI191" s="496"/>
      <c r="EJ191" s="496"/>
      <c r="EK191" s="496"/>
      <c r="EL191" s="496"/>
      <c r="EM191" s="496"/>
      <c r="EN191" s="496"/>
      <c r="EO191" s="496"/>
      <c r="EP191" s="496"/>
      <c r="EQ191" s="496"/>
      <c r="ER191" s="496"/>
      <c r="ES191" s="496"/>
      <c r="ET191" s="496"/>
      <c r="EU191" s="496"/>
      <c r="EV191" s="496"/>
      <c r="EW191" s="496"/>
      <c r="EX191" s="496"/>
      <c r="EY191" s="496"/>
      <c r="EZ191" s="1684"/>
      <c r="FA191" s="500">
        <f t="shared" si="11"/>
        <v>7796172</v>
      </c>
      <c r="FB191" s="501">
        <f t="shared" si="13"/>
        <v>0</v>
      </c>
      <c r="FC191" s="404"/>
      <c r="FD191" s="404">
        <v>4087512</v>
      </c>
      <c r="FE191" s="404"/>
      <c r="FF191" s="404"/>
      <c r="FG191" s="404"/>
      <c r="FH191" s="404"/>
      <c r="FI191" s="404"/>
      <c r="FJ191" s="404"/>
      <c r="FK191" s="404"/>
      <c r="FL191" s="504"/>
    </row>
    <row r="192" spans="1:168" ht="20.25" x14ac:dyDescent="0.5">
      <c r="A192" s="399">
        <v>710</v>
      </c>
      <c r="B192" s="399">
        <v>71060</v>
      </c>
      <c r="C192" s="1682" t="s">
        <v>1495</v>
      </c>
      <c r="D192" s="1780">
        <v>272090100</v>
      </c>
      <c r="E192" s="921">
        <v>0</v>
      </c>
      <c r="F192" s="507"/>
      <c r="G192" s="496"/>
      <c r="H192" s="496"/>
      <c r="I192" s="496"/>
      <c r="J192" s="496"/>
      <c r="K192" s="496"/>
      <c r="L192" s="496"/>
      <c r="M192" s="496"/>
      <c r="N192" s="496"/>
      <c r="O192" s="496"/>
      <c r="P192" s="496"/>
      <c r="Q192" s="496"/>
      <c r="R192" s="496"/>
      <c r="S192" s="496"/>
      <c r="T192" s="496"/>
      <c r="U192" s="496"/>
      <c r="V192" s="496"/>
      <c r="W192" s="496"/>
      <c r="X192" s="496"/>
      <c r="Y192" s="496"/>
      <c r="Z192" s="496"/>
      <c r="AA192" s="496"/>
      <c r="AB192" s="496"/>
      <c r="AC192" s="496"/>
      <c r="AD192" s="496"/>
      <c r="AE192" s="496"/>
      <c r="AF192" s="496"/>
      <c r="AG192" s="496"/>
      <c r="AH192" s="496"/>
      <c r="AI192" s="496"/>
      <c r="AJ192" s="496"/>
      <c r="AK192" s="496"/>
      <c r="AL192" s="496"/>
      <c r="AM192" s="496"/>
      <c r="AN192" s="496"/>
      <c r="AO192" s="496"/>
      <c r="AP192" s="496"/>
      <c r="AQ192" s="496"/>
      <c r="AR192" s="496"/>
      <c r="AS192" s="496"/>
      <c r="AT192" s="496"/>
      <c r="AU192" s="496"/>
      <c r="AV192" s="496"/>
      <c r="AW192" s="496"/>
      <c r="AX192" s="496"/>
      <c r="AY192" s="496"/>
      <c r="AZ192" s="496"/>
      <c r="BA192" s="496"/>
      <c r="BB192" s="496"/>
      <c r="BC192" s="496"/>
      <c r="BD192" s="496"/>
      <c r="BE192" s="496"/>
      <c r="BF192" s="496"/>
      <c r="BG192" s="496"/>
      <c r="BH192" s="496"/>
      <c r="BI192" s="496"/>
      <c r="BJ192" s="496"/>
      <c r="BK192" s="496"/>
      <c r="BL192" s="496"/>
      <c r="BM192" s="496"/>
      <c r="BN192" s="496"/>
      <c r="BO192" s="496"/>
      <c r="BP192" s="496"/>
      <c r="BQ192" s="496"/>
      <c r="BR192" s="496"/>
      <c r="BS192" s="496"/>
      <c r="BT192" s="496"/>
      <c r="BU192" s="496"/>
      <c r="BV192" s="496"/>
      <c r="BW192" s="496"/>
      <c r="BX192" s="496"/>
      <c r="BY192" s="496"/>
      <c r="BZ192" s="496"/>
      <c r="CA192" s="496"/>
      <c r="CB192" s="496"/>
      <c r="CC192" s="496"/>
      <c r="CD192" s="496"/>
      <c r="CE192" s="496"/>
      <c r="CF192" s="496"/>
      <c r="CG192" s="496"/>
      <c r="CH192" s="496"/>
      <c r="CI192" s="496"/>
      <c r="CJ192" s="496"/>
      <c r="CK192" s="496"/>
      <c r="CL192" s="496"/>
      <c r="CM192" s="496"/>
      <c r="CN192" s="496"/>
      <c r="CO192" s="496"/>
      <c r="CP192" s="496"/>
      <c r="CQ192" s="496"/>
      <c r="CR192" s="496"/>
      <c r="CS192" s="496"/>
      <c r="CT192" s="496"/>
      <c r="CU192" s="496"/>
      <c r="CV192" s="496"/>
      <c r="CW192" s="496"/>
      <c r="CX192" s="496"/>
      <c r="CY192" s="1374"/>
      <c r="CZ192" s="1374"/>
      <c r="DA192" s="496"/>
      <c r="DB192" s="496"/>
      <c r="DC192" s="496"/>
      <c r="DD192" s="496"/>
      <c r="DE192" s="496">
        <f>D192</f>
        <v>272090100</v>
      </c>
      <c r="DF192" s="496"/>
      <c r="DG192" s="496"/>
      <c r="DH192" s="496"/>
      <c r="DI192" s="496"/>
      <c r="DJ192" s="496"/>
      <c r="DK192" s="496"/>
      <c r="DL192" s="496"/>
      <c r="DM192" s="496"/>
      <c r="DN192" s="496"/>
      <c r="DO192" s="496"/>
      <c r="DP192" s="496"/>
      <c r="DQ192" s="496"/>
      <c r="DR192" s="496"/>
      <c r="DS192" s="496"/>
      <c r="DT192" s="496"/>
      <c r="DU192" s="496"/>
      <c r="DV192" s="496"/>
      <c r="DW192" s="496"/>
      <c r="DX192" s="496"/>
      <c r="DY192" s="496"/>
      <c r="DZ192" s="496"/>
      <c r="EA192" s="496"/>
      <c r="EB192" s="496"/>
      <c r="EC192" s="496"/>
      <c r="ED192" s="496"/>
      <c r="EE192" s="496"/>
      <c r="EF192" s="496"/>
      <c r="EG192" s="496"/>
      <c r="EH192" s="496"/>
      <c r="EI192" s="496"/>
      <c r="EJ192" s="496"/>
      <c r="EK192" s="496"/>
      <c r="EL192" s="496"/>
      <c r="EM192" s="496"/>
      <c r="EN192" s="496"/>
      <c r="EO192" s="496"/>
      <c r="EP192" s="496"/>
      <c r="EQ192" s="496"/>
      <c r="ER192" s="496"/>
      <c r="ES192" s="496"/>
      <c r="ET192" s="496"/>
      <c r="EU192" s="496"/>
      <c r="EV192" s="496"/>
      <c r="EW192" s="496"/>
      <c r="EX192" s="496"/>
      <c r="EY192" s="496"/>
      <c r="EZ192" s="1684"/>
      <c r="FA192" s="500">
        <f t="shared" si="11"/>
        <v>272090100</v>
      </c>
      <c r="FB192" s="501">
        <f t="shared" si="13"/>
        <v>0</v>
      </c>
      <c r="FC192" s="404"/>
      <c r="FD192" s="404">
        <v>59107040</v>
      </c>
      <c r="FE192" s="404"/>
      <c r="FF192" s="404"/>
      <c r="FG192" s="404"/>
      <c r="FH192" s="404"/>
      <c r="FI192" s="404"/>
      <c r="FJ192" s="404"/>
      <c r="FK192" s="404"/>
      <c r="FL192" s="504"/>
    </row>
    <row r="193" spans="1:168" ht="20.25" x14ac:dyDescent="0.5">
      <c r="A193" s="399">
        <v>710</v>
      </c>
      <c r="B193" s="399">
        <v>71061</v>
      </c>
      <c r="C193" s="1682" t="s">
        <v>1496</v>
      </c>
      <c r="D193" s="1780">
        <v>297131200</v>
      </c>
      <c r="E193" s="921">
        <v>0</v>
      </c>
      <c r="F193" s="507"/>
      <c r="G193" s="496"/>
      <c r="H193" s="496"/>
      <c r="I193" s="496"/>
      <c r="J193" s="496"/>
      <c r="K193" s="496"/>
      <c r="L193" s="496"/>
      <c r="M193" s="496"/>
      <c r="N193" s="496"/>
      <c r="O193" s="496"/>
      <c r="P193" s="496"/>
      <c r="Q193" s="496"/>
      <c r="R193" s="496"/>
      <c r="S193" s="496"/>
      <c r="T193" s="496"/>
      <c r="U193" s="496"/>
      <c r="V193" s="496"/>
      <c r="W193" s="496"/>
      <c r="X193" s="496"/>
      <c r="Y193" s="496"/>
      <c r="Z193" s="496"/>
      <c r="AA193" s="496"/>
      <c r="AB193" s="496"/>
      <c r="AC193" s="496"/>
      <c r="AD193" s="496"/>
      <c r="AE193" s="496"/>
      <c r="AF193" s="496"/>
      <c r="AG193" s="496"/>
      <c r="AH193" s="496"/>
      <c r="AI193" s="496"/>
      <c r="AJ193" s="496"/>
      <c r="AK193" s="496"/>
      <c r="AL193" s="496"/>
      <c r="AM193" s="496"/>
      <c r="AN193" s="496"/>
      <c r="AO193" s="496"/>
      <c r="AP193" s="496"/>
      <c r="AQ193" s="496"/>
      <c r="AR193" s="496"/>
      <c r="AS193" s="496"/>
      <c r="AT193" s="496"/>
      <c r="AU193" s="496"/>
      <c r="AV193" s="496"/>
      <c r="AW193" s="496"/>
      <c r="AX193" s="496"/>
      <c r="AY193" s="496"/>
      <c r="AZ193" s="496"/>
      <c r="BA193" s="496"/>
      <c r="BB193" s="496"/>
      <c r="BC193" s="496"/>
      <c r="BD193" s="496"/>
      <c r="BE193" s="496"/>
      <c r="BF193" s="496"/>
      <c r="BG193" s="496"/>
      <c r="BH193" s="496"/>
      <c r="BI193" s="496"/>
      <c r="BJ193" s="496"/>
      <c r="BK193" s="496"/>
      <c r="BL193" s="496"/>
      <c r="BM193" s="496"/>
      <c r="BN193" s="496"/>
      <c r="BO193" s="496"/>
      <c r="BP193" s="496"/>
      <c r="BQ193" s="496"/>
      <c r="BR193" s="496"/>
      <c r="BS193" s="496"/>
      <c r="BT193" s="496"/>
      <c r="BU193" s="496"/>
      <c r="BV193" s="496"/>
      <c r="BW193" s="496"/>
      <c r="BX193" s="496"/>
      <c r="BY193" s="496"/>
      <c r="BZ193" s="496"/>
      <c r="CA193" s="496"/>
      <c r="CB193" s="496"/>
      <c r="CC193" s="496"/>
      <c r="CD193" s="496"/>
      <c r="CE193" s="496"/>
      <c r="CF193" s="496"/>
      <c r="CG193" s="496"/>
      <c r="CH193" s="496"/>
      <c r="CI193" s="496"/>
      <c r="CJ193" s="496"/>
      <c r="CK193" s="496"/>
      <c r="CL193" s="496"/>
      <c r="CM193" s="496"/>
      <c r="CN193" s="496"/>
      <c r="CO193" s="496"/>
      <c r="CP193" s="496"/>
      <c r="CQ193" s="496"/>
      <c r="CR193" s="496"/>
      <c r="CS193" s="496"/>
      <c r="CT193" s="496"/>
      <c r="CU193" s="496"/>
      <c r="CV193" s="496"/>
      <c r="CW193" s="496"/>
      <c r="CX193" s="496"/>
      <c r="CY193" s="1374"/>
      <c r="CZ193" s="1374"/>
      <c r="DA193" s="496">
        <f>D193</f>
        <v>297131200</v>
      </c>
      <c r="DB193" s="496"/>
      <c r="DC193" s="496"/>
      <c r="DD193" s="496"/>
      <c r="DE193" s="496"/>
      <c r="DF193" s="496"/>
      <c r="DG193" s="496"/>
      <c r="DH193" s="496"/>
      <c r="DI193" s="496"/>
      <c r="DJ193" s="496"/>
      <c r="DK193" s="496"/>
      <c r="DL193" s="496"/>
      <c r="DM193" s="496"/>
      <c r="DN193" s="496"/>
      <c r="DO193" s="496"/>
      <c r="DP193" s="496"/>
      <c r="DQ193" s="496"/>
      <c r="DR193" s="496"/>
      <c r="DS193" s="496"/>
      <c r="DT193" s="496"/>
      <c r="DU193" s="496"/>
      <c r="DV193" s="496"/>
      <c r="DW193" s="496"/>
      <c r="DX193" s="496"/>
      <c r="DY193" s="496"/>
      <c r="DZ193" s="496"/>
      <c r="EA193" s="496"/>
      <c r="EB193" s="496"/>
      <c r="EC193" s="496"/>
      <c r="ED193" s="496"/>
      <c r="EE193" s="496"/>
      <c r="EF193" s="496"/>
      <c r="EG193" s="496"/>
      <c r="EH193" s="496"/>
      <c r="EI193" s="496"/>
      <c r="EJ193" s="496"/>
      <c r="EK193" s="496"/>
      <c r="EL193" s="496"/>
      <c r="EM193" s="496"/>
      <c r="EN193" s="496"/>
      <c r="EO193" s="496"/>
      <c r="EP193" s="496"/>
      <c r="EQ193" s="496"/>
      <c r="ER193" s="496"/>
      <c r="ES193" s="496"/>
      <c r="ET193" s="496"/>
      <c r="EU193" s="496"/>
      <c r="EV193" s="496"/>
      <c r="EW193" s="496"/>
      <c r="EX193" s="496"/>
      <c r="EY193" s="496"/>
      <c r="EZ193" s="1684"/>
      <c r="FA193" s="500">
        <f t="shared" si="11"/>
        <v>297131200</v>
      </c>
      <c r="FB193" s="501">
        <f t="shared" si="13"/>
        <v>0</v>
      </c>
      <c r="FC193" s="404"/>
      <c r="FD193" s="404">
        <v>191717205</v>
      </c>
      <c r="FE193" s="404"/>
      <c r="FF193" s="404"/>
      <c r="FG193" s="404"/>
      <c r="FH193" s="404"/>
      <c r="FI193" s="404"/>
      <c r="FJ193" s="404"/>
      <c r="FK193" s="404"/>
      <c r="FL193" s="504"/>
    </row>
    <row r="194" spans="1:168" ht="20.25" x14ac:dyDescent="0.5">
      <c r="A194" s="399">
        <v>710</v>
      </c>
      <c r="B194" s="399">
        <v>71062</v>
      </c>
      <c r="C194" s="1682" t="s">
        <v>1497</v>
      </c>
      <c r="D194" s="1780">
        <v>4855234500</v>
      </c>
      <c r="E194" s="921">
        <v>0</v>
      </c>
      <c r="F194" s="507"/>
      <c r="G194" s="496"/>
      <c r="H194" s="496"/>
      <c r="I194" s="496"/>
      <c r="J194" s="496"/>
      <c r="K194" s="496"/>
      <c r="L194" s="496"/>
      <c r="M194" s="496"/>
      <c r="N194" s="496"/>
      <c r="O194" s="496"/>
      <c r="P194" s="496"/>
      <c r="Q194" s="496"/>
      <c r="R194" s="496"/>
      <c r="S194" s="496"/>
      <c r="T194" s="496"/>
      <c r="U194" s="496"/>
      <c r="V194" s="496"/>
      <c r="W194" s="496"/>
      <c r="X194" s="496"/>
      <c r="Y194" s="496"/>
      <c r="Z194" s="496"/>
      <c r="AA194" s="496"/>
      <c r="AB194" s="496"/>
      <c r="AC194" s="496"/>
      <c r="AD194" s="496"/>
      <c r="AE194" s="496"/>
      <c r="AF194" s="496"/>
      <c r="AG194" s="496"/>
      <c r="AH194" s="496"/>
      <c r="AI194" s="496"/>
      <c r="AJ194" s="496"/>
      <c r="AK194" s="496"/>
      <c r="AL194" s="496"/>
      <c r="AM194" s="496"/>
      <c r="AN194" s="496"/>
      <c r="AO194" s="496"/>
      <c r="AP194" s="496"/>
      <c r="AQ194" s="496"/>
      <c r="AR194" s="496"/>
      <c r="AS194" s="496"/>
      <c r="AT194" s="496"/>
      <c r="AU194" s="496"/>
      <c r="AV194" s="496"/>
      <c r="AW194" s="496"/>
      <c r="AX194" s="496"/>
      <c r="AY194" s="496"/>
      <c r="AZ194" s="496"/>
      <c r="BA194" s="496"/>
      <c r="BB194" s="496"/>
      <c r="BC194" s="496"/>
      <c r="BD194" s="496"/>
      <c r="BE194" s="496"/>
      <c r="BF194" s="496"/>
      <c r="BG194" s="496"/>
      <c r="BH194" s="496"/>
      <c r="BI194" s="496"/>
      <c r="BJ194" s="496"/>
      <c r="BK194" s="496"/>
      <c r="BL194" s="496"/>
      <c r="BM194" s="496"/>
      <c r="BN194" s="496"/>
      <c r="BO194" s="496"/>
      <c r="BP194" s="496"/>
      <c r="BQ194" s="496"/>
      <c r="BR194" s="496"/>
      <c r="BS194" s="496"/>
      <c r="BT194" s="496"/>
      <c r="BU194" s="496"/>
      <c r="BV194" s="496"/>
      <c r="BW194" s="496"/>
      <c r="BX194" s="496"/>
      <c r="BY194" s="496"/>
      <c r="BZ194" s="496"/>
      <c r="CA194" s="496"/>
      <c r="CB194" s="496"/>
      <c r="CC194" s="496"/>
      <c r="CD194" s="496"/>
      <c r="CE194" s="496"/>
      <c r="CF194" s="496"/>
      <c r="CG194" s="496"/>
      <c r="CH194" s="496"/>
      <c r="CI194" s="496"/>
      <c r="CJ194" s="496"/>
      <c r="CK194" s="496"/>
      <c r="CL194" s="496"/>
      <c r="CM194" s="496"/>
      <c r="CN194" s="496"/>
      <c r="CO194" s="496"/>
      <c r="CP194" s="496"/>
      <c r="CQ194" s="496"/>
      <c r="CR194" s="496"/>
      <c r="CS194" s="496"/>
      <c r="CT194" s="496"/>
      <c r="CU194" s="496"/>
      <c r="CV194" s="496"/>
      <c r="CW194" s="496"/>
      <c r="CX194" s="496"/>
      <c r="CY194" s="1374"/>
      <c r="CZ194" s="1374"/>
      <c r="DA194" s="496">
        <f>D194</f>
        <v>4855234500</v>
      </c>
      <c r="DB194" s="496"/>
      <c r="DC194" s="496"/>
      <c r="DD194" s="496"/>
      <c r="DE194" s="496"/>
      <c r="DF194" s="496"/>
      <c r="DG194" s="496"/>
      <c r="DH194" s="496"/>
      <c r="DI194" s="496"/>
      <c r="DJ194" s="496"/>
      <c r="DK194" s="496"/>
      <c r="DL194" s="496"/>
      <c r="DM194" s="496"/>
      <c r="DN194" s="496"/>
      <c r="DO194" s="496"/>
      <c r="DP194" s="496"/>
      <c r="DQ194" s="496"/>
      <c r="DR194" s="496"/>
      <c r="DS194" s="496"/>
      <c r="DT194" s="496"/>
      <c r="DU194" s="496"/>
      <c r="DV194" s="496"/>
      <c r="DW194" s="496"/>
      <c r="DX194" s="496"/>
      <c r="DY194" s="496"/>
      <c r="DZ194" s="496"/>
      <c r="EA194" s="496"/>
      <c r="EB194" s="496"/>
      <c r="EC194" s="496"/>
      <c r="ED194" s="496"/>
      <c r="EE194" s="496"/>
      <c r="EF194" s="496"/>
      <c r="EG194" s="496"/>
      <c r="EH194" s="496"/>
      <c r="EI194" s="496"/>
      <c r="EJ194" s="496"/>
      <c r="EK194" s="496"/>
      <c r="EL194" s="496"/>
      <c r="EM194" s="496"/>
      <c r="EN194" s="496"/>
      <c r="EO194" s="496"/>
      <c r="EP194" s="496"/>
      <c r="EQ194" s="496"/>
      <c r="ER194" s="496"/>
      <c r="ES194" s="496"/>
      <c r="ET194" s="496"/>
      <c r="EU194" s="496"/>
      <c r="EV194" s="496"/>
      <c r="EW194" s="496"/>
      <c r="EX194" s="496"/>
      <c r="EY194" s="496"/>
      <c r="EZ194" s="1684"/>
      <c r="FA194" s="500">
        <f t="shared" si="11"/>
        <v>4855234500</v>
      </c>
      <c r="FB194" s="501">
        <f>D194-E194-FA194</f>
        <v>0</v>
      </c>
      <c r="FC194" s="404"/>
      <c r="FD194" s="404">
        <v>1690700000</v>
      </c>
      <c r="FE194" s="404"/>
      <c r="FF194" s="404"/>
      <c r="FG194" s="404"/>
      <c r="FH194" s="404"/>
      <c r="FI194" s="404"/>
      <c r="FJ194" s="404"/>
      <c r="FK194" s="404"/>
      <c r="FL194" s="504"/>
    </row>
    <row r="195" spans="1:168" ht="20.25" x14ac:dyDescent="0.5">
      <c r="A195" s="399">
        <v>710</v>
      </c>
      <c r="B195" s="399">
        <v>71065</v>
      </c>
      <c r="C195" s="1682" t="s">
        <v>1498</v>
      </c>
      <c r="D195" s="1780">
        <v>10027183333</v>
      </c>
      <c r="E195" s="921">
        <v>0</v>
      </c>
      <c r="F195" s="507"/>
      <c r="G195" s="496"/>
      <c r="H195" s="496"/>
      <c r="I195" s="496"/>
      <c r="J195" s="496"/>
      <c r="K195" s="496"/>
      <c r="L195" s="496"/>
      <c r="M195" s="496"/>
      <c r="N195" s="496"/>
      <c r="O195" s="496"/>
      <c r="P195" s="496"/>
      <c r="Q195" s="496"/>
      <c r="R195" s="496"/>
      <c r="S195" s="496"/>
      <c r="T195" s="496"/>
      <c r="U195" s="496"/>
      <c r="V195" s="496"/>
      <c r="W195" s="496"/>
      <c r="X195" s="496"/>
      <c r="Y195" s="496"/>
      <c r="Z195" s="496"/>
      <c r="AA195" s="496"/>
      <c r="AB195" s="496"/>
      <c r="AC195" s="496"/>
      <c r="AD195" s="496"/>
      <c r="AE195" s="496"/>
      <c r="AF195" s="496"/>
      <c r="AG195" s="496"/>
      <c r="AH195" s="496"/>
      <c r="AI195" s="496"/>
      <c r="AJ195" s="496"/>
      <c r="AK195" s="496"/>
      <c r="AL195" s="496"/>
      <c r="AM195" s="496"/>
      <c r="AN195" s="496"/>
      <c r="AO195" s="496"/>
      <c r="AP195" s="496"/>
      <c r="AQ195" s="496"/>
      <c r="AR195" s="496"/>
      <c r="AS195" s="496"/>
      <c r="AT195" s="496"/>
      <c r="AU195" s="496"/>
      <c r="AV195" s="496"/>
      <c r="AW195" s="496"/>
      <c r="AX195" s="496"/>
      <c r="AY195" s="496"/>
      <c r="AZ195" s="496"/>
      <c r="BA195" s="496"/>
      <c r="BB195" s="496"/>
      <c r="BC195" s="496"/>
      <c r="BD195" s="496"/>
      <c r="BE195" s="496"/>
      <c r="BF195" s="496"/>
      <c r="BG195" s="496"/>
      <c r="BH195" s="496"/>
      <c r="BI195" s="496"/>
      <c r="BJ195" s="496"/>
      <c r="BK195" s="496"/>
      <c r="BL195" s="496"/>
      <c r="BM195" s="496"/>
      <c r="BN195" s="496"/>
      <c r="BO195" s="496"/>
      <c r="BP195" s="496"/>
      <c r="BQ195" s="496"/>
      <c r="BR195" s="496"/>
      <c r="BS195" s="496"/>
      <c r="BT195" s="496"/>
      <c r="BU195" s="496"/>
      <c r="BV195" s="496"/>
      <c r="BW195" s="496"/>
      <c r="BX195" s="496"/>
      <c r="BY195" s="496"/>
      <c r="BZ195" s="496"/>
      <c r="CA195" s="496"/>
      <c r="CB195" s="496"/>
      <c r="CC195" s="496"/>
      <c r="CD195" s="496"/>
      <c r="CE195" s="496"/>
      <c r="CF195" s="496"/>
      <c r="CG195" s="496"/>
      <c r="CH195" s="496"/>
      <c r="CI195" s="496"/>
      <c r="CJ195" s="496"/>
      <c r="CK195" s="496"/>
      <c r="CL195" s="496"/>
      <c r="CM195" s="496"/>
      <c r="CN195" s="496"/>
      <c r="CO195" s="496"/>
      <c r="CP195" s="496"/>
      <c r="CQ195" s="496"/>
      <c r="CR195" s="496"/>
      <c r="CS195" s="496"/>
      <c r="CT195" s="496"/>
      <c r="CU195" s="496"/>
      <c r="CV195" s="496"/>
      <c r="CW195" s="496"/>
      <c r="CX195" s="496"/>
      <c r="CY195" s="1374"/>
      <c r="CZ195" s="1374"/>
      <c r="DA195" s="496"/>
      <c r="DB195" s="496"/>
      <c r="DC195" s="496"/>
      <c r="DD195" s="496"/>
      <c r="DE195" s="496"/>
      <c r="DF195" s="496"/>
      <c r="DG195" s="496"/>
      <c r="DH195" s="496"/>
      <c r="DI195" s="496"/>
      <c r="DJ195" s="496"/>
      <c r="DK195" s="496"/>
      <c r="DL195" s="496"/>
      <c r="DM195" s="496"/>
      <c r="DN195" s="496"/>
      <c r="DO195" s="496"/>
      <c r="DP195" s="496"/>
      <c r="DQ195" s="496">
        <f>D195</f>
        <v>10027183333</v>
      </c>
      <c r="DR195" s="496"/>
      <c r="DS195" s="496"/>
      <c r="DT195" s="496"/>
      <c r="DU195" s="496"/>
      <c r="DV195" s="496"/>
      <c r="DW195" s="496"/>
      <c r="DX195" s="496"/>
      <c r="DY195" s="496"/>
      <c r="DZ195" s="496"/>
      <c r="EA195" s="496"/>
      <c r="EB195" s="496"/>
      <c r="EC195" s="496"/>
      <c r="ED195" s="496"/>
      <c r="EE195" s="496"/>
      <c r="EF195" s="496"/>
      <c r="EG195" s="496"/>
      <c r="EH195" s="496"/>
      <c r="EI195" s="496"/>
      <c r="EJ195" s="496"/>
      <c r="EK195" s="496"/>
      <c r="EL195" s="496"/>
      <c r="EM195" s="496"/>
      <c r="EN195" s="496"/>
      <c r="EO195" s="496"/>
      <c r="EP195" s="496"/>
      <c r="EQ195" s="496"/>
      <c r="ER195" s="496"/>
      <c r="ES195" s="496"/>
      <c r="ET195" s="496"/>
      <c r="EU195" s="496"/>
      <c r="EV195" s="496"/>
      <c r="EW195" s="496"/>
      <c r="EX195" s="496"/>
      <c r="EY195" s="496"/>
      <c r="EZ195" s="1684"/>
      <c r="FA195" s="500">
        <f t="shared" ref="FA195:FA206" si="15">SUM(F195:EZ195)</f>
        <v>10027183333</v>
      </c>
      <c r="FB195" s="501">
        <f t="shared" si="13"/>
        <v>0</v>
      </c>
      <c r="FC195" s="404"/>
      <c r="FD195" s="404">
        <v>2248819001</v>
      </c>
      <c r="FE195" s="404"/>
      <c r="FF195" s="404"/>
      <c r="FG195" s="404"/>
      <c r="FH195" s="404"/>
      <c r="FI195" s="404"/>
      <c r="FJ195" s="404"/>
      <c r="FK195" s="404"/>
      <c r="FL195" s="504"/>
    </row>
    <row r="196" spans="1:168" ht="20.25" x14ac:dyDescent="0.5">
      <c r="A196" s="399">
        <v>710</v>
      </c>
      <c r="B196" s="399">
        <v>71067</v>
      </c>
      <c r="C196" s="1682" t="s">
        <v>1499</v>
      </c>
      <c r="D196" s="1780">
        <v>64552335</v>
      </c>
      <c r="E196" s="921">
        <v>0</v>
      </c>
      <c r="F196" s="507"/>
      <c r="G196" s="496"/>
      <c r="H196" s="496"/>
      <c r="I196" s="496"/>
      <c r="J196" s="496"/>
      <c r="K196" s="496"/>
      <c r="L196" s="496"/>
      <c r="M196" s="496"/>
      <c r="N196" s="496"/>
      <c r="O196" s="496"/>
      <c r="P196" s="496"/>
      <c r="Q196" s="496"/>
      <c r="R196" s="496"/>
      <c r="S196" s="496"/>
      <c r="T196" s="496"/>
      <c r="U196" s="496"/>
      <c r="V196" s="496"/>
      <c r="W196" s="496"/>
      <c r="X196" s="496"/>
      <c r="Y196" s="496"/>
      <c r="Z196" s="496"/>
      <c r="AA196" s="496"/>
      <c r="AB196" s="496"/>
      <c r="AC196" s="496"/>
      <c r="AD196" s="496"/>
      <c r="AE196" s="496"/>
      <c r="AF196" s="496"/>
      <c r="AG196" s="496"/>
      <c r="AH196" s="496"/>
      <c r="AI196" s="496"/>
      <c r="AJ196" s="496"/>
      <c r="AK196" s="496"/>
      <c r="AL196" s="496"/>
      <c r="AM196" s="496"/>
      <c r="AN196" s="496"/>
      <c r="AO196" s="496"/>
      <c r="AP196" s="496"/>
      <c r="AQ196" s="496"/>
      <c r="AR196" s="496"/>
      <c r="AS196" s="496"/>
      <c r="AT196" s="496"/>
      <c r="AU196" s="496"/>
      <c r="AV196" s="496"/>
      <c r="AW196" s="496"/>
      <c r="AX196" s="496"/>
      <c r="AY196" s="496"/>
      <c r="AZ196" s="496"/>
      <c r="BA196" s="496"/>
      <c r="BB196" s="496"/>
      <c r="BC196" s="496"/>
      <c r="BD196" s="496"/>
      <c r="BE196" s="496"/>
      <c r="BF196" s="496"/>
      <c r="BG196" s="496"/>
      <c r="BH196" s="496"/>
      <c r="BI196" s="496"/>
      <c r="BJ196" s="496"/>
      <c r="BK196" s="496"/>
      <c r="BL196" s="496"/>
      <c r="BM196" s="496"/>
      <c r="BN196" s="496"/>
      <c r="BO196" s="496"/>
      <c r="BP196" s="496"/>
      <c r="BQ196" s="496"/>
      <c r="BR196" s="496"/>
      <c r="BS196" s="496"/>
      <c r="BT196" s="496"/>
      <c r="BU196" s="496"/>
      <c r="BV196" s="496"/>
      <c r="BW196" s="496"/>
      <c r="BX196" s="496"/>
      <c r="BY196" s="496"/>
      <c r="BZ196" s="496"/>
      <c r="CA196" s="496"/>
      <c r="CB196" s="496"/>
      <c r="CC196" s="496"/>
      <c r="CD196" s="496"/>
      <c r="CE196" s="496"/>
      <c r="CF196" s="496"/>
      <c r="CG196" s="496"/>
      <c r="CH196" s="496"/>
      <c r="CI196" s="496"/>
      <c r="CJ196" s="496"/>
      <c r="CK196" s="496"/>
      <c r="CL196" s="496"/>
      <c r="CM196" s="496"/>
      <c r="CN196" s="496"/>
      <c r="CO196" s="496"/>
      <c r="CP196" s="496"/>
      <c r="CQ196" s="496"/>
      <c r="CR196" s="496"/>
      <c r="CS196" s="496"/>
      <c r="CT196" s="496"/>
      <c r="CU196" s="496"/>
      <c r="CV196" s="496"/>
      <c r="CW196" s="496"/>
      <c r="CX196" s="496"/>
      <c r="CY196" s="1374"/>
      <c r="CZ196" s="1374"/>
      <c r="DA196" s="496"/>
      <c r="DB196" s="496"/>
      <c r="DC196" s="496"/>
      <c r="DD196" s="496"/>
      <c r="DE196" s="496"/>
      <c r="DF196" s="496"/>
      <c r="DG196" s="496"/>
      <c r="DH196" s="496"/>
      <c r="DI196" s="496">
        <f>D196</f>
        <v>64552335</v>
      </c>
      <c r="DJ196" s="496"/>
      <c r="DK196" s="496"/>
      <c r="DL196" s="496"/>
      <c r="DM196" s="496"/>
      <c r="DN196" s="496"/>
      <c r="DO196" s="496"/>
      <c r="DP196" s="496"/>
      <c r="DQ196" s="496"/>
      <c r="DR196" s="496"/>
      <c r="DS196" s="496"/>
      <c r="DT196" s="496"/>
      <c r="DU196" s="496"/>
      <c r="DV196" s="496"/>
      <c r="DW196" s="496"/>
      <c r="DX196" s="496"/>
      <c r="DY196" s="496"/>
      <c r="DZ196" s="496"/>
      <c r="EA196" s="496"/>
      <c r="EB196" s="496"/>
      <c r="EC196" s="496"/>
      <c r="ED196" s="496"/>
      <c r="EE196" s="496"/>
      <c r="EF196" s="496"/>
      <c r="EG196" s="496"/>
      <c r="EH196" s="496"/>
      <c r="EI196" s="496"/>
      <c r="EJ196" s="496"/>
      <c r="EK196" s="496"/>
      <c r="EL196" s="496"/>
      <c r="EM196" s="496"/>
      <c r="EN196" s="496"/>
      <c r="EO196" s="496"/>
      <c r="EP196" s="496"/>
      <c r="EQ196" s="496"/>
      <c r="ER196" s="496"/>
      <c r="ES196" s="496"/>
      <c r="ET196" s="496"/>
      <c r="EU196" s="496"/>
      <c r="EV196" s="496"/>
      <c r="EW196" s="496"/>
      <c r="EX196" s="496"/>
      <c r="EY196" s="496"/>
      <c r="EZ196" s="1684"/>
      <c r="FA196" s="500">
        <f t="shared" si="15"/>
        <v>64552335</v>
      </c>
      <c r="FB196" s="501">
        <f t="shared" si="13"/>
        <v>0</v>
      </c>
      <c r="FC196" s="404"/>
      <c r="FD196" s="404">
        <v>31697124</v>
      </c>
      <c r="FE196" s="404"/>
      <c r="FF196" s="404"/>
      <c r="FG196" s="404"/>
      <c r="FH196" s="404"/>
      <c r="FI196" s="404"/>
      <c r="FJ196" s="404"/>
      <c r="FK196" s="404"/>
      <c r="FL196" s="504"/>
    </row>
    <row r="197" spans="1:168" ht="20.25" x14ac:dyDescent="0.5">
      <c r="A197" s="399">
        <v>710</v>
      </c>
      <c r="B197" s="399">
        <v>71069</v>
      </c>
      <c r="C197" s="1781" t="s">
        <v>1500</v>
      </c>
      <c r="D197" s="1780">
        <v>126786239780</v>
      </c>
      <c r="E197" s="921">
        <v>0</v>
      </c>
      <c r="F197" s="507"/>
      <c r="G197" s="496"/>
      <c r="H197" s="496"/>
      <c r="I197" s="496"/>
      <c r="J197" s="496"/>
      <c r="K197" s="496"/>
      <c r="L197" s="496"/>
      <c r="M197" s="496"/>
      <c r="N197" s="496"/>
      <c r="O197" s="496"/>
      <c r="P197" s="496"/>
      <c r="Q197" s="496"/>
      <c r="R197" s="496"/>
      <c r="S197" s="496"/>
      <c r="T197" s="496"/>
      <c r="U197" s="496"/>
      <c r="V197" s="496"/>
      <c r="W197" s="496"/>
      <c r="X197" s="496"/>
      <c r="Y197" s="496"/>
      <c r="Z197" s="496"/>
      <c r="AA197" s="496"/>
      <c r="AB197" s="496"/>
      <c r="AC197" s="496"/>
      <c r="AD197" s="496"/>
      <c r="AE197" s="496"/>
      <c r="AF197" s="496"/>
      <c r="AG197" s="496"/>
      <c r="AH197" s="496"/>
      <c r="AI197" s="496"/>
      <c r="AJ197" s="496"/>
      <c r="AK197" s="496"/>
      <c r="AL197" s="496"/>
      <c r="AM197" s="496"/>
      <c r="AN197" s="496"/>
      <c r="AO197" s="496"/>
      <c r="AP197" s="496"/>
      <c r="AQ197" s="496"/>
      <c r="AR197" s="496"/>
      <c r="AS197" s="496"/>
      <c r="AT197" s="496"/>
      <c r="AU197" s="496"/>
      <c r="AV197" s="496"/>
      <c r="AW197" s="496"/>
      <c r="AX197" s="496"/>
      <c r="AY197" s="496"/>
      <c r="AZ197" s="496"/>
      <c r="BA197" s="496"/>
      <c r="BB197" s="496"/>
      <c r="BC197" s="496"/>
      <c r="BD197" s="496"/>
      <c r="BE197" s="496"/>
      <c r="BF197" s="496"/>
      <c r="BG197" s="496"/>
      <c r="BH197" s="496"/>
      <c r="BI197" s="496"/>
      <c r="BJ197" s="496"/>
      <c r="BK197" s="496"/>
      <c r="BL197" s="496"/>
      <c r="BM197" s="496"/>
      <c r="BN197" s="496"/>
      <c r="BO197" s="496"/>
      <c r="BP197" s="496"/>
      <c r="BQ197" s="496"/>
      <c r="BR197" s="496"/>
      <c r="BS197" s="496"/>
      <c r="BT197" s="496"/>
      <c r="BU197" s="496"/>
      <c r="BV197" s="496"/>
      <c r="BW197" s="496"/>
      <c r="BX197" s="496"/>
      <c r="BY197" s="496"/>
      <c r="BZ197" s="496"/>
      <c r="CA197" s="496"/>
      <c r="CB197" s="496"/>
      <c r="CC197" s="496"/>
      <c r="CD197" s="496"/>
      <c r="CE197" s="496"/>
      <c r="CF197" s="496"/>
      <c r="CG197" s="496"/>
      <c r="CH197" s="496"/>
      <c r="CI197" s="496"/>
      <c r="CJ197" s="496"/>
      <c r="CK197" s="496"/>
      <c r="CL197" s="496"/>
      <c r="CM197" s="496"/>
      <c r="CN197" s="496"/>
      <c r="CO197" s="496"/>
      <c r="CP197" s="496"/>
      <c r="CQ197" s="496"/>
      <c r="CR197" s="496"/>
      <c r="CS197" s="496"/>
      <c r="CT197" s="496"/>
      <c r="CU197" s="496"/>
      <c r="CV197" s="496"/>
      <c r="CW197" s="496"/>
      <c r="CX197" s="496"/>
      <c r="CY197" s="1374"/>
      <c r="CZ197" s="1374"/>
      <c r="DA197" s="496"/>
      <c r="DB197" s="496"/>
      <c r="DC197" s="496"/>
      <c r="DD197" s="496">
        <f>D197</f>
        <v>126786239780</v>
      </c>
      <c r="DE197" s="496"/>
      <c r="DF197" s="496"/>
      <c r="DG197" s="496"/>
      <c r="DH197" s="496"/>
      <c r="DI197" s="496"/>
      <c r="DJ197" s="496"/>
      <c r="DK197" s="496"/>
      <c r="DL197" s="496"/>
      <c r="DM197" s="496"/>
      <c r="DN197" s="496"/>
      <c r="DO197" s="496"/>
      <c r="DP197" s="496"/>
      <c r="DQ197" s="496"/>
      <c r="DR197" s="496"/>
      <c r="DS197" s="496"/>
      <c r="DT197" s="496"/>
      <c r="DU197" s="496"/>
      <c r="DV197" s="496"/>
      <c r="DW197" s="496"/>
      <c r="DX197" s="496"/>
      <c r="DY197" s="496"/>
      <c r="DZ197" s="496"/>
      <c r="EA197" s="496"/>
      <c r="EB197" s="496"/>
      <c r="EC197" s="496"/>
      <c r="ED197" s="496"/>
      <c r="EE197" s="496"/>
      <c r="EF197" s="496"/>
      <c r="EG197" s="496"/>
      <c r="EH197" s="496"/>
      <c r="EI197" s="496"/>
      <c r="EJ197" s="496"/>
      <c r="EK197" s="496"/>
      <c r="EL197" s="496"/>
      <c r="EM197" s="496"/>
      <c r="EN197" s="496"/>
      <c r="EO197" s="496"/>
      <c r="EP197" s="496"/>
      <c r="EQ197" s="496"/>
      <c r="ER197" s="496"/>
      <c r="ES197" s="496"/>
      <c r="ET197" s="496"/>
      <c r="EU197" s="496"/>
      <c r="EV197" s="496"/>
      <c r="EW197" s="496"/>
      <c r="EX197" s="496"/>
      <c r="EY197" s="496"/>
      <c r="EZ197" s="1684"/>
      <c r="FA197" s="500">
        <f t="shared" si="15"/>
        <v>126786239780</v>
      </c>
      <c r="FB197" s="501">
        <f t="shared" si="13"/>
        <v>0</v>
      </c>
      <c r="FC197" s="404"/>
      <c r="FD197" s="404">
        <v>14512165832</v>
      </c>
      <c r="FE197" s="404"/>
      <c r="FF197" s="404"/>
      <c r="FG197" s="404"/>
      <c r="FH197" s="404"/>
      <c r="FI197" s="404"/>
      <c r="FJ197" s="404"/>
      <c r="FK197" s="404"/>
      <c r="FL197" s="504"/>
    </row>
    <row r="198" spans="1:168" ht="20.25" x14ac:dyDescent="0.5">
      <c r="A198" s="399">
        <v>710</v>
      </c>
      <c r="B198" s="399">
        <v>71072</v>
      </c>
      <c r="C198" s="1682" t="s">
        <v>1501</v>
      </c>
      <c r="D198" s="1780">
        <v>1440000000</v>
      </c>
      <c r="E198" s="921">
        <v>0</v>
      </c>
      <c r="F198" s="507"/>
      <c r="G198" s="496"/>
      <c r="H198" s="496"/>
      <c r="I198" s="496"/>
      <c r="J198" s="496"/>
      <c r="K198" s="496"/>
      <c r="L198" s="496"/>
      <c r="M198" s="496"/>
      <c r="N198" s="496"/>
      <c r="O198" s="496"/>
      <c r="P198" s="496"/>
      <c r="Q198" s="496"/>
      <c r="R198" s="496"/>
      <c r="S198" s="496"/>
      <c r="T198" s="496"/>
      <c r="U198" s="496"/>
      <c r="V198" s="496"/>
      <c r="W198" s="496"/>
      <c r="X198" s="496"/>
      <c r="Y198" s="496"/>
      <c r="Z198" s="496"/>
      <c r="AA198" s="496"/>
      <c r="AB198" s="496"/>
      <c r="AC198" s="496"/>
      <c r="AD198" s="496"/>
      <c r="AE198" s="496"/>
      <c r="AF198" s="496"/>
      <c r="AG198" s="496"/>
      <c r="AH198" s="496"/>
      <c r="AI198" s="496"/>
      <c r="AJ198" s="496"/>
      <c r="AK198" s="496"/>
      <c r="AL198" s="496"/>
      <c r="AM198" s="496"/>
      <c r="AN198" s="496"/>
      <c r="AO198" s="496"/>
      <c r="AP198" s="496"/>
      <c r="AQ198" s="496"/>
      <c r="AR198" s="496"/>
      <c r="AS198" s="496"/>
      <c r="AT198" s="496"/>
      <c r="AU198" s="496"/>
      <c r="AV198" s="496"/>
      <c r="AW198" s="496"/>
      <c r="AX198" s="496"/>
      <c r="AY198" s="496"/>
      <c r="AZ198" s="496"/>
      <c r="BA198" s="496"/>
      <c r="BB198" s="496"/>
      <c r="BC198" s="496"/>
      <c r="BD198" s="496"/>
      <c r="BE198" s="496"/>
      <c r="BF198" s="496"/>
      <c r="BG198" s="496"/>
      <c r="BH198" s="496"/>
      <c r="BI198" s="496"/>
      <c r="BJ198" s="496"/>
      <c r="BK198" s="496"/>
      <c r="BL198" s="496"/>
      <c r="BM198" s="496"/>
      <c r="BN198" s="496"/>
      <c r="BO198" s="496"/>
      <c r="BP198" s="496"/>
      <c r="BQ198" s="496"/>
      <c r="BR198" s="496"/>
      <c r="BS198" s="496"/>
      <c r="BT198" s="496"/>
      <c r="BU198" s="496"/>
      <c r="BV198" s="496"/>
      <c r="BW198" s="496"/>
      <c r="BX198" s="496"/>
      <c r="BY198" s="496"/>
      <c r="BZ198" s="496"/>
      <c r="CA198" s="496"/>
      <c r="CB198" s="496"/>
      <c r="CC198" s="496"/>
      <c r="CD198" s="496"/>
      <c r="CE198" s="496"/>
      <c r="CF198" s="496"/>
      <c r="CG198" s="496"/>
      <c r="CH198" s="496"/>
      <c r="CI198" s="496"/>
      <c r="CJ198" s="496"/>
      <c r="CK198" s="496"/>
      <c r="CL198" s="496"/>
      <c r="CM198" s="496"/>
      <c r="CN198" s="496"/>
      <c r="CO198" s="496"/>
      <c r="CP198" s="496"/>
      <c r="CQ198" s="496"/>
      <c r="CR198" s="496"/>
      <c r="CS198" s="496"/>
      <c r="CT198" s="496"/>
      <c r="CU198" s="496"/>
      <c r="CV198" s="496"/>
      <c r="CW198" s="496"/>
      <c r="CX198" s="496"/>
      <c r="CY198" s="1374"/>
      <c r="CZ198" s="1374"/>
      <c r="DA198" s="496"/>
      <c r="DB198" s="496"/>
      <c r="DC198" s="496"/>
      <c r="DD198" s="496"/>
      <c r="DE198" s="496"/>
      <c r="DF198" s="496">
        <f>D198</f>
        <v>1440000000</v>
      </c>
      <c r="DG198" s="496"/>
      <c r="DH198" s="496"/>
      <c r="DI198" s="496"/>
      <c r="DJ198" s="496"/>
      <c r="DK198" s="496"/>
      <c r="DL198" s="496"/>
      <c r="DM198" s="496"/>
      <c r="DN198" s="496"/>
      <c r="DO198" s="496"/>
      <c r="DP198" s="496"/>
      <c r="DQ198" s="496"/>
      <c r="DR198" s="496"/>
      <c r="DS198" s="496"/>
      <c r="DT198" s="496"/>
      <c r="DU198" s="496"/>
      <c r="DV198" s="496"/>
      <c r="DW198" s="496"/>
      <c r="DX198" s="496"/>
      <c r="DY198" s="496"/>
      <c r="DZ198" s="496"/>
      <c r="EA198" s="496"/>
      <c r="EB198" s="496"/>
      <c r="EC198" s="496"/>
      <c r="ED198" s="496"/>
      <c r="EE198" s="496"/>
      <c r="EF198" s="496"/>
      <c r="EG198" s="496"/>
      <c r="EH198" s="496"/>
      <c r="EI198" s="496"/>
      <c r="EJ198" s="496"/>
      <c r="EK198" s="496"/>
      <c r="EL198" s="496"/>
      <c r="EM198" s="496"/>
      <c r="EN198" s="496"/>
      <c r="EO198" s="496"/>
      <c r="EP198" s="496"/>
      <c r="EQ198" s="496"/>
      <c r="ER198" s="496"/>
      <c r="ES198" s="496"/>
      <c r="ET198" s="496"/>
      <c r="EU198" s="496"/>
      <c r="EV198" s="496"/>
      <c r="EW198" s="496"/>
      <c r="EX198" s="496"/>
      <c r="EY198" s="496"/>
      <c r="EZ198" s="1684"/>
      <c r="FA198" s="500">
        <f t="shared" si="15"/>
        <v>1440000000</v>
      </c>
      <c r="FB198" s="501">
        <f t="shared" si="13"/>
        <v>0</v>
      </c>
      <c r="FC198" s="404"/>
      <c r="FD198" s="404">
        <v>480000000</v>
      </c>
      <c r="FE198" s="404"/>
      <c r="FF198" s="404"/>
      <c r="FG198" s="404"/>
      <c r="FH198" s="404"/>
      <c r="FI198" s="404"/>
      <c r="FJ198" s="404"/>
      <c r="FK198" s="404"/>
      <c r="FL198" s="504"/>
    </row>
    <row r="199" spans="1:168" ht="20.25" x14ac:dyDescent="0.5">
      <c r="A199" s="399">
        <v>710</v>
      </c>
      <c r="B199" s="399">
        <v>71074</v>
      </c>
      <c r="C199" s="1682" t="s">
        <v>2039</v>
      </c>
      <c r="D199" s="921"/>
      <c r="E199" s="921">
        <v>0</v>
      </c>
      <c r="F199" s="507"/>
      <c r="G199" s="496"/>
      <c r="H199" s="496"/>
      <c r="I199" s="496"/>
      <c r="J199" s="496"/>
      <c r="K199" s="496"/>
      <c r="L199" s="496"/>
      <c r="M199" s="496"/>
      <c r="N199" s="496"/>
      <c r="O199" s="496"/>
      <c r="P199" s="496"/>
      <c r="Q199" s="496"/>
      <c r="R199" s="496"/>
      <c r="S199" s="496"/>
      <c r="T199" s="496"/>
      <c r="U199" s="496"/>
      <c r="V199" s="496"/>
      <c r="W199" s="496"/>
      <c r="X199" s="496"/>
      <c r="Y199" s="496"/>
      <c r="Z199" s="496"/>
      <c r="AA199" s="496"/>
      <c r="AB199" s="496"/>
      <c r="AC199" s="496"/>
      <c r="AD199" s="496"/>
      <c r="AE199" s="496"/>
      <c r="AF199" s="496"/>
      <c r="AG199" s="496"/>
      <c r="AH199" s="496"/>
      <c r="AI199" s="496"/>
      <c r="AJ199" s="496"/>
      <c r="AK199" s="496"/>
      <c r="AL199" s="496"/>
      <c r="AM199" s="496"/>
      <c r="AN199" s="496"/>
      <c r="AO199" s="496"/>
      <c r="AP199" s="496"/>
      <c r="AQ199" s="496"/>
      <c r="AR199" s="496"/>
      <c r="AS199" s="496"/>
      <c r="AT199" s="496"/>
      <c r="AU199" s="496"/>
      <c r="AV199" s="496"/>
      <c r="AW199" s="496"/>
      <c r="AX199" s="496"/>
      <c r="AY199" s="496"/>
      <c r="AZ199" s="496"/>
      <c r="BA199" s="496"/>
      <c r="BB199" s="496"/>
      <c r="BC199" s="496"/>
      <c r="BD199" s="496"/>
      <c r="BE199" s="496"/>
      <c r="BF199" s="496"/>
      <c r="BG199" s="496"/>
      <c r="BH199" s="496"/>
      <c r="BI199" s="496"/>
      <c r="BJ199" s="496"/>
      <c r="BK199" s="496"/>
      <c r="BL199" s="496"/>
      <c r="BM199" s="496"/>
      <c r="BN199" s="496"/>
      <c r="BO199" s="496"/>
      <c r="BP199" s="496"/>
      <c r="BQ199" s="496"/>
      <c r="BR199" s="496"/>
      <c r="BS199" s="496"/>
      <c r="BT199" s="496"/>
      <c r="BU199" s="496"/>
      <c r="BV199" s="496"/>
      <c r="BW199" s="496"/>
      <c r="BX199" s="496"/>
      <c r="BY199" s="496"/>
      <c r="BZ199" s="496"/>
      <c r="CA199" s="496"/>
      <c r="CB199" s="496"/>
      <c r="CC199" s="496"/>
      <c r="CD199" s="496"/>
      <c r="CE199" s="496"/>
      <c r="CF199" s="496"/>
      <c r="CG199" s="496"/>
      <c r="CH199" s="496"/>
      <c r="CI199" s="496"/>
      <c r="CJ199" s="496"/>
      <c r="CK199" s="496"/>
      <c r="CL199" s="496"/>
      <c r="CM199" s="496"/>
      <c r="CN199" s="496"/>
      <c r="CO199" s="496"/>
      <c r="CP199" s="496"/>
      <c r="CQ199" s="496"/>
      <c r="CR199" s="496"/>
      <c r="CS199" s="496"/>
      <c r="CT199" s="496"/>
      <c r="CU199" s="496"/>
      <c r="CV199" s="496"/>
      <c r="CW199" s="496"/>
      <c r="CX199" s="496"/>
      <c r="CY199" s="1374"/>
      <c r="CZ199" s="1374"/>
      <c r="DA199" s="496"/>
      <c r="DB199" s="496"/>
      <c r="DC199" s="496"/>
      <c r="DD199" s="496"/>
      <c r="DE199" s="496"/>
      <c r="DF199" s="496"/>
      <c r="DG199" s="496"/>
      <c r="DH199" s="496"/>
      <c r="DI199" s="496"/>
      <c r="DJ199" s="496"/>
      <c r="DK199" s="496"/>
      <c r="DL199" s="496"/>
      <c r="DM199" s="496"/>
      <c r="DN199" s="496"/>
      <c r="DO199" s="496"/>
      <c r="DP199" s="496"/>
      <c r="DQ199" s="496"/>
      <c r="DR199" s="496"/>
      <c r="DS199" s="496"/>
      <c r="DT199" s="496"/>
      <c r="DU199" s="496"/>
      <c r="DV199" s="496"/>
      <c r="DW199" s="496"/>
      <c r="DX199" s="496"/>
      <c r="DY199" s="496"/>
      <c r="DZ199" s="496"/>
      <c r="EA199" s="496">
        <f>D199</f>
        <v>0</v>
      </c>
      <c r="EB199" s="496"/>
      <c r="EC199" s="496"/>
      <c r="ED199" s="496"/>
      <c r="EE199" s="496"/>
      <c r="EF199" s="496"/>
      <c r="EG199" s="496"/>
      <c r="EH199" s="496"/>
      <c r="EI199" s="496"/>
      <c r="EJ199" s="496"/>
      <c r="EK199" s="496"/>
      <c r="EL199" s="496"/>
      <c r="EM199" s="496"/>
      <c r="EN199" s="496"/>
      <c r="EO199" s="496"/>
      <c r="EP199" s="496"/>
      <c r="EQ199" s="496"/>
      <c r="ER199" s="496"/>
      <c r="ES199" s="496"/>
      <c r="ET199" s="496"/>
      <c r="EU199" s="496"/>
      <c r="EV199" s="496"/>
      <c r="EW199" s="496"/>
      <c r="EX199" s="496"/>
      <c r="EY199" s="496"/>
      <c r="EZ199" s="1684"/>
      <c r="FA199" s="500">
        <f t="shared" si="15"/>
        <v>0</v>
      </c>
      <c r="FB199" s="501">
        <f t="shared" si="13"/>
        <v>0</v>
      </c>
      <c r="FC199" s="404"/>
      <c r="FD199" s="404"/>
      <c r="FE199" s="404"/>
      <c r="FF199" s="404"/>
      <c r="FG199" s="404"/>
      <c r="FH199" s="404"/>
      <c r="FI199" s="404"/>
      <c r="FJ199" s="404"/>
      <c r="FK199" s="404"/>
      <c r="FL199" s="504"/>
    </row>
    <row r="200" spans="1:168" ht="20.25" x14ac:dyDescent="0.5">
      <c r="A200" s="399">
        <v>710</v>
      </c>
      <c r="B200" s="399">
        <v>71075</v>
      </c>
      <c r="C200" s="1682" t="s">
        <v>1900</v>
      </c>
      <c r="D200" s="1780">
        <v>145233840</v>
      </c>
      <c r="E200" s="921">
        <v>0</v>
      </c>
      <c r="F200" s="507"/>
      <c r="G200" s="496"/>
      <c r="H200" s="496"/>
      <c r="I200" s="496"/>
      <c r="J200" s="496"/>
      <c r="K200" s="496"/>
      <c r="L200" s="496"/>
      <c r="M200" s="496"/>
      <c r="N200" s="496"/>
      <c r="O200" s="496"/>
      <c r="P200" s="496"/>
      <c r="Q200" s="496"/>
      <c r="R200" s="496"/>
      <c r="S200" s="496"/>
      <c r="T200" s="496"/>
      <c r="U200" s="496"/>
      <c r="V200" s="496"/>
      <c r="W200" s="496"/>
      <c r="X200" s="496"/>
      <c r="Y200" s="496"/>
      <c r="Z200" s="496"/>
      <c r="AA200" s="496"/>
      <c r="AB200" s="496"/>
      <c r="AC200" s="496"/>
      <c r="AD200" s="496"/>
      <c r="AE200" s="496"/>
      <c r="AF200" s="496"/>
      <c r="AG200" s="496"/>
      <c r="AH200" s="496"/>
      <c r="AI200" s="496"/>
      <c r="AJ200" s="496"/>
      <c r="AK200" s="496"/>
      <c r="AL200" s="496"/>
      <c r="AM200" s="496"/>
      <c r="AN200" s="496"/>
      <c r="AO200" s="496"/>
      <c r="AP200" s="496"/>
      <c r="AQ200" s="496"/>
      <c r="AR200" s="496"/>
      <c r="AS200" s="496"/>
      <c r="AT200" s="496"/>
      <c r="AU200" s="496"/>
      <c r="AV200" s="496"/>
      <c r="AW200" s="496"/>
      <c r="AX200" s="496"/>
      <c r="AY200" s="496"/>
      <c r="AZ200" s="496"/>
      <c r="BA200" s="496"/>
      <c r="BB200" s="496"/>
      <c r="BC200" s="496"/>
      <c r="BD200" s="496"/>
      <c r="BE200" s="496"/>
      <c r="BF200" s="496"/>
      <c r="BG200" s="496"/>
      <c r="BH200" s="496"/>
      <c r="BI200" s="496"/>
      <c r="BJ200" s="496"/>
      <c r="BK200" s="496"/>
      <c r="BL200" s="496"/>
      <c r="BM200" s="496"/>
      <c r="BN200" s="496"/>
      <c r="BO200" s="496"/>
      <c r="BP200" s="496"/>
      <c r="BQ200" s="496"/>
      <c r="BR200" s="496"/>
      <c r="BS200" s="496"/>
      <c r="BT200" s="496"/>
      <c r="BU200" s="496"/>
      <c r="BV200" s="496"/>
      <c r="BW200" s="496"/>
      <c r="BX200" s="496"/>
      <c r="BY200" s="496"/>
      <c r="BZ200" s="496"/>
      <c r="CA200" s="496"/>
      <c r="CB200" s="496"/>
      <c r="CC200" s="496"/>
      <c r="CD200" s="496"/>
      <c r="CE200" s="496"/>
      <c r="CF200" s="496"/>
      <c r="CG200" s="496"/>
      <c r="CH200" s="496"/>
      <c r="CI200" s="496"/>
      <c r="CJ200" s="496"/>
      <c r="CK200" s="496"/>
      <c r="CL200" s="496"/>
      <c r="CM200" s="496"/>
      <c r="CN200" s="496"/>
      <c r="CO200" s="496"/>
      <c r="CP200" s="496"/>
      <c r="CQ200" s="496"/>
      <c r="CR200" s="496"/>
      <c r="CS200" s="496"/>
      <c r="CT200" s="496"/>
      <c r="CU200" s="496"/>
      <c r="CV200" s="496"/>
      <c r="CW200" s="496"/>
      <c r="CX200" s="496"/>
      <c r="CY200" s="1374"/>
      <c r="CZ200" s="1374"/>
      <c r="DA200" s="496"/>
      <c r="DB200" s="496"/>
      <c r="DC200" s="496"/>
      <c r="DD200" s="496"/>
      <c r="DE200" s="496"/>
      <c r="DF200" s="496"/>
      <c r="DG200" s="496"/>
      <c r="DH200" s="496"/>
      <c r="DI200" s="496"/>
      <c r="DJ200" s="496"/>
      <c r="DK200" s="496"/>
      <c r="DL200" s="496"/>
      <c r="DM200" s="496"/>
      <c r="DN200" s="496"/>
      <c r="DO200" s="496"/>
      <c r="DP200" s="496"/>
      <c r="DQ200" s="496"/>
      <c r="DR200" s="496"/>
      <c r="DS200" s="496"/>
      <c r="DT200" s="496"/>
      <c r="DU200" s="496"/>
      <c r="DV200" s="496"/>
      <c r="DW200" s="496"/>
      <c r="DX200" s="496"/>
      <c r="DY200" s="496"/>
      <c r="DZ200" s="496"/>
      <c r="EA200" s="496">
        <f>D200</f>
        <v>145233840</v>
      </c>
      <c r="EB200" s="496"/>
      <c r="EC200" s="496"/>
      <c r="ED200" s="496"/>
      <c r="EE200" s="496"/>
      <c r="EF200" s="496"/>
      <c r="EG200" s="496"/>
      <c r="EH200" s="496"/>
      <c r="EI200" s="496"/>
      <c r="EJ200" s="496"/>
      <c r="EK200" s="496"/>
      <c r="EL200" s="496"/>
      <c r="EM200" s="496"/>
      <c r="EN200" s="496"/>
      <c r="EO200" s="496"/>
      <c r="EP200" s="496"/>
      <c r="EQ200" s="496"/>
      <c r="ER200" s="496"/>
      <c r="ES200" s="496"/>
      <c r="ET200" s="496"/>
      <c r="EU200" s="496"/>
      <c r="EV200" s="496"/>
      <c r="EW200" s="496"/>
      <c r="EX200" s="496"/>
      <c r="EY200" s="496"/>
      <c r="EZ200" s="1684"/>
      <c r="FA200" s="500">
        <f t="shared" si="15"/>
        <v>145233840</v>
      </c>
      <c r="FB200" s="501">
        <f>D200-E200-FA200</f>
        <v>0</v>
      </c>
      <c r="FC200" s="404"/>
      <c r="FD200" s="404">
        <v>64230068</v>
      </c>
      <c r="FE200" s="404"/>
      <c r="FF200" s="404"/>
      <c r="FG200" s="404"/>
      <c r="FH200" s="404"/>
      <c r="FI200" s="404"/>
      <c r="FJ200" s="404"/>
      <c r="FK200" s="404"/>
      <c r="FL200" s="504"/>
    </row>
    <row r="201" spans="1:168" ht="20.25" x14ac:dyDescent="0.5">
      <c r="A201" s="399">
        <v>710</v>
      </c>
      <c r="B201" s="399">
        <v>71076</v>
      </c>
      <c r="C201" s="1682" t="s">
        <v>2033</v>
      </c>
      <c r="D201" s="1780">
        <v>2097754501</v>
      </c>
      <c r="E201" s="921">
        <v>0</v>
      </c>
      <c r="F201" s="507"/>
      <c r="G201" s="496"/>
      <c r="H201" s="496"/>
      <c r="I201" s="496"/>
      <c r="J201" s="496"/>
      <c r="K201" s="496"/>
      <c r="L201" s="496"/>
      <c r="M201" s="496"/>
      <c r="N201" s="496"/>
      <c r="O201" s="496"/>
      <c r="P201" s="496"/>
      <c r="Q201" s="496"/>
      <c r="R201" s="496"/>
      <c r="S201" s="496"/>
      <c r="T201" s="496"/>
      <c r="U201" s="496"/>
      <c r="V201" s="496"/>
      <c r="W201" s="496"/>
      <c r="X201" s="496"/>
      <c r="Y201" s="496"/>
      <c r="Z201" s="496"/>
      <c r="AA201" s="496"/>
      <c r="AB201" s="496"/>
      <c r="AC201" s="496"/>
      <c r="AD201" s="496"/>
      <c r="AE201" s="496"/>
      <c r="AF201" s="496"/>
      <c r="AG201" s="496"/>
      <c r="AH201" s="496"/>
      <c r="AI201" s="496"/>
      <c r="AJ201" s="496"/>
      <c r="AK201" s="496"/>
      <c r="AL201" s="496"/>
      <c r="AM201" s="496"/>
      <c r="AN201" s="496"/>
      <c r="AO201" s="496"/>
      <c r="AP201" s="496"/>
      <c r="AQ201" s="496"/>
      <c r="AR201" s="496"/>
      <c r="AS201" s="496"/>
      <c r="AT201" s="496"/>
      <c r="AU201" s="496"/>
      <c r="AV201" s="496"/>
      <c r="AW201" s="496"/>
      <c r="AX201" s="496"/>
      <c r="AY201" s="496"/>
      <c r="AZ201" s="496"/>
      <c r="BA201" s="496"/>
      <c r="BB201" s="496"/>
      <c r="BC201" s="496"/>
      <c r="BD201" s="496"/>
      <c r="BE201" s="496"/>
      <c r="BF201" s="496"/>
      <c r="BG201" s="496"/>
      <c r="BH201" s="496"/>
      <c r="BI201" s="496"/>
      <c r="BJ201" s="496"/>
      <c r="BK201" s="496"/>
      <c r="BL201" s="496"/>
      <c r="BM201" s="496"/>
      <c r="BN201" s="496"/>
      <c r="BO201" s="496"/>
      <c r="BP201" s="496"/>
      <c r="BQ201" s="496"/>
      <c r="BR201" s="496"/>
      <c r="BS201" s="496"/>
      <c r="BT201" s="496"/>
      <c r="BU201" s="496"/>
      <c r="BV201" s="496"/>
      <c r="BW201" s="496"/>
      <c r="BX201" s="496"/>
      <c r="BY201" s="496"/>
      <c r="BZ201" s="496"/>
      <c r="CA201" s="496"/>
      <c r="CB201" s="496"/>
      <c r="CC201" s="496"/>
      <c r="CD201" s="496"/>
      <c r="CE201" s="496"/>
      <c r="CF201" s="496"/>
      <c r="CG201" s="496"/>
      <c r="CH201" s="496"/>
      <c r="CI201" s="496"/>
      <c r="CJ201" s="496"/>
      <c r="CK201" s="496"/>
      <c r="CL201" s="496"/>
      <c r="CM201" s="496"/>
      <c r="CN201" s="496"/>
      <c r="CO201" s="496"/>
      <c r="CP201" s="496"/>
      <c r="CQ201" s="496"/>
      <c r="CR201" s="496"/>
      <c r="CS201" s="496"/>
      <c r="CT201" s="496"/>
      <c r="CU201" s="496"/>
      <c r="CV201" s="496"/>
      <c r="CW201" s="496"/>
      <c r="CX201" s="496"/>
      <c r="CY201" s="1374"/>
      <c r="CZ201" s="1374"/>
      <c r="DA201" s="496"/>
      <c r="DB201" s="496"/>
      <c r="DC201" s="496"/>
      <c r="DD201" s="496"/>
      <c r="DE201" s="496"/>
      <c r="DF201" s="496"/>
      <c r="DG201" s="496"/>
      <c r="DH201" s="496"/>
      <c r="DI201" s="496"/>
      <c r="DJ201" s="496"/>
      <c r="DK201" s="496"/>
      <c r="DL201" s="496"/>
      <c r="DM201" s="496"/>
      <c r="DN201" s="496"/>
      <c r="DO201" s="496"/>
      <c r="DP201" s="496"/>
      <c r="DQ201" s="496"/>
      <c r="DR201" s="496"/>
      <c r="DS201" s="496"/>
      <c r="DT201" s="496"/>
      <c r="DU201" s="496"/>
      <c r="DV201" s="496"/>
      <c r="DW201" s="496">
        <f>D201</f>
        <v>2097754501</v>
      </c>
      <c r="DX201" s="496"/>
      <c r="DY201" s="496"/>
      <c r="DZ201" s="496"/>
      <c r="EA201" s="496"/>
      <c r="EB201" s="496"/>
      <c r="EC201" s="496"/>
      <c r="ED201" s="496"/>
      <c r="EE201" s="496"/>
      <c r="EF201" s="496"/>
      <c r="EG201" s="496"/>
      <c r="EH201" s="496"/>
      <c r="EI201" s="496"/>
      <c r="EJ201" s="496"/>
      <c r="EK201" s="496"/>
      <c r="EL201" s="496"/>
      <c r="EM201" s="496"/>
      <c r="EN201" s="496"/>
      <c r="EO201" s="496"/>
      <c r="EP201" s="496"/>
      <c r="EQ201" s="496"/>
      <c r="ER201" s="496"/>
      <c r="ES201" s="496"/>
      <c r="ET201" s="496"/>
      <c r="EU201" s="496"/>
      <c r="EV201" s="496"/>
      <c r="EW201" s="496"/>
      <c r="EX201" s="496"/>
      <c r="EY201" s="496"/>
      <c r="EZ201" s="1684"/>
      <c r="FA201" s="500">
        <f t="shared" si="15"/>
        <v>2097754501</v>
      </c>
      <c r="FB201" s="501">
        <f t="shared" si="13"/>
        <v>0</v>
      </c>
      <c r="FC201" s="404"/>
      <c r="FD201" s="404"/>
      <c r="FE201" s="404"/>
      <c r="FF201" s="404"/>
      <c r="FG201" s="404"/>
      <c r="FH201" s="404"/>
      <c r="FI201" s="404"/>
      <c r="FJ201" s="404"/>
      <c r="FK201" s="404"/>
      <c r="FL201" s="504"/>
    </row>
    <row r="202" spans="1:168" s="1631" customFormat="1" ht="20.25" x14ac:dyDescent="0.5">
      <c r="A202" s="1782">
        <v>720</v>
      </c>
      <c r="B202" s="1782">
        <v>72005</v>
      </c>
      <c r="C202" s="1783" t="s">
        <v>2150</v>
      </c>
      <c r="D202" s="1780">
        <v>7592606024</v>
      </c>
      <c r="E202" s="1784">
        <v>0</v>
      </c>
      <c r="F202" s="1785"/>
      <c r="G202" s="524"/>
      <c r="H202" s="524"/>
      <c r="I202" s="524"/>
      <c r="J202" s="524"/>
      <c r="K202" s="524"/>
      <c r="L202" s="524"/>
      <c r="M202" s="524"/>
      <c r="N202" s="524"/>
      <c r="O202" s="524"/>
      <c r="P202" s="524"/>
      <c r="Q202" s="524"/>
      <c r="R202" s="524"/>
      <c r="S202" s="524"/>
      <c r="T202" s="524"/>
      <c r="U202" s="524"/>
      <c r="V202" s="524"/>
      <c r="W202" s="524"/>
      <c r="X202" s="524"/>
      <c r="Y202" s="524"/>
      <c r="Z202" s="524"/>
      <c r="AA202" s="524"/>
      <c r="AB202" s="524"/>
      <c r="AC202" s="524"/>
      <c r="AD202" s="524"/>
      <c r="AE202" s="524"/>
      <c r="AF202" s="524"/>
      <c r="AG202" s="524"/>
      <c r="AH202" s="524"/>
      <c r="AI202" s="524"/>
      <c r="AJ202" s="524"/>
      <c r="AK202" s="524"/>
      <c r="AL202" s="524"/>
      <c r="AM202" s="524"/>
      <c r="AN202" s="524"/>
      <c r="AO202" s="524"/>
      <c r="AP202" s="524"/>
      <c r="AQ202" s="524"/>
      <c r="AR202" s="524"/>
      <c r="AS202" s="524"/>
      <c r="AT202" s="524"/>
      <c r="AU202" s="524"/>
      <c r="AV202" s="524"/>
      <c r="AW202" s="524"/>
      <c r="AX202" s="524"/>
      <c r="AY202" s="524"/>
      <c r="AZ202" s="524"/>
      <c r="BA202" s="524"/>
      <c r="BB202" s="524"/>
      <c r="BC202" s="524"/>
      <c r="BD202" s="524"/>
      <c r="BE202" s="524"/>
      <c r="BF202" s="524"/>
      <c r="BG202" s="524"/>
      <c r="BH202" s="524"/>
      <c r="BI202" s="524"/>
      <c r="BJ202" s="524"/>
      <c r="BK202" s="524"/>
      <c r="BL202" s="524"/>
      <c r="BM202" s="524"/>
      <c r="BN202" s="524"/>
      <c r="BO202" s="524"/>
      <c r="BP202" s="524"/>
      <c r="BQ202" s="524"/>
      <c r="BR202" s="524"/>
      <c r="BS202" s="524"/>
      <c r="BT202" s="524"/>
      <c r="BU202" s="524"/>
      <c r="BV202" s="524"/>
      <c r="BW202" s="524"/>
      <c r="BX202" s="524"/>
      <c r="BY202" s="524"/>
      <c r="BZ202" s="524"/>
      <c r="CA202" s="524"/>
      <c r="CB202" s="524"/>
      <c r="CC202" s="524"/>
      <c r="CD202" s="524"/>
      <c r="CE202" s="524"/>
      <c r="CF202" s="524"/>
      <c r="CG202" s="524"/>
      <c r="CH202" s="524"/>
      <c r="CI202" s="524"/>
      <c r="CJ202" s="524"/>
      <c r="CK202" s="524"/>
      <c r="CL202" s="524"/>
      <c r="CM202" s="524"/>
      <c r="CN202" s="524"/>
      <c r="CO202" s="524"/>
      <c r="CP202" s="524"/>
      <c r="CQ202" s="524"/>
      <c r="CR202" s="524"/>
      <c r="CS202" s="524"/>
      <c r="CT202" s="524"/>
      <c r="CU202" s="524"/>
      <c r="CV202" s="524"/>
      <c r="CW202" s="524"/>
      <c r="CX202" s="524"/>
      <c r="CY202" s="1786"/>
      <c r="CZ202" s="1786"/>
      <c r="DA202" s="524"/>
      <c r="DB202" s="524"/>
      <c r="DC202" s="524"/>
      <c r="DD202" s="524"/>
      <c r="DE202" s="524"/>
      <c r="DF202" s="524"/>
      <c r="DG202" s="524"/>
      <c r="DH202" s="524"/>
      <c r="DI202" s="524"/>
      <c r="DJ202" s="524"/>
      <c r="DK202" s="524"/>
      <c r="DL202" s="524"/>
      <c r="DM202" s="524"/>
      <c r="DN202" s="524"/>
      <c r="DO202" s="524"/>
      <c r="DP202" s="524"/>
      <c r="DQ202" s="524"/>
      <c r="DR202" s="524"/>
      <c r="DS202" s="524"/>
      <c r="DT202" s="524"/>
      <c r="DU202" s="524"/>
      <c r="DV202" s="524"/>
      <c r="DW202" s="524"/>
      <c r="DX202" s="524"/>
      <c r="DY202" s="524"/>
      <c r="DZ202" s="524"/>
      <c r="EA202" s="524"/>
      <c r="EB202" s="524"/>
      <c r="EC202" s="524"/>
      <c r="ED202" s="524"/>
      <c r="EE202" s="524"/>
      <c r="EF202" s="524"/>
      <c r="EG202" s="524"/>
      <c r="EH202" s="524"/>
      <c r="EI202" s="524"/>
      <c r="EJ202" s="524"/>
      <c r="EK202" s="524">
        <f>D202</f>
        <v>7592606024</v>
      </c>
      <c r="EL202" s="524"/>
      <c r="EM202" s="524"/>
      <c r="EN202" s="524"/>
      <c r="EO202" s="524"/>
      <c r="EP202" s="524"/>
      <c r="EQ202" s="524"/>
      <c r="ER202" s="524"/>
      <c r="ES202" s="524"/>
      <c r="ET202" s="524"/>
      <c r="EU202" s="524"/>
      <c r="EV202" s="524"/>
      <c r="EW202" s="524"/>
      <c r="EX202" s="524"/>
      <c r="EY202" s="524"/>
      <c r="EZ202" s="1787"/>
      <c r="FA202" s="1788">
        <f t="shared" si="15"/>
        <v>7592606024</v>
      </c>
      <c r="FB202" s="1789">
        <f t="shared" si="13"/>
        <v>0</v>
      </c>
      <c r="FC202" s="1790"/>
      <c r="FD202" s="1790"/>
      <c r="FE202" s="1790"/>
      <c r="FF202" s="1790"/>
      <c r="FG202" s="1790"/>
      <c r="FH202" s="1790"/>
      <c r="FI202" s="1790"/>
      <c r="FJ202" s="1790"/>
      <c r="FK202" s="1790"/>
      <c r="FL202" s="1791"/>
    </row>
    <row r="203" spans="1:168" ht="20.25" x14ac:dyDescent="0.5">
      <c r="A203" s="399">
        <v>730</v>
      </c>
      <c r="B203" s="399">
        <v>73001</v>
      </c>
      <c r="C203" s="1682" t="s">
        <v>1502</v>
      </c>
      <c r="D203" s="1780">
        <v>1572065549</v>
      </c>
      <c r="E203" s="921">
        <v>0</v>
      </c>
      <c r="F203" s="507"/>
      <c r="G203" s="496"/>
      <c r="H203" s="496"/>
      <c r="I203" s="496"/>
      <c r="J203" s="496"/>
      <c r="K203" s="496"/>
      <c r="L203" s="496"/>
      <c r="M203" s="496"/>
      <c r="N203" s="496"/>
      <c r="O203" s="496"/>
      <c r="P203" s="496"/>
      <c r="Q203" s="496"/>
      <c r="R203" s="496"/>
      <c r="S203" s="496"/>
      <c r="T203" s="496"/>
      <c r="U203" s="496"/>
      <c r="V203" s="496"/>
      <c r="W203" s="496"/>
      <c r="X203" s="496"/>
      <c r="Y203" s="496"/>
      <c r="Z203" s="496"/>
      <c r="AA203" s="496"/>
      <c r="AB203" s="496"/>
      <c r="AC203" s="496"/>
      <c r="AD203" s="496"/>
      <c r="AE203" s="496"/>
      <c r="AF203" s="496"/>
      <c r="AG203" s="496"/>
      <c r="AH203" s="496"/>
      <c r="AI203" s="496"/>
      <c r="AJ203" s="496"/>
      <c r="AK203" s="496"/>
      <c r="AL203" s="496"/>
      <c r="AM203" s="496"/>
      <c r="AN203" s="496"/>
      <c r="AO203" s="496"/>
      <c r="AP203" s="496"/>
      <c r="AQ203" s="496"/>
      <c r="AR203" s="496"/>
      <c r="AS203" s="496"/>
      <c r="AT203" s="496"/>
      <c r="AU203" s="496"/>
      <c r="AV203" s="496"/>
      <c r="AW203" s="496"/>
      <c r="AX203" s="496"/>
      <c r="AY203" s="496"/>
      <c r="AZ203" s="496"/>
      <c r="BA203" s="496"/>
      <c r="BB203" s="496"/>
      <c r="BC203" s="496"/>
      <c r="BD203" s="496"/>
      <c r="BE203" s="496"/>
      <c r="BF203" s="496"/>
      <c r="BG203" s="496"/>
      <c r="BH203" s="496"/>
      <c r="BI203" s="496"/>
      <c r="BJ203" s="496"/>
      <c r="BK203" s="496"/>
      <c r="BL203" s="496"/>
      <c r="BM203" s="496"/>
      <c r="BN203" s="496"/>
      <c r="BO203" s="496"/>
      <c r="BP203" s="496"/>
      <c r="BQ203" s="496"/>
      <c r="BR203" s="496"/>
      <c r="BS203" s="496"/>
      <c r="BT203" s="496"/>
      <c r="BU203" s="496"/>
      <c r="BV203" s="496"/>
      <c r="BW203" s="496"/>
      <c r="BX203" s="496"/>
      <c r="BY203" s="496"/>
      <c r="BZ203" s="496"/>
      <c r="CA203" s="496"/>
      <c r="CB203" s="496"/>
      <c r="CC203" s="496"/>
      <c r="CD203" s="496"/>
      <c r="CE203" s="496"/>
      <c r="CF203" s="496"/>
      <c r="CG203" s="496"/>
      <c r="CH203" s="496"/>
      <c r="CI203" s="496"/>
      <c r="CJ203" s="496"/>
      <c r="CK203" s="496"/>
      <c r="CL203" s="496"/>
      <c r="CM203" s="496"/>
      <c r="CN203" s="496"/>
      <c r="CO203" s="496"/>
      <c r="CP203" s="496"/>
      <c r="CQ203" s="496"/>
      <c r="CR203" s="496"/>
      <c r="CS203" s="496"/>
      <c r="CT203" s="496"/>
      <c r="CU203" s="496"/>
      <c r="CV203" s="496"/>
      <c r="CW203" s="496"/>
      <c r="CX203" s="496"/>
      <c r="CY203" s="1374"/>
      <c r="CZ203" s="1374"/>
      <c r="DA203" s="496"/>
      <c r="DB203" s="496"/>
      <c r="DC203" s="496"/>
      <c r="DD203" s="496"/>
      <c r="DE203" s="496"/>
      <c r="DF203" s="496"/>
      <c r="DG203" s="496"/>
      <c r="DH203" s="496"/>
      <c r="DI203" s="496"/>
      <c r="DJ203" s="496"/>
      <c r="DK203" s="496"/>
      <c r="DL203" s="496"/>
      <c r="DM203" s="496"/>
      <c r="DN203" s="496"/>
      <c r="DO203" s="496"/>
      <c r="DP203" s="496"/>
      <c r="DQ203" s="496"/>
      <c r="DR203" s="496"/>
      <c r="DS203" s="496"/>
      <c r="DT203" s="496"/>
      <c r="DU203" s="496"/>
      <c r="DV203" s="496">
        <f>D203</f>
        <v>1572065549</v>
      </c>
      <c r="DW203" s="496"/>
      <c r="DX203" s="496"/>
      <c r="DY203" s="496"/>
      <c r="DZ203" s="496"/>
      <c r="EA203" s="496"/>
      <c r="EB203" s="496"/>
      <c r="EC203" s="496"/>
      <c r="ED203" s="496"/>
      <c r="EE203" s="496"/>
      <c r="EF203" s="496"/>
      <c r="EG203" s="496"/>
      <c r="EH203" s="496"/>
      <c r="EI203" s="496"/>
      <c r="EJ203" s="496"/>
      <c r="EK203" s="496"/>
      <c r="EL203" s="496"/>
      <c r="EM203" s="496"/>
      <c r="EN203" s="496"/>
      <c r="EO203" s="496"/>
      <c r="EP203" s="496"/>
      <c r="EQ203" s="496"/>
      <c r="ER203" s="496"/>
      <c r="ES203" s="496"/>
      <c r="ET203" s="496"/>
      <c r="EU203" s="496"/>
      <c r="EV203" s="496"/>
      <c r="EW203" s="496"/>
      <c r="EX203" s="496"/>
      <c r="EY203" s="496"/>
      <c r="EZ203" s="1684"/>
      <c r="FA203" s="500">
        <f t="shared" si="15"/>
        <v>1572065549</v>
      </c>
      <c r="FB203" s="501">
        <f t="shared" si="13"/>
        <v>0</v>
      </c>
      <c r="FC203" s="404"/>
      <c r="FD203" s="404"/>
      <c r="FE203" s="404"/>
      <c r="FF203" s="404"/>
      <c r="FG203" s="404"/>
      <c r="FH203" s="404"/>
      <c r="FI203" s="404"/>
      <c r="FJ203" s="404"/>
      <c r="FK203" s="404"/>
      <c r="FL203" s="504"/>
    </row>
    <row r="204" spans="1:168" ht="20.25" x14ac:dyDescent="0.5">
      <c r="A204" s="399">
        <v>730</v>
      </c>
      <c r="B204" s="399">
        <v>73003</v>
      </c>
      <c r="C204" s="1682" t="s">
        <v>1503</v>
      </c>
      <c r="D204" s="1780">
        <v>1606643984</v>
      </c>
      <c r="E204" s="921">
        <v>0</v>
      </c>
      <c r="F204" s="507"/>
      <c r="G204" s="496"/>
      <c r="H204" s="496"/>
      <c r="I204" s="496"/>
      <c r="J204" s="496"/>
      <c r="K204" s="496"/>
      <c r="L204" s="496"/>
      <c r="M204" s="496"/>
      <c r="N204" s="496"/>
      <c r="O204" s="496"/>
      <c r="P204" s="496"/>
      <c r="Q204" s="496"/>
      <c r="R204" s="496"/>
      <c r="S204" s="496"/>
      <c r="T204" s="496"/>
      <c r="U204" s="496"/>
      <c r="V204" s="496"/>
      <c r="W204" s="496"/>
      <c r="X204" s="496"/>
      <c r="Y204" s="496"/>
      <c r="Z204" s="496"/>
      <c r="AA204" s="496"/>
      <c r="AB204" s="496"/>
      <c r="AC204" s="496"/>
      <c r="AD204" s="496"/>
      <c r="AE204" s="496"/>
      <c r="AF204" s="496"/>
      <c r="AG204" s="496"/>
      <c r="AH204" s="496"/>
      <c r="AI204" s="496"/>
      <c r="AJ204" s="496"/>
      <c r="AK204" s="496"/>
      <c r="AL204" s="496"/>
      <c r="AM204" s="496"/>
      <c r="AN204" s="496"/>
      <c r="AO204" s="496"/>
      <c r="AP204" s="496"/>
      <c r="AQ204" s="496"/>
      <c r="AR204" s="496"/>
      <c r="AS204" s="496"/>
      <c r="AT204" s="496"/>
      <c r="AU204" s="496"/>
      <c r="AV204" s="496"/>
      <c r="AW204" s="496"/>
      <c r="AX204" s="496"/>
      <c r="AY204" s="496"/>
      <c r="AZ204" s="496"/>
      <c r="BA204" s="496"/>
      <c r="BB204" s="496"/>
      <c r="BC204" s="496"/>
      <c r="BD204" s="496"/>
      <c r="BE204" s="496"/>
      <c r="BF204" s="496"/>
      <c r="BG204" s="496"/>
      <c r="BH204" s="496"/>
      <c r="BI204" s="496"/>
      <c r="BJ204" s="496"/>
      <c r="BK204" s="496"/>
      <c r="BL204" s="496"/>
      <c r="BM204" s="496"/>
      <c r="BN204" s="496"/>
      <c r="BO204" s="496"/>
      <c r="BP204" s="496"/>
      <c r="BQ204" s="496"/>
      <c r="BR204" s="496"/>
      <c r="BS204" s="496"/>
      <c r="BT204" s="496"/>
      <c r="BU204" s="496"/>
      <c r="BV204" s="496"/>
      <c r="BW204" s="496"/>
      <c r="BX204" s="496"/>
      <c r="BY204" s="496"/>
      <c r="BZ204" s="496"/>
      <c r="CA204" s="496"/>
      <c r="CB204" s="496"/>
      <c r="CC204" s="496"/>
      <c r="CD204" s="496"/>
      <c r="CE204" s="496"/>
      <c r="CF204" s="496"/>
      <c r="CG204" s="496"/>
      <c r="CH204" s="496"/>
      <c r="CI204" s="496"/>
      <c r="CJ204" s="496"/>
      <c r="CK204" s="496"/>
      <c r="CL204" s="496"/>
      <c r="CM204" s="496"/>
      <c r="CN204" s="496"/>
      <c r="CO204" s="496"/>
      <c r="CP204" s="496"/>
      <c r="CQ204" s="496"/>
      <c r="CR204" s="496"/>
      <c r="CS204" s="496"/>
      <c r="CT204" s="496"/>
      <c r="CU204" s="496"/>
      <c r="CV204" s="496"/>
      <c r="CW204" s="496"/>
      <c r="CX204" s="496"/>
      <c r="CY204" s="1374"/>
      <c r="CZ204" s="1374"/>
      <c r="DA204" s="496"/>
      <c r="DB204" s="496"/>
      <c r="DC204" s="496"/>
      <c r="DD204" s="496"/>
      <c r="DE204" s="496"/>
      <c r="DF204" s="496"/>
      <c r="DG204" s="496"/>
      <c r="DH204" s="496"/>
      <c r="DI204" s="496"/>
      <c r="DJ204" s="496"/>
      <c r="DK204" s="496"/>
      <c r="DL204" s="496"/>
      <c r="DM204" s="496"/>
      <c r="DN204" s="496"/>
      <c r="DO204" s="496"/>
      <c r="DP204" s="496"/>
      <c r="DQ204" s="496"/>
      <c r="DR204" s="496"/>
      <c r="DS204" s="496"/>
      <c r="DT204" s="496"/>
      <c r="DU204" s="496"/>
      <c r="DV204" s="496">
        <f>D204</f>
        <v>1606643984</v>
      </c>
      <c r="DW204" s="496"/>
      <c r="DX204" s="496"/>
      <c r="DY204" s="496"/>
      <c r="DZ204" s="496"/>
      <c r="EA204" s="496"/>
      <c r="EB204" s="496"/>
      <c r="EC204" s="496"/>
      <c r="ED204" s="496"/>
      <c r="EE204" s="496"/>
      <c r="EF204" s="496"/>
      <c r="EG204" s="496"/>
      <c r="EH204" s="496"/>
      <c r="EI204" s="496"/>
      <c r="EJ204" s="496"/>
      <c r="EK204" s="496"/>
      <c r="EL204" s="496"/>
      <c r="EM204" s="496"/>
      <c r="EN204" s="496"/>
      <c r="EO204" s="496"/>
      <c r="EP204" s="496"/>
      <c r="EQ204" s="496"/>
      <c r="ER204" s="496"/>
      <c r="ES204" s="496"/>
      <c r="ET204" s="496"/>
      <c r="EU204" s="496"/>
      <c r="EV204" s="496"/>
      <c r="EW204" s="496"/>
      <c r="EX204" s="496"/>
      <c r="EY204" s="496"/>
      <c r="EZ204" s="1684"/>
      <c r="FA204" s="500">
        <f t="shared" si="15"/>
        <v>1606643984</v>
      </c>
      <c r="FB204" s="501">
        <f t="shared" si="13"/>
        <v>0</v>
      </c>
      <c r="FC204" s="404"/>
      <c r="FD204" s="404"/>
      <c r="FE204" s="404"/>
      <c r="FF204" s="404"/>
      <c r="FG204" s="404"/>
      <c r="FH204" s="404"/>
      <c r="FI204" s="404"/>
      <c r="FJ204" s="404"/>
      <c r="FK204" s="404"/>
      <c r="FL204" s="504"/>
    </row>
    <row r="205" spans="1:168" ht="20.25" x14ac:dyDescent="0.5">
      <c r="A205" s="399">
        <v>730</v>
      </c>
      <c r="B205" s="399">
        <v>73004</v>
      </c>
      <c r="C205" s="1682" t="s">
        <v>2153</v>
      </c>
      <c r="D205" s="1780">
        <v>31056000</v>
      </c>
      <c r="E205" s="921">
        <v>0</v>
      </c>
      <c r="F205" s="507"/>
      <c r="G205" s="496"/>
      <c r="H205" s="496"/>
      <c r="I205" s="496"/>
      <c r="J205" s="496"/>
      <c r="K205" s="496"/>
      <c r="L205" s="496"/>
      <c r="M205" s="496"/>
      <c r="N205" s="496"/>
      <c r="O205" s="496"/>
      <c r="P205" s="496"/>
      <c r="Q205" s="496"/>
      <c r="R205" s="496"/>
      <c r="S205" s="496"/>
      <c r="T205" s="496"/>
      <c r="U205" s="496"/>
      <c r="V205" s="496"/>
      <c r="W205" s="496"/>
      <c r="X205" s="496"/>
      <c r="Y205" s="496"/>
      <c r="Z205" s="496"/>
      <c r="AA205" s="496"/>
      <c r="AB205" s="496"/>
      <c r="AC205" s="496"/>
      <c r="AD205" s="496"/>
      <c r="AE205" s="496"/>
      <c r="AF205" s="496"/>
      <c r="AG205" s="496"/>
      <c r="AH205" s="496"/>
      <c r="AI205" s="496"/>
      <c r="AJ205" s="496"/>
      <c r="AK205" s="496"/>
      <c r="AL205" s="496"/>
      <c r="AM205" s="496"/>
      <c r="AN205" s="496"/>
      <c r="AO205" s="496"/>
      <c r="AP205" s="496"/>
      <c r="AQ205" s="496"/>
      <c r="AR205" s="496"/>
      <c r="AS205" s="496"/>
      <c r="AT205" s="496"/>
      <c r="AU205" s="496"/>
      <c r="AV205" s="496"/>
      <c r="AW205" s="496"/>
      <c r="AX205" s="496"/>
      <c r="AY205" s="496"/>
      <c r="AZ205" s="496"/>
      <c r="BA205" s="496"/>
      <c r="BB205" s="496"/>
      <c r="BC205" s="496"/>
      <c r="BD205" s="496"/>
      <c r="BE205" s="496"/>
      <c r="BF205" s="496"/>
      <c r="BG205" s="496"/>
      <c r="BH205" s="496"/>
      <c r="BI205" s="496"/>
      <c r="BJ205" s="496"/>
      <c r="BK205" s="496"/>
      <c r="BL205" s="496"/>
      <c r="BM205" s="496"/>
      <c r="BN205" s="496"/>
      <c r="BO205" s="496"/>
      <c r="BP205" s="496"/>
      <c r="BQ205" s="496"/>
      <c r="BR205" s="496"/>
      <c r="BS205" s="496"/>
      <c r="BT205" s="496"/>
      <c r="BU205" s="496"/>
      <c r="BV205" s="496"/>
      <c r="BW205" s="496"/>
      <c r="BX205" s="496"/>
      <c r="BY205" s="496"/>
      <c r="BZ205" s="496"/>
      <c r="CA205" s="496"/>
      <c r="CB205" s="496"/>
      <c r="CC205" s="496"/>
      <c r="CD205" s="496"/>
      <c r="CE205" s="496"/>
      <c r="CF205" s="496"/>
      <c r="CG205" s="496"/>
      <c r="CH205" s="496"/>
      <c r="CI205" s="496"/>
      <c r="CJ205" s="496"/>
      <c r="CK205" s="496"/>
      <c r="CL205" s="496"/>
      <c r="CM205" s="496"/>
      <c r="CN205" s="496"/>
      <c r="CO205" s="496"/>
      <c r="CP205" s="496"/>
      <c r="CQ205" s="496"/>
      <c r="CR205" s="496"/>
      <c r="CS205" s="496"/>
      <c r="CT205" s="496"/>
      <c r="CU205" s="496"/>
      <c r="CV205" s="496"/>
      <c r="CW205" s="496"/>
      <c r="CX205" s="496"/>
      <c r="CY205" s="1374"/>
      <c r="CZ205" s="1374"/>
      <c r="DA205" s="496"/>
      <c r="DB205" s="496"/>
      <c r="DC205" s="496"/>
      <c r="DD205" s="496"/>
      <c r="DE205" s="496"/>
      <c r="DF205" s="496"/>
      <c r="DG205" s="496"/>
      <c r="DH205" s="496"/>
      <c r="DI205" s="496"/>
      <c r="DJ205" s="496"/>
      <c r="DK205" s="496"/>
      <c r="DL205" s="496"/>
      <c r="DM205" s="496"/>
      <c r="DN205" s="496"/>
      <c r="DO205" s="496"/>
      <c r="DP205" s="496"/>
      <c r="DQ205" s="496"/>
      <c r="DR205" s="496"/>
      <c r="DS205" s="496"/>
      <c r="DT205" s="496"/>
      <c r="DU205" s="496"/>
      <c r="DV205" s="496">
        <f>D205</f>
        <v>31056000</v>
      </c>
      <c r="DW205" s="496"/>
      <c r="DX205" s="496"/>
      <c r="DY205" s="496"/>
      <c r="DZ205" s="496"/>
      <c r="EA205" s="496"/>
      <c r="EB205" s="496"/>
      <c r="EC205" s="496"/>
      <c r="ED205" s="496"/>
      <c r="EE205" s="496"/>
      <c r="EF205" s="496"/>
      <c r="EG205" s="496"/>
      <c r="EH205" s="496"/>
      <c r="EI205" s="496"/>
      <c r="EJ205" s="496"/>
      <c r="EK205" s="496"/>
      <c r="EL205" s="496"/>
      <c r="EM205" s="496"/>
      <c r="EN205" s="496"/>
      <c r="EO205" s="496"/>
      <c r="EP205" s="496"/>
      <c r="EQ205" s="496"/>
      <c r="ER205" s="496"/>
      <c r="ES205" s="496"/>
      <c r="ET205" s="496"/>
      <c r="EU205" s="496"/>
      <c r="EV205" s="496"/>
      <c r="EW205" s="496"/>
      <c r="EX205" s="496"/>
      <c r="EY205" s="496"/>
      <c r="EZ205" s="1684"/>
      <c r="FA205" s="500">
        <f t="shared" si="15"/>
        <v>31056000</v>
      </c>
      <c r="FB205" s="501">
        <f t="shared" si="13"/>
        <v>0</v>
      </c>
      <c r="FC205" s="404"/>
      <c r="FD205" s="404"/>
      <c r="FE205" s="404"/>
      <c r="FF205" s="404"/>
      <c r="FG205" s="404"/>
      <c r="FH205" s="404"/>
      <c r="FI205" s="404"/>
      <c r="FJ205" s="404"/>
      <c r="FK205" s="404"/>
      <c r="FL205" s="504"/>
    </row>
    <row r="206" spans="1:168" ht="20.25" x14ac:dyDescent="0.5">
      <c r="A206" s="399">
        <v>730</v>
      </c>
      <c r="B206" s="399">
        <v>73005</v>
      </c>
      <c r="C206" s="1682" t="s">
        <v>1504</v>
      </c>
      <c r="D206" s="1780">
        <v>469695912534</v>
      </c>
      <c r="E206" s="1778">
        <v>0</v>
      </c>
      <c r="F206" s="507"/>
      <c r="G206" s="496"/>
      <c r="H206" s="496"/>
      <c r="I206" s="496"/>
      <c r="J206" s="496"/>
      <c r="K206" s="496"/>
      <c r="L206" s="496"/>
      <c r="M206" s="496"/>
      <c r="N206" s="496"/>
      <c r="O206" s="496"/>
      <c r="P206" s="496"/>
      <c r="Q206" s="496"/>
      <c r="R206" s="496"/>
      <c r="S206" s="496"/>
      <c r="T206" s="496"/>
      <c r="U206" s="496"/>
      <c r="V206" s="496"/>
      <c r="W206" s="496"/>
      <c r="X206" s="496"/>
      <c r="Y206" s="496"/>
      <c r="Z206" s="496"/>
      <c r="AA206" s="496"/>
      <c r="AB206" s="496"/>
      <c r="AC206" s="496"/>
      <c r="AD206" s="496"/>
      <c r="AE206" s="496"/>
      <c r="AF206" s="496"/>
      <c r="AG206" s="496"/>
      <c r="AH206" s="496"/>
      <c r="AI206" s="496"/>
      <c r="AJ206" s="496"/>
      <c r="AK206" s="496"/>
      <c r="AL206" s="496"/>
      <c r="AM206" s="496"/>
      <c r="AN206" s="496"/>
      <c r="AO206" s="496"/>
      <c r="AP206" s="496"/>
      <c r="AQ206" s="496"/>
      <c r="AR206" s="496"/>
      <c r="AS206" s="496"/>
      <c r="AT206" s="496"/>
      <c r="AU206" s="496"/>
      <c r="AV206" s="496"/>
      <c r="AW206" s="496"/>
      <c r="AX206" s="496"/>
      <c r="AY206" s="496"/>
      <c r="AZ206" s="496"/>
      <c r="BA206" s="496"/>
      <c r="BB206" s="496"/>
      <c r="BC206" s="496"/>
      <c r="BD206" s="496"/>
      <c r="BE206" s="496"/>
      <c r="BF206" s="496"/>
      <c r="BG206" s="496"/>
      <c r="BH206" s="496"/>
      <c r="BI206" s="496"/>
      <c r="BJ206" s="496"/>
      <c r="BK206" s="496"/>
      <c r="BL206" s="496"/>
      <c r="BM206" s="496"/>
      <c r="BN206" s="496"/>
      <c r="BO206" s="496"/>
      <c r="BP206" s="496"/>
      <c r="BQ206" s="496"/>
      <c r="BR206" s="496"/>
      <c r="BS206" s="496"/>
      <c r="BT206" s="496"/>
      <c r="BU206" s="496"/>
      <c r="BV206" s="496"/>
      <c r="BW206" s="496"/>
      <c r="BX206" s="496"/>
      <c r="BY206" s="496"/>
      <c r="BZ206" s="496"/>
      <c r="CA206" s="496"/>
      <c r="CB206" s="496"/>
      <c r="CC206" s="496"/>
      <c r="CD206" s="496"/>
      <c r="CE206" s="496"/>
      <c r="CF206" s="496"/>
      <c r="CG206" s="496"/>
      <c r="CH206" s="496"/>
      <c r="CI206" s="496"/>
      <c r="CJ206" s="496"/>
      <c r="CK206" s="496"/>
      <c r="CL206" s="496"/>
      <c r="CM206" s="496"/>
      <c r="CN206" s="496"/>
      <c r="CO206" s="496"/>
      <c r="CP206" s="496"/>
      <c r="CQ206" s="496"/>
      <c r="CR206" s="496"/>
      <c r="CS206" s="496"/>
      <c r="CT206" s="496"/>
      <c r="CU206" s="496"/>
      <c r="CV206" s="496"/>
      <c r="CW206" s="496"/>
      <c r="CX206" s="496"/>
      <c r="CY206" s="1374"/>
      <c r="CZ206" s="1374"/>
      <c r="DA206" s="496"/>
      <c r="DB206" s="496"/>
      <c r="DC206" s="496"/>
      <c r="DD206" s="496"/>
      <c r="DE206" s="496"/>
      <c r="DF206" s="496"/>
      <c r="DG206" s="496"/>
      <c r="DH206" s="496"/>
      <c r="DI206" s="496"/>
      <c r="DJ206" s="496"/>
      <c r="DK206" s="496"/>
      <c r="DL206" s="496"/>
      <c r="DM206" s="496"/>
      <c r="DN206" s="496"/>
      <c r="DO206" s="496"/>
      <c r="DP206" s="496"/>
      <c r="DQ206" s="496"/>
      <c r="DR206" s="496"/>
      <c r="DS206" s="496"/>
      <c r="DT206" s="496"/>
      <c r="DU206" s="496"/>
      <c r="DV206" s="496"/>
      <c r="DW206" s="496"/>
      <c r="DX206" s="496"/>
      <c r="DY206" s="496"/>
      <c r="DZ206" s="496"/>
      <c r="EA206" s="496"/>
      <c r="EB206" s="496"/>
      <c r="EC206" s="496"/>
      <c r="ED206" s="496"/>
      <c r="EE206" s="496"/>
      <c r="EF206" s="496"/>
      <c r="EG206" s="496"/>
      <c r="EH206" s="496"/>
      <c r="EI206" s="496"/>
      <c r="EJ206" s="496"/>
      <c r="EK206" s="496"/>
      <c r="EL206" s="496">
        <f>D206</f>
        <v>469695912534</v>
      </c>
      <c r="EM206" s="496"/>
      <c r="EN206" s="496"/>
      <c r="EO206" s="496"/>
      <c r="EP206" s="496"/>
      <c r="EQ206" s="496"/>
      <c r="ER206" s="496"/>
      <c r="ES206" s="496"/>
      <c r="ET206" s="496"/>
      <c r="EU206" s="496"/>
      <c r="EV206" s="496"/>
      <c r="EW206" s="496"/>
      <c r="EX206" s="496"/>
      <c r="EY206" s="496"/>
      <c r="EZ206" s="1684"/>
      <c r="FA206" s="500">
        <f t="shared" si="15"/>
        <v>469695912534</v>
      </c>
      <c r="FB206" s="501">
        <f t="shared" si="13"/>
        <v>0</v>
      </c>
      <c r="FC206" s="404"/>
      <c r="FD206" s="404"/>
      <c r="FE206" s="404"/>
      <c r="FF206" s="404"/>
      <c r="FG206" s="404"/>
      <c r="FH206" s="404"/>
      <c r="FI206" s="404"/>
      <c r="FJ206" s="404"/>
      <c r="FK206" s="404"/>
      <c r="FL206" s="504"/>
    </row>
    <row r="207" spans="1:168" ht="20.25" x14ac:dyDescent="0.5">
      <c r="A207" s="399">
        <v>730</v>
      </c>
      <c r="B207" s="399">
        <v>73006</v>
      </c>
      <c r="C207" s="1682" t="s">
        <v>1505</v>
      </c>
      <c r="D207" s="1780">
        <v>83709503887</v>
      </c>
      <c r="E207" s="921">
        <v>0</v>
      </c>
      <c r="F207" s="507"/>
      <c r="G207" s="496"/>
      <c r="H207" s="496"/>
      <c r="I207" s="496"/>
      <c r="J207" s="496"/>
      <c r="K207" s="496"/>
      <c r="L207" s="496"/>
      <c r="M207" s="496"/>
      <c r="N207" s="496"/>
      <c r="O207" s="496"/>
      <c r="P207" s="496"/>
      <c r="Q207" s="496"/>
      <c r="R207" s="496"/>
      <c r="S207" s="496"/>
      <c r="T207" s="496"/>
      <c r="U207" s="496"/>
      <c r="V207" s="496"/>
      <c r="W207" s="496"/>
      <c r="X207" s="496"/>
      <c r="Y207" s="496"/>
      <c r="Z207" s="496"/>
      <c r="AA207" s="496"/>
      <c r="AB207" s="496"/>
      <c r="AC207" s="496"/>
      <c r="AD207" s="496"/>
      <c r="AE207" s="496"/>
      <c r="AF207" s="496"/>
      <c r="AG207" s="496"/>
      <c r="AH207" s="496"/>
      <c r="AI207" s="496"/>
      <c r="AJ207" s="496"/>
      <c r="AK207" s="496"/>
      <c r="AL207" s="496"/>
      <c r="AM207" s="496"/>
      <c r="AN207" s="496"/>
      <c r="AO207" s="496"/>
      <c r="AP207" s="496"/>
      <c r="AQ207" s="496"/>
      <c r="AR207" s="496"/>
      <c r="AS207" s="496"/>
      <c r="AT207" s="496"/>
      <c r="AU207" s="496"/>
      <c r="AV207" s="496"/>
      <c r="AW207" s="496"/>
      <c r="AX207" s="496"/>
      <c r="AY207" s="496"/>
      <c r="AZ207" s="496"/>
      <c r="BA207" s="496"/>
      <c r="BB207" s="496"/>
      <c r="BC207" s="496"/>
      <c r="BD207" s="496"/>
      <c r="BE207" s="496"/>
      <c r="BF207" s="496"/>
      <c r="BG207" s="496"/>
      <c r="BH207" s="496"/>
      <c r="BI207" s="496"/>
      <c r="BJ207" s="496"/>
      <c r="BK207" s="496"/>
      <c r="BL207" s="496"/>
      <c r="BM207" s="496"/>
      <c r="BN207" s="496"/>
      <c r="BO207" s="496"/>
      <c r="BP207" s="496"/>
      <c r="BQ207" s="496"/>
      <c r="BR207" s="496"/>
      <c r="BS207" s="496"/>
      <c r="BT207" s="496"/>
      <c r="BU207" s="496"/>
      <c r="BV207" s="496"/>
      <c r="BW207" s="496"/>
      <c r="BX207" s="496"/>
      <c r="BY207" s="496"/>
      <c r="BZ207" s="496"/>
      <c r="CA207" s="496"/>
      <c r="CB207" s="496"/>
      <c r="CC207" s="496"/>
      <c r="CD207" s="496"/>
      <c r="CE207" s="496"/>
      <c r="CF207" s="496"/>
      <c r="CG207" s="496"/>
      <c r="CH207" s="496"/>
      <c r="CI207" s="496"/>
      <c r="CJ207" s="496"/>
      <c r="CK207" s="496"/>
      <c r="CL207" s="496"/>
      <c r="CM207" s="496"/>
      <c r="CN207" s="496"/>
      <c r="CO207" s="496"/>
      <c r="CP207" s="496"/>
      <c r="CQ207" s="496"/>
      <c r="CR207" s="496"/>
      <c r="CS207" s="496"/>
      <c r="CT207" s="496"/>
      <c r="CU207" s="496"/>
      <c r="CV207" s="496"/>
      <c r="CW207" s="496"/>
      <c r="CX207" s="496"/>
      <c r="CY207" s="1374"/>
      <c r="CZ207" s="1374"/>
      <c r="DA207" s="496"/>
      <c r="DB207" s="496"/>
      <c r="DC207" s="496"/>
      <c r="DD207" s="496"/>
      <c r="DE207" s="496"/>
      <c r="DF207" s="496"/>
      <c r="DG207" s="496"/>
      <c r="DH207" s="496"/>
      <c r="DI207" s="496"/>
      <c r="DJ207" s="496"/>
      <c r="DK207" s="496"/>
      <c r="DL207" s="496"/>
      <c r="DM207" s="496"/>
      <c r="DN207" s="496"/>
      <c r="DO207" s="496"/>
      <c r="DP207" s="496"/>
      <c r="DQ207" s="496"/>
      <c r="DR207" s="496"/>
      <c r="DS207" s="496"/>
      <c r="DT207" s="496"/>
      <c r="DU207" s="496"/>
      <c r="DV207" s="496">
        <f>D207</f>
        <v>83709503887</v>
      </c>
      <c r="DW207" s="496"/>
      <c r="DX207" s="496"/>
      <c r="DY207" s="496"/>
      <c r="DZ207" s="496"/>
      <c r="EA207" s="496"/>
      <c r="EB207" s="496"/>
      <c r="EC207" s="496"/>
      <c r="ED207" s="496"/>
      <c r="EE207" s="496"/>
      <c r="EF207" s="496"/>
      <c r="EG207" s="496"/>
      <c r="EH207" s="496"/>
      <c r="EI207" s="496"/>
      <c r="EJ207" s="496"/>
      <c r="EK207" s="496"/>
      <c r="EL207" s="496"/>
      <c r="EM207" s="496"/>
      <c r="EN207" s="496"/>
      <c r="EO207" s="496"/>
      <c r="EP207" s="496"/>
      <c r="EQ207" s="496"/>
      <c r="ER207" s="496"/>
      <c r="ES207" s="496"/>
      <c r="ET207" s="496"/>
      <c r="EU207" s="496"/>
      <c r="EV207" s="496"/>
      <c r="EW207" s="496"/>
      <c r="EX207" s="496"/>
      <c r="EY207" s="496"/>
      <c r="EZ207" s="1684"/>
      <c r="FA207" s="500">
        <f t="shared" ref="FA207:FA257" si="16">SUM(F207:EZ207)</f>
        <v>83709503887</v>
      </c>
      <c r="FB207" s="501">
        <f t="shared" si="13"/>
        <v>0</v>
      </c>
      <c r="FC207" s="404"/>
      <c r="FD207" s="404">
        <v>179874632609</v>
      </c>
      <c r="FE207" s="404"/>
      <c r="FF207" s="404"/>
      <c r="FG207" s="404"/>
      <c r="FH207" s="404"/>
      <c r="FI207" s="404"/>
      <c r="FJ207" s="404"/>
      <c r="FK207" s="404"/>
      <c r="FL207" s="504"/>
    </row>
    <row r="208" spans="1:168" ht="20.25" x14ac:dyDescent="0.5">
      <c r="A208" s="399">
        <v>740</v>
      </c>
      <c r="B208" s="399">
        <v>74001</v>
      </c>
      <c r="C208" s="1682" t="s">
        <v>1506</v>
      </c>
      <c r="D208" s="1780">
        <v>244343225912</v>
      </c>
      <c r="E208" s="1780">
        <v>0</v>
      </c>
      <c r="F208" s="507"/>
      <c r="G208" s="496"/>
      <c r="H208" s="496"/>
      <c r="I208" s="496"/>
      <c r="J208" s="496"/>
      <c r="K208" s="496"/>
      <c r="L208" s="496"/>
      <c r="M208" s="496"/>
      <c r="N208" s="496"/>
      <c r="O208" s="496"/>
      <c r="P208" s="496"/>
      <c r="Q208" s="496"/>
      <c r="R208" s="496"/>
      <c r="S208" s="496"/>
      <c r="T208" s="496"/>
      <c r="U208" s="496"/>
      <c r="V208" s="496"/>
      <c r="W208" s="496"/>
      <c r="X208" s="496"/>
      <c r="Y208" s="496"/>
      <c r="Z208" s="496"/>
      <c r="AA208" s="496"/>
      <c r="AB208" s="496"/>
      <c r="AC208" s="496"/>
      <c r="AD208" s="496"/>
      <c r="AE208" s="496"/>
      <c r="AF208" s="496"/>
      <c r="AG208" s="496"/>
      <c r="AH208" s="496"/>
      <c r="AI208" s="496"/>
      <c r="AJ208" s="496"/>
      <c r="AK208" s="496"/>
      <c r="AL208" s="496"/>
      <c r="AM208" s="496"/>
      <c r="AN208" s="496"/>
      <c r="AO208" s="496"/>
      <c r="AP208" s="496"/>
      <c r="AQ208" s="496"/>
      <c r="AR208" s="496"/>
      <c r="AS208" s="496"/>
      <c r="AT208" s="496"/>
      <c r="AU208" s="496"/>
      <c r="AV208" s="496"/>
      <c r="AW208" s="496"/>
      <c r="AX208" s="496"/>
      <c r="AY208" s="496"/>
      <c r="AZ208" s="496"/>
      <c r="BA208" s="496"/>
      <c r="BB208" s="496"/>
      <c r="BC208" s="496"/>
      <c r="BD208" s="496"/>
      <c r="BE208" s="496"/>
      <c r="BF208" s="496"/>
      <c r="BG208" s="496"/>
      <c r="BH208" s="496"/>
      <c r="BI208" s="496"/>
      <c r="BJ208" s="496"/>
      <c r="BK208" s="496"/>
      <c r="BL208" s="496"/>
      <c r="BM208" s="496"/>
      <c r="BN208" s="496"/>
      <c r="BO208" s="496"/>
      <c r="BP208" s="496"/>
      <c r="BQ208" s="496"/>
      <c r="BR208" s="496"/>
      <c r="BS208" s="496"/>
      <c r="BT208" s="496"/>
      <c r="BU208" s="496"/>
      <c r="BV208" s="496"/>
      <c r="BW208" s="496"/>
      <c r="BX208" s="496"/>
      <c r="BY208" s="496"/>
      <c r="BZ208" s="496"/>
      <c r="CA208" s="496"/>
      <c r="CB208" s="496"/>
      <c r="CC208" s="496"/>
      <c r="CD208" s="496"/>
      <c r="CE208" s="496"/>
      <c r="CF208" s="496"/>
      <c r="CG208" s="496"/>
      <c r="CH208" s="496"/>
      <c r="CI208" s="496"/>
      <c r="CJ208" s="496"/>
      <c r="CK208" s="496"/>
      <c r="CL208" s="496"/>
      <c r="CM208" s="496"/>
      <c r="CN208" s="1779">
        <f>D208</f>
        <v>244343225912</v>
      </c>
      <c r="CO208" s="496"/>
      <c r="CP208" s="496"/>
      <c r="CQ208" s="496"/>
      <c r="CR208" s="496"/>
      <c r="CS208" s="496"/>
      <c r="CT208" s="496"/>
      <c r="CU208" s="496"/>
      <c r="CV208" s="496"/>
      <c r="CW208" s="496"/>
      <c r="CX208" s="496"/>
      <c r="CY208" s="1374"/>
      <c r="CZ208" s="1374"/>
      <c r="DA208" s="496"/>
      <c r="DB208" s="496"/>
      <c r="DC208" s="496"/>
      <c r="DD208" s="496"/>
      <c r="DE208" s="496"/>
      <c r="DF208" s="496"/>
      <c r="DG208" s="496"/>
      <c r="DH208" s="496"/>
      <c r="DI208" s="496"/>
      <c r="DJ208" s="496"/>
      <c r="DK208" s="496"/>
      <c r="DL208" s="496"/>
      <c r="DM208" s="496"/>
      <c r="DN208" s="496"/>
      <c r="DO208" s="496"/>
      <c r="DP208" s="496"/>
      <c r="DQ208" s="496"/>
      <c r="DR208" s="496"/>
      <c r="DS208" s="496"/>
      <c r="DT208" s="496"/>
      <c r="DU208" s="496"/>
      <c r="DV208" s="496"/>
      <c r="DW208" s="496"/>
      <c r="DX208" s="496"/>
      <c r="DY208" s="496"/>
      <c r="DZ208" s="496"/>
      <c r="EA208" s="496"/>
      <c r="EB208" s="496"/>
      <c r="EC208" s="496"/>
      <c r="ED208" s="496"/>
      <c r="EE208" s="496"/>
      <c r="EF208" s="496"/>
      <c r="EG208" s="496"/>
      <c r="EH208" s="496"/>
      <c r="EI208" s="496"/>
      <c r="EJ208" s="496"/>
      <c r="EK208" s="496"/>
      <c r="EL208" s="496"/>
      <c r="EM208" s="496"/>
      <c r="EN208" s="496"/>
      <c r="EO208" s="496"/>
      <c r="EP208" s="496"/>
      <c r="EQ208" s="496"/>
      <c r="ER208" s="496"/>
      <c r="ES208" s="496"/>
      <c r="ET208" s="496"/>
      <c r="EU208" s="496"/>
      <c r="EV208" s="496"/>
      <c r="EW208" s="496"/>
      <c r="EX208" s="496"/>
      <c r="EY208" s="496"/>
      <c r="EZ208" s="1684"/>
      <c r="FA208" s="500">
        <f t="shared" si="16"/>
        <v>244343225912</v>
      </c>
      <c r="FB208" s="501">
        <f t="shared" ref="FB208:FB244" si="17">D208-E208-FA208</f>
        <v>0</v>
      </c>
      <c r="FC208" s="404"/>
      <c r="FD208" s="404">
        <v>23045315277</v>
      </c>
      <c r="FE208" s="404"/>
      <c r="FF208" s="404"/>
      <c r="FG208" s="404"/>
      <c r="FH208" s="404"/>
      <c r="FI208" s="404"/>
      <c r="FJ208" s="404"/>
      <c r="FK208" s="404"/>
      <c r="FL208" s="504"/>
    </row>
    <row r="209" spans="1:168" ht="20.25" x14ac:dyDescent="0.5">
      <c r="A209" s="399">
        <v>740</v>
      </c>
      <c r="B209" s="399">
        <v>74002</v>
      </c>
      <c r="C209" s="1682" t="s">
        <v>1507</v>
      </c>
      <c r="D209" s="1780">
        <v>180161374050</v>
      </c>
      <c r="E209" s="1780">
        <v>0</v>
      </c>
      <c r="F209" s="507"/>
      <c r="G209" s="496"/>
      <c r="H209" s="496"/>
      <c r="I209" s="496"/>
      <c r="J209" s="496"/>
      <c r="K209" s="496"/>
      <c r="L209" s="496"/>
      <c r="M209" s="496"/>
      <c r="N209" s="496"/>
      <c r="O209" s="496"/>
      <c r="P209" s="496"/>
      <c r="Q209" s="496"/>
      <c r="R209" s="496"/>
      <c r="S209" s="496"/>
      <c r="T209" s="496"/>
      <c r="U209" s="496"/>
      <c r="V209" s="496"/>
      <c r="W209" s="496"/>
      <c r="X209" s="496"/>
      <c r="Y209" s="496"/>
      <c r="Z209" s="496"/>
      <c r="AA209" s="496"/>
      <c r="AB209" s="496"/>
      <c r="AC209" s="496"/>
      <c r="AD209" s="496"/>
      <c r="AE209" s="496"/>
      <c r="AF209" s="496"/>
      <c r="AG209" s="496"/>
      <c r="AH209" s="496"/>
      <c r="AI209" s="496"/>
      <c r="AJ209" s="496"/>
      <c r="AK209" s="496"/>
      <c r="AL209" s="496"/>
      <c r="AM209" s="496"/>
      <c r="AN209" s="496"/>
      <c r="AO209" s="496"/>
      <c r="AP209" s="496"/>
      <c r="AQ209" s="496"/>
      <c r="AR209" s="496"/>
      <c r="AS209" s="496"/>
      <c r="AT209" s="496"/>
      <c r="AU209" s="496"/>
      <c r="AV209" s="496"/>
      <c r="AW209" s="496"/>
      <c r="AX209" s="496"/>
      <c r="AY209" s="496"/>
      <c r="AZ209" s="496"/>
      <c r="BA209" s="496"/>
      <c r="BB209" s="496"/>
      <c r="BC209" s="496"/>
      <c r="BD209" s="496"/>
      <c r="BE209" s="496"/>
      <c r="BF209" s="496"/>
      <c r="BG209" s="496"/>
      <c r="BH209" s="496"/>
      <c r="BI209" s="496"/>
      <c r="BJ209" s="496"/>
      <c r="BK209" s="496"/>
      <c r="BL209" s="496"/>
      <c r="BM209" s="496"/>
      <c r="BN209" s="496"/>
      <c r="BO209" s="496"/>
      <c r="BP209" s="496"/>
      <c r="BQ209" s="496"/>
      <c r="BR209" s="496"/>
      <c r="BS209" s="496"/>
      <c r="BT209" s="496"/>
      <c r="BU209" s="496"/>
      <c r="BV209" s="496"/>
      <c r="BW209" s="496"/>
      <c r="BX209" s="496"/>
      <c r="BY209" s="496"/>
      <c r="BZ209" s="496"/>
      <c r="CA209" s="496"/>
      <c r="CB209" s="496"/>
      <c r="CC209" s="496"/>
      <c r="CD209" s="496"/>
      <c r="CE209" s="496"/>
      <c r="CF209" s="496"/>
      <c r="CG209" s="496"/>
      <c r="CH209" s="496"/>
      <c r="CI209" s="496"/>
      <c r="CJ209" s="496"/>
      <c r="CK209" s="496"/>
      <c r="CL209" s="496"/>
      <c r="CM209" s="496"/>
      <c r="CN209" s="1779">
        <f t="shared" ref="CN209:CN219" si="18">D209</f>
        <v>180161374050</v>
      </c>
      <c r="CO209" s="496"/>
      <c r="CP209" s="496"/>
      <c r="CQ209" s="496"/>
      <c r="CR209" s="496"/>
      <c r="CS209" s="496"/>
      <c r="CT209" s="496"/>
      <c r="CU209" s="496"/>
      <c r="CV209" s="496"/>
      <c r="CW209" s="496"/>
      <c r="CX209" s="496"/>
      <c r="CY209" s="1374"/>
      <c r="CZ209" s="1374"/>
      <c r="DA209" s="496"/>
      <c r="DB209" s="496"/>
      <c r="DC209" s="496"/>
      <c r="DD209" s="496"/>
      <c r="DE209" s="496"/>
      <c r="DF209" s="496"/>
      <c r="DG209" s="496"/>
      <c r="DH209" s="496"/>
      <c r="DI209" s="496"/>
      <c r="DJ209" s="496"/>
      <c r="DK209" s="496"/>
      <c r="DL209" s="496"/>
      <c r="DM209" s="496"/>
      <c r="DN209" s="496"/>
      <c r="DO209" s="496"/>
      <c r="DP209" s="496"/>
      <c r="DQ209" s="496"/>
      <c r="DR209" s="496"/>
      <c r="DS209" s="496"/>
      <c r="DT209" s="496"/>
      <c r="DU209" s="496"/>
      <c r="DV209" s="496"/>
      <c r="DW209" s="496"/>
      <c r="DX209" s="496"/>
      <c r="DY209" s="496"/>
      <c r="DZ209" s="496"/>
      <c r="EA209" s="496"/>
      <c r="EB209" s="496"/>
      <c r="EC209" s="496"/>
      <c r="ED209" s="496"/>
      <c r="EE209" s="496"/>
      <c r="EF209" s="496"/>
      <c r="EG209" s="496"/>
      <c r="EH209" s="496"/>
      <c r="EI209" s="496"/>
      <c r="EJ209" s="496"/>
      <c r="EK209" s="496"/>
      <c r="EL209" s="496"/>
      <c r="EM209" s="496"/>
      <c r="EN209" s="496"/>
      <c r="EO209" s="496"/>
      <c r="EP209" s="496"/>
      <c r="EQ209" s="496"/>
      <c r="ER209" s="496"/>
      <c r="ES209" s="496"/>
      <c r="ET209" s="496"/>
      <c r="EU209" s="496"/>
      <c r="EV209" s="496"/>
      <c r="EW209" s="496"/>
      <c r="EX209" s="496"/>
      <c r="EY209" s="496"/>
      <c r="EZ209" s="1684"/>
      <c r="FA209" s="500">
        <f t="shared" si="16"/>
        <v>180161374050</v>
      </c>
      <c r="FB209" s="501">
        <f t="shared" si="17"/>
        <v>0</v>
      </c>
      <c r="FC209" s="404"/>
      <c r="FD209" s="404">
        <v>14977629577</v>
      </c>
      <c r="FE209" s="404"/>
      <c r="FF209" s="404"/>
      <c r="FG209" s="404"/>
      <c r="FH209" s="404"/>
      <c r="FI209" s="404"/>
      <c r="FJ209" s="404"/>
      <c r="FK209" s="404"/>
      <c r="FL209" s="504"/>
    </row>
    <row r="210" spans="1:168" ht="20.25" x14ac:dyDescent="0.5">
      <c r="A210" s="399">
        <v>740</v>
      </c>
      <c r="B210" s="399">
        <v>74003</v>
      </c>
      <c r="C210" s="1682" t="s">
        <v>1508</v>
      </c>
      <c r="D210" s="1780">
        <v>60989791975</v>
      </c>
      <c r="E210" s="1780">
        <v>0</v>
      </c>
      <c r="F210" s="507"/>
      <c r="G210" s="496"/>
      <c r="H210" s="496"/>
      <c r="I210" s="496"/>
      <c r="J210" s="496"/>
      <c r="K210" s="496"/>
      <c r="L210" s="496"/>
      <c r="M210" s="496"/>
      <c r="N210" s="496"/>
      <c r="O210" s="496"/>
      <c r="P210" s="496"/>
      <c r="Q210" s="496"/>
      <c r="R210" s="496"/>
      <c r="S210" s="496"/>
      <c r="T210" s="496"/>
      <c r="U210" s="496"/>
      <c r="V210" s="496"/>
      <c r="W210" s="496"/>
      <c r="X210" s="496"/>
      <c r="Y210" s="496"/>
      <c r="Z210" s="496"/>
      <c r="AA210" s="496"/>
      <c r="AB210" s="496"/>
      <c r="AC210" s="496"/>
      <c r="AD210" s="496"/>
      <c r="AE210" s="496"/>
      <c r="AF210" s="496"/>
      <c r="AG210" s="496"/>
      <c r="AH210" s="496"/>
      <c r="AI210" s="496"/>
      <c r="AJ210" s="496"/>
      <c r="AK210" s="496"/>
      <c r="AL210" s="496"/>
      <c r="AM210" s="496"/>
      <c r="AN210" s="496"/>
      <c r="AO210" s="496"/>
      <c r="AP210" s="496"/>
      <c r="AQ210" s="496"/>
      <c r="AR210" s="496"/>
      <c r="AS210" s="496"/>
      <c r="AT210" s="496"/>
      <c r="AU210" s="496"/>
      <c r="AV210" s="496"/>
      <c r="AW210" s="496"/>
      <c r="AX210" s="496"/>
      <c r="AY210" s="496"/>
      <c r="AZ210" s="496"/>
      <c r="BA210" s="496"/>
      <c r="BB210" s="496"/>
      <c r="BC210" s="496"/>
      <c r="BD210" s="496"/>
      <c r="BE210" s="496"/>
      <c r="BF210" s="496"/>
      <c r="BG210" s="496"/>
      <c r="BH210" s="496"/>
      <c r="BI210" s="496"/>
      <c r="BJ210" s="496"/>
      <c r="BK210" s="496"/>
      <c r="BL210" s="496"/>
      <c r="BM210" s="496"/>
      <c r="BN210" s="496"/>
      <c r="BO210" s="496"/>
      <c r="BP210" s="496"/>
      <c r="BQ210" s="496"/>
      <c r="BR210" s="496"/>
      <c r="BS210" s="496"/>
      <c r="BT210" s="496"/>
      <c r="BU210" s="496"/>
      <c r="BV210" s="496"/>
      <c r="BW210" s="496"/>
      <c r="BX210" s="496"/>
      <c r="BY210" s="496"/>
      <c r="BZ210" s="496"/>
      <c r="CA210" s="496"/>
      <c r="CB210" s="496"/>
      <c r="CC210" s="496"/>
      <c r="CD210" s="496"/>
      <c r="CE210" s="496"/>
      <c r="CF210" s="496"/>
      <c r="CG210" s="496"/>
      <c r="CH210" s="496"/>
      <c r="CI210" s="496"/>
      <c r="CJ210" s="496"/>
      <c r="CK210" s="496"/>
      <c r="CL210" s="496"/>
      <c r="CM210" s="496"/>
      <c r="CN210" s="1779">
        <f t="shared" si="18"/>
        <v>60989791975</v>
      </c>
      <c r="CO210" s="496"/>
      <c r="CP210" s="496"/>
      <c r="CQ210" s="496"/>
      <c r="CR210" s="496"/>
      <c r="CS210" s="496"/>
      <c r="CT210" s="496"/>
      <c r="CU210" s="496"/>
      <c r="CV210" s="496"/>
      <c r="CW210" s="496"/>
      <c r="CX210" s="496"/>
      <c r="CY210" s="1374"/>
      <c r="CZ210" s="1374"/>
      <c r="DA210" s="496"/>
      <c r="DB210" s="496"/>
      <c r="DC210" s="496"/>
      <c r="DD210" s="496"/>
      <c r="DE210" s="496"/>
      <c r="DF210" s="496"/>
      <c r="DG210" s="496"/>
      <c r="DH210" s="496"/>
      <c r="DI210" s="496"/>
      <c r="DJ210" s="496"/>
      <c r="DK210" s="496"/>
      <c r="DL210" s="496"/>
      <c r="DM210" s="496"/>
      <c r="DN210" s="496"/>
      <c r="DO210" s="496"/>
      <c r="DP210" s="496"/>
      <c r="DQ210" s="496"/>
      <c r="DR210" s="496"/>
      <c r="DS210" s="496"/>
      <c r="DT210" s="496"/>
      <c r="DU210" s="496"/>
      <c r="DV210" s="496"/>
      <c r="DW210" s="496"/>
      <c r="DX210" s="496"/>
      <c r="DY210" s="496"/>
      <c r="DZ210" s="496"/>
      <c r="EA210" s="496"/>
      <c r="EB210" s="496"/>
      <c r="EC210" s="496"/>
      <c r="ED210" s="496"/>
      <c r="EE210" s="496"/>
      <c r="EF210" s="496"/>
      <c r="EG210" s="496"/>
      <c r="EH210" s="496"/>
      <c r="EI210" s="496"/>
      <c r="EJ210" s="496"/>
      <c r="EK210" s="496"/>
      <c r="EL210" s="496"/>
      <c r="EM210" s="496"/>
      <c r="EN210" s="496"/>
      <c r="EO210" s="496"/>
      <c r="EP210" s="496"/>
      <c r="EQ210" s="496"/>
      <c r="ER210" s="496"/>
      <c r="ES210" s="496"/>
      <c r="ET210" s="496"/>
      <c r="EU210" s="496"/>
      <c r="EV210" s="496"/>
      <c r="EW210" s="496"/>
      <c r="EX210" s="496"/>
      <c r="EY210" s="496"/>
      <c r="EZ210" s="1684"/>
      <c r="FA210" s="500">
        <f t="shared" si="16"/>
        <v>60989791975</v>
      </c>
      <c r="FB210" s="501">
        <f t="shared" si="17"/>
        <v>0</v>
      </c>
      <c r="FC210" s="404"/>
      <c r="FD210" s="404">
        <v>10445315084</v>
      </c>
      <c r="FE210" s="404"/>
      <c r="FF210" s="404"/>
      <c r="FG210" s="404"/>
      <c r="FH210" s="404"/>
      <c r="FI210" s="404"/>
      <c r="FJ210" s="404"/>
      <c r="FK210" s="404"/>
      <c r="FL210" s="504"/>
    </row>
    <row r="211" spans="1:168" ht="20.25" x14ac:dyDescent="0.5">
      <c r="A211" s="399">
        <v>740</v>
      </c>
      <c r="B211" s="399">
        <v>74004</v>
      </c>
      <c r="C211" s="1682" t="s">
        <v>1509</v>
      </c>
      <c r="D211" s="1780">
        <v>44120283907</v>
      </c>
      <c r="E211" s="1780">
        <v>0</v>
      </c>
      <c r="F211" s="507"/>
      <c r="G211" s="496"/>
      <c r="H211" s="496"/>
      <c r="I211" s="496"/>
      <c r="J211" s="496"/>
      <c r="K211" s="496"/>
      <c r="L211" s="496"/>
      <c r="M211" s="496"/>
      <c r="N211" s="496"/>
      <c r="O211" s="496"/>
      <c r="P211" s="496"/>
      <c r="Q211" s="496"/>
      <c r="R211" s="496"/>
      <c r="S211" s="496"/>
      <c r="T211" s="496"/>
      <c r="U211" s="496"/>
      <c r="V211" s="496"/>
      <c r="W211" s="496"/>
      <c r="X211" s="496"/>
      <c r="Y211" s="496"/>
      <c r="Z211" s="496"/>
      <c r="AA211" s="496"/>
      <c r="AB211" s="496"/>
      <c r="AC211" s="496"/>
      <c r="AD211" s="496"/>
      <c r="AE211" s="496"/>
      <c r="AF211" s="496"/>
      <c r="AG211" s="496"/>
      <c r="AH211" s="496"/>
      <c r="AI211" s="496"/>
      <c r="AJ211" s="496"/>
      <c r="AK211" s="496"/>
      <c r="AL211" s="496"/>
      <c r="AM211" s="496"/>
      <c r="AN211" s="496"/>
      <c r="AO211" s="496"/>
      <c r="AP211" s="496"/>
      <c r="AQ211" s="496"/>
      <c r="AR211" s="496"/>
      <c r="AS211" s="496"/>
      <c r="AT211" s="496"/>
      <c r="AU211" s="496"/>
      <c r="AV211" s="496"/>
      <c r="AW211" s="496"/>
      <c r="AX211" s="496"/>
      <c r="AY211" s="496"/>
      <c r="AZ211" s="496"/>
      <c r="BA211" s="496"/>
      <c r="BB211" s="496"/>
      <c r="BC211" s="496"/>
      <c r="BD211" s="496"/>
      <c r="BE211" s="496"/>
      <c r="BF211" s="496"/>
      <c r="BG211" s="496"/>
      <c r="BH211" s="496"/>
      <c r="BI211" s="496"/>
      <c r="BJ211" s="496"/>
      <c r="BK211" s="496"/>
      <c r="BL211" s="496"/>
      <c r="BM211" s="496"/>
      <c r="BN211" s="496"/>
      <c r="BO211" s="496"/>
      <c r="BP211" s="496"/>
      <c r="BQ211" s="496"/>
      <c r="BR211" s="496"/>
      <c r="BS211" s="496"/>
      <c r="BT211" s="496"/>
      <c r="BU211" s="496"/>
      <c r="BV211" s="496"/>
      <c r="BW211" s="496"/>
      <c r="BX211" s="496"/>
      <c r="BY211" s="496"/>
      <c r="BZ211" s="496"/>
      <c r="CA211" s="496"/>
      <c r="CB211" s="496"/>
      <c r="CC211" s="496"/>
      <c r="CD211" s="496"/>
      <c r="CE211" s="496"/>
      <c r="CF211" s="496"/>
      <c r="CG211" s="496"/>
      <c r="CH211" s="496"/>
      <c r="CI211" s="496"/>
      <c r="CJ211" s="496"/>
      <c r="CK211" s="496"/>
      <c r="CL211" s="496"/>
      <c r="CM211" s="496"/>
      <c r="CN211" s="1779">
        <f t="shared" si="18"/>
        <v>44120283907</v>
      </c>
      <c r="CO211" s="496"/>
      <c r="CP211" s="496"/>
      <c r="CQ211" s="496"/>
      <c r="CR211" s="496"/>
      <c r="CS211" s="496"/>
      <c r="CT211" s="496"/>
      <c r="CU211" s="496"/>
      <c r="CV211" s="496"/>
      <c r="CW211" s="496"/>
      <c r="CX211" s="496"/>
      <c r="CY211" s="1374"/>
      <c r="CZ211" s="1374"/>
      <c r="DA211" s="496"/>
      <c r="DB211" s="496"/>
      <c r="DC211" s="496"/>
      <c r="DD211" s="496"/>
      <c r="DE211" s="496"/>
      <c r="DF211" s="496"/>
      <c r="DG211" s="496"/>
      <c r="DH211" s="496"/>
      <c r="DI211" s="496"/>
      <c r="DJ211" s="496"/>
      <c r="DK211" s="496"/>
      <c r="DL211" s="496"/>
      <c r="DM211" s="496"/>
      <c r="DN211" s="496"/>
      <c r="DO211" s="496"/>
      <c r="DP211" s="496"/>
      <c r="DQ211" s="496"/>
      <c r="DR211" s="496"/>
      <c r="DS211" s="496"/>
      <c r="DT211" s="496"/>
      <c r="DU211" s="496"/>
      <c r="DV211" s="496"/>
      <c r="DW211" s="496"/>
      <c r="DX211" s="496"/>
      <c r="DY211" s="496"/>
      <c r="DZ211" s="496"/>
      <c r="EA211" s="496"/>
      <c r="EB211" s="496"/>
      <c r="EC211" s="496"/>
      <c r="ED211" s="496"/>
      <c r="EE211" s="496"/>
      <c r="EF211" s="496"/>
      <c r="EG211" s="496"/>
      <c r="EH211" s="496"/>
      <c r="EI211" s="496"/>
      <c r="EJ211" s="496"/>
      <c r="EK211" s="496"/>
      <c r="EL211" s="496"/>
      <c r="EM211" s="496"/>
      <c r="EN211" s="496"/>
      <c r="EO211" s="496"/>
      <c r="EP211" s="496"/>
      <c r="EQ211" s="496"/>
      <c r="ER211" s="496"/>
      <c r="ES211" s="496"/>
      <c r="ET211" s="496"/>
      <c r="EU211" s="496"/>
      <c r="EV211" s="496"/>
      <c r="EW211" s="496"/>
      <c r="EX211" s="496"/>
      <c r="EY211" s="496"/>
      <c r="EZ211" s="1684"/>
      <c r="FA211" s="500">
        <f t="shared" si="16"/>
        <v>44120283907</v>
      </c>
      <c r="FB211" s="501">
        <f t="shared" si="17"/>
        <v>0</v>
      </c>
      <c r="FC211" s="404"/>
      <c r="FD211" s="404">
        <v>24046129056</v>
      </c>
      <c r="FE211" s="404"/>
      <c r="FF211" s="404"/>
      <c r="FG211" s="404"/>
      <c r="FH211" s="404"/>
      <c r="FI211" s="404"/>
      <c r="FJ211" s="404"/>
      <c r="FK211" s="404"/>
      <c r="FL211" s="504"/>
    </row>
    <row r="212" spans="1:168" ht="20.25" x14ac:dyDescent="0.5">
      <c r="A212" s="399">
        <v>740</v>
      </c>
      <c r="B212" s="399">
        <v>74005</v>
      </c>
      <c r="C212" s="1682" t="s">
        <v>1510</v>
      </c>
      <c r="D212" s="1780">
        <v>94865580635</v>
      </c>
      <c r="E212" s="1780">
        <v>0</v>
      </c>
      <c r="F212" s="507"/>
      <c r="G212" s="496"/>
      <c r="H212" s="496"/>
      <c r="I212" s="496"/>
      <c r="J212" s="496"/>
      <c r="K212" s="496"/>
      <c r="L212" s="496"/>
      <c r="M212" s="496"/>
      <c r="N212" s="496"/>
      <c r="O212" s="496"/>
      <c r="P212" s="496"/>
      <c r="Q212" s="496"/>
      <c r="R212" s="496"/>
      <c r="S212" s="496"/>
      <c r="T212" s="496"/>
      <c r="U212" s="496"/>
      <c r="V212" s="496"/>
      <c r="W212" s="496"/>
      <c r="X212" s="496"/>
      <c r="Y212" s="496"/>
      <c r="Z212" s="496"/>
      <c r="AA212" s="496"/>
      <c r="AB212" s="496"/>
      <c r="AC212" s="496"/>
      <c r="AD212" s="496"/>
      <c r="AE212" s="496"/>
      <c r="AF212" s="496"/>
      <c r="AG212" s="496"/>
      <c r="AH212" s="496"/>
      <c r="AI212" s="496"/>
      <c r="AJ212" s="496"/>
      <c r="AK212" s="496"/>
      <c r="AL212" s="496"/>
      <c r="AM212" s="496"/>
      <c r="AN212" s="496"/>
      <c r="AO212" s="496"/>
      <c r="AP212" s="496"/>
      <c r="AQ212" s="496"/>
      <c r="AR212" s="496"/>
      <c r="AS212" s="496"/>
      <c r="AT212" s="496"/>
      <c r="AU212" s="496"/>
      <c r="AV212" s="496"/>
      <c r="AW212" s="496"/>
      <c r="AX212" s="496"/>
      <c r="AY212" s="496"/>
      <c r="AZ212" s="496"/>
      <c r="BA212" s="496"/>
      <c r="BB212" s="496"/>
      <c r="BC212" s="496"/>
      <c r="BD212" s="496"/>
      <c r="BE212" s="496"/>
      <c r="BF212" s="496"/>
      <c r="BG212" s="496"/>
      <c r="BH212" s="496"/>
      <c r="BI212" s="496"/>
      <c r="BJ212" s="496"/>
      <c r="BK212" s="496"/>
      <c r="BL212" s="496"/>
      <c r="BM212" s="496"/>
      <c r="BN212" s="496"/>
      <c r="BO212" s="496"/>
      <c r="BP212" s="496"/>
      <c r="BQ212" s="496"/>
      <c r="BR212" s="496"/>
      <c r="BS212" s="496"/>
      <c r="BT212" s="496"/>
      <c r="BU212" s="496"/>
      <c r="BV212" s="496"/>
      <c r="BW212" s="496"/>
      <c r="BX212" s="496"/>
      <c r="BY212" s="496"/>
      <c r="BZ212" s="496"/>
      <c r="CA212" s="496"/>
      <c r="CB212" s="496"/>
      <c r="CC212" s="496"/>
      <c r="CD212" s="496"/>
      <c r="CE212" s="496"/>
      <c r="CF212" s="496"/>
      <c r="CG212" s="496"/>
      <c r="CH212" s="496"/>
      <c r="CI212" s="496"/>
      <c r="CJ212" s="496"/>
      <c r="CK212" s="496"/>
      <c r="CL212" s="496"/>
      <c r="CM212" s="496"/>
      <c r="CN212" s="1779">
        <f t="shared" si="18"/>
        <v>94865580635</v>
      </c>
      <c r="CO212" s="496"/>
      <c r="CP212" s="496"/>
      <c r="CQ212" s="496"/>
      <c r="CR212" s="496"/>
      <c r="CS212" s="496"/>
      <c r="CT212" s="496"/>
      <c r="CU212" s="496"/>
      <c r="CV212" s="496"/>
      <c r="CW212" s="496"/>
      <c r="CX212" s="496"/>
      <c r="CY212" s="1374"/>
      <c r="CZ212" s="1374"/>
      <c r="DA212" s="496"/>
      <c r="DB212" s="496"/>
      <c r="DC212" s="496"/>
      <c r="DD212" s="496"/>
      <c r="DE212" s="496"/>
      <c r="DF212" s="496"/>
      <c r="DG212" s="496"/>
      <c r="DH212" s="496"/>
      <c r="DI212" s="496"/>
      <c r="DJ212" s="496"/>
      <c r="DK212" s="496"/>
      <c r="DL212" s="496"/>
      <c r="DM212" s="496"/>
      <c r="DN212" s="496"/>
      <c r="DO212" s="496"/>
      <c r="DP212" s="496"/>
      <c r="DQ212" s="496"/>
      <c r="DR212" s="496"/>
      <c r="DS212" s="496"/>
      <c r="DT212" s="496"/>
      <c r="DU212" s="496"/>
      <c r="DV212" s="496"/>
      <c r="DW212" s="496"/>
      <c r="DX212" s="496"/>
      <c r="DY212" s="496"/>
      <c r="DZ212" s="496"/>
      <c r="EA212" s="496"/>
      <c r="EB212" s="496"/>
      <c r="EC212" s="496"/>
      <c r="ED212" s="496"/>
      <c r="EE212" s="496"/>
      <c r="EF212" s="496"/>
      <c r="EG212" s="496"/>
      <c r="EH212" s="496"/>
      <c r="EI212" s="496"/>
      <c r="EJ212" s="496"/>
      <c r="EK212" s="496"/>
      <c r="EL212" s="496"/>
      <c r="EM212" s="496"/>
      <c r="EN212" s="496"/>
      <c r="EO212" s="496"/>
      <c r="EP212" s="496"/>
      <c r="EQ212" s="496"/>
      <c r="ER212" s="496"/>
      <c r="ES212" s="496"/>
      <c r="ET212" s="496"/>
      <c r="EU212" s="496"/>
      <c r="EV212" s="496"/>
      <c r="EW212" s="496"/>
      <c r="EX212" s="496"/>
      <c r="EY212" s="496"/>
      <c r="EZ212" s="1684"/>
      <c r="FA212" s="500">
        <f t="shared" si="16"/>
        <v>94865580635</v>
      </c>
      <c r="FB212" s="501">
        <f t="shared" si="17"/>
        <v>0</v>
      </c>
      <c r="FC212" s="404"/>
      <c r="FD212" s="404">
        <v>5647338000</v>
      </c>
      <c r="FE212" s="404"/>
      <c r="FF212" s="404"/>
      <c r="FG212" s="404"/>
      <c r="FH212" s="404"/>
      <c r="FI212" s="404"/>
      <c r="FJ212" s="404"/>
      <c r="FK212" s="404"/>
      <c r="FL212" s="504"/>
    </row>
    <row r="213" spans="1:168" ht="20.25" x14ac:dyDescent="0.5">
      <c r="A213" s="399">
        <v>740</v>
      </c>
      <c r="B213" s="399">
        <v>74006</v>
      </c>
      <c r="C213" s="1682" t="s">
        <v>1511</v>
      </c>
      <c r="D213" s="1780">
        <v>19162350000</v>
      </c>
      <c r="E213" s="1780">
        <v>0</v>
      </c>
      <c r="F213" s="507"/>
      <c r="G213" s="496"/>
      <c r="H213" s="496"/>
      <c r="I213" s="496"/>
      <c r="J213" s="496"/>
      <c r="K213" s="496"/>
      <c r="L213" s="496"/>
      <c r="M213" s="496"/>
      <c r="N213" s="496"/>
      <c r="O213" s="496"/>
      <c r="P213" s="496"/>
      <c r="Q213" s="496"/>
      <c r="R213" s="496"/>
      <c r="S213" s="496"/>
      <c r="T213" s="496"/>
      <c r="U213" s="496"/>
      <c r="V213" s="496"/>
      <c r="W213" s="496"/>
      <c r="X213" s="496"/>
      <c r="Y213" s="496"/>
      <c r="Z213" s="496"/>
      <c r="AA213" s="496"/>
      <c r="AB213" s="496"/>
      <c r="AC213" s="496"/>
      <c r="AD213" s="496"/>
      <c r="AE213" s="496"/>
      <c r="AF213" s="496"/>
      <c r="AG213" s="496"/>
      <c r="AH213" s="496"/>
      <c r="AI213" s="496"/>
      <c r="AJ213" s="496"/>
      <c r="AK213" s="496"/>
      <c r="AL213" s="496"/>
      <c r="AM213" s="496"/>
      <c r="AN213" s="496"/>
      <c r="AO213" s="496"/>
      <c r="AP213" s="496"/>
      <c r="AQ213" s="496"/>
      <c r="AR213" s="496"/>
      <c r="AS213" s="496"/>
      <c r="AT213" s="496"/>
      <c r="AU213" s="496"/>
      <c r="AV213" s="496"/>
      <c r="AW213" s="496"/>
      <c r="AX213" s="496"/>
      <c r="AY213" s="496"/>
      <c r="AZ213" s="496"/>
      <c r="BA213" s="496"/>
      <c r="BB213" s="496"/>
      <c r="BC213" s="496"/>
      <c r="BD213" s="496"/>
      <c r="BE213" s="496"/>
      <c r="BF213" s="496"/>
      <c r="BG213" s="496"/>
      <c r="BH213" s="496"/>
      <c r="BI213" s="496"/>
      <c r="BJ213" s="496"/>
      <c r="BK213" s="496"/>
      <c r="BL213" s="496"/>
      <c r="BM213" s="496"/>
      <c r="BN213" s="496"/>
      <c r="BO213" s="496"/>
      <c r="BP213" s="496"/>
      <c r="BQ213" s="496"/>
      <c r="BR213" s="496"/>
      <c r="BS213" s="496"/>
      <c r="BT213" s="496"/>
      <c r="BU213" s="496"/>
      <c r="BV213" s="496"/>
      <c r="BW213" s="496"/>
      <c r="BX213" s="496"/>
      <c r="BY213" s="496"/>
      <c r="BZ213" s="496"/>
      <c r="CA213" s="496"/>
      <c r="CB213" s="496"/>
      <c r="CC213" s="496"/>
      <c r="CD213" s="496"/>
      <c r="CE213" s="496"/>
      <c r="CF213" s="496"/>
      <c r="CG213" s="496"/>
      <c r="CH213" s="496"/>
      <c r="CI213" s="496"/>
      <c r="CJ213" s="496"/>
      <c r="CK213" s="496"/>
      <c r="CL213" s="496"/>
      <c r="CM213" s="496"/>
      <c r="CN213" s="1779">
        <f t="shared" si="18"/>
        <v>19162350000</v>
      </c>
      <c r="CO213" s="496"/>
      <c r="CP213" s="496"/>
      <c r="CQ213" s="496"/>
      <c r="CR213" s="496"/>
      <c r="CS213" s="496"/>
      <c r="CT213" s="496"/>
      <c r="CU213" s="496"/>
      <c r="CV213" s="496"/>
      <c r="CW213" s="496"/>
      <c r="CX213" s="496"/>
      <c r="CY213" s="1374"/>
      <c r="CZ213" s="1374"/>
      <c r="DA213" s="496"/>
      <c r="DB213" s="496"/>
      <c r="DC213" s="496"/>
      <c r="DD213" s="496"/>
      <c r="DE213" s="496"/>
      <c r="DF213" s="496"/>
      <c r="DG213" s="496"/>
      <c r="DH213" s="496"/>
      <c r="DI213" s="496"/>
      <c r="DJ213" s="496"/>
      <c r="DK213" s="496"/>
      <c r="DL213" s="496"/>
      <c r="DM213" s="496"/>
      <c r="DN213" s="496"/>
      <c r="DO213" s="496"/>
      <c r="DP213" s="496"/>
      <c r="DQ213" s="496"/>
      <c r="DR213" s="496"/>
      <c r="DS213" s="496"/>
      <c r="DT213" s="496"/>
      <c r="DU213" s="496"/>
      <c r="DV213" s="496"/>
      <c r="DW213" s="496"/>
      <c r="DX213" s="496"/>
      <c r="DY213" s="496"/>
      <c r="DZ213" s="496"/>
      <c r="EA213" s="496"/>
      <c r="EB213" s="496"/>
      <c r="EC213" s="496"/>
      <c r="ED213" s="496"/>
      <c r="EE213" s="496"/>
      <c r="EF213" s="496"/>
      <c r="EG213" s="496"/>
      <c r="EH213" s="496"/>
      <c r="EI213" s="496"/>
      <c r="EJ213" s="496"/>
      <c r="EK213" s="496"/>
      <c r="EL213" s="496"/>
      <c r="EM213" s="496"/>
      <c r="EN213" s="496"/>
      <c r="EO213" s="496"/>
      <c r="EP213" s="496"/>
      <c r="EQ213" s="496"/>
      <c r="ER213" s="496"/>
      <c r="ES213" s="496"/>
      <c r="ET213" s="496"/>
      <c r="EU213" s="496"/>
      <c r="EV213" s="496"/>
      <c r="EW213" s="496"/>
      <c r="EX213" s="496"/>
      <c r="EY213" s="496"/>
      <c r="EZ213" s="1684"/>
      <c r="FA213" s="500">
        <f t="shared" si="16"/>
        <v>19162350000</v>
      </c>
      <c r="FB213" s="501">
        <f t="shared" si="17"/>
        <v>0</v>
      </c>
      <c r="FC213" s="404"/>
      <c r="FD213" s="404">
        <v>23892005296</v>
      </c>
      <c r="FE213" s="404"/>
      <c r="FF213" s="404"/>
      <c r="FG213" s="404"/>
      <c r="FH213" s="404"/>
      <c r="FI213" s="404"/>
      <c r="FJ213" s="404"/>
      <c r="FK213" s="404"/>
      <c r="FL213" s="504"/>
    </row>
    <row r="214" spans="1:168" ht="20.25" x14ac:dyDescent="0.5">
      <c r="A214" s="399">
        <v>740</v>
      </c>
      <c r="B214" s="399">
        <v>74008</v>
      </c>
      <c r="C214" s="1682" t="s">
        <v>1512</v>
      </c>
      <c r="D214" s="1780">
        <v>154394657179</v>
      </c>
      <c r="E214" s="1780">
        <v>0</v>
      </c>
      <c r="F214" s="507"/>
      <c r="G214" s="496"/>
      <c r="H214" s="496"/>
      <c r="I214" s="496"/>
      <c r="J214" s="496"/>
      <c r="K214" s="496"/>
      <c r="L214" s="496"/>
      <c r="M214" s="496"/>
      <c r="N214" s="496"/>
      <c r="O214" s="496"/>
      <c r="P214" s="496"/>
      <c r="Q214" s="496"/>
      <c r="R214" s="496"/>
      <c r="S214" s="496"/>
      <c r="T214" s="496"/>
      <c r="U214" s="496"/>
      <c r="V214" s="496"/>
      <c r="W214" s="496"/>
      <c r="X214" s="496"/>
      <c r="Y214" s="496"/>
      <c r="Z214" s="496"/>
      <c r="AA214" s="496"/>
      <c r="AB214" s="496"/>
      <c r="AC214" s="496"/>
      <c r="AD214" s="496"/>
      <c r="AE214" s="496"/>
      <c r="AF214" s="496"/>
      <c r="AG214" s="496"/>
      <c r="AH214" s="496"/>
      <c r="AI214" s="496"/>
      <c r="AJ214" s="496"/>
      <c r="AK214" s="496"/>
      <c r="AL214" s="496"/>
      <c r="AM214" s="496"/>
      <c r="AN214" s="496"/>
      <c r="AO214" s="496"/>
      <c r="AP214" s="496"/>
      <c r="AQ214" s="496"/>
      <c r="AR214" s="496"/>
      <c r="AS214" s="496"/>
      <c r="AT214" s="496"/>
      <c r="AU214" s="496"/>
      <c r="AV214" s="496"/>
      <c r="AW214" s="496"/>
      <c r="AX214" s="496"/>
      <c r="AY214" s="496"/>
      <c r="AZ214" s="496"/>
      <c r="BA214" s="496"/>
      <c r="BB214" s="496"/>
      <c r="BC214" s="496"/>
      <c r="BD214" s="496"/>
      <c r="BE214" s="496"/>
      <c r="BF214" s="496"/>
      <c r="BG214" s="496"/>
      <c r="BH214" s="496"/>
      <c r="BI214" s="496"/>
      <c r="BJ214" s="496"/>
      <c r="BK214" s="496"/>
      <c r="BL214" s="496"/>
      <c r="BM214" s="496"/>
      <c r="BN214" s="496"/>
      <c r="BO214" s="496"/>
      <c r="BP214" s="496"/>
      <c r="BQ214" s="496"/>
      <c r="BR214" s="496"/>
      <c r="BS214" s="496"/>
      <c r="BT214" s="496"/>
      <c r="BU214" s="496"/>
      <c r="BV214" s="496"/>
      <c r="BW214" s="496"/>
      <c r="BX214" s="496"/>
      <c r="BY214" s="496"/>
      <c r="BZ214" s="496"/>
      <c r="CA214" s="496"/>
      <c r="CB214" s="496"/>
      <c r="CC214" s="496"/>
      <c r="CD214" s="496"/>
      <c r="CE214" s="496"/>
      <c r="CF214" s="496"/>
      <c r="CG214" s="496"/>
      <c r="CH214" s="496"/>
      <c r="CI214" s="496"/>
      <c r="CJ214" s="496"/>
      <c r="CK214" s="496"/>
      <c r="CL214" s="496"/>
      <c r="CM214" s="496"/>
      <c r="CN214" s="1779">
        <f t="shared" si="18"/>
        <v>154394657179</v>
      </c>
      <c r="CO214" s="496"/>
      <c r="CP214" s="496"/>
      <c r="CQ214" s="496"/>
      <c r="CR214" s="496"/>
      <c r="CS214" s="496"/>
      <c r="CT214" s="496"/>
      <c r="CU214" s="496"/>
      <c r="CV214" s="496"/>
      <c r="CW214" s="496"/>
      <c r="CX214" s="496"/>
      <c r="CY214" s="1374"/>
      <c r="CZ214" s="1374"/>
      <c r="DA214" s="496"/>
      <c r="DB214" s="496"/>
      <c r="DC214" s="496"/>
      <c r="DD214" s="496"/>
      <c r="DE214" s="496"/>
      <c r="DF214" s="496"/>
      <c r="DG214" s="496"/>
      <c r="DH214" s="496"/>
      <c r="DI214" s="496"/>
      <c r="DJ214" s="496"/>
      <c r="DK214" s="496"/>
      <c r="DL214" s="496"/>
      <c r="DM214" s="496"/>
      <c r="DN214" s="496"/>
      <c r="DO214" s="496"/>
      <c r="DP214" s="496"/>
      <c r="DQ214" s="496"/>
      <c r="DR214" s="496"/>
      <c r="DS214" s="496"/>
      <c r="DT214" s="496"/>
      <c r="DU214" s="496"/>
      <c r="DV214" s="496"/>
      <c r="DW214" s="496"/>
      <c r="DX214" s="496"/>
      <c r="DY214" s="496"/>
      <c r="DZ214" s="496"/>
      <c r="EA214" s="496"/>
      <c r="EB214" s="496"/>
      <c r="EC214" s="496"/>
      <c r="ED214" s="496"/>
      <c r="EE214" s="496"/>
      <c r="EF214" s="496"/>
      <c r="EG214" s="496"/>
      <c r="EH214" s="496"/>
      <c r="EI214" s="496"/>
      <c r="EJ214" s="496"/>
      <c r="EK214" s="496"/>
      <c r="EL214" s="496"/>
      <c r="EM214" s="496"/>
      <c r="EN214" s="496"/>
      <c r="EO214" s="496"/>
      <c r="EP214" s="496"/>
      <c r="EQ214" s="496"/>
      <c r="ER214" s="496"/>
      <c r="ES214" s="496"/>
      <c r="ET214" s="496"/>
      <c r="EU214" s="496"/>
      <c r="EV214" s="496"/>
      <c r="EW214" s="496"/>
      <c r="EX214" s="496"/>
      <c r="EY214" s="496"/>
      <c r="EZ214" s="1684"/>
      <c r="FA214" s="500">
        <f t="shared" si="16"/>
        <v>154394657179</v>
      </c>
      <c r="FB214" s="501">
        <f t="shared" si="17"/>
        <v>0</v>
      </c>
      <c r="FC214" s="404"/>
      <c r="FD214" s="404">
        <v>979081720</v>
      </c>
      <c r="FE214" s="404"/>
      <c r="FF214" s="404"/>
      <c r="FG214" s="404"/>
      <c r="FH214" s="404"/>
      <c r="FI214" s="404"/>
      <c r="FJ214" s="404"/>
      <c r="FK214" s="404"/>
      <c r="FL214" s="504"/>
    </row>
    <row r="215" spans="1:168" ht="20.25" x14ac:dyDescent="0.5">
      <c r="A215" s="399">
        <v>740</v>
      </c>
      <c r="B215" s="399">
        <v>74009</v>
      </c>
      <c r="C215" s="1682" t="s">
        <v>986</v>
      </c>
      <c r="D215" s="1780">
        <v>36173889719</v>
      </c>
      <c r="E215" s="921">
        <v>0</v>
      </c>
      <c r="F215" s="507"/>
      <c r="G215" s="496"/>
      <c r="H215" s="496"/>
      <c r="I215" s="496"/>
      <c r="J215" s="496"/>
      <c r="K215" s="496"/>
      <c r="L215" s="496"/>
      <c r="M215" s="496"/>
      <c r="N215" s="496"/>
      <c r="O215" s="496"/>
      <c r="P215" s="496"/>
      <c r="Q215" s="496"/>
      <c r="R215" s="496"/>
      <c r="S215" s="496"/>
      <c r="T215" s="496"/>
      <c r="U215" s="496"/>
      <c r="V215" s="496"/>
      <c r="W215" s="496"/>
      <c r="X215" s="496"/>
      <c r="Y215" s="496"/>
      <c r="Z215" s="496"/>
      <c r="AA215" s="496"/>
      <c r="AB215" s="496"/>
      <c r="AC215" s="496"/>
      <c r="AD215" s="496"/>
      <c r="AE215" s="496"/>
      <c r="AF215" s="496"/>
      <c r="AG215" s="496"/>
      <c r="AH215" s="496"/>
      <c r="AI215" s="496"/>
      <c r="AJ215" s="496"/>
      <c r="AK215" s="496"/>
      <c r="AL215" s="496"/>
      <c r="AM215" s="496"/>
      <c r="AN215" s="496"/>
      <c r="AO215" s="496"/>
      <c r="AP215" s="496"/>
      <c r="AQ215" s="496"/>
      <c r="AR215" s="496"/>
      <c r="AS215" s="496"/>
      <c r="AT215" s="496"/>
      <c r="AU215" s="496"/>
      <c r="AV215" s="496"/>
      <c r="AW215" s="496"/>
      <c r="AX215" s="496"/>
      <c r="AY215" s="496"/>
      <c r="AZ215" s="496"/>
      <c r="BA215" s="496"/>
      <c r="BB215" s="496"/>
      <c r="BC215" s="496"/>
      <c r="BD215" s="496"/>
      <c r="BE215" s="496"/>
      <c r="BF215" s="496"/>
      <c r="BG215" s="496"/>
      <c r="BH215" s="496"/>
      <c r="BI215" s="496"/>
      <c r="BJ215" s="496"/>
      <c r="BK215" s="496"/>
      <c r="BL215" s="496"/>
      <c r="BM215" s="496"/>
      <c r="BN215" s="496"/>
      <c r="BO215" s="496"/>
      <c r="BP215" s="496"/>
      <c r="BQ215" s="496"/>
      <c r="BR215" s="496"/>
      <c r="BS215" s="496"/>
      <c r="BT215" s="496"/>
      <c r="BU215" s="496"/>
      <c r="BV215" s="496"/>
      <c r="BW215" s="496"/>
      <c r="BX215" s="496"/>
      <c r="BY215" s="496"/>
      <c r="BZ215" s="496"/>
      <c r="CA215" s="496"/>
      <c r="CB215" s="496"/>
      <c r="CC215" s="496"/>
      <c r="CD215" s="496"/>
      <c r="CE215" s="496"/>
      <c r="CF215" s="496"/>
      <c r="CG215" s="496"/>
      <c r="CH215" s="496"/>
      <c r="CI215" s="496"/>
      <c r="CJ215" s="496"/>
      <c r="CK215" s="496"/>
      <c r="CL215" s="496"/>
      <c r="CM215" s="496"/>
      <c r="CN215" s="496">
        <f>D215</f>
        <v>36173889719</v>
      </c>
      <c r="CO215" s="496"/>
      <c r="CP215" s="496"/>
      <c r="CQ215" s="496"/>
      <c r="CR215" s="496"/>
      <c r="CS215" s="496"/>
      <c r="CT215" s="496"/>
      <c r="CU215" s="496"/>
      <c r="CV215" s="496"/>
      <c r="CW215" s="496"/>
      <c r="CX215" s="496"/>
      <c r="CY215" s="1374"/>
      <c r="CZ215" s="1374"/>
      <c r="DA215" s="496"/>
      <c r="DB215" s="496"/>
      <c r="DC215" s="496"/>
      <c r="DD215" s="496"/>
      <c r="DE215" s="496"/>
      <c r="DF215" s="496"/>
      <c r="DG215" s="496"/>
      <c r="DH215" s="496"/>
      <c r="DI215" s="496"/>
      <c r="DJ215" s="496"/>
      <c r="DK215" s="496"/>
      <c r="DL215" s="496"/>
      <c r="DM215" s="496"/>
      <c r="DN215" s="496"/>
      <c r="DO215" s="496"/>
      <c r="DP215" s="496"/>
      <c r="DQ215" s="496"/>
      <c r="DR215" s="496"/>
      <c r="DS215" s="496"/>
      <c r="DT215" s="496"/>
      <c r="DU215" s="496"/>
      <c r="DV215" s="496"/>
      <c r="DW215" s="496"/>
      <c r="DX215" s="496"/>
      <c r="DY215" s="496"/>
      <c r="DZ215" s="496"/>
      <c r="EA215" s="496"/>
      <c r="EB215" s="496"/>
      <c r="EC215" s="496"/>
      <c r="ED215" s="496"/>
      <c r="EE215" s="496"/>
      <c r="EF215" s="496"/>
      <c r="EG215" s="496"/>
      <c r="EH215" s="496"/>
      <c r="EI215" s="496"/>
      <c r="EJ215" s="496"/>
      <c r="EK215" s="496"/>
      <c r="EL215" s="496"/>
      <c r="EM215" s="496"/>
      <c r="EN215" s="496"/>
      <c r="EO215" s="496"/>
      <c r="EP215" s="496"/>
      <c r="EQ215" s="496"/>
      <c r="ER215" s="496"/>
      <c r="ES215" s="496"/>
      <c r="ET215" s="496"/>
      <c r="EU215" s="496"/>
      <c r="EV215" s="496"/>
      <c r="EW215" s="496"/>
      <c r="EX215" s="496"/>
      <c r="EY215" s="496"/>
      <c r="EZ215" s="1684"/>
      <c r="FA215" s="500">
        <f t="shared" si="16"/>
        <v>36173889719</v>
      </c>
      <c r="FB215" s="501">
        <f t="shared" si="17"/>
        <v>0</v>
      </c>
      <c r="FC215" s="404"/>
      <c r="FD215" s="404"/>
      <c r="FE215" s="404"/>
      <c r="FF215" s="404"/>
      <c r="FG215" s="404"/>
      <c r="FH215" s="404"/>
      <c r="FI215" s="404"/>
      <c r="FJ215" s="404"/>
      <c r="FK215" s="404"/>
      <c r="FL215" s="504"/>
    </row>
    <row r="216" spans="1:168" ht="20.25" x14ac:dyDescent="0.5">
      <c r="A216" s="399">
        <v>740</v>
      </c>
      <c r="B216" s="399">
        <v>74010</v>
      </c>
      <c r="C216" s="1682" t="s">
        <v>1513</v>
      </c>
      <c r="D216" s="1780">
        <v>32950134717</v>
      </c>
      <c r="E216" s="1780">
        <v>0</v>
      </c>
      <c r="F216" s="507"/>
      <c r="G216" s="496"/>
      <c r="H216" s="496"/>
      <c r="I216" s="496"/>
      <c r="J216" s="496"/>
      <c r="K216" s="496"/>
      <c r="L216" s="496"/>
      <c r="M216" s="496"/>
      <c r="N216" s="496"/>
      <c r="O216" s="496"/>
      <c r="P216" s="496"/>
      <c r="Q216" s="496"/>
      <c r="R216" s="496"/>
      <c r="S216" s="496"/>
      <c r="T216" s="496"/>
      <c r="U216" s="496"/>
      <c r="V216" s="496"/>
      <c r="W216" s="496"/>
      <c r="X216" s="496"/>
      <c r="Y216" s="496"/>
      <c r="Z216" s="496"/>
      <c r="AA216" s="496"/>
      <c r="AB216" s="496"/>
      <c r="AC216" s="496"/>
      <c r="AD216" s="496"/>
      <c r="AE216" s="496"/>
      <c r="AF216" s="496"/>
      <c r="AG216" s="496"/>
      <c r="AH216" s="496"/>
      <c r="AI216" s="496"/>
      <c r="AJ216" s="496"/>
      <c r="AK216" s="496"/>
      <c r="AL216" s="496"/>
      <c r="AM216" s="496"/>
      <c r="AN216" s="496"/>
      <c r="AO216" s="496"/>
      <c r="AP216" s="496"/>
      <c r="AQ216" s="496"/>
      <c r="AR216" s="496"/>
      <c r="AS216" s="496"/>
      <c r="AT216" s="496"/>
      <c r="AU216" s="496"/>
      <c r="AV216" s="496"/>
      <c r="AW216" s="496"/>
      <c r="AX216" s="496"/>
      <c r="AY216" s="496"/>
      <c r="AZ216" s="496"/>
      <c r="BA216" s="496"/>
      <c r="BB216" s="496"/>
      <c r="BC216" s="496"/>
      <c r="BD216" s="496"/>
      <c r="BE216" s="496"/>
      <c r="BF216" s="496"/>
      <c r="BG216" s="496"/>
      <c r="BH216" s="496"/>
      <c r="BI216" s="496"/>
      <c r="BJ216" s="496"/>
      <c r="BK216" s="496"/>
      <c r="BL216" s="496"/>
      <c r="BM216" s="496"/>
      <c r="BN216" s="496"/>
      <c r="BO216" s="496"/>
      <c r="BP216" s="496"/>
      <c r="BQ216" s="496"/>
      <c r="BR216" s="496"/>
      <c r="BS216" s="496"/>
      <c r="BT216" s="496"/>
      <c r="BU216" s="496"/>
      <c r="BV216" s="496"/>
      <c r="BW216" s="496"/>
      <c r="BX216" s="496"/>
      <c r="BY216" s="496"/>
      <c r="BZ216" s="496"/>
      <c r="CA216" s="496"/>
      <c r="CB216" s="496"/>
      <c r="CC216" s="496"/>
      <c r="CD216" s="496"/>
      <c r="CE216" s="496"/>
      <c r="CF216" s="496"/>
      <c r="CG216" s="496"/>
      <c r="CH216" s="496"/>
      <c r="CI216" s="496"/>
      <c r="CJ216" s="496"/>
      <c r="CK216" s="496"/>
      <c r="CL216" s="496"/>
      <c r="CM216" s="496"/>
      <c r="CN216" s="1779">
        <f t="shared" si="18"/>
        <v>32950134717</v>
      </c>
      <c r="CO216" s="496"/>
      <c r="CP216" s="496"/>
      <c r="CQ216" s="496"/>
      <c r="CR216" s="496"/>
      <c r="CS216" s="496"/>
      <c r="CT216" s="496"/>
      <c r="CU216" s="496"/>
      <c r="CV216" s="496"/>
      <c r="CW216" s="496"/>
      <c r="CX216" s="496"/>
      <c r="CY216" s="1374"/>
      <c r="CZ216" s="1374"/>
      <c r="DA216" s="496"/>
      <c r="DB216" s="496"/>
      <c r="DC216" s="496"/>
      <c r="DD216" s="496"/>
      <c r="DE216" s="496"/>
      <c r="DF216" s="496"/>
      <c r="DG216" s="496"/>
      <c r="DH216" s="496"/>
      <c r="DI216" s="496"/>
      <c r="DJ216" s="496"/>
      <c r="DK216" s="496"/>
      <c r="DL216" s="496"/>
      <c r="DM216" s="496"/>
      <c r="DN216" s="496"/>
      <c r="DO216" s="496"/>
      <c r="DP216" s="496"/>
      <c r="DQ216" s="496"/>
      <c r="DR216" s="496"/>
      <c r="DS216" s="496"/>
      <c r="DT216" s="496"/>
      <c r="DU216" s="496"/>
      <c r="DV216" s="496"/>
      <c r="DW216" s="496"/>
      <c r="DX216" s="496"/>
      <c r="DY216" s="496"/>
      <c r="DZ216" s="496"/>
      <c r="EA216" s="496"/>
      <c r="EB216" s="496"/>
      <c r="EC216" s="496"/>
      <c r="ED216" s="496"/>
      <c r="EE216" s="496"/>
      <c r="EF216" s="496"/>
      <c r="EG216" s="496"/>
      <c r="EH216" s="496"/>
      <c r="EI216" s="496"/>
      <c r="EJ216" s="496"/>
      <c r="EK216" s="496"/>
      <c r="EL216" s="496"/>
      <c r="EM216" s="496"/>
      <c r="EN216" s="496"/>
      <c r="EO216" s="496"/>
      <c r="EP216" s="496"/>
      <c r="EQ216" s="496"/>
      <c r="ER216" s="496"/>
      <c r="ES216" s="496"/>
      <c r="ET216" s="496"/>
      <c r="EU216" s="496"/>
      <c r="EV216" s="496"/>
      <c r="EW216" s="496"/>
      <c r="EX216" s="496"/>
      <c r="EY216" s="496"/>
      <c r="EZ216" s="1684"/>
      <c r="FA216" s="500">
        <f t="shared" si="16"/>
        <v>32950134717</v>
      </c>
      <c r="FB216" s="501">
        <f t="shared" si="17"/>
        <v>0</v>
      </c>
      <c r="FC216" s="404"/>
      <c r="FD216" s="404">
        <v>63000000</v>
      </c>
      <c r="FE216" s="404"/>
      <c r="FF216" s="404"/>
      <c r="FG216" s="404"/>
      <c r="FH216" s="404"/>
      <c r="FI216" s="404"/>
      <c r="FJ216" s="404"/>
      <c r="FK216" s="404"/>
      <c r="FL216" s="504"/>
    </row>
    <row r="217" spans="1:168" ht="20.25" x14ac:dyDescent="0.5">
      <c r="A217" s="399">
        <v>740</v>
      </c>
      <c r="B217" s="399">
        <v>74011</v>
      </c>
      <c r="C217" s="1682" t="s">
        <v>1514</v>
      </c>
      <c r="D217" s="1780">
        <v>82138112</v>
      </c>
      <c r="E217" s="1780">
        <v>0</v>
      </c>
      <c r="F217" s="507"/>
      <c r="G217" s="496"/>
      <c r="H217" s="496"/>
      <c r="I217" s="496"/>
      <c r="J217" s="496"/>
      <c r="K217" s="496"/>
      <c r="L217" s="496"/>
      <c r="M217" s="496"/>
      <c r="N217" s="496"/>
      <c r="O217" s="496"/>
      <c r="P217" s="496"/>
      <c r="Q217" s="496"/>
      <c r="R217" s="496"/>
      <c r="S217" s="496"/>
      <c r="T217" s="496"/>
      <c r="U217" s="496"/>
      <c r="V217" s="496"/>
      <c r="W217" s="496"/>
      <c r="X217" s="496"/>
      <c r="Y217" s="496"/>
      <c r="Z217" s="496"/>
      <c r="AA217" s="496"/>
      <c r="AB217" s="496"/>
      <c r="AC217" s="496"/>
      <c r="AD217" s="496"/>
      <c r="AE217" s="496"/>
      <c r="AF217" s="496"/>
      <c r="AG217" s="496"/>
      <c r="AH217" s="496"/>
      <c r="AI217" s="496"/>
      <c r="AJ217" s="496"/>
      <c r="AK217" s="496"/>
      <c r="AL217" s="496"/>
      <c r="AM217" s="496"/>
      <c r="AN217" s="496"/>
      <c r="AO217" s="496"/>
      <c r="AP217" s="496"/>
      <c r="AQ217" s="496"/>
      <c r="AR217" s="496"/>
      <c r="AS217" s="496"/>
      <c r="AT217" s="496"/>
      <c r="AU217" s="496"/>
      <c r="AV217" s="496"/>
      <c r="AW217" s="496"/>
      <c r="AX217" s="496"/>
      <c r="AY217" s="496"/>
      <c r="AZ217" s="496"/>
      <c r="BA217" s="496"/>
      <c r="BB217" s="496"/>
      <c r="BC217" s="496"/>
      <c r="BD217" s="496"/>
      <c r="BE217" s="496"/>
      <c r="BF217" s="496"/>
      <c r="BG217" s="496"/>
      <c r="BH217" s="496"/>
      <c r="BI217" s="496"/>
      <c r="BJ217" s="496"/>
      <c r="BK217" s="496"/>
      <c r="BL217" s="496"/>
      <c r="BM217" s="496"/>
      <c r="BN217" s="496"/>
      <c r="BO217" s="496"/>
      <c r="BP217" s="496"/>
      <c r="BQ217" s="496"/>
      <c r="BR217" s="496"/>
      <c r="BS217" s="496"/>
      <c r="BT217" s="496"/>
      <c r="BU217" s="496"/>
      <c r="BV217" s="496"/>
      <c r="BW217" s="496"/>
      <c r="BX217" s="496"/>
      <c r="BY217" s="496"/>
      <c r="BZ217" s="496"/>
      <c r="CA217" s="496"/>
      <c r="CB217" s="496"/>
      <c r="CC217" s="496"/>
      <c r="CD217" s="496"/>
      <c r="CE217" s="496"/>
      <c r="CF217" s="496"/>
      <c r="CG217" s="496"/>
      <c r="CH217" s="496"/>
      <c r="CI217" s="496"/>
      <c r="CJ217" s="496"/>
      <c r="CK217" s="496"/>
      <c r="CL217" s="496"/>
      <c r="CM217" s="496"/>
      <c r="CN217" s="1779">
        <f t="shared" si="18"/>
        <v>82138112</v>
      </c>
      <c r="CO217" s="496"/>
      <c r="CP217" s="496"/>
      <c r="CQ217" s="496"/>
      <c r="CR217" s="496"/>
      <c r="CS217" s="496"/>
      <c r="CT217" s="496"/>
      <c r="CU217" s="496"/>
      <c r="CV217" s="496"/>
      <c r="CW217" s="496"/>
      <c r="CX217" s="496"/>
      <c r="CY217" s="1374"/>
      <c r="CZ217" s="1374"/>
      <c r="DA217" s="496"/>
      <c r="DB217" s="496"/>
      <c r="DC217" s="496"/>
      <c r="DD217" s="496"/>
      <c r="DE217" s="496"/>
      <c r="DF217" s="496"/>
      <c r="DG217" s="496"/>
      <c r="DH217" s="496"/>
      <c r="DI217" s="496"/>
      <c r="DJ217" s="496"/>
      <c r="DK217" s="496"/>
      <c r="DL217" s="496"/>
      <c r="DM217" s="496"/>
      <c r="DN217" s="496"/>
      <c r="DO217" s="496"/>
      <c r="DP217" s="496"/>
      <c r="DQ217" s="496"/>
      <c r="DR217" s="496"/>
      <c r="DS217" s="496"/>
      <c r="DT217" s="496"/>
      <c r="DU217" s="496"/>
      <c r="DV217" s="496"/>
      <c r="DW217" s="496"/>
      <c r="DX217" s="496"/>
      <c r="DY217" s="496"/>
      <c r="DZ217" s="496"/>
      <c r="EA217" s="496"/>
      <c r="EB217" s="496"/>
      <c r="EC217" s="496"/>
      <c r="ED217" s="496"/>
      <c r="EE217" s="496"/>
      <c r="EF217" s="496"/>
      <c r="EG217" s="496"/>
      <c r="EH217" s="496"/>
      <c r="EI217" s="496"/>
      <c r="EJ217" s="496"/>
      <c r="EK217" s="496"/>
      <c r="EL217" s="496"/>
      <c r="EM217" s="496"/>
      <c r="EN217" s="496"/>
      <c r="EO217" s="496"/>
      <c r="EP217" s="496"/>
      <c r="EQ217" s="496"/>
      <c r="ER217" s="496"/>
      <c r="ES217" s="496"/>
      <c r="ET217" s="496"/>
      <c r="EU217" s="496"/>
      <c r="EV217" s="496"/>
      <c r="EW217" s="496"/>
      <c r="EX217" s="496"/>
      <c r="EY217" s="496"/>
      <c r="EZ217" s="1684"/>
      <c r="FA217" s="500">
        <f t="shared" si="16"/>
        <v>82138112</v>
      </c>
      <c r="FB217" s="501">
        <f t="shared" si="17"/>
        <v>0</v>
      </c>
      <c r="FC217" s="404"/>
      <c r="FD217" s="404">
        <v>69500000</v>
      </c>
      <c r="FE217" s="404"/>
      <c r="FF217" s="404"/>
      <c r="FG217" s="404"/>
      <c r="FH217" s="404"/>
      <c r="FI217" s="404"/>
      <c r="FJ217" s="404"/>
      <c r="FK217" s="404"/>
      <c r="FL217" s="504"/>
    </row>
    <row r="218" spans="1:168" ht="20.25" x14ac:dyDescent="0.5">
      <c r="A218" s="399">
        <v>740</v>
      </c>
      <c r="B218" s="399">
        <v>74012</v>
      </c>
      <c r="C218" s="1682" t="s">
        <v>1515</v>
      </c>
      <c r="D218" s="1780">
        <v>24591754</v>
      </c>
      <c r="E218" s="1780">
        <v>0</v>
      </c>
      <c r="F218" s="507"/>
      <c r="G218" s="496"/>
      <c r="H218" s="496"/>
      <c r="I218" s="496"/>
      <c r="J218" s="496"/>
      <c r="K218" s="496"/>
      <c r="L218" s="496"/>
      <c r="M218" s="496"/>
      <c r="N218" s="496"/>
      <c r="O218" s="496"/>
      <c r="P218" s="496"/>
      <c r="Q218" s="496"/>
      <c r="R218" s="496"/>
      <c r="S218" s="496"/>
      <c r="T218" s="496"/>
      <c r="U218" s="496"/>
      <c r="V218" s="496"/>
      <c r="W218" s="496"/>
      <c r="X218" s="496"/>
      <c r="Y218" s="496"/>
      <c r="Z218" s="496"/>
      <c r="AA218" s="496"/>
      <c r="AB218" s="496"/>
      <c r="AC218" s="496"/>
      <c r="AD218" s="496"/>
      <c r="AE218" s="496"/>
      <c r="AF218" s="496"/>
      <c r="AG218" s="496"/>
      <c r="AH218" s="496"/>
      <c r="AI218" s="496"/>
      <c r="AJ218" s="496"/>
      <c r="AK218" s="496"/>
      <c r="AL218" s="496"/>
      <c r="AM218" s="496"/>
      <c r="AN218" s="496"/>
      <c r="AO218" s="496"/>
      <c r="AP218" s="496"/>
      <c r="AQ218" s="496"/>
      <c r="AR218" s="496"/>
      <c r="AS218" s="496"/>
      <c r="AT218" s="496"/>
      <c r="AU218" s="496"/>
      <c r="AV218" s="496"/>
      <c r="AW218" s="496"/>
      <c r="AX218" s="496"/>
      <c r="AY218" s="496"/>
      <c r="AZ218" s="496"/>
      <c r="BA218" s="496"/>
      <c r="BB218" s="496"/>
      <c r="BC218" s="496"/>
      <c r="BD218" s="496"/>
      <c r="BE218" s="496"/>
      <c r="BF218" s="496"/>
      <c r="BG218" s="496"/>
      <c r="BH218" s="496"/>
      <c r="BI218" s="496"/>
      <c r="BJ218" s="496"/>
      <c r="BK218" s="496"/>
      <c r="BL218" s="496"/>
      <c r="BM218" s="496"/>
      <c r="BN218" s="496"/>
      <c r="BO218" s="496"/>
      <c r="BP218" s="496"/>
      <c r="BQ218" s="496"/>
      <c r="BR218" s="496"/>
      <c r="BS218" s="496"/>
      <c r="BT218" s="496"/>
      <c r="BU218" s="496"/>
      <c r="BV218" s="496"/>
      <c r="BW218" s="496"/>
      <c r="BX218" s="496"/>
      <c r="BY218" s="496"/>
      <c r="BZ218" s="496"/>
      <c r="CA218" s="496"/>
      <c r="CB218" s="496"/>
      <c r="CC218" s="496"/>
      <c r="CD218" s="496"/>
      <c r="CE218" s="496"/>
      <c r="CF218" s="496"/>
      <c r="CG218" s="496"/>
      <c r="CH218" s="496"/>
      <c r="CI218" s="496"/>
      <c r="CJ218" s="496"/>
      <c r="CK218" s="496"/>
      <c r="CL218" s="496"/>
      <c r="CM218" s="496"/>
      <c r="CN218" s="1779">
        <f t="shared" si="18"/>
        <v>24591754</v>
      </c>
      <c r="CO218" s="496"/>
      <c r="CP218" s="496"/>
      <c r="CQ218" s="496"/>
      <c r="CR218" s="496"/>
      <c r="CS218" s="496"/>
      <c r="CT218" s="496"/>
      <c r="CU218" s="496"/>
      <c r="CV218" s="496"/>
      <c r="CW218" s="496"/>
      <c r="CX218" s="496"/>
      <c r="CY218" s="1374"/>
      <c r="CZ218" s="1374"/>
      <c r="DA218" s="496"/>
      <c r="DB218" s="496"/>
      <c r="DC218" s="496"/>
      <c r="DD218" s="496"/>
      <c r="DE218" s="496"/>
      <c r="DF218" s="496"/>
      <c r="DG218" s="496"/>
      <c r="DH218" s="496"/>
      <c r="DI218" s="496"/>
      <c r="DJ218" s="496"/>
      <c r="DK218" s="496"/>
      <c r="DL218" s="496"/>
      <c r="DM218" s="496"/>
      <c r="DN218" s="496"/>
      <c r="DO218" s="496"/>
      <c r="DP218" s="496"/>
      <c r="DQ218" s="496"/>
      <c r="DR218" s="496"/>
      <c r="DS218" s="496"/>
      <c r="DT218" s="496"/>
      <c r="DU218" s="496"/>
      <c r="DV218" s="496"/>
      <c r="DW218" s="496"/>
      <c r="DX218" s="496"/>
      <c r="DY218" s="496"/>
      <c r="DZ218" s="496"/>
      <c r="EA218" s="496"/>
      <c r="EB218" s="496"/>
      <c r="EC218" s="496"/>
      <c r="ED218" s="496"/>
      <c r="EE218" s="496"/>
      <c r="EF218" s="496"/>
      <c r="EG218" s="496"/>
      <c r="EH218" s="496"/>
      <c r="EI218" s="496"/>
      <c r="EJ218" s="496"/>
      <c r="EK218" s="496"/>
      <c r="EL218" s="496"/>
      <c r="EM218" s="496"/>
      <c r="EN218" s="496"/>
      <c r="EO218" s="496"/>
      <c r="EP218" s="496"/>
      <c r="EQ218" s="496"/>
      <c r="ER218" s="496"/>
      <c r="ES218" s="496"/>
      <c r="ET218" s="496"/>
      <c r="EU218" s="496"/>
      <c r="EV218" s="496"/>
      <c r="EW218" s="496"/>
      <c r="EX218" s="496"/>
      <c r="EY218" s="496"/>
      <c r="EZ218" s="1684"/>
      <c r="FA218" s="500">
        <f t="shared" si="16"/>
        <v>24591754</v>
      </c>
      <c r="FB218" s="501">
        <f t="shared" si="17"/>
        <v>0</v>
      </c>
      <c r="FC218" s="404"/>
      <c r="FD218" s="404">
        <v>5612145000</v>
      </c>
      <c r="FE218" s="404"/>
      <c r="FF218" s="404"/>
      <c r="FG218" s="404"/>
      <c r="FH218" s="404"/>
      <c r="FI218" s="404"/>
      <c r="FJ218" s="404"/>
      <c r="FK218" s="404"/>
      <c r="FL218" s="504"/>
    </row>
    <row r="219" spans="1:168" ht="20.25" x14ac:dyDescent="0.5">
      <c r="A219" s="399">
        <v>740</v>
      </c>
      <c r="B219" s="399">
        <v>74013</v>
      </c>
      <c r="C219" s="1682" t="s">
        <v>1516</v>
      </c>
      <c r="D219" s="1780">
        <v>18054850000</v>
      </c>
      <c r="E219" s="1780">
        <v>0</v>
      </c>
      <c r="F219" s="507"/>
      <c r="G219" s="496"/>
      <c r="H219" s="496"/>
      <c r="I219" s="496"/>
      <c r="J219" s="496"/>
      <c r="K219" s="496"/>
      <c r="L219" s="496"/>
      <c r="M219" s="496"/>
      <c r="N219" s="496"/>
      <c r="O219" s="496"/>
      <c r="P219" s="496"/>
      <c r="Q219" s="496"/>
      <c r="R219" s="496"/>
      <c r="S219" s="496"/>
      <c r="T219" s="496"/>
      <c r="U219" s="496"/>
      <c r="V219" s="496"/>
      <c r="W219" s="496"/>
      <c r="X219" s="496"/>
      <c r="Y219" s="496"/>
      <c r="Z219" s="496"/>
      <c r="AA219" s="496"/>
      <c r="AB219" s="496"/>
      <c r="AC219" s="496"/>
      <c r="AD219" s="496"/>
      <c r="AE219" s="496"/>
      <c r="AF219" s="496"/>
      <c r="AG219" s="496"/>
      <c r="AH219" s="496"/>
      <c r="AI219" s="496"/>
      <c r="AJ219" s="496"/>
      <c r="AK219" s="496"/>
      <c r="AL219" s="496"/>
      <c r="AM219" s="496"/>
      <c r="AN219" s="496"/>
      <c r="AO219" s="496"/>
      <c r="AP219" s="496"/>
      <c r="AQ219" s="496"/>
      <c r="AR219" s="496"/>
      <c r="AS219" s="496"/>
      <c r="AT219" s="496"/>
      <c r="AU219" s="496"/>
      <c r="AV219" s="496"/>
      <c r="AW219" s="496"/>
      <c r="AX219" s="496"/>
      <c r="AY219" s="496"/>
      <c r="AZ219" s="496"/>
      <c r="BA219" s="496"/>
      <c r="BB219" s="496"/>
      <c r="BC219" s="496"/>
      <c r="BD219" s="496"/>
      <c r="BE219" s="496"/>
      <c r="BF219" s="496"/>
      <c r="BG219" s="496"/>
      <c r="BH219" s="496"/>
      <c r="BI219" s="496"/>
      <c r="BJ219" s="496"/>
      <c r="BK219" s="496"/>
      <c r="BL219" s="496"/>
      <c r="BM219" s="496"/>
      <c r="BN219" s="496"/>
      <c r="BO219" s="496"/>
      <c r="BP219" s="496"/>
      <c r="BQ219" s="496"/>
      <c r="BR219" s="496"/>
      <c r="BS219" s="496"/>
      <c r="BT219" s="496"/>
      <c r="BU219" s="496"/>
      <c r="BV219" s="496"/>
      <c r="BW219" s="496"/>
      <c r="BX219" s="496"/>
      <c r="BY219" s="496"/>
      <c r="BZ219" s="496"/>
      <c r="CA219" s="496"/>
      <c r="CB219" s="496"/>
      <c r="CC219" s="496"/>
      <c r="CD219" s="496"/>
      <c r="CE219" s="496"/>
      <c r="CF219" s="496"/>
      <c r="CG219" s="496"/>
      <c r="CH219" s="496"/>
      <c r="CI219" s="496"/>
      <c r="CJ219" s="496"/>
      <c r="CK219" s="496"/>
      <c r="CL219" s="496"/>
      <c r="CM219" s="496"/>
      <c r="CN219" s="1779">
        <f t="shared" si="18"/>
        <v>18054850000</v>
      </c>
      <c r="CO219" s="496"/>
      <c r="CP219" s="496"/>
      <c r="CQ219" s="496"/>
      <c r="CR219" s="496"/>
      <c r="CS219" s="496"/>
      <c r="CT219" s="496"/>
      <c r="CU219" s="496"/>
      <c r="CV219" s="496"/>
      <c r="CW219" s="496"/>
      <c r="CX219" s="496"/>
      <c r="CY219" s="1374"/>
      <c r="CZ219" s="1374"/>
      <c r="DA219" s="496"/>
      <c r="DB219" s="496"/>
      <c r="DC219" s="496"/>
      <c r="DD219" s="496"/>
      <c r="DE219" s="496"/>
      <c r="DF219" s="496"/>
      <c r="DG219" s="496"/>
      <c r="DH219" s="496"/>
      <c r="DI219" s="496"/>
      <c r="DJ219" s="496"/>
      <c r="DK219" s="496"/>
      <c r="DL219" s="496"/>
      <c r="DM219" s="496"/>
      <c r="DN219" s="496"/>
      <c r="DO219" s="496"/>
      <c r="DP219" s="496"/>
      <c r="DQ219" s="496"/>
      <c r="DR219" s="496"/>
      <c r="DS219" s="496"/>
      <c r="DT219" s="496"/>
      <c r="DU219" s="496"/>
      <c r="DV219" s="496"/>
      <c r="DW219" s="496"/>
      <c r="DX219" s="496"/>
      <c r="DY219" s="496"/>
      <c r="DZ219" s="496"/>
      <c r="EA219" s="496"/>
      <c r="EB219" s="496"/>
      <c r="EC219" s="496"/>
      <c r="ED219" s="496"/>
      <c r="EE219" s="496"/>
      <c r="EF219" s="496"/>
      <c r="EG219" s="496"/>
      <c r="EH219" s="496"/>
      <c r="EI219" s="496"/>
      <c r="EJ219" s="496"/>
      <c r="EK219" s="496"/>
      <c r="EL219" s="496"/>
      <c r="EM219" s="496"/>
      <c r="EN219" s="496"/>
      <c r="EO219" s="496"/>
      <c r="EP219" s="496"/>
      <c r="EQ219" s="496"/>
      <c r="ER219" s="496"/>
      <c r="ES219" s="496"/>
      <c r="ET219" s="496"/>
      <c r="EU219" s="496"/>
      <c r="EV219" s="496"/>
      <c r="EW219" s="496"/>
      <c r="EX219" s="496"/>
      <c r="EY219" s="496"/>
      <c r="EZ219" s="1684"/>
      <c r="FA219" s="500">
        <f t="shared" si="16"/>
        <v>18054850000</v>
      </c>
      <c r="FB219" s="501">
        <f t="shared" si="17"/>
        <v>0</v>
      </c>
      <c r="FC219" s="404"/>
      <c r="FD219" s="404">
        <v>1768715292</v>
      </c>
      <c r="FE219" s="404"/>
      <c r="FF219" s="404"/>
      <c r="FG219" s="404"/>
      <c r="FH219" s="404"/>
      <c r="FI219" s="404"/>
      <c r="FJ219" s="404"/>
      <c r="FK219" s="404"/>
      <c r="FL219" s="504"/>
    </row>
    <row r="220" spans="1:168" ht="20.25" x14ac:dyDescent="0.5">
      <c r="A220" s="399">
        <v>740</v>
      </c>
      <c r="B220" s="399">
        <v>74020</v>
      </c>
      <c r="C220" s="1682" t="s">
        <v>1518</v>
      </c>
      <c r="D220" s="921"/>
      <c r="E220" s="921">
        <v>0</v>
      </c>
      <c r="F220" s="507"/>
      <c r="G220" s="496"/>
      <c r="H220" s="496"/>
      <c r="I220" s="496"/>
      <c r="J220" s="496"/>
      <c r="K220" s="496"/>
      <c r="L220" s="496"/>
      <c r="M220" s="496"/>
      <c r="N220" s="496"/>
      <c r="O220" s="496"/>
      <c r="P220" s="496"/>
      <c r="Q220" s="496"/>
      <c r="R220" s="496"/>
      <c r="S220" s="496"/>
      <c r="T220" s="496"/>
      <c r="U220" s="496"/>
      <c r="V220" s="496"/>
      <c r="W220" s="496"/>
      <c r="X220" s="496"/>
      <c r="Y220" s="496"/>
      <c r="Z220" s="496"/>
      <c r="AA220" s="496"/>
      <c r="AB220" s="496"/>
      <c r="AC220" s="496"/>
      <c r="AD220" s="496"/>
      <c r="AE220" s="496"/>
      <c r="AF220" s="496"/>
      <c r="AG220" s="496"/>
      <c r="AH220" s="496"/>
      <c r="AI220" s="496"/>
      <c r="AJ220" s="496"/>
      <c r="AK220" s="496"/>
      <c r="AL220" s="496"/>
      <c r="AM220" s="496"/>
      <c r="AN220" s="496"/>
      <c r="AO220" s="496"/>
      <c r="AP220" s="496"/>
      <c r="AQ220" s="496"/>
      <c r="AR220" s="496"/>
      <c r="AS220" s="496"/>
      <c r="AT220" s="496"/>
      <c r="AU220" s="496"/>
      <c r="AV220" s="496"/>
      <c r="AW220" s="496"/>
      <c r="AX220" s="496"/>
      <c r="AY220" s="496"/>
      <c r="AZ220" s="496"/>
      <c r="BA220" s="496"/>
      <c r="BB220" s="496"/>
      <c r="BC220" s="496"/>
      <c r="BD220" s="496"/>
      <c r="BE220" s="496"/>
      <c r="BF220" s="496"/>
      <c r="BG220" s="496"/>
      <c r="BH220" s="496"/>
      <c r="BI220" s="496"/>
      <c r="BJ220" s="496"/>
      <c r="BK220" s="496"/>
      <c r="BL220" s="496"/>
      <c r="BM220" s="496"/>
      <c r="BN220" s="496"/>
      <c r="BO220" s="496"/>
      <c r="BP220" s="496"/>
      <c r="BQ220" s="496"/>
      <c r="BR220" s="496"/>
      <c r="BS220" s="496"/>
      <c r="BT220" s="496"/>
      <c r="BU220" s="496"/>
      <c r="BV220" s="496"/>
      <c r="BW220" s="496"/>
      <c r="BX220" s="496"/>
      <c r="BY220" s="496"/>
      <c r="BZ220" s="496"/>
      <c r="CA220" s="496"/>
      <c r="CB220" s="496"/>
      <c r="CC220" s="496"/>
      <c r="CD220" s="496"/>
      <c r="CE220" s="496"/>
      <c r="CF220" s="496"/>
      <c r="CG220" s="496"/>
      <c r="CH220" s="496"/>
      <c r="CI220" s="496"/>
      <c r="CJ220" s="496"/>
      <c r="CK220" s="496"/>
      <c r="CL220" s="496"/>
      <c r="CM220" s="496"/>
      <c r="CN220" s="496">
        <f>D220</f>
        <v>0</v>
      </c>
      <c r="CO220" s="496"/>
      <c r="CP220" s="496"/>
      <c r="CQ220" s="496"/>
      <c r="CR220" s="496"/>
      <c r="CS220" s="496"/>
      <c r="CT220" s="496"/>
      <c r="CU220" s="496"/>
      <c r="CV220" s="496"/>
      <c r="CW220" s="496"/>
      <c r="CX220" s="496"/>
      <c r="CY220" s="1374"/>
      <c r="CZ220" s="1374"/>
      <c r="DA220" s="496"/>
      <c r="DB220" s="496"/>
      <c r="DC220" s="496"/>
      <c r="DD220" s="496"/>
      <c r="DE220" s="496"/>
      <c r="DF220" s="496"/>
      <c r="DG220" s="496"/>
      <c r="DH220" s="496"/>
      <c r="DI220" s="496"/>
      <c r="DJ220" s="496"/>
      <c r="DK220" s="496"/>
      <c r="DL220" s="496"/>
      <c r="DM220" s="496"/>
      <c r="DN220" s="496"/>
      <c r="DO220" s="496"/>
      <c r="DP220" s="496"/>
      <c r="DQ220" s="496"/>
      <c r="DR220" s="496"/>
      <c r="DS220" s="496"/>
      <c r="DT220" s="496"/>
      <c r="DU220" s="496"/>
      <c r="DV220" s="496"/>
      <c r="DW220" s="496"/>
      <c r="DX220" s="496"/>
      <c r="DY220" s="496"/>
      <c r="DZ220" s="496"/>
      <c r="EA220" s="496"/>
      <c r="EB220" s="496"/>
      <c r="EC220" s="496"/>
      <c r="ED220" s="496"/>
      <c r="EE220" s="496"/>
      <c r="EF220" s="496"/>
      <c r="EG220" s="496"/>
      <c r="EH220" s="496"/>
      <c r="EI220" s="496"/>
      <c r="EJ220" s="496"/>
      <c r="EK220" s="496"/>
      <c r="EL220" s="496"/>
      <c r="EM220" s="496"/>
      <c r="EN220" s="496"/>
      <c r="EO220" s="496"/>
      <c r="EP220" s="496"/>
      <c r="EQ220" s="496"/>
      <c r="ER220" s="496"/>
      <c r="ES220" s="496"/>
      <c r="ET220" s="496"/>
      <c r="EU220" s="496"/>
      <c r="EV220" s="496"/>
      <c r="EW220" s="496"/>
      <c r="EX220" s="496"/>
      <c r="EY220" s="496"/>
      <c r="EZ220" s="1684"/>
      <c r="FA220" s="500">
        <f t="shared" si="16"/>
        <v>0</v>
      </c>
      <c r="FB220" s="501">
        <f t="shared" si="17"/>
        <v>0</v>
      </c>
      <c r="FC220" s="404"/>
      <c r="FD220" s="404">
        <v>613385000</v>
      </c>
      <c r="FE220" s="404"/>
      <c r="FF220" s="404"/>
      <c r="FG220" s="404"/>
      <c r="FH220" s="404"/>
      <c r="FI220" s="404"/>
      <c r="FJ220" s="404"/>
      <c r="FK220" s="404"/>
      <c r="FL220" s="504"/>
    </row>
    <row r="221" spans="1:168" ht="20.25" x14ac:dyDescent="0.5">
      <c r="A221" s="399">
        <v>740</v>
      </c>
      <c r="B221" s="399">
        <v>74023</v>
      </c>
      <c r="C221" s="1682" t="s">
        <v>1519</v>
      </c>
      <c r="D221" s="1780">
        <v>19731000000</v>
      </c>
      <c r="E221" s="921">
        <v>0</v>
      </c>
      <c r="F221" s="507"/>
      <c r="G221" s="496"/>
      <c r="H221" s="496"/>
      <c r="I221" s="496"/>
      <c r="J221" s="496"/>
      <c r="K221" s="496"/>
      <c r="L221" s="496"/>
      <c r="M221" s="496"/>
      <c r="N221" s="496"/>
      <c r="O221" s="496"/>
      <c r="P221" s="496"/>
      <c r="Q221" s="496"/>
      <c r="R221" s="496"/>
      <c r="S221" s="496"/>
      <c r="T221" s="496"/>
      <c r="U221" s="496"/>
      <c r="V221" s="496"/>
      <c r="W221" s="496"/>
      <c r="X221" s="496"/>
      <c r="Y221" s="496"/>
      <c r="Z221" s="496"/>
      <c r="AA221" s="496"/>
      <c r="AB221" s="496"/>
      <c r="AC221" s="496"/>
      <c r="AD221" s="496"/>
      <c r="AE221" s="496"/>
      <c r="AF221" s="496"/>
      <c r="AG221" s="496"/>
      <c r="AH221" s="496"/>
      <c r="AI221" s="496"/>
      <c r="AJ221" s="496"/>
      <c r="AK221" s="496"/>
      <c r="AL221" s="496"/>
      <c r="AM221" s="496"/>
      <c r="AN221" s="496"/>
      <c r="AO221" s="496"/>
      <c r="AP221" s="496"/>
      <c r="AQ221" s="496"/>
      <c r="AR221" s="496"/>
      <c r="AS221" s="496"/>
      <c r="AT221" s="496"/>
      <c r="AU221" s="496"/>
      <c r="AV221" s="496"/>
      <c r="AW221" s="496"/>
      <c r="AX221" s="496"/>
      <c r="AY221" s="496"/>
      <c r="AZ221" s="496"/>
      <c r="BA221" s="496"/>
      <c r="BB221" s="496"/>
      <c r="BC221" s="496"/>
      <c r="BD221" s="496"/>
      <c r="BE221" s="496"/>
      <c r="BF221" s="496"/>
      <c r="BG221" s="496"/>
      <c r="BH221" s="496"/>
      <c r="BI221" s="496"/>
      <c r="BJ221" s="496"/>
      <c r="BK221" s="496"/>
      <c r="BL221" s="496"/>
      <c r="BM221" s="496"/>
      <c r="BN221" s="496"/>
      <c r="BO221" s="496"/>
      <c r="BP221" s="496"/>
      <c r="BQ221" s="496"/>
      <c r="BR221" s="496"/>
      <c r="BS221" s="496"/>
      <c r="BT221" s="496"/>
      <c r="BU221" s="496"/>
      <c r="BV221" s="496"/>
      <c r="BW221" s="496"/>
      <c r="BX221" s="496"/>
      <c r="BY221" s="496"/>
      <c r="BZ221" s="496"/>
      <c r="CA221" s="496"/>
      <c r="CB221" s="496"/>
      <c r="CC221" s="496"/>
      <c r="CD221" s="496"/>
      <c r="CE221" s="496"/>
      <c r="CF221" s="496"/>
      <c r="CG221" s="496"/>
      <c r="CH221" s="496"/>
      <c r="CI221" s="496"/>
      <c r="CJ221" s="496"/>
      <c r="CK221" s="496"/>
      <c r="CL221" s="496"/>
      <c r="CM221" s="496"/>
      <c r="CN221" s="496"/>
      <c r="CO221" s="496">
        <f>D221</f>
        <v>19731000000</v>
      </c>
      <c r="CP221" s="496"/>
      <c r="CQ221" s="496"/>
      <c r="CR221" s="496"/>
      <c r="CS221" s="496"/>
      <c r="CT221" s="496"/>
      <c r="CU221" s="496"/>
      <c r="CV221" s="496"/>
      <c r="CW221" s="496"/>
      <c r="CX221" s="496"/>
      <c r="CY221" s="1374"/>
      <c r="CZ221" s="1374"/>
      <c r="DA221" s="496"/>
      <c r="DB221" s="496"/>
      <c r="DC221" s="496"/>
      <c r="DD221" s="496"/>
      <c r="DE221" s="496"/>
      <c r="DF221" s="496"/>
      <c r="DG221" s="496"/>
      <c r="DH221" s="496"/>
      <c r="DI221" s="496"/>
      <c r="DJ221" s="496"/>
      <c r="DK221" s="496"/>
      <c r="DL221" s="496"/>
      <c r="DM221" s="496"/>
      <c r="DN221" s="496"/>
      <c r="DO221" s="496"/>
      <c r="DP221" s="496"/>
      <c r="DQ221" s="496"/>
      <c r="DR221" s="496"/>
      <c r="DS221" s="496"/>
      <c r="DT221" s="496"/>
      <c r="DU221" s="496"/>
      <c r="DV221" s="496"/>
      <c r="DW221" s="496"/>
      <c r="DX221" s="496"/>
      <c r="DY221" s="496"/>
      <c r="DZ221" s="496"/>
      <c r="EA221" s="496"/>
      <c r="EB221" s="496"/>
      <c r="EC221" s="496"/>
      <c r="ED221" s="496"/>
      <c r="EE221" s="496"/>
      <c r="EF221" s="496"/>
      <c r="EG221" s="496"/>
      <c r="EH221" s="496"/>
      <c r="EI221" s="496"/>
      <c r="EJ221" s="496"/>
      <c r="EK221" s="496"/>
      <c r="EL221" s="496"/>
      <c r="EM221" s="496"/>
      <c r="EN221" s="496"/>
      <c r="EO221" s="496"/>
      <c r="EP221" s="496"/>
      <c r="EQ221" s="496"/>
      <c r="ER221" s="496"/>
      <c r="ES221" s="496"/>
      <c r="ET221" s="496"/>
      <c r="EU221" s="496"/>
      <c r="EV221" s="496"/>
      <c r="EW221" s="496"/>
      <c r="EX221" s="496"/>
      <c r="EY221" s="496"/>
      <c r="EZ221" s="1684"/>
      <c r="FA221" s="500">
        <f t="shared" si="16"/>
        <v>19731000000</v>
      </c>
      <c r="FB221" s="501">
        <f t="shared" si="17"/>
        <v>0</v>
      </c>
      <c r="FC221" s="404"/>
      <c r="FD221" s="404">
        <v>138193549</v>
      </c>
      <c r="FE221" s="404"/>
      <c r="FF221" s="404"/>
      <c r="FG221" s="404"/>
      <c r="FH221" s="404"/>
      <c r="FI221" s="404"/>
      <c r="FJ221" s="404"/>
      <c r="FK221" s="404"/>
      <c r="FL221" s="504"/>
    </row>
    <row r="222" spans="1:168" ht="20.25" x14ac:dyDescent="0.5">
      <c r="A222" s="399">
        <v>740</v>
      </c>
      <c r="B222" s="399">
        <v>74030</v>
      </c>
      <c r="C222" s="1682" t="s">
        <v>1520</v>
      </c>
      <c r="D222" s="1780">
        <v>695607306</v>
      </c>
      <c r="E222" s="1780">
        <v>0</v>
      </c>
      <c r="F222" s="507"/>
      <c r="G222" s="496"/>
      <c r="H222" s="496"/>
      <c r="I222" s="496"/>
      <c r="J222" s="496"/>
      <c r="K222" s="496"/>
      <c r="L222" s="496"/>
      <c r="M222" s="496"/>
      <c r="N222" s="496"/>
      <c r="O222" s="496"/>
      <c r="P222" s="496"/>
      <c r="Q222" s="496"/>
      <c r="R222" s="496"/>
      <c r="S222" s="496"/>
      <c r="T222" s="496"/>
      <c r="U222" s="496"/>
      <c r="V222" s="496"/>
      <c r="W222" s="496"/>
      <c r="X222" s="496"/>
      <c r="Y222" s="496"/>
      <c r="Z222" s="496"/>
      <c r="AA222" s="496"/>
      <c r="AB222" s="496"/>
      <c r="AC222" s="496"/>
      <c r="AD222" s="496"/>
      <c r="AE222" s="496"/>
      <c r="AF222" s="496"/>
      <c r="AG222" s="496"/>
      <c r="AH222" s="496"/>
      <c r="AI222" s="496"/>
      <c r="AJ222" s="496"/>
      <c r="AK222" s="496"/>
      <c r="AL222" s="496"/>
      <c r="AM222" s="496"/>
      <c r="AN222" s="496"/>
      <c r="AO222" s="496"/>
      <c r="AP222" s="496"/>
      <c r="AQ222" s="496"/>
      <c r="AR222" s="496"/>
      <c r="AS222" s="496"/>
      <c r="AT222" s="496"/>
      <c r="AU222" s="496"/>
      <c r="AV222" s="496"/>
      <c r="AW222" s="496"/>
      <c r="AX222" s="496"/>
      <c r="AY222" s="496"/>
      <c r="AZ222" s="496"/>
      <c r="BA222" s="496"/>
      <c r="BB222" s="496"/>
      <c r="BC222" s="496"/>
      <c r="BD222" s="496"/>
      <c r="BE222" s="496"/>
      <c r="BF222" s="496"/>
      <c r="BG222" s="496"/>
      <c r="BH222" s="496"/>
      <c r="BI222" s="496"/>
      <c r="BJ222" s="496"/>
      <c r="BK222" s="496"/>
      <c r="BL222" s="496"/>
      <c r="BM222" s="496"/>
      <c r="BN222" s="496"/>
      <c r="BO222" s="496"/>
      <c r="BP222" s="496"/>
      <c r="BQ222" s="496"/>
      <c r="BR222" s="496"/>
      <c r="BS222" s="496"/>
      <c r="BT222" s="496"/>
      <c r="BU222" s="496"/>
      <c r="BV222" s="496"/>
      <c r="BW222" s="496"/>
      <c r="BX222" s="496"/>
      <c r="BY222" s="496"/>
      <c r="BZ222" s="496"/>
      <c r="CA222" s="496"/>
      <c r="CB222" s="496"/>
      <c r="CC222" s="496"/>
      <c r="CD222" s="496"/>
      <c r="CE222" s="496"/>
      <c r="CF222" s="496"/>
      <c r="CG222" s="496"/>
      <c r="CH222" s="496"/>
      <c r="CI222" s="496"/>
      <c r="CJ222" s="496"/>
      <c r="CK222" s="496"/>
      <c r="CL222" s="496"/>
      <c r="CM222" s="496"/>
      <c r="CN222" s="1779">
        <f>D222</f>
        <v>695607306</v>
      </c>
      <c r="CO222" s="496"/>
      <c r="CP222" s="496"/>
      <c r="CQ222" s="496"/>
      <c r="CR222" s="496"/>
      <c r="CS222" s="496"/>
      <c r="CT222" s="496"/>
      <c r="CU222" s="496"/>
      <c r="CV222" s="496"/>
      <c r="CW222" s="496"/>
      <c r="CX222" s="496"/>
      <c r="CY222" s="1374"/>
      <c r="CZ222" s="1374"/>
      <c r="DA222" s="496"/>
      <c r="DB222" s="496"/>
      <c r="DC222" s="496"/>
      <c r="DD222" s="496"/>
      <c r="DE222" s="496"/>
      <c r="DF222" s="496"/>
      <c r="DG222" s="496"/>
      <c r="DH222" s="496"/>
      <c r="DI222" s="496"/>
      <c r="DJ222" s="496"/>
      <c r="DK222" s="496"/>
      <c r="DL222" s="496"/>
      <c r="DM222" s="496"/>
      <c r="DN222" s="496"/>
      <c r="DO222" s="496"/>
      <c r="DP222" s="496"/>
      <c r="DQ222" s="496"/>
      <c r="DR222" s="496"/>
      <c r="DS222" s="496"/>
      <c r="DT222" s="496"/>
      <c r="DU222" s="496"/>
      <c r="DV222" s="496"/>
      <c r="DW222" s="496"/>
      <c r="DX222" s="496"/>
      <c r="DY222" s="496"/>
      <c r="DZ222" s="496"/>
      <c r="EA222" s="496"/>
      <c r="EB222" s="496"/>
      <c r="EC222" s="496"/>
      <c r="ED222" s="496"/>
      <c r="EE222" s="496"/>
      <c r="EF222" s="496"/>
      <c r="EG222" s="496"/>
      <c r="EH222" s="496"/>
      <c r="EI222" s="496"/>
      <c r="EJ222" s="496"/>
      <c r="EK222" s="496"/>
      <c r="EL222" s="496"/>
      <c r="EM222" s="496"/>
      <c r="EN222" s="496"/>
      <c r="EO222" s="496"/>
      <c r="EP222" s="496"/>
      <c r="EQ222" s="496"/>
      <c r="ER222" s="496"/>
      <c r="ES222" s="496"/>
      <c r="ET222" s="496"/>
      <c r="EU222" s="496"/>
      <c r="EV222" s="496"/>
      <c r="EW222" s="496"/>
      <c r="EX222" s="496"/>
      <c r="EY222" s="496"/>
      <c r="EZ222" s="1684"/>
      <c r="FA222" s="500">
        <f t="shared" si="16"/>
        <v>695607306</v>
      </c>
      <c r="FB222" s="501">
        <f t="shared" si="17"/>
        <v>0</v>
      </c>
      <c r="FC222" s="404"/>
      <c r="FD222" s="404">
        <v>20885403539</v>
      </c>
      <c r="FE222" s="404"/>
      <c r="FF222" s="404"/>
      <c r="FG222" s="404"/>
      <c r="FH222" s="404"/>
      <c r="FI222" s="404"/>
      <c r="FJ222" s="404"/>
      <c r="FK222" s="404"/>
      <c r="FL222" s="504"/>
    </row>
    <row r="223" spans="1:168" ht="20.25" x14ac:dyDescent="0.5">
      <c r="A223" s="399">
        <v>740</v>
      </c>
      <c r="B223" s="399">
        <v>74031</v>
      </c>
      <c r="C223" s="1682" t="s">
        <v>1521</v>
      </c>
      <c r="D223" s="1780">
        <v>97659278765</v>
      </c>
      <c r="E223" s="921">
        <v>0</v>
      </c>
      <c r="F223" s="507"/>
      <c r="G223" s="496"/>
      <c r="H223" s="496"/>
      <c r="I223" s="496"/>
      <c r="J223" s="496"/>
      <c r="K223" s="496"/>
      <c r="L223" s="496"/>
      <c r="M223" s="496"/>
      <c r="N223" s="496"/>
      <c r="O223" s="496"/>
      <c r="P223" s="496"/>
      <c r="Q223" s="496"/>
      <c r="R223" s="496"/>
      <c r="S223" s="496"/>
      <c r="T223" s="496"/>
      <c r="U223" s="496"/>
      <c r="V223" s="496"/>
      <c r="W223" s="496"/>
      <c r="X223" s="496"/>
      <c r="Y223" s="496"/>
      <c r="Z223" s="496"/>
      <c r="AA223" s="496"/>
      <c r="AB223" s="496"/>
      <c r="AC223" s="496"/>
      <c r="AD223" s="496"/>
      <c r="AE223" s="496"/>
      <c r="AF223" s="496"/>
      <c r="AG223" s="496"/>
      <c r="AH223" s="496"/>
      <c r="AI223" s="496"/>
      <c r="AJ223" s="496"/>
      <c r="AK223" s="496"/>
      <c r="AL223" s="496"/>
      <c r="AM223" s="496"/>
      <c r="AN223" s="496"/>
      <c r="AO223" s="496"/>
      <c r="AP223" s="496"/>
      <c r="AQ223" s="496"/>
      <c r="AR223" s="496"/>
      <c r="AS223" s="496"/>
      <c r="AT223" s="496"/>
      <c r="AU223" s="496"/>
      <c r="AV223" s="496"/>
      <c r="AW223" s="496"/>
      <c r="AX223" s="496"/>
      <c r="AY223" s="496"/>
      <c r="AZ223" s="496"/>
      <c r="BA223" s="496"/>
      <c r="BB223" s="496"/>
      <c r="BC223" s="496"/>
      <c r="BD223" s="496"/>
      <c r="BE223" s="496"/>
      <c r="BF223" s="496"/>
      <c r="BG223" s="496"/>
      <c r="BH223" s="496"/>
      <c r="BI223" s="496"/>
      <c r="BJ223" s="496"/>
      <c r="BK223" s="496"/>
      <c r="BL223" s="496"/>
      <c r="BM223" s="496"/>
      <c r="BN223" s="496"/>
      <c r="BO223" s="496"/>
      <c r="BP223" s="496"/>
      <c r="BQ223" s="496"/>
      <c r="BR223" s="496"/>
      <c r="BS223" s="496"/>
      <c r="BT223" s="496"/>
      <c r="BU223" s="496"/>
      <c r="BV223" s="496"/>
      <c r="BW223" s="496"/>
      <c r="BX223" s="496"/>
      <c r="BY223" s="496"/>
      <c r="BZ223" s="496"/>
      <c r="CA223" s="496"/>
      <c r="CB223" s="496"/>
      <c r="CC223" s="496"/>
      <c r="CD223" s="496"/>
      <c r="CE223" s="496"/>
      <c r="CF223" s="496"/>
      <c r="CG223" s="496"/>
      <c r="CH223" s="496"/>
      <c r="CI223" s="496"/>
      <c r="CJ223" s="496"/>
      <c r="CK223" s="496"/>
      <c r="CL223" s="496"/>
      <c r="CM223" s="496"/>
      <c r="CN223" s="496"/>
      <c r="CO223" s="496"/>
      <c r="CP223" s="496">
        <f>D223</f>
        <v>97659278765</v>
      </c>
      <c r="CQ223" s="496"/>
      <c r="CR223" s="496"/>
      <c r="CS223" s="496"/>
      <c r="CT223" s="496"/>
      <c r="CU223" s="496"/>
      <c r="CV223" s="496"/>
      <c r="CW223" s="496"/>
      <c r="CX223" s="496"/>
      <c r="CY223" s="1374"/>
      <c r="CZ223" s="1374"/>
      <c r="DA223" s="496"/>
      <c r="DB223" s="496"/>
      <c r="DC223" s="496"/>
      <c r="DD223" s="496"/>
      <c r="DE223" s="496"/>
      <c r="DF223" s="496"/>
      <c r="DG223" s="496"/>
      <c r="DH223" s="496"/>
      <c r="DI223" s="496"/>
      <c r="DJ223" s="496"/>
      <c r="DK223" s="496"/>
      <c r="DL223" s="496"/>
      <c r="DM223" s="496"/>
      <c r="DN223" s="496"/>
      <c r="DO223" s="496"/>
      <c r="DP223" s="496"/>
      <c r="DQ223" s="496"/>
      <c r="DR223" s="496"/>
      <c r="DS223" s="496"/>
      <c r="DT223" s="496"/>
      <c r="DU223" s="496"/>
      <c r="DV223" s="496"/>
      <c r="DW223" s="496"/>
      <c r="DX223" s="496"/>
      <c r="DY223" s="496"/>
      <c r="DZ223" s="496"/>
      <c r="EA223" s="496"/>
      <c r="EB223" s="496"/>
      <c r="EC223" s="496"/>
      <c r="ED223" s="496"/>
      <c r="EE223" s="496"/>
      <c r="EF223" s="496"/>
      <c r="EG223" s="496"/>
      <c r="EH223" s="496"/>
      <c r="EI223" s="496"/>
      <c r="EJ223" s="496"/>
      <c r="EK223" s="496"/>
      <c r="EL223" s="496"/>
      <c r="EM223" s="496"/>
      <c r="EN223" s="496"/>
      <c r="EO223" s="496"/>
      <c r="EP223" s="496"/>
      <c r="EQ223" s="496"/>
      <c r="ER223" s="496"/>
      <c r="ES223" s="496"/>
      <c r="ET223" s="496"/>
      <c r="EU223" s="496"/>
      <c r="EV223" s="496"/>
      <c r="EW223" s="496"/>
      <c r="EX223" s="496"/>
      <c r="EY223" s="496"/>
      <c r="EZ223" s="1684"/>
      <c r="FA223" s="500">
        <f t="shared" si="16"/>
        <v>97659278765</v>
      </c>
      <c r="FB223" s="501">
        <f t="shared" si="17"/>
        <v>0</v>
      </c>
      <c r="FC223" s="404"/>
      <c r="FD223" s="404">
        <v>140452240</v>
      </c>
      <c r="FE223" s="404"/>
      <c r="FF223" s="404"/>
      <c r="FG223" s="404"/>
      <c r="FH223" s="404"/>
      <c r="FI223" s="404"/>
      <c r="FJ223" s="404"/>
      <c r="FK223" s="404"/>
      <c r="FL223" s="504"/>
    </row>
    <row r="224" spans="1:168" ht="20.25" x14ac:dyDescent="0.5">
      <c r="A224" s="399">
        <v>740</v>
      </c>
      <c r="B224" s="399">
        <v>74035</v>
      </c>
      <c r="C224" s="1682" t="s">
        <v>1522</v>
      </c>
      <c r="D224" s="1780">
        <v>437968799313</v>
      </c>
      <c r="E224" s="921">
        <v>0</v>
      </c>
      <c r="F224" s="507"/>
      <c r="G224" s="496"/>
      <c r="H224" s="496"/>
      <c r="I224" s="496"/>
      <c r="J224" s="496"/>
      <c r="K224" s="496"/>
      <c r="L224" s="496"/>
      <c r="M224" s="496"/>
      <c r="N224" s="496"/>
      <c r="O224" s="496"/>
      <c r="P224" s="496"/>
      <c r="Q224" s="496"/>
      <c r="R224" s="496"/>
      <c r="S224" s="496"/>
      <c r="T224" s="496"/>
      <c r="U224" s="496"/>
      <c r="V224" s="496"/>
      <c r="W224" s="496"/>
      <c r="X224" s="496"/>
      <c r="Y224" s="496"/>
      <c r="Z224" s="496"/>
      <c r="AA224" s="496"/>
      <c r="AB224" s="496"/>
      <c r="AC224" s="496"/>
      <c r="AD224" s="496"/>
      <c r="AE224" s="496"/>
      <c r="AF224" s="496"/>
      <c r="AG224" s="496"/>
      <c r="AH224" s="496"/>
      <c r="AI224" s="496"/>
      <c r="AJ224" s="496"/>
      <c r="AK224" s="496"/>
      <c r="AL224" s="496"/>
      <c r="AM224" s="496"/>
      <c r="AN224" s="496"/>
      <c r="AO224" s="496"/>
      <c r="AP224" s="496"/>
      <c r="AQ224" s="496"/>
      <c r="AR224" s="496"/>
      <c r="AS224" s="496"/>
      <c r="AT224" s="496"/>
      <c r="AU224" s="496"/>
      <c r="AV224" s="496"/>
      <c r="AW224" s="496"/>
      <c r="AX224" s="496"/>
      <c r="AY224" s="496"/>
      <c r="AZ224" s="496"/>
      <c r="BA224" s="496"/>
      <c r="BB224" s="496"/>
      <c r="BC224" s="496"/>
      <c r="BD224" s="496"/>
      <c r="BE224" s="496"/>
      <c r="BF224" s="496"/>
      <c r="BG224" s="496"/>
      <c r="BH224" s="496"/>
      <c r="BI224" s="496"/>
      <c r="BJ224" s="496"/>
      <c r="BK224" s="496"/>
      <c r="BL224" s="496"/>
      <c r="BM224" s="496"/>
      <c r="BN224" s="496"/>
      <c r="BO224" s="496"/>
      <c r="BP224" s="496"/>
      <c r="BQ224" s="496"/>
      <c r="BR224" s="496"/>
      <c r="BS224" s="496"/>
      <c r="BT224" s="496"/>
      <c r="BU224" s="496"/>
      <c r="BV224" s="496"/>
      <c r="BW224" s="496"/>
      <c r="BX224" s="496"/>
      <c r="BY224" s="496"/>
      <c r="BZ224" s="496"/>
      <c r="CA224" s="496"/>
      <c r="CB224" s="496"/>
      <c r="CC224" s="496"/>
      <c r="CD224" s="496"/>
      <c r="CE224" s="496"/>
      <c r="CF224" s="496"/>
      <c r="CG224" s="496"/>
      <c r="CH224" s="496"/>
      <c r="CI224" s="496"/>
      <c r="CJ224" s="496"/>
      <c r="CK224" s="496"/>
      <c r="CL224" s="496"/>
      <c r="CM224" s="496"/>
      <c r="CN224" s="496"/>
      <c r="CO224" s="496">
        <f>D224</f>
        <v>437968799313</v>
      </c>
      <c r="CP224" s="496"/>
      <c r="CQ224" s="496"/>
      <c r="CR224" s="496"/>
      <c r="CS224" s="496"/>
      <c r="CT224" s="496"/>
      <c r="CU224" s="496"/>
      <c r="CV224" s="496"/>
      <c r="CW224" s="496"/>
      <c r="CX224" s="496"/>
      <c r="CY224" s="1374"/>
      <c r="CZ224" s="1374"/>
      <c r="DA224" s="496"/>
      <c r="DB224" s="496"/>
      <c r="DC224" s="496"/>
      <c r="DD224" s="496"/>
      <c r="DE224" s="496"/>
      <c r="DF224" s="496"/>
      <c r="DG224" s="496"/>
      <c r="DH224" s="496"/>
      <c r="DI224" s="496"/>
      <c r="DJ224" s="496"/>
      <c r="DK224" s="496"/>
      <c r="DL224" s="496"/>
      <c r="DM224" s="496"/>
      <c r="DN224" s="496"/>
      <c r="DO224" s="496"/>
      <c r="DP224" s="496"/>
      <c r="DQ224" s="496"/>
      <c r="DR224" s="496"/>
      <c r="DS224" s="496"/>
      <c r="DT224" s="496"/>
      <c r="DU224" s="496"/>
      <c r="DV224" s="496"/>
      <c r="DW224" s="496"/>
      <c r="DX224" s="496"/>
      <c r="DY224" s="496"/>
      <c r="DZ224" s="496"/>
      <c r="EA224" s="496"/>
      <c r="EB224" s="496"/>
      <c r="EC224" s="496"/>
      <c r="ED224" s="496"/>
      <c r="EE224" s="496"/>
      <c r="EF224" s="496"/>
      <c r="EG224" s="496"/>
      <c r="EH224" s="496"/>
      <c r="EI224" s="496"/>
      <c r="EJ224" s="496"/>
      <c r="EK224" s="496"/>
      <c r="EL224" s="496"/>
      <c r="EM224" s="496"/>
      <c r="EN224" s="496"/>
      <c r="EO224" s="496"/>
      <c r="EP224" s="496"/>
      <c r="EQ224" s="496"/>
      <c r="ER224" s="496"/>
      <c r="ES224" s="496"/>
      <c r="ET224" s="496"/>
      <c r="EU224" s="496"/>
      <c r="EV224" s="496"/>
      <c r="EW224" s="496"/>
      <c r="EX224" s="496"/>
      <c r="EY224" s="496"/>
      <c r="EZ224" s="1684"/>
      <c r="FA224" s="500">
        <f t="shared" si="16"/>
        <v>437968799313</v>
      </c>
      <c r="FB224" s="501">
        <f t="shared" si="17"/>
        <v>0</v>
      </c>
      <c r="FC224" s="404"/>
      <c r="FD224" s="404">
        <v>120000000</v>
      </c>
      <c r="FE224" s="404"/>
      <c r="FF224" s="404"/>
      <c r="FG224" s="404"/>
      <c r="FH224" s="404"/>
      <c r="FI224" s="404"/>
      <c r="FJ224" s="404"/>
      <c r="FK224" s="404"/>
      <c r="FL224" s="504"/>
    </row>
    <row r="225" spans="1:168" s="1760" customFormat="1" ht="20.25" x14ac:dyDescent="0.5">
      <c r="A225" s="1761">
        <v>740</v>
      </c>
      <c r="B225" s="1761">
        <v>74038</v>
      </c>
      <c r="C225" s="1762" t="s">
        <v>2215</v>
      </c>
      <c r="D225" s="1780">
        <v>22491531668</v>
      </c>
      <c r="E225" s="1780">
        <v>0</v>
      </c>
      <c r="F225" s="1776"/>
      <c r="G225" s="1763"/>
      <c r="H225" s="1763"/>
      <c r="I225" s="1763"/>
      <c r="J225" s="1763"/>
      <c r="K225" s="1763"/>
      <c r="L225" s="1763"/>
      <c r="M225" s="1763"/>
      <c r="N225" s="1763"/>
      <c r="O225" s="1763"/>
      <c r="P225" s="1763"/>
      <c r="Q225" s="1763"/>
      <c r="R225" s="1763"/>
      <c r="S225" s="1763"/>
      <c r="T225" s="1763"/>
      <c r="U225" s="1763"/>
      <c r="V225" s="1763"/>
      <c r="W225" s="1763"/>
      <c r="X225" s="1763"/>
      <c r="Y225" s="1763"/>
      <c r="Z225" s="1763"/>
      <c r="AA225" s="1763"/>
      <c r="AB225" s="1763"/>
      <c r="AC225" s="1763"/>
      <c r="AD225" s="1763"/>
      <c r="AE225" s="1763"/>
      <c r="AF225" s="1763"/>
      <c r="AG225" s="1763"/>
      <c r="AH225" s="1763"/>
      <c r="AI225" s="1763"/>
      <c r="AJ225" s="1763"/>
      <c r="AK225" s="1763"/>
      <c r="AL225" s="1763"/>
      <c r="AM225" s="1763"/>
      <c r="AN225" s="1763"/>
      <c r="AO225" s="1763"/>
      <c r="AP225" s="1763"/>
      <c r="AQ225" s="1763"/>
      <c r="AR225" s="1763"/>
      <c r="AS225" s="1763"/>
      <c r="AT225" s="1763"/>
      <c r="AU225" s="1763"/>
      <c r="AV225" s="1763"/>
      <c r="AW225" s="1763"/>
      <c r="AX225" s="1763"/>
      <c r="AY225" s="1763"/>
      <c r="AZ225" s="1763"/>
      <c r="BA225" s="1763"/>
      <c r="BB225" s="1763"/>
      <c r="BC225" s="1763"/>
      <c r="BD225" s="1763"/>
      <c r="BE225" s="1763"/>
      <c r="BF225" s="1763"/>
      <c r="BG225" s="1763"/>
      <c r="BH225" s="1763"/>
      <c r="BI225" s="1763"/>
      <c r="BJ225" s="1763"/>
      <c r="BK225" s="1763"/>
      <c r="BL225" s="1763"/>
      <c r="BM225" s="1763"/>
      <c r="BN225" s="1763"/>
      <c r="BO225" s="1763"/>
      <c r="BP225" s="1763"/>
      <c r="BQ225" s="1763"/>
      <c r="BR225" s="1763"/>
      <c r="BS225" s="1763"/>
      <c r="BT225" s="1763"/>
      <c r="BU225" s="1763"/>
      <c r="BV225" s="1763"/>
      <c r="BW225" s="1763"/>
      <c r="BX225" s="1763"/>
      <c r="BY225" s="1763"/>
      <c r="BZ225" s="1763"/>
      <c r="CA225" s="1763"/>
      <c r="CB225" s="1763"/>
      <c r="CC225" s="1763"/>
      <c r="CD225" s="1763"/>
      <c r="CE225" s="1763"/>
      <c r="CF225" s="1763"/>
      <c r="CG225" s="1763"/>
      <c r="CH225" s="1763"/>
      <c r="CI225" s="1763"/>
      <c r="CJ225" s="1763"/>
      <c r="CK225" s="1763"/>
      <c r="CL225" s="1763"/>
      <c r="CM225" s="1763"/>
      <c r="CN225" s="1779">
        <f>D225</f>
        <v>22491531668</v>
      </c>
      <c r="CO225" s="1763"/>
      <c r="CP225" s="1763"/>
      <c r="CQ225" s="1763"/>
      <c r="CR225" s="1763"/>
      <c r="CS225" s="1763"/>
      <c r="CT225" s="1763"/>
      <c r="CU225" s="1763"/>
      <c r="CV225" s="1763"/>
      <c r="CW225" s="1763"/>
      <c r="CX225" s="1763"/>
      <c r="CY225" s="1764"/>
      <c r="CZ225" s="1764"/>
      <c r="DA225" s="1763"/>
      <c r="DB225" s="1763"/>
      <c r="DC225" s="1763"/>
      <c r="DD225" s="1763"/>
      <c r="DE225" s="1763"/>
      <c r="DF225" s="1763"/>
      <c r="DG225" s="1763"/>
      <c r="DH225" s="1763"/>
      <c r="DI225" s="1763"/>
      <c r="DJ225" s="1763"/>
      <c r="DK225" s="1763"/>
      <c r="DL225" s="1763"/>
      <c r="DM225" s="1763"/>
      <c r="DN225" s="1763"/>
      <c r="DO225" s="1763"/>
      <c r="DP225" s="1763"/>
      <c r="DQ225" s="1763"/>
      <c r="DR225" s="1763"/>
      <c r="DS225" s="1763"/>
      <c r="DT225" s="1763"/>
      <c r="DU225" s="1763"/>
      <c r="DV225" s="1763"/>
      <c r="DW225" s="1763"/>
      <c r="DX225" s="1763"/>
      <c r="DY225" s="1763"/>
      <c r="DZ225" s="1763"/>
      <c r="EA225" s="1763"/>
      <c r="EB225" s="1763"/>
      <c r="EC225" s="1763"/>
      <c r="ED225" s="1763"/>
      <c r="EE225" s="1763"/>
      <c r="EF225" s="1763"/>
      <c r="EG225" s="1763"/>
      <c r="EH225" s="1763"/>
      <c r="EI225" s="1763"/>
      <c r="EJ225" s="1763"/>
      <c r="EK225" s="1763"/>
      <c r="EL225" s="1763"/>
      <c r="EM225" s="1763"/>
      <c r="EN225" s="1763"/>
      <c r="EO225" s="1763"/>
      <c r="EP225" s="1763"/>
      <c r="EQ225" s="1763"/>
      <c r="ER225" s="1763"/>
      <c r="ES225" s="1763"/>
      <c r="ET225" s="1763"/>
      <c r="EU225" s="1763"/>
      <c r="EV225" s="1763"/>
      <c r="EW225" s="1763"/>
      <c r="EX225" s="1763"/>
      <c r="EY225" s="1763"/>
      <c r="EZ225" s="1765"/>
      <c r="FA225" s="1766"/>
      <c r="FB225" s="1767"/>
      <c r="FC225" s="1768"/>
      <c r="FD225" s="1768"/>
      <c r="FE225" s="1768"/>
      <c r="FF225" s="1768"/>
      <c r="FG225" s="1768"/>
      <c r="FH225" s="1768"/>
      <c r="FI225" s="1768"/>
      <c r="FJ225" s="1768"/>
      <c r="FK225" s="1768"/>
      <c r="FL225" s="1769"/>
    </row>
    <row r="226" spans="1:168" ht="20.25" x14ac:dyDescent="0.5">
      <c r="A226" s="399">
        <v>740</v>
      </c>
      <c r="B226" s="399">
        <v>74039</v>
      </c>
      <c r="C226" s="1682" t="s">
        <v>2034</v>
      </c>
      <c r="D226" s="1780">
        <v>148950895211</v>
      </c>
      <c r="E226" s="921">
        <v>0</v>
      </c>
      <c r="F226" s="507"/>
      <c r="G226" s="496"/>
      <c r="H226" s="496"/>
      <c r="I226" s="496"/>
      <c r="J226" s="496"/>
      <c r="K226" s="496"/>
      <c r="L226" s="496"/>
      <c r="M226" s="496"/>
      <c r="N226" s="496"/>
      <c r="O226" s="496"/>
      <c r="P226" s="496"/>
      <c r="Q226" s="496"/>
      <c r="R226" s="496"/>
      <c r="S226" s="496"/>
      <c r="T226" s="496"/>
      <c r="U226" s="496"/>
      <c r="V226" s="496"/>
      <c r="W226" s="496"/>
      <c r="X226" s="496"/>
      <c r="Y226" s="496"/>
      <c r="Z226" s="496"/>
      <c r="AA226" s="496"/>
      <c r="AB226" s="496"/>
      <c r="AC226" s="496"/>
      <c r="AD226" s="496"/>
      <c r="AE226" s="496"/>
      <c r="AF226" s="496"/>
      <c r="AG226" s="496"/>
      <c r="AH226" s="496"/>
      <c r="AI226" s="496"/>
      <c r="AJ226" s="496"/>
      <c r="AK226" s="496"/>
      <c r="AL226" s="496"/>
      <c r="AM226" s="496"/>
      <c r="AN226" s="496"/>
      <c r="AO226" s="496"/>
      <c r="AP226" s="496"/>
      <c r="AQ226" s="496"/>
      <c r="AR226" s="496"/>
      <c r="AS226" s="496"/>
      <c r="AT226" s="496"/>
      <c r="AU226" s="496"/>
      <c r="AV226" s="496"/>
      <c r="AW226" s="496"/>
      <c r="AX226" s="496"/>
      <c r="AY226" s="496"/>
      <c r="AZ226" s="496"/>
      <c r="BA226" s="496"/>
      <c r="BB226" s="496"/>
      <c r="BC226" s="496"/>
      <c r="BD226" s="496"/>
      <c r="BE226" s="496"/>
      <c r="BF226" s="496"/>
      <c r="BG226" s="496"/>
      <c r="BH226" s="496"/>
      <c r="BI226" s="496"/>
      <c r="BJ226" s="496"/>
      <c r="BK226" s="496"/>
      <c r="BL226" s="496"/>
      <c r="BM226" s="496"/>
      <c r="BN226" s="496"/>
      <c r="BO226" s="496"/>
      <c r="BP226" s="496"/>
      <c r="BQ226" s="496"/>
      <c r="BR226" s="496"/>
      <c r="BS226" s="496"/>
      <c r="BT226" s="496"/>
      <c r="BU226" s="496"/>
      <c r="BV226" s="496"/>
      <c r="BW226" s="496"/>
      <c r="BX226" s="496"/>
      <c r="BY226" s="496"/>
      <c r="BZ226" s="496"/>
      <c r="CA226" s="496"/>
      <c r="CB226" s="496"/>
      <c r="CC226" s="496"/>
      <c r="CD226" s="496"/>
      <c r="CE226" s="496"/>
      <c r="CF226" s="496"/>
      <c r="CG226" s="496"/>
      <c r="CH226" s="496"/>
      <c r="CI226" s="496"/>
      <c r="CJ226" s="496"/>
      <c r="CK226" s="496"/>
      <c r="CL226" s="496"/>
      <c r="CM226" s="496"/>
      <c r="CN226" s="524"/>
      <c r="CO226" s="496">
        <f>D226</f>
        <v>148950895211</v>
      </c>
      <c r="CP226" s="496"/>
      <c r="CQ226" s="496"/>
      <c r="CR226" s="496"/>
      <c r="CS226" s="496"/>
      <c r="CT226" s="496"/>
      <c r="CU226" s="496"/>
      <c r="CV226" s="496"/>
      <c r="CW226" s="496"/>
      <c r="CX226" s="496"/>
      <c r="CY226" s="1374"/>
      <c r="CZ226" s="1374"/>
      <c r="DA226" s="496"/>
      <c r="DB226" s="496"/>
      <c r="DC226" s="496"/>
      <c r="DD226" s="496"/>
      <c r="DE226" s="496"/>
      <c r="DF226" s="496"/>
      <c r="DG226" s="496"/>
      <c r="DH226" s="496"/>
      <c r="DI226" s="496"/>
      <c r="DJ226" s="496"/>
      <c r="DK226" s="496"/>
      <c r="DL226" s="496"/>
      <c r="DM226" s="496"/>
      <c r="DN226" s="496"/>
      <c r="DO226" s="496"/>
      <c r="DP226" s="496"/>
      <c r="DQ226" s="496"/>
      <c r="DR226" s="496"/>
      <c r="DS226" s="496"/>
      <c r="DT226" s="496"/>
      <c r="DU226" s="496"/>
      <c r="DV226" s="496"/>
      <c r="DW226" s="496"/>
      <c r="DX226" s="496"/>
      <c r="DY226" s="496"/>
      <c r="DZ226" s="496"/>
      <c r="EA226" s="496"/>
      <c r="EB226" s="496"/>
      <c r="EC226" s="496"/>
      <c r="ED226" s="496"/>
      <c r="EE226" s="496"/>
      <c r="EF226" s="496"/>
      <c r="EG226" s="496"/>
      <c r="EH226" s="496"/>
      <c r="EI226" s="496"/>
      <c r="EJ226" s="496"/>
      <c r="EK226" s="496"/>
      <c r="EL226" s="496"/>
      <c r="EM226" s="496"/>
      <c r="EN226" s="496"/>
      <c r="EO226" s="496"/>
      <c r="EP226" s="496"/>
      <c r="EQ226" s="496"/>
      <c r="ER226" s="496"/>
      <c r="ES226" s="496"/>
      <c r="ET226" s="496"/>
      <c r="EU226" s="496"/>
      <c r="EV226" s="496"/>
      <c r="EW226" s="496"/>
      <c r="EX226" s="496"/>
      <c r="EY226" s="496"/>
      <c r="EZ226" s="1684"/>
      <c r="FA226" s="500">
        <f t="shared" si="16"/>
        <v>148950895211</v>
      </c>
      <c r="FB226" s="501">
        <f t="shared" si="17"/>
        <v>0</v>
      </c>
      <c r="FC226" s="404"/>
      <c r="FD226" s="404"/>
      <c r="FE226" s="404"/>
      <c r="FF226" s="404"/>
      <c r="FG226" s="404"/>
      <c r="FH226" s="404"/>
      <c r="FI226" s="404"/>
      <c r="FJ226" s="404"/>
      <c r="FK226" s="404"/>
      <c r="FL226" s="504"/>
    </row>
    <row r="227" spans="1:168" s="1760" customFormat="1" ht="20.25" x14ac:dyDescent="0.5">
      <c r="A227" s="1761">
        <v>740</v>
      </c>
      <c r="B227" s="1761">
        <v>74040</v>
      </c>
      <c r="C227" s="1762" t="s">
        <v>2216</v>
      </c>
      <c r="D227" s="1780">
        <v>25707075272</v>
      </c>
      <c r="E227" s="1780">
        <v>0</v>
      </c>
      <c r="F227" s="1776"/>
      <c r="G227" s="1763"/>
      <c r="H227" s="1763"/>
      <c r="I227" s="1763"/>
      <c r="J227" s="1763"/>
      <c r="K227" s="1763"/>
      <c r="L227" s="1763"/>
      <c r="M227" s="1763"/>
      <c r="N227" s="1763"/>
      <c r="O227" s="1763"/>
      <c r="P227" s="1763"/>
      <c r="Q227" s="1763"/>
      <c r="R227" s="1763"/>
      <c r="S227" s="1763"/>
      <c r="T227" s="1763"/>
      <c r="U227" s="1763"/>
      <c r="V227" s="1763"/>
      <c r="W227" s="1763"/>
      <c r="X227" s="1763"/>
      <c r="Y227" s="1763"/>
      <c r="Z227" s="1763"/>
      <c r="AA227" s="1763"/>
      <c r="AB227" s="1763"/>
      <c r="AC227" s="1763"/>
      <c r="AD227" s="1763"/>
      <c r="AE227" s="1763"/>
      <c r="AF227" s="1763"/>
      <c r="AG227" s="1763"/>
      <c r="AH227" s="1763"/>
      <c r="AI227" s="1763"/>
      <c r="AJ227" s="1763"/>
      <c r="AK227" s="1763"/>
      <c r="AL227" s="1763"/>
      <c r="AM227" s="1763"/>
      <c r="AN227" s="1763"/>
      <c r="AO227" s="1763"/>
      <c r="AP227" s="1763"/>
      <c r="AQ227" s="1763"/>
      <c r="AR227" s="1763"/>
      <c r="AS227" s="1763"/>
      <c r="AT227" s="1763"/>
      <c r="AU227" s="1763"/>
      <c r="AV227" s="1763"/>
      <c r="AW227" s="1763"/>
      <c r="AX227" s="1763"/>
      <c r="AY227" s="1763"/>
      <c r="AZ227" s="1763"/>
      <c r="BA227" s="1763"/>
      <c r="BB227" s="1763"/>
      <c r="BC227" s="1763"/>
      <c r="BD227" s="1763"/>
      <c r="BE227" s="1763"/>
      <c r="BF227" s="1763"/>
      <c r="BG227" s="1763"/>
      <c r="BH227" s="1763"/>
      <c r="BI227" s="1763"/>
      <c r="BJ227" s="1763"/>
      <c r="BK227" s="1763"/>
      <c r="BL227" s="1763"/>
      <c r="BM227" s="1763"/>
      <c r="BN227" s="1763"/>
      <c r="BO227" s="1763"/>
      <c r="BP227" s="1763"/>
      <c r="BQ227" s="1763"/>
      <c r="BR227" s="1763"/>
      <c r="BS227" s="1763"/>
      <c r="BT227" s="1763"/>
      <c r="BU227" s="1763"/>
      <c r="BV227" s="1763"/>
      <c r="BW227" s="1763"/>
      <c r="BX227" s="1763"/>
      <c r="BY227" s="1763"/>
      <c r="BZ227" s="1763"/>
      <c r="CA227" s="1763"/>
      <c r="CB227" s="1763"/>
      <c r="CC227" s="1763"/>
      <c r="CD227" s="1763"/>
      <c r="CE227" s="1763"/>
      <c r="CF227" s="1763"/>
      <c r="CG227" s="1763"/>
      <c r="CH227" s="1763"/>
      <c r="CI227" s="1763"/>
      <c r="CJ227" s="1763"/>
      <c r="CK227" s="1763"/>
      <c r="CL227" s="1763"/>
      <c r="CM227" s="1763"/>
      <c r="CN227" s="1779">
        <f t="shared" ref="CN227:CN232" si="19">D227</f>
        <v>25707075272</v>
      </c>
      <c r="CO227" s="1763"/>
      <c r="CP227" s="1763"/>
      <c r="CQ227" s="1763"/>
      <c r="CR227" s="1763"/>
      <c r="CS227" s="1763"/>
      <c r="CT227" s="1763"/>
      <c r="CU227" s="1763"/>
      <c r="CV227" s="1763"/>
      <c r="CW227" s="1763"/>
      <c r="CX227" s="1763"/>
      <c r="CY227" s="1764"/>
      <c r="CZ227" s="1764"/>
      <c r="DA227" s="1763"/>
      <c r="DB227" s="1763"/>
      <c r="DC227" s="1763"/>
      <c r="DD227" s="1763"/>
      <c r="DE227" s="1763"/>
      <c r="DF227" s="1763"/>
      <c r="DG227" s="1763"/>
      <c r="DH227" s="1763"/>
      <c r="DI227" s="1763"/>
      <c r="DJ227" s="1763"/>
      <c r="DK227" s="1763"/>
      <c r="DL227" s="1763"/>
      <c r="DM227" s="1763"/>
      <c r="DN227" s="1763"/>
      <c r="DO227" s="1763"/>
      <c r="DP227" s="1763"/>
      <c r="DQ227" s="1763"/>
      <c r="DR227" s="1763"/>
      <c r="DS227" s="1763"/>
      <c r="DT227" s="1763"/>
      <c r="DU227" s="1763"/>
      <c r="DV227" s="1763"/>
      <c r="DW227" s="1763"/>
      <c r="DX227" s="1763"/>
      <c r="DY227" s="1763"/>
      <c r="DZ227" s="1763"/>
      <c r="EA227" s="1763"/>
      <c r="EB227" s="1763"/>
      <c r="EC227" s="1763"/>
      <c r="ED227" s="1763"/>
      <c r="EE227" s="1763"/>
      <c r="EF227" s="1763"/>
      <c r="EG227" s="1763"/>
      <c r="EH227" s="1763"/>
      <c r="EI227" s="1763"/>
      <c r="EJ227" s="1763"/>
      <c r="EK227" s="1763"/>
      <c r="EL227" s="1763"/>
      <c r="EM227" s="1763"/>
      <c r="EN227" s="1763"/>
      <c r="EO227" s="1763"/>
      <c r="EP227" s="1763"/>
      <c r="EQ227" s="1763"/>
      <c r="ER227" s="1763"/>
      <c r="ES227" s="1763"/>
      <c r="ET227" s="1763"/>
      <c r="EU227" s="1763"/>
      <c r="EV227" s="1763"/>
      <c r="EW227" s="1763"/>
      <c r="EX227" s="1763"/>
      <c r="EY227" s="1763"/>
      <c r="EZ227" s="1765"/>
      <c r="FA227" s="1766"/>
      <c r="FB227" s="1767"/>
      <c r="FC227" s="1768"/>
      <c r="FD227" s="1768"/>
      <c r="FE227" s="1768"/>
      <c r="FF227" s="1768"/>
      <c r="FG227" s="1768"/>
      <c r="FH227" s="1768"/>
      <c r="FI227" s="1768"/>
      <c r="FJ227" s="1768"/>
      <c r="FK227" s="1768"/>
      <c r="FL227" s="1769"/>
    </row>
    <row r="228" spans="1:168" s="1760" customFormat="1" ht="20.25" x14ac:dyDescent="0.5">
      <c r="A228" s="1761">
        <v>740</v>
      </c>
      <c r="B228" s="1761">
        <v>74041</v>
      </c>
      <c r="C228" s="1770" t="s">
        <v>2217</v>
      </c>
      <c r="D228" s="1780">
        <v>250717979</v>
      </c>
      <c r="E228" s="1777">
        <v>0</v>
      </c>
      <c r="F228" s="1776"/>
      <c r="G228" s="1763"/>
      <c r="H228" s="1763"/>
      <c r="I228" s="1763"/>
      <c r="J228" s="1763"/>
      <c r="K228" s="1763"/>
      <c r="L228" s="1763"/>
      <c r="M228" s="1763"/>
      <c r="N228" s="1763"/>
      <c r="O228" s="1763"/>
      <c r="P228" s="1763"/>
      <c r="Q228" s="1763"/>
      <c r="R228" s="1763"/>
      <c r="S228" s="1763"/>
      <c r="T228" s="1763"/>
      <c r="U228" s="1763"/>
      <c r="V228" s="1763"/>
      <c r="W228" s="1763"/>
      <c r="X228" s="1763"/>
      <c r="Y228" s="1763"/>
      <c r="Z228" s="1763"/>
      <c r="AA228" s="1763"/>
      <c r="AB228" s="1763"/>
      <c r="AC228" s="1763"/>
      <c r="AD228" s="1763"/>
      <c r="AE228" s="1763"/>
      <c r="AF228" s="1763"/>
      <c r="AG228" s="1763"/>
      <c r="AH228" s="1763"/>
      <c r="AI228" s="1763"/>
      <c r="AJ228" s="1763"/>
      <c r="AK228" s="1763"/>
      <c r="AL228" s="1763"/>
      <c r="AM228" s="1763"/>
      <c r="AN228" s="1763"/>
      <c r="AO228" s="1763"/>
      <c r="AP228" s="1763"/>
      <c r="AQ228" s="1763"/>
      <c r="AR228" s="1763"/>
      <c r="AS228" s="1763"/>
      <c r="AT228" s="1763"/>
      <c r="AU228" s="1763"/>
      <c r="AV228" s="1763"/>
      <c r="AW228" s="1763"/>
      <c r="AX228" s="1763"/>
      <c r="AY228" s="1763"/>
      <c r="AZ228" s="1763"/>
      <c r="BA228" s="1763"/>
      <c r="BB228" s="1763"/>
      <c r="BC228" s="1763"/>
      <c r="BD228" s="1763"/>
      <c r="BE228" s="1763"/>
      <c r="BF228" s="1763"/>
      <c r="BG228" s="1763"/>
      <c r="BH228" s="1763"/>
      <c r="BI228" s="1763"/>
      <c r="BJ228" s="1763"/>
      <c r="BK228" s="1763"/>
      <c r="BL228" s="1763"/>
      <c r="BM228" s="1763"/>
      <c r="BN228" s="1763"/>
      <c r="BO228" s="1763"/>
      <c r="BP228" s="1763"/>
      <c r="BQ228" s="1763"/>
      <c r="BR228" s="1763"/>
      <c r="BS228" s="1763"/>
      <c r="BT228" s="1763"/>
      <c r="BU228" s="1763"/>
      <c r="BV228" s="1763"/>
      <c r="BW228" s="1763"/>
      <c r="BX228" s="1763"/>
      <c r="BY228" s="1763"/>
      <c r="BZ228" s="1763"/>
      <c r="CA228" s="1763"/>
      <c r="CB228" s="1763"/>
      <c r="CC228" s="1763"/>
      <c r="CD228" s="1763"/>
      <c r="CE228" s="1763"/>
      <c r="CF228" s="1763"/>
      <c r="CG228" s="1763"/>
      <c r="CH228" s="1763"/>
      <c r="CI228" s="1763"/>
      <c r="CJ228" s="1763"/>
      <c r="CK228" s="1763"/>
      <c r="CL228" s="1763"/>
      <c r="CM228" s="1763"/>
      <c r="CN228" s="1763"/>
      <c r="CO228" s="1763">
        <f>D228</f>
        <v>250717979</v>
      </c>
      <c r="CP228" s="1763"/>
      <c r="CQ228" s="1763"/>
      <c r="CR228" s="1763"/>
      <c r="CS228" s="1763"/>
      <c r="CT228" s="1763"/>
      <c r="CU228" s="1763"/>
      <c r="CV228" s="1763"/>
      <c r="CW228" s="1763"/>
      <c r="CX228" s="1763"/>
      <c r="CY228" s="1764"/>
      <c r="CZ228" s="1764"/>
      <c r="DA228" s="1763"/>
      <c r="DB228" s="1763"/>
      <c r="DC228" s="1763"/>
      <c r="DD228" s="1763"/>
      <c r="DE228" s="1763"/>
      <c r="DF228" s="1763"/>
      <c r="DG228" s="1763"/>
      <c r="DH228" s="1763"/>
      <c r="DI228" s="1763"/>
      <c r="DJ228" s="1763"/>
      <c r="DK228" s="1763"/>
      <c r="DL228" s="1763"/>
      <c r="DM228" s="1763"/>
      <c r="DN228" s="1763"/>
      <c r="DO228" s="1763"/>
      <c r="DP228" s="1763"/>
      <c r="DQ228" s="1763"/>
      <c r="DR228" s="1763"/>
      <c r="DS228" s="1763"/>
      <c r="DT228" s="1763"/>
      <c r="DU228" s="1763"/>
      <c r="DV228" s="1763"/>
      <c r="DW228" s="1763"/>
      <c r="DX228" s="1763"/>
      <c r="DY228" s="1763"/>
      <c r="DZ228" s="1763"/>
      <c r="EA228" s="1763"/>
      <c r="EB228" s="1763"/>
      <c r="EC228" s="1763"/>
      <c r="ED228" s="1763"/>
      <c r="EE228" s="1763"/>
      <c r="EF228" s="1763"/>
      <c r="EG228" s="1763"/>
      <c r="EH228" s="1763"/>
      <c r="EI228" s="1763"/>
      <c r="EJ228" s="1763"/>
      <c r="EK228" s="1763"/>
      <c r="EL228" s="1763"/>
      <c r="EM228" s="1763"/>
      <c r="EN228" s="1763"/>
      <c r="EO228" s="1763"/>
      <c r="EP228" s="1763"/>
      <c r="EQ228" s="1763"/>
      <c r="ER228" s="1763"/>
      <c r="ES228" s="1763"/>
      <c r="ET228" s="1763"/>
      <c r="EU228" s="1763"/>
      <c r="EV228" s="1763"/>
      <c r="EW228" s="1763"/>
      <c r="EX228" s="1763"/>
      <c r="EY228" s="1763"/>
      <c r="EZ228" s="1765"/>
      <c r="FA228" s="1766"/>
      <c r="FB228" s="1767"/>
      <c r="FC228" s="1768"/>
      <c r="FD228" s="1768"/>
      <c r="FE228" s="1768"/>
      <c r="FF228" s="1768"/>
      <c r="FG228" s="1768"/>
      <c r="FH228" s="1768"/>
      <c r="FI228" s="1768"/>
      <c r="FJ228" s="1768"/>
      <c r="FK228" s="1768"/>
      <c r="FL228" s="1769"/>
    </row>
    <row r="229" spans="1:168" s="1760" customFormat="1" ht="20.25" x14ac:dyDescent="0.5">
      <c r="A229" s="1761">
        <v>740</v>
      </c>
      <c r="B229" s="1761">
        <v>74042</v>
      </c>
      <c r="C229" s="1770" t="s">
        <v>2218</v>
      </c>
      <c r="D229" s="1780">
        <v>418227736610</v>
      </c>
      <c r="E229" s="1780">
        <v>0</v>
      </c>
      <c r="F229" s="1776"/>
      <c r="G229" s="1763"/>
      <c r="H229" s="1763"/>
      <c r="I229" s="1763"/>
      <c r="J229" s="1763"/>
      <c r="K229" s="1763"/>
      <c r="L229" s="1763"/>
      <c r="M229" s="1763"/>
      <c r="N229" s="1763"/>
      <c r="O229" s="1763"/>
      <c r="P229" s="1763"/>
      <c r="Q229" s="1763"/>
      <c r="R229" s="1763"/>
      <c r="S229" s="1763"/>
      <c r="T229" s="1763"/>
      <c r="U229" s="1763"/>
      <c r="V229" s="1763"/>
      <c r="W229" s="1763"/>
      <c r="X229" s="1763"/>
      <c r="Y229" s="1763"/>
      <c r="Z229" s="1763"/>
      <c r="AA229" s="1763"/>
      <c r="AB229" s="1763"/>
      <c r="AC229" s="1763"/>
      <c r="AD229" s="1763"/>
      <c r="AE229" s="1763"/>
      <c r="AF229" s="1763"/>
      <c r="AG229" s="1763"/>
      <c r="AH229" s="1763"/>
      <c r="AI229" s="1763"/>
      <c r="AJ229" s="1763"/>
      <c r="AK229" s="1763"/>
      <c r="AL229" s="1763"/>
      <c r="AM229" s="1763"/>
      <c r="AN229" s="1763"/>
      <c r="AO229" s="1763"/>
      <c r="AP229" s="1763"/>
      <c r="AQ229" s="1763"/>
      <c r="AR229" s="1763"/>
      <c r="AS229" s="1763"/>
      <c r="AT229" s="1763"/>
      <c r="AU229" s="1763"/>
      <c r="AV229" s="1763"/>
      <c r="AW229" s="1763"/>
      <c r="AX229" s="1763"/>
      <c r="AY229" s="1763"/>
      <c r="AZ229" s="1763"/>
      <c r="BA229" s="1763"/>
      <c r="BB229" s="1763"/>
      <c r="BC229" s="1763"/>
      <c r="BD229" s="1763"/>
      <c r="BE229" s="1763"/>
      <c r="BF229" s="1763"/>
      <c r="BG229" s="1763"/>
      <c r="BH229" s="1763"/>
      <c r="BI229" s="1763"/>
      <c r="BJ229" s="1763"/>
      <c r="BK229" s="1763"/>
      <c r="BL229" s="1763"/>
      <c r="BM229" s="1763"/>
      <c r="BN229" s="1763"/>
      <c r="BO229" s="1763"/>
      <c r="BP229" s="1763"/>
      <c r="BQ229" s="1763"/>
      <c r="BR229" s="1763"/>
      <c r="BS229" s="1763"/>
      <c r="BT229" s="1763"/>
      <c r="BU229" s="1763"/>
      <c r="BV229" s="1763"/>
      <c r="BW229" s="1763"/>
      <c r="BX229" s="1763"/>
      <c r="BY229" s="1763"/>
      <c r="BZ229" s="1763"/>
      <c r="CA229" s="1763"/>
      <c r="CB229" s="1763"/>
      <c r="CC229" s="1763"/>
      <c r="CD229" s="1763"/>
      <c r="CE229" s="1763"/>
      <c r="CF229" s="1763"/>
      <c r="CG229" s="1763"/>
      <c r="CH229" s="1763"/>
      <c r="CI229" s="1763"/>
      <c r="CJ229" s="1763"/>
      <c r="CK229" s="1763"/>
      <c r="CL229" s="1763"/>
      <c r="CM229" s="1763"/>
      <c r="CN229" s="1779">
        <f t="shared" si="19"/>
        <v>418227736610</v>
      </c>
      <c r="CO229" s="1763"/>
      <c r="CP229" s="1763"/>
      <c r="CQ229" s="1763"/>
      <c r="CR229" s="1763"/>
      <c r="CS229" s="1763"/>
      <c r="CT229" s="1763"/>
      <c r="CU229" s="1763"/>
      <c r="CV229" s="1763"/>
      <c r="CW229" s="1763"/>
      <c r="CX229" s="1763"/>
      <c r="CY229" s="1764"/>
      <c r="CZ229" s="1764"/>
      <c r="DA229" s="1763"/>
      <c r="DB229" s="1763"/>
      <c r="DC229" s="1763"/>
      <c r="DD229" s="1763"/>
      <c r="DE229" s="1763"/>
      <c r="DF229" s="1763"/>
      <c r="DG229" s="1763"/>
      <c r="DH229" s="1763"/>
      <c r="DI229" s="1763"/>
      <c r="DJ229" s="1763"/>
      <c r="DK229" s="1763"/>
      <c r="DL229" s="1763"/>
      <c r="DM229" s="1763"/>
      <c r="DN229" s="1763"/>
      <c r="DO229" s="1763"/>
      <c r="DP229" s="1763"/>
      <c r="DQ229" s="1763"/>
      <c r="DR229" s="1763"/>
      <c r="DS229" s="1763"/>
      <c r="DT229" s="1763"/>
      <c r="DU229" s="1763"/>
      <c r="DV229" s="1763"/>
      <c r="DW229" s="1763"/>
      <c r="DX229" s="1763"/>
      <c r="DY229" s="1763"/>
      <c r="DZ229" s="1763"/>
      <c r="EA229" s="1763"/>
      <c r="EB229" s="1763"/>
      <c r="EC229" s="1763"/>
      <c r="ED229" s="1763"/>
      <c r="EE229" s="1763"/>
      <c r="EF229" s="1763"/>
      <c r="EG229" s="1763"/>
      <c r="EH229" s="1763"/>
      <c r="EI229" s="1763"/>
      <c r="EJ229" s="1763"/>
      <c r="EK229" s="1763"/>
      <c r="EL229" s="1763"/>
      <c r="EM229" s="1763"/>
      <c r="EN229" s="1763"/>
      <c r="EO229" s="1763"/>
      <c r="EP229" s="1763"/>
      <c r="EQ229" s="1763"/>
      <c r="ER229" s="1763"/>
      <c r="ES229" s="1763"/>
      <c r="ET229" s="1763"/>
      <c r="EU229" s="1763"/>
      <c r="EV229" s="1763"/>
      <c r="EW229" s="1763"/>
      <c r="EX229" s="1763"/>
      <c r="EY229" s="1763"/>
      <c r="EZ229" s="1765"/>
      <c r="FA229" s="1766"/>
      <c r="FB229" s="1767"/>
      <c r="FC229" s="1768"/>
      <c r="FD229" s="1768"/>
      <c r="FE229" s="1768"/>
      <c r="FF229" s="1768"/>
      <c r="FG229" s="1768"/>
      <c r="FH229" s="1768"/>
      <c r="FI229" s="1768"/>
      <c r="FJ229" s="1768"/>
      <c r="FK229" s="1768"/>
      <c r="FL229" s="1769"/>
    </row>
    <row r="230" spans="1:168" s="1760" customFormat="1" ht="20.25" x14ac:dyDescent="0.5">
      <c r="A230" s="1761">
        <v>740</v>
      </c>
      <c r="B230" s="1761">
        <v>74043</v>
      </c>
      <c r="C230" s="1770" t="s">
        <v>2219</v>
      </c>
      <c r="D230" s="1780">
        <v>9712374970</v>
      </c>
      <c r="E230" s="1780">
        <v>0</v>
      </c>
      <c r="F230" s="1776"/>
      <c r="G230" s="1763"/>
      <c r="H230" s="1763"/>
      <c r="I230" s="1763"/>
      <c r="J230" s="1763"/>
      <c r="K230" s="1763"/>
      <c r="L230" s="1763"/>
      <c r="M230" s="1763"/>
      <c r="N230" s="1763"/>
      <c r="O230" s="1763"/>
      <c r="P230" s="1763"/>
      <c r="Q230" s="1763"/>
      <c r="R230" s="1763"/>
      <c r="S230" s="1763"/>
      <c r="T230" s="1763"/>
      <c r="U230" s="1763"/>
      <c r="V230" s="1763"/>
      <c r="W230" s="1763"/>
      <c r="X230" s="1763"/>
      <c r="Y230" s="1763"/>
      <c r="Z230" s="1763"/>
      <c r="AA230" s="1763"/>
      <c r="AB230" s="1763"/>
      <c r="AC230" s="1763"/>
      <c r="AD230" s="1763"/>
      <c r="AE230" s="1763"/>
      <c r="AF230" s="1763"/>
      <c r="AG230" s="1763"/>
      <c r="AH230" s="1763"/>
      <c r="AI230" s="1763"/>
      <c r="AJ230" s="1763"/>
      <c r="AK230" s="1763"/>
      <c r="AL230" s="1763"/>
      <c r="AM230" s="1763"/>
      <c r="AN230" s="1763"/>
      <c r="AO230" s="1763"/>
      <c r="AP230" s="1763"/>
      <c r="AQ230" s="1763"/>
      <c r="AR230" s="1763"/>
      <c r="AS230" s="1763"/>
      <c r="AT230" s="1763"/>
      <c r="AU230" s="1763"/>
      <c r="AV230" s="1763"/>
      <c r="AW230" s="1763"/>
      <c r="AX230" s="1763"/>
      <c r="AY230" s="1763"/>
      <c r="AZ230" s="1763"/>
      <c r="BA230" s="1763"/>
      <c r="BB230" s="1763"/>
      <c r="BC230" s="1763"/>
      <c r="BD230" s="1763"/>
      <c r="BE230" s="1763"/>
      <c r="BF230" s="1763"/>
      <c r="BG230" s="1763"/>
      <c r="BH230" s="1763"/>
      <c r="BI230" s="1763"/>
      <c r="BJ230" s="1763"/>
      <c r="BK230" s="1763"/>
      <c r="BL230" s="1763"/>
      <c r="BM230" s="1763"/>
      <c r="BN230" s="1763"/>
      <c r="BO230" s="1763"/>
      <c r="BP230" s="1763"/>
      <c r="BQ230" s="1763"/>
      <c r="BR230" s="1763"/>
      <c r="BS230" s="1763"/>
      <c r="BT230" s="1763"/>
      <c r="BU230" s="1763"/>
      <c r="BV230" s="1763"/>
      <c r="BW230" s="1763"/>
      <c r="BX230" s="1763"/>
      <c r="BY230" s="1763"/>
      <c r="BZ230" s="1763"/>
      <c r="CA230" s="1763"/>
      <c r="CB230" s="1763"/>
      <c r="CC230" s="1763"/>
      <c r="CD230" s="1763"/>
      <c r="CE230" s="1763"/>
      <c r="CF230" s="1763"/>
      <c r="CG230" s="1763"/>
      <c r="CH230" s="1763"/>
      <c r="CI230" s="1763"/>
      <c r="CJ230" s="1763"/>
      <c r="CK230" s="1763"/>
      <c r="CL230" s="1763"/>
      <c r="CM230" s="1763"/>
      <c r="CN230" s="1779">
        <f t="shared" si="19"/>
        <v>9712374970</v>
      </c>
      <c r="CO230" s="1763"/>
      <c r="CP230" s="1763"/>
      <c r="CQ230" s="1763"/>
      <c r="CR230" s="1763"/>
      <c r="CS230" s="1763"/>
      <c r="CT230" s="1763"/>
      <c r="CU230" s="1763"/>
      <c r="CV230" s="1763"/>
      <c r="CW230" s="1763"/>
      <c r="CX230" s="1763"/>
      <c r="CY230" s="1764"/>
      <c r="CZ230" s="1764"/>
      <c r="DA230" s="1763"/>
      <c r="DB230" s="1763"/>
      <c r="DC230" s="1763"/>
      <c r="DD230" s="1763"/>
      <c r="DE230" s="1763"/>
      <c r="DF230" s="1763"/>
      <c r="DG230" s="1763"/>
      <c r="DH230" s="1763"/>
      <c r="DI230" s="1763"/>
      <c r="DJ230" s="1763"/>
      <c r="DK230" s="1763"/>
      <c r="DL230" s="1763"/>
      <c r="DM230" s="1763"/>
      <c r="DN230" s="1763"/>
      <c r="DO230" s="1763"/>
      <c r="DP230" s="1763"/>
      <c r="DQ230" s="1763"/>
      <c r="DR230" s="1763"/>
      <c r="DS230" s="1763"/>
      <c r="DT230" s="1763"/>
      <c r="DU230" s="1763"/>
      <c r="DV230" s="1763"/>
      <c r="DW230" s="1763"/>
      <c r="DX230" s="1763"/>
      <c r="DY230" s="1763"/>
      <c r="DZ230" s="1763"/>
      <c r="EA230" s="1763"/>
      <c r="EB230" s="1763"/>
      <c r="EC230" s="1763"/>
      <c r="ED230" s="1763"/>
      <c r="EE230" s="1763"/>
      <c r="EF230" s="1763"/>
      <c r="EG230" s="1763"/>
      <c r="EH230" s="1763"/>
      <c r="EI230" s="1763"/>
      <c r="EJ230" s="1763"/>
      <c r="EK230" s="1763"/>
      <c r="EL230" s="1763"/>
      <c r="EM230" s="1763"/>
      <c r="EN230" s="1763"/>
      <c r="EO230" s="1763"/>
      <c r="EP230" s="1763"/>
      <c r="EQ230" s="1763"/>
      <c r="ER230" s="1763"/>
      <c r="ES230" s="1763"/>
      <c r="ET230" s="1763"/>
      <c r="EU230" s="1763"/>
      <c r="EV230" s="1763"/>
      <c r="EW230" s="1763"/>
      <c r="EX230" s="1763"/>
      <c r="EY230" s="1763"/>
      <c r="EZ230" s="1765"/>
      <c r="FA230" s="1766"/>
      <c r="FB230" s="1767"/>
      <c r="FC230" s="1768"/>
      <c r="FD230" s="1768"/>
      <c r="FE230" s="1768"/>
      <c r="FF230" s="1768"/>
      <c r="FG230" s="1768"/>
      <c r="FH230" s="1768"/>
      <c r="FI230" s="1768"/>
      <c r="FJ230" s="1768"/>
      <c r="FK230" s="1768"/>
      <c r="FL230" s="1769"/>
    </row>
    <row r="231" spans="1:168" s="1760" customFormat="1" ht="20.25" x14ac:dyDescent="0.5">
      <c r="A231" s="1761">
        <v>740</v>
      </c>
      <c r="B231" s="1761">
        <v>74044</v>
      </c>
      <c r="C231" s="1770" t="s">
        <v>2220</v>
      </c>
      <c r="D231" s="1780">
        <v>27259090567</v>
      </c>
      <c r="E231" s="1780">
        <v>0</v>
      </c>
      <c r="F231" s="1776"/>
      <c r="G231" s="1763"/>
      <c r="H231" s="1763"/>
      <c r="I231" s="1763"/>
      <c r="J231" s="1763"/>
      <c r="K231" s="1763"/>
      <c r="L231" s="1763"/>
      <c r="M231" s="1763"/>
      <c r="N231" s="1763"/>
      <c r="O231" s="1763"/>
      <c r="P231" s="1763"/>
      <c r="Q231" s="1763"/>
      <c r="R231" s="1763"/>
      <c r="S231" s="1763"/>
      <c r="T231" s="1763"/>
      <c r="U231" s="1763"/>
      <c r="V231" s="1763"/>
      <c r="W231" s="1763"/>
      <c r="X231" s="1763"/>
      <c r="Y231" s="1763"/>
      <c r="Z231" s="1763"/>
      <c r="AA231" s="1763"/>
      <c r="AB231" s="1763"/>
      <c r="AC231" s="1763"/>
      <c r="AD231" s="1763"/>
      <c r="AE231" s="1763"/>
      <c r="AF231" s="1763"/>
      <c r="AG231" s="1763"/>
      <c r="AH231" s="1763"/>
      <c r="AI231" s="1763"/>
      <c r="AJ231" s="1763"/>
      <c r="AK231" s="1763"/>
      <c r="AL231" s="1763"/>
      <c r="AM231" s="1763"/>
      <c r="AN231" s="1763"/>
      <c r="AO231" s="1763"/>
      <c r="AP231" s="1763"/>
      <c r="AQ231" s="1763"/>
      <c r="AR231" s="1763"/>
      <c r="AS231" s="1763"/>
      <c r="AT231" s="1763"/>
      <c r="AU231" s="1763"/>
      <c r="AV231" s="1763"/>
      <c r="AW231" s="1763"/>
      <c r="AX231" s="1763"/>
      <c r="AY231" s="1763"/>
      <c r="AZ231" s="1763"/>
      <c r="BA231" s="1763"/>
      <c r="BB231" s="1763"/>
      <c r="BC231" s="1763"/>
      <c r="BD231" s="1763"/>
      <c r="BE231" s="1763"/>
      <c r="BF231" s="1763"/>
      <c r="BG231" s="1763"/>
      <c r="BH231" s="1763"/>
      <c r="BI231" s="1763"/>
      <c r="BJ231" s="1763"/>
      <c r="BK231" s="1763"/>
      <c r="BL231" s="1763"/>
      <c r="BM231" s="1763"/>
      <c r="BN231" s="1763"/>
      <c r="BO231" s="1763"/>
      <c r="BP231" s="1763"/>
      <c r="BQ231" s="1763"/>
      <c r="BR231" s="1763"/>
      <c r="BS231" s="1763"/>
      <c r="BT231" s="1763"/>
      <c r="BU231" s="1763"/>
      <c r="BV231" s="1763"/>
      <c r="BW231" s="1763"/>
      <c r="BX231" s="1763"/>
      <c r="BY231" s="1763"/>
      <c r="BZ231" s="1763"/>
      <c r="CA231" s="1763"/>
      <c r="CB231" s="1763"/>
      <c r="CC231" s="1763"/>
      <c r="CD231" s="1763"/>
      <c r="CE231" s="1763"/>
      <c r="CF231" s="1763"/>
      <c r="CG231" s="1763"/>
      <c r="CH231" s="1763"/>
      <c r="CI231" s="1763"/>
      <c r="CJ231" s="1763"/>
      <c r="CK231" s="1763"/>
      <c r="CL231" s="1763"/>
      <c r="CM231" s="1763"/>
      <c r="CN231" s="1779">
        <f t="shared" si="19"/>
        <v>27259090567</v>
      </c>
      <c r="CO231" s="1763"/>
      <c r="CP231" s="1763"/>
      <c r="CQ231" s="1763"/>
      <c r="CR231" s="1763"/>
      <c r="CS231" s="1763"/>
      <c r="CT231" s="1763"/>
      <c r="CU231" s="1763"/>
      <c r="CV231" s="1763"/>
      <c r="CW231" s="1763"/>
      <c r="CX231" s="1763"/>
      <c r="CY231" s="1764"/>
      <c r="CZ231" s="1764"/>
      <c r="DA231" s="1763"/>
      <c r="DB231" s="1763"/>
      <c r="DC231" s="1763"/>
      <c r="DD231" s="1763"/>
      <c r="DE231" s="1763"/>
      <c r="DF231" s="1763"/>
      <c r="DG231" s="1763"/>
      <c r="DH231" s="1763"/>
      <c r="DI231" s="1763"/>
      <c r="DJ231" s="1763"/>
      <c r="DK231" s="1763"/>
      <c r="DL231" s="1763"/>
      <c r="DM231" s="1763"/>
      <c r="DN231" s="1763"/>
      <c r="DO231" s="1763"/>
      <c r="DP231" s="1763"/>
      <c r="DQ231" s="1763"/>
      <c r="DR231" s="1763"/>
      <c r="DS231" s="1763"/>
      <c r="DT231" s="1763"/>
      <c r="DU231" s="1763"/>
      <c r="DV231" s="1763"/>
      <c r="DW231" s="1763"/>
      <c r="DX231" s="1763"/>
      <c r="DY231" s="1763"/>
      <c r="DZ231" s="1763"/>
      <c r="EA231" s="1763"/>
      <c r="EB231" s="1763"/>
      <c r="EC231" s="1763"/>
      <c r="ED231" s="1763"/>
      <c r="EE231" s="1763"/>
      <c r="EF231" s="1763"/>
      <c r="EG231" s="1763"/>
      <c r="EH231" s="1763"/>
      <c r="EI231" s="1763"/>
      <c r="EJ231" s="1763"/>
      <c r="EK231" s="1763"/>
      <c r="EL231" s="1763"/>
      <c r="EM231" s="1763"/>
      <c r="EN231" s="1763"/>
      <c r="EO231" s="1763"/>
      <c r="EP231" s="1763"/>
      <c r="EQ231" s="1763"/>
      <c r="ER231" s="1763"/>
      <c r="ES231" s="1763"/>
      <c r="ET231" s="1763"/>
      <c r="EU231" s="1763"/>
      <c r="EV231" s="1763"/>
      <c r="EW231" s="1763"/>
      <c r="EX231" s="1763"/>
      <c r="EY231" s="1763"/>
      <c r="EZ231" s="1765"/>
      <c r="FA231" s="1766"/>
      <c r="FB231" s="1767"/>
      <c r="FC231" s="1768"/>
      <c r="FD231" s="1768"/>
      <c r="FE231" s="1768"/>
      <c r="FF231" s="1768"/>
      <c r="FG231" s="1768"/>
      <c r="FH231" s="1768"/>
      <c r="FI231" s="1768"/>
      <c r="FJ231" s="1768"/>
      <c r="FK231" s="1768"/>
      <c r="FL231" s="1769"/>
    </row>
    <row r="232" spans="1:168" s="1760" customFormat="1" ht="20.25" x14ac:dyDescent="0.5">
      <c r="A232" s="1761">
        <v>740</v>
      </c>
      <c r="B232" s="1761">
        <v>74045</v>
      </c>
      <c r="C232" s="1770" t="s">
        <v>2221</v>
      </c>
      <c r="D232" s="1780">
        <v>1542497280</v>
      </c>
      <c r="E232" s="1780">
        <v>0</v>
      </c>
      <c r="F232" s="1776"/>
      <c r="G232" s="1763"/>
      <c r="H232" s="1763"/>
      <c r="I232" s="1763"/>
      <c r="J232" s="1763"/>
      <c r="K232" s="1763"/>
      <c r="L232" s="1763"/>
      <c r="M232" s="1763"/>
      <c r="N232" s="1763"/>
      <c r="O232" s="1763"/>
      <c r="P232" s="1763"/>
      <c r="Q232" s="1763"/>
      <c r="R232" s="1763"/>
      <c r="S232" s="1763"/>
      <c r="T232" s="1763"/>
      <c r="U232" s="1763"/>
      <c r="V232" s="1763"/>
      <c r="W232" s="1763"/>
      <c r="X232" s="1763"/>
      <c r="Y232" s="1763"/>
      <c r="Z232" s="1763"/>
      <c r="AA232" s="1763"/>
      <c r="AB232" s="1763"/>
      <c r="AC232" s="1763"/>
      <c r="AD232" s="1763"/>
      <c r="AE232" s="1763"/>
      <c r="AF232" s="1763"/>
      <c r="AG232" s="1763"/>
      <c r="AH232" s="1763"/>
      <c r="AI232" s="1763"/>
      <c r="AJ232" s="1763"/>
      <c r="AK232" s="1763"/>
      <c r="AL232" s="1763"/>
      <c r="AM232" s="1763"/>
      <c r="AN232" s="1763"/>
      <c r="AO232" s="1763"/>
      <c r="AP232" s="1763"/>
      <c r="AQ232" s="1763"/>
      <c r="AR232" s="1763"/>
      <c r="AS232" s="1763"/>
      <c r="AT232" s="1763"/>
      <c r="AU232" s="1763"/>
      <c r="AV232" s="1763"/>
      <c r="AW232" s="1763"/>
      <c r="AX232" s="1763"/>
      <c r="AY232" s="1763"/>
      <c r="AZ232" s="1763"/>
      <c r="BA232" s="1763"/>
      <c r="BB232" s="1763"/>
      <c r="BC232" s="1763"/>
      <c r="BD232" s="1763"/>
      <c r="BE232" s="1763"/>
      <c r="BF232" s="1763"/>
      <c r="BG232" s="1763"/>
      <c r="BH232" s="1763"/>
      <c r="BI232" s="1763"/>
      <c r="BJ232" s="1763"/>
      <c r="BK232" s="1763"/>
      <c r="BL232" s="1763"/>
      <c r="BM232" s="1763"/>
      <c r="BN232" s="1763"/>
      <c r="BO232" s="1763"/>
      <c r="BP232" s="1763"/>
      <c r="BQ232" s="1763"/>
      <c r="BR232" s="1763"/>
      <c r="BS232" s="1763"/>
      <c r="BT232" s="1763"/>
      <c r="BU232" s="1763"/>
      <c r="BV232" s="1763"/>
      <c r="BW232" s="1763"/>
      <c r="BX232" s="1763"/>
      <c r="BY232" s="1763"/>
      <c r="BZ232" s="1763"/>
      <c r="CA232" s="1763"/>
      <c r="CB232" s="1763"/>
      <c r="CC232" s="1763"/>
      <c r="CD232" s="1763"/>
      <c r="CE232" s="1763"/>
      <c r="CF232" s="1763"/>
      <c r="CG232" s="1763"/>
      <c r="CH232" s="1763"/>
      <c r="CI232" s="1763"/>
      <c r="CJ232" s="1763"/>
      <c r="CK232" s="1763"/>
      <c r="CL232" s="1763"/>
      <c r="CM232" s="1763"/>
      <c r="CN232" s="1779">
        <f t="shared" si="19"/>
        <v>1542497280</v>
      </c>
      <c r="CO232" s="1763"/>
      <c r="CP232" s="1763"/>
      <c r="CQ232" s="1763"/>
      <c r="CR232" s="1763"/>
      <c r="CS232" s="1763"/>
      <c r="CT232" s="1763"/>
      <c r="CU232" s="1763"/>
      <c r="CV232" s="1763"/>
      <c r="CW232" s="1763"/>
      <c r="CX232" s="1763"/>
      <c r="CY232" s="1764"/>
      <c r="CZ232" s="1764"/>
      <c r="DA232" s="1763"/>
      <c r="DB232" s="1763"/>
      <c r="DC232" s="1763"/>
      <c r="DD232" s="1763"/>
      <c r="DE232" s="1763"/>
      <c r="DF232" s="1763"/>
      <c r="DG232" s="1763"/>
      <c r="DH232" s="1763"/>
      <c r="DI232" s="1763"/>
      <c r="DJ232" s="1763"/>
      <c r="DK232" s="1763"/>
      <c r="DL232" s="1763"/>
      <c r="DM232" s="1763"/>
      <c r="DN232" s="1763"/>
      <c r="DO232" s="1763"/>
      <c r="DP232" s="1763"/>
      <c r="DQ232" s="1763"/>
      <c r="DR232" s="1763"/>
      <c r="DS232" s="1763"/>
      <c r="DT232" s="1763"/>
      <c r="DU232" s="1763"/>
      <c r="DV232" s="1763"/>
      <c r="DW232" s="1763"/>
      <c r="DX232" s="1763"/>
      <c r="DY232" s="1763"/>
      <c r="DZ232" s="1763"/>
      <c r="EA232" s="1763"/>
      <c r="EB232" s="1763"/>
      <c r="EC232" s="1763"/>
      <c r="ED232" s="1763"/>
      <c r="EE232" s="1763"/>
      <c r="EF232" s="1763"/>
      <c r="EG232" s="1763"/>
      <c r="EH232" s="1763"/>
      <c r="EI232" s="1763"/>
      <c r="EJ232" s="1763"/>
      <c r="EK232" s="1763"/>
      <c r="EL232" s="1763"/>
      <c r="EM232" s="1763"/>
      <c r="EN232" s="1763"/>
      <c r="EO232" s="1763"/>
      <c r="EP232" s="1763"/>
      <c r="EQ232" s="1763"/>
      <c r="ER232" s="1763"/>
      <c r="ES232" s="1763"/>
      <c r="ET232" s="1763"/>
      <c r="EU232" s="1763"/>
      <c r="EV232" s="1763"/>
      <c r="EW232" s="1763"/>
      <c r="EX232" s="1763"/>
      <c r="EY232" s="1763"/>
      <c r="EZ232" s="1765"/>
      <c r="FA232" s="1766"/>
      <c r="FB232" s="1767"/>
      <c r="FC232" s="1768"/>
      <c r="FD232" s="1768"/>
      <c r="FE232" s="1768"/>
      <c r="FF232" s="1768"/>
      <c r="FG232" s="1768"/>
      <c r="FH232" s="1768"/>
      <c r="FI232" s="1768"/>
      <c r="FJ232" s="1768"/>
      <c r="FK232" s="1768"/>
      <c r="FL232" s="1769"/>
    </row>
    <row r="233" spans="1:168" ht="20.25" x14ac:dyDescent="0.5">
      <c r="A233" s="399">
        <v>750</v>
      </c>
      <c r="B233" s="399">
        <v>75001</v>
      </c>
      <c r="C233" s="1682" t="s">
        <v>1523</v>
      </c>
      <c r="D233" s="1780">
        <v>33601024971</v>
      </c>
      <c r="E233" s="921">
        <v>0</v>
      </c>
      <c r="F233" s="507"/>
      <c r="G233" s="496"/>
      <c r="H233" s="496"/>
      <c r="I233" s="496"/>
      <c r="J233" s="496"/>
      <c r="K233" s="496"/>
      <c r="L233" s="496"/>
      <c r="M233" s="496"/>
      <c r="N233" s="496"/>
      <c r="O233" s="496"/>
      <c r="P233" s="496"/>
      <c r="Q233" s="496"/>
      <c r="R233" s="496"/>
      <c r="S233" s="496"/>
      <c r="T233" s="496"/>
      <c r="U233" s="496"/>
      <c r="V233" s="496"/>
      <c r="W233" s="496"/>
      <c r="X233" s="496"/>
      <c r="Y233" s="496"/>
      <c r="Z233" s="496"/>
      <c r="AA233" s="496"/>
      <c r="AB233" s="496"/>
      <c r="AC233" s="496"/>
      <c r="AD233" s="496"/>
      <c r="AE233" s="496"/>
      <c r="AF233" s="496"/>
      <c r="AG233" s="496"/>
      <c r="AH233" s="496"/>
      <c r="AI233" s="496"/>
      <c r="AJ233" s="496"/>
      <c r="AK233" s="496"/>
      <c r="AL233" s="496"/>
      <c r="AM233" s="496"/>
      <c r="AN233" s="496"/>
      <c r="AO233" s="496"/>
      <c r="AP233" s="496"/>
      <c r="AQ233" s="496"/>
      <c r="AR233" s="496"/>
      <c r="AS233" s="496"/>
      <c r="AT233" s="496"/>
      <c r="AU233" s="496"/>
      <c r="AV233" s="496"/>
      <c r="AW233" s="496"/>
      <c r="AX233" s="496"/>
      <c r="AY233" s="496"/>
      <c r="AZ233" s="496"/>
      <c r="BA233" s="496"/>
      <c r="BB233" s="496"/>
      <c r="BC233" s="496"/>
      <c r="BD233" s="496"/>
      <c r="BE233" s="496"/>
      <c r="BF233" s="496"/>
      <c r="BG233" s="496"/>
      <c r="BH233" s="496"/>
      <c r="BI233" s="496"/>
      <c r="BJ233" s="496"/>
      <c r="BK233" s="496"/>
      <c r="BL233" s="496"/>
      <c r="BM233" s="496"/>
      <c r="BN233" s="496"/>
      <c r="BO233" s="496"/>
      <c r="BP233" s="496"/>
      <c r="BQ233" s="496"/>
      <c r="BR233" s="496"/>
      <c r="BS233" s="496"/>
      <c r="BT233" s="496"/>
      <c r="BU233" s="496"/>
      <c r="BV233" s="496"/>
      <c r="BW233" s="496"/>
      <c r="BX233" s="496"/>
      <c r="BY233" s="496"/>
      <c r="BZ233" s="496"/>
      <c r="CA233" s="496"/>
      <c r="CB233" s="496"/>
      <c r="CC233" s="496"/>
      <c r="CD233" s="496"/>
      <c r="CE233" s="496"/>
      <c r="CF233" s="496"/>
      <c r="CG233" s="496"/>
      <c r="CH233" s="496"/>
      <c r="CI233" s="496"/>
      <c r="CJ233" s="496"/>
      <c r="CK233" s="496"/>
      <c r="CL233" s="496"/>
      <c r="CM233" s="496"/>
      <c r="CN233" s="496"/>
      <c r="CO233" s="496"/>
      <c r="CP233" s="496"/>
      <c r="CQ233" s="496"/>
      <c r="CR233" s="496"/>
      <c r="CS233" s="496"/>
      <c r="CT233" s="496"/>
      <c r="CU233" s="496"/>
      <c r="CV233" s="496"/>
      <c r="CW233" s="496"/>
      <c r="CX233" s="496"/>
      <c r="CY233" s="1374"/>
      <c r="CZ233" s="1374"/>
      <c r="DA233" s="496"/>
      <c r="DB233" s="496"/>
      <c r="DC233" s="496"/>
      <c r="DD233" s="496"/>
      <c r="DE233" s="496"/>
      <c r="DF233" s="496"/>
      <c r="DG233" s="496"/>
      <c r="DH233" s="496"/>
      <c r="DI233" s="496"/>
      <c r="DJ233" s="496"/>
      <c r="DK233" s="496"/>
      <c r="DL233" s="496"/>
      <c r="DM233" s="496"/>
      <c r="DN233" s="496"/>
      <c r="DO233" s="496"/>
      <c r="DP233" s="496">
        <f>D233</f>
        <v>33601024971</v>
      </c>
      <c r="DQ233" s="496"/>
      <c r="DR233" s="496"/>
      <c r="DS233" s="496"/>
      <c r="DT233" s="496"/>
      <c r="DU233" s="496"/>
      <c r="DV233" s="496"/>
      <c r="DW233" s="496"/>
      <c r="DX233" s="496"/>
      <c r="DY233" s="496"/>
      <c r="DZ233" s="496"/>
      <c r="EA233" s="496"/>
      <c r="EB233" s="496"/>
      <c r="EC233" s="496"/>
      <c r="ED233" s="496"/>
      <c r="EE233" s="496"/>
      <c r="EF233" s="496"/>
      <c r="EG233" s="496"/>
      <c r="EH233" s="496"/>
      <c r="EI233" s="496"/>
      <c r="EJ233" s="496"/>
      <c r="EK233" s="496"/>
      <c r="EL233" s="496"/>
      <c r="EM233" s="496"/>
      <c r="EN233" s="496"/>
      <c r="EO233" s="496"/>
      <c r="EP233" s="496"/>
      <c r="EQ233" s="496"/>
      <c r="ER233" s="496"/>
      <c r="ES233" s="496"/>
      <c r="ET233" s="496"/>
      <c r="EU233" s="496"/>
      <c r="EV233" s="496"/>
      <c r="EW233" s="496"/>
      <c r="EX233" s="496"/>
      <c r="EY233" s="496"/>
      <c r="EZ233" s="1684"/>
      <c r="FA233" s="500">
        <f t="shared" si="16"/>
        <v>33601024971</v>
      </c>
      <c r="FB233" s="501">
        <f t="shared" si="17"/>
        <v>0</v>
      </c>
      <c r="FC233" s="404"/>
      <c r="FD233" s="404">
        <v>57734884414</v>
      </c>
      <c r="FE233" s="404"/>
      <c r="FF233" s="404"/>
      <c r="FG233" s="404"/>
      <c r="FH233" s="404"/>
      <c r="FI233" s="404"/>
      <c r="FJ233" s="404"/>
      <c r="FK233" s="404"/>
      <c r="FL233" s="504"/>
    </row>
    <row r="234" spans="1:168" ht="20.25" x14ac:dyDescent="0.5">
      <c r="A234" s="399">
        <v>750</v>
      </c>
      <c r="B234" s="399">
        <v>75002</v>
      </c>
      <c r="C234" s="1682" t="s">
        <v>1524</v>
      </c>
      <c r="D234" s="1780">
        <v>275981632583</v>
      </c>
      <c r="E234" s="921">
        <v>0</v>
      </c>
      <c r="F234" s="507"/>
      <c r="G234" s="496"/>
      <c r="H234" s="496"/>
      <c r="I234" s="496"/>
      <c r="J234" s="496"/>
      <c r="K234" s="496"/>
      <c r="L234" s="496"/>
      <c r="M234" s="496"/>
      <c r="N234" s="496"/>
      <c r="O234" s="496"/>
      <c r="P234" s="496"/>
      <c r="Q234" s="496"/>
      <c r="R234" s="496"/>
      <c r="S234" s="496"/>
      <c r="T234" s="496"/>
      <c r="U234" s="496"/>
      <c r="V234" s="496"/>
      <c r="W234" s="496"/>
      <c r="X234" s="496"/>
      <c r="Y234" s="496"/>
      <c r="Z234" s="496"/>
      <c r="AA234" s="496"/>
      <c r="AB234" s="496"/>
      <c r="AC234" s="496"/>
      <c r="AD234" s="496"/>
      <c r="AE234" s="496"/>
      <c r="AF234" s="496"/>
      <c r="AG234" s="496"/>
      <c r="AH234" s="496"/>
      <c r="AI234" s="496"/>
      <c r="AJ234" s="496"/>
      <c r="AK234" s="496"/>
      <c r="AL234" s="496"/>
      <c r="AM234" s="496"/>
      <c r="AN234" s="496"/>
      <c r="AO234" s="496"/>
      <c r="AP234" s="496"/>
      <c r="AQ234" s="496"/>
      <c r="AR234" s="496"/>
      <c r="AS234" s="496"/>
      <c r="AT234" s="496"/>
      <c r="AU234" s="496"/>
      <c r="AV234" s="496"/>
      <c r="AW234" s="496"/>
      <c r="AX234" s="496"/>
      <c r="AY234" s="496"/>
      <c r="AZ234" s="496"/>
      <c r="BA234" s="496"/>
      <c r="BB234" s="496"/>
      <c r="BC234" s="496"/>
      <c r="BD234" s="496"/>
      <c r="BE234" s="496"/>
      <c r="BF234" s="496"/>
      <c r="BG234" s="496"/>
      <c r="BH234" s="496"/>
      <c r="BI234" s="496"/>
      <c r="BJ234" s="496"/>
      <c r="BK234" s="496"/>
      <c r="BL234" s="496"/>
      <c r="BM234" s="496"/>
      <c r="BN234" s="496"/>
      <c r="BO234" s="496"/>
      <c r="BP234" s="496"/>
      <c r="BQ234" s="496"/>
      <c r="BR234" s="496"/>
      <c r="BS234" s="496"/>
      <c r="BT234" s="496"/>
      <c r="BU234" s="496"/>
      <c r="BV234" s="496"/>
      <c r="BW234" s="496"/>
      <c r="BX234" s="496"/>
      <c r="BY234" s="496"/>
      <c r="BZ234" s="496"/>
      <c r="CA234" s="496"/>
      <c r="CB234" s="496"/>
      <c r="CC234" s="496"/>
      <c r="CD234" s="496"/>
      <c r="CE234" s="496"/>
      <c r="CF234" s="496"/>
      <c r="CG234" s="496"/>
      <c r="CH234" s="496"/>
      <c r="CI234" s="496"/>
      <c r="CJ234" s="496"/>
      <c r="CK234" s="496"/>
      <c r="CL234" s="496"/>
      <c r="CM234" s="496"/>
      <c r="CN234" s="496"/>
      <c r="CO234" s="496"/>
      <c r="CP234" s="496"/>
      <c r="CQ234" s="496"/>
      <c r="CR234" s="496">
        <f>D234</f>
        <v>275981632583</v>
      </c>
      <c r="CS234" s="496"/>
      <c r="CT234" s="496"/>
      <c r="CU234" s="496"/>
      <c r="CV234" s="496"/>
      <c r="CW234" s="496"/>
      <c r="CX234" s="496"/>
      <c r="CY234" s="1374"/>
      <c r="CZ234" s="1374"/>
      <c r="DA234" s="496"/>
      <c r="DB234" s="496"/>
      <c r="DC234" s="496"/>
      <c r="DD234" s="496"/>
      <c r="DE234" s="496"/>
      <c r="DF234" s="496"/>
      <c r="DG234" s="496"/>
      <c r="DH234" s="496"/>
      <c r="DI234" s="496"/>
      <c r="DJ234" s="496"/>
      <c r="DK234" s="496"/>
      <c r="DL234" s="496"/>
      <c r="DM234" s="496"/>
      <c r="DN234" s="496"/>
      <c r="DO234" s="496"/>
      <c r="DP234" s="496"/>
      <c r="DQ234" s="496"/>
      <c r="DR234" s="496"/>
      <c r="DS234" s="496"/>
      <c r="DT234" s="496"/>
      <c r="DU234" s="496"/>
      <c r="DV234" s="496"/>
      <c r="DW234" s="496"/>
      <c r="DX234" s="496"/>
      <c r="DY234" s="496"/>
      <c r="DZ234" s="496"/>
      <c r="EA234" s="496"/>
      <c r="EB234" s="496"/>
      <c r="EC234" s="496"/>
      <c r="ED234" s="496"/>
      <c r="EE234" s="496"/>
      <c r="EF234" s="496"/>
      <c r="EG234" s="496"/>
      <c r="EH234" s="496"/>
      <c r="EI234" s="496"/>
      <c r="EJ234" s="496"/>
      <c r="EK234" s="496"/>
      <c r="EL234" s="496"/>
      <c r="EM234" s="496"/>
      <c r="EN234" s="496"/>
      <c r="EO234" s="496"/>
      <c r="EP234" s="496"/>
      <c r="EQ234" s="496"/>
      <c r="ER234" s="496"/>
      <c r="ES234" s="496"/>
      <c r="ET234" s="496"/>
      <c r="EU234" s="496"/>
      <c r="EV234" s="496"/>
      <c r="EW234" s="496"/>
      <c r="EX234" s="496"/>
      <c r="EY234" s="496"/>
      <c r="EZ234" s="1684"/>
      <c r="FA234" s="500">
        <f t="shared" si="16"/>
        <v>275981632583</v>
      </c>
      <c r="FB234" s="501">
        <f t="shared" si="17"/>
        <v>0</v>
      </c>
      <c r="FC234" s="404"/>
      <c r="FD234" s="404">
        <v>772838855</v>
      </c>
      <c r="FE234" s="404"/>
      <c r="FF234" s="404"/>
      <c r="FG234" s="404"/>
      <c r="FH234" s="404"/>
      <c r="FI234" s="404"/>
      <c r="FJ234" s="404"/>
      <c r="FK234" s="404"/>
      <c r="FL234" s="504"/>
    </row>
    <row r="235" spans="1:168" ht="20.25" x14ac:dyDescent="0.5">
      <c r="A235" s="399">
        <v>750</v>
      </c>
      <c r="B235" s="399">
        <v>75004</v>
      </c>
      <c r="C235" s="1682" t="s">
        <v>1517</v>
      </c>
      <c r="D235" s="1780">
        <v>7250846950</v>
      </c>
      <c r="E235" s="921">
        <v>0</v>
      </c>
      <c r="F235" s="507"/>
      <c r="G235" s="496"/>
      <c r="H235" s="496"/>
      <c r="I235" s="496"/>
      <c r="J235" s="496"/>
      <c r="K235" s="496"/>
      <c r="L235" s="496"/>
      <c r="M235" s="496"/>
      <c r="N235" s="496"/>
      <c r="O235" s="496"/>
      <c r="P235" s="496"/>
      <c r="Q235" s="496"/>
      <c r="R235" s="496"/>
      <c r="S235" s="496"/>
      <c r="T235" s="496"/>
      <c r="U235" s="496"/>
      <c r="V235" s="496"/>
      <c r="W235" s="496"/>
      <c r="X235" s="496"/>
      <c r="Y235" s="496"/>
      <c r="Z235" s="496"/>
      <c r="AA235" s="496"/>
      <c r="AB235" s="496"/>
      <c r="AC235" s="496"/>
      <c r="AD235" s="496"/>
      <c r="AE235" s="496"/>
      <c r="AF235" s="496"/>
      <c r="AG235" s="496"/>
      <c r="AH235" s="496"/>
      <c r="AI235" s="496"/>
      <c r="AJ235" s="496"/>
      <c r="AK235" s="496"/>
      <c r="AL235" s="496"/>
      <c r="AM235" s="496"/>
      <c r="AN235" s="496"/>
      <c r="AO235" s="496"/>
      <c r="AP235" s="496"/>
      <c r="AQ235" s="496"/>
      <c r="AR235" s="496"/>
      <c r="AS235" s="496"/>
      <c r="AT235" s="496"/>
      <c r="AU235" s="496"/>
      <c r="AV235" s="496"/>
      <c r="AW235" s="496"/>
      <c r="AX235" s="496"/>
      <c r="AY235" s="496"/>
      <c r="AZ235" s="496"/>
      <c r="BA235" s="496"/>
      <c r="BB235" s="496"/>
      <c r="BC235" s="496"/>
      <c r="BD235" s="496"/>
      <c r="BE235" s="496"/>
      <c r="BF235" s="496"/>
      <c r="BG235" s="496"/>
      <c r="BH235" s="496"/>
      <c r="BI235" s="496"/>
      <c r="BJ235" s="496"/>
      <c r="BK235" s="496"/>
      <c r="BL235" s="496"/>
      <c r="BM235" s="496"/>
      <c r="BN235" s="496"/>
      <c r="BO235" s="496"/>
      <c r="BP235" s="496"/>
      <c r="BQ235" s="496"/>
      <c r="BR235" s="496"/>
      <c r="BS235" s="496"/>
      <c r="BT235" s="496"/>
      <c r="BU235" s="496"/>
      <c r="BV235" s="496"/>
      <c r="BW235" s="496"/>
      <c r="BX235" s="496"/>
      <c r="BY235" s="496"/>
      <c r="BZ235" s="496"/>
      <c r="CA235" s="496"/>
      <c r="CB235" s="496"/>
      <c r="CC235" s="496"/>
      <c r="CD235" s="496"/>
      <c r="CE235" s="496"/>
      <c r="CF235" s="496"/>
      <c r="CG235" s="496"/>
      <c r="CH235" s="496"/>
      <c r="CI235" s="496"/>
      <c r="CJ235" s="496"/>
      <c r="CK235" s="496"/>
      <c r="CL235" s="496"/>
      <c r="CM235" s="496"/>
      <c r="CN235" s="496"/>
      <c r="CO235" s="496"/>
      <c r="CP235" s="496"/>
      <c r="CQ235" s="496">
        <f>D235</f>
        <v>7250846950</v>
      </c>
      <c r="CR235" s="496"/>
      <c r="CS235" s="496"/>
      <c r="CT235" s="496"/>
      <c r="CU235" s="496"/>
      <c r="CV235" s="496"/>
      <c r="CW235" s="496"/>
      <c r="CX235" s="496"/>
      <c r="CY235" s="1374"/>
      <c r="CZ235" s="1374"/>
      <c r="DA235" s="496"/>
      <c r="DB235" s="496"/>
      <c r="DC235" s="496"/>
      <c r="DD235" s="496"/>
      <c r="DE235" s="496"/>
      <c r="DF235" s="496"/>
      <c r="DG235" s="496"/>
      <c r="DH235" s="496"/>
      <c r="DI235" s="496"/>
      <c r="DJ235" s="496"/>
      <c r="DK235" s="496"/>
      <c r="DL235" s="496"/>
      <c r="DM235" s="496"/>
      <c r="DN235" s="496"/>
      <c r="DO235" s="496"/>
      <c r="DP235" s="496"/>
      <c r="DQ235" s="496"/>
      <c r="DR235" s="496"/>
      <c r="DS235" s="496"/>
      <c r="DT235" s="496"/>
      <c r="DU235" s="496"/>
      <c r="DV235" s="496"/>
      <c r="DW235" s="496"/>
      <c r="DX235" s="496"/>
      <c r="DY235" s="496"/>
      <c r="DZ235" s="496"/>
      <c r="EA235" s="496"/>
      <c r="EB235" s="496"/>
      <c r="EC235" s="496"/>
      <c r="ED235" s="496"/>
      <c r="EE235" s="496"/>
      <c r="EF235" s="496"/>
      <c r="EG235" s="496"/>
      <c r="EH235" s="496"/>
      <c r="EI235" s="496"/>
      <c r="EJ235" s="496"/>
      <c r="EK235" s="496"/>
      <c r="EL235" s="496"/>
      <c r="EM235" s="496"/>
      <c r="EN235" s="496"/>
      <c r="EO235" s="496"/>
      <c r="EP235" s="496"/>
      <c r="EQ235" s="496"/>
      <c r="ER235" s="496"/>
      <c r="ES235" s="496"/>
      <c r="ET235" s="496"/>
      <c r="EU235" s="496"/>
      <c r="EV235" s="496"/>
      <c r="EW235" s="496"/>
      <c r="EX235" s="496"/>
      <c r="EY235" s="496"/>
      <c r="EZ235" s="1684"/>
      <c r="FA235" s="500">
        <f t="shared" si="16"/>
        <v>7250846950</v>
      </c>
      <c r="FB235" s="501">
        <f t="shared" si="17"/>
        <v>0</v>
      </c>
      <c r="FC235" s="404"/>
      <c r="FD235" s="404">
        <v>29012832353</v>
      </c>
      <c r="FE235" s="404"/>
      <c r="FF235" s="404"/>
      <c r="FG235" s="404"/>
      <c r="FH235" s="404"/>
      <c r="FI235" s="404"/>
      <c r="FJ235" s="404"/>
      <c r="FK235" s="404"/>
      <c r="FL235" s="504"/>
    </row>
    <row r="236" spans="1:168" ht="20.25" x14ac:dyDescent="0.5">
      <c r="A236" s="399">
        <v>750</v>
      </c>
      <c r="B236" s="399">
        <v>75005</v>
      </c>
      <c r="C236" s="1682" t="s">
        <v>1525</v>
      </c>
      <c r="D236" s="1780">
        <v>144575446544</v>
      </c>
      <c r="E236" s="921">
        <v>0</v>
      </c>
      <c r="F236" s="507"/>
      <c r="G236" s="496"/>
      <c r="H236" s="496"/>
      <c r="I236" s="496"/>
      <c r="J236" s="496"/>
      <c r="K236" s="496"/>
      <c r="L236" s="496"/>
      <c r="M236" s="496"/>
      <c r="N236" s="496"/>
      <c r="O236" s="496"/>
      <c r="P236" s="496"/>
      <c r="Q236" s="496"/>
      <c r="R236" s="496"/>
      <c r="S236" s="496"/>
      <c r="T236" s="496"/>
      <c r="U236" s="496"/>
      <c r="V236" s="496"/>
      <c r="W236" s="496"/>
      <c r="X236" s="496"/>
      <c r="Y236" s="496"/>
      <c r="Z236" s="496"/>
      <c r="AA236" s="496"/>
      <c r="AB236" s="496"/>
      <c r="AC236" s="496"/>
      <c r="AD236" s="496"/>
      <c r="AE236" s="496"/>
      <c r="AF236" s="496"/>
      <c r="AG236" s="496"/>
      <c r="AH236" s="496"/>
      <c r="AI236" s="496"/>
      <c r="AJ236" s="496"/>
      <c r="AK236" s="496"/>
      <c r="AL236" s="496"/>
      <c r="AM236" s="496"/>
      <c r="AN236" s="496"/>
      <c r="AO236" s="496"/>
      <c r="AP236" s="496"/>
      <c r="AQ236" s="496"/>
      <c r="AR236" s="496"/>
      <c r="AS236" s="496"/>
      <c r="AT236" s="496"/>
      <c r="AU236" s="496"/>
      <c r="AV236" s="496"/>
      <c r="AW236" s="496"/>
      <c r="AX236" s="496"/>
      <c r="AY236" s="496"/>
      <c r="AZ236" s="496"/>
      <c r="BA236" s="496"/>
      <c r="BB236" s="496"/>
      <c r="BC236" s="496"/>
      <c r="BD236" s="496"/>
      <c r="BE236" s="496"/>
      <c r="BF236" s="496"/>
      <c r="BG236" s="496"/>
      <c r="BH236" s="496"/>
      <c r="BI236" s="496"/>
      <c r="BJ236" s="496"/>
      <c r="BK236" s="496"/>
      <c r="BL236" s="496"/>
      <c r="BM236" s="496"/>
      <c r="BN236" s="496"/>
      <c r="BO236" s="496"/>
      <c r="BP236" s="496"/>
      <c r="BQ236" s="496"/>
      <c r="BR236" s="496"/>
      <c r="BS236" s="496"/>
      <c r="BT236" s="496"/>
      <c r="BU236" s="496"/>
      <c r="BV236" s="496"/>
      <c r="BW236" s="496"/>
      <c r="BX236" s="496"/>
      <c r="BY236" s="496"/>
      <c r="BZ236" s="496"/>
      <c r="CA236" s="496"/>
      <c r="CB236" s="496"/>
      <c r="CC236" s="496"/>
      <c r="CD236" s="496"/>
      <c r="CE236" s="496"/>
      <c r="CF236" s="496"/>
      <c r="CG236" s="496"/>
      <c r="CH236" s="496"/>
      <c r="CI236" s="496"/>
      <c r="CJ236" s="496"/>
      <c r="CK236" s="496"/>
      <c r="CL236" s="496"/>
      <c r="CM236" s="496"/>
      <c r="CN236" s="496"/>
      <c r="CO236" s="496"/>
      <c r="CP236" s="496"/>
      <c r="CQ236" s="496">
        <f>D236</f>
        <v>144575446544</v>
      </c>
      <c r="CR236" s="496"/>
      <c r="CS236" s="496"/>
      <c r="CT236" s="496"/>
      <c r="CU236" s="496"/>
      <c r="CV236" s="496"/>
      <c r="CW236" s="496"/>
      <c r="CX236" s="496"/>
      <c r="CY236" s="1374"/>
      <c r="CZ236" s="1374"/>
      <c r="DA236" s="496"/>
      <c r="DB236" s="496"/>
      <c r="DC236" s="496"/>
      <c r="DD236" s="496"/>
      <c r="DE236" s="496"/>
      <c r="DF236" s="496"/>
      <c r="DG236" s="496"/>
      <c r="DH236" s="496"/>
      <c r="DI236" s="496"/>
      <c r="DJ236" s="496"/>
      <c r="DK236" s="496"/>
      <c r="DL236" s="496"/>
      <c r="DM236" s="496"/>
      <c r="DN236" s="496"/>
      <c r="DO236" s="496"/>
      <c r="DP236" s="496"/>
      <c r="DQ236" s="496"/>
      <c r="DR236" s="496"/>
      <c r="DS236" s="496"/>
      <c r="DT236" s="496"/>
      <c r="DU236" s="496"/>
      <c r="DV236" s="496"/>
      <c r="DW236" s="496"/>
      <c r="DX236" s="496"/>
      <c r="DY236" s="496"/>
      <c r="DZ236" s="496"/>
      <c r="EA236" s="496"/>
      <c r="EB236" s="496"/>
      <c r="EC236" s="496"/>
      <c r="ED236" s="496"/>
      <c r="EE236" s="496"/>
      <c r="EF236" s="496"/>
      <c r="EG236" s="496"/>
      <c r="EH236" s="496"/>
      <c r="EI236" s="496"/>
      <c r="EJ236" s="496"/>
      <c r="EK236" s="496"/>
      <c r="EL236" s="496"/>
      <c r="EM236" s="496"/>
      <c r="EN236" s="496"/>
      <c r="EO236" s="496"/>
      <c r="EP236" s="496"/>
      <c r="EQ236" s="496"/>
      <c r="ER236" s="496"/>
      <c r="ES236" s="496"/>
      <c r="ET236" s="496"/>
      <c r="EU236" s="496"/>
      <c r="EV236" s="496"/>
      <c r="EW236" s="496"/>
      <c r="EX236" s="496"/>
      <c r="EY236" s="496"/>
      <c r="EZ236" s="1684"/>
      <c r="FA236" s="500">
        <f t="shared" si="16"/>
        <v>144575446544</v>
      </c>
      <c r="FB236" s="501">
        <f t="shared" si="17"/>
        <v>0</v>
      </c>
      <c r="FC236" s="404"/>
      <c r="FD236" s="404">
        <v>135673727</v>
      </c>
      <c r="FE236" s="404"/>
      <c r="FF236" s="404"/>
      <c r="FG236" s="404"/>
      <c r="FH236" s="404"/>
      <c r="FI236" s="404"/>
      <c r="FJ236" s="404"/>
      <c r="FK236" s="404"/>
      <c r="FL236" s="504"/>
    </row>
    <row r="237" spans="1:168" ht="20.25" x14ac:dyDescent="0.5">
      <c r="A237" s="399">
        <v>750</v>
      </c>
      <c r="B237" s="399">
        <v>75006</v>
      </c>
      <c r="C237" s="1682" t="s">
        <v>1526</v>
      </c>
      <c r="D237" s="1780">
        <v>270996174</v>
      </c>
      <c r="E237" s="1780">
        <v>0</v>
      </c>
      <c r="F237" s="507"/>
      <c r="G237" s="496"/>
      <c r="H237" s="496"/>
      <c r="I237" s="496"/>
      <c r="J237" s="496"/>
      <c r="K237" s="496"/>
      <c r="L237" s="496"/>
      <c r="M237" s="496"/>
      <c r="N237" s="496"/>
      <c r="O237" s="496"/>
      <c r="P237" s="496"/>
      <c r="Q237" s="496"/>
      <c r="R237" s="496"/>
      <c r="S237" s="496"/>
      <c r="T237" s="496"/>
      <c r="U237" s="496"/>
      <c r="V237" s="496"/>
      <c r="W237" s="496"/>
      <c r="X237" s="496"/>
      <c r="Y237" s="496"/>
      <c r="Z237" s="496"/>
      <c r="AA237" s="496"/>
      <c r="AB237" s="496"/>
      <c r="AC237" s="496"/>
      <c r="AD237" s="496"/>
      <c r="AE237" s="496"/>
      <c r="AF237" s="496"/>
      <c r="AG237" s="496"/>
      <c r="AH237" s="496"/>
      <c r="AI237" s="496"/>
      <c r="AJ237" s="496"/>
      <c r="AK237" s="496"/>
      <c r="AL237" s="496"/>
      <c r="AM237" s="496"/>
      <c r="AN237" s="496"/>
      <c r="AO237" s="496"/>
      <c r="AP237" s="496"/>
      <c r="AQ237" s="496"/>
      <c r="AR237" s="496"/>
      <c r="AS237" s="496"/>
      <c r="AT237" s="496"/>
      <c r="AU237" s="496"/>
      <c r="AV237" s="496"/>
      <c r="AW237" s="496"/>
      <c r="AX237" s="496"/>
      <c r="AY237" s="496"/>
      <c r="AZ237" s="496"/>
      <c r="BA237" s="496"/>
      <c r="BB237" s="496"/>
      <c r="BC237" s="496"/>
      <c r="BD237" s="496"/>
      <c r="BE237" s="496"/>
      <c r="BF237" s="496"/>
      <c r="BG237" s="496"/>
      <c r="BH237" s="496"/>
      <c r="BI237" s="496"/>
      <c r="BJ237" s="496"/>
      <c r="BK237" s="496"/>
      <c r="BL237" s="496"/>
      <c r="BM237" s="496"/>
      <c r="BN237" s="496"/>
      <c r="BO237" s="496"/>
      <c r="BP237" s="496"/>
      <c r="BQ237" s="496"/>
      <c r="BR237" s="496"/>
      <c r="BS237" s="496"/>
      <c r="BT237" s="496"/>
      <c r="BU237" s="496"/>
      <c r="BV237" s="496"/>
      <c r="BW237" s="496"/>
      <c r="BX237" s="496"/>
      <c r="BY237" s="496"/>
      <c r="BZ237" s="496"/>
      <c r="CA237" s="496"/>
      <c r="CB237" s="496"/>
      <c r="CC237" s="496"/>
      <c r="CD237" s="496"/>
      <c r="CE237" s="496"/>
      <c r="CF237" s="496"/>
      <c r="CG237" s="496"/>
      <c r="CH237" s="496"/>
      <c r="CI237" s="496"/>
      <c r="CJ237" s="496"/>
      <c r="CK237" s="496"/>
      <c r="CL237" s="496"/>
      <c r="CM237" s="496"/>
      <c r="CN237" s="1779">
        <f>D237</f>
        <v>270996174</v>
      </c>
      <c r="CO237" s="496"/>
      <c r="CP237" s="496"/>
      <c r="CQ237" s="496"/>
      <c r="CR237" s="496"/>
      <c r="CS237" s="496"/>
      <c r="CT237" s="496"/>
      <c r="CU237" s="496"/>
      <c r="CV237" s="496"/>
      <c r="CW237" s="496"/>
      <c r="CX237" s="496"/>
      <c r="CY237" s="1374"/>
      <c r="CZ237" s="1374"/>
      <c r="DA237" s="496"/>
      <c r="DB237" s="496"/>
      <c r="DC237" s="496"/>
      <c r="DD237" s="496"/>
      <c r="DE237" s="496"/>
      <c r="DF237" s="496"/>
      <c r="DG237" s="496"/>
      <c r="DH237" s="496"/>
      <c r="DI237" s="496"/>
      <c r="DJ237" s="496"/>
      <c r="DK237" s="496"/>
      <c r="DL237" s="496"/>
      <c r="DM237" s="496"/>
      <c r="DN237" s="496"/>
      <c r="DO237" s="496"/>
      <c r="DP237" s="496"/>
      <c r="DQ237" s="496"/>
      <c r="DR237" s="496"/>
      <c r="DS237" s="496"/>
      <c r="DT237" s="496"/>
      <c r="DU237" s="496"/>
      <c r="DV237" s="496"/>
      <c r="DW237" s="496"/>
      <c r="DX237" s="496"/>
      <c r="DY237" s="496"/>
      <c r="DZ237" s="496"/>
      <c r="EA237" s="496"/>
      <c r="EB237" s="496"/>
      <c r="EC237" s="496"/>
      <c r="ED237" s="496"/>
      <c r="EE237" s="496"/>
      <c r="EF237" s="496"/>
      <c r="EG237" s="496"/>
      <c r="EH237" s="496"/>
      <c r="EI237" s="496"/>
      <c r="EJ237" s="496"/>
      <c r="EK237" s="496"/>
      <c r="EL237" s="496"/>
      <c r="EM237" s="496"/>
      <c r="EN237" s="496"/>
      <c r="EO237" s="496"/>
      <c r="EP237" s="496"/>
      <c r="EQ237" s="496"/>
      <c r="ER237" s="496"/>
      <c r="ES237" s="496"/>
      <c r="ET237" s="496"/>
      <c r="EU237" s="496"/>
      <c r="EV237" s="496"/>
      <c r="EW237" s="496"/>
      <c r="EX237" s="496"/>
      <c r="EY237" s="496"/>
      <c r="EZ237" s="1684"/>
      <c r="FA237" s="500">
        <f t="shared" si="16"/>
        <v>270996174</v>
      </c>
      <c r="FB237" s="501">
        <f t="shared" si="17"/>
        <v>0</v>
      </c>
      <c r="FC237" s="404"/>
      <c r="FD237" s="404">
        <v>108377488</v>
      </c>
      <c r="FE237" s="404"/>
      <c r="FF237" s="404"/>
      <c r="FG237" s="404"/>
      <c r="FH237" s="404"/>
      <c r="FI237" s="404"/>
      <c r="FJ237" s="404"/>
      <c r="FK237" s="404"/>
      <c r="FL237" s="504"/>
    </row>
    <row r="238" spans="1:168" ht="20.25" x14ac:dyDescent="0.5">
      <c r="A238" s="399">
        <v>750</v>
      </c>
      <c r="B238" s="399">
        <v>75007</v>
      </c>
      <c r="C238" s="1682" t="s">
        <v>1527</v>
      </c>
      <c r="D238" s="1780">
        <v>42344000</v>
      </c>
      <c r="E238" s="1780">
        <v>0</v>
      </c>
      <c r="F238" s="507"/>
      <c r="G238" s="496"/>
      <c r="H238" s="496"/>
      <c r="I238" s="496"/>
      <c r="J238" s="496"/>
      <c r="K238" s="496"/>
      <c r="L238" s="496"/>
      <c r="M238" s="496"/>
      <c r="N238" s="496"/>
      <c r="O238" s="496"/>
      <c r="P238" s="496"/>
      <c r="Q238" s="496"/>
      <c r="R238" s="496"/>
      <c r="S238" s="496"/>
      <c r="T238" s="496"/>
      <c r="U238" s="496"/>
      <c r="V238" s="496"/>
      <c r="W238" s="496"/>
      <c r="X238" s="496"/>
      <c r="Y238" s="496"/>
      <c r="Z238" s="496"/>
      <c r="AA238" s="496"/>
      <c r="AB238" s="496"/>
      <c r="AC238" s="496"/>
      <c r="AD238" s="496"/>
      <c r="AE238" s="496"/>
      <c r="AF238" s="496"/>
      <c r="AG238" s="496"/>
      <c r="AH238" s="496"/>
      <c r="AI238" s="496"/>
      <c r="AJ238" s="496"/>
      <c r="AK238" s="496"/>
      <c r="AL238" s="496"/>
      <c r="AM238" s="496"/>
      <c r="AN238" s="496"/>
      <c r="AO238" s="496"/>
      <c r="AP238" s="496"/>
      <c r="AQ238" s="496"/>
      <c r="AR238" s="496"/>
      <c r="AS238" s="496"/>
      <c r="AT238" s="496"/>
      <c r="AU238" s="496"/>
      <c r="AV238" s="496"/>
      <c r="AW238" s="496"/>
      <c r="AX238" s="496"/>
      <c r="AY238" s="496"/>
      <c r="AZ238" s="496"/>
      <c r="BA238" s="496"/>
      <c r="BB238" s="496"/>
      <c r="BC238" s="496"/>
      <c r="BD238" s="496"/>
      <c r="BE238" s="496"/>
      <c r="BF238" s="496"/>
      <c r="BG238" s="496"/>
      <c r="BH238" s="496"/>
      <c r="BI238" s="496"/>
      <c r="BJ238" s="496"/>
      <c r="BK238" s="496"/>
      <c r="BL238" s="496"/>
      <c r="BM238" s="496"/>
      <c r="BN238" s="496"/>
      <c r="BO238" s="496"/>
      <c r="BP238" s="496"/>
      <c r="BQ238" s="496"/>
      <c r="BR238" s="496"/>
      <c r="BS238" s="496"/>
      <c r="BT238" s="496"/>
      <c r="BU238" s="496"/>
      <c r="BV238" s="496"/>
      <c r="BW238" s="496"/>
      <c r="BX238" s="496"/>
      <c r="BY238" s="496"/>
      <c r="BZ238" s="496"/>
      <c r="CA238" s="496"/>
      <c r="CB238" s="496"/>
      <c r="CC238" s="496"/>
      <c r="CD238" s="496"/>
      <c r="CE238" s="496"/>
      <c r="CF238" s="496"/>
      <c r="CG238" s="496"/>
      <c r="CH238" s="496"/>
      <c r="CI238" s="496"/>
      <c r="CJ238" s="496"/>
      <c r="CK238" s="496"/>
      <c r="CL238" s="496"/>
      <c r="CM238" s="496"/>
      <c r="CN238" s="1779">
        <f>D238</f>
        <v>42344000</v>
      </c>
      <c r="CO238" s="496"/>
      <c r="CP238" s="496"/>
      <c r="CQ238" s="496"/>
      <c r="CR238" s="496"/>
      <c r="CS238" s="496"/>
      <c r="CT238" s="496"/>
      <c r="CU238" s="496"/>
      <c r="CV238" s="496"/>
      <c r="CW238" s="496"/>
      <c r="CX238" s="496"/>
      <c r="CY238" s="1374"/>
      <c r="CZ238" s="1374"/>
      <c r="DA238" s="496"/>
      <c r="DB238" s="496"/>
      <c r="DC238" s="496"/>
      <c r="DD238" s="496"/>
      <c r="DE238" s="496"/>
      <c r="DF238" s="496"/>
      <c r="DG238" s="496"/>
      <c r="DH238" s="496"/>
      <c r="DI238" s="496"/>
      <c r="DJ238" s="496"/>
      <c r="DK238" s="496"/>
      <c r="DL238" s="496"/>
      <c r="DM238" s="496"/>
      <c r="DN238" s="496"/>
      <c r="DO238" s="496"/>
      <c r="DP238" s="496"/>
      <c r="DQ238" s="496"/>
      <c r="DR238" s="496"/>
      <c r="DS238" s="496"/>
      <c r="DT238" s="496"/>
      <c r="DU238" s="496"/>
      <c r="DV238" s="496"/>
      <c r="DW238" s="496"/>
      <c r="DX238" s="496"/>
      <c r="DY238" s="496"/>
      <c r="DZ238" s="496"/>
      <c r="EA238" s="496"/>
      <c r="EB238" s="496"/>
      <c r="EC238" s="496"/>
      <c r="ED238" s="496"/>
      <c r="EE238" s="496"/>
      <c r="EF238" s="496"/>
      <c r="EG238" s="496"/>
      <c r="EH238" s="496"/>
      <c r="EI238" s="496"/>
      <c r="EJ238" s="496"/>
      <c r="EK238" s="496"/>
      <c r="EL238" s="496"/>
      <c r="EM238" s="496"/>
      <c r="EN238" s="496"/>
      <c r="EO238" s="496"/>
      <c r="EP238" s="496"/>
      <c r="EQ238" s="496"/>
      <c r="ER238" s="496"/>
      <c r="ES238" s="496"/>
      <c r="ET238" s="496"/>
      <c r="EU238" s="496"/>
      <c r="EV238" s="496"/>
      <c r="EW238" s="496"/>
      <c r="EX238" s="496"/>
      <c r="EY238" s="496"/>
      <c r="EZ238" s="1684"/>
      <c r="FA238" s="500">
        <f t="shared" si="16"/>
        <v>42344000</v>
      </c>
      <c r="FB238" s="501">
        <f t="shared" si="17"/>
        <v>0</v>
      </c>
      <c r="FC238" s="404"/>
      <c r="FD238" s="404">
        <v>95640000</v>
      </c>
      <c r="FE238" s="404"/>
      <c r="FF238" s="404"/>
      <c r="FG238" s="404"/>
      <c r="FH238" s="404"/>
      <c r="FI238" s="404"/>
      <c r="FJ238" s="404"/>
      <c r="FK238" s="404"/>
      <c r="FL238" s="504"/>
    </row>
    <row r="239" spans="1:168" ht="20.25" x14ac:dyDescent="0.5">
      <c r="A239" s="399">
        <v>750</v>
      </c>
      <c r="B239" s="399">
        <v>75008</v>
      </c>
      <c r="C239" s="1682" t="s">
        <v>1528</v>
      </c>
      <c r="D239" s="1780">
        <v>32530000</v>
      </c>
      <c r="E239" s="1780">
        <v>0</v>
      </c>
      <c r="F239" s="507"/>
      <c r="G239" s="496"/>
      <c r="H239" s="496"/>
      <c r="I239" s="496"/>
      <c r="J239" s="496"/>
      <c r="K239" s="496"/>
      <c r="L239" s="496"/>
      <c r="M239" s="496"/>
      <c r="N239" s="496"/>
      <c r="O239" s="496"/>
      <c r="P239" s="496"/>
      <c r="Q239" s="496"/>
      <c r="R239" s="496"/>
      <c r="S239" s="496"/>
      <c r="T239" s="496"/>
      <c r="U239" s="496"/>
      <c r="V239" s="496"/>
      <c r="W239" s="496"/>
      <c r="X239" s="496"/>
      <c r="Y239" s="496"/>
      <c r="Z239" s="496"/>
      <c r="AA239" s="496"/>
      <c r="AB239" s="496"/>
      <c r="AC239" s="496"/>
      <c r="AD239" s="496"/>
      <c r="AE239" s="496"/>
      <c r="AF239" s="496"/>
      <c r="AG239" s="496"/>
      <c r="AH239" s="496"/>
      <c r="AI239" s="496"/>
      <c r="AJ239" s="496"/>
      <c r="AK239" s="496"/>
      <c r="AL239" s="496"/>
      <c r="AM239" s="496"/>
      <c r="AN239" s="496"/>
      <c r="AO239" s="496"/>
      <c r="AP239" s="496"/>
      <c r="AQ239" s="496"/>
      <c r="AR239" s="496"/>
      <c r="AS239" s="496"/>
      <c r="AT239" s="496"/>
      <c r="AU239" s="496"/>
      <c r="AV239" s="496"/>
      <c r="AW239" s="496"/>
      <c r="AX239" s="496"/>
      <c r="AY239" s="496"/>
      <c r="AZ239" s="496"/>
      <c r="BA239" s="496"/>
      <c r="BB239" s="496"/>
      <c r="BC239" s="496"/>
      <c r="BD239" s="496"/>
      <c r="BE239" s="496"/>
      <c r="BF239" s="496"/>
      <c r="BG239" s="496"/>
      <c r="BH239" s="496"/>
      <c r="BI239" s="496"/>
      <c r="BJ239" s="496"/>
      <c r="BK239" s="496"/>
      <c r="BL239" s="496"/>
      <c r="BM239" s="496"/>
      <c r="BN239" s="496"/>
      <c r="BO239" s="496"/>
      <c r="BP239" s="496"/>
      <c r="BQ239" s="496"/>
      <c r="BR239" s="496"/>
      <c r="BS239" s="496"/>
      <c r="BT239" s="496"/>
      <c r="BU239" s="496"/>
      <c r="BV239" s="496"/>
      <c r="BW239" s="496"/>
      <c r="BX239" s="496"/>
      <c r="BY239" s="496"/>
      <c r="BZ239" s="496"/>
      <c r="CA239" s="496"/>
      <c r="CB239" s="496"/>
      <c r="CC239" s="496"/>
      <c r="CD239" s="496"/>
      <c r="CE239" s="496"/>
      <c r="CF239" s="496"/>
      <c r="CG239" s="496"/>
      <c r="CH239" s="496"/>
      <c r="CI239" s="496"/>
      <c r="CJ239" s="496"/>
      <c r="CK239" s="496"/>
      <c r="CL239" s="496"/>
      <c r="CM239" s="496"/>
      <c r="CN239" s="1779">
        <f>D239</f>
        <v>32530000</v>
      </c>
      <c r="CO239" s="496"/>
      <c r="CP239" s="496"/>
      <c r="CQ239" s="496"/>
      <c r="CR239" s="496"/>
      <c r="CS239" s="496"/>
      <c r="CT239" s="496"/>
      <c r="CU239" s="496"/>
      <c r="CV239" s="496"/>
      <c r="CW239" s="496"/>
      <c r="CX239" s="496"/>
      <c r="CY239" s="1374"/>
      <c r="CZ239" s="1374"/>
      <c r="DA239" s="496"/>
      <c r="DB239" s="496"/>
      <c r="DC239" s="496"/>
      <c r="DD239" s="496"/>
      <c r="DE239" s="496"/>
      <c r="DF239" s="496"/>
      <c r="DG239" s="496"/>
      <c r="DH239" s="496"/>
      <c r="DI239" s="496"/>
      <c r="DJ239" s="496"/>
      <c r="DK239" s="496"/>
      <c r="DL239" s="496"/>
      <c r="DM239" s="496"/>
      <c r="DN239" s="496"/>
      <c r="DO239" s="496"/>
      <c r="DP239" s="496"/>
      <c r="DQ239" s="496"/>
      <c r="DR239" s="496"/>
      <c r="DS239" s="496"/>
      <c r="DT239" s="496"/>
      <c r="DU239" s="496"/>
      <c r="DV239" s="496"/>
      <c r="DW239" s="496"/>
      <c r="DX239" s="496"/>
      <c r="DY239" s="496"/>
      <c r="DZ239" s="496"/>
      <c r="EA239" s="496"/>
      <c r="EB239" s="496"/>
      <c r="EC239" s="496"/>
      <c r="ED239" s="496"/>
      <c r="EE239" s="496"/>
      <c r="EF239" s="496"/>
      <c r="EG239" s="496"/>
      <c r="EH239" s="496"/>
      <c r="EI239" s="496"/>
      <c r="EJ239" s="496"/>
      <c r="EK239" s="496"/>
      <c r="EL239" s="496"/>
      <c r="EM239" s="496"/>
      <c r="EN239" s="496"/>
      <c r="EO239" s="496"/>
      <c r="EP239" s="496"/>
      <c r="EQ239" s="496"/>
      <c r="ER239" s="496"/>
      <c r="ES239" s="496"/>
      <c r="ET239" s="496"/>
      <c r="EU239" s="496"/>
      <c r="EV239" s="496"/>
      <c r="EW239" s="496"/>
      <c r="EX239" s="496"/>
      <c r="EY239" s="496"/>
      <c r="EZ239" s="1684"/>
      <c r="FA239" s="500">
        <f t="shared" si="16"/>
        <v>32530000</v>
      </c>
      <c r="FB239" s="501">
        <f t="shared" si="17"/>
        <v>0</v>
      </c>
      <c r="FC239" s="404"/>
      <c r="FD239" s="404">
        <v>2114879703</v>
      </c>
      <c r="FE239" s="404"/>
      <c r="FF239" s="404"/>
      <c r="FG239" s="404"/>
      <c r="FH239" s="404"/>
      <c r="FI239" s="404"/>
      <c r="FJ239" s="404"/>
      <c r="FK239" s="404"/>
      <c r="FL239" s="504"/>
    </row>
    <row r="240" spans="1:168" ht="20.25" x14ac:dyDescent="0.5">
      <c r="A240" s="399">
        <v>750</v>
      </c>
      <c r="B240" s="399">
        <v>75009</v>
      </c>
      <c r="C240" s="1682" t="s">
        <v>1529</v>
      </c>
      <c r="D240" s="1780">
        <v>7060253522</v>
      </c>
      <c r="E240" s="921">
        <v>0</v>
      </c>
      <c r="F240" s="507"/>
      <c r="G240" s="496"/>
      <c r="H240" s="496"/>
      <c r="I240" s="496"/>
      <c r="J240" s="496"/>
      <c r="K240" s="496"/>
      <c r="L240" s="496"/>
      <c r="M240" s="496"/>
      <c r="N240" s="496"/>
      <c r="O240" s="496"/>
      <c r="P240" s="496"/>
      <c r="Q240" s="496"/>
      <c r="R240" s="496"/>
      <c r="S240" s="496"/>
      <c r="T240" s="496"/>
      <c r="U240" s="496"/>
      <c r="V240" s="496"/>
      <c r="W240" s="496"/>
      <c r="X240" s="496"/>
      <c r="Y240" s="496"/>
      <c r="Z240" s="496"/>
      <c r="AA240" s="496"/>
      <c r="AB240" s="496"/>
      <c r="AC240" s="496"/>
      <c r="AD240" s="496"/>
      <c r="AE240" s="496"/>
      <c r="AF240" s="496"/>
      <c r="AG240" s="496"/>
      <c r="AH240" s="496"/>
      <c r="AI240" s="496"/>
      <c r="AJ240" s="496"/>
      <c r="AK240" s="496"/>
      <c r="AL240" s="496"/>
      <c r="AM240" s="496"/>
      <c r="AN240" s="496"/>
      <c r="AO240" s="496"/>
      <c r="AP240" s="496"/>
      <c r="AQ240" s="496"/>
      <c r="AR240" s="496"/>
      <c r="AS240" s="496"/>
      <c r="AT240" s="496"/>
      <c r="AU240" s="496"/>
      <c r="AV240" s="496"/>
      <c r="AW240" s="496"/>
      <c r="AX240" s="496"/>
      <c r="AY240" s="496"/>
      <c r="AZ240" s="496"/>
      <c r="BA240" s="496"/>
      <c r="BB240" s="496"/>
      <c r="BC240" s="496"/>
      <c r="BD240" s="496"/>
      <c r="BE240" s="496"/>
      <c r="BF240" s="496"/>
      <c r="BG240" s="496"/>
      <c r="BH240" s="496"/>
      <c r="BI240" s="496"/>
      <c r="BJ240" s="496"/>
      <c r="BK240" s="496"/>
      <c r="BL240" s="496"/>
      <c r="BM240" s="496"/>
      <c r="BN240" s="496"/>
      <c r="BO240" s="496"/>
      <c r="BP240" s="496"/>
      <c r="BQ240" s="496"/>
      <c r="BR240" s="496"/>
      <c r="BS240" s="496"/>
      <c r="BT240" s="496"/>
      <c r="BU240" s="496"/>
      <c r="BV240" s="496"/>
      <c r="BW240" s="496"/>
      <c r="BX240" s="496"/>
      <c r="BY240" s="496"/>
      <c r="BZ240" s="496"/>
      <c r="CA240" s="496"/>
      <c r="CB240" s="496"/>
      <c r="CC240" s="496"/>
      <c r="CD240" s="496"/>
      <c r="CE240" s="496"/>
      <c r="CF240" s="496"/>
      <c r="CG240" s="496"/>
      <c r="CH240" s="496"/>
      <c r="CI240" s="496"/>
      <c r="CJ240" s="496"/>
      <c r="CK240" s="496"/>
      <c r="CL240" s="496"/>
      <c r="CM240" s="496"/>
      <c r="CN240" s="496"/>
      <c r="CO240" s="496"/>
      <c r="CP240" s="496">
        <f>D240</f>
        <v>7060253522</v>
      </c>
      <c r="CQ240" s="496"/>
      <c r="CR240" s="496"/>
      <c r="CS240" s="496"/>
      <c r="CT240" s="496"/>
      <c r="CU240" s="496"/>
      <c r="CV240" s="496"/>
      <c r="CW240" s="496"/>
      <c r="CX240" s="496"/>
      <c r="CY240" s="1374"/>
      <c r="CZ240" s="1374"/>
      <c r="DA240" s="496"/>
      <c r="DB240" s="496"/>
      <c r="DC240" s="496"/>
      <c r="DD240" s="496"/>
      <c r="DE240" s="496"/>
      <c r="DF240" s="496"/>
      <c r="DG240" s="496"/>
      <c r="DH240" s="496"/>
      <c r="DI240" s="496"/>
      <c r="DJ240" s="496"/>
      <c r="DK240" s="496"/>
      <c r="DL240" s="496"/>
      <c r="DM240" s="496"/>
      <c r="DN240" s="496"/>
      <c r="DO240" s="496"/>
      <c r="DP240" s="496"/>
      <c r="DQ240" s="496"/>
      <c r="DR240" s="496"/>
      <c r="DS240" s="496"/>
      <c r="DT240" s="496"/>
      <c r="DU240" s="496"/>
      <c r="DV240" s="496"/>
      <c r="DW240" s="496"/>
      <c r="DX240" s="496"/>
      <c r="DY240" s="496"/>
      <c r="DZ240" s="496"/>
      <c r="EA240" s="496"/>
      <c r="EB240" s="496"/>
      <c r="EC240" s="496"/>
      <c r="ED240" s="496"/>
      <c r="EE240" s="496"/>
      <c r="EF240" s="496"/>
      <c r="EG240" s="496"/>
      <c r="EH240" s="496"/>
      <c r="EI240" s="496"/>
      <c r="EJ240" s="496"/>
      <c r="EK240" s="496"/>
      <c r="EL240" s="496"/>
      <c r="EM240" s="496"/>
      <c r="EN240" s="496"/>
      <c r="EO240" s="496"/>
      <c r="EP240" s="496"/>
      <c r="EQ240" s="496"/>
      <c r="ER240" s="496"/>
      <c r="ES240" s="496"/>
      <c r="ET240" s="496"/>
      <c r="EU240" s="496"/>
      <c r="EV240" s="496"/>
      <c r="EW240" s="496"/>
      <c r="EX240" s="496"/>
      <c r="EY240" s="496"/>
      <c r="EZ240" s="1684"/>
      <c r="FA240" s="500">
        <f t="shared" si="16"/>
        <v>7060253522</v>
      </c>
      <c r="FB240" s="501">
        <f t="shared" si="17"/>
        <v>0</v>
      </c>
      <c r="FC240" s="404"/>
      <c r="FD240" s="404">
        <v>226415646</v>
      </c>
      <c r="FE240" s="404"/>
      <c r="FF240" s="404"/>
      <c r="FG240" s="404"/>
      <c r="FH240" s="404"/>
      <c r="FI240" s="404"/>
      <c r="FJ240" s="404"/>
      <c r="FK240" s="404"/>
      <c r="FL240" s="504"/>
    </row>
    <row r="241" spans="1:168" ht="20.25" x14ac:dyDescent="0.5">
      <c r="A241" s="399">
        <v>750</v>
      </c>
      <c r="B241" s="399">
        <v>75010</v>
      </c>
      <c r="C241" s="1682" t="s">
        <v>1530</v>
      </c>
      <c r="D241" s="1780">
        <v>138015189</v>
      </c>
      <c r="E241" s="1780">
        <v>0</v>
      </c>
      <c r="F241" s="507"/>
      <c r="G241" s="496"/>
      <c r="H241" s="496"/>
      <c r="I241" s="496"/>
      <c r="J241" s="496"/>
      <c r="K241" s="496"/>
      <c r="L241" s="496"/>
      <c r="M241" s="496"/>
      <c r="N241" s="496"/>
      <c r="O241" s="496"/>
      <c r="P241" s="496"/>
      <c r="Q241" s="496"/>
      <c r="R241" s="496"/>
      <c r="S241" s="496"/>
      <c r="T241" s="496"/>
      <c r="U241" s="496"/>
      <c r="V241" s="496"/>
      <c r="W241" s="496"/>
      <c r="X241" s="496"/>
      <c r="Y241" s="496"/>
      <c r="Z241" s="496"/>
      <c r="AA241" s="496"/>
      <c r="AB241" s="496"/>
      <c r="AC241" s="496"/>
      <c r="AD241" s="496"/>
      <c r="AE241" s="496"/>
      <c r="AF241" s="496"/>
      <c r="AG241" s="496"/>
      <c r="AH241" s="496"/>
      <c r="AI241" s="496"/>
      <c r="AJ241" s="496"/>
      <c r="AK241" s="496"/>
      <c r="AL241" s="496"/>
      <c r="AM241" s="496"/>
      <c r="AN241" s="496"/>
      <c r="AO241" s="496"/>
      <c r="AP241" s="496"/>
      <c r="AQ241" s="496"/>
      <c r="AR241" s="496"/>
      <c r="AS241" s="496"/>
      <c r="AT241" s="496"/>
      <c r="AU241" s="496"/>
      <c r="AV241" s="496"/>
      <c r="AW241" s="496"/>
      <c r="AX241" s="496"/>
      <c r="AY241" s="496"/>
      <c r="AZ241" s="496"/>
      <c r="BA241" s="496"/>
      <c r="BB241" s="496"/>
      <c r="BC241" s="496"/>
      <c r="BD241" s="496"/>
      <c r="BE241" s="496"/>
      <c r="BF241" s="496"/>
      <c r="BG241" s="496"/>
      <c r="BH241" s="496"/>
      <c r="BI241" s="496"/>
      <c r="BJ241" s="496"/>
      <c r="BK241" s="496"/>
      <c r="BL241" s="496"/>
      <c r="BM241" s="496"/>
      <c r="BN241" s="496"/>
      <c r="BO241" s="496"/>
      <c r="BP241" s="496"/>
      <c r="BQ241" s="496"/>
      <c r="BR241" s="496"/>
      <c r="BS241" s="496"/>
      <c r="BT241" s="496"/>
      <c r="BU241" s="496"/>
      <c r="BV241" s="496"/>
      <c r="BW241" s="496"/>
      <c r="BX241" s="496"/>
      <c r="BY241" s="496"/>
      <c r="BZ241" s="496"/>
      <c r="CA241" s="496"/>
      <c r="CB241" s="496"/>
      <c r="CC241" s="496"/>
      <c r="CD241" s="496"/>
      <c r="CE241" s="496"/>
      <c r="CF241" s="496"/>
      <c r="CG241" s="496"/>
      <c r="CH241" s="496"/>
      <c r="CI241" s="496"/>
      <c r="CJ241" s="496"/>
      <c r="CK241" s="496"/>
      <c r="CL241" s="496"/>
      <c r="CM241" s="496"/>
      <c r="CN241" s="1779">
        <f>D241</f>
        <v>138015189</v>
      </c>
      <c r="CO241" s="496"/>
      <c r="CP241" s="496"/>
      <c r="CQ241" s="496"/>
      <c r="CR241" s="496"/>
      <c r="CS241" s="496"/>
      <c r="CT241" s="496"/>
      <c r="CU241" s="496"/>
      <c r="CV241" s="496"/>
      <c r="CW241" s="496"/>
      <c r="CX241" s="496"/>
      <c r="CY241" s="1374"/>
      <c r="CZ241" s="1374"/>
      <c r="DA241" s="496"/>
      <c r="DB241" s="496"/>
      <c r="DC241" s="496"/>
      <c r="DD241" s="496"/>
      <c r="DE241" s="496"/>
      <c r="DF241" s="496"/>
      <c r="DG241" s="496"/>
      <c r="DH241" s="496"/>
      <c r="DI241" s="496"/>
      <c r="DJ241" s="496"/>
      <c r="DK241" s="496"/>
      <c r="DL241" s="496"/>
      <c r="DM241" s="496"/>
      <c r="DN241" s="496"/>
      <c r="DO241" s="496"/>
      <c r="DP241" s="496"/>
      <c r="DQ241" s="496"/>
      <c r="DR241" s="496"/>
      <c r="DS241" s="496"/>
      <c r="DT241" s="496"/>
      <c r="DU241" s="496"/>
      <c r="DV241" s="496"/>
      <c r="DW241" s="496"/>
      <c r="DX241" s="496"/>
      <c r="DY241" s="496"/>
      <c r="DZ241" s="496"/>
      <c r="EA241" s="496"/>
      <c r="EB241" s="496"/>
      <c r="EC241" s="496"/>
      <c r="ED241" s="496"/>
      <c r="EE241" s="496"/>
      <c r="EF241" s="496"/>
      <c r="EG241" s="496"/>
      <c r="EH241" s="496"/>
      <c r="EI241" s="496"/>
      <c r="EJ241" s="496"/>
      <c r="EK241" s="496"/>
      <c r="EL241" s="496"/>
      <c r="EM241" s="496"/>
      <c r="EN241" s="496"/>
      <c r="EO241" s="496"/>
      <c r="EP241" s="496"/>
      <c r="EQ241" s="496"/>
      <c r="ER241" s="496"/>
      <c r="ES241" s="496"/>
      <c r="ET241" s="496"/>
      <c r="EU241" s="496"/>
      <c r="EV241" s="496"/>
      <c r="EW241" s="496"/>
      <c r="EX241" s="496"/>
      <c r="EY241" s="496"/>
      <c r="EZ241" s="1684"/>
      <c r="FA241" s="500">
        <f t="shared" si="16"/>
        <v>138015189</v>
      </c>
      <c r="FB241" s="501">
        <f t="shared" si="17"/>
        <v>0</v>
      </c>
      <c r="FC241" s="404"/>
      <c r="FD241" s="404"/>
      <c r="FE241" s="404"/>
      <c r="FF241" s="404"/>
      <c r="FG241" s="404"/>
      <c r="FH241" s="404"/>
      <c r="FI241" s="404"/>
      <c r="FJ241" s="404"/>
      <c r="FK241" s="404"/>
      <c r="FL241" s="504"/>
    </row>
    <row r="242" spans="1:168" ht="20.25" x14ac:dyDescent="0.5">
      <c r="A242" s="399">
        <v>750</v>
      </c>
      <c r="B242" s="399">
        <v>75012</v>
      </c>
      <c r="C242" s="1682" t="s">
        <v>1531</v>
      </c>
      <c r="D242" s="1780"/>
      <c r="E242" s="1780">
        <v>-5245992080</v>
      </c>
      <c r="F242" s="507"/>
      <c r="G242" s="496"/>
      <c r="H242" s="496"/>
      <c r="I242" s="496"/>
      <c r="J242" s="496"/>
      <c r="K242" s="496"/>
      <c r="L242" s="496"/>
      <c r="M242" s="496"/>
      <c r="N242" s="496"/>
      <c r="O242" s="496"/>
      <c r="P242" s="496"/>
      <c r="Q242" s="496"/>
      <c r="R242" s="496"/>
      <c r="S242" s="496"/>
      <c r="T242" s="496"/>
      <c r="U242" s="496"/>
      <c r="V242" s="496"/>
      <c r="W242" s="496"/>
      <c r="X242" s="496"/>
      <c r="Y242" s="496"/>
      <c r="Z242" s="496"/>
      <c r="AA242" s="496"/>
      <c r="AB242" s="496"/>
      <c r="AC242" s="496"/>
      <c r="AD242" s="496"/>
      <c r="AE242" s="496"/>
      <c r="AF242" s="496"/>
      <c r="AG242" s="496"/>
      <c r="AH242" s="496"/>
      <c r="AI242" s="496"/>
      <c r="AJ242" s="496"/>
      <c r="AK242" s="496"/>
      <c r="AL242" s="496"/>
      <c r="AM242" s="496"/>
      <c r="AN242" s="496"/>
      <c r="AO242" s="496"/>
      <c r="AP242" s="496"/>
      <c r="AQ242" s="496"/>
      <c r="AR242" s="496"/>
      <c r="AS242" s="496"/>
      <c r="AT242" s="496"/>
      <c r="AU242" s="496"/>
      <c r="AV242" s="496"/>
      <c r="AW242" s="496"/>
      <c r="AX242" s="496"/>
      <c r="AY242" s="496"/>
      <c r="AZ242" s="496"/>
      <c r="BA242" s="496"/>
      <c r="BB242" s="496"/>
      <c r="BC242" s="496"/>
      <c r="BD242" s="496"/>
      <c r="BE242" s="496"/>
      <c r="BF242" s="496"/>
      <c r="BG242" s="496"/>
      <c r="BH242" s="496"/>
      <c r="BI242" s="496"/>
      <c r="BJ242" s="496"/>
      <c r="BK242" s="496"/>
      <c r="BL242" s="496"/>
      <c r="BM242" s="496"/>
      <c r="BN242" s="496"/>
      <c r="BO242" s="496"/>
      <c r="BP242" s="496"/>
      <c r="BQ242" s="496"/>
      <c r="BR242" s="496"/>
      <c r="BS242" s="496"/>
      <c r="BT242" s="496"/>
      <c r="BU242" s="496"/>
      <c r="BV242" s="496"/>
      <c r="BW242" s="496"/>
      <c r="BX242" s="496"/>
      <c r="BY242" s="496"/>
      <c r="BZ242" s="496"/>
      <c r="CA242" s="496"/>
      <c r="CB242" s="496"/>
      <c r="CC242" s="496"/>
      <c r="CD242" s="496"/>
      <c r="CE242" s="496"/>
      <c r="CF242" s="496"/>
      <c r="CG242" s="496"/>
      <c r="CH242" s="496"/>
      <c r="CI242" s="496"/>
      <c r="CJ242" s="496"/>
      <c r="CK242" s="496"/>
      <c r="CL242" s="496"/>
      <c r="CM242" s="496"/>
      <c r="CN242" s="1779">
        <f>E242</f>
        <v>-5245992080</v>
      </c>
      <c r="CO242" s="496"/>
      <c r="CP242" s="496"/>
      <c r="CQ242" s="496"/>
      <c r="CR242" s="496"/>
      <c r="CS242" s="496"/>
      <c r="CT242" s="496"/>
      <c r="CU242" s="496"/>
      <c r="CV242" s="496"/>
      <c r="CW242" s="496"/>
      <c r="CX242" s="496"/>
      <c r="CY242" s="1374"/>
      <c r="CZ242" s="1374"/>
      <c r="DA242" s="496"/>
      <c r="DB242" s="496"/>
      <c r="DC242" s="496"/>
      <c r="DD242" s="496"/>
      <c r="DE242" s="496"/>
      <c r="DF242" s="496"/>
      <c r="DG242" s="496"/>
      <c r="DH242" s="496"/>
      <c r="DI242" s="496"/>
      <c r="DJ242" s="496"/>
      <c r="DK242" s="496"/>
      <c r="DL242" s="496"/>
      <c r="DM242" s="496"/>
      <c r="DN242" s="496"/>
      <c r="DO242" s="496"/>
      <c r="DP242" s="496"/>
      <c r="DQ242" s="496"/>
      <c r="DR242" s="496"/>
      <c r="DS242" s="496"/>
      <c r="DT242" s="496"/>
      <c r="DU242" s="496"/>
      <c r="DV242" s="496"/>
      <c r="DW242" s="496"/>
      <c r="DX242" s="496"/>
      <c r="DY242" s="496"/>
      <c r="DZ242" s="496"/>
      <c r="EA242" s="496"/>
      <c r="EB242" s="496"/>
      <c r="EC242" s="496"/>
      <c r="ED242" s="496"/>
      <c r="EE242" s="496"/>
      <c r="EF242" s="496"/>
      <c r="EG242" s="496"/>
      <c r="EH242" s="496"/>
      <c r="EI242" s="496"/>
      <c r="EJ242" s="496"/>
      <c r="EK242" s="496"/>
      <c r="EL242" s="496"/>
      <c r="EM242" s="496"/>
      <c r="EN242" s="496"/>
      <c r="EO242" s="496"/>
      <c r="EP242" s="496"/>
      <c r="EQ242" s="496"/>
      <c r="ER242" s="496"/>
      <c r="ES242" s="496"/>
      <c r="ET242" s="496"/>
      <c r="EU242" s="496"/>
      <c r="EV242" s="496"/>
      <c r="EW242" s="496"/>
      <c r="EX242" s="496"/>
      <c r="EY242" s="496"/>
      <c r="EZ242" s="1684"/>
      <c r="FA242" s="500">
        <f t="shared" si="16"/>
        <v>-5245992080</v>
      </c>
      <c r="FB242" s="501">
        <f>D242-E242+FA242</f>
        <v>0</v>
      </c>
      <c r="FC242" s="404"/>
      <c r="FD242" s="404">
        <v>18407331</v>
      </c>
      <c r="FE242" s="404"/>
      <c r="FF242" s="404"/>
      <c r="FG242" s="404"/>
      <c r="FH242" s="404"/>
      <c r="FI242" s="404"/>
      <c r="FJ242" s="404"/>
      <c r="FK242" s="404"/>
      <c r="FL242" s="504"/>
    </row>
    <row r="243" spans="1:168" ht="20.25" x14ac:dyDescent="0.5">
      <c r="A243" s="399">
        <v>750</v>
      </c>
      <c r="B243" s="399">
        <v>75015</v>
      </c>
      <c r="C243" s="1682" t="s">
        <v>2103</v>
      </c>
      <c r="D243" s="1780">
        <v>2966667</v>
      </c>
      <c r="E243" s="1780">
        <v>0</v>
      </c>
      <c r="F243" s="507"/>
      <c r="G243" s="496"/>
      <c r="H243" s="496"/>
      <c r="I243" s="496"/>
      <c r="J243" s="496"/>
      <c r="K243" s="496"/>
      <c r="L243" s="496"/>
      <c r="M243" s="496"/>
      <c r="N243" s="496"/>
      <c r="O243" s="496"/>
      <c r="P243" s="496"/>
      <c r="Q243" s="496"/>
      <c r="R243" s="496"/>
      <c r="S243" s="496"/>
      <c r="T243" s="496"/>
      <c r="U243" s="496"/>
      <c r="V243" s="496"/>
      <c r="W243" s="496"/>
      <c r="X243" s="496"/>
      <c r="Y243" s="496"/>
      <c r="Z243" s="496"/>
      <c r="AA243" s="496"/>
      <c r="AB243" s="496"/>
      <c r="AC243" s="496"/>
      <c r="AD243" s="496"/>
      <c r="AE243" s="496"/>
      <c r="AF243" s="496"/>
      <c r="AG243" s="496"/>
      <c r="AH243" s="496"/>
      <c r="AI243" s="496"/>
      <c r="AJ243" s="496"/>
      <c r="AK243" s="496"/>
      <c r="AL243" s="496"/>
      <c r="AM243" s="496"/>
      <c r="AN243" s="496"/>
      <c r="AO243" s="496"/>
      <c r="AP243" s="496"/>
      <c r="AQ243" s="496"/>
      <c r="AR243" s="496"/>
      <c r="AS243" s="496"/>
      <c r="AT243" s="496"/>
      <c r="AU243" s="496"/>
      <c r="AV243" s="496"/>
      <c r="AW243" s="496"/>
      <c r="AX243" s="496"/>
      <c r="AY243" s="496"/>
      <c r="AZ243" s="496"/>
      <c r="BA243" s="496"/>
      <c r="BB243" s="496"/>
      <c r="BC243" s="496"/>
      <c r="BD243" s="496"/>
      <c r="BE243" s="496"/>
      <c r="BF243" s="496"/>
      <c r="BG243" s="496"/>
      <c r="BH243" s="496"/>
      <c r="BI243" s="496"/>
      <c r="BJ243" s="496"/>
      <c r="BK243" s="496"/>
      <c r="BL243" s="496"/>
      <c r="BM243" s="496"/>
      <c r="BN243" s="496"/>
      <c r="BO243" s="496"/>
      <c r="BP243" s="496"/>
      <c r="BQ243" s="496"/>
      <c r="BR243" s="496"/>
      <c r="BS243" s="496"/>
      <c r="BT243" s="496"/>
      <c r="BU243" s="496"/>
      <c r="BV243" s="496"/>
      <c r="BW243" s="496"/>
      <c r="BX243" s="496"/>
      <c r="BY243" s="496"/>
      <c r="BZ243" s="496"/>
      <c r="CA243" s="496"/>
      <c r="CB243" s="496"/>
      <c r="CC243" s="496"/>
      <c r="CD243" s="496"/>
      <c r="CE243" s="496"/>
      <c r="CF243" s="496"/>
      <c r="CG243" s="496"/>
      <c r="CH243" s="496"/>
      <c r="CI243" s="496"/>
      <c r="CJ243" s="496"/>
      <c r="CK243" s="496"/>
      <c r="CL243" s="496"/>
      <c r="CM243" s="496"/>
      <c r="CN243" s="1779">
        <f>D243</f>
        <v>2966667</v>
      </c>
      <c r="CO243" s="496"/>
      <c r="CP243" s="496"/>
      <c r="CQ243" s="496"/>
      <c r="CR243" s="496"/>
      <c r="CS243" s="496"/>
      <c r="CT243" s="496"/>
      <c r="CU243" s="496"/>
      <c r="CV243" s="496"/>
      <c r="CW243" s="496"/>
      <c r="CX243" s="496"/>
      <c r="CY243" s="1374"/>
      <c r="CZ243" s="1374"/>
      <c r="DA243" s="496"/>
      <c r="DB243" s="496"/>
      <c r="DC243" s="496"/>
      <c r="DD243" s="496"/>
      <c r="DE243" s="496"/>
      <c r="DF243" s="496"/>
      <c r="DG243" s="496"/>
      <c r="DH243" s="496"/>
      <c r="DI243" s="496"/>
      <c r="DJ243" s="496"/>
      <c r="DK243" s="496"/>
      <c r="DL243" s="496"/>
      <c r="DM243" s="496"/>
      <c r="DN243" s="496"/>
      <c r="DO243" s="496"/>
      <c r="DP243" s="496"/>
      <c r="DQ243" s="496"/>
      <c r="DR243" s="496"/>
      <c r="DS243" s="496"/>
      <c r="DT243" s="496"/>
      <c r="DU243" s="496"/>
      <c r="DV243" s="496"/>
      <c r="DW243" s="496"/>
      <c r="DX243" s="496"/>
      <c r="DY243" s="496"/>
      <c r="DZ243" s="496"/>
      <c r="EA243" s="496"/>
      <c r="EB243" s="496"/>
      <c r="EC243" s="496"/>
      <c r="ED243" s="496"/>
      <c r="EE243" s="496"/>
      <c r="EF243" s="496"/>
      <c r="EG243" s="496"/>
      <c r="EH243" s="496"/>
      <c r="EI243" s="496"/>
      <c r="EJ243" s="496"/>
      <c r="EK243" s="496"/>
      <c r="EL243" s="496"/>
      <c r="EM243" s="496"/>
      <c r="EN243" s="496"/>
      <c r="EO243" s="496"/>
      <c r="EP243" s="496"/>
      <c r="EQ243" s="496"/>
      <c r="ER243" s="496"/>
      <c r="ES243" s="496"/>
      <c r="ET243" s="496"/>
      <c r="EU243" s="496"/>
      <c r="EV243" s="496"/>
      <c r="EW243" s="496"/>
      <c r="EX243" s="496"/>
      <c r="EY243" s="496"/>
      <c r="EZ243" s="1684"/>
      <c r="FA243" s="500">
        <f t="shared" si="16"/>
        <v>2966667</v>
      </c>
      <c r="FB243" s="501">
        <f t="shared" si="17"/>
        <v>0</v>
      </c>
      <c r="FC243" s="404"/>
      <c r="FD243" s="404"/>
      <c r="FE243" s="404"/>
      <c r="FF243" s="404"/>
      <c r="FG243" s="404"/>
      <c r="FH243" s="404"/>
      <c r="FI243" s="404"/>
      <c r="FJ243" s="404"/>
      <c r="FK243" s="404"/>
      <c r="FL243" s="504"/>
    </row>
    <row r="244" spans="1:168" ht="20.25" x14ac:dyDescent="0.5">
      <c r="A244" s="399">
        <v>750</v>
      </c>
      <c r="B244" s="399">
        <v>75016</v>
      </c>
      <c r="C244" s="1682" t="s">
        <v>1532</v>
      </c>
      <c r="D244" s="1780">
        <v>146863183874</v>
      </c>
      <c r="E244" s="1780">
        <v>0</v>
      </c>
      <c r="F244" s="507"/>
      <c r="G244" s="496"/>
      <c r="H244" s="496"/>
      <c r="I244" s="496"/>
      <c r="J244" s="496"/>
      <c r="K244" s="496"/>
      <c r="L244" s="496"/>
      <c r="M244" s="496"/>
      <c r="N244" s="496"/>
      <c r="O244" s="496"/>
      <c r="P244" s="496"/>
      <c r="Q244" s="496"/>
      <c r="R244" s="496"/>
      <c r="S244" s="496"/>
      <c r="T244" s="496"/>
      <c r="U244" s="496"/>
      <c r="V244" s="496"/>
      <c r="W244" s="496"/>
      <c r="X244" s="496"/>
      <c r="Y244" s="496"/>
      <c r="Z244" s="496"/>
      <c r="AA244" s="496"/>
      <c r="AB244" s="496"/>
      <c r="AC244" s="496"/>
      <c r="AD244" s="496"/>
      <c r="AE244" s="496"/>
      <c r="AF244" s="496"/>
      <c r="AG244" s="496"/>
      <c r="AH244" s="496"/>
      <c r="AI244" s="496"/>
      <c r="AJ244" s="496"/>
      <c r="AK244" s="496"/>
      <c r="AL244" s="496"/>
      <c r="AM244" s="496"/>
      <c r="AN244" s="496"/>
      <c r="AO244" s="496"/>
      <c r="AP244" s="496"/>
      <c r="AQ244" s="496"/>
      <c r="AR244" s="496"/>
      <c r="AS244" s="496"/>
      <c r="AT244" s="496"/>
      <c r="AU244" s="496"/>
      <c r="AV244" s="496"/>
      <c r="AW244" s="496"/>
      <c r="AX244" s="496"/>
      <c r="AY244" s="496"/>
      <c r="AZ244" s="496"/>
      <c r="BA244" s="496"/>
      <c r="BB244" s="496"/>
      <c r="BC244" s="496"/>
      <c r="BD244" s="496"/>
      <c r="BE244" s="496"/>
      <c r="BF244" s="496"/>
      <c r="BG244" s="496"/>
      <c r="BH244" s="496"/>
      <c r="BI244" s="496"/>
      <c r="BJ244" s="496"/>
      <c r="BK244" s="496"/>
      <c r="BL244" s="496"/>
      <c r="BM244" s="496"/>
      <c r="BN244" s="496"/>
      <c r="BO244" s="496"/>
      <c r="BP244" s="496"/>
      <c r="BQ244" s="496"/>
      <c r="BR244" s="496"/>
      <c r="BS244" s="496"/>
      <c r="BT244" s="496"/>
      <c r="BU244" s="496"/>
      <c r="BV244" s="496"/>
      <c r="BW244" s="496"/>
      <c r="BX244" s="496"/>
      <c r="BY244" s="496"/>
      <c r="BZ244" s="496"/>
      <c r="CA244" s="496"/>
      <c r="CB244" s="496"/>
      <c r="CC244" s="496"/>
      <c r="CD244" s="496"/>
      <c r="CE244" s="496"/>
      <c r="CF244" s="496"/>
      <c r="CG244" s="496"/>
      <c r="CH244" s="496"/>
      <c r="CI244" s="496"/>
      <c r="CJ244" s="496"/>
      <c r="CK244" s="496"/>
      <c r="CL244" s="496"/>
      <c r="CM244" s="496"/>
      <c r="CN244" s="1779">
        <f>D244</f>
        <v>146863183874</v>
      </c>
      <c r="CO244" s="496"/>
      <c r="CP244" s="496"/>
      <c r="CQ244" s="496"/>
      <c r="CR244" s="496"/>
      <c r="CS244" s="496"/>
      <c r="CT244" s="496"/>
      <c r="CU244" s="496"/>
      <c r="CV244" s="496"/>
      <c r="CW244" s="496"/>
      <c r="CX244" s="496"/>
      <c r="CY244" s="1374"/>
      <c r="CZ244" s="1374"/>
      <c r="DA244" s="496"/>
      <c r="DB244" s="496"/>
      <c r="DC244" s="496"/>
      <c r="DD244" s="496"/>
      <c r="DE244" s="496"/>
      <c r="DF244" s="496"/>
      <c r="DG244" s="496"/>
      <c r="DH244" s="496"/>
      <c r="DI244" s="496"/>
      <c r="DJ244" s="496"/>
      <c r="DK244" s="496"/>
      <c r="DL244" s="496"/>
      <c r="DM244" s="496"/>
      <c r="DN244" s="496"/>
      <c r="DO244" s="496"/>
      <c r="DP244" s="496"/>
      <c r="DQ244" s="496"/>
      <c r="DR244" s="496"/>
      <c r="DS244" s="496"/>
      <c r="DT244" s="496"/>
      <c r="DU244" s="496"/>
      <c r="DV244" s="496"/>
      <c r="DW244" s="496"/>
      <c r="DX244" s="496"/>
      <c r="DY244" s="496"/>
      <c r="DZ244" s="496"/>
      <c r="EA244" s="496"/>
      <c r="EB244" s="496"/>
      <c r="EC244" s="496"/>
      <c r="ED244" s="496"/>
      <c r="EE244" s="496"/>
      <c r="EF244" s="496"/>
      <c r="EG244" s="496"/>
      <c r="EH244" s="496"/>
      <c r="EI244" s="496"/>
      <c r="EJ244" s="496"/>
      <c r="EK244" s="496"/>
      <c r="EL244" s="496"/>
      <c r="EM244" s="496"/>
      <c r="EN244" s="496"/>
      <c r="EO244" s="496"/>
      <c r="EP244" s="496"/>
      <c r="EQ244" s="496"/>
      <c r="ER244" s="496"/>
      <c r="ES244" s="496"/>
      <c r="ET244" s="496"/>
      <c r="EU244" s="496"/>
      <c r="EV244" s="496"/>
      <c r="EW244" s="496"/>
      <c r="EX244" s="496"/>
      <c r="EY244" s="496"/>
      <c r="EZ244" s="1684"/>
      <c r="FA244" s="500">
        <f t="shared" si="16"/>
        <v>146863183874</v>
      </c>
      <c r="FB244" s="501">
        <f t="shared" si="17"/>
        <v>0</v>
      </c>
      <c r="FC244" s="404"/>
      <c r="FD244" s="404">
        <v>13135000</v>
      </c>
      <c r="FE244" s="404"/>
      <c r="FF244" s="404"/>
      <c r="FG244" s="404"/>
      <c r="FH244" s="404"/>
      <c r="FI244" s="404"/>
      <c r="FJ244" s="404"/>
      <c r="FK244" s="404"/>
      <c r="FL244" s="504"/>
    </row>
    <row r="245" spans="1:168" ht="20.25" x14ac:dyDescent="0.5">
      <c r="A245" s="399">
        <v>750</v>
      </c>
      <c r="B245" s="399">
        <v>75026</v>
      </c>
      <c r="C245" s="1682" t="s">
        <v>2104</v>
      </c>
      <c r="D245" s="1780">
        <v>1327266650</v>
      </c>
      <c r="E245" s="921">
        <v>0</v>
      </c>
      <c r="F245" s="507"/>
      <c r="G245" s="496"/>
      <c r="H245" s="496"/>
      <c r="I245" s="496"/>
      <c r="J245" s="496"/>
      <c r="K245" s="496"/>
      <c r="L245" s="496"/>
      <c r="M245" s="496"/>
      <c r="N245" s="496"/>
      <c r="O245" s="496"/>
      <c r="P245" s="496"/>
      <c r="Q245" s="496"/>
      <c r="R245" s="496"/>
      <c r="S245" s="496"/>
      <c r="T245" s="496"/>
      <c r="U245" s="496"/>
      <c r="V245" s="496"/>
      <c r="W245" s="496"/>
      <c r="X245" s="496"/>
      <c r="Y245" s="496"/>
      <c r="Z245" s="496"/>
      <c r="AA245" s="496"/>
      <c r="AB245" s="496"/>
      <c r="AC245" s="496"/>
      <c r="AD245" s="496"/>
      <c r="AE245" s="496"/>
      <c r="AF245" s="496"/>
      <c r="AG245" s="496"/>
      <c r="AH245" s="496"/>
      <c r="AI245" s="496"/>
      <c r="AJ245" s="496"/>
      <c r="AK245" s="496"/>
      <c r="AL245" s="496"/>
      <c r="AM245" s="496"/>
      <c r="AN245" s="496"/>
      <c r="AO245" s="496"/>
      <c r="AP245" s="496"/>
      <c r="AQ245" s="496"/>
      <c r="AR245" s="496"/>
      <c r="AS245" s="496"/>
      <c r="AT245" s="496"/>
      <c r="AU245" s="496"/>
      <c r="AV245" s="496"/>
      <c r="AW245" s="496"/>
      <c r="AX245" s="496"/>
      <c r="AY245" s="496"/>
      <c r="AZ245" s="496"/>
      <c r="BA245" s="496"/>
      <c r="BB245" s="496"/>
      <c r="BC245" s="496"/>
      <c r="BD245" s="496"/>
      <c r="BE245" s="496"/>
      <c r="BF245" s="496"/>
      <c r="BG245" s="496"/>
      <c r="BH245" s="496"/>
      <c r="BI245" s="496"/>
      <c r="BJ245" s="496"/>
      <c r="BK245" s="496"/>
      <c r="BL245" s="496"/>
      <c r="BM245" s="496"/>
      <c r="BN245" s="496"/>
      <c r="BO245" s="496"/>
      <c r="BP245" s="496"/>
      <c r="BQ245" s="496"/>
      <c r="BR245" s="496"/>
      <c r="BS245" s="496"/>
      <c r="BT245" s="496"/>
      <c r="BU245" s="496"/>
      <c r="BV245" s="496"/>
      <c r="BW245" s="496"/>
      <c r="BX245" s="496"/>
      <c r="BY245" s="496"/>
      <c r="BZ245" s="496"/>
      <c r="CA245" s="496"/>
      <c r="CB245" s="496"/>
      <c r="CC245" s="496"/>
      <c r="CD245" s="496"/>
      <c r="CE245" s="496"/>
      <c r="CF245" s="496"/>
      <c r="CG245" s="496"/>
      <c r="CH245" s="496"/>
      <c r="CI245" s="496"/>
      <c r="CJ245" s="496"/>
      <c r="CK245" s="496"/>
      <c r="CL245" s="496"/>
      <c r="CM245" s="496"/>
      <c r="CN245" s="496"/>
      <c r="CO245" s="496">
        <f>D245</f>
        <v>1327266650</v>
      </c>
      <c r="CP245" s="496"/>
      <c r="CQ245" s="496"/>
      <c r="CR245" s="496"/>
      <c r="CS245" s="496"/>
      <c r="CT245" s="496"/>
      <c r="CU245" s="496"/>
      <c r="CV245" s="496"/>
      <c r="CW245" s="496"/>
      <c r="CX245" s="496"/>
      <c r="CY245" s="1374"/>
      <c r="CZ245" s="1374"/>
      <c r="DA245" s="496"/>
      <c r="DB245" s="496"/>
      <c r="DC245" s="496"/>
      <c r="DD245" s="496"/>
      <c r="DE245" s="496"/>
      <c r="DF245" s="496"/>
      <c r="DG245" s="496"/>
      <c r="DH245" s="496"/>
      <c r="DI245" s="496"/>
      <c r="DJ245" s="496"/>
      <c r="DK245" s="496"/>
      <c r="DL245" s="496"/>
      <c r="DM245" s="496"/>
      <c r="DN245" s="496"/>
      <c r="DO245" s="496"/>
      <c r="DP245" s="496"/>
      <c r="DQ245" s="496"/>
      <c r="DR245" s="496"/>
      <c r="DS245" s="496"/>
      <c r="DT245" s="496"/>
      <c r="DU245" s="496"/>
      <c r="DV245" s="496"/>
      <c r="DW245" s="496"/>
      <c r="DX245" s="496"/>
      <c r="DY245" s="496"/>
      <c r="DZ245" s="496"/>
      <c r="EA245" s="496"/>
      <c r="EB245" s="496"/>
      <c r="EC245" s="496"/>
      <c r="ED245" s="496"/>
      <c r="EE245" s="496"/>
      <c r="EF245" s="496"/>
      <c r="EG245" s="496"/>
      <c r="EH245" s="496"/>
      <c r="EI245" s="496"/>
      <c r="EJ245" s="496"/>
      <c r="EK245" s="496"/>
      <c r="EL245" s="496"/>
      <c r="EM245" s="496"/>
      <c r="EN245" s="496"/>
      <c r="EO245" s="496"/>
      <c r="EP245" s="496"/>
      <c r="EQ245" s="496"/>
      <c r="ER245" s="496"/>
      <c r="ES245" s="496"/>
      <c r="ET245" s="496"/>
      <c r="EU245" s="496"/>
      <c r="EV245" s="496"/>
      <c r="EW245" s="496"/>
      <c r="EX245" s="496"/>
      <c r="EY245" s="496"/>
      <c r="EZ245" s="1684"/>
      <c r="FA245" s="500">
        <f t="shared" si="16"/>
        <v>1327266650</v>
      </c>
      <c r="FB245" s="501">
        <f t="shared" ref="FB245:FB271" si="20">D245-E245-FA245</f>
        <v>0</v>
      </c>
      <c r="FC245" s="404"/>
      <c r="FD245" s="404"/>
      <c r="FE245" s="404"/>
      <c r="FF245" s="404"/>
      <c r="FG245" s="404"/>
      <c r="FH245" s="404"/>
      <c r="FI245" s="404"/>
      <c r="FJ245" s="404"/>
      <c r="FK245" s="404"/>
      <c r="FL245" s="504"/>
    </row>
    <row r="246" spans="1:168" ht="20.25" x14ac:dyDescent="0.5">
      <c r="A246" s="399">
        <v>800</v>
      </c>
      <c r="B246" s="399">
        <v>80001</v>
      </c>
      <c r="C246" s="1682" t="s">
        <v>1533</v>
      </c>
      <c r="D246" s="1777">
        <v>23117694562004</v>
      </c>
      <c r="E246" s="921">
        <v>0</v>
      </c>
      <c r="F246" s="507"/>
      <c r="G246" s="496"/>
      <c r="H246" s="496"/>
      <c r="I246" s="496"/>
      <c r="J246" s="496"/>
      <c r="K246" s="496"/>
      <c r="L246" s="496"/>
      <c r="M246" s="496"/>
      <c r="N246" s="496"/>
      <c r="O246" s="496"/>
      <c r="P246" s="496"/>
      <c r="Q246" s="496"/>
      <c r="R246" s="496"/>
      <c r="S246" s="496"/>
      <c r="T246" s="496"/>
      <c r="U246" s="496"/>
      <c r="V246" s="496"/>
      <c r="W246" s="496"/>
      <c r="X246" s="496"/>
      <c r="Y246" s="496"/>
      <c r="Z246" s="496"/>
      <c r="AA246" s="496"/>
      <c r="AB246" s="496"/>
      <c r="AC246" s="496"/>
      <c r="AD246" s="496"/>
      <c r="AE246" s="496"/>
      <c r="AF246" s="496"/>
      <c r="AG246" s="496"/>
      <c r="AH246" s="496"/>
      <c r="AI246" s="496"/>
      <c r="AJ246" s="496"/>
      <c r="AK246" s="496"/>
      <c r="AL246" s="496"/>
      <c r="AM246" s="496"/>
      <c r="AN246" s="496"/>
      <c r="AO246" s="496"/>
      <c r="AP246" s="496"/>
      <c r="AQ246" s="496"/>
      <c r="AR246" s="496"/>
      <c r="AS246" s="496"/>
      <c r="AT246" s="496"/>
      <c r="AU246" s="496"/>
      <c r="AV246" s="496"/>
      <c r="AW246" s="496"/>
      <c r="AX246" s="496"/>
      <c r="AY246" s="496"/>
      <c r="AZ246" s="496"/>
      <c r="BA246" s="496"/>
      <c r="BB246" s="496"/>
      <c r="BC246" s="496"/>
      <c r="BD246" s="496"/>
      <c r="BE246" s="496"/>
      <c r="BF246" s="496"/>
      <c r="BG246" s="496"/>
      <c r="BH246" s="496"/>
      <c r="BI246" s="496"/>
      <c r="BJ246" s="496"/>
      <c r="BK246" s="496"/>
      <c r="BL246" s="496"/>
      <c r="BM246" s="496"/>
      <c r="BN246" s="496"/>
      <c r="BO246" s="496"/>
      <c r="BP246" s="496"/>
      <c r="BQ246" s="496"/>
      <c r="BR246" s="496"/>
      <c r="BS246" s="496"/>
      <c r="BT246" s="496"/>
      <c r="BU246" s="496"/>
      <c r="BV246" s="496"/>
      <c r="BW246" s="496"/>
      <c r="BX246" s="496"/>
      <c r="BY246" s="496"/>
      <c r="BZ246" s="496"/>
      <c r="CA246" s="496"/>
      <c r="CB246" s="496"/>
      <c r="CC246" s="496"/>
      <c r="CD246" s="496"/>
      <c r="CE246" s="496"/>
      <c r="CF246" s="496"/>
      <c r="CG246" s="496"/>
      <c r="CH246" s="496"/>
      <c r="CI246" s="496"/>
      <c r="CJ246" s="496"/>
      <c r="CK246" s="496"/>
      <c r="CL246" s="496"/>
      <c r="CM246" s="496">
        <f>D246</f>
        <v>23117694562004</v>
      </c>
      <c r="CN246" s="496"/>
      <c r="CO246" s="496"/>
      <c r="CP246" s="496"/>
      <c r="CQ246" s="496"/>
      <c r="CR246" s="496"/>
      <c r="CS246" s="496"/>
      <c r="CT246" s="496"/>
      <c r="CU246" s="496"/>
      <c r="CV246" s="496"/>
      <c r="CW246" s="496"/>
      <c r="CX246" s="496"/>
      <c r="CY246" s="1374"/>
      <c r="CZ246" s="1374"/>
      <c r="DA246" s="496"/>
      <c r="DB246" s="496"/>
      <c r="DC246" s="496"/>
      <c r="DD246" s="496"/>
      <c r="DE246" s="496"/>
      <c r="DF246" s="496"/>
      <c r="DG246" s="496"/>
      <c r="DH246" s="496"/>
      <c r="DI246" s="496"/>
      <c r="DJ246" s="496"/>
      <c r="DK246" s="496"/>
      <c r="DL246" s="496"/>
      <c r="DM246" s="496"/>
      <c r="DN246" s="496"/>
      <c r="DO246" s="496"/>
      <c r="DP246" s="496"/>
      <c r="DQ246" s="496"/>
      <c r="DR246" s="496"/>
      <c r="DS246" s="496"/>
      <c r="DT246" s="496"/>
      <c r="DU246" s="496"/>
      <c r="DV246" s="496"/>
      <c r="DW246" s="496"/>
      <c r="DX246" s="496"/>
      <c r="DY246" s="496"/>
      <c r="DZ246" s="496"/>
      <c r="EA246" s="496"/>
      <c r="EB246" s="496"/>
      <c r="EC246" s="496"/>
      <c r="ED246" s="496"/>
      <c r="EE246" s="496"/>
      <c r="EF246" s="496"/>
      <c r="EG246" s="496"/>
      <c r="EH246" s="496"/>
      <c r="EI246" s="496"/>
      <c r="EJ246" s="496"/>
      <c r="EK246" s="496"/>
      <c r="EL246" s="496"/>
      <c r="EM246" s="496"/>
      <c r="EN246" s="496"/>
      <c r="EO246" s="496"/>
      <c r="EP246" s="496"/>
      <c r="EQ246" s="496"/>
      <c r="ER246" s="496"/>
      <c r="ES246" s="496"/>
      <c r="ET246" s="496"/>
      <c r="EU246" s="496"/>
      <c r="EV246" s="496"/>
      <c r="EW246" s="496"/>
      <c r="EX246" s="496"/>
      <c r="EY246" s="496"/>
      <c r="EZ246" s="1684"/>
      <c r="FA246" s="500">
        <f t="shared" si="16"/>
        <v>23117694562004</v>
      </c>
      <c r="FB246" s="501">
        <f t="shared" si="20"/>
        <v>0</v>
      </c>
      <c r="FC246" s="404"/>
      <c r="FD246" s="404">
        <v>5639326697342</v>
      </c>
      <c r="FE246" s="404"/>
      <c r="FF246" s="404"/>
      <c r="FG246" s="404"/>
      <c r="FH246" s="404"/>
      <c r="FI246" s="404"/>
      <c r="FJ246" s="404"/>
      <c r="FK246" s="404"/>
      <c r="FL246" s="504"/>
    </row>
    <row r="247" spans="1:168" ht="20.25" x14ac:dyDescent="0.5">
      <c r="A247" s="399">
        <v>810</v>
      </c>
      <c r="B247" s="399">
        <v>81001</v>
      </c>
      <c r="C247" s="1682" t="s">
        <v>1534</v>
      </c>
      <c r="D247" s="1777">
        <v>467420893</v>
      </c>
      <c r="E247" s="921">
        <v>0</v>
      </c>
      <c r="F247" s="507"/>
      <c r="G247" s="496"/>
      <c r="H247" s="496"/>
      <c r="I247" s="496"/>
      <c r="J247" s="496"/>
      <c r="K247" s="496"/>
      <c r="L247" s="496"/>
      <c r="M247" s="496"/>
      <c r="N247" s="496"/>
      <c r="O247" s="496"/>
      <c r="P247" s="496"/>
      <c r="Q247" s="496"/>
      <c r="R247" s="496"/>
      <c r="S247" s="496"/>
      <c r="T247" s="496"/>
      <c r="U247" s="496"/>
      <c r="V247" s="496"/>
      <c r="W247" s="496"/>
      <c r="X247" s="496"/>
      <c r="Y247" s="496"/>
      <c r="Z247" s="496"/>
      <c r="AA247" s="496"/>
      <c r="AB247" s="496"/>
      <c r="AC247" s="496"/>
      <c r="AD247" s="496"/>
      <c r="AE247" s="496"/>
      <c r="AF247" s="496"/>
      <c r="AG247" s="496"/>
      <c r="AH247" s="496"/>
      <c r="AI247" s="496"/>
      <c r="AJ247" s="496"/>
      <c r="AK247" s="496"/>
      <c r="AL247" s="496"/>
      <c r="AM247" s="496"/>
      <c r="AN247" s="496"/>
      <c r="AO247" s="496"/>
      <c r="AP247" s="496"/>
      <c r="AQ247" s="496"/>
      <c r="AR247" s="496"/>
      <c r="AS247" s="496"/>
      <c r="AT247" s="496"/>
      <c r="AU247" s="496"/>
      <c r="AV247" s="496"/>
      <c r="AW247" s="496"/>
      <c r="AX247" s="496"/>
      <c r="AY247" s="496"/>
      <c r="AZ247" s="496"/>
      <c r="BA247" s="496"/>
      <c r="BB247" s="496"/>
      <c r="BC247" s="496"/>
      <c r="BD247" s="496"/>
      <c r="BE247" s="496"/>
      <c r="BF247" s="496"/>
      <c r="BG247" s="496"/>
      <c r="BH247" s="496"/>
      <c r="BI247" s="496"/>
      <c r="BJ247" s="496"/>
      <c r="BK247" s="496"/>
      <c r="BL247" s="496"/>
      <c r="BM247" s="496"/>
      <c r="BN247" s="496"/>
      <c r="BO247" s="496"/>
      <c r="BP247" s="496"/>
      <c r="BQ247" s="496"/>
      <c r="BR247" s="496"/>
      <c r="BS247" s="496"/>
      <c r="BT247" s="496"/>
      <c r="BU247" s="496"/>
      <c r="BV247" s="496"/>
      <c r="BW247" s="496"/>
      <c r="BX247" s="496"/>
      <c r="BY247" s="496"/>
      <c r="BZ247" s="496"/>
      <c r="CA247" s="496"/>
      <c r="CB247" s="496"/>
      <c r="CC247" s="496"/>
      <c r="CD247" s="496"/>
      <c r="CE247" s="496"/>
      <c r="CF247" s="496"/>
      <c r="CG247" s="496"/>
      <c r="CH247" s="496"/>
      <c r="CI247" s="496"/>
      <c r="CJ247" s="496"/>
      <c r="CK247" s="496"/>
      <c r="CL247" s="496"/>
      <c r="CM247" s="496">
        <f>E247</f>
        <v>0</v>
      </c>
      <c r="CN247" s="496"/>
      <c r="CO247" s="496"/>
      <c r="CP247" s="496"/>
      <c r="CQ247" s="496"/>
      <c r="CR247" s="496"/>
      <c r="CS247" s="496"/>
      <c r="CT247" s="496"/>
      <c r="CU247" s="496"/>
      <c r="CV247" s="496"/>
      <c r="CW247" s="496"/>
      <c r="CX247" s="496"/>
      <c r="CY247" s="1374"/>
      <c r="CZ247" s="1374"/>
      <c r="DA247" s="496"/>
      <c r="DB247" s="496"/>
      <c r="DC247" s="496"/>
      <c r="DD247" s="496"/>
      <c r="DE247" s="496"/>
      <c r="DF247" s="496"/>
      <c r="DG247" s="496"/>
      <c r="DH247" s="496"/>
      <c r="DI247" s="496"/>
      <c r="DJ247" s="496"/>
      <c r="DK247" s="496"/>
      <c r="DL247" s="496"/>
      <c r="DM247" s="496"/>
      <c r="DN247" s="496"/>
      <c r="DO247" s="496"/>
      <c r="DP247" s="496"/>
      <c r="DQ247" s="496"/>
      <c r="DR247" s="496"/>
      <c r="DS247" s="496"/>
      <c r="DT247" s="496"/>
      <c r="DU247" s="496"/>
      <c r="DV247" s="496"/>
      <c r="DW247" s="496"/>
      <c r="DX247" s="496"/>
      <c r="DY247" s="496"/>
      <c r="DZ247" s="496"/>
      <c r="EA247" s="496"/>
      <c r="EB247" s="496"/>
      <c r="EC247" s="496"/>
      <c r="ED247" s="496"/>
      <c r="EE247" s="496"/>
      <c r="EF247" s="496"/>
      <c r="EG247" s="496"/>
      <c r="EH247" s="496"/>
      <c r="EI247" s="496"/>
      <c r="EJ247" s="496"/>
      <c r="EK247" s="496"/>
      <c r="EL247" s="496"/>
      <c r="EM247" s="496"/>
      <c r="EN247" s="496"/>
      <c r="EO247" s="496"/>
      <c r="EP247" s="496"/>
      <c r="EQ247" s="496"/>
      <c r="ER247" s="496"/>
      <c r="ES247" s="496"/>
      <c r="ET247" s="496"/>
      <c r="EU247" s="496"/>
      <c r="EV247" s="496"/>
      <c r="EW247" s="496"/>
      <c r="EX247" s="496"/>
      <c r="EY247" s="496"/>
      <c r="EZ247" s="1684"/>
      <c r="FA247" s="500">
        <f t="shared" si="16"/>
        <v>0</v>
      </c>
      <c r="FB247" s="501">
        <f>D247-E247+FA247</f>
        <v>467420893</v>
      </c>
      <c r="FC247" s="404"/>
      <c r="FD247" s="404">
        <v>78645364</v>
      </c>
      <c r="FE247" s="404"/>
      <c r="FF247" s="404"/>
      <c r="FG247" s="404"/>
      <c r="FH247" s="404"/>
      <c r="FI247" s="404"/>
      <c r="FJ247" s="404"/>
      <c r="FK247" s="404"/>
      <c r="FL247" s="504"/>
    </row>
    <row r="248" spans="1:168" s="1800" customFormat="1" ht="20.25" x14ac:dyDescent="0.5">
      <c r="A248" s="756">
        <v>900</v>
      </c>
      <c r="B248" s="756">
        <v>90001</v>
      </c>
      <c r="C248" s="1793" t="s">
        <v>1535</v>
      </c>
      <c r="D248" s="1794">
        <v>2565979045536</v>
      </c>
      <c r="E248" s="1794">
        <v>0</v>
      </c>
      <c r="F248" s="1795"/>
      <c r="G248" s="521"/>
      <c r="H248" s="521"/>
      <c r="I248" s="521"/>
      <c r="J248" s="521"/>
      <c r="K248" s="521"/>
      <c r="L248" s="521"/>
      <c r="M248" s="521"/>
      <c r="N248" s="521"/>
      <c r="O248" s="521"/>
      <c r="P248" s="521"/>
      <c r="Q248" s="521"/>
      <c r="R248" s="521"/>
      <c r="S248" s="521"/>
      <c r="T248" s="521"/>
      <c r="U248" s="521"/>
      <c r="V248" s="521"/>
      <c r="W248" s="521"/>
      <c r="X248" s="521"/>
      <c r="Y248" s="521"/>
      <c r="Z248" s="521"/>
      <c r="AA248" s="521"/>
      <c r="AB248" s="521"/>
      <c r="AC248" s="521"/>
      <c r="AD248" s="521"/>
      <c r="AE248" s="521"/>
      <c r="AF248" s="521"/>
      <c r="AG248" s="521"/>
      <c r="AH248" s="521"/>
      <c r="AI248" s="521"/>
      <c r="AJ248" s="521"/>
      <c r="AK248" s="521"/>
      <c r="AL248" s="521"/>
      <c r="AM248" s="521"/>
      <c r="AN248" s="521"/>
      <c r="AO248" s="521"/>
      <c r="AP248" s="521"/>
      <c r="AQ248" s="521"/>
      <c r="AR248" s="521"/>
      <c r="AS248" s="521"/>
      <c r="AT248" s="521"/>
      <c r="AU248" s="521"/>
      <c r="AV248" s="521"/>
      <c r="AW248" s="521"/>
      <c r="AX248" s="521"/>
      <c r="AY248" s="521"/>
      <c r="AZ248" s="521"/>
      <c r="BA248" s="521"/>
      <c r="BB248" s="521"/>
      <c r="BC248" s="521"/>
      <c r="BD248" s="521"/>
      <c r="BE248" s="521"/>
      <c r="BF248" s="521"/>
      <c r="BG248" s="521"/>
      <c r="BH248" s="521"/>
      <c r="BI248" s="521"/>
      <c r="BJ248" s="521"/>
      <c r="BK248" s="521"/>
      <c r="BL248" s="521"/>
      <c r="BM248" s="521"/>
      <c r="BN248" s="521"/>
      <c r="BO248" s="521"/>
      <c r="BP248" s="521"/>
      <c r="BQ248" s="521"/>
      <c r="BR248" s="521"/>
      <c r="BS248" s="521"/>
      <c r="BT248" s="521"/>
      <c r="BU248" s="521"/>
      <c r="BV248" s="521"/>
      <c r="BW248" s="521"/>
      <c r="BX248" s="521"/>
      <c r="BY248" s="521"/>
      <c r="BZ248" s="521"/>
      <c r="CA248" s="521"/>
      <c r="CB248" s="521"/>
      <c r="CC248" s="521"/>
      <c r="CD248" s="521"/>
      <c r="CE248" s="521"/>
      <c r="CF248" s="521"/>
      <c r="CG248" s="521"/>
      <c r="CH248" s="521"/>
      <c r="CI248" s="521"/>
      <c r="CJ248" s="521"/>
      <c r="CK248" s="521"/>
      <c r="CL248" s="521"/>
      <c r="CM248" s="521"/>
      <c r="CN248" s="521"/>
      <c r="CO248" s="521"/>
      <c r="CP248" s="521"/>
      <c r="CQ248" s="521"/>
      <c r="CR248" s="521"/>
      <c r="CS248" s="521"/>
      <c r="CT248" s="521"/>
      <c r="CU248" s="521"/>
      <c r="CV248" s="521"/>
      <c r="CW248" s="521"/>
      <c r="CX248" s="521"/>
      <c r="CY248" s="1796"/>
      <c r="CZ248" s="1796"/>
      <c r="DA248" s="521"/>
      <c r="DB248" s="521"/>
      <c r="DC248" s="521"/>
      <c r="DD248" s="521"/>
      <c r="DE248" s="521"/>
      <c r="DF248" s="521"/>
      <c r="DG248" s="521"/>
      <c r="DH248" s="521"/>
      <c r="DI248" s="521"/>
      <c r="DJ248" s="521"/>
      <c r="DK248" s="521"/>
      <c r="DL248" s="521"/>
      <c r="DM248" s="521"/>
      <c r="DN248" s="521"/>
      <c r="DO248" s="521"/>
      <c r="DP248" s="521"/>
      <c r="DQ248" s="521"/>
      <c r="DR248" s="521"/>
      <c r="DS248" s="521"/>
      <c r="DT248" s="521"/>
      <c r="DU248" s="521"/>
      <c r="DV248" s="521"/>
      <c r="DW248" s="521"/>
      <c r="DX248" s="521"/>
      <c r="DY248" s="521"/>
      <c r="DZ248" s="521"/>
      <c r="EA248" s="521"/>
      <c r="EB248" s="521"/>
      <c r="EC248" s="521"/>
      <c r="ED248" s="521"/>
      <c r="EE248" s="521"/>
      <c r="EF248" s="521"/>
      <c r="EG248" s="521"/>
      <c r="EH248" s="521"/>
      <c r="EI248" s="521"/>
      <c r="EJ248" s="521"/>
      <c r="EK248" s="521"/>
      <c r="EL248" s="521"/>
      <c r="EM248" s="521"/>
      <c r="EN248" s="521"/>
      <c r="EO248" s="521"/>
      <c r="EP248" s="521"/>
      <c r="EQ248" s="521"/>
      <c r="ER248" s="521"/>
      <c r="ES248" s="521"/>
      <c r="ET248" s="521"/>
      <c r="EU248" s="521"/>
      <c r="EV248" s="521"/>
      <c r="EW248" s="521"/>
      <c r="EX248" s="521"/>
      <c r="EY248" s="521"/>
      <c r="EZ248" s="906"/>
      <c r="FA248" s="1797">
        <f t="shared" si="16"/>
        <v>0</v>
      </c>
      <c r="FB248" s="1798">
        <f t="shared" si="20"/>
        <v>2565979045536</v>
      </c>
      <c r="FC248" s="765"/>
      <c r="FD248" s="765"/>
      <c r="FE248" s="765"/>
      <c r="FF248" s="765"/>
      <c r="FG248" s="765"/>
      <c r="FH248" s="765"/>
      <c r="FI248" s="765"/>
      <c r="FJ248" s="765"/>
      <c r="FK248" s="765"/>
      <c r="FL248" s="1799"/>
    </row>
    <row r="249" spans="1:168" s="1800" customFormat="1" ht="20.25" x14ac:dyDescent="0.5">
      <c r="A249" s="756">
        <v>900</v>
      </c>
      <c r="B249" s="756">
        <v>90002</v>
      </c>
      <c r="C249" s="1793" t="s">
        <v>1536</v>
      </c>
      <c r="D249" s="1794">
        <v>12508961271584</v>
      </c>
      <c r="E249" s="1794">
        <v>0</v>
      </c>
      <c r="F249" s="1795"/>
      <c r="G249" s="521"/>
      <c r="H249" s="521"/>
      <c r="I249" s="521"/>
      <c r="J249" s="521"/>
      <c r="K249" s="521"/>
      <c r="L249" s="521"/>
      <c r="M249" s="521"/>
      <c r="N249" s="521"/>
      <c r="O249" s="521"/>
      <c r="P249" s="521"/>
      <c r="Q249" s="521"/>
      <c r="R249" s="521"/>
      <c r="S249" s="521"/>
      <c r="T249" s="521"/>
      <c r="U249" s="521"/>
      <c r="V249" s="521"/>
      <c r="W249" s="521"/>
      <c r="X249" s="521"/>
      <c r="Y249" s="521"/>
      <c r="Z249" s="521"/>
      <c r="AA249" s="521"/>
      <c r="AB249" s="521"/>
      <c r="AC249" s="521"/>
      <c r="AD249" s="521"/>
      <c r="AE249" s="521"/>
      <c r="AF249" s="521"/>
      <c r="AG249" s="521"/>
      <c r="AH249" s="521"/>
      <c r="AI249" s="521"/>
      <c r="AJ249" s="521"/>
      <c r="AK249" s="521"/>
      <c r="AL249" s="521"/>
      <c r="AM249" s="521"/>
      <c r="AN249" s="521"/>
      <c r="AO249" s="521"/>
      <c r="AP249" s="521"/>
      <c r="AQ249" s="521"/>
      <c r="AR249" s="521"/>
      <c r="AS249" s="521"/>
      <c r="AT249" s="521"/>
      <c r="AU249" s="521"/>
      <c r="AV249" s="521"/>
      <c r="AW249" s="521"/>
      <c r="AX249" s="521"/>
      <c r="AY249" s="521"/>
      <c r="AZ249" s="521"/>
      <c r="BA249" s="521"/>
      <c r="BB249" s="521"/>
      <c r="BC249" s="521"/>
      <c r="BD249" s="521"/>
      <c r="BE249" s="521"/>
      <c r="BF249" s="521"/>
      <c r="BG249" s="521"/>
      <c r="BH249" s="521"/>
      <c r="BI249" s="521"/>
      <c r="BJ249" s="521"/>
      <c r="BK249" s="521"/>
      <c r="BL249" s="521"/>
      <c r="BM249" s="521"/>
      <c r="BN249" s="521"/>
      <c r="BO249" s="521"/>
      <c r="BP249" s="521"/>
      <c r="BQ249" s="521"/>
      <c r="BR249" s="521"/>
      <c r="BS249" s="521"/>
      <c r="BT249" s="521"/>
      <c r="BU249" s="521"/>
      <c r="BV249" s="521"/>
      <c r="BW249" s="521"/>
      <c r="BX249" s="521"/>
      <c r="BY249" s="521"/>
      <c r="BZ249" s="521"/>
      <c r="CA249" s="521"/>
      <c r="CB249" s="521"/>
      <c r="CC249" s="521"/>
      <c r="CD249" s="521"/>
      <c r="CE249" s="521"/>
      <c r="CF249" s="521"/>
      <c r="CG249" s="521"/>
      <c r="CH249" s="521"/>
      <c r="CI249" s="521"/>
      <c r="CJ249" s="521"/>
      <c r="CK249" s="521"/>
      <c r="CL249" s="521"/>
      <c r="CM249" s="521"/>
      <c r="CN249" s="521"/>
      <c r="CO249" s="521"/>
      <c r="CP249" s="521"/>
      <c r="CQ249" s="521"/>
      <c r="CR249" s="521"/>
      <c r="CS249" s="521"/>
      <c r="CT249" s="521"/>
      <c r="CU249" s="521"/>
      <c r="CV249" s="521"/>
      <c r="CW249" s="521"/>
      <c r="CX249" s="521"/>
      <c r="CY249" s="1796"/>
      <c r="CZ249" s="1796"/>
      <c r="DA249" s="521"/>
      <c r="DB249" s="521"/>
      <c r="DC249" s="521"/>
      <c r="DD249" s="521"/>
      <c r="DE249" s="521"/>
      <c r="DF249" s="521"/>
      <c r="DG249" s="521"/>
      <c r="DH249" s="521"/>
      <c r="DI249" s="521"/>
      <c r="DJ249" s="521"/>
      <c r="DK249" s="521"/>
      <c r="DL249" s="521"/>
      <c r="DM249" s="521"/>
      <c r="DN249" s="521"/>
      <c r="DO249" s="521"/>
      <c r="DP249" s="521"/>
      <c r="DQ249" s="521"/>
      <c r="DR249" s="521"/>
      <c r="DS249" s="521"/>
      <c r="DT249" s="521"/>
      <c r="DU249" s="521"/>
      <c r="DV249" s="521"/>
      <c r="DW249" s="521"/>
      <c r="DX249" s="521"/>
      <c r="DY249" s="521"/>
      <c r="DZ249" s="521"/>
      <c r="EA249" s="521"/>
      <c r="EB249" s="521"/>
      <c r="EC249" s="521"/>
      <c r="ED249" s="521"/>
      <c r="EE249" s="521"/>
      <c r="EF249" s="521"/>
      <c r="EG249" s="521"/>
      <c r="EH249" s="521"/>
      <c r="EI249" s="521"/>
      <c r="EJ249" s="521"/>
      <c r="EK249" s="521"/>
      <c r="EL249" s="521"/>
      <c r="EM249" s="521"/>
      <c r="EN249" s="521"/>
      <c r="EO249" s="521"/>
      <c r="EP249" s="521"/>
      <c r="EQ249" s="521"/>
      <c r="ER249" s="521"/>
      <c r="ES249" s="521"/>
      <c r="ET249" s="521"/>
      <c r="EU249" s="521"/>
      <c r="EV249" s="521"/>
      <c r="EW249" s="521"/>
      <c r="EX249" s="521"/>
      <c r="EY249" s="521"/>
      <c r="EZ249" s="906"/>
      <c r="FA249" s="1797">
        <f t="shared" si="16"/>
        <v>0</v>
      </c>
      <c r="FB249" s="1798">
        <f t="shared" si="20"/>
        <v>12508961271584</v>
      </c>
      <c r="FC249" s="765"/>
      <c r="FD249" s="765"/>
      <c r="FE249" s="765"/>
      <c r="FF249" s="765"/>
      <c r="FG249" s="765"/>
      <c r="FH249" s="765"/>
      <c r="FI249" s="765"/>
      <c r="FJ249" s="765"/>
      <c r="FK249" s="765"/>
      <c r="FL249" s="1799"/>
    </row>
    <row r="250" spans="1:168" s="1800" customFormat="1" ht="20.25" x14ac:dyDescent="0.5">
      <c r="A250" s="756">
        <v>900</v>
      </c>
      <c r="B250" s="756">
        <v>90003</v>
      </c>
      <c r="C250" s="1793" t="s">
        <v>1537</v>
      </c>
      <c r="D250" s="1794">
        <v>3036999000000</v>
      </c>
      <c r="E250" s="1794">
        <v>0</v>
      </c>
      <c r="F250" s="1795"/>
      <c r="G250" s="521"/>
      <c r="H250" s="521"/>
      <c r="I250" s="521"/>
      <c r="J250" s="521"/>
      <c r="K250" s="521"/>
      <c r="L250" s="521"/>
      <c r="M250" s="521"/>
      <c r="N250" s="521"/>
      <c r="O250" s="521"/>
      <c r="P250" s="521"/>
      <c r="Q250" s="521"/>
      <c r="R250" s="521"/>
      <c r="S250" s="521"/>
      <c r="T250" s="521"/>
      <c r="U250" s="521"/>
      <c r="V250" s="521"/>
      <c r="W250" s="521"/>
      <c r="X250" s="521"/>
      <c r="Y250" s="521"/>
      <c r="Z250" s="521"/>
      <c r="AA250" s="521"/>
      <c r="AB250" s="521"/>
      <c r="AC250" s="521"/>
      <c r="AD250" s="521"/>
      <c r="AE250" s="521"/>
      <c r="AF250" s="521"/>
      <c r="AG250" s="521"/>
      <c r="AH250" s="521"/>
      <c r="AI250" s="521"/>
      <c r="AJ250" s="521"/>
      <c r="AK250" s="521"/>
      <c r="AL250" s="521"/>
      <c r="AM250" s="521"/>
      <c r="AN250" s="521"/>
      <c r="AO250" s="521"/>
      <c r="AP250" s="521"/>
      <c r="AQ250" s="521"/>
      <c r="AR250" s="521"/>
      <c r="AS250" s="521"/>
      <c r="AT250" s="521"/>
      <c r="AU250" s="521"/>
      <c r="AV250" s="521"/>
      <c r="AW250" s="521"/>
      <c r="AX250" s="521"/>
      <c r="AY250" s="521"/>
      <c r="AZ250" s="521"/>
      <c r="BA250" s="521"/>
      <c r="BB250" s="521"/>
      <c r="BC250" s="521"/>
      <c r="BD250" s="521"/>
      <c r="BE250" s="521"/>
      <c r="BF250" s="521"/>
      <c r="BG250" s="521"/>
      <c r="BH250" s="521"/>
      <c r="BI250" s="521"/>
      <c r="BJ250" s="521"/>
      <c r="BK250" s="521"/>
      <c r="BL250" s="521"/>
      <c r="BM250" s="521"/>
      <c r="BN250" s="521"/>
      <c r="BO250" s="521"/>
      <c r="BP250" s="521"/>
      <c r="BQ250" s="521"/>
      <c r="BR250" s="521"/>
      <c r="BS250" s="521"/>
      <c r="BT250" s="521"/>
      <c r="BU250" s="521"/>
      <c r="BV250" s="521"/>
      <c r="BW250" s="521"/>
      <c r="BX250" s="521"/>
      <c r="BY250" s="521"/>
      <c r="BZ250" s="521"/>
      <c r="CA250" s="521"/>
      <c r="CB250" s="521"/>
      <c r="CC250" s="521"/>
      <c r="CD250" s="521"/>
      <c r="CE250" s="521"/>
      <c r="CF250" s="521"/>
      <c r="CG250" s="521"/>
      <c r="CH250" s="521"/>
      <c r="CI250" s="521"/>
      <c r="CJ250" s="521"/>
      <c r="CK250" s="521"/>
      <c r="CL250" s="521"/>
      <c r="CM250" s="521"/>
      <c r="CN250" s="521"/>
      <c r="CO250" s="521"/>
      <c r="CP250" s="521"/>
      <c r="CQ250" s="521"/>
      <c r="CR250" s="521"/>
      <c r="CS250" s="521"/>
      <c r="CT250" s="521"/>
      <c r="CU250" s="521"/>
      <c r="CV250" s="521"/>
      <c r="CW250" s="521"/>
      <c r="CX250" s="521"/>
      <c r="CY250" s="1796"/>
      <c r="CZ250" s="1796"/>
      <c r="DA250" s="521"/>
      <c r="DB250" s="521"/>
      <c r="DC250" s="521"/>
      <c r="DD250" s="521"/>
      <c r="DE250" s="521"/>
      <c r="DF250" s="521"/>
      <c r="DG250" s="521"/>
      <c r="DH250" s="521"/>
      <c r="DI250" s="521"/>
      <c r="DJ250" s="521"/>
      <c r="DK250" s="521"/>
      <c r="DL250" s="521"/>
      <c r="DM250" s="521"/>
      <c r="DN250" s="521"/>
      <c r="DO250" s="521"/>
      <c r="DP250" s="521"/>
      <c r="DQ250" s="521"/>
      <c r="DR250" s="521"/>
      <c r="DS250" s="521"/>
      <c r="DT250" s="521"/>
      <c r="DU250" s="521"/>
      <c r="DV250" s="521"/>
      <c r="DW250" s="521"/>
      <c r="DX250" s="521"/>
      <c r="DY250" s="521"/>
      <c r="DZ250" s="521"/>
      <c r="EA250" s="521"/>
      <c r="EB250" s="521"/>
      <c r="EC250" s="521"/>
      <c r="ED250" s="521"/>
      <c r="EE250" s="521"/>
      <c r="EF250" s="521"/>
      <c r="EG250" s="521"/>
      <c r="EH250" s="521"/>
      <c r="EI250" s="521"/>
      <c r="EJ250" s="521"/>
      <c r="EK250" s="521"/>
      <c r="EL250" s="521"/>
      <c r="EM250" s="521"/>
      <c r="EN250" s="521"/>
      <c r="EO250" s="521"/>
      <c r="EP250" s="521"/>
      <c r="EQ250" s="521"/>
      <c r="ER250" s="521"/>
      <c r="ES250" s="521"/>
      <c r="ET250" s="521"/>
      <c r="EU250" s="521"/>
      <c r="EV250" s="521"/>
      <c r="EW250" s="521"/>
      <c r="EX250" s="521"/>
      <c r="EY250" s="521"/>
      <c r="EZ250" s="906"/>
      <c r="FA250" s="1797">
        <f t="shared" si="16"/>
        <v>0</v>
      </c>
      <c r="FB250" s="1798">
        <f t="shared" si="20"/>
        <v>3036999000000</v>
      </c>
      <c r="FC250" s="765"/>
      <c r="FD250" s="765"/>
      <c r="FE250" s="765"/>
      <c r="FF250" s="765"/>
      <c r="FG250" s="765"/>
      <c r="FH250" s="765"/>
      <c r="FI250" s="765"/>
      <c r="FJ250" s="765"/>
      <c r="FK250" s="765"/>
      <c r="FL250" s="1799"/>
    </row>
    <row r="251" spans="1:168" s="1800" customFormat="1" ht="20.25" x14ac:dyDescent="0.5">
      <c r="A251" s="756">
        <v>900</v>
      </c>
      <c r="B251" s="756">
        <v>90004</v>
      </c>
      <c r="C251" s="1793" t="s">
        <v>1538</v>
      </c>
      <c r="D251" s="1794">
        <v>384288320000</v>
      </c>
      <c r="E251" s="1794">
        <v>0</v>
      </c>
      <c r="F251" s="1795"/>
      <c r="G251" s="521"/>
      <c r="H251" s="521"/>
      <c r="I251" s="521"/>
      <c r="J251" s="521"/>
      <c r="K251" s="521"/>
      <c r="L251" s="521"/>
      <c r="M251" s="521"/>
      <c r="N251" s="521"/>
      <c r="O251" s="521"/>
      <c r="P251" s="521"/>
      <c r="Q251" s="521"/>
      <c r="R251" s="521"/>
      <c r="S251" s="521"/>
      <c r="T251" s="521"/>
      <c r="U251" s="521"/>
      <c r="V251" s="521"/>
      <c r="W251" s="521"/>
      <c r="X251" s="521"/>
      <c r="Y251" s="521"/>
      <c r="Z251" s="521"/>
      <c r="AA251" s="521"/>
      <c r="AB251" s="521"/>
      <c r="AC251" s="521"/>
      <c r="AD251" s="521"/>
      <c r="AE251" s="521"/>
      <c r="AF251" s="521"/>
      <c r="AG251" s="521"/>
      <c r="AH251" s="521"/>
      <c r="AI251" s="521"/>
      <c r="AJ251" s="521"/>
      <c r="AK251" s="521"/>
      <c r="AL251" s="521"/>
      <c r="AM251" s="521"/>
      <c r="AN251" s="521"/>
      <c r="AO251" s="521"/>
      <c r="AP251" s="521"/>
      <c r="AQ251" s="521"/>
      <c r="AR251" s="521"/>
      <c r="AS251" s="521"/>
      <c r="AT251" s="521"/>
      <c r="AU251" s="521"/>
      <c r="AV251" s="521"/>
      <c r="AW251" s="521"/>
      <c r="AX251" s="521"/>
      <c r="AY251" s="521"/>
      <c r="AZ251" s="521"/>
      <c r="BA251" s="521"/>
      <c r="BB251" s="521"/>
      <c r="BC251" s="521"/>
      <c r="BD251" s="521"/>
      <c r="BE251" s="521"/>
      <c r="BF251" s="521"/>
      <c r="BG251" s="521"/>
      <c r="BH251" s="521"/>
      <c r="BI251" s="521"/>
      <c r="BJ251" s="521"/>
      <c r="BK251" s="521"/>
      <c r="BL251" s="521"/>
      <c r="BM251" s="521"/>
      <c r="BN251" s="521"/>
      <c r="BO251" s="521"/>
      <c r="BP251" s="521"/>
      <c r="BQ251" s="521"/>
      <c r="BR251" s="521"/>
      <c r="BS251" s="521"/>
      <c r="BT251" s="521"/>
      <c r="BU251" s="521"/>
      <c r="BV251" s="521"/>
      <c r="BW251" s="521"/>
      <c r="BX251" s="521"/>
      <c r="BY251" s="521"/>
      <c r="BZ251" s="521"/>
      <c r="CA251" s="521"/>
      <c r="CB251" s="521"/>
      <c r="CC251" s="521"/>
      <c r="CD251" s="521"/>
      <c r="CE251" s="521"/>
      <c r="CF251" s="521"/>
      <c r="CG251" s="521"/>
      <c r="CH251" s="521"/>
      <c r="CI251" s="521"/>
      <c r="CJ251" s="521"/>
      <c r="CK251" s="521"/>
      <c r="CL251" s="521"/>
      <c r="CM251" s="521"/>
      <c r="CN251" s="521"/>
      <c r="CO251" s="521"/>
      <c r="CP251" s="521"/>
      <c r="CQ251" s="521"/>
      <c r="CR251" s="521"/>
      <c r="CS251" s="521"/>
      <c r="CT251" s="521"/>
      <c r="CU251" s="521"/>
      <c r="CV251" s="521"/>
      <c r="CW251" s="521"/>
      <c r="CX251" s="521"/>
      <c r="CY251" s="1796"/>
      <c r="CZ251" s="1796"/>
      <c r="DA251" s="521"/>
      <c r="DB251" s="521"/>
      <c r="DC251" s="521"/>
      <c r="DD251" s="521"/>
      <c r="DE251" s="521"/>
      <c r="DF251" s="521"/>
      <c r="DG251" s="521"/>
      <c r="DH251" s="521"/>
      <c r="DI251" s="521"/>
      <c r="DJ251" s="521"/>
      <c r="DK251" s="521"/>
      <c r="DL251" s="521"/>
      <c r="DM251" s="521"/>
      <c r="DN251" s="521"/>
      <c r="DO251" s="521"/>
      <c r="DP251" s="521"/>
      <c r="DQ251" s="521"/>
      <c r="DR251" s="521"/>
      <c r="DS251" s="521"/>
      <c r="DT251" s="521"/>
      <c r="DU251" s="521"/>
      <c r="DV251" s="521"/>
      <c r="DW251" s="521"/>
      <c r="DX251" s="521"/>
      <c r="DY251" s="521"/>
      <c r="DZ251" s="521"/>
      <c r="EA251" s="521"/>
      <c r="EB251" s="521"/>
      <c r="EC251" s="521"/>
      <c r="ED251" s="521"/>
      <c r="EE251" s="521"/>
      <c r="EF251" s="521"/>
      <c r="EG251" s="521"/>
      <c r="EH251" s="521"/>
      <c r="EI251" s="521"/>
      <c r="EJ251" s="521"/>
      <c r="EK251" s="521"/>
      <c r="EL251" s="521"/>
      <c r="EM251" s="521"/>
      <c r="EN251" s="521"/>
      <c r="EO251" s="521"/>
      <c r="EP251" s="521"/>
      <c r="EQ251" s="521"/>
      <c r="ER251" s="521"/>
      <c r="ES251" s="521"/>
      <c r="ET251" s="521"/>
      <c r="EU251" s="521"/>
      <c r="EV251" s="521"/>
      <c r="EW251" s="521"/>
      <c r="EX251" s="521"/>
      <c r="EY251" s="521"/>
      <c r="EZ251" s="906"/>
      <c r="FA251" s="1797">
        <f t="shared" si="16"/>
        <v>0</v>
      </c>
      <c r="FB251" s="1798">
        <f t="shared" si="20"/>
        <v>384288320000</v>
      </c>
      <c r="FC251" s="765"/>
      <c r="FD251" s="765"/>
      <c r="FE251" s="765"/>
      <c r="FF251" s="765"/>
      <c r="FG251" s="765"/>
      <c r="FH251" s="765"/>
      <c r="FI251" s="765"/>
      <c r="FJ251" s="765"/>
      <c r="FK251" s="765"/>
      <c r="FL251" s="1799"/>
    </row>
    <row r="252" spans="1:168" s="1800" customFormat="1" ht="20.25" x14ac:dyDescent="0.5">
      <c r="A252" s="756">
        <v>900</v>
      </c>
      <c r="B252" s="756">
        <v>90005</v>
      </c>
      <c r="C252" s="1793" t="s">
        <v>1539</v>
      </c>
      <c r="D252" s="1794">
        <v>5520068000</v>
      </c>
      <c r="E252" s="1794">
        <v>0</v>
      </c>
      <c r="F252" s="1795"/>
      <c r="G252" s="521"/>
      <c r="H252" s="521"/>
      <c r="I252" s="521"/>
      <c r="J252" s="521"/>
      <c r="K252" s="521"/>
      <c r="L252" s="521"/>
      <c r="M252" s="521"/>
      <c r="N252" s="521"/>
      <c r="O252" s="521"/>
      <c r="P252" s="521"/>
      <c r="Q252" s="521"/>
      <c r="R252" s="521"/>
      <c r="S252" s="521"/>
      <c r="T252" s="521"/>
      <c r="U252" s="521"/>
      <c r="V252" s="521"/>
      <c r="W252" s="521"/>
      <c r="X252" s="521"/>
      <c r="Y252" s="521"/>
      <c r="Z252" s="521"/>
      <c r="AA252" s="521"/>
      <c r="AB252" s="521"/>
      <c r="AC252" s="521"/>
      <c r="AD252" s="521"/>
      <c r="AE252" s="521"/>
      <c r="AF252" s="521"/>
      <c r="AG252" s="521"/>
      <c r="AH252" s="521"/>
      <c r="AI252" s="521"/>
      <c r="AJ252" s="521"/>
      <c r="AK252" s="521"/>
      <c r="AL252" s="521"/>
      <c r="AM252" s="521"/>
      <c r="AN252" s="521"/>
      <c r="AO252" s="521"/>
      <c r="AP252" s="521"/>
      <c r="AQ252" s="521"/>
      <c r="AR252" s="521"/>
      <c r="AS252" s="521"/>
      <c r="AT252" s="521"/>
      <c r="AU252" s="521"/>
      <c r="AV252" s="521"/>
      <c r="AW252" s="521"/>
      <c r="AX252" s="521"/>
      <c r="AY252" s="521"/>
      <c r="AZ252" s="521"/>
      <c r="BA252" s="521"/>
      <c r="BB252" s="521"/>
      <c r="BC252" s="521"/>
      <c r="BD252" s="521"/>
      <c r="BE252" s="521"/>
      <c r="BF252" s="521"/>
      <c r="BG252" s="521"/>
      <c r="BH252" s="521"/>
      <c r="BI252" s="521"/>
      <c r="BJ252" s="521"/>
      <c r="BK252" s="521"/>
      <c r="BL252" s="521"/>
      <c r="BM252" s="521"/>
      <c r="BN252" s="521"/>
      <c r="BO252" s="521"/>
      <c r="BP252" s="521"/>
      <c r="BQ252" s="521"/>
      <c r="BR252" s="521"/>
      <c r="BS252" s="521"/>
      <c r="BT252" s="521"/>
      <c r="BU252" s="521"/>
      <c r="BV252" s="521"/>
      <c r="BW252" s="521"/>
      <c r="BX252" s="521"/>
      <c r="BY252" s="521"/>
      <c r="BZ252" s="521"/>
      <c r="CA252" s="521"/>
      <c r="CB252" s="521"/>
      <c r="CC252" s="521"/>
      <c r="CD252" s="521"/>
      <c r="CE252" s="521"/>
      <c r="CF252" s="521"/>
      <c r="CG252" s="521"/>
      <c r="CH252" s="521"/>
      <c r="CI252" s="521"/>
      <c r="CJ252" s="521"/>
      <c r="CK252" s="521"/>
      <c r="CL252" s="521"/>
      <c r="CM252" s="521"/>
      <c r="CN252" s="521"/>
      <c r="CO252" s="521"/>
      <c r="CP252" s="521"/>
      <c r="CQ252" s="521"/>
      <c r="CR252" s="521"/>
      <c r="CS252" s="521"/>
      <c r="CT252" s="521"/>
      <c r="CU252" s="521"/>
      <c r="CV252" s="521"/>
      <c r="CW252" s="521"/>
      <c r="CX252" s="521"/>
      <c r="CY252" s="1796"/>
      <c r="CZ252" s="1796"/>
      <c r="DA252" s="521"/>
      <c r="DB252" s="521"/>
      <c r="DC252" s="521"/>
      <c r="DD252" s="521"/>
      <c r="DE252" s="521"/>
      <c r="DF252" s="521"/>
      <c r="DG252" s="521"/>
      <c r="DH252" s="521"/>
      <c r="DI252" s="521"/>
      <c r="DJ252" s="521"/>
      <c r="DK252" s="521"/>
      <c r="DL252" s="521"/>
      <c r="DM252" s="521"/>
      <c r="DN252" s="521"/>
      <c r="DO252" s="521"/>
      <c r="DP252" s="521"/>
      <c r="DQ252" s="521"/>
      <c r="DR252" s="521"/>
      <c r="DS252" s="521"/>
      <c r="DT252" s="521"/>
      <c r="DU252" s="521"/>
      <c r="DV252" s="521"/>
      <c r="DW252" s="521"/>
      <c r="DX252" s="521"/>
      <c r="DY252" s="521"/>
      <c r="DZ252" s="521"/>
      <c r="EA252" s="521"/>
      <c r="EB252" s="521"/>
      <c r="EC252" s="521"/>
      <c r="ED252" s="521"/>
      <c r="EE252" s="521"/>
      <c r="EF252" s="521"/>
      <c r="EG252" s="521"/>
      <c r="EH252" s="521"/>
      <c r="EI252" s="521"/>
      <c r="EJ252" s="521"/>
      <c r="EK252" s="521"/>
      <c r="EL252" s="521"/>
      <c r="EM252" s="521"/>
      <c r="EN252" s="521"/>
      <c r="EO252" s="521"/>
      <c r="EP252" s="521"/>
      <c r="EQ252" s="521"/>
      <c r="ER252" s="521"/>
      <c r="ES252" s="521"/>
      <c r="ET252" s="521"/>
      <c r="EU252" s="521"/>
      <c r="EV252" s="521"/>
      <c r="EW252" s="521"/>
      <c r="EX252" s="521"/>
      <c r="EY252" s="521"/>
      <c r="EZ252" s="906"/>
      <c r="FA252" s="1797">
        <f t="shared" si="16"/>
        <v>0</v>
      </c>
      <c r="FB252" s="1798">
        <f t="shared" si="20"/>
        <v>5520068000</v>
      </c>
      <c r="FC252" s="765"/>
      <c r="FD252" s="765"/>
      <c r="FE252" s="765"/>
      <c r="FF252" s="765"/>
      <c r="FG252" s="765"/>
      <c r="FH252" s="765"/>
      <c r="FI252" s="765"/>
      <c r="FJ252" s="765"/>
      <c r="FK252" s="765"/>
      <c r="FL252" s="1799"/>
    </row>
    <row r="253" spans="1:168" s="1800" customFormat="1" ht="20.25" x14ac:dyDescent="0.5">
      <c r="A253" s="756">
        <v>900</v>
      </c>
      <c r="B253" s="756">
        <v>90009</v>
      </c>
      <c r="C253" s="1793" t="s">
        <v>2151</v>
      </c>
      <c r="D253" s="1794">
        <v>7780000000</v>
      </c>
      <c r="E253" s="1794">
        <v>0</v>
      </c>
      <c r="F253" s="1795"/>
      <c r="G253" s="521"/>
      <c r="H253" s="521"/>
      <c r="I253" s="521"/>
      <c r="J253" s="521"/>
      <c r="K253" s="521"/>
      <c r="L253" s="521"/>
      <c r="M253" s="521"/>
      <c r="N253" s="521"/>
      <c r="O253" s="521"/>
      <c r="P253" s="521"/>
      <c r="Q253" s="521"/>
      <c r="R253" s="521"/>
      <c r="S253" s="521"/>
      <c r="T253" s="521"/>
      <c r="U253" s="521"/>
      <c r="V253" s="521"/>
      <c r="W253" s="521"/>
      <c r="X253" s="521"/>
      <c r="Y253" s="521"/>
      <c r="Z253" s="521"/>
      <c r="AA253" s="521"/>
      <c r="AB253" s="521"/>
      <c r="AC253" s="521"/>
      <c r="AD253" s="521"/>
      <c r="AE253" s="521"/>
      <c r="AF253" s="521"/>
      <c r="AG253" s="521"/>
      <c r="AH253" s="521"/>
      <c r="AI253" s="521"/>
      <c r="AJ253" s="521"/>
      <c r="AK253" s="521"/>
      <c r="AL253" s="521"/>
      <c r="AM253" s="521"/>
      <c r="AN253" s="521"/>
      <c r="AO253" s="521"/>
      <c r="AP253" s="521"/>
      <c r="AQ253" s="521"/>
      <c r="AR253" s="521"/>
      <c r="AS253" s="521"/>
      <c r="AT253" s="521"/>
      <c r="AU253" s="521"/>
      <c r="AV253" s="521"/>
      <c r="AW253" s="521"/>
      <c r="AX253" s="521"/>
      <c r="AY253" s="521"/>
      <c r="AZ253" s="521"/>
      <c r="BA253" s="521"/>
      <c r="BB253" s="521"/>
      <c r="BC253" s="521"/>
      <c r="BD253" s="521"/>
      <c r="BE253" s="521"/>
      <c r="BF253" s="521"/>
      <c r="BG253" s="521"/>
      <c r="BH253" s="521"/>
      <c r="BI253" s="521"/>
      <c r="BJ253" s="521"/>
      <c r="BK253" s="521"/>
      <c r="BL253" s="521"/>
      <c r="BM253" s="521"/>
      <c r="BN253" s="521"/>
      <c r="BO253" s="521"/>
      <c r="BP253" s="521"/>
      <c r="BQ253" s="521"/>
      <c r="BR253" s="521"/>
      <c r="BS253" s="521"/>
      <c r="BT253" s="521"/>
      <c r="BU253" s="521"/>
      <c r="BV253" s="521"/>
      <c r="BW253" s="521"/>
      <c r="BX253" s="521"/>
      <c r="BY253" s="521"/>
      <c r="BZ253" s="521"/>
      <c r="CA253" s="521"/>
      <c r="CB253" s="521"/>
      <c r="CC253" s="521"/>
      <c r="CD253" s="521"/>
      <c r="CE253" s="521"/>
      <c r="CF253" s="521"/>
      <c r="CG253" s="521"/>
      <c r="CH253" s="521"/>
      <c r="CI253" s="521"/>
      <c r="CJ253" s="521"/>
      <c r="CK253" s="521"/>
      <c r="CL253" s="521"/>
      <c r="CM253" s="521"/>
      <c r="CN253" s="521"/>
      <c r="CO253" s="521"/>
      <c r="CP253" s="521"/>
      <c r="CQ253" s="521"/>
      <c r="CR253" s="521"/>
      <c r="CS253" s="521"/>
      <c r="CT253" s="521"/>
      <c r="CU253" s="521"/>
      <c r="CV253" s="521"/>
      <c r="CW253" s="521"/>
      <c r="CX253" s="521"/>
      <c r="CY253" s="1796"/>
      <c r="CZ253" s="1796"/>
      <c r="DA253" s="521"/>
      <c r="DB253" s="521"/>
      <c r="DC253" s="521"/>
      <c r="DD253" s="521"/>
      <c r="DE253" s="521"/>
      <c r="DF253" s="521"/>
      <c r="DG253" s="521"/>
      <c r="DH253" s="521"/>
      <c r="DI253" s="521"/>
      <c r="DJ253" s="521"/>
      <c r="DK253" s="521"/>
      <c r="DL253" s="521"/>
      <c r="DM253" s="521"/>
      <c r="DN253" s="521"/>
      <c r="DO253" s="521"/>
      <c r="DP253" s="521"/>
      <c r="DQ253" s="521"/>
      <c r="DR253" s="521"/>
      <c r="DS253" s="521"/>
      <c r="DT253" s="521"/>
      <c r="DU253" s="521"/>
      <c r="DV253" s="521"/>
      <c r="DW253" s="521"/>
      <c r="DX253" s="521"/>
      <c r="DY253" s="521"/>
      <c r="DZ253" s="521"/>
      <c r="EA253" s="521"/>
      <c r="EB253" s="521"/>
      <c r="EC253" s="521"/>
      <c r="ED253" s="521"/>
      <c r="EE253" s="521"/>
      <c r="EF253" s="521"/>
      <c r="EG253" s="521"/>
      <c r="EH253" s="521"/>
      <c r="EI253" s="521"/>
      <c r="EJ253" s="521"/>
      <c r="EK253" s="521"/>
      <c r="EL253" s="521"/>
      <c r="EM253" s="521"/>
      <c r="EN253" s="521"/>
      <c r="EO253" s="521"/>
      <c r="EP253" s="521"/>
      <c r="EQ253" s="521"/>
      <c r="ER253" s="521"/>
      <c r="ES253" s="521"/>
      <c r="ET253" s="521"/>
      <c r="EU253" s="521"/>
      <c r="EV253" s="521"/>
      <c r="EW253" s="521"/>
      <c r="EX253" s="521"/>
      <c r="EY253" s="521"/>
      <c r="EZ253" s="906"/>
      <c r="FA253" s="1797"/>
      <c r="FB253" s="1798"/>
      <c r="FC253" s="765"/>
      <c r="FD253" s="765"/>
      <c r="FE253" s="765"/>
      <c r="FF253" s="765"/>
      <c r="FG253" s="765"/>
      <c r="FH253" s="765"/>
      <c r="FI253" s="765"/>
      <c r="FJ253" s="765"/>
      <c r="FK253" s="765"/>
      <c r="FL253" s="1799"/>
    </row>
    <row r="254" spans="1:168" s="1800" customFormat="1" ht="20.25" x14ac:dyDescent="0.5">
      <c r="A254" s="756">
        <v>900</v>
      </c>
      <c r="B254" s="756">
        <v>90010</v>
      </c>
      <c r="C254" s="1793" t="s">
        <v>2152</v>
      </c>
      <c r="D254" s="1794">
        <v>50410000000</v>
      </c>
      <c r="E254" s="1794">
        <v>0</v>
      </c>
      <c r="F254" s="1795"/>
      <c r="G254" s="521"/>
      <c r="H254" s="521"/>
      <c r="I254" s="521"/>
      <c r="J254" s="521"/>
      <c r="K254" s="521"/>
      <c r="L254" s="521"/>
      <c r="M254" s="521"/>
      <c r="N254" s="521"/>
      <c r="O254" s="521"/>
      <c r="P254" s="521"/>
      <c r="Q254" s="521"/>
      <c r="R254" s="521"/>
      <c r="S254" s="521"/>
      <c r="T254" s="521"/>
      <c r="U254" s="521"/>
      <c r="V254" s="521"/>
      <c r="W254" s="521"/>
      <c r="X254" s="521"/>
      <c r="Y254" s="521"/>
      <c r="Z254" s="521"/>
      <c r="AA254" s="521"/>
      <c r="AB254" s="521"/>
      <c r="AC254" s="521"/>
      <c r="AD254" s="521"/>
      <c r="AE254" s="521"/>
      <c r="AF254" s="521"/>
      <c r="AG254" s="521"/>
      <c r="AH254" s="521"/>
      <c r="AI254" s="521"/>
      <c r="AJ254" s="521"/>
      <c r="AK254" s="521"/>
      <c r="AL254" s="521"/>
      <c r="AM254" s="521"/>
      <c r="AN254" s="521"/>
      <c r="AO254" s="521"/>
      <c r="AP254" s="521"/>
      <c r="AQ254" s="521"/>
      <c r="AR254" s="521"/>
      <c r="AS254" s="521"/>
      <c r="AT254" s="521"/>
      <c r="AU254" s="521"/>
      <c r="AV254" s="521"/>
      <c r="AW254" s="521"/>
      <c r="AX254" s="521"/>
      <c r="AY254" s="521"/>
      <c r="AZ254" s="521"/>
      <c r="BA254" s="521"/>
      <c r="BB254" s="521"/>
      <c r="BC254" s="521"/>
      <c r="BD254" s="521"/>
      <c r="BE254" s="521"/>
      <c r="BF254" s="521"/>
      <c r="BG254" s="521"/>
      <c r="BH254" s="521"/>
      <c r="BI254" s="521"/>
      <c r="BJ254" s="521"/>
      <c r="BK254" s="521"/>
      <c r="BL254" s="521"/>
      <c r="BM254" s="521"/>
      <c r="BN254" s="521"/>
      <c r="BO254" s="521"/>
      <c r="BP254" s="521"/>
      <c r="BQ254" s="521"/>
      <c r="BR254" s="521"/>
      <c r="BS254" s="521"/>
      <c r="BT254" s="521"/>
      <c r="BU254" s="521"/>
      <c r="BV254" s="521"/>
      <c r="BW254" s="521"/>
      <c r="BX254" s="521"/>
      <c r="BY254" s="521"/>
      <c r="BZ254" s="521"/>
      <c r="CA254" s="521"/>
      <c r="CB254" s="521"/>
      <c r="CC254" s="521"/>
      <c r="CD254" s="521"/>
      <c r="CE254" s="521"/>
      <c r="CF254" s="521"/>
      <c r="CG254" s="521"/>
      <c r="CH254" s="521"/>
      <c r="CI254" s="521"/>
      <c r="CJ254" s="521"/>
      <c r="CK254" s="521"/>
      <c r="CL254" s="521"/>
      <c r="CM254" s="521"/>
      <c r="CN254" s="521"/>
      <c r="CO254" s="521"/>
      <c r="CP254" s="521"/>
      <c r="CQ254" s="521"/>
      <c r="CR254" s="521"/>
      <c r="CS254" s="521"/>
      <c r="CT254" s="521"/>
      <c r="CU254" s="521"/>
      <c r="CV254" s="521"/>
      <c r="CW254" s="521"/>
      <c r="CX254" s="521"/>
      <c r="CY254" s="1796"/>
      <c r="CZ254" s="1796"/>
      <c r="DA254" s="521"/>
      <c r="DB254" s="521"/>
      <c r="DC254" s="521"/>
      <c r="DD254" s="521"/>
      <c r="DE254" s="521"/>
      <c r="DF254" s="521"/>
      <c r="DG254" s="521"/>
      <c r="DH254" s="521"/>
      <c r="DI254" s="521"/>
      <c r="DJ254" s="521"/>
      <c r="DK254" s="521"/>
      <c r="DL254" s="521"/>
      <c r="DM254" s="521"/>
      <c r="DN254" s="521"/>
      <c r="DO254" s="521"/>
      <c r="DP254" s="521"/>
      <c r="DQ254" s="521"/>
      <c r="DR254" s="521"/>
      <c r="DS254" s="521"/>
      <c r="DT254" s="521"/>
      <c r="DU254" s="521"/>
      <c r="DV254" s="521"/>
      <c r="DW254" s="521"/>
      <c r="DX254" s="521"/>
      <c r="DY254" s="521"/>
      <c r="DZ254" s="521"/>
      <c r="EA254" s="521"/>
      <c r="EB254" s="521"/>
      <c r="EC254" s="521"/>
      <c r="ED254" s="521"/>
      <c r="EE254" s="521"/>
      <c r="EF254" s="521"/>
      <c r="EG254" s="521"/>
      <c r="EH254" s="521"/>
      <c r="EI254" s="521"/>
      <c r="EJ254" s="521"/>
      <c r="EK254" s="521"/>
      <c r="EL254" s="521"/>
      <c r="EM254" s="521"/>
      <c r="EN254" s="521"/>
      <c r="EO254" s="521"/>
      <c r="EP254" s="521"/>
      <c r="EQ254" s="521"/>
      <c r="ER254" s="521"/>
      <c r="ES254" s="521"/>
      <c r="ET254" s="521"/>
      <c r="EU254" s="521"/>
      <c r="EV254" s="521"/>
      <c r="EW254" s="521"/>
      <c r="EX254" s="521"/>
      <c r="EY254" s="521"/>
      <c r="EZ254" s="906"/>
      <c r="FA254" s="1797"/>
      <c r="FB254" s="1798"/>
      <c r="FC254" s="765"/>
      <c r="FD254" s="765"/>
      <c r="FE254" s="765"/>
      <c r="FF254" s="765"/>
      <c r="FG254" s="765"/>
      <c r="FH254" s="765"/>
      <c r="FI254" s="765"/>
      <c r="FJ254" s="765"/>
      <c r="FK254" s="765"/>
      <c r="FL254" s="1799"/>
    </row>
    <row r="255" spans="1:168" s="1800" customFormat="1" ht="20.25" x14ac:dyDescent="0.5">
      <c r="A255" s="756">
        <v>900</v>
      </c>
      <c r="B255" s="756">
        <v>90011</v>
      </c>
      <c r="C255" s="1793" t="s">
        <v>2152</v>
      </c>
      <c r="D255" s="1794">
        <v>920000000</v>
      </c>
      <c r="E255" s="1794">
        <v>0</v>
      </c>
      <c r="F255" s="1795"/>
      <c r="G255" s="521"/>
      <c r="H255" s="521"/>
      <c r="I255" s="521"/>
      <c r="J255" s="521"/>
      <c r="K255" s="521"/>
      <c r="L255" s="521"/>
      <c r="M255" s="521"/>
      <c r="N255" s="521"/>
      <c r="O255" s="521"/>
      <c r="P255" s="521"/>
      <c r="Q255" s="521"/>
      <c r="R255" s="521"/>
      <c r="S255" s="521"/>
      <c r="T255" s="521"/>
      <c r="U255" s="521"/>
      <c r="V255" s="521"/>
      <c r="W255" s="521"/>
      <c r="X255" s="521"/>
      <c r="Y255" s="521"/>
      <c r="Z255" s="521"/>
      <c r="AA255" s="521"/>
      <c r="AB255" s="521"/>
      <c r="AC255" s="521"/>
      <c r="AD255" s="521"/>
      <c r="AE255" s="521"/>
      <c r="AF255" s="521"/>
      <c r="AG255" s="521"/>
      <c r="AH255" s="521"/>
      <c r="AI255" s="521"/>
      <c r="AJ255" s="521"/>
      <c r="AK255" s="521"/>
      <c r="AL255" s="521"/>
      <c r="AM255" s="521"/>
      <c r="AN255" s="521"/>
      <c r="AO255" s="521"/>
      <c r="AP255" s="521"/>
      <c r="AQ255" s="521"/>
      <c r="AR255" s="521"/>
      <c r="AS255" s="521"/>
      <c r="AT255" s="521"/>
      <c r="AU255" s="521"/>
      <c r="AV255" s="521"/>
      <c r="AW255" s="521"/>
      <c r="AX255" s="521"/>
      <c r="AY255" s="521"/>
      <c r="AZ255" s="521"/>
      <c r="BA255" s="521"/>
      <c r="BB255" s="521"/>
      <c r="BC255" s="521"/>
      <c r="BD255" s="521"/>
      <c r="BE255" s="521"/>
      <c r="BF255" s="521"/>
      <c r="BG255" s="521"/>
      <c r="BH255" s="521"/>
      <c r="BI255" s="521"/>
      <c r="BJ255" s="521"/>
      <c r="BK255" s="521"/>
      <c r="BL255" s="521"/>
      <c r="BM255" s="521"/>
      <c r="BN255" s="521"/>
      <c r="BO255" s="521"/>
      <c r="BP255" s="521"/>
      <c r="BQ255" s="521"/>
      <c r="BR255" s="521"/>
      <c r="BS255" s="521"/>
      <c r="BT255" s="521"/>
      <c r="BU255" s="521"/>
      <c r="BV255" s="521"/>
      <c r="BW255" s="521"/>
      <c r="BX255" s="521"/>
      <c r="BY255" s="521"/>
      <c r="BZ255" s="521"/>
      <c r="CA255" s="521"/>
      <c r="CB255" s="521"/>
      <c r="CC255" s="521"/>
      <c r="CD255" s="521"/>
      <c r="CE255" s="521"/>
      <c r="CF255" s="521"/>
      <c r="CG255" s="521"/>
      <c r="CH255" s="521"/>
      <c r="CI255" s="521"/>
      <c r="CJ255" s="521"/>
      <c r="CK255" s="521"/>
      <c r="CL255" s="521"/>
      <c r="CM255" s="521"/>
      <c r="CN255" s="521"/>
      <c r="CO255" s="521"/>
      <c r="CP255" s="521"/>
      <c r="CQ255" s="521"/>
      <c r="CR255" s="521"/>
      <c r="CS255" s="521"/>
      <c r="CT255" s="521"/>
      <c r="CU255" s="521"/>
      <c r="CV255" s="521"/>
      <c r="CW255" s="521"/>
      <c r="CX255" s="521"/>
      <c r="CY255" s="1796"/>
      <c r="CZ255" s="1796"/>
      <c r="DA255" s="521"/>
      <c r="DB255" s="521"/>
      <c r="DC255" s="521"/>
      <c r="DD255" s="521"/>
      <c r="DE255" s="521"/>
      <c r="DF255" s="521"/>
      <c r="DG255" s="521"/>
      <c r="DH255" s="521"/>
      <c r="DI255" s="521"/>
      <c r="DJ255" s="521"/>
      <c r="DK255" s="521"/>
      <c r="DL255" s="521"/>
      <c r="DM255" s="521"/>
      <c r="DN255" s="521"/>
      <c r="DO255" s="521"/>
      <c r="DP255" s="521"/>
      <c r="DQ255" s="521"/>
      <c r="DR255" s="521"/>
      <c r="DS255" s="521"/>
      <c r="DT255" s="521"/>
      <c r="DU255" s="521"/>
      <c r="DV255" s="521"/>
      <c r="DW255" s="521"/>
      <c r="DX255" s="521"/>
      <c r="DY255" s="521"/>
      <c r="DZ255" s="521"/>
      <c r="EA255" s="521"/>
      <c r="EB255" s="521"/>
      <c r="EC255" s="521"/>
      <c r="ED255" s="521"/>
      <c r="EE255" s="521"/>
      <c r="EF255" s="521"/>
      <c r="EG255" s="521"/>
      <c r="EH255" s="521"/>
      <c r="EI255" s="521"/>
      <c r="EJ255" s="521"/>
      <c r="EK255" s="521"/>
      <c r="EL255" s="521"/>
      <c r="EM255" s="521"/>
      <c r="EN255" s="521"/>
      <c r="EO255" s="521"/>
      <c r="EP255" s="521"/>
      <c r="EQ255" s="521"/>
      <c r="ER255" s="521"/>
      <c r="ES255" s="521"/>
      <c r="ET255" s="521"/>
      <c r="EU255" s="521"/>
      <c r="EV255" s="521"/>
      <c r="EW255" s="521"/>
      <c r="EX255" s="521"/>
      <c r="EY255" s="521"/>
      <c r="EZ255" s="906"/>
      <c r="FA255" s="1797"/>
      <c r="FB255" s="1798"/>
      <c r="FC255" s="765"/>
      <c r="FD255" s="765"/>
      <c r="FE255" s="765"/>
      <c r="FF255" s="765"/>
      <c r="FG255" s="765"/>
      <c r="FH255" s="765"/>
      <c r="FI255" s="765"/>
      <c r="FJ255" s="765"/>
      <c r="FK255" s="765"/>
      <c r="FL255" s="1799"/>
    </row>
    <row r="256" spans="1:168" s="1800" customFormat="1" ht="20.25" x14ac:dyDescent="0.5">
      <c r="A256" s="756">
        <v>910</v>
      </c>
      <c r="B256" s="756">
        <v>91001</v>
      </c>
      <c r="C256" s="1793" t="s">
        <v>1535</v>
      </c>
      <c r="D256" s="1794"/>
      <c r="E256" s="1794">
        <v>-2565979045536</v>
      </c>
      <c r="F256" s="1795"/>
      <c r="G256" s="521"/>
      <c r="H256" s="521"/>
      <c r="I256" s="521"/>
      <c r="J256" s="521"/>
      <c r="K256" s="521"/>
      <c r="L256" s="521"/>
      <c r="M256" s="521"/>
      <c r="N256" s="521"/>
      <c r="O256" s="521"/>
      <c r="P256" s="521"/>
      <c r="Q256" s="521"/>
      <c r="R256" s="521"/>
      <c r="S256" s="521"/>
      <c r="T256" s="521"/>
      <c r="U256" s="521"/>
      <c r="V256" s="521"/>
      <c r="W256" s="521"/>
      <c r="X256" s="521"/>
      <c r="Y256" s="521"/>
      <c r="Z256" s="521"/>
      <c r="AA256" s="521"/>
      <c r="AB256" s="521"/>
      <c r="AC256" s="521"/>
      <c r="AD256" s="521"/>
      <c r="AE256" s="521"/>
      <c r="AF256" s="521"/>
      <c r="AG256" s="521"/>
      <c r="AH256" s="521"/>
      <c r="AI256" s="521"/>
      <c r="AJ256" s="521"/>
      <c r="AK256" s="521"/>
      <c r="AL256" s="521"/>
      <c r="AM256" s="521"/>
      <c r="AN256" s="521"/>
      <c r="AO256" s="521"/>
      <c r="AP256" s="521"/>
      <c r="AQ256" s="521"/>
      <c r="AR256" s="521"/>
      <c r="AS256" s="521"/>
      <c r="AT256" s="521"/>
      <c r="AU256" s="521"/>
      <c r="AV256" s="521"/>
      <c r="AW256" s="521"/>
      <c r="AX256" s="521"/>
      <c r="AY256" s="521"/>
      <c r="AZ256" s="521"/>
      <c r="BA256" s="521"/>
      <c r="BB256" s="521"/>
      <c r="BC256" s="521"/>
      <c r="BD256" s="521"/>
      <c r="BE256" s="521"/>
      <c r="BF256" s="521"/>
      <c r="BG256" s="521"/>
      <c r="BH256" s="521"/>
      <c r="BI256" s="521"/>
      <c r="BJ256" s="521"/>
      <c r="BK256" s="521"/>
      <c r="BL256" s="521"/>
      <c r="BM256" s="521"/>
      <c r="BN256" s="521"/>
      <c r="BO256" s="521"/>
      <c r="BP256" s="521"/>
      <c r="BQ256" s="521"/>
      <c r="BR256" s="521"/>
      <c r="BS256" s="521"/>
      <c r="BT256" s="521"/>
      <c r="BU256" s="521"/>
      <c r="BV256" s="521"/>
      <c r="BW256" s="521"/>
      <c r="BX256" s="521"/>
      <c r="BY256" s="521"/>
      <c r="BZ256" s="521"/>
      <c r="CA256" s="521"/>
      <c r="CB256" s="521"/>
      <c r="CC256" s="521"/>
      <c r="CD256" s="521"/>
      <c r="CE256" s="521"/>
      <c r="CF256" s="521"/>
      <c r="CG256" s="521"/>
      <c r="CH256" s="521"/>
      <c r="CI256" s="521"/>
      <c r="CJ256" s="521"/>
      <c r="CK256" s="521"/>
      <c r="CL256" s="521"/>
      <c r="CM256" s="521"/>
      <c r="CN256" s="521"/>
      <c r="CO256" s="521"/>
      <c r="CP256" s="521"/>
      <c r="CQ256" s="521"/>
      <c r="CR256" s="521"/>
      <c r="CS256" s="521"/>
      <c r="CT256" s="521"/>
      <c r="CU256" s="521"/>
      <c r="CV256" s="521"/>
      <c r="CW256" s="521"/>
      <c r="CX256" s="521"/>
      <c r="CY256" s="1796"/>
      <c r="CZ256" s="1796"/>
      <c r="DA256" s="521"/>
      <c r="DB256" s="521"/>
      <c r="DC256" s="521"/>
      <c r="DD256" s="521"/>
      <c r="DE256" s="521"/>
      <c r="DF256" s="521"/>
      <c r="DG256" s="521"/>
      <c r="DH256" s="521"/>
      <c r="DI256" s="521"/>
      <c r="DJ256" s="521"/>
      <c r="DK256" s="521"/>
      <c r="DL256" s="521"/>
      <c r="DM256" s="521"/>
      <c r="DN256" s="521"/>
      <c r="DO256" s="521"/>
      <c r="DP256" s="521"/>
      <c r="DQ256" s="521"/>
      <c r="DR256" s="521"/>
      <c r="DS256" s="521"/>
      <c r="DT256" s="521"/>
      <c r="DU256" s="521"/>
      <c r="DV256" s="521"/>
      <c r="DW256" s="521"/>
      <c r="DX256" s="521"/>
      <c r="DY256" s="521"/>
      <c r="DZ256" s="521"/>
      <c r="EA256" s="521"/>
      <c r="EB256" s="521"/>
      <c r="EC256" s="521"/>
      <c r="ED256" s="521"/>
      <c r="EE256" s="521"/>
      <c r="EF256" s="521"/>
      <c r="EG256" s="521"/>
      <c r="EH256" s="521"/>
      <c r="EI256" s="521"/>
      <c r="EJ256" s="521"/>
      <c r="EK256" s="521"/>
      <c r="EL256" s="521"/>
      <c r="EM256" s="521"/>
      <c r="EN256" s="521"/>
      <c r="EO256" s="521"/>
      <c r="EP256" s="521"/>
      <c r="EQ256" s="521"/>
      <c r="ER256" s="521"/>
      <c r="ES256" s="521"/>
      <c r="ET256" s="521"/>
      <c r="EU256" s="521"/>
      <c r="EV256" s="521"/>
      <c r="EW256" s="521"/>
      <c r="EX256" s="521"/>
      <c r="EY256" s="521"/>
      <c r="EZ256" s="906"/>
      <c r="FA256" s="1797">
        <f t="shared" si="16"/>
        <v>0</v>
      </c>
      <c r="FB256" s="1798">
        <f t="shared" si="20"/>
        <v>2565979045536</v>
      </c>
      <c r="FC256" s="765"/>
      <c r="FD256" s="765"/>
      <c r="FE256" s="765"/>
      <c r="FF256" s="765"/>
      <c r="FG256" s="765"/>
      <c r="FH256" s="765"/>
      <c r="FI256" s="765"/>
      <c r="FJ256" s="765"/>
      <c r="FK256" s="765"/>
      <c r="FL256" s="1799"/>
    </row>
    <row r="257" spans="1:168" s="1800" customFormat="1" ht="20.25" x14ac:dyDescent="0.5">
      <c r="A257" s="756">
        <v>910</v>
      </c>
      <c r="B257" s="756">
        <v>91002</v>
      </c>
      <c r="C257" s="1793" t="s">
        <v>1536</v>
      </c>
      <c r="D257" s="1794"/>
      <c r="E257" s="1794">
        <v>-12508961271584</v>
      </c>
      <c r="F257" s="1795"/>
      <c r="G257" s="521"/>
      <c r="H257" s="521"/>
      <c r="I257" s="521"/>
      <c r="J257" s="521"/>
      <c r="K257" s="521"/>
      <c r="L257" s="521"/>
      <c r="M257" s="521"/>
      <c r="N257" s="521"/>
      <c r="O257" s="521"/>
      <c r="P257" s="521"/>
      <c r="Q257" s="521"/>
      <c r="R257" s="521"/>
      <c r="S257" s="521"/>
      <c r="T257" s="521"/>
      <c r="U257" s="521"/>
      <c r="V257" s="521"/>
      <c r="W257" s="521"/>
      <c r="X257" s="521"/>
      <c r="Y257" s="521"/>
      <c r="Z257" s="521"/>
      <c r="AA257" s="521"/>
      <c r="AB257" s="521"/>
      <c r="AC257" s="521"/>
      <c r="AD257" s="521"/>
      <c r="AE257" s="521"/>
      <c r="AF257" s="521"/>
      <c r="AG257" s="521"/>
      <c r="AH257" s="521"/>
      <c r="AI257" s="521"/>
      <c r="AJ257" s="521"/>
      <c r="AK257" s="521"/>
      <c r="AL257" s="521"/>
      <c r="AM257" s="521"/>
      <c r="AN257" s="521"/>
      <c r="AO257" s="521"/>
      <c r="AP257" s="521"/>
      <c r="AQ257" s="521"/>
      <c r="AR257" s="521"/>
      <c r="AS257" s="521"/>
      <c r="AT257" s="521"/>
      <c r="AU257" s="521"/>
      <c r="AV257" s="521"/>
      <c r="AW257" s="521"/>
      <c r="AX257" s="521"/>
      <c r="AY257" s="521"/>
      <c r="AZ257" s="521"/>
      <c r="BA257" s="521"/>
      <c r="BB257" s="521"/>
      <c r="BC257" s="521"/>
      <c r="BD257" s="521"/>
      <c r="BE257" s="521"/>
      <c r="BF257" s="521"/>
      <c r="BG257" s="521"/>
      <c r="BH257" s="521"/>
      <c r="BI257" s="521"/>
      <c r="BJ257" s="521"/>
      <c r="BK257" s="521"/>
      <c r="BL257" s="521"/>
      <c r="BM257" s="521"/>
      <c r="BN257" s="521"/>
      <c r="BO257" s="521"/>
      <c r="BP257" s="521"/>
      <c r="BQ257" s="521"/>
      <c r="BR257" s="521"/>
      <c r="BS257" s="521"/>
      <c r="BT257" s="521"/>
      <c r="BU257" s="521"/>
      <c r="BV257" s="521"/>
      <c r="BW257" s="521"/>
      <c r="BX257" s="521"/>
      <c r="BY257" s="521"/>
      <c r="BZ257" s="521"/>
      <c r="CA257" s="521"/>
      <c r="CB257" s="521"/>
      <c r="CC257" s="521"/>
      <c r="CD257" s="521"/>
      <c r="CE257" s="521"/>
      <c r="CF257" s="521"/>
      <c r="CG257" s="521"/>
      <c r="CH257" s="521"/>
      <c r="CI257" s="521"/>
      <c r="CJ257" s="521"/>
      <c r="CK257" s="521"/>
      <c r="CL257" s="521"/>
      <c r="CM257" s="521"/>
      <c r="CN257" s="521"/>
      <c r="CO257" s="521"/>
      <c r="CP257" s="521"/>
      <c r="CQ257" s="521"/>
      <c r="CR257" s="521"/>
      <c r="CS257" s="521"/>
      <c r="CT257" s="521"/>
      <c r="CU257" s="521"/>
      <c r="CV257" s="521"/>
      <c r="CW257" s="521"/>
      <c r="CX257" s="521"/>
      <c r="CY257" s="1796"/>
      <c r="CZ257" s="1796"/>
      <c r="DA257" s="521"/>
      <c r="DB257" s="521"/>
      <c r="DC257" s="521"/>
      <c r="DD257" s="521"/>
      <c r="DE257" s="521"/>
      <c r="DF257" s="521"/>
      <c r="DG257" s="521"/>
      <c r="DH257" s="521"/>
      <c r="DI257" s="521"/>
      <c r="DJ257" s="521"/>
      <c r="DK257" s="521"/>
      <c r="DL257" s="521"/>
      <c r="DM257" s="521"/>
      <c r="DN257" s="521"/>
      <c r="DO257" s="521"/>
      <c r="DP257" s="521"/>
      <c r="DQ257" s="521"/>
      <c r="DR257" s="521"/>
      <c r="DS257" s="521"/>
      <c r="DT257" s="521"/>
      <c r="DU257" s="521"/>
      <c r="DV257" s="521"/>
      <c r="DW257" s="521"/>
      <c r="DX257" s="521"/>
      <c r="DY257" s="521"/>
      <c r="DZ257" s="521"/>
      <c r="EA257" s="521"/>
      <c r="EB257" s="521"/>
      <c r="EC257" s="521"/>
      <c r="ED257" s="521"/>
      <c r="EE257" s="521"/>
      <c r="EF257" s="521"/>
      <c r="EG257" s="521"/>
      <c r="EH257" s="521"/>
      <c r="EI257" s="521"/>
      <c r="EJ257" s="521"/>
      <c r="EK257" s="521"/>
      <c r="EL257" s="521"/>
      <c r="EM257" s="521"/>
      <c r="EN257" s="521"/>
      <c r="EO257" s="521"/>
      <c r="EP257" s="521"/>
      <c r="EQ257" s="521"/>
      <c r="ER257" s="521"/>
      <c r="ES257" s="521"/>
      <c r="ET257" s="521"/>
      <c r="EU257" s="521"/>
      <c r="EV257" s="521"/>
      <c r="EW257" s="521"/>
      <c r="EX257" s="521"/>
      <c r="EY257" s="521"/>
      <c r="EZ257" s="906"/>
      <c r="FA257" s="1797">
        <f t="shared" si="16"/>
        <v>0</v>
      </c>
      <c r="FB257" s="1798">
        <f>D257-E257+FA257</f>
        <v>12508961271584</v>
      </c>
      <c r="FC257" s="765"/>
      <c r="FD257" s="765">
        <v>563511547</v>
      </c>
      <c r="FE257" s="765"/>
      <c r="FF257" s="765"/>
      <c r="FG257" s="765"/>
      <c r="FH257" s="765"/>
      <c r="FI257" s="765"/>
      <c r="FJ257" s="765"/>
      <c r="FK257" s="765"/>
      <c r="FL257" s="1799"/>
    </row>
    <row r="258" spans="1:168" s="1800" customFormat="1" ht="20.25" x14ac:dyDescent="0.5">
      <c r="A258" s="756">
        <v>910</v>
      </c>
      <c r="B258" s="756">
        <v>91003</v>
      </c>
      <c r="C258" s="1793" t="s">
        <v>1537</v>
      </c>
      <c r="D258" s="1794"/>
      <c r="E258" s="1794">
        <v>-3036999000000</v>
      </c>
      <c r="F258" s="1795"/>
      <c r="G258" s="521"/>
      <c r="H258" s="521"/>
      <c r="I258" s="521"/>
      <c r="J258" s="521"/>
      <c r="K258" s="521"/>
      <c r="L258" s="521"/>
      <c r="M258" s="521"/>
      <c r="N258" s="521"/>
      <c r="O258" s="521"/>
      <c r="P258" s="521"/>
      <c r="Q258" s="521"/>
      <c r="R258" s="521"/>
      <c r="S258" s="521"/>
      <c r="T258" s="521"/>
      <c r="U258" s="521"/>
      <c r="V258" s="521"/>
      <c r="W258" s="521"/>
      <c r="X258" s="521"/>
      <c r="Y258" s="521"/>
      <c r="Z258" s="521"/>
      <c r="AA258" s="521"/>
      <c r="AB258" s="521"/>
      <c r="AC258" s="521"/>
      <c r="AD258" s="521"/>
      <c r="AE258" s="521"/>
      <c r="AF258" s="521"/>
      <c r="AG258" s="521"/>
      <c r="AH258" s="521"/>
      <c r="AI258" s="521"/>
      <c r="AJ258" s="521"/>
      <c r="AK258" s="521"/>
      <c r="AL258" s="521"/>
      <c r="AM258" s="521"/>
      <c r="AN258" s="521"/>
      <c r="AO258" s="521"/>
      <c r="AP258" s="521"/>
      <c r="AQ258" s="521"/>
      <c r="AR258" s="521"/>
      <c r="AS258" s="521"/>
      <c r="AT258" s="521"/>
      <c r="AU258" s="521"/>
      <c r="AV258" s="521"/>
      <c r="AW258" s="521"/>
      <c r="AX258" s="521"/>
      <c r="AY258" s="521"/>
      <c r="AZ258" s="521"/>
      <c r="BA258" s="521"/>
      <c r="BB258" s="521"/>
      <c r="BC258" s="521"/>
      <c r="BD258" s="521"/>
      <c r="BE258" s="521"/>
      <c r="BF258" s="521"/>
      <c r="BG258" s="521"/>
      <c r="BH258" s="521"/>
      <c r="BI258" s="521"/>
      <c r="BJ258" s="521"/>
      <c r="BK258" s="521"/>
      <c r="BL258" s="521"/>
      <c r="BM258" s="521"/>
      <c r="BN258" s="521"/>
      <c r="BO258" s="521"/>
      <c r="BP258" s="521"/>
      <c r="BQ258" s="521"/>
      <c r="BR258" s="521"/>
      <c r="BS258" s="521"/>
      <c r="BT258" s="521"/>
      <c r="BU258" s="521"/>
      <c r="BV258" s="521"/>
      <c r="BW258" s="521"/>
      <c r="BX258" s="521"/>
      <c r="BY258" s="521"/>
      <c r="BZ258" s="521"/>
      <c r="CA258" s="521"/>
      <c r="CB258" s="521"/>
      <c r="CC258" s="521"/>
      <c r="CD258" s="521"/>
      <c r="CE258" s="521"/>
      <c r="CF258" s="521"/>
      <c r="CG258" s="521"/>
      <c r="CH258" s="521"/>
      <c r="CI258" s="521"/>
      <c r="CJ258" s="521"/>
      <c r="CK258" s="521"/>
      <c r="CL258" s="521"/>
      <c r="CM258" s="521"/>
      <c r="CN258" s="521"/>
      <c r="CO258" s="521"/>
      <c r="CP258" s="521"/>
      <c r="CQ258" s="521"/>
      <c r="CR258" s="521"/>
      <c r="CS258" s="521"/>
      <c r="CT258" s="521"/>
      <c r="CU258" s="521"/>
      <c r="CV258" s="521"/>
      <c r="CW258" s="521"/>
      <c r="CX258" s="521"/>
      <c r="CY258" s="1796"/>
      <c r="CZ258" s="1796"/>
      <c r="DA258" s="521"/>
      <c r="DB258" s="521"/>
      <c r="DC258" s="521"/>
      <c r="DD258" s="521"/>
      <c r="DE258" s="521"/>
      <c r="DF258" s="521"/>
      <c r="DG258" s="521"/>
      <c r="DH258" s="521"/>
      <c r="DI258" s="521"/>
      <c r="DJ258" s="521"/>
      <c r="DK258" s="521"/>
      <c r="DL258" s="521"/>
      <c r="DM258" s="521"/>
      <c r="DN258" s="521"/>
      <c r="DO258" s="521"/>
      <c r="DP258" s="521"/>
      <c r="DQ258" s="521"/>
      <c r="DR258" s="521"/>
      <c r="DS258" s="521"/>
      <c r="DT258" s="521"/>
      <c r="DU258" s="521"/>
      <c r="DV258" s="521"/>
      <c r="DW258" s="521"/>
      <c r="DX258" s="521"/>
      <c r="DY258" s="521"/>
      <c r="DZ258" s="521"/>
      <c r="EA258" s="521"/>
      <c r="EB258" s="521"/>
      <c r="EC258" s="521"/>
      <c r="ED258" s="521"/>
      <c r="EE258" s="521"/>
      <c r="EF258" s="521"/>
      <c r="EG258" s="521"/>
      <c r="EH258" s="521"/>
      <c r="EI258" s="521"/>
      <c r="EJ258" s="521"/>
      <c r="EK258" s="521"/>
      <c r="EL258" s="521"/>
      <c r="EM258" s="521"/>
      <c r="EN258" s="521"/>
      <c r="EO258" s="521"/>
      <c r="EP258" s="521"/>
      <c r="EQ258" s="521"/>
      <c r="ER258" s="521"/>
      <c r="ES258" s="521"/>
      <c r="ET258" s="521"/>
      <c r="EU258" s="521"/>
      <c r="EV258" s="521"/>
      <c r="EW258" s="521"/>
      <c r="EX258" s="521"/>
      <c r="EY258" s="521"/>
      <c r="EZ258" s="906"/>
      <c r="FA258" s="1797">
        <f t="shared" ref="FA258:FA276" si="21">SUM(F258:EZ258)</f>
        <v>0</v>
      </c>
      <c r="FB258" s="1798">
        <f t="shared" si="20"/>
        <v>3036999000000</v>
      </c>
      <c r="FC258" s="765"/>
      <c r="FD258" s="765"/>
      <c r="FE258" s="765"/>
      <c r="FF258" s="765"/>
      <c r="FG258" s="765"/>
      <c r="FH258" s="765"/>
      <c r="FI258" s="765"/>
      <c r="FJ258" s="765"/>
      <c r="FK258" s="765"/>
      <c r="FL258" s="1799"/>
    </row>
    <row r="259" spans="1:168" s="1800" customFormat="1" ht="20.25" x14ac:dyDescent="0.5">
      <c r="A259" s="756">
        <v>910</v>
      </c>
      <c r="B259" s="756">
        <v>91004</v>
      </c>
      <c r="C259" s="1793" t="s">
        <v>1538</v>
      </c>
      <c r="D259" s="1794"/>
      <c r="E259" s="1794">
        <v>-384288320000</v>
      </c>
      <c r="F259" s="1795"/>
      <c r="G259" s="521"/>
      <c r="H259" s="521"/>
      <c r="I259" s="521"/>
      <c r="J259" s="521"/>
      <c r="K259" s="521"/>
      <c r="L259" s="521"/>
      <c r="M259" s="521"/>
      <c r="N259" s="521"/>
      <c r="O259" s="521"/>
      <c r="P259" s="521"/>
      <c r="Q259" s="521"/>
      <c r="R259" s="521"/>
      <c r="S259" s="521"/>
      <c r="T259" s="521"/>
      <c r="U259" s="521"/>
      <c r="V259" s="521"/>
      <c r="W259" s="521"/>
      <c r="X259" s="521"/>
      <c r="Y259" s="521"/>
      <c r="Z259" s="521"/>
      <c r="AA259" s="521"/>
      <c r="AB259" s="521"/>
      <c r="AC259" s="521"/>
      <c r="AD259" s="521"/>
      <c r="AE259" s="521"/>
      <c r="AF259" s="521"/>
      <c r="AG259" s="521"/>
      <c r="AH259" s="521"/>
      <c r="AI259" s="521"/>
      <c r="AJ259" s="521"/>
      <c r="AK259" s="521"/>
      <c r="AL259" s="521"/>
      <c r="AM259" s="521"/>
      <c r="AN259" s="521"/>
      <c r="AO259" s="521"/>
      <c r="AP259" s="521"/>
      <c r="AQ259" s="521"/>
      <c r="AR259" s="521"/>
      <c r="AS259" s="521"/>
      <c r="AT259" s="521"/>
      <c r="AU259" s="521"/>
      <c r="AV259" s="521"/>
      <c r="AW259" s="521"/>
      <c r="AX259" s="521"/>
      <c r="AY259" s="521"/>
      <c r="AZ259" s="521"/>
      <c r="BA259" s="521"/>
      <c r="BB259" s="521"/>
      <c r="BC259" s="521"/>
      <c r="BD259" s="521"/>
      <c r="BE259" s="521"/>
      <c r="BF259" s="521"/>
      <c r="BG259" s="521"/>
      <c r="BH259" s="521"/>
      <c r="BI259" s="521"/>
      <c r="BJ259" s="521"/>
      <c r="BK259" s="521"/>
      <c r="BL259" s="521"/>
      <c r="BM259" s="521"/>
      <c r="BN259" s="521"/>
      <c r="BO259" s="521"/>
      <c r="BP259" s="521"/>
      <c r="BQ259" s="521"/>
      <c r="BR259" s="521"/>
      <c r="BS259" s="521"/>
      <c r="BT259" s="521"/>
      <c r="BU259" s="521"/>
      <c r="BV259" s="521"/>
      <c r="BW259" s="521"/>
      <c r="BX259" s="521"/>
      <c r="BY259" s="521"/>
      <c r="BZ259" s="521"/>
      <c r="CA259" s="521"/>
      <c r="CB259" s="521"/>
      <c r="CC259" s="521"/>
      <c r="CD259" s="521"/>
      <c r="CE259" s="521"/>
      <c r="CF259" s="521"/>
      <c r="CG259" s="521"/>
      <c r="CH259" s="521"/>
      <c r="CI259" s="521"/>
      <c r="CJ259" s="521"/>
      <c r="CK259" s="521"/>
      <c r="CL259" s="521"/>
      <c r="CM259" s="521"/>
      <c r="CN259" s="521"/>
      <c r="CO259" s="521"/>
      <c r="CP259" s="521"/>
      <c r="CQ259" s="521"/>
      <c r="CR259" s="521"/>
      <c r="CS259" s="521"/>
      <c r="CT259" s="521"/>
      <c r="CU259" s="521"/>
      <c r="CV259" s="521"/>
      <c r="CW259" s="521"/>
      <c r="CX259" s="521"/>
      <c r="CY259" s="1796"/>
      <c r="CZ259" s="1796"/>
      <c r="DA259" s="521"/>
      <c r="DB259" s="521"/>
      <c r="DC259" s="521"/>
      <c r="DD259" s="521"/>
      <c r="DE259" s="521"/>
      <c r="DF259" s="521"/>
      <c r="DG259" s="521"/>
      <c r="DH259" s="521"/>
      <c r="DI259" s="521"/>
      <c r="DJ259" s="521"/>
      <c r="DK259" s="521"/>
      <c r="DL259" s="521"/>
      <c r="DM259" s="521"/>
      <c r="DN259" s="521"/>
      <c r="DO259" s="521"/>
      <c r="DP259" s="521"/>
      <c r="DQ259" s="521"/>
      <c r="DR259" s="521"/>
      <c r="DS259" s="521"/>
      <c r="DT259" s="521"/>
      <c r="DU259" s="521"/>
      <c r="DV259" s="521"/>
      <c r="DW259" s="521"/>
      <c r="DX259" s="521"/>
      <c r="DY259" s="521"/>
      <c r="DZ259" s="521"/>
      <c r="EA259" s="521"/>
      <c r="EB259" s="521"/>
      <c r="EC259" s="521"/>
      <c r="ED259" s="521"/>
      <c r="EE259" s="521"/>
      <c r="EF259" s="521"/>
      <c r="EG259" s="521"/>
      <c r="EH259" s="521"/>
      <c r="EI259" s="521"/>
      <c r="EJ259" s="521"/>
      <c r="EK259" s="521"/>
      <c r="EL259" s="521"/>
      <c r="EM259" s="521"/>
      <c r="EN259" s="521"/>
      <c r="EO259" s="521"/>
      <c r="EP259" s="521"/>
      <c r="EQ259" s="521"/>
      <c r="ER259" s="521"/>
      <c r="ES259" s="521"/>
      <c r="ET259" s="521"/>
      <c r="EU259" s="521"/>
      <c r="EV259" s="521"/>
      <c r="EW259" s="521"/>
      <c r="EX259" s="521"/>
      <c r="EY259" s="521"/>
      <c r="EZ259" s="906"/>
      <c r="FA259" s="1797">
        <f t="shared" si="21"/>
        <v>0</v>
      </c>
      <c r="FB259" s="1798">
        <f t="shared" si="20"/>
        <v>384288320000</v>
      </c>
      <c r="FC259" s="765"/>
      <c r="FD259" s="765"/>
      <c r="FE259" s="765"/>
      <c r="FF259" s="765"/>
      <c r="FG259" s="765"/>
      <c r="FH259" s="765"/>
      <c r="FI259" s="765"/>
      <c r="FJ259" s="765"/>
      <c r="FK259" s="765"/>
      <c r="FL259" s="1799"/>
    </row>
    <row r="260" spans="1:168" s="1800" customFormat="1" ht="20.25" x14ac:dyDescent="0.5">
      <c r="A260" s="756">
        <v>910</v>
      </c>
      <c r="B260" s="756">
        <v>91005</v>
      </c>
      <c r="C260" s="1793" t="s">
        <v>1539</v>
      </c>
      <c r="D260" s="1794"/>
      <c r="E260" s="1794">
        <v>-5520068000</v>
      </c>
      <c r="F260" s="1795"/>
      <c r="G260" s="521"/>
      <c r="H260" s="521"/>
      <c r="I260" s="521"/>
      <c r="J260" s="521"/>
      <c r="K260" s="521"/>
      <c r="L260" s="521"/>
      <c r="M260" s="521"/>
      <c r="N260" s="521"/>
      <c r="O260" s="521"/>
      <c r="P260" s="521"/>
      <c r="Q260" s="521"/>
      <c r="R260" s="521"/>
      <c r="S260" s="521"/>
      <c r="T260" s="521"/>
      <c r="U260" s="521"/>
      <c r="V260" s="521"/>
      <c r="W260" s="521"/>
      <c r="X260" s="521"/>
      <c r="Y260" s="521"/>
      <c r="Z260" s="521"/>
      <c r="AA260" s="521"/>
      <c r="AB260" s="521"/>
      <c r="AC260" s="521"/>
      <c r="AD260" s="521"/>
      <c r="AE260" s="521"/>
      <c r="AF260" s="521"/>
      <c r="AG260" s="521"/>
      <c r="AH260" s="521"/>
      <c r="AI260" s="521"/>
      <c r="AJ260" s="521"/>
      <c r="AK260" s="521"/>
      <c r="AL260" s="521"/>
      <c r="AM260" s="521"/>
      <c r="AN260" s="521"/>
      <c r="AO260" s="521"/>
      <c r="AP260" s="521"/>
      <c r="AQ260" s="521"/>
      <c r="AR260" s="521"/>
      <c r="AS260" s="521"/>
      <c r="AT260" s="521"/>
      <c r="AU260" s="521"/>
      <c r="AV260" s="521"/>
      <c r="AW260" s="521"/>
      <c r="AX260" s="521"/>
      <c r="AY260" s="521"/>
      <c r="AZ260" s="521"/>
      <c r="BA260" s="521"/>
      <c r="BB260" s="521"/>
      <c r="BC260" s="521"/>
      <c r="BD260" s="521"/>
      <c r="BE260" s="521"/>
      <c r="BF260" s="521"/>
      <c r="BG260" s="521"/>
      <c r="BH260" s="521"/>
      <c r="BI260" s="521"/>
      <c r="BJ260" s="521"/>
      <c r="BK260" s="521"/>
      <c r="BL260" s="521"/>
      <c r="BM260" s="521"/>
      <c r="BN260" s="521"/>
      <c r="BO260" s="521"/>
      <c r="BP260" s="521"/>
      <c r="BQ260" s="521"/>
      <c r="BR260" s="521"/>
      <c r="BS260" s="521"/>
      <c r="BT260" s="521"/>
      <c r="BU260" s="521"/>
      <c r="BV260" s="521"/>
      <c r="BW260" s="521"/>
      <c r="BX260" s="521"/>
      <c r="BY260" s="521"/>
      <c r="BZ260" s="521"/>
      <c r="CA260" s="521"/>
      <c r="CB260" s="521"/>
      <c r="CC260" s="521"/>
      <c r="CD260" s="521"/>
      <c r="CE260" s="521"/>
      <c r="CF260" s="521"/>
      <c r="CG260" s="521"/>
      <c r="CH260" s="521"/>
      <c r="CI260" s="521"/>
      <c r="CJ260" s="521"/>
      <c r="CK260" s="521"/>
      <c r="CL260" s="521"/>
      <c r="CM260" s="521"/>
      <c r="CN260" s="521"/>
      <c r="CO260" s="521"/>
      <c r="CP260" s="521"/>
      <c r="CQ260" s="521"/>
      <c r="CR260" s="521"/>
      <c r="CS260" s="521"/>
      <c r="CT260" s="521"/>
      <c r="CU260" s="521"/>
      <c r="CV260" s="521"/>
      <c r="CW260" s="521"/>
      <c r="CX260" s="521"/>
      <c r="CY260" s="1796"/>
      <c r="CZ260" s="1796"/>
      <c r="DA260" s="521"/>
      <c r="DB260" s="521"/>
      <c r="DC260" s="521"/>
      <c r="DD260" s="521"/>
      <c r="DE260" s="521"/>
      <c r="DF260" s="521"/>
      <c r="DG260" s="521"/>
      <c r="DH260" s="521"/>
      <c r="DI260" s="521"/>
      <c r="DJ260" s="521"/>
      <c r="DK260" s="521"/>
      <c r="DL260" s="521"/>
      <c r="DM260" s="521"/>
      <c r="DN260" s="521"/>
      <c r="DO260" s="521"/>
      <c r="DP260" s="521"/>
      <c r="DQ260" s="521"/>
      <c r="DR260" s="521"/>
      <c r="DS260" s="521"/>
      <c r="DT260" s="521"/>
      <c r="DU260" s="521"/>
      <c r="DV260" s="521"/>
      <c r="DW260" s="521"/>
      <c r="DX260" s="521"/>
      <c r="DY260" s="521"/>
      <c r="DZ260" s="521"/>
      <c r="EA260" s="521"/>
      <c r="EB260" s="521"/>
      <c r="EC260" s="521"/>
      <c r="ED260" s="521"/>
      <c r="EE260" s="521"/>
      <c r="EF260" s="521"/>
      <c r="EG260" s="521"/>
      <c r="EH260" s="521"/>
      <c r="EI260" s="521"/>
      <c r="EJ260" s="521"/>
      <c r="EK260" s="521"/>
      <c r="EL260" s="521"/>
      <c r="EM260" s="521"/>
      <c r="EN260" s="521"/>
      <c r="EO260" s="521"/>
      <c r="EP260" s="521"/>
      <c r="EQ260" s="521"/>
      <c r="ER260" s="521"/>
      <c r="ES260" s="521"/>
      <c r="ET260" s="521"/>
      <c r="EU260" s="521"/>
      <c r="EV260" s="521"/>
      <c r="EW260" s="521"/>
      <c r="EX260" s="521"/>
      <c r="EY260" s="521"/>
      <c r="EZ260" s="906"/>
      <c r="FA260" s="1797">
        <f t="shared" si="21"/>
        <v>0</v>
      </c>
      <c r="FB260" s="1798">
        <f t="shared" si="20"/>
        <v>5520068000</v>
      </c>
      <c r="FC260" s="765"/>
      <c r="FD260" s="765"/>
      <c r="FE260" s="765"/>
      <c r="FF260" s="765"/>
      <c r="FG260" s="765"/>
      <c r="FH260" s="765"/>
      <c r="FI260" s="765"/>
      <c r="FJ260" s="765"/>
      <c r="FK260" s="765"/>
      <c r="FL260" s="1799"/>
    </row>
    <row r="261" spans="1:168" s="1800" customFormat="1" ht="20.25" x14ac:dyDescent="0.5">
      <c r="A261" s="756">
        <v>910</v>
      </c>
      <c r="B261" s="756">
        <v>91009</v>
      </c>
      <c r="C261" s="1793" t="s">
        <v>2151</v>
      </c>
      <c r="D261" s="1794"/>
      <c r="E261" s="1794">
        <v>-7780000000</v>
      </c>
      <c r="F261" s="1795"/>
      <c r="G261" s="521"/>
      <c r="H261" s="521"/>
      <c r="I261" s="521"/>
      <c r="J261" s="521"/>
      <c r="K261" s="521"/>
      <c r="L261" s="521"/>
      <c r="M261" s="521"/>
      <c r="N261" s="521"/>
      <c r="O261" s="521"/>
      <c r="P261" s="521"/>
      <c r="Q261" s="521"/>
      <c r="R261" s="521"/>
      <c r="S261" s="521"/>
      <c r="T261" s="521"/>
      <c r="U261" s="521"/>
      <c r="V261" s="521"/>
      <c r="W261" s="521"/>
      <c r="X261" s="521"/>
      <c r="Y261" s="521"/>
      <c r="Z261" s="521"/>
      <c r="AA261" s="521"/>
      <c r="AB261" s="521"/>
      <c r="AC261" s="521"/>
      <c r="AD261" s="521"/>
      <c r="AE261" s="521"/>
      <c r="AF261" s="521"/>
      <c r="AG261" s="521"/>
      <c r="AH261" s="521"/>
      <c r="AI261" s="521"/>
      <c r="AJ261" s="521"/>
      <c r="AK261" s="521"/>
      <c r="AL261" s="521"/>
      <c r="AM261" s="521"/>
      <c r="AN261" s="521"/>
      <c r="AO261" s="521"/>
      <c r="AP261" s="521"/>
      <c r="AQ261" s="521"/>
      <c r="AR261" s="521"/>
      <c r="AS261" s="521"/>
      <c r="AT261" s="521"/>
      <c r="AU261" s="521"/>
      <c r="AV261" s="521"/>
      <c r="AW261" s="521"/>
      <c r="AX261" s="521"/>
      <c r="AY261" s="521"/>
      <c r="AZ261" s="521"/>
      <c r="BA261" s="521"/>
      <c r="BB261" s="521"/>
      <c r="BC261" s="521"/>
      <c r="BD261" s="521"/>
      <c r="BE261" s="521"/>
      <c r="BF261" s="521"/>
      <c r="BG261" s="521"/>
      <c r="BH261" s="521"/>
      <c r="BI261" s="521"/>
      <c r="BJ261" s="521"/>
      <c r="BK261" s="521"/>
      <c r="BL261" s="521"/>
      <c r="BM261" s="521"/>
      <c r="BN261" s="521"/>
      <c r="BO261" s="521"/>
      <c r="BP261" s="521"/>
      <c r="BQ261" s="521"/>
      <c r="BR261" s="521"/>
      <c r="BS261" s="521"/>
      <c r="BT261" s="521"/>
      <c r="BU261" s="521"/>
      <c r="BV261" s="521"/>
      <c r="BW261" s="521"/>
      <c r="BX261" s="521"/>
      <c r="BY261" s="521"/>
      <c r="BZ261" s="521"/>
      <c r="CA261" s="521"/>
      <c r="CB261" s="521"/>
      <c r="CC261" s="521"/>
      <c r="CD261" s="521"/>
      <c r="CE261" s="521"/>
      <c r="CF261" s="521"/>
      <c r="CG261" s="521"/>
      <c r="CH261" s="521"/>
      <c r="CI261" s="521"/>
      <c r="CJ261" s="521"/>
      <c r="CK261" s="521"/>
      <c r="CL261" s="521"/>
      <c r="CM261" s="521"/>
      <c r="CN261" s="521"/>
      <c r="CO261" s="521"/>
      <c r="CP261" s="521"/>
      <c r="CQ261" s="521"/>
      <c r="CR261" s="521"/>
      <c r="CS261" s="521"/>
      <c r="CT261" s="521"/>
      <c r="CU261" s="521"/>
      <c r="CV261" s="521"/>
      <c r="CW261" s="521"/>
      <c r="CX261" s="521"/>
      <c r="CY261" s="1796"/>
      <c r="CZ261" s="1796"/>
      <c r="DA261" s="521"/>
      <c r="DB261" s="521"/>
      <c r="DC261" s="521"/>
      <c r="DD261" s="521"/>
      <c r="DE261" s="521"/>
      <c r="DF261" s="521"/>
      <c r="DG261" s="521"/>
      <c r="DH261" s="521"/>
      <c r="DI261" s="521"/>
      <c r="DJ261" s="521"/>
      <c r="DK261" s="521"/>
      <c r="DL261" s="521"/>
      <c r="DM261" s="521"/>
      <c r="DN261" s="521"/>
      <c r="DO261" s="521"/>
      <c r="DP261" s="521"/>
      <c r="DQ261" s="521"/>
      <c r="DR261" s="521"/>
      <c r="DS261" s="521"/>
      <c r="DT261" s="521"/>
      <c r="DU261" s="521"/>
      <c r="DV261" s="521"/>
      <c r="DW261" s="521"/>
      <c r="DX261" s="521"/>
      <c r="DY261" s="521"/>
      <c r="DZ261" s="521"/>
      <c r="EA261" s="521"/>
      <c r="EB261" s="521"/>
      <c r="EC261" s="521"/>
      <c r="ED261" s="521"/>
      <c r="EE261" s="521"/>
      <c r="EF261" s="521"/>
      <c r="EG261" s="521"/>
      <c r="EH261" s="521"/>
      <c r="EI261" s="521"/>
      <c r="EJ261" s="521"/>
      <c r="EK261" s="521"/>
      <c r="EL261" s="521"/>
      <c r="EM261" s="521"/>
      <c r="EN261" s="521"/>
      <c r="EO261" s="521"/>
      <c r="EP261" s="521"/>
      <c r="EQ261" s="521"/>
      <c r="ER261" s="521"/>
      <c r="ES261" s="521"/>
      <c r="ET261" s="521"/>
      <c r="EU261" s="521"/>
      <c r="EV261" s="521"/>
      <c r="EW261" s="521"/>
      <c r="EX261" s="521"/>
      <c r="EY261" s="521"/>
      <c r="EZ261" s="906"/>
      <c r="FA261" s="1797"/>
      <c r="FB261" s="1798"/>
      <c r="FC261" s="765"/>
      <c r="FD261" s="765"/>
      <c r="FE261" s="765"/>
      <c r="FF261" s="765"/>
      <c r="FG261" s="765"/>
      <c r="FH261" s="765"/>
      <c r="FI261" s="765"/>
      <c r="FJ261" s="765"/>
      <c r="FK261" s="765"/>
      <c r="FL261" s="1799"/>
    </row>
    <row r="262" spans="1:168" s="1800" customFormat="1" ht="20.25" x14ac:dyDescent="0.5">
      <c r="A262" s="756">
        <v>910</v>
      </c>
      <c r="B262" s="756">
        <v>91010</v>
      </c>
      <c r="C262" s="1793" t="s">
        <v>2152</v>
      </c>
      <c r="D262" s="1794"/>
      <c r="E262" s="1794">
        <v>-50410000000</v>
      </c>
      <c r="F262" s="1795"/>
      <c r="G262" s="521"/>
      <c r="H262" s="521"/>
      <c r="I262" s="521"/>
      <c r="J262" s="521"/>
      <c r="K262" s="521"/>
      <c r="L262" s="521"/>
      <c r="M262" s="521"/>
      <c r="N262" s="521"/>
      <c r="O262" s="521"/>
      <c r="P262" s="521"/>
      <c r="Q262" s="521"/>
      <c r="R262" s="521"/>
      <c r="S262" s="521"/>
      <c r="T262" s="521"/>
      <c r="U262" s="521"/>
      <c r="V262" s="521"/>
      <c r="W262" s="521"/>
      <c r="X262" s="521"/>
      <c r="Y262" s="521"/>
      <c r="Z262" s="521"/>
      <c r="AA262" s="521"/>
      <c r="AB262" s="521"/>
      <c r="AC262" s="521"/>
      <c r="AD262" s="521"/>
      <c r="AE262" s="521"/>
      <c r="AF262" s="521"/>
      <c r="AG262" s="521"/>
      <c r="AH262" s="521"/>
      <c r="AI262" s="521"/>
      <c r="AJ262" s="521"/>
      <c r="AK262" s="521"/>
      <c r="AL262" s="521"/>
      <c r="AM262" s="521"/>
      <c r="AN262" s="521"/>
      <c r="AO262" s="521"/>
      <c r="AP262" s="521"/>
      <c r="AQ262" s="521"/>
      <c r="AR262" s="521"/>
      <c r="AS262" s="521"/>
      <c r="AT262" s="521"/>
      <c r="AU262" s="521"/>
      <c r="AV262" s="521"/>
      <c r="AW262" s="521"/>
      <c r="AX262" s="521"/>
      <c r="AY262" s="521"/>
      <c r="AZ262" s="521"/>
      <c r="BA262" s="521"/>
      <c r="BB262" s="521"/>
      <c r="BC262" s="521"/>
      <c r="BD262" s="521"/>
      <c r="BE262" s="521"/>
      <c r="BF262" s="521"/>
      <c r="BG262" s="521"/>
      <c r="BH262" s="521"/>
      <c r="BI262" s="521"/>
      <c r="BJ262" s="521"/>
      <c r="BK262" s="521"/>
      <c r="BL262" s="521"/>
      <c r="BM262" s="521"/>
      <c r="BN262" s="521"/>
      <c r="BO262" s="521"/>
      <c r="BP262" s="521"/>
      <c r="BQ262" s="521"/>
      <c r="BR262" s="521"/>
      <c r="BS262" s="521"/>
      <c r="BT262" s="521"/>
      <c r="BU262" s="521"/>
      <c r="BV262" s="521"/>
      <c r="BW262" s="521"/>
      <c r="BX262" s="521"/>
      <c r="BY262" s="521"/>
      <c r="BZ262" s="521"/>
      <c r="CA262" s="521"/>
      <c r="CB262" s="521"/>
      <c r="CC262" s="521"/>
      <c r="CD262" s="521"/>
      <c r="CE262" s="521"/>
      <c r="CF262" s="521"/>
      <c r="CG262" s="521"/>
      <c r="CH262" s="521"/>
      <c r="CI262" s="521"/>
      <c r="CJ262" s="521"/>
      <c r="CK262" s="521"/>
      <c r="CL262" s="521"/>
      <c r="CM262" s="521"/>
      <c r="CN262" s="521"/>
      <c r="CO262" s="521"/>
      <c r="CP262" s="521"/>
      <c r="CQ262" s="521"/>
      <c r="CR262" s="521"/>
      <c r="CS262" s="521"/>
      <c r="CT262" s="521"/>
      <c r="CU262" s="521"/>
      <c r="CV262" s="521"/>
      <c r="CW262" s="521"/>
      <c r="CX262" s="521"/>
      <c r="CY262" s="1796"/>
      <c r="CZ262" s="1796"/>
      <c r="DA262" s="521"/>
      <c r="DB262" s="521"/>
      <c r="DC262" s="521"/>
      <c r="DD262" s="521"/>
      <c r="DE262" s="521"/>
      <c r="DF262" s="521"/>
      <c r="DG262" s="521"/>
      <c r="DH262" s="521"/>
      <c r="DI262" s="521"/>
      <c r="DJ262" s="521"/>
      <c r="DK262" s="521"/>
      <c r="DL262" s="521"/>
      <c r="DM262" s="521"/>
      <c r="DN262" s="521"/>
      <c r="DO262" s="521"/>
      <c r="DP262" s="521"/>
      <c r="DQ262" s="521"/>
      <c r="DR262" s="521"/>
      <c r="DS262" s="521"/>
      <c r="DT262" s="521"/>
      <c r="DU262" s="521"/>
      <c r="DV262" s="521"/>
      <c r="DW262" s="521"/>
      <c r="DX262" s="521"/>
      <c r="DY262" s="521"/>
      <c r="DZ262" s="521"/>
      <c r="EA262" s="521"/>
      <c r="EB262" s="521"/>
      <c r="EC262" s="521"/>
      <c r="ED262" s="521"/>
      <c r="EE262" s="521"/>
      <c r="EF262" s="521"/>
      <c r="EG262" s="521"/>
      <c r="EH262" s="521"/>
      <c r="EI262" s="521"/>
      <c r="EJ262" s="521"/>
      <c r="EK262" s="521"/>
      <c r="EL262" s="521"/>
      <c r="EM262" s="521"/>
      <c r="EN262" s="521"/>
      <c r="EO262" s="521"/>
      <c r="EP262" s="521"/>
      <c r="EQ262" s="521"/>
      <c r="ER262" s="521"/>
      <c r="ES262" s="521"/>
      <c r="ET262" s="521"/>
      <c r="EU262" s="521"/>
      <c r="EV262" s="521"/>
      <c r="EW262" s="521"/>
      <c r="EX262" s="521"/>
      <c r="EY262" s="521"/>
      <c r="EZ262" s="906"/>
      <c r="FA262" s="1797"/>
      <c r="FB262" s="1798"/>
      <c r="FC262" s="765"/>
      <c r="FD262" s="765"/>
      <c r="FE262" s="765"/>
      <c r="FF262" s="765"/>
      <c r="FG262" s="765"/>
      <c r="FH262" s="765"/>
      <c r="FI262" s="765"/>
      <c r="FJ262" s="765"/>
      <c r="FK262" s="765"/>
      <c r="FL262" s="1799"/>
    </row>
    <row r="263" spans="1:168" s="1800" customFormat="1" ht="20.25" x14ac:dyDescent="0.5">
      <c r="A263" s="756">
        <v>910</v>
      </c>
      <c r="B263" s="756">
        <v>91011</v>
      </c>
      <c r="C263" s="1793" t="s">
        <v>2152</v>
      </c>
      <c r="D263" s="1794"/>
      <c r="E263" s="1794">
        <v>-920000000</v>
      </c>
      <c r="F263" s="1795"/>
      <c r="G263" s="521"/>
      <c r="H263" s="521"/>
      <c r="I263" s="521"/>
      <c r="J263" s="521"/>
      <c r="K263" s="521"/>
      <c r="L263" s="521"/>
      <c r="M263" s="521"/>
      <c r="N263" s="521"/>
      <c r="O263" s="521"/>
      <c r="P263" s="521"/>
      <c r="Q263" s="521"/>
      <c r="R263" s="521"/>
      <c r="S263" s="521"/>
      <c r="T263" s="521"/>
      <c r="U263" s="521"/>
      <c r="V263" s="521"/>
      <c r="W263" s="521"/>
      <c r="X263" s="521"/>
      <c r="Y263" s="521"/>
      <c r="Z263" s="521"/>
      <c r="AA263" s="521"/>
      <c r="AB263" s="521"/>
      <c r="AC263" s="521"/>
      <c r="AD263" s="521"/>
      <c r="AE263" s="521"/>
      <c r="AF263" s="521"/>
      <c r="AG263" s="521"/>
      <c r="AH263" s="521"/>
      <c r="AI263" s="521"/>
      <c r="AJ263" s="521"/>
      <c r="AK263" s="521"/>
      <c r="AL263" s="521"/>
      <c r="AM263" s="521"/>
      <c r="AN263" s="521"/>
      <c r="AO263" s="521"/>
      <c r="AP263" s="521"/>
      <c r="AQ263" s="521"/>
      <c r="AR263" s="521"/>
      <c r="AS263" s="521"/>
      <c r="AT263" s="521"/>
      <c r="AU263" s="521"/>
      <c r="AV263" s="521"/>
      <c r="AW263" s="521"/>
      <c r="AX263" s="521"/>
      <c r="AY263" s="521"/>
      <c r="AZ263" s="521"/>
      <c r="BA263" s="521"/>
      <c r="BB263" s="521"/>
      <c r="BC263" s="521"/>
      <c r="BD263" s="521"/>
      <c r="BE263" s="521"/>
      <c r="BF263" s="521"/>
      <c r="BG263" s="521"/>
      <c r="BH263" s="521"/>
      <c r="BI263" s="521"/>
      <c r="BJ263" s="521"/>
      <c r="BK263" s="521"/>
      <c r="BL263" s="521"/>
      <c r="BM263" s="521"/>
      <c r="BN263" s="521"/>
      <c r="BO263" s="521"/>
      <c r="BP263" s="521"/>
      <c r="BQ263" s="521"/>
      <c r="BR263" s="521"/>
      <c r="BS263" s="521"/>
      <c r="BT263" s="521"/>
      <c r="BU263" s="521"/>
      <c r="BV263" s="521"/>
      <c r="BW263" s="521"/>
      <c r="BX263" s="521"/>
      <c r="BY263" s="521"/>
      <c r="BZ263" s="521"/>
      <c r="CA263" s="521"/>
      <c r="CB263" s="521"/>
      <c r="CC263" s="521"/>
      <c r="CD263" s="521"/>
      <c r="CE263" s="521"/>
      <c r="CF263" s="521"/>
      <c r="CG263" s="521"/>
      <c r="CH263" s="521"/>
      <c r="CI263" s="521"/>
      <c r="CJ263" s="521"/>
      <c r="CK263" s="521"/>
      <c r="CL263" s="521"/>
      <c r="CM263" s="521"/>
      <c r="CN263" s="521"/>
      <c r="CO263" s="521"/>
      <c r="CP263" s="521"/>
      <c r="CQ263" s="521"/>
      <c r="CR263" s="521"/>
      <c r="CS263" s="521"/>
      <c r="CT263" s="521"/>
      <c r="CU263" s="521"/>
      <c r="CV263" s="521"/>
      <c r="CW263" s="521"/>
      <c r="CX263" s="521"/>
      <c r="CY263" s="1796"/>
      <c r="CZ263" s="1796"/>
      <c r="DA263" s="521"/>
      <c r="DB263" s="521"/>
      <c r="DC263" s="521"/>
      <c r="DD263" s="521"/>
      <c r="DE263" s="521"/>
      <c r="DF263" s="521"/>
      <c r="DG263" s="521"/>
      <c r="DH263" s="521"/>
      <c r="DI263" s="521"/>
      <c r="DJ263" s="521"/>
      <c r="DK263" s="521"/>
      <c r="DL263" s="521"/>
      <c r="DM263" s="521"/>
      <c r="DN263" s="521"/>
      <c r="DO263" s="521"/>
      <c r="DP263" s="521"/>
      <c r="DQ263" s="521"/>
      <c r="DR263" s="521"/>
      <c r="DS263" s="521"/>
      <c r="DT263" s="521"/>
      <c r="DU263" s="521"/>
      <c r="DV263" s="521"/>
      <c r="DW263" s="521"/>
      <c r="DX263" s="521"/>
      <c r="DY263" s="521"/>
      <c r="DZ263" s="521"/>
      <c r="EA263" s="521"/>
      <c r="EB263" s="521"/>
      <c r="EC263" s="521"/>
      <c r="ED263" s="521"/>
      <c r="EE263" s="521"/>
      <c r="EF263" s="521"/>
      <c r="EG263" s="521"/>
      <c r="EH263" s="521"/>
      <c r="EI263" s="521"/>
      <c r="EJ263" s="521"/>
      <c r="EK263" s="521"/>
      <c r="EL263" s="521"/>
      <c r="EM263" s="521"/>
      <c r="EN263" s="521"/>
      <c r="EO263" s="521"/>
      <c r="EP263" s="521"/>
      <c r="EQ263" s="521"/>
      <c r="ER263" s="521"/>
      <c r="ES263" s="521"/>
      <c r="ET263" s="521"/>
      <c r="EU263" s="521"/>
      <c r="EV263" s="521"/>
      <c r="EW263" s="521"/>
      <c r="EX263" s="521"/>
      <c r="EY263" s="521"/>
      <c r="EZ263" s="906"/>
      <c r="FA263" s="1797"/>
      <c r="FB263" s="1798"/>
      <c r="FC263" s="765"/>
      <c r="FD263" s="765"/>
      <c r="FE263" s="765"/>
      <c r="FF263" s="765"/>
      <c r="FG263" s="765"/>
      <c r="FH263" s="765"/>
      <c r="FI263" s="765"/>
      <c r="FJ263" s="765"/>
      <c r="FK263" s="765"/>
      <c r="FL263" s="1799"/>
    </row>
    <row r="264" spans="1:168" s="1800" customFormat="1" ht="20.25" x14ac:dyDescent="0.5">
      <c r="A264" s="756">
        <v>920</v>
      </c>
      <c r="B264" s="756">
        <v>92001</v>
      </c>
      <c r="C264" s="1793" t="s">
        <v>1901</v>
      </c>
      <c r="D264" s="1794"/>
      <c r="E264" s="1794">
        <v>0</v>
      </c>
      <c r="F264" s="1795"/>
      <c r="G264" s="521"/>
      <c r="H264" s="521"/>
      <c r="I264" s="521"/>
      <c r="J264" s="521"/>
      <c r="K264" s="521"/>
      <c r="L264" s="521"/>
      <c r="M264" s="521"/>
      <c r="N264" s="521"/>
      <c r="O264" s="521"/>
      <c r="P264" s="521"/>
      <c r="Q264" s="521"/>
      <c r="R264" s="521"/>
      <c r="S264" s="521"/>
      <c r="T264" s="521"/>
      <c r="U264" s="521"/>
      <c r="V264" s="521"/>
      <c r="W264" s="521"/>
      <c r="X264" s="521"/>
      <c r="Y264" s="521"/>
      <c r="Z264" s="521"/>
      <c r="AA264" s="521"/>
      <c r="AB264" s="521"/>
      <c r="AC264" s="521"/>
      <c r="AD264" s="521"/>
      <c r="AE264" s="521"/>
      <c r="AF264" s="521"/>
      <c r="AG264" s="521"/>
      <c r="AH264" s="521"/>
      <c r="AI264" s="521"/>
      <c r="AJ264" s="521"/>
      <c r="AK264" s="521"/>
      <c r="AL264" s="521"/>
      <c r="AM264" s="521"/>
      <c r="AN264" s="521"/>
      <c r="AO264" s="521"/>
      <c r="AP264" s="521"/>
      <c r="AQ264" s="521"/>
      <c r="AR264" s="521"/>
      <c r="AS264" s="521"/>
      <c r="AT264" s="521"/>
      <c r="AU264" s="521"/>
      <c r="AV264" s="521"/>
      <c r="AW264" s="521"/>
      <c r="AX264" s="521"/>
      <c r="AY264" s="521"/>
      <c r="AZ264" s="521"/>
      <c r="BA264" s="521"/>
      <c r="BB264" s="521"/>
      <c r="BC264" s="521"/>
      <c r="BD264" s="521"/>
      <c r="BE264" s="521"/>
      <c r="BF264" s="521"/>
      <c r="BG264" s="521"/>
      <c r="BH264" s="521"/>
      <c r="BI264" s="521"/>
      <c r="BJ264" s="521"/>
      <c r="BK264" s="521"/>
      <c r="BL264" s="521"/>
      <c r="BM264" s="521"/>
      <c r="BN264" s="521"/>
      <c r="BO264" s="521"/>
      <c r="BP264" s="521"/>
      <c r="BQ264" s="521"/>
      <c r="BR264" s="521"/>
      <c r="BS264" s="521"/>
      <c r="BT264" s="521"/>
      <c r="BU264" s="521"/>
      <c r="BV264" s="521"/>
      <c r="BW264" s="521"/>
      <c r="BX264" s="521"/>
      <c r="BY264" s="521"/>
      <c r="BZ264" s="521"/>
      <c r="CA264" s="521"/>
      <c r="CB264" s="521"/>
      <c r="CC264" s="521"/>
      <c r="CD264" s="521"/>
      <c r="CE264" s="521"/>
      <c r="CF264" s="521"/>
      <c r="CG264" s="521"/>
      <c r="CH264" s="521"/>
      <c r="CI264" s="521"/>
      <c r="CJ264" s="521"/>
      <c r="CK264" s="521"/>
      <c r="CL264" s="521"/>
      <c r="CM264" s="521"/>
      <c r="CN264" s="521"/>
      <c r="CO264" s="521"/>
      <c r="CP264" s="521"/>
      <c r="CQ264" s="521"/>
      <c r="CR264" s="521"/>
      <c r="CS264" s="521"/>
      <c r="CT264" s="521"/>
      <c r="CU264" s="521"/>
      <c r="CV264" s="521"/>
      <c r="CW264" s="521"/>
      <c r="CX264" s="521"/>
      <c r="CY264" s="1796"/>
      <c r="CZ264" s="1796"/>
      <c r="DA264" s="521"/>
      <c r="DB264" s="521"/>
      <c r="DC264" s="521"/>
      <c r="DD264" s="521"/>
      <c r="DE264" s="521"/>
      <c r="DF264" s="521"/>
      <c r="DG264" s="521"/>
      <c r="DH264" s="521"/>
      <c r="DI264" s="521"/>
      <c r="DJ264" s="521"/>
      <c r="DK264" s="521"/>
      <c r="DL264" s="521"/>
      <c r="DM264" s="521"/>
      <c r="DN264" s="521"/>
      <c r="DO264" s="521"/>
      <c r="DP264" s="521"/>
      <c r="DQ264" s="521"/>
      <c r="DR264" s="521"/>
      <c r="DS264" s="521"/>
      <c r="DT264" s="521"/>
      <c r="DU264" s="521"/>
      <c r="DV264" s="521"/>
      <c r="DW264" s="521"/>
      <c r="DX264" s="521"/>
      <c r="DY264" s="521"/>
      <c r="DZ264" s="521"/>
      <c r="EA264" s="521"/>
      <c r="EB264" s="521"/>
      <c r="EC264" s="521"/>
      <c r="ED264" s="521"/>
      <c r="EE264" s="521"/>
      <c r="EF264" s="521"/>
      <c r="EG264" s="521"/>
      <c r="EH264" s="521"/>
      <c r="EI264" s="521"/>
      <c r="EJ264" s="521"/>
      <c r="EK264" s="521"/>
      <c r="EL264" s="521"/>
      <c r="EM264" s="521"/>
      <c r="EN264" s="521"/>
      <c r="EO264" s="521"/>
      <c r="EP264" s="521"/>
      <c r="EQ264" s="521"/>
      <c r="ER264" s="521"/>
      <c r="ES264" s="521"/>
      <c r="ET264" s="521"/>
      <c r="EU264" s="521"/>
      <c r="EV264" s="521"/>
      <c r="EW264" s="521"/>
      <c r="EX264" s="521"/>
      <c r="EY264" s="521"/>
      <c r="EZ264" s="906"/>
      <c r="FA264" s="1797"/>
      <c r="FB264" s="1798">
        <f t="shared" si="20"/>
        <v>0</v>
      </c>
      <c r="FC264" s="765"/>
      <c r="FD264" s="765"/>
      <c r="FE264" s="765"/>
      <c r="FF264" s="765"/>
      <c r="FG264" s="765"/>
      <c r="FH264" s="765"/>
      <c r="FI264" s="765"/>
      <c r="FJ264" s="765"/>
      <c r="FK264" s="765"/>
      <c r="FL264" s="1799"/>
    </row>
    <row r="265" spans="1:168" s="1800" customFormat="1" ht="20.25" x14ac:dyDescent="0.5">
      <c r="A265" s="756">
        <v>940</v>
      </c>
      <c r="B265" s="756">
        <v>94001</v>
      </c>
      <c r="C265" s="1793" t="s">
        <v>1902</v>
      </c>
      <c r="D265" s="1794"/>
      <c r="E265" s="1794">
        <v>0</v>
      </c>
      <c r="F265" s="1795"/>
      <c r="G265" s="521"/>
      <c r="H265" s="521"/>
      <c r="I265" s="521"/>
      <c r="J265" s="521"/>
      <c r="K265" s="521"/>
      <c r="L265" s="521"/>
      <c r="M265" s="521"/>
      <c r="N265" s="521"/>
      <c r="O265" s="521"/>
      <c r="P265" s="521"/>
      <c r="Q265" s="521"/>
      <c r="R265" s="521"/>
      <c r="S265" s="521"/>
      <c r="T265" s="521"/>
      <c r="U265" s="521"/>
      <c r="V265" s="521"/>
      <c r="W265" s="521"/>
      <c r="X265" s="521"/>
      <c r="Y265" s="521"/>
      <c r="Z265" s="521"/>
      <c r="AA265" s="521"/>
      <c r="AB265" s="521"/>
      <c r="AC265" s="521"/>
      <c r="AD265" s="521"/>
      <c r="AE265" s="521"/>
      <c r="AF265" s="521"/>
      <c r="AG265" s="521"/>
      <c r="AH265" s="521"/>
      <c r="AI265" s="521"/>
      <c r="AJ265" s="521"/>
      <c r="AK265" s="521"/>
      <c r="AL265" s="521"/>
      <c r="AM265" s="521"/>
      <c r="AN265" s="521"/>
      <c r="AO265" s="521"/>
      <c r="AP265" s="521"/>
      <c r="AQ265" s="521"/>
      <c r="AR265" s="521"/>
      <c r="AS265" s="521"/>
      <c r="AT265" s="521"/>
      <c r="AU265" s="521"/>
      <c r="AV265" s="521"/>
      <c r="AW265" s="521"/>
      <c r="AX265" s="521"/>
      <c r="AY265" s="521"/>
      <c r="AZ265" s="521"/>
      <c r="BA265" s="521"/>
      <c r="BB265" s="521"/>
      <c r="BC265" s="521"/>
      <c r="BD265" s="521"/>
      <c r="BE265" s="521"/>
      <c r="BF265" s="521"/>
      <c r="BG265" s="521"/>
      <c r="BH265" s="521"/>
      <c r="BI265" s="521"/>
      <c r="BJ265" s="521"/>
      <c r="BK265" s="521"/>
      <c r="BL265" s="521"/>
      <c r="BM265" s="521"/>
      <c r="BN265" s="521"/>
      <c r="BO265" s="521"/>
      <c r="BP265" s="521"/>
      <c r="BQ265" s="521"/>
      <c r="BR265" s="521"/>
      <c r="BS265" s="521"/>
      <c r="BT265" s="521"/>
      <c r="BU265" s="521"/>
      <c r="BV265" s="521"/>
      <c r="BW265" s="521"/>
      <c r="BX265" s="521"/>
      <c r="BY265" s="521"/>
      <c r="BZ265" s="521"/>
      <c r="CA265" s="521"/>
      <c r="CB265" s="521"/>
      <c r="CC265" s="521"/>
      <c r="CD265" s="521"/>
      <c r="CE265" s="521"/>
      <c r="CF265" s="521"/>
      <c r="CG265" s="521"/>
      <c r="CH265" s="521"/>
      <c r="CI265" s="521"/>
      <c r="CJ265" s="521"/>
      <c r="CK265" s="521"/>
      <c r="CL265" s="521"/>
      <c r="CM265" s="521"/>
      <c r="CN265" s="521"/>
      <c r="CO265" s="521"/>
      <c r="CP265" s="521"/>
      <c r="CQ265" s="521"/>
      <c r="CR265" s="521"/>
      <c r="CS265" s="521"/>
      <c r="CT265" s="521"/>
      <c r="CU265" s="521"/>
      <c r="CV265" s="521"/>
      <c r="CW265" s="521"/>
      <c r="CX265" s="521"/>
      <c r="CY265" s="1796"/>
      <c r="CZ265" s="1796"/>
      <c r="DA265" s="521"/>
      <c r="DB265" s="521"/>
      <c r="DC265" s="521"/>
      <c r="DD265" s="521"/>
      <c r="DE265" s="521"/>
      <c r="DF265" s="521"/>
      <c r="DG265" s="521"/>
      <c r="DH265" s="521"/>
      <c r="DI265" s="521"/>
      <c r="DJ265" s="521"/>
      <c r="DK265" s="521"/>
      <c r="DL265" s="521"/>
      <c r="DM265" s="521"/>
      <c r="DN265" s="521"/>
      <c r="DO265" s="521"/>
      <c r="DP265" s="521"/>
      <c r="DQ265" s="521"/>
      <c r="DR265" s="521"/>
      <c r="DS265" s="521"/>
      <c r="DT265" s="521"/>
      <c r="DU265" s="521"/>
      <c r="DV265" s="521"/>
      <c r="DW265" s="521"/>
      <c r="DX265" s="521"/>
      <c r="DY265" s="521"/>
      <c r="DZ265" s="521"/>
      <c r="EA265" s="521"/>
      <c r="EB265" s="521"/>
      <c r="EC265" s="521"/>
      <c r="ED265" s="521"/>
      <c r="EE265" s="521"/>
      <c r="EF265" s="521"/>
      <c r="EG265" s="521"/>
      <c r="EH265" s="521"/>
      <c r="EI265" s="521"/>
      <c r="EJ265" s="521"/>
      <c r="EK265" s="521"/>
      <c r="EL265" s="521"/>
      <c r="EM265" s="521"/>
      <c r="EN265" s="521"/>
      <c r="EO265" s="521"/>
      <c r="EP265" s="521"/>
      <c r="EQ265" s="521"/>
      <c r="ER265" s="521"/>
      <c r="ES265" s="521"/>
      <c r="ET265" s="521"/>
      <c r="EU265" s="521"/>
      <c r="EV265" s="521"/>
      <c r="EW265" s="521"/>
      <c r="EX265" s="521"/>
      <c r="EY265" s="521"/>
      <c r="EZ265" s="906"/>
      <c r="FA265" s="1797"/>
      <c r="FB265" s="1798">
        <f t="shared" si="20"/>
        <v>0</v>
      </c>
      <c r="FC265" s="765"/>
      <c r="FD265" s="765">
        <v>500000</v>
      </c>
      <c r="FE265" s="765"/>
      <c r="FF265" s="765"/>
      <c r="FG265" s="765"/>
      <c r="FH265" s="765"/>
      <c r="FI265" s="765"/>
      <c r="FJ265" s="765"/>
      <c r="FK265" s="765"/>
      <c r="FL265" s="1799"/>
    </row>
    <row r="266" spans="1:168" s="1800" customFormat="1" ht="20.25" x14ac:dyDescent="0.5">
      <c r="A266" s="756">
        <v>950</v>
      </c>
      <c r="B266" s="756">
        <v>95001</v>
      </c>
      <c r="C266" s="1793" t="s">
        <v>1903</v>
      </c>
      <c r="D266" s="1794"/>
      <c r="E266" s="1794">
        <v>0</v>
      </c>
      <c r="F266" s="1795"/>
      <c r="G266" s="521"/>
      <c r="H266" s="521"/>
      <c r="I266" s="521"/>
      <c r="J266" s="521"/>
      <c r="K266" s="521"/>
      <c r="L266" s="521"/>
      <c r="M266" s="521"/>
      <c r="N266" s="521"/>
      <c r="O266" s="521"/>
      <c r="P266" s="521"/>
      <c r="Q266" s="521"/>
      <c r="R266" s="521"/>
      <c r="S266" s="521"/>
      <c r="T266" s="521"/>
      <c r="U266" s="521"/>
      <c r="V266" s="521"/>
      <c r="W266" s="521"/>
      <c r="X266" s="521"/>
      <c r="Y266" s="521"/>
      <c r="Z266" s="521"/>
      <c r="AA266" s="521"/>
      <c r="AB266" s="521"/>
      <c r="AC266" s="521"/>
      <c r="AD266" s="521"/>
      <c r="AE266" s="521"/>
      <c r="AF266" s="521"/>
      <c r="AG266" s="521"/>
      <c r="AH266" s="521"/>
      <c r="AI266" s="521"/>
      <c r="AJ266" s="521"/>
      <c r="AK266" s="521"/>
      <c r="AL266" s="521"/>
      <c r="AM266" s="521"/>
      <c r="AN266" s="521"/>
      <c r="AO266" s="521"/>
      <c r="AP266" s="521"/>
      <c r="AQ266" s="521"/>
      <c r="AR266" s="521"/>
      <c r="AS266" s="521"/>
      <c r="AT266" s="521"/>
      <c r="AU266" s="521"/>
      <c r="AV266" s="521"/>
      <c r="AW266" s="521"/>
      <c r="AX266" s="521"/>
      <c r="AY266" s="521"/>
      <c r="AZ266" s="521"/>
      <c r="BA266" s="521"/>
      <c r="BB266" s="521"/>
      <c r="BC266" s="521"/>
      <c r="BD266" s="521"/>
      <c r="BE266" s="521"/>
      <c r="BF266" s="521"/>
      <c r="BG266" s="521"/>
      <c r="BH266" s="521"/>
      <c r="BI266" s="521"/>
      <c r="BJ266" s="521"/>
      <c r="BK266" s="521"/>
      <c r="BL266" s="521"/>
      <c r="BM266" s="521"/>
      <c r="BN266" s="521"/>
      <c r="BO266" s="521"/>
      <c r="BP266" s="521"/>
      <c r="BQ266" s="521"/>
      <c r="BR266" s="521"/>
      <c r="BS266" s="521"/>
      <c r="BT266" s="521"/>
      <c r="BU266" s="521"/>
      <c r="BV266" s="521"/>
      <c r="BW266" s="521"/>
      <c r="BX266" s="521"/>
      <c r="BY266" s="521"/>
      <c r="BZ266" s="521"/>
      <c r="CA266" s="521"/>
      <c r="CB266" s="521"/>
      <c r="CC266" s="521"/>
      <c r="CD266" s="521"/>
      <c r="CE266" s="521"/>
      <c r="CF266" s="521"/>
      <c r="CG266" s="521"/>
      <c r="CH266" s="521"/>
      <c r="CI266" s="521"/>
      <c r="CJ266" s="521"/>
      <c r="CK266" s="521"/>
      <c r="CL266" s="521"/>
      <c r="CM266" s="521"/>
      <c r="CN266" s="521"/>
      <c r="CO266" s="521"/>
      <c r="CP266" s="521"/>
      <c r="CQ266" s="521"/>
      <c r="CR266" s="521"/>
      <c r="CS266" s="521"/>
      <c r="CT266" s="521"/>
      <c r="CU266" s="521"/>
      <c r="CV266" s="521"/>
      <c r="CW266" s="521"/>
      <c r="CX266" s="521"/>
      <c r="CY266" s="1796"/>
      <c r="CZ266" s="1796"/>
      <c r="DA266" s="521"/>
      <c r="DB266" s="521"/>
      <c r="DC266" s="521"/>
      <c r="DD266" s="521"/>
      <c r="DE266" s="521"/>
      <c r="DF266" s="521"/>
      <c r="DG266" s="521"/>
      <c r="DH266" s="521"/>
      <c r="DI266" s="521"/>
      <c r="DJ266" s="521"/>
      <c r="DK266" s="521"/>
      <c r="DL266" s="521"/>
      <c r="DM266" s="521"/>
      <c r="DN266" s="521"/>
      <c r="DO266" s="521"/>
      <c r="DP266" s="521"/>
      <c r="DQ266" s="521"/>
      <c r="DR266" s="521"/>
      <c r="DS266" s="521"/>
      <c r="DT266" s="521"/>
      <c r="DU266" s="521"/>
      <c r="DV266" s="521"/>
      <c r="DW266" s="521"/>
      <c r="DX266" s="521"/>
      <c r="DY266" s="521"/>
      <c r="DZ266" s="521"/>
      <c r="EA266" s="521"/>
      <c r="EB266" s="521"/>
      <c r="EC266" s="521"/>
      <c r="ED266" s="521"/>
      <c r="EE266" s="521"/>
      <c r="EF266" s="521"/>
      <c r="EG266" s="521"/>
      <c r="EH266" s="521"/>
      <c r="EI266" s="521"/>
      <c r="EJ266" s="521"/>
      <c r="EK266" s="521"/>
      <c r="EL266" s="521"/>
      <c r="EM266" s="521"/>
      <c r="EN266" s="521"/>
      <c r="EO266" s="521"/>
      <c r="EP266" s="521"/>
      <c r="EQ266" s="521"/>
      <c r="ER266" s="521"/>
      <c r="ES266" s="521"/>
      <c r="ET266" s="521"/>
      <c r="EU266" s="521"/>
      <c r="EV266" s="521"/>
      <c r="EW266" s="521"/>
      <c r="EX266" s="521"/>
      <c r="EY266" s="521"/>
      <c r="EZ266" s="906"/>
      <c r="FA266" s="1797"/>
      <c r="FB266" s="1798">
        <f t="shared" si="20"/>
        <v>0</v>
      </c>
      <c r="FC266" s="765"/>
      <c r="FD266" s="765"/>
      <c r="FE266" s="765"/>
      <c r="FF266" s="765"/>
      <c r="FG266" s="765"/>
      <c r="FH266" s="765"/>
      <c r="FI266" s="765"/>
      <c r="FJ266" s="765"/>
      <c r="FK266" s="765"/>
      <c r="FL266" s="1799"/>
    </row>
    <row r="267" spans="1:168" s="1800" customFormat="1" ht="20.25" x14ac:dyDescent="0.5">
      <c r="A267" s="756">
        <v>960</v>
      </c>
      <c r="B267" s="756">
        <v>96001</v>
      </c>
      <c r="C267" s="1793" t="s">
        <v>1540</v>
      </c>
      <c r="D267" s="1794">
        <v>2331721624364</v>
      </c>
      <c r="E267" s="1794">
        <v>0</v>
      </c>
      <c r="F267" s="1795"/>
      <c r="G267" s="521"/>
      <c r="H267" s="521"/>
      <c r="I267" s="521"/>
      <c r="J267" s="521"/>
      <c r="K267" s="521"/>
      <c r="L267" s="521"/>
      <c r="M267" s="521"/>
      <c r="N267" s="521"/>
      <c r="O267" s="521"/>
      <c r="P267" s="521"/>
      <c r="Q267" s="521"/>
      <c r="R267" s="521"/>
      <c r="S267" s="521"/>
      <c r="T267" s="521"/>
      <c r="U267" s="521"/>
      <c r="V267" s="521"/>
      <c r="W267" s="521"/>
      <c r="X267" s="521"/>
      <c r="Y267" s="521"/>
      <c r="Z267" s="521"/>
      <c r="AA267" s="521"/>
      <c r="AB267" s="521"/>
      <c r="AC267" s="521"/>
      <c r="AD267" s="521"/>
      <c r="AE267" s="521"/>
      <c r="AF267" s="521"/>
      <c r="AG267" s="521"/>
      <c r="AH267" s="521"/>
      <c r="AI267" s="521"/>
      <c r="AJ267" s="521"/>
      <c r="AK267" s="521"/>
      <c r="AL267" s="521"/>
      <c r="AM267" s="521"/>
      <c r="AN267" s="521"/>
      <c r="AO267" s="521"/>
      <c r="AP267" s="521"/>
      <c r="AQ267" s="521"/>
      <c r="AR267" s="521"/>
      <c r="AS267" s="521"/>
      <c r="AT267" s="521"/>
      <c r="AU267" s="521"/>
      <c r="AV267" s="521"/>
      <c r="AW267" s="521"/>
      <c r="AX267" s="521"/>
      <c r="AY267" s="521"/>
      <c r="AZ267" s="521"/>
      <c r="BA267" s="521"/>
      <c r="BB267" s="521"/>
      <c r="BC267" s="521"/>
      <c r="BD267" s="521"/>
      <c r="BE267" s="521"/>
      <c r="BF267" s="521"/>
      <c r="BG267" s="521"/>
      <c r="BH267" s="521"/>
      <c r="BI267" s="521"/>
      <c r="BJ267" s="521"/>
      <c r="BK267" s="521"/>
      <c r="BL267" s="521"/>
      <c r="BM267" s="521"/>
      <c r="BN267" s="521"/>
      <c r="BO267" s="521"/>
      <c r="BP267" s="521"/>
      <c r="BQ267" s="521"/>
      <c r="BR267" s="521"/>
      <c r="BS267" s="521"/>
      <c r="BT267" s="521"/>
      <c r="BU267" s="521"/>
      <c r="BV267" s="521"/>
      <c r="BW267" s="521"/>
      <c r="BX267" s="521"/>
      <c r="BY267" s="521"/>
      <c r="BZ267" s="521"/>
      <c r="CA267" s="521"/>
      <c r="CB267" s="521"/>
      <c r="CC267" s="521"/>
      <c r="CD267" s="521"/>
      <c r="CE267" s="521"/>
      <c r="CF267" s="521"/>
      <c r="CG267" s="521"/>
      <c r="CH267" s="521"/>
      <c r="CI267" s="521"/>
      <c r="CJ267" s="521"/>
      <c r="CK267" s="521"/>
      <c r="CL267" s="521"/>
      <c r="CM267" s="521"/>
      <c r="CN267" s="521"/>
      <c r="CO267" s="521"/>
      <c r="CP267" s="521"/>
      <c r="CQ267" s="521"/>
      <c r="CR267" s="521"/>
      <c r="CS267" s="521"/>
      <c r="CT267" s="521"/>
      <c r="CU267" s="521"/>
      <c r="CV267" s="521"/>
      <c r="CW267" s="521"/>
      <c r="CX267" s="521"/>
      <c r="CY267" s="1796"/>
      <c r="CZ267" s="1796"/>
      <c r="DA267" s="521"/>
      <c r="DB267" s="521"/>
      <c r="DC267" s="521"/>
      <c r="DD267" s="521"/>
      <c r="DE267" s="521"/>
      <c r="DF267" s="521"/>
      <c r="DG267" s="521"/>
      <c r="DH267" s="521"/>
      <c r="DI267" s="521"/>
      <c r="DJ267" s="521"/>
      <c r="DK267" s="521"/>
      <c r="DL267" s="521"/>
      <c r="DM267" s="521"/>
      <c r="DN267" s="521"/>
      <c r="DO267" s="521"/>
      <c r="DP267" s="521"/>
      <c r="DQ267" s="521"/>
      <c r="DR267" s="521"/>
      <c r="DS267" s="521"/>
      <c r="DT267" s="521"/>
      <c r="DU267" s="521"/>
      <c r="DV267" s="521"/>
      <c r="DW267" s="521"/>
      <c r="DX267" s="521"/>
      <c r="DY267" s="521"/>
      <c r="DZ267" s="521"/>
      <c r="EA267" s="521"/>
      <c r="EB267" s="521"/>
      <c r="EC267" s="521"/>
      <c r="ED267" s="521"/>
      <c r="EE267" s="521"/>
      <c r="EF267" s="521"/>
      <c r="EG267" s="521"/>
      <c r="EH267" s="521"/>
      <c r="EI267" s="521"/>
      <c r="EJ267" s="521"/>
      <c r="EK267" s="521"/>
      <c r="EL267" s="521"/>
      <c r="EM267" s="521"/>
      <c r="EN267" s="521"/>
      <c r="EO267" s="521"/>
      <c r="EP267" s="521"/>
      <c r="EQ267" s="521"/>
      <c r="ER267" s="521"/>
      <c r="ES267" s="521"/>
      <c r="ET267" s="521"/>
      <c r="EU267" s="521"/>
      <c r="EV267" s="521"/>
      <c r="EW267" s="521"/>
      <c r="EX267" s="521"/>
      <c r="EY267" s="521"/>
      <c r="EZ267" s="906"/>
      <c r="FA267" s="1797">
        <f t="shared" si="21"/>
        <v>0</v>
      </c>
      <c r="FB267" s="1798">
        <f t="shared" si="20"/>
        <v>2331721624364</v>
      </c>
      <c r="FC267" s="765"/>
      <c r="FD267" s="765"/>
      <c r="FE267" s="765"/>
      <c r="FF267" s="765"/>
      <c r="FG267" s="765"/>
      <c r="FH267" s="765"/>
      <c r="FI267" s="765"/>
      <c r="FJ267" s="765"/>
      <c r="FK267" s="765"/>
      <c r="FL267" s="1799"/>
    </row>
    <row r="268" spans="1:168" s="1800" customFormat="1" ht="20.25" x14ac:dyDescent="0.5">
      <c r="A268" s="756">
        <v>960</v>
      </c>
      <c r="B268" s="756">
        <v>96002</v>
      </c>
      <c r="C268" s="1793" t="s">
        <v>1541</v>
      </c>
      <c r="D268" s="1794"/>
      <c r="E268" s="1794">
        <v>-982196000</v>
      </c>
      <c r="F268" s="1795"/>
      <c r="G268" s="521"/>
      <c r="H268" s="521"/>
      <c r="I268" s="521"/>
      <c r="J268" s="521"/>
      <c r="K268" s="521"/>
      <c r="L268" s="521"/>
      <c r="M268" s="521"/>
      <c r="N268" s="521"/>
      <c r="O268" s="521"/>
      <c r="P268" s="521"/>
      <c r="Q268" s="521"/>
      <c r="R268" s="521"/>
      <c r="S268" s="521"/>
      <c r="T268" s="521"/>
      <c r="U268" s="521"/>
      <c r="V268" s="521"/>
      <c r="W268" s="521"/>
      <c r="X268" s="521"/>
      <c r="Y268" s="521"/>
      <c r="Z268" s="521"/>
      <c r="AA268" s="521"/>
      <c r="AB268" s="521"/>
      <c r="AC268" s="521"/>
      <c r="AD268" s="521"/>
      <c r="AE268" s="521"/>
      <c r="AF268" s="521"/>
      <c r="AG268" s="521"/>
      <c r="AH268" s="521"/>
      <c r="AI268" s="521"/>
      <c r="AJ268" s="521"/>
      <c r="AK268" s="521"/>
      <c r="AL268" s="521"/>
      <c r="AM268" s="521"/>
      <c r="AN268" s="521"/>
      <c r="AO268" s="521"/>
      <c r="AP268" s="521"/>
      <c r="AQ268" s="521"/>
      <c r="AR268" s="521"/>
      <c r="AS268" s="521"/>
      <c r="AT268" s="521"/>
      <c r="AU268" s="521"/>
      <c r="AV268" s="521"/>
      <c r="AW268" s="521"/>
      <c r="AX268" s="521"/>
      <c r="AY268" s="521"/>
      <c r="AZ268" s="521"/>
      <c r="BA268" s="521"/>
      <c r="BB268" s="521"/>
      <c r="BC268" s="521"/>
      <c r="BD268" s="521"/>
      <c r="BE268" s="521"/>
      <c r="BF268" s="521"/>
      <c r="BG268" s="521"/>
      <c r="BH268" s="521"/>
      <c r="BI268" s="521"/>
      <c r="BJ268" s="521"/>
      <c r="BK268" s="521"/>
      <c r="BL268" s="521"/>
      <c r="BM268" s="521"/>
      <c r="BN268" s="521"/>
      <c r="BO268" s="521"/>
      <c r="BP268" s="521"/>
      <c r="BQ268" s="521"/>
      <c r="BR268" s="521"/>
      <c r="BS268" s="521"/>
      <c r="BT268" s="521"/>
      <c r="BU268" s="521"/>
      <c r="BV268" s="521"/>
      <c r="BW268" s="521"/>
      <c r="BX268" s="521"/>
      <c r="BY268" s="521"/>
      <c r="BZ268" s="521"/>
      <c r="CA268" s="521"/>
      <c r="CB268" s="521"/>
      <c r="CC268" s="521"/>
      <c r="CD268" s="521"/>
      <c r="CE268" s="521"/>
      <c r="CF268" s="521"/>
      <c r="CG268" s="521"/>
      <c r="CH268" s="521"/>
      <c r="CI268" s="521"/>
      <c r="CJ268" s="521"/>
      <c r="CK268" s="521"/>
      <c r="CL268" s="521"/>
      <c r="CM268" s="521"/>
      <c r="CN268" s="521"/>
      <c r="CO268" s="521"/>
      <c r="CP268" s="521"/>
      <c r="CQ268" s="521"/>
      <c r="CR268" s="521"/>
      <c r="CS268" s="521"/>
      <c r="CT268" s="521"/>
      <c r="CU268" s="521"/>
      <c r="CV268" s="521"/>
      <c r="CW268" s="521"/>
      <c r="CX268" s="521"/>
      <c r="CY268" s="1796"/>
      <c r="CZ268" s="1796"/>
      <c r="DA268" s="521"/>
      <c r="DB268" s="521"/>
      <c r="DC268" s="521"/>
      <c r="DD268" s="521"/>
      <c r="DE268" s="521"/>
      <c r="DF268" s="521"/>
      <c r="DG268" s="521"/>
      <c r="DH268" s="521"/>
      <c r="DI268" s="521"/>
      <c r="DJ268" s="521"/>
      <c r="DK268" s="521"/>
      <c r="DL268" s="521"/>
      <c r="DM268" s="521"/>
      <c r="DN268" s="521"/>
      <c r="DO268" s="521"/>
      <c r="DP268" s="521"/>
      <c r="DQ268" s="521"/>
      <c r="DR268" s="521"/>
      <c r="DS268" s="521"/>
      <c r="DT268" s="521"/>
      <c r="DU268" s="521"/>
      <c r="DV268" s="521"/>
      <c r="DW268" s="521"/>
      <c r="DX268" s="521"/>
      <c r="DY268" s="521"/>
      <c r="DZ268" s="521"/>
      <c r="EA268" s="521"/>
      <c r="EB268" s="521"/>
      <c r="EC268" s="521"/>
      <c r="ED268" s="521"/>
      <c r="EE268" s="521"/>
      <c r="EF268" s="521"/>
      <c r="EG268" s="521"/>
      <c r="EH268" s="521"/>
      <c r="EI268" s="521"/>
      <c r="EJ268" s="521"/>
      <c r="EK268" s="521"/>
      <c r="EL268" s="521"/>
      <c r="EM268" s="521"/>
      <c r="EN268" s="521"/>
      <c r="EO268" s="521"/>
      <c r="EP268" s="521"/>
      <c r="EQ268" s="521"/>
      <c r="ER268" s="521"/>
      <c r="ES268" s="521"/>
      <c r="ET268" s="521"/>
      <c r="EU268" s="521"/>
      <c r="EV268" s="521"/>
      <c r="EW268" s="521"/>
      <c r="EX268" s="521"/>
      <c r="EY268" s="521"/>
      <c r="EZ268" s="906"/>
      <c r="FA268" s="1797">
        <f t="shared" si="21"/>
        <v>0</v>
      </c>
      <c r="FB268" s="1798">
        <f t="shared" si="20"/>
        <v>982196000</v>
      </c>
      <c r="FC268" s="765"/>
      <c r="FD268" s="765"/>
      <c r="FE268" s="765"/>
      <c r="FF268" s="765"/>
      <c r="FG268" s="765"/>
      <c r="FH268" s="765"/>
      <c r="FI268" s="765"/>
      <c r="FJ268" s="765"/>
      <c r="FK268" s="765"/>
      <c r="FL268" s="1799"/>
    </row>
    <row r="269" spans="1:168" s="1800" customFormat="1" ht="20.25" x14ac:dyDescent="0.5">
      <c r="A269" s="756">
        <v>960</v>
      </c>
      <c r="B269" s="756">
        <v>96003</v>
      </c>
      <c r="C269" s="1793" t="s">
        <v>1542</v>
      </c>
      <c r="D269" s="1794"/>
      <c r="E269" s="1794">
        <v>0</v>
      </c>
      <c r="F269" s="1795"/>
      <c r="G269" s="521"/>
      <c r="H269" s="521"/>
      <c r="I269" s="521"/>
      <c r="J269" s="521"/>
      <c r="K269" s="521"/>
      <c r="L269" s="521"/>
      <c r="M269" s="521"/>
      <c r="N269" s="521"/>
      <c r="O269" s="521"/>
      <c r="P269" s="521"/>
      <c r="Q269" s="521"/>
      <c r="R269" s="521"/>
      <c r="S269" s="521"/>
      <c r="T269" s="521"/>
      <c r="U269" s="521"/>
      <c r="V269" s="521"/>
      <c r="W269" s="521"/>
      <c r="X269" s="521"/>
      <c r="Y269" s="521"/>
      <c r="Z269" s="521"/>
      <c r="AA269" s="521"/>
      <c r="AB269" s="521"/>
      <c r="AC269" s="521"/>
      <c r="AD269" s="521"/>
      <c r="AE269" s="521"/>
      <c r="AF269" s="521"/>
      <c r="AG269" s="521"/>
      <c r="AH269" s="521"/>
      <c r="AI269" s="521"/>
      <c r="AJ269" s="521"/>
      <c r="AK269" s="521"/>
      <c r="AL269" s="521"/>
      <c r="AM269" s="521"/>
      <c r="AN269" s="521"/>
      <c r="AO269" s="521"/>
      <c r="AP269" s="521"/>
      <c r="AQ269" s="521"/>
      <c r="AR269" s="521"/>
      <c r="AS269" s="521"/>
      <c r="AT269" s="521"/>
      <c r="AU269" s="521"/>
      <c r="AV269" s="521"/>
      <c r="AW269" s="521"/>
      <c r="AX269" s="521"/>
      <c r="AY269" s="521"/>
      <c r="AZ269" s="521"/>
      <c r="BA269" s="521"/>
      <c r="BB269" s="521"/>
      <c r="BC269" s="521"/>
      <c r="BD269" s="521"/>
      <c r="BE269" s="521"/>
      <c r="BF269" s="521"/>
      <c r="BG269" s="521"/>
      <c r="BH269" s="521"/>
      <c r="BI269" s="521"/>
      <c r="BJ269" s="521"/>
      <c r="BK269" s="521"/>
      <c r="BL269" s="521"/>
      <c r="BM269" s="521"/>
      <c r="BN269" s="521"/>
      <c r="BO269" s="521"/>
      <c r="BP269" s="521"/>
      <c r="BQ269" s="521"/>
      <c r="BR269" s="521"/>
      <c r="BS269" s="521"/>
      <c r="BT269" s="521"/>
      <c r="BU269" s="521"/>
      <c r="BV269" s="521"/>
      <c r="BW269" s="521"/>
      <c r="BX269" s="521"/>
      <c r="BY269" s="521"/>
      <c r="BZ269" s="521"/>
      <c r="CA269" s="521"/>
      <c r="CB269" s="521"/>
      <c r="CC269" s="521"/>
      <c r="CD269" s="521"/>
      <c r="CE269" s="521"/>
      <c r="CF269" s="521"/>
      <c r="CG269" s="521"/>
      <c r="CH269" s="521"/>
      <c r="CI269" s="521"/>
      <c r="CJ269" s="521"/>
      <c r="CK269" s="521"/>
      <c r="CL269" s="521"/>
      <c r="CM269" s="521"/>
      <c r="CN269" s="521"/>
      <c r="CO269" s="521"/>
      <c r="CP269" s="521"/>
      <c r="CQ269" s="521"/>
      <c r="CR269" s="521"/>
      <c r="CS269" s="521"/>
      <c r="CT269" s="521"/>
      <c r="CU269" s="521"/>
      <c r="CV269" s="521"/>
      <c r="CW269" s="521"/>
      <c r="CX269" s="521"/>
      <c r="CY269" s="1796"/>
      <c r="CZ269" s="1796"/>
      <c r="DA269" s="521"/>
      <c r="DB269" s="521"/>
      <c r="DC269" s="521"/>
      <c r="DD269" s="521"/>
      <c r="DE269" s="521"/>
      <c r="DF269" s="521"/>
      <c r="DG269" s="521"/>
      <c r="DH269" s="521"/>
      <c r="DI269" s="521"/>
      <c r="DJ269" s="521"/>
      <c r="DK269" s="521"/>
      <c r="DL269" s="521"/>
      <c r="DM269" s="521"/>
      <c r="DN269" s="521"/>
      <c r="DO269" s="521"/>
      <c r="DP269" s="521"/>
      <c r="DQ269" s="521"/>
      <c r="DR269" s="521"/>
      <c r="DS269" s="521"/>
      <c r="DT269" s="521"/>
      <c r="DU269" s="521"/>
      <c r="DV269" s="521"/>
      <c r="DW269" s="521"/>
      <c r="DX269" s="521"/>
      <c r="DY269" s="521"/>
      <c r="DZ269" s="521"/>
      <c r="EA269" s="521"/>
      <c r="EB269" s="521"/>
      <c r="EC269" s="521"/>
      <c r="ED269" s="521"/>
      <c r="EE269" s="521"/>
      <c r="EF269" s="521"/>
      <c r="EG269" s="521"/>
      <c r="EH269" s="521"/>
      <c r="EI269" s="521"/>
      <c r="EJ269" s="521"/>
      <c r="EK269" s="521"/>
      <c r="EL269" s="521"/>
      <c r="EM269" s="521"/>
      <c r="EN269" s="521"/>
      <c r="EO269" s="521"/>
      <c r="EP269" s="521"/>
      <c r="EQ269" s="521"/>
      <c r="ER269" s="521"/>
      <c r="ES269" s="521"/>
      <c r="ET269" s="521"/>
      <c r="EU269" s="521"/>
      <c r="EV269" s="521"/>
      <c r="EW269" s="521"/>
      <c r="EX269" s="521"/>
      <c r="EY269" s="521"/>
      <c r="EZ269" s="906"/>
      <c r="FA269" s="1797">
        <f t="shared" si="21"/>
        <v>0</v>
      </c>
      <c r="FB269" s="1798">
        <f t="shared" si="20"/>
        <v>0</v>
      </c>
      <c r="FC269" s="765"/>
      <c r="FD269" s="765"/>
      <c r="FE269" s="765"/>
      <c r="FF269" s="765"/>
      <c r="FG269" s="765"/>
      <c r="FH269" s="765"/>
      <c r="FI269" s="765"/>
      <c r="FJ269" s="765"/>
      <c r="FK269" s="765"/>
      <c r="FL269" s="1799"/>
    </row>
    <row r="270" spans="1:168" s="1800" customFormat="1" ht="20.25" x14ac:dyDescent="0.5">
      <c r="A270" s="756">
        <v>960</v>
      </c>
      <c r="B270" s="756">
        <v>96004</v>
      </c>
      <c r="C270" s="1793" t="s">
        <v>1543</v>
      </c>
      <c r="D270" s="1794">
        <v>1132730704</v>
      </c>
      <c r="E270" s="1794">
        <v>0</v>
      </c>
      <c r="F270" s="1795"/>
      <c r="G270" s="521"/>
      <c r="H270" s="521"/>
      <c r="I270" s="521"/>
      <c r="J270" s="521"/>
      <c r="K270" s="521"/>
      <c r="L270" s="521"/>
      <c r="M270" s="521"/>
      <c r="N270" s="521"/>
      <c r="O270" s="521"/>
      <c r="P270" s="521"/>
      <c r="Q270" s="521"/>
      <c r="R270" s="521"/>
      <c r="S270" s="521"/>
      <c r="T270" s="521"/>
      <c r="U270" s="521"/>
      <c r="V270" s="521"/>
      <c r="W270" s="521"/>
      <c r="X270" s="521"/>
      <c r="Y270" s="521"/>
      <c r="Z270" s="521"/>
      <c r="AA270" s="521"/>
      <c r="AB270" s="521"/>
      <c r="AC270" s="521"/>
      <c r="AD270" s="521"/>
      <c r="AE270" s="521"/>
      <c r="AF270" s="521"/>
      <c r="AG270" s="521"/>
      <c r="AH270" s="521"/>
      <c r="AI270" s="521"/>
      <c r="AJ270" s="521"/>
      <c r="AK270" s="521"/>
      <c r="AL270" s="521"/>
      <c r="AM270" s="521"/>
      <c r="AN270" s="521"/>
      <c r="AO270" s="521"/>
      <c r="AP270" s="521"/>
      <c r="AQ270" s="521"/>
      <c r="AR270" s="521"/>
      <c r="AS270" s="521"/>
      <c r="AT270" s="521"/>
      <c r="AU270" s="521"/>
      <c r="AV270" s="521"/>
      <c r="AW270" s="521"/>
      <c r="AX270" s="521"/>
      <c r="AY270" s="521"/>
      <c r="AZ270" s="521"/>
      <c r="BA270" s="521"/>
      <c r="BB270" s="521"/>
      <c r="BC270" s="521"/>
      <c r="BD270" s="521"/>
      <c r="BE270" s="521"/>
      <c r="BF270" s="521"/>
      <c r="BG270" s="521"/>
      <c r="BH270" s="521"/>
      <c r="BI270" s="521"/>
      <c r="BJ270" s="521"/>
      <c r="BK270" s="521"/>
      <c r="BL270" s="521"/>
      <c r="BM270" s="521"/>
      <c r="BN270" s="521"/>
      <c r="BO270" s="521"/>
      <c r="BP270" s="521"/>
      <c r="BQ270" s="521"/>
      <c r="BR270" s="521"/>
      <c r="BS270" s="521"/>
      <c r="BT270" s="521"/>
      <c r="BU270" s="521"/>
      <c r="BV270" s="521"/>
      <c r="BW270" s="521"/>
      <c r="BX270" s="521"/>
      <c r="BY270" s="521"/>
      <c r="BZ270" s="521"/>
      <c r="CA270" s="521"/>
      <c r="CB270" s="521"/>
      <c r="CC270" s="521"/>
      <c r="CD270" s="521"/>
      <c r="CE270" s="521"/>
      <c r="CF270" s="521"/>
      <c r="CG270" s="521"/>
      <c r="CH270" s="521"/>
      <c r="CI270" s="521"/>
      <c r="CJ270" s="521"/>
      <c r="CK270" s="521"/>
      <c r="CL270" s="521"/>
      <c r="CM270" s="521"/>
      <c r="CN270" s="521"/>
      <c r="CO270" s="521"/>
      <c r="CP270" s="521"/>
      <c r="CQ270" s="521"/>
      <c r="CR270" s="521"/>
      <c r="CS270" s="521"/>
      <c r="CT270" s="521"/>
      <c r="CU270" s="521"/>
      <c r="CV270" s="521"/>
      <c r="CW270" s="521"/>
      <c r="CX270" s="521"/>
      <c r="CY270" s="1796"/>
      <c r="CZ270" s="1796"/>
      <c r="DA270" s="521"/>
      <c r="DB270" s="521"/>
      <c r="DC270" s="521"/>
      <c r="DD270" s="521"/>
      <c r="DE270" s="521"/>
      <c r="DF270" s="521"/>
      <c r="DG270" s="521"/>
      <c r="DH270" s="521"/>
      <c r="DI270" s="521"/>
      <c r="DJ270" s="521"/>
      <c r="DK270" s="521"/>
      <c r="DL270" s="521"/>
      <c r="DM270" s="521"/>
      <c r="DN270" s="521"/>
      <c r="DO270" s="521"/>
      <c r="DP270" s="521"/>
      <c r="DQ270" s="521"/>
      <c r="DR270" s="521"/>
      <c r="DS270" s="521"/>
      <c r="DT270" s="521"/>
      <c r="DU270" s="521"/>
      <c r="DV270" s="521"/>
      <c r="DW270" s="521"/>
      <c r="DX270" s="521"/>
      <c r="DY270" s="521"/>
      <c r="DZ270" s="521"/>
      <c r="EA270" s="521"/>
      <c r="EB270" s="521"/>
      <c r="EC270" s="521"/>
      <c r="ED270" s="521"/>
      <c r="EE270" s="521"/>
      <c r="EF270" s="521"/>
      <c r="EG270" s="521"/>
      <c r="EH270" s="521"/>
      <c r="EI270" s="521"/>
      <c r="EJ270" s="521"/>
      <c r="EK270" s="521"/>
      <c r="EL270" s="521"/>
      <c r="EM270" s="521"/>
      <c r="EN270" s="521"/>
      <c r="EO270" s="521"/>
      <c r="EP270" s="521"/>
      <c r="EQ270" s="521"/>
      <c r="ER270" s="521"/>
      <c r="ES270" s="521"/>
      <c r="ET270" s="521"/>
      <c r="EU270" s="521"/>
      <c r="EV270" s="521"/>
      <c r="EW270" s="521"/>
      <c r="EX270" s="521"/>
      <c r="EY270" s="521"/>
      <c r="EZ270" s="906"/>
      <c r="FA270" s="1797">
        <f t="shared" si="21"/>
        <v>0</v>
      </c>
      <c r="FB270" s="1798">
        <f t="shared" si="20"/>
        <v>1132730704</v>
      </c>
      <c r="FC270" s="765"/>
      <c r="FD270" s="765"/>
      <c r="FE270" s="765"/>
      <c r="FF270" s="765"/>
      <c r="FG270" s="765"/>
      <c r="FH270" s="765"/>
      <c r="FI270" s="765"/>
      <c r="FJ270" s="765"/>
      <c r="FK270" s="765"/>
      <c r="FL270" s="1799"/>
    </row>
    <row r="271" spans="1:168" s="1800" customFormat="1" ht="20.25" x14ac:dyDescent="0.5">
      <c r="A271" s="756">
        <v>970</v>
      </c>
      <c r="B271" s="756">
        <v>97001</v>
      </c>
      <c r="C271" s="1793" t="s">
        <v>1544</v>
      </c>
      <c r="D271" s="1794"/>
      <c r="E271" s="1794">
        <v>-2332032662908</v>
      </c>
      <c r="F271" s="1795"/>
      <c r="G271" s="521"/>
      <c r="H271" s="521"/>
      <c r="I271" s="521"/>
      <c r="J271" s="521"/>
      <c r="K271" s="521"/>
      <c r="L271" s="521"/>
      <c r="M271" s="521"/>
      <c r="N271" s="521"/>
      <c r="O271" s="521"/>
      <c r="P271" s="521"/>
      <c r="Q271" s="521"/>
      <c r="R271" s="521"/>
      <c r="S271" s="521"/>
      <c r="T271" s="521"/>
      <c r="U271" s="521"/>
      <c r="V271" s="521"/>
      <c r="W271" s="521"/>
      <c r="X271" s="521"/>
      <c r="Y271" s="521"/>
      <c r="Z271" s="521"/>
      <c r="AA271" s="521"/>
      <c r="AB271" s="521"/>
      <c r="AC271" s="521"/>
      <c r="AD271" s="521"/>
      <c r="AE271" s="521"/>
      <c r="AF271" s="521"/>
      <c r="AG271" s="521"/>
      <c r="AH271" s="521"/>
      <c r="AI271" s="521"/>
      <c r="AJ271" s="521"/>
      <c r="AK271" s="521"/>
      <c r="AL271" s="521"/>
      <c r="AM271" s="521"/>
      <c r="AN271" s="521"/>
      <c r="AO271" s="521"/>
      <c r="AP271" s="521"/>
      <c r="AQ271" s="521"/>
      <c r="AR271" s="521"/>
      <c r="AS271" s="521"/>
      <c r="AT271" s="521"/>
      <c r="AU271" s="521"/>
      <c r="AV271" s="521"/>
      <c r="AW271" s="521"/>
      <c r="AX271" s="521"/>
      <c r="AY271" s="521"/>
      <c r="AZ271" s="521"/>
      <c r="BA271" s="521"/>
      <c r="BB271" s="521"/>
      <c r="BC271" s="521"/>
      <c r="BD271" s="521"/>
      <c r="BE271" s="521"/>
      <c r="BF271" s="521"/>
      <c r="BG271" s="521"/>
      <c r="BH271" s="521"/>
      <c r="BI271" s="521"/>
      <c r="BJ271" s="521"/>
      <c r="BK271" s="521"/>
      <c r="BL271" s="521"/>
      <c r="BM271" s="521"/>
      <c r="BN271" s="521"/>
      <c r="BO271" s="521"/>
      <c r="BP271" s="521"/>
      <c r="BQ271" s="521"/>
      <c r="BR271" s="521"/>
      <c r="BS271" s="521"/>
      <c r="BT271" s="521"/>
      <c r="BU271" s="521"/>
      <c r="BV271" s="521"/>
      <c r="BW271" s="521"/>
      <c r="BX271" s="521"/>
      <c r="BY271" s="521"/>
      <c r="BZ271" s="521"/>
      <c r="CA271" s="521"/>
      <c r="CB271" s="521"/>
      <c r="CC271" s="521"/>
      <c r="CD271" s="521"/>
      <c r="CE271" s="521"/>
      <c r="CF271" s="521"/>
      <c r="CG271" s="521"/>
      <c r="CH271" s="521"/>
      <c r="CI271" s="521"/>
      <c r="CJ271" s="521"/>
      <c r="CK271" s="521"/>
      <c r="CL271" s="521"/>
      <c r="CM271" s="521"/>
      <c r="CN271" s="521"/>
      <c r="CO271" s="521"/>
      <c r="CP271" s="521"/>
      <c r="CQ271" s="521"/>
      <c r="CR271" s="521"/>
      <c r="CS271" s="521"/>
      <c r="CT271" s="521"/>
      <c r="CU271" s="521"/>
      <c r="CV271" s="521"/>
      <c r="CW271" s="521"/>
      <c r="CX271" s="521"/>
      <c r="CY271" s="1796"/>
      <c r="CZ271" s="1796"/>
      <c r="DA271" s="521"/>
      <c r="DB271" s="521"/>
      <c r="DC271" s="521"/>
      <c r="DD271" s="521"/>
      <c r="DE271" s="521"/>
      <c r="DF271" s="521"/>
      <c r="DG271" s="521"/>
      <c r="DH271" s="521"/>
      <c r="DI271" s="521"/>
      <c r="DJ271" s="521"/>
      <c r="DK271" s="521"/>
      <c r="DL271" s="521"/>
      <c r="DM271" s="521"/>
      <c r="DN271" s="521"/>
      <c r="DO271" s="521"/>
      <c r="DP271" s="521"/>
      <c r="DQ271" s="521"/>
      <c r="DR271" s="521"/>
      <c r="DS271" s="521"/>
      <c r="DT271" s="521"/>
      <c r="DU271" s="521"/>
      <c r="DV271" s="521"/>
      <c r="DW271" s="521"/>
      <c r="DX271" s="521"/>
      <c r="DY271" s="521"/>
      <c r="DZ271" s="521"/>
      <c r="EA271" s="521"/>
      <c r="EB271" s="521"/>
      <c r="EC271" s="521"/>
      <c r="ED271" s="521"/>
      <c r="EE271" s="521"/>
      <c r="EF271" s="521"/>
      <c r="EG271" s="521"/>
      <c r="EH271" s="521"/>
      <c r="EI271" s="521"/>
      <c r="EJ271" s="521"/>
      <c r="EK271" s="521"/>
      <c r="EL271" s="521"/>
      <c r="EM271" s="521"/>
      <c r="EN271" s="521"/>
      <c r="EO271" s="521"/>
      <c r="EP271" s="521"/>
      <c r="EQ271" s="521"/>
      <c r="ER271" s="521"/>
      <c r="ES271" s="521"/>
      <c r="ET271" s="521"/>
      <c r="EU271" s="521"/>
      <c r="EV271" s="521"/>
      <c r="EW271" s="521"/>
      <c r="EX271" s="521"/>
      <c r="EY271" s="521"/>
      <c r="EZ271" s="906"/>
      <c r="FA271" s="1797">
        <f t="shared" si="21"/>
        <v>0</v>
      </c>
      <c r="FB271" s="1798">
        <f t="shared" si="20"/>
        <v>2332032662908</v>
      </c>
      <c r="FC271" s="765"/>
      <c r="FD271" s="765"/>
      <c r="FE271" s="765"/>
      <c r="FF271" s="765"/>
      <c r="FG271" s="765"/>
      <c r="FH271" s="765"/>
      <c r="FI271" s="765"/>
      <c r="FJ271" s="765"/>
      <c r="FK271" s="765"/>
      <c r="FL271" s="1799"/>
    </row>
    <row r="272" spans="1:168" s="1800" customFormat="1" ht="20.25" x14ac:dyDescent="0.5">
      <c r="A272" s="756">
        <v>970</v>
      </c>
      <c r="B272" s="756">
        <v>97003</v>
      </c>
      <c r="C272" s="1793" t="s">
        <v>2222</v>
      </c>
      <c r="D272" s="1794">
        <v>160503840</v>
      </c>
      <c r="E272" s="1794">
        <v>0</v>
      </c>
      <c r="F272" s="1795"/>
      <c r="G272" s="521"/>
      <c r="H272" s="521"/>
      <c r="I272" s="521"/>
      <c r="J272" s="521"/>
      <c r="K272" s="521"/>
      <c r="L272" s="521"/>
      <c r="M272" s="521"/>
      <c r="N272" s="521"/>
      <c r="O272" s="521"/>
      <c r="P272" s="521"/>
      <c r="Q272" s="521"/>
      <c r="R272" s="521"/>
      <c r="S272" s="521"/>
      <c r="T272" s="521"/>
      <c r="U272" s="521"/>
      <c r="V272" s="521"/>
      <c r="W272" s="521"/>
      <c r="X272" s="521"/>
      <c r="Y272" s="521"/>
      <c r="Z272" s="521"/>
      <c r="AA272" s="521"/>
      <c r="AB272" s="521"/>
      <c r="AC272" s="521"/>
      <c r="AD272" s="521"/>
      <c r="AE272" s="521"/>
      <c r="AF272" s="521"/>
      <c r="AG272" s="521"/>
      <c r="AH272" s="521"/>
      <c r="AI272" s="521"/>
      <c r="AJ272" s="521"/>
      <c r="AK272" s="521"/>
      <c r="AL272" s="521"/>
      <c r="AM272" s="521"/>
      <c r="AN272" s="521"/>
      <c r="AO272" s="521"/>
      <c r="AP272" s="521"/>
      <c r="AQ272" s="521"/>
      <c r="AR272" s="521"/>
      <c r="AS272" s="521"/>
      <c r="AT272" s="521"/>
      <c r="AU272" s="521"/>
      <c r="AV272" s="521"/>
      <c r="AW272" s="521"/>
      <c r="AX272" s="521"/>
      <c r="AY272" s="521"/>
      <c r="AZ272" s="521"/>
      <c r="BA272" s="521"/>
      <c r="BB272" s="521"/>
      <c r="BC272" s="521"/>
      <c r="BD272" s="521"/>
      <c r="BE272" s="521"/>
      <c r="BF272" s="521"/>
      <c r="BG272" s="521"/>
      <c r="BH272" s="521"/>
      <c r="BI272" s="521"/>
      <c r="BJ272" s="521"/>
      <c r="BK272" s="521"/>
      <c r="BL272" s="521"/>
      <c r="BM272" s="521"/>
      <c r="BN272" s="521"/>
      <c r="BO272" s="521"/>
      <c r="BP272" s="521"/>
      <c r="BQ272" s="521"/>
      <c r="BR272" s="521"/>
      <c r="BS272" s="521"/>
      <c r="BT272" s="521"/>
      <c r="BU272" s="521"/>
      <c r="BV272" s="521"/>
      <c r="BW272" s="521"/>
      <c r="BX272" s="521"/>
      <c r="BY272" s="521"/>
      <c r="BZ272" s="521"/>
      <c r="CA272" s="521"/>
      <c r="CB272" s="521"/>
      <c r="CC272" s="521"/>
      <c r="CD272" s="521"/>
      <c r="CE272" s="521"/>
      <c r="CF272" s="521"/>
      <c r="CG272" s="521"/>
      <c r="CH272" s="521"/>
      <c r="CI272" s="521"/>
      <c r="CJ272" s="521"/>
      <c r="CK272" s="521"/>
      <c r="CL272" s="521"/>
      <c r="CM272" s="521"/>
      <c r="CN272" s="521"/>
      <c r="CO272" s="521"/>
      <c r="CP272" s="521"/>
      <c r="CQ272" s="521"/>
      <c r="CR272" s="521"/>
      <c r="CS272" s="521"/>
      <c r="CT272" s="521"/>
      <c r="CU272" s="521"/>
      <c r="CV272" s="521"/>
      <c r="CW272" s="521"/>
      <c r="CX272" s="521"/>
      <c r="CY272" s="1796"/>
      <c r="CZ272" s="1796"/>
      <c r="DA272" s="521"/>
      <c r="DB272" s="521"/>
      <c r="DC272" s="521"/>
      <c r="DD272" s="521"/>
      <c r="DE272" s="521"/>
      <c r="DF272" s="521"/>
      <c r="DG272" s="521"/>
      <c r="DH272" s="521"/>
      <c r="DI272" s="521"/>
      <c r="DJ272" s="521"/>
      <c r="DK272" s="521"/>
      <c r="DL272" s="521"/>
      <c r="DM272" s="521"/>
      <c r="DN272" s="521"/>
      <c r="DO272" s="521"/>
      <c r="DP272" s="521"/>
      <c r="DQ272" s="521"/>
      <c r="DR272" s="521"/>
      <c r="DS272" s="521"/>
      <c r="DT272" s="521"/>
      <c r="DU272" s="521"/>
      <c r="DV272" s="521"/>
      <c r="DW272" s="521"/>
      <c r="DX272" s="521"/>
      <c r="DY272" s="521"/>
      <c r="DZ272" s="521"/>
      <c r="EA272" s="521"/>
      <c r="EB272" s="521"/>
      <c r="EC272" s="521"/>
      <c r="ED272" s="521"/>
      <c r="EE272" s="521"/>
      <c r="EF272" s="521"/>
      <c r="EG272" s="521"/>
      <c r="EH272" s="521"/>
      <c r="EI272" s="521"/>
      <c r="EJ272" s="521"/>
      <c r="EK272" s="521"/>
      <c r="EL272" s="521"/>
      <c r="EM272" s="521"/>
      <c r="EN272" s="521"/>
      <c r="EO272" s="521"/>
      <c r="EP272" s="521"/>
      <c r="EQ272" s="521"/>
      <c r="ER272" s="521"/>
      <c r="ES272" s="521"/>
      <c r="ET272" s="521"/>
      <c r="EU272" s="521"/>
      <c r="EV272" s="521"/>
      <c r="EW272" s="521"/>
      <c r="EX272" s="521"/>
      <c r="EY272" s="521"/>
      <c r="EZ272" s="906"/>
      <c r="FA272" s="1797"/>
      <c r="FB272" s="1798"/>
      <c r="FC272" s="765"/>
      <c r="FD272" s="765"/>
      <c r="FE272" s="765"/>
      <c r="FF272" s="765"/>
      <c r="FG272" s="765"/>
      <c r="FH272" s="765"/>
      <c r="FI272" s="765"/>
      <c r="FJ272" s="765"/>
      <c r="FK272" s="765"/>
      <c r="FL272" s="1799"/>
    </row>
    <row r="273" spans="1:168" s="1800" customFormat="1" ht="20.25" x14ac:dyDescent="0.5">
      <c r="A273" s="756">
        <v>991</v>
      </c>
      <c r="B273" s="756">
        <v>99101</v>
      </c>
      <c r="C273" s="1793" t="s">
        <v>1904</v>
      </c>
      <c r="D273" s="1794"/>
      <c r="E273" s="1794">
        <v>0</v>
      </c>
      <c r="F273" s="1795"/>
      <c r="G273" s="521"/>
      <c r="H273" s="521"/>
      <c r="I273" s="860"/>
      <c r="J273" s="860"/>
      <c r="K273" s="521"/>
      <c r="L273" s="521"/>
      <c r="M273" s="521"/>
      <c r="N273" s="521"/>
      <c r="O273" s="521"/>
      <c r="P273" s="521"/>
      <c r="Q273" s="521"/>
      <c r="R273" s="521"/>
      <c r="S273" s="521"/>
      <c r="T273" s="521"/>
      <c r="U273" s="521"/>
      <c r="V273" s="521"/>
      <c r="W273" s="521"/>
      <c r="X273" s="521"/>
      <c r="Y273" s="521"/>
      <c r="Z273" s="521"/>
      <c r="AA273" s="521"/>
      <c r="AB273" s="521"/>
      <c r="AC273" s="521"/>
      <c r="AD273" s="521"/>
      <c r="AE273" s="521"/>
      <c r="AF273" s="521"/>
      <c r="AG273" s="521"/>
      <c r="AH273" s="521"/>
      <c r="AI273" s="521"/>
      <c r="AJ273" s="521"/>
      <c r="AK273" s="521"/>
      <c r="AL273" s="521"/>
      <c r="AM273" s="521"/>
      <c r="AN273" s="521"/>
      <c r="AO273" s="521"/>
      <c r="AP273" s="521"/>
      <c r="AQ273" s="521"/>
      <c r="AR273" s="521"/>
      <c r="AS273" s="521"/>
      <c r="AT273" s="521"/>
      <c r="AU273" s="521"/>
      <c r="AV273" s="521"/>
      <c r="AW273" s="521"/>
      <c r="AX273" s="521"/>
      <c r="AY273" s="521"/>
      <c r="AZ273" s="521"/>
      <c r="BA273" s="521"/>
      <c r="BB273" s="521"/>
      <c r="BC273" s="521"/>
      <c r="BD273" s="521"/>
      <c r="BE273" s="521"/>
      <c r="BF273" s="521"/>
      <c r="BG273" s="521"/>
      <c r="BH273" s="521"/>
      <c r="BI273" s="521"/>
      <c r="BJ273" s="521"/>
      <c r="BK273" s="521"/>
      <c r="BL273" s="521"/>
      <c r="BM273" s="521"/>
      <c r="BN273" s="521"/>
      <c r="BO273" s="521"/>
      <c r="BP273" s="521"/>
      <c r="BQ273" s="521"/>
      <c r="BR273" s="521"/>
      <c r="BS273" s="521"/>
      <c r="BT273" s="521"/>
      <c r="BU273" s="521"/>
      <c r="BV273" s="521"/>
      <c r="BW273" s="521"/>
      <c r="BX273" s="521"/>
      <c r="BY273" s="521"/>
      <c r="BZ273" s="521"/>
      <c r="CA273" s="521"/>
      <c r="CB273" s="521"/>
      <c r="CC273" s="521"/>
      <c r="CD273" s="521"/>
      <c r="CE273" s="521"/>
      <c r="CF273" s="521"/>
      <c r="CG273" s="521"/>
      <c r="CH273" s="521"/>
      <c r="CI273" s="521"/>
      <c r="CJ273" s="521"/>
      <c r="CK273" s="521"/>
      <c r="CL273" s="521"/>
      <c r="CM273" s="521"/>
      <c r="CN273" s="521"/>
      <c r="CO273" s="521"/>
      <c r="CP273" s="521"/>
      <c r="CQ273" s="521"/>
      <c r="CR273" s="521"/>
      <c r="CS273" s="521"/>
      <c r="CT273" s="521"/>
      <c r="CU273" s="521"/>
      <c r="CV273" s="521"/>
      <c r="CW273" s="521"/>
      <c r="CX273" s="521"/>
      <c r="CY273" s="1796"/>
      <c r="CZ273" s="1796"/>
      <c r="DA273" s="521"/>
      <c r="DB273" s="521"/>
      <c r="DC273" s="521"/>
      <c r="DD273" s="521"/>
      <c r="DE273" s="521"/>
      <c r="DF273" s="521"/>
      <c r="DG273" s="521"/>
      <c r="DH273" s="521"/>
      <c r="DI273" s="521"/>
      <c r="DJ273" s="521"/>
      <c r="DK273" s="521"/>
      <c r="DL273" s="521"/>
      <c r="DM273" s="521"/>
      <c r="DN273" s="521"/>
      <c r="DO273" s="521"/>
      <c r="DP273" s="521"/>
      <c r="DQ273" s="521"/>
      <c r="DR273" s="521"/>
      <c r="DS273" s="521"/>
      <c r="DT273" s="521"/>
      <c r="DU273" s="521"/>
      <c r="DV273" s="521"/>
      <c r="DW273" s="521"/>
      <c r="DX273" s="521"/>
      <c r="DY273" s="521"/>
      <c r="DZ273" s="521"/>
      <c r="EA273" s="521"/>
      <c r="EB273" s="521"/>
      <c r="EC273" s="521"/>
      <c r="ED273" s="521"/>
      <c r="EE273" s="521"/>
      <c r="EF273" s="521"/>
      <c r="EG273" s="521"/>
      <c r="EH273" s="521"/>
      <c r="EI273" s="521"/>
      <c r="EJ273" s="521"/>
      <c r="EK273" s="521"/>
      <c r="EL273" s="521"/>
      <c r="EM273" s="521"/>
      <c r="EN273" s="521"/>
      <c r="EO273" s="521"/>
      <c r="EP273" s="521"/>
      <c r="EQ273" s="521"/>
      <c r="ER273" s="521"/>
      <c r="ES273" s="521"/>
      <c r="ET273" s="521"/>
      <c r="EU273" s="521"/>
      <c r="EV273" s="521"/>
      <c r="EW273" s="521"/>
      <c r="EX273" s="521"/>
      <c r="EY273" s="521"/>
      <c r="EZ273" s="906"/>
      <c r="FA273" s="1797">
        <f t="shared" si="21"/>
        <v>0</v>
      </c>
      <c r="FB273" s="1798">
        <f t="shared" ref="FB273:FB275" si="22">D273-E273-FA273</f>
        <v>0</v>
      </c>
      <c r="FC273" s="765"/>
      <c r="FD273" s="765"/>
      <c r="FE273" s="765"/>
      <c r="FF273" s="765"/>
      <c r="FG273" s="765"/>
      <c r="FH273" s="765"/>
      <c r="FI273" s="765"/>
      <c r="FJ273" s="765"/>
      <c r="FK273" s="765"/>
      <c r="FL273" s="1799"/>
    </row>
    <row r="274" spans="1:168" ht="18.75" x14ac:dyDescent="0.5">
      <c r="D274" s="1773"/>
      <c r="F274" s="903"/>
      <c r="G274" s="496"/>
      <c r="H274" s="496"/>
      <c r="I274" s="496"/>
      <c r="J274" s="496"/>
      <c r="K274" s="496"/>
      <c r="L274" s="496"/>
      <c r="M274" s="496"/>
      <c r="N274" s="496"/>
      <c r="O274" s="496"/>
      <c r="P274" s="496"/>
      <c r="Q274" s="496"/>
      <c r="R274" s="496"/>
      <c r="S274" s="496"/>
      <c r="T274" s="496"/>
      <c r="U274" s="496"/>
      <c r="V274" s="496"/>
      <c r="W274" s="496"/>
      <c r="X274" s="496"/>
      <c r="Y274" s="496"/>
      <c r="Z274" s="496"/>
      <c r="AA274" s="496"/>
      <c r="AB274" s="496"/>
      <c r="AC274" s="496"/>
      <c r="AD274" s="496"/>
      <c r="AE274" s="496"/>
      <c r="AF274" s="496"/>
      <c r="AG274" s="496"/>
      <c r="AH274" s="496"/>
      <c r="AI274" s="496"/>
      <c r="AJ274" s="496"/>
      <c r="AK274" s="496"/>
      <c r="AL274" s="496"/>
      <c r="AM274" s="496"/>
      <c r="AN274" s="496"/>
      <c r="AO274" s="496"/>
      <c r="AP274" s="496"/>
      <c r="AQ274" s="496"/>
      <c r="AR274" s="496"/>
      <c r="AS274" s="496"/>
      <c r="AT274" s="496"/>
      <c r="AU274" s="496"/>
      <c r="AV274" s="496"/>
      <c r="AW274" s="496"/>
      <c r="AX274" s="496"/>
      <c r="AY274" s="496"/>
      <c r="AZ274" s="496"/>
      <c r="BA274" s="496"/>
      <c r="BB274" s="496"/>
      <c r="BC274" s="496"/>
      <c r="BD274" s="496"/>
      <c r="BE274" s="496"/>
      <c r="BF274" s="496"/>
      <c r="BG274" s="496"/>
      <c r="BH274" s="496"/>
      <c r="BI274" s="496"/>
      <c r="BJ274" s="496"/>
      <c r="BK274" s="496"/>
      <c r="BL274" s="496"/>
      <c r="BM274" s="496"/>
      <c r="BN274" s="496"/>
      <c r="BO274" s="496"/>
      <c r="BP274" s="496"/>
      <c r="BQ274" s="496"/>
      <c r="BR274" s="496"/>
      <c r="BS274" s="496"/>
      <c r="BT274" s="496"/>
      <c r="BU274" s="496"/>
      <c r="BV274" s="496"/>
      <c r="BW274" s="496"/>
      <c r="BX274" s="496"/>
      <c r="BY274" s="496"/>
      <c r="BZ274" s="496"/>
      <c r="CA274" s="496"/>
      <c r="CB274" s="496"/>
      <c r="CC274" s="496"/>
      <c r="CD274" s="496"/>
      <c r="CE274" s="496"/>
      <c r="CF274" s="496"/>
      <c r="CG274" s="496"/>
      <c r="CH274" s="496"/>
      <c r="CI274" s="496"/>
      <c r="CJ274" s="496"/>
      <c r="CK274" s="496"/>
      <c r="CL274" s="496"/>
      <c r="CM274" s="496"/>
      <c r="CN274" s="496"/>
      <c r="CO274" s="496"/>
      <c r="CP274" s="496"/>
      <c r="CQ274" s="496"/>
      <c r="CR274" s="496"/>
      <c r="CS274" s="496"/>
      <c r="CT274" s="496"/>
      <c r="CU274" s="496"/>
      <c r="CV274" s="496"/>
      <c r="CW274" s="496"/>
      <c r="CX274" s="496"/>
      <c r="CY274" s="1374"/>
      <c r="CZ274" s="1374"/>
      <c r="DA274" s="496"/>
      <c r="DB274" s="496"/>
      <c r="DC274" s="496"/>
      <c r="DD274" s="496"/>
      <c r="DE274" s="496"/>
      <c r="DF274" s="496"/>
      <c r="DG274" s="496"/>
      <c r="DH274" s="496"/>
      <c r="DI274" s="496"/>
      <c r="DJ274" s="496"/>
      <c r="DK274" s="496"/>
      <c r="DL274" s="496"/>
      <c r="DM274" s="496"/>
      <c r="DN274" s="496"/>
      <c r="DO274" s="496"/>
      <c r="DP274" s="496"/>
      <c r="DQ274" s="496"/>
      <c r="DR274" s="496"/>
      <c r="DS274" s="496"/>
      <c r="DT274" s="496"/>
      <c r="DU274" s="496"/>
      <c r="DV274" s="496"/>
      <c r="DW274" s="496"/>
      <c r="DX274" s="496"/>
      <c r="DY274" s="496"/>
      <c r="DZ274" s="496"/>
      <c r="EA274" s="496"/>
      <c r="EB274" s="496"/>
      <c r="EC274" s="496"/>
      <c r="ED274" s="496"/>
      <c r="EE274" s="496"/>
      <c r="EF274" s="496"/>
      <c r="EG274" s="496"/>
      <c r="EH274" s="496"/>
      <c r="EI274" s="496"/>
      <c r="EJ274" s="496"/>
      <c r="EK274" s="496"/>
      <c r="EL274" s="496"/>
      <c r="EM274" s="496"/>
      <c r="EN274" s="496"/>
      <c r="EO274" s="496"/>
      <c r="EP274" s="496"/>
      <c r="EQ274" s="496"/>
      <c r="ER274" s="496"/>
      <c r="ES274" s="496"/>
      <c r="ET274" s="1686"/>
      <c r="EU274" s="496"/>
      <c r="EV274" s="496"/>
      <c r="EW274" s="496"/>
      <c r="EX274" s="496"/>
      <c r="EY274" s="496"/>
      <c r="EZ274" s="1684"/>
      <c r="FA274" s="500">
        <f t="shared" si="21"/>
        <v>0</v>
      </c>
      <c r="FB274" s="501">
        <f t="shared" si="22"/>
        <v>0</v>
      </c>
      <c r="FC274" s="404"/>
      <c r="FD274" s="404"/>
      <c r="FE274" s="404"/>
      <c r="FF274" s="404"/>
      <c r="FG274" s="404"/>
      <c r="FH274" s="404"/>
      <c r="FI274" s="404"/>
      <c r="FJ274" s="404"/>
      <c r="FK274" s="404"/>
      <c r="FL274" s="504"/>
    </row>
    <row r="275" spans="1:168" ht="20.25" x14ac:dyDescent="0.5">
      <c r="A275" s="399"/>
      <c r="B275" s="399"/>
      <c r="C275" s="594"/>
      <c r="D275" s="1774"/>
      <c r="E275" s="1771"/>
      <c r="F275" s="903"/>
      <c r="G275" s="496"/>
      <c r="H275" s="496"/>
      <c r="I275" s="496"/>
      <c r="J275" s="496"/>
      <c r="K275" s="496"/>
      <c r="L275" s="496"/>
      <c r="M275" s="496"/>
      <c r="N275" s="496"/>
      <c r="O275" s="496"/>
      <c r="P275" s="496"/>
      <c r="Q275" s="496"/>
      <c r="R275" s="496"/>
      <c r="S275" s="496"/>
      <c r="T275" s="496"/>
      <c r="U275" s="496"/>
      <c r="V275" s="496"/>
      <c r="W275" s="496"/>
      <c r="X275" s="496"/>
      <c r="Y275" s="496"/>
      <c r="Z275" s="496"/>
      <c r="AA275" s="496"/>
      <c r="AB275" s="496"/>
      <c r="AC275" s="496"/>
      <c r="AD275" s="496"/>
      <c r="AE275" s="496"/>
      <c r="AF275" s="496"/>
      <c r="AG275" s="496"/>
      <c r="AH275" s="496"/>
      <c r="AI275" s="496"/>
      <c r="AJ275" s="496"/>
      <c r="AK275" s="496"/>
      <c r="AL275" s="496"/>
      <c r="AM275" s="496"/>
      <c r="AN275" s="496"/>
      <c r="AO275" s="496"/>
      <c r="AP275" s="496"/>
      <c r="AQ275" s="496"/>
      <c r="AR275" s="496"/>
      <c r="AS275" s="496"/>
      <c r="AT275" s="496"/>
      <c r="AU275" s="496"/>
      <c r="AV275" s="496"/>
      <c r="AW275" s="496"/>
      <c r="AX275" s="496"/>
      <c r="AY275" s="496"/>
      <c r="AZ275" s="496"/>
      <c r="BA275" s="496"/>
      <c r="BB275" s="496"/>
      <c r="BC275" s="496"/>
      <c r="BD275" s="496"/>
      <c r="BE275" s="496"/>
      <c r="BF275" s="496"/>
      <c r="BG275" s="496"/>
      <c r="BH275" s="496"/>
      <c r="BI275" s="496"/>
      <c r="BJ275" s="496"/>
      <c r="BK275" s="496"/>
      <c r="BL275" s="496"/>
      <c r="BM275" s="496"/>
      <c r="BN275" s="496"/>
      <c r="BO275" s="496"/>
      <c r="BP275" s="496"/>
      <c r="BQ275" s="496"/>
      <c r="BR275" s="496"/>
      <c r="BS275" s="496"/>
      <c r="BT275" s="496"/>
      <c r="BU275" s="496"/>
      <c r="BV275" s="496"/>
      <c r="BW275" s="496"/>
      <c r="BX275" s="496"/>
      <c r="BY275" s="496"/>
      <c r="BZ275" s="496"/>
      <c r="CA275" s="496"/>
      <c r="CB275" s="496"/>
      <c r="CC275" s="496"/>
      <c r="CD275" s="496"/>
      <c r="CE275" s="496"/>
      <c r="CF275" s="496"/>
      <c r="CG275" s="496"/>
      <c r="CH275" s="496"/>
      <c r="CI275" s="496"/>
      <c r="CJ275" s="496"/>
      <c r="CK275" s="496"/>
      <c r="CL275" s="496"/>
      <c r="CM275" s="496"/>
      <c r="CN275" s="496"/>
      <c r="CO275" s="496"/>
      <c r="CP275" s="496"/>
      <c r="CQ275" s="496"/>
      <c r="CR275" s="496"/>
      <c r="CS275" s="496"/>
      <c r="CT275" s="496"/>
      <c r="CU275" s="496"/>
      <c r="CV275" s="496"/>
      <c r="CW275" s="496"/>
      <c r="CX275" s="496"/>
      <c r="CY275" s="1374"/>
      <c r="CZ275" s="1374"/>
      <c r="DA275" s="496"/>
      <c r="DB275" s="496"/>
      <c r="DC275" s="496"/>
      <c r="DD275" s="496"/>
      <c r="DE275" s="496"/>
      <c r="DF275" s="496"/>
      <c r="DG275" s="496"/>
      <c r="DH275" s="496"/>
      <c r="DI275" s="496"/>
      <c r="DJ275" s="496"/>
      <c r="DK275" s="496"/>
      <c r="DL275" s="496"/>
      <c r="DM275" s="496"/>
      <c r="DN275" s="496"/>
      <c r="DO275" s="496"/>
      <c r="DP275" s="496"/>
      <c r="DQ275" s="496"/>
      <c r="DR275" s="496"/>
      <c r="DS275" s="496"/>
      <c r="DT275" s="496"/>
      <c r="DU275" s="496"/>
      <c r="DV275" s="496"/>
      <c r="DW275" s="496"/>
      <c r="DX275" s="496"/>
      <c r="DY275" s="496"/>
      <c r="DZ275" s="496"/>
      <c r="EA275" s="496"/>
      <c r="EB275" s="496"/>
      <c r="EC275" s="496"/>
      <c r="ED275" s="496"/>
      <c r="EE275" s="496"/>
      <c r="EF275" s="496"/>
      <c r="EG275" s="496"/>
      <c r="EH275" s="496"/>
      <c r="EI275" s="496"/>
      <c r="EJ275" s="496"/>
      <c r="EK275" s="496"/>
      <c r="EL275" s="496"/>
      <c r="EM275" s="496"/>
      <c r="EN275" s="496"/>
      <c r="EO275" s="496"/>
      <c r="EP275" s="496"/>
      <c r="EQ275" s="496"/>
      <c r="ER275" s="496"/>
      <c r="ES275" s="496"/>
      <c r="ET275" s="1686"/>
      <c r="EU275" s="496"/>
      <c r="EV275" s="496"/>
      <c r="EW275" s="496"/>
      <c r="EX275" s="496"/>
      <c r="EY275" s="496"/>
      <c r="EZ275" s="1684"/>
      <c r="FA275" s="500">
        <f t="shared" si="21"/>
        <v>0</v>
      </c>
      <c r="FB275" s="501">
        <f t="shared" si="22"/>
        <v>0</v>
      </c>
      <c r="FC275" s="404"/>
      <c r="FD275" s="404"/>
      <c r="FE275" s="404"/>
      <c r="FF275" s="404"/>
      <c r="FG275" s="404"/>
      <c r="FH275" s="404"/>
      <c r="FI275" s="404"/>
      <c r="FJ275" s="404"/>
      <c r="FK275" s="404"/>
      <c r="FL275" s="504"/>
    </row>
    <row r="276" spans="1:168" ht="21" thickBot="1" x14ac:dyDescent="0.55000000000000004">
      <c r="A276" s="399"/>
      <c r="B276" s="399"/>
      <c r="C276" s="594"/>
      <c r="D276" s="1683"/>
      <c r="E276" s="1647"/>
      <c r="F276" s="911"/>
      <c r="G276" s="912"/>
      <c r="H276" s="912"/>
      <c r="I276" s="912"/>
      <c r="J276" s="912"/>
      <c r="K276" s="912"/>
      <c r="L276" s="912"/>
      <c r="M276" s="912"/>
      <c r="N276" s="912"/>
      <c r="O276" s="912"/>
      <c r="P276" s="912"/>
      <c r="Q276" s="912"/>
      <c r="R276" s="912"/>
      <c r="S276" s="912"/>
      <c r="T276" s="912"/>
      <c r="U276" s="912"/>
      <c r="V276" s="912"/>
      <c r="W276" s="912"/>
      <c r="X276" s="912"/>
      <c r="Y276" s="912"/>
      <c r="Z276" s="912"/>
      <c r="AA276" s="912"/>
      <c r="AB276" s="912"/>
      <c r="AC276" s="912"/>
      <c r="AD276" s="912"/>
      <c r="AE276" s="912"/>
      <c r="AF276" s="912"/>
      <c r="AG276" s="912"/>
      <c r="AH276" s="912"/>
      <c r="AI276" s="912"/>
      <c r="AJ276" s="912"/>
      <c r="AK276" s="912"/>
      <c r="AL276" s="912"/>
      <c r="AM276" s="912"/>
      <c r="AN276" s="912"/>
      <c r="AO276" s="912"/>
      <c r="AP276" s="912"/>
      <c r="AQ276" s="912"/>
      <c r="AR276" s="912"/>
      <c r="AS276" s="912"/>
      <c r="AT276" s="912"/>
      <c r="AU276" s="912"/>
      <c r="AV276" s="912"/>
      <c r="AW276" s="912"/>
      <c r="AX276" s="912"/>
      <c r="AY276" s="912"/>
      <c r="AZ276" s="912"/>
      <c r="BA276" s="912"/>
      <c r="BB276" s="912"/>
      <c r="BC276" s="912"/>
      <c r="BD276" s="912"/>
      <c r="BE276" s="912"/>
      <c r="BF276" s="912"/>
      <c r="BG276" s="912"/>
      <c r="BH276" s="912"/>
      <c r="BI276" s="912"/>
      <c r="BJ276" s="912"/>
      <c r="BK276" s="912"/>
      <c r="BL276" s="912"/>
      <c r="BM276" s="912"/>
      <c r="BN276" s="912"/>
      <c r="BO276" s="912"/>
      <c r="BP276" s="912"/>
      <c r="BQ276" s="912"/>
      <c r="BR276" s="912"/>
      <c r="BS276" s="912"/>
      <c r="BT276" s="912"/>
      <c r="BU276" s="912"/>
      <c r="BV276" s="912"/>
      <c r="BW276" s="912"/>
      <c r="BX276" s="912"/>
      <c r="BY276" s="912"/>
      <c r="BZ276" s="912"/>
      <c r="CA276" s="912"/>
      <c r="CB276" s="912"/>
      <c r="CC276" s="912"/>
      <c r="CD276" s="912"/>
      <c r="CE276" s="912"/>
      <c r="CF276" s="912"/>
      <c r="CG276" s="912"/>
      <c r="CH276" s="912"/>
      <c r="CI276" s="912"/>
      <c r="CJ276" s="912"/>
      <c r="CK276" s="912"/>
      <c r="CL276" s="912"/>
      <c r="CM276" s="912"/>
      <c r="CN276" s="912"/>
      <c r="CO276" s="912"/>
      <c r="CP276" s="912"/>
      <c r="CQ276" s="912"/>
      <c r="CR276" s="912"/>
      <c r="CS276" s="912"/>
      <c r="CT276" s="912"/>
      <c r="CU276" s="912"/>
      <c r="CV276" s="912"/>
      <c r="CW276" s="912"/>
      <c r="CX276" s="912"/>
      <c r="CY276" s="1375"/>
      <c r="CZ276" s="1375"/>
      <c r="DA276" s="912"/>
      <c r="DB276" s="912"/>
      <c r="DC276" s="912"/>
      <c r="DD276" s="912"/>
      <c r="DE276" s="912"/>
      <c r="DF276" s="912"/>
      <c r="DG276" s="912"/>
      <c r="DH276" s="912"/>
      <c r="DI276" s="912"/>
      <c r="DJ276" s="912"/>
      <c r="DK276" s="912"/>
      <c r="DL276" s="912"/>
      <c r="DM276" s="912"/>
      <c r="DN276" s="912"/>
      <c r="DO276" s="912"/>
      <c r="DP276" s="912"/>
      <c r="DQ276" s="912"/>
      <c r="DR276" s="912"/>
      <c r="DS276" s="912"/>
      <c r="DT276" s="912"/>
      <c r="DU276" s="912"/>
      <c r="DV276" s="912"/>
      <c r="DW276" s="912"/>
      <c r="DX276" s="912"/>
      <c r="DY276" s="912"/>
      <c r="DZ276" s="912"/>
      <c r="EA276" s="912"/>
      <c r="EB276" s="912"/>
      <c r="EC276" s="912"/>
      <c r="ED276" s="912"/>
      <c r="EE276" s="912"/>
      <c r="EF276" s="912"/>
      <c r="EG276" s="912"/>
      <c r="EH276" s="912"/>
      <c r="EI276" s="912"/>
      <c r="EJ276" s="912"/>
      <c r="EK276" s="912"/>
      <c r="EL276" s="912"/>
      <c r="EM276" s="912"/>
      <c r="EN276" s="912"/>
      <c r="EO276" s="912"/>
      <c r="EP276" s="912"/>
      <c r="EQ276" s="912"/>
      <c r="ER276" s="912"/>
      <c r="ES276" s="912"/>
      <c r="ET276" s="1695"/>
      <c r="EU276" s="912"/>
      <c r="EV276" s="912"/>
      <c r="EW276" s="912"/>
      <c r="EX276" s="912"/>
      <c r="EY276" s="912"/>
      <c r="EZ276" s="1696"/>
      <c r="FA276" s="500">
        <f t="shared" si="21"/>
        <v>0</v>
      </c>
      <c r="FB276" s="501"/>
      <c r="FC276" s="404"/>
      <c r="FD276" s="404"/>
      <c r="FE276" s="404"/>
      <c r="FF276" s="404"/>
      <c r="FG276" s="404"/>
      <c r="FH276" s="404"/>
      <c r="FI276" s="404"/>
      <c r="FJ276" s="404"/>
      <c r="FK276" s="404"/>
      <c r="FL276" s="504"/>
    </row>
    <row r="277" spans="1:168" ht="21" thickBot="1" x14ac:dyDescent="0.3">
      <c r="A277" s="398"/>
      <c r="B277" s="399"/>
      <c r="C277" s="1697" t="s">
        <v>1133</v>
      </c>
      <c r="D277" s="1668">
        <f t="shared" ref="D277:L277" si="23">SUM(D9:D276)</f>
        <v>78847013906331</v>
      </c>
      <c r="E277" s="1668">
        <f t="shared" si="23"/>
        <v>-78847013905509</v>
      </c>
      <c r="F277" s="1698">
        <f t="shared" si="23"/>
        <v>359701235570</v>
      </c>
      <c r="G277" s="1698">
        <f t="shared" si="23"/>
        <v>0</v>
      </c>
      <c r="H277" s="1698">
        <f t="shared" si="23"/>
        <v>415714488</v>
      </c>
      <c r="I277" s="1698">
        <f t="shared" si="23"/>
        <v>6435067913</v>
      </c>
      <c r="J277" s="1698">
        <f t="shared" si="23"/>
        <v>0</v>
      </c>
      <c r="K277" s="1698">
        <f t="shared" si="23"/>
        <v>4986953097879</v>
      </c>
      <c r="L277" s="1698">
        <f t="shared" si="23"/>
        <v>9401540474823</v>
      </c>
      <c r="M277" s="1698"/>
      <c r="N277" s="1698">
        <f t="shared" ref="N277:AS277" si="24">SUM(N9:N276)</f>
        <v>110935442232</v>
      </c>
      <c r="O277" s="1698">
        <f t="shared" si="24"/>
        <v>0</v>
      </c>
      <c r="P277" s="1698">
        <f t="shared" si="24"/>
        <v>27174681656</v>
      </c>
      <c r="Q277" s="1698">
        <f t="shared" si="24"/>
        <v>2116950470565</v>
      </c>
      <c r="R277" s="1698">
        <f t="shared" si="24"/>
        <v>0</v>
      </c>
      <c r="S277" s="1698">
        <f t="shared" si="24"/>
        <v>0</v>
      </c>
      <c r="T277" s="1698">
        <f t="shared" si="24"/>
        <v>8038124555</v>
      </c>
      <c r="U277" s="1698">
        <f t="shared" si="24"/>
        <v>19350000000</v>
      </c>
      <c r="V277" s="1698">
        <f>SUM(V9:V276)</f>
        <v>30304171258</v>
      </c>
      <c r="W277" s="1698">
        <f t="shared" si="24"/>
        <v>0</v>
      </c>
      <c r="X277" s="1698">
        <f t="shared" si="24"/>
        <v>85850524</v>
      </c>
      <c r="Y277" s="1698">
        <f t="shared" si="24"/>
        <v>24246278795</v>
      </c>
      <c r="Z277" s="1698">
        <f t="shared" si="24"/>
        <v>0</v>
      </c>
      <c r="AA277" s="1698">
        <f t="shared" si="24"/>
        <v>69229120023</v>
      </c>
      <c r="AB277" s="1698">
        <f t="shared" si="24"/>
        <v>228481541801</v>
      </c>
      <c r="AC277" s="1698">
        <f t="shared" si="24"/>
        <v>6063245291826</v>
      </c>
      <c r="AD277" s="1698">
        <f t="shared" si="24"/>
        <v>0</v>
      </c>
      <c r="AE277" s="1698">
        <f t="shared" si="24"/>
        <v>0</v>
      </c>
      <c r="AF277" s="1698">
        <f t="shared" si="24"/>
        <v>0</v>
      </c>
      <c r="AG277" s="1698">
        <f t="shared" si="24"/>
        <v>0</v>
      </c>
      <c r="AH277" s="1698">
        <f t="shared" si="24"/>
        <v>0</v>
      </c>
      <c r="AI277" s="1698">
        <f t="shared" si="24"/>
        <v>0</v>
      </c>
      <c r="AJ277" s="1698">
        <f t="shared" si="24"/>
        <v>0</v>
      </c>
      <c r="AK277" s="1698">
        <f t="shared" si="24"/>
        <v>0</v>
      </c>
      <c r="AL277" s="1698">
        <f t="shared" si="24"/>
        <v>0</v>
      </c>
      <c r="AM277" s="1698">
        <f t="shared" si="24"/>
        <v>1031673073</v>
      </c>
      <c r="AN277" s="1698">
        <f t="shared" si="24"/>
        <v>1855952620</v>
      </c>
      <c r="AO277" s="1698">
        <f t="shared" si="24"/>
        <v>0</v>
      </c>
      <c r="AP277" s="1698">
        <f t="shared" si="24"/>
        <v>1452000000</v>
      </c>
      <c r="AQ277" s="1698">
        <f t="shared" si="24"/>
        <v>0</v>
      </c>
      <c r="AR277" s="1698">
        <f t="shared" si="24"/>
        <v>0</v>
      </c>
      <c r="AS277" s="1698">
        <f t="shared" si="24"/>
        <v>0</v>
      </c>
      <c r="AT277" s="1698">
        <f t="shared" ref="AT277:BV277" si="25">SUM(AT9:AT276)</f>
        <v>0</v>
      </c>
      <c r="AU277" s="1698">
        <f t="shared" si="25"/>
        <v>0</v>
      </c>
      <c r="AV277" s="1698">
        <f t="shared" si="25"/>
        <v>-9012188509674</v>
      </c>
      <c r="AW277" s="1698">
        <f t="shared" si="25"/>
        <v>0</v>
      </c>
      <c r="AX277" s="1698">
        <f t="shared" si="25"/>
        <v>-8001235195511</v>
      </c>
      <c r="AY277" s="1698">
        <f t="shared" si="25"/>
        <v>0</v>
      </c>
      <c r="AZ277" s="1698">
        <f t="shared" si="25"/>
        <v>0</v>
      </c>
      <c r="BA277" s="1698">
        <f t="shared" si="25"/>
        <v>0</v>
      </c>
      <c r="BB277" s="1698">
        <f t="shared" si="25"/>
        <v>0</v>
      </c>
      <c r="BC277" s="1698">
        <f t="shared" si="25"/>
        <v>0</v>
      </c>
      <c r="BD277" s="1698">
        <f t="shared" si="25"/>
        <v>0</v>
      </c>
      <c r="BE277" s="1698">
        <f t="shared" si="25"/>
        <v>0</v>
      </c>
      <c r="BF277" s="1698">
        <f t="shared" si="25"/>
        <v>-9069783591</v>
      </c>
      <c r="BG277" s="1698">
        <f t="shared" si="25"/>
        <v>0</v>
      </c>
      <c r="BH277" s="1698">
        <f t="shared" si="25"/>
        <v>0</v>
      </c>
      <c r="BI277" s="1698">
        <f t="shared" si="25"/>
        <v>-10444050576</v>
      </c>
      <c r="BJ277" s="1698">
        <f t="shared" si="25"/>
        <v>0</v>
      </c>
      <c r="BK277" s="1698">
        <f t="shared" si="25"/>
        <v>0</v>
      </c>
      <c r="BL277" s="1698">
        <f t="shared" si="25"/>
        <v>-97569292858</v>
      </c>
      <c r="BM277" s="1698">
        <f>SUM(BM9:BM276)</f>
        <v>-2798087135</v>
      </c>
      <c r="BN277" s="1698">
        <f t="shared" si="25"/>
        <v>0</v>
      </c>
      <c r="BO277" s="1698">
        <f t="shared" si="25"/>
        <v>-77100237752</v>
      </c>
      <c r="BP277" s="1698">
        <f t="shared" si="25"/>
        <v>-5837371764</v>
      </c>
      <c r="BQ277" s="1698">
        <f t="shared" si="25"/>
        <v>-30641067958</v>
      </c>
      <c r="BR277" s="1698">
        <f t="shared" si="25"/>
        <v>-132114583</v>
      </c>
      <c r="BS277" s="1698">
        <f t="shared" si="25"/>
        <v>-58860701040</v>
      </c>
      <c r="BT277" s="1698">
        <f t="shared" si="25"/>
        <v>-32466240000</v>
      </c>
      <c r="BU277" s="1698">
        <f t="shared" si="25"/>
        <v>-28756387349</v>
      </c>
      <c r="BV277" s="1698">
        <f t="shared" si="25"/>
        <v>-23198511579</v>
      </c>
      <c r="BW277" s="1698"/>
      <c r="BX277" s="1698">
        <f t="shared" ref="BX277:CJ277" si="26">SUM(BX9:BX276)</f>
        <v>0</v>
      </c>
      <c r="BY277" s="1698">
        <f t="shared" si="26"/>
        <v>0</v>
      </c>
      <c r="BZ277" s="1698">
        <f t="shared" si="26"/>
        <v>0</v>
      </c>
      <c r="CA277" s="1698">
        <f t="shared" si="26"/>
        <v>-1195076657039</v>
      </c>
      <c r="CB277" s="1698">
        <f t="shared" si="26"/>
        <v>-89344395631</v>
      </c>
      <c r="CC277" s="1698">
        <f t="shared" si="26"/>
        <v>43869721761</v>
      </c>
      <c r="CD277" s="1698">
        <f t="shared" si="26"/>
        <v>-324449027696</v>
      </c>
      <c r="CE277" s="1698">
        <f t="shared" si="26"/>
        <v>0</v>
      </c>
      <c r="CF277" s="1698">
        <f t="shared" si="26"/>
        <v>-3991339700000</v>
      </c>
      <c r="CG277" s="1698">
        <f t="shared" si="26"/>
        <v>-15651577558</v>
      </c>
      <c r="CH277" s="1698">
        <f t="shared" si="26"/>
        <v>33897273351</v>
      </c>
      <c r="CI277" s="1698">
        <f t="shared" si="26"/>
        <v>-106997778094</v>
      </c>
      <c r="CJ277" s="1698">
        <f t="shared" si="26"/>
        <v>0</v>
      </c>
      <c r="CK277" s="1698"/>
      <c r="CL277" s="1698">
        <f t="shared" ref="CL277:DQ277" si="27">SUM(CL9:CL276)</f>
        <v>-25841328832248</v>
      </c>
      <c r="CM277" s="1698">
        <f t="shared" si="27"/>
        <v>23117694562004</v>
      </c>
      <c r="CN277" s="1698">
        <f>SUM(CN9:CN276)</f>
        <v>1533062825457</v>
      </c>
      <c r="CO277" s="1698">
        <f t="shared" si="27"/>
        <v>608228679153</v>
      </c>
      <c r="CP277" s="1698">
        <f t="shared" si="27"/>
        <v>104719532287</v>
      </c>
      <c r="CQ277" s="1698">
        <f t="shared" si="27"/>
        <v>151826293494</v>
      </c>
      <c r="CR277" s="1698">
        <f t="shared" si="27"/>
        <v>275981632583</v>
      </c>
      <c r="CS277" s="1698">
        <f t="shared" si="27"/>
        <v>0</v>
      </c>
      <c r="CT277" s="1698">
        <f t="shared" si="27"/>
        <v>0</v>
      </c>
      <c r="CU277" s="1698">
        <f t="shared" si="27"/>
        <v>0</v>
      </c>
      <c r="CV277" s="1698">
        <f t="shared" si="27"/>
        <v>0</v>
      </c>
      <c r="CW277" s="1698">
        <f t="shared" si="27"/>
        <v>0</v>
      </c>
      <c r="CX277" s="1698">
        <f t="shared" si="27"/>
        <v>90882026585</v>
      </c>
      <c r="CY277" s="1698">
        <f t="shared" si="27"/>
        <v>-443242794254</v>
      </c>
      <c r="CZ277" s="1698">
        <f t="shared" si="27"/>
        <v>-1855952464</v>
      </c>
      <c r="DA277" s="1698">
        <f t="shared" si="27"/>
        <v>193388664837</v>
      </c>
      <c r="DB277" s="1698">
        <f t="shared" si="27"/>
        <v>43625059924</v>
      </c>
      <c r="DC277" s="1698">
        <f t="shared" si="27"/>
        <v>1905481560</v>
      </c>
      <c r="DD277" s="1698">
        <f t="shared" si="27"/>
        <v>185568399188</v>
      </c>
      <c r="DE277" s="1698">
        <f t="shared" si="27"/>
        <v>32509273933</v>
      </c>
      <c r="DF277" s="1698">
        <f t="shared" si="27"/>
        <v>1440000000</v>
      </c>
      <c r="DG277" s="1698">
        <f t="shared" si="27"/>
        <v>13277136928</v>
      </c>
      <c r="DH277" s="1698">
        <f t="shared" si="27"/>
        <v>12157632341</v>
      </c>
      <c r="DI277" s="1698">
        <f t="shared" si="27"/>
        <v>27642525575</v>
      </c>
      <c r="DJ277" s="1698">
        <f t="shared" si="27"/>
        <v>0</v>
      </c>
      <c r="DK277" s="1698">
        <f t="shared" si="27"/>
        <v>0</v>
      </c>
      <c r="DL277" s="1698">
        <f t="shared" si="27"/>
        <v>11148485405</v>
      </c>
      <c r="DM277" s="1698">
        <f t="shared" si="27"/>
        <v>10745908908</v>
      </c>
      <c r="DN277" s="1698">
        <f t="shared" si="27"/>
        <v>0</v>
      </c>
      <c r="DO277" s="1698">
        <f t="shared" si="27"/>
        <v>0</v>
      </c>
      <c r="DP277" s="1698">
        <f t="shared" si="27"/>
        <v>35272696266</v>
      </c>
      <c r="DQ277" s="1698">
        <f t="shared" si="27"/>
        <v>10027183333</v>
      </c>
      <c r="DR277" s="1698">
        <f t="shared" ref="DR277:EW277" si="28">SUM(DR9:DR276)</f>
        <v>35232750002</v>
      </c>
      <c r="DS277" s="1698">
        <f t="shared" si="28"/>
        <v>2999396040</v>
      </c>
      <c r="DT277" s="1698">
        <f t="shared" si="28"/>
        <v>32924945177</v>
      </c>
      <c r="DU277" s="1698">
        <f t="shared" si="28"/>
        <v>167416100</v>
      </c>
      <c r="DV277" s="1698">
        <f t="shared" si="28"/>
        <v>86919269420</v>
      </c>
      <c r="DW277" s="1698">
        <f t="shared" si="28"/>
        <v>2097754501</v>
      </c>
      <c r="DX277" s="1698">
        <f t="shared" si="28"/>
        <v>0</v>
      </c>
      <c r="DY277" s="1698">
        <f t="shared" si="28"/>
        <v>0</v>
      </c>
      <c r="DZ277" s="1698">
        <f t="shared" si="28"/>
        <v>0</v>
      </c>
      <c r="EA277" s="1698">
        <f t="shared" si="28"/>
        <v>12080058024</v>
      </c>
      <c r="EB277" s="1698">
        <f t="shared" si="28"/>
        <v>0</v>
      </c>
      <c r="EC277" s="1698">
        <f t="shared" si="28"/>
        <v>0</v>
      </c>
      <c r="ED277" s="1698">
        <f t="shared" si="28"/>
        <v>-247382392577</v>
      </c>
      <c r="EE277" s="1698">
        <f t="shared" si="28"/>
        <v>-989342546404</v>
      </c>
      <c r="EF277" s="1698">
        <f t="shared" si="28"/>
        <v>0</v>
      </c>
      <c r="EG277" s="1698">
        <f t="shared" si="28"/>
        <v>0</v>
      </c>
      <c r="EH277" s="1698">
        <f t="shared" si="28"/>
        <v>0</v>
      </c>
      <c r="EI277" s="1698">
        <f t="shared" si="28"/>
        <v>-148952477</v>
      </c>
      <c r="EJ277" s="1698">
        <f t="shared" si="28"/>
        <v>-2154340571</v>
      </c>
      <c r="EK277" s="1698">
        <f t="shared" si="28"/>
        <v>7592606024</v>
      </c>
      <c r="EL277" s="1698">
        <f t="shared" si="28"/>
        <v>469695912534</v>
      </c>
      <c r="EM277" s="1698">
        <f t="shared" si="28"/>
        <v>0</v>
      </c>
      <c r="EN277" s="1698">
        <f t="shared" si="28"/>
        <v>0</v>
      </c>
      <c r="EO277" s="1698">
        <f t="shared" si="28"/>
        <v>0</v>
      </c>
      <c r="EP277" s="1698">
        <f t="shared" si="28"/>
        <v>0</v>
      </c>
      <c r="EQ277" s="1698">
        <f t="shared" si="28"/>
        <v>0</v>
      </c>
      <c r="ER277" s="1698">
        <f t="shared" si="28"/>
        <v>-444806167</v>
      </c>
      <c r="ES277" s="1698">
        <f t="shared" si="28"/>
        <v>0</v>
      </c>
      <c r="ET277" s="1698">
        <f t="shared" si="28"/>
        <v>0</v>
      </c>
      <c r="EU277" s="1698">
        <f t="shared" si="28"/>
        <v>0</v>
      </c>
      <c r="EV277" s="1698">
        <f t="shared" si="28"/>
        <v>0</v>
      </c>
      <c r="EW277" s="1698">
        <f t="shared" si="28"/>
        <v>-110398064</v>
      </c>
      <c r="EX277" s="1698">
        <f t="shared" ref="EX277:FA277" si="29">SUM(EX9:EX276)</f>
        <v>0</v>
      </c>
      <c r="EY277" s="1698">
        <f t="shared" si="29"/>
        <v>0</v>
      </c>
      <c r="EZ277" s="1698">
        <f t="shared" si="29"/>
        <v>-7307009753</v>
      </c>
      <c r="FA277" s="854">
        <f t="shared" si="29"/>
        <v>-503666144417</v>
      </c>
      <c r="FB277" s="854"/>
      <c r="FC277" s="404"/>
      <c r="FD277" s="404"/>
      <c r="FE277" s="404"/>
      <c r="FF277" s="404"/>
      <c r="FG277" s="404"/>
      <c r="FH277" s="404"/>
      <c r="FI277" s="404"/>
      <c r="FJ277" s="404"/>
      <c r="FK277" s="404"/>
      <c r="FL277" s="404"/>
    </row>
    <row r="278" spans="1:168" ht="21" thickBot="1" x14ac:dyDescent="0.55000000000000004">
      <c r="A278" s="603">
        <v>130500</v>
      </c>
      <c r="B278" s="603">
        <v>130500</v>
      </c>
      <c r="C278" s="1699" t="s">
        <v>821</v>
      </c>
      <c r="D278" s="1700">
        <f>D277-E277</f>
        <v>157694027811840</v>
      </c>
      <c r="E278" s="923"/>
      <c r="F278" s="609"/>
      <c r="G278" s="609"/>
      <c r="H278" s="609"/>
      <c r="I278" s="609"/>
      <c r="J278" s="609"/>
      <c r="K278" s="1701">
        <f>-K38</f>
        <v>0</v>
      </c>
      <c r="L278" s="609"/>
      <c r="M278" s="609"/>
      <c r="N278" s="609"/>
      <c r="O278" s="609"/>
      <c r="P278" s="609"/>
      <c r="Q278" s="609">
        <v>-1</v>
      </c>
      <c r="R278" s="609"/>
      <c r="S278" s="609"/>
      <c r="T278" s="609"/>
      <c r="U278" s="609"/>
      <c r="V278" s="609"/>
      <c r="W278" s="609"/>
      <c r="X278" s="609"/>
      <c r="Y278" s="609"/>
      <c r="Z278" s="609"/>
      <c r="AA278" s="609"/>
      <c r="AB278" s="609"/>
      <c r="AC278" s="609"/>
      <c r="AD278" s="609"/>
      <c r="AE278" s="609"/>
      <c r="AF278" s="609"/>
      <c r="AG278" s="609"/>
      <c r="AH278" s="609"/>
      <c r="AI278" s="609"/>
      <c r="AJ278" s="609"/>
      <c r="AK278" s="609"/>
      <c r="AL278" s="609"/>
      <c r="AM278" s="609"/>
      <c r="AN278" s="609"/>
      <c r="AO278" s="609"/>
      <c r="AP278" s="609"/>
      <c r="AQ278" s="609"/>
      <c r="AR278" s="609"/>
      <c r="AS278" s="609"/>
      <c r="AT278" s="609"/>
      <c r="AU278" s="609"/>
      <c r="AV278" s="609"/>
      <c r="AW278" s="609"/>
      <c r="AX278" s="609"/>
      <c r="AY278" s="609"/>
      <c r="AZ278" s="609">
        <v>-1</v>
      </c>
      <c r="BA278" s="609">
        <v>-1</v>
      </c>
      <c r="BB278" s="609"/>
      <c r="BC278" s="609"/>
      <c r="BD278" s="609"/>
      <c r="BE278" s="609"/>
      <c r="BF278" s="609">
        <v>-1</v>
      </c>
      <c r="BG278" s="609"/>
      <c r="BH278" s="609"/>
      <c r="BI278" s="609">
        <v>-1</v>
      </c>
      <c r="BJ278" s="609"/>
      <c r="BK278" s="609"/>
      <c r="BL278" s="609">
        <v>-1</v>
      </c>
      <c r="BM278" s="609">
        <v>-1</v>
      </c>
      <c r="BN278" s="609">
        <v>-1</v>
      </c>
      <c r="BO278" s="609">
        <v>-1</v>
      </c>
      <c r="BP278" s="609">
        <v>-1</v>
      </c>
      <c r="BQ278" s="609">
        <v>-1</v>
      </c>
      <c r="BR278" s="609">
        <v>-1</v>
      </c>
      <c r="BS278" s="609">
        <v>-1</v>
      </c>
      <c r="BT278" s="609">
        <v>-1</v>
      </c>
      <c r="BU278" s="609">
        <v>-1</v>
      </c>
      <c r="BV278" s="609">
        <v>-1</v>
      </c>
      <c r="BW278" s="609"/>
      <c r="BX278" s="609"/>
      <c r="BY278" s="609"/>
      <c r="BZ278" s="609">
        <v>-1</v>
      </c>
      <c r="CA278" s="609">
        <v>-1</v>
      </c>
      <c r="CB278" s="609">
        <v>-1</v>
      </c>
      <c r="CC278" s="609">
        <v>-1</v>
      </c>
      <c r="CD278" s="609"/>
      <c r="CE278" s="609"/>
      <c r="CF278" s="609"/>
      <c r="CG278" s="609"/>
      <c r="CH278" s="609"/>
      <c r="CI278" s="609"/>
      <c r="CJ278" s="609"/>
      <c r="CK278" s="609"/>
      <c r="CL278" s="609"/>
      <c r="CM278" s="609"/>
      <c r="CN278" s="609"/>
      <c r="CO278" s="609"/>
      <c r="CP278" s="609"/>
      <c r="CQ278" s="609"/>
      <c r="CR278" s="609"/>
      <c r="CS278" s="609"/>
      <c r="CT278" s="609"/>
      <c r="CU278" s="609"/>
      <c r="CV278" s="609"/>
      <c r="CW278" s="609"/>
      <c r="CX278" s="609"/>
      <c r="CY278" s="1702"/>
      <c r="CZ278" s="1702"/>
      <c r="DA278" s="609"/>
      <c r="DB278" s="609"/>
      <c r="DC278" s="609"/>
      <c r="DD278" s="609" t="s">
        <v>1004</v>
      </c>
      <c r="DE278" s="609">
        <v>137354250</v>
      </c>
      <c r="DF278" s="609"/>
      <c r="DG278" s="609"/>
      <c r="DH278" s="609"/>
      <c r="DI278" s="609"/>
      <c r="DJ278" s="609"/>
      <c r="DK278" s="609"/>
      <c r="DL278" s="609"/>
      <c r="DM278" s="609"/>
      <c r="DN278" s="609"/>
      <c r="DO278" s="609"/>
      <c r="DP278" s="609"/>
      <c r="DQ278" s="609"/>
      <c r="DR278" s="609"/>
      <c r="DS278" s="609"/>
      <c r="DT278" s="609"/>
      <c r="DU278" s="609"/>
      <c r="DV278" s="609"/>
      <c r="DW278" s="609"/>
      <c r="DX278" s="609"/>
      <c r="DY278" s="609"/>
      <c r="DZ278" s="609"/>
      <c r="EA278" s="609"/>
      <c r="EB278" s="609"/>
      <c r="EC278" s="609"/>
      <c r="ED278" s="609"/>
      <c r="EE278" s="609"/>
      <c r="EF278" s="609"/>
      <c r="EG278" s="609"/>
      <c r="EH278" s="609"/>
      <c r="EI278" s="609"/>
      <c r="EJ278" s="609"/>
      <c r="EK278" s="609"/>
      <c r="EL278" s="609"/>
      <c r="EM278" s="609"/>
      <c r="EN278" s="609"/>
      <c r="EO278" s="609"/>
      <c r="EP278" s="609"/>
      <c r="EQ278" s="609"/>
      <c r="ER278" s="609"/>
      <c r="ES278" s="609"/>
      <c r="ET278" s="609"/>
      <c r="EU278" s="609"/>
      <c r="EV278" s="609"/>
      <c r="EW278" s="609"/>
      <c r="EX278" s="609"/>
      <c r="EY278" s="609"/>
      <c r="EZ278" s="609"/>
      <c r="FA278" s="854">
        <f>SUM(F277:EZ277)</f>
        <v>-467420071</v>
      </c>
      <c r="FB278" s="609"/>
      <c r="FC278" s="404"/>
      <c r="FD278" s="404"/>
      <c r="FE278" s="404"/>
      <c r="FF278" s="404"/>
      <c r="FG278" s="404"/>
      <c r="FH278" s="404"/>
      <c r="FI278" s="404"/>
      <c r="FJ278" s="404"/>
      <c r="FK278" s="404"/>
      <c r="FL278" s="404"/>
    </row>
    <row r="279" spans="1:168" ht="21" thickBot="1" x14ac:dyDescent="0.3">
      <c r="A279" s="603">
        <v>140080</v>
      </c>
      <c r="B279" s="603">
        <v>140080</v>
      </c>
      <c r="C279" s="1703" t="s">
        <v>857</v>
      </c>
      <c r="D279" s="1704">
        <v>0</v>
      </c>
      <c r="E279" s="1704">
        <v>0</v>
      </c>
      <c r="F279" s="1705"/>
      <c r="G279" s="1705"/>
      <c r="H279" s="1705"/>
      <c r="I279" s="1705"/>
      <c r="J279" s="1705"/>
      <c r="K279" s="1706"/>
      <c r="L279" s="1705"/>
      <c r="M279" s="1705"/>
      <c r="N279" s="1705"/>
      <c r="O279" s="1705"/>
      <c r="P279" s="1707">
        <f>-P73</f>
        <v>0</v>
      </c>
      <c r="Q279" s="464">
        <f>Q277*Q278</f>
        <v>-2116950470565</v>
      </c>
      <c r="R279" s="464"/>
      <c r="S279" s="464"/>
      <c r="T279" s="609"/>
      <c r="U279" s="609"/>
      <c r="V279" s="609"/>
      <c r="W279" s="609"/>
      <c r="X279" s="609"/>
      <c r="Y279" s="609"/>
      <c r="Z279" s="609"/>
      <c r="AA279" s="609"/>
      <c r="AB279" s="609"/>
      <c r="AC279" s="609"/>
      <c r="AD279" s="609"/>
      <c r="AE279" s="609"/>
      <c r="AF279" s="609"/>
      <c r="AG279" s="609"/>
      <c r="AH279" s="609"/>
      <c r="AI279" s="609"/>
      <c r="AJ279" s="609"/>
      <c r="AK279" s="609"/>
      <c r="AL279" s="609"/>
      <c r="AM279" s="609"/>
      <c r="AN279" s="609"/>
      <c r="AO279" s="609"/>
      <c r="AP279" s="609"/>
      <c r="AQ279" s="609"/>
      <c r="AR279" s="609"/>
      <c r="AS279" s="609"/>
      <c r="AT279" s="609"/>
      <c r="AU279" s="609"/>
      <c r="AV279" s="609"/>
      <c r="AW279" s="609"/>
      <c r="AX279" s="609"/>
      <c r="AY279" s="609"/>
      <c r="AZ279" s="609">
        <f>AZ277*AZ278</f>
        <v>0</v>
      </c>
      <c r="BA279" s="609">
        <f>BA277*BA278</f>
        <v>0</v>
      </c>
      <c r="BB279" s="609">
        <f>BB277*BB278</f>
        <v>0</v>
      </c>
      <c r="BC279" s="609">
        <f t="shared" ref="BC279:BK279" si="30">BC277*BC278</f>
        <v>0</v>
      </c>
      <c r="BD279" s="609">
        <f t="shared" si="30"/>
        <v>0</v>
      </c>
      <c r="BE279" s="609">
        <f t="shared" si="30"/>
        <v>0</v>
      </c>
      <c r="BF279" s="609">
        <f t="shared" si="30"/>
        <v>9069783591</v>
      </c>
      <c r="BG279" s="609">
        <f t="shared" si="30"/>
        <v>0</v>
      </c>
      <c r="BH279" s="609">
        <f t="shared" si="30"/>
        <v>0</v>
      </c>
      <c r="BI279" s="609">
        <f>BI277*BI278</f>
        <v>10444050576</v>
      </c>
      <c r="BJ279" s="609">
        <f t="shared" si="30"/>
        <v>0</v>
      </c>
      <c r="BK279" s="609">
        <f t="shared" si="30"/>
        <v>0</v>
      </c>
      <c r="BL279" s="609">
        <f>BL277*BL278</f>
        <v>97569292858</v>
      </c>
      <c r="BM279" s="609">
        <f>BM277*BM278</f>
        <v>2798087135</v>
      </c>
      <c r="BN279" s="609">
        <f t="shared" ref="BN279:BV279" si="31">BN277*BN278</f>
        <v>0</v>
      </c>
      <c r="BO279" s="609">
        <f t="shared" si="31"/>
        <v>77100237752</v>
      </c>
      <c r="BP279" s="609">
        <f t="shared" si="31"/>
        <v>5837371764</v>
      </c>
      <c r="BQ279" s="609">
        <f t="shared" si="31"/>
        <v>30641067958</v>
      </c>
      <c r="BR279" s="609">
        <f t="shared" si="31"/>
        <v>132114583</v>
      </c>
      <c r="BS279" s="609">
        <f t="shared" si="31"/>
        <v>58860701040</v>
      </c>
      <c r="BT279" s="609">
        <f t="shared" si="31"/>
        <v>32466240000</v>
      </c>
      <c r="BU279" s="609">
        <f t="shared" si="31"/>
        <v>28756387349</v>
      </c>
      <c r="BV279" s="609">
        <f t="shared" si="31"/>
        <v>23198511579</v>
      </c>
      <c r="BW279" s="609"/>
      <c r="BX279" s="609"/>
      <c r="BY279" s="609"/>
      <c r="BZ279" s="609">
        <f>BZ277*BZ278</f>
        <v>0</v>
      </c>
      <c r="CA279" s="609">
        <f>CA277*CA278</f>
        <v>1195076657039</v>
      </c>
      <c r="CB279" s="609">
        <f>CB277*CB278</f>
        <v>89344395631</v>
      </c>
      <c r="CC279" s="609">
        <f>CC277*CC278</f>
        <v>-43869721761</v>
      </c>
      <c r="CD279" s="609"/>
      <c r="CE279" s="609"/>
      <c r="CF279" s="609"/>
      <c r="CG279" s="609"/>
      <c r="CH279" s="609"/>
      <c r="CI279" s="609"/>
      <c r="CJ279" s="609"/>
      <c r="CK279" s="609"/>
      <c r="CL279" s="609"/>
      <c r="CM279" s="609"/>
      <c r="CN279" s="609"/>
      <c r="CO279" s="609"/>
      <c r="CP279" s="609"/>
      <c r="CQ279" s="609"/>
      <c r="CR279" s="609"/>
      <c r="CS279" s="609"/>
      <c r="CT279" s="609"/>
      <c r="CU279" s="609"/>
      <c r="CV279" s="609"/>
      <c r="CW279" s="609"/>
      <c r="CX279" s="609"/>
      <c r="CY279" s="1702"/>
      <c r="CZ279" s="1702"/>
      <c r="DA279" s="609"/>
      <c r="DB279" s="609"/>
      <c r="DC279" s="609"/>
      <c r="DD279" s="609" t="s">
        <v>1635</v>
      </c>
      <c r="DE279" s="609">
        <f>DE277-DE278</f>
        <v>32371919683</v>
      </c>
      <c r="DF279" s="609"/>
      <c r="DG279" s="609"/>
      <c r="DH279" s="609"/>
      <c r="DI279" s="609"/>
      <c r="DJ279" s="609"/>
      <c r="DK279" s="609"/>
      <c r="DL279" s="609"/>
      <c r="DM279" s="609"/>
      <c r="DN279" s="609"/>
      <c r="DO279" s="609"/>
      <c r="DP279" s="609"/>
      <c r="DQ279" s="609"/>
      <c r="DR279" s="609"/>
      <c r="DS279" s="609"/>
      <c r="DT279" s="609"/>
      <c r="DU279" s="609"/>
      <c r="DV279" s="609"/>
      <c r="DW279" s="609"/>
      <c r="DX279" s="609"/>
      <c r="DY279" s="609"/>
      <c r="DZ279" s="609"/>
      <c r="EA279" s="609"/>
      <c r="EB279" s="609"/>
      <c r="EC279" s="609"/>
      <c r="ED279" s="609"/>
      <c r="EE279" s="609"/>
      <c r="EF279" s="609"/>
      <c r="EG279" s="609"/>
      <c r="EH279" s="609"/>
      <c r="EI279" s="609"/>
      <c r="EJ279" s="609"/>
      <c r="EK279" s="609"/>
      <c r="EL279" s="609"/>
      <c r="EM279" s="609"/>
      <c r="EN279" s="609"/>
      <c r="EO279" s="609"/>
      <c r="EP279" s="609"/>
      <c r="EQ279" s="609"/>
      <c r="ER279" s="609"/>
      <c r="ES279" s="609"/>
      <c r="ET279" s="609"/>
      <c r="EU279" s="609"/>
      <c r="EV279" s="609"/>
      <c r="EW279" s="609"/>
      <c r="EX279" s="609"/>
      <c r="EY279" s="609"/>
      <c r="EZ279" s="609"/>
      <c r="FA279" s="609"/>
      <c r="FB279" s="609"/>
      <c r="FC279" s="404"/>
      <c r="FD279" s="404"/>
      <c r="FE279" s="404"/>
      <c r="FF279" s="404"/>
      <c r="FG279" s="404"/>
      <c r="FH279" s="404"/>
      <c r="FI279" s="404"/>
      <c r="FJ279" s="404"/>
      <c r="FK279" s="404"/>
      <c r="FL279" s="404"/>
    </row>
    <row r="280" spans="1:168" ht="21" thickBot="1" x14ac:dyDescent="0.3">
      <c r="A280" s="1708" t="s">
        <v>1134</v>
      </c>
      <c r="B280" s="618">
        <v>310101</v>
      </c>
      <c r="C280" s="1709" t="s">
        <v>912</v>
      </c>
      <c r="D280" s="1710">
        <v>0</v>
      </c>
      <c r="E280" s="1710">
        <v>2310029789944</v>
      </c>
      <c r="F280" s="1711"/>
      <c r="G280" s="1711"/>
      <c r="H280" s="1711"/>
      <c r="I280" s="1711"/>
      <c r="J280" s="1711"/>
      <c r="K280" s="1658"/>
      <c r="L280" s="1711"/>
      <c r="M280" s="1711"/>
      <c r="N280" s="1711"/>
      <c r="O280" s="1711"/>
      <c r="P280" s="1658"/>
      <c r="Q280" s="464"/>
      <c r="R280" s="464"/>
      <c r="S280" s="464"/>
      <c r="T280" s="609"/>
      <c r="U280" s="609"/>
      <c r="V280" s="609"/>
      <c r="W280" s="609"/>
      <c r="X280" s="609"/>
      <c r="Y280" s="609"/>
      <c r="Z280" s="609"/>
      <c r="AA280" s="609"/>
      <c r="AB280" s="609"/>
      <c r="AC280" s="609"/>
      <c r="AD280" s="609"/>
      <c r="AE280" s="609"/>
      <c r="AF280" s="609"/>
      <c r="AG280" s="609"/>
      <c r="AH280" s="609"/>
      <c r="AI280" s="609"/>
      <c r="AJ280" s="609"/>
      <c r="AK280" s="609"/>
      <c r="AL280" s="609"/>
      <c r="AM280" s="609"/>
      <c r="AN280" s="609"/>
      <c r="AO280" s="609"/>
      <c r="AP280" s="609"/>
      <c r="AQ280" s="609"/>
      <c r="AR280" s="609"/>
      <c r="AS280" s="609"/>
      <c r="AT280" s="609"/>
      <c r="AU280" s="609"/>
      <c r="AV280" s="609"/>
      <c r="AW280" s="609"/>
      <c r="AX280" s="609"/>
      <c r="AY280" s="609"/>
      <c r="AZ280" s="609"/>
      <c r="BA280" s="609"/>
      <c r="BB280" s="609"/>
      <c r="BC280" s="609"/>
      <c r="BD280" s="609"/>
      <c r="BE280" s="609"/>
      <c r="BF280" s="609"/>
      <c r="BG280" s="609"/>
      <c r="BH280" s="609"/>
      <c r="BI280" s="609"/>
      <c r="BJ280" s="609"/>
      <c r="BK280" s="609"/>
      <c r="BL280" s="609"/>
      <c r="BM280" s="609"/>
      <c r="BN280" s="609"/>
      <c r="BO280" s="609"/>
      <c r="BP280" s="609"/>
      <c r="BQ280" s="609"/>
      <c r="BR280" s="609"/>
      <c r="BS280" s="609"/>
      <c r="BT280" s="609"/>
      <c r="BU280" s="609"/>
      <c r="BV280" s="609"/>
      <c r="BW280" s="609"/>
      <c r="BX280" s="609"/>
      <c r="BY280" s="609"/>
      <c r="BZ280" s="609"/>
      <c r="CA280" s="609"/>
      <c r="CB280" s="609"/>
      <c r="CC280" s="609"/>
      <c r="CD280" s="609"/>
      <c r="CE280" s="609"/>
      <c r="CF280" s="609"/>
      <c r="CG280" s="609"/>
      <c r="CH280" s="609"/>
      <c r="CI280" s="609"/>
      <c r="CJ280" s="609"/>
      <c r="CK280" s="609"/>
      <c r="CL280" s="609"/>
      <c r="CM280" s="609"/>
      <c r="CN280" s="609"/>
      <c r="CO280" s="609"/>
      <c r="CP280" s="609"/>
      <c r="CQ280" s="609"/>
      <c r="CR280" s="609"/>
      <c r="CS280" s="609"/>
      <c r="CT280" s="609"/>
      <c r="CU280" s="609"/>
      <c r="CV280" s="609"/>
      <c r="CW280" s="609"/>
      <c r="CX280" s="609"/>
      <c r="CY280" s="1702"/>
      <c r="CZ280" s="1702"/>
      <c r="DA280" s="609"/>
      <c r="DB280" s="609"/>
      <c r="DC280" s="609"/>
      <c r="DD280" s="609"/>
      <c r="DE280" s="609"/>
      <c r="DF280" s="609"/>
      <c r="DG280" s="609"/>
      <c r="DH280" s="609"/>
      <c r="DI280" s="609"/>
      <c r="DJ280" s="609"/>
      <c r="DK280" s="609"/>
      <c r="DL280" s="609"/>
      <c r="DM280" s="609"/>
      <c r="DN280" s="609"/>
      <c r="DO280" s="609"/>
      <c r="DP280" s="609"/>
      <c r="DQ280" s="609"/>
      <c r="DR280" s="609"/>
      <c r="DS280" s="609"/>
      <c r="DT280" s="609"/>
      <c r="DU280" s="609"/>
      <c r="DV280" s="609"/>
      <c r="DW280" s="609"/>
      <c r="DX280" s="609"/>
      <c r="DY280" s="609"/>
      <c r="DZ280" s="609"/>
      <c r="EA280" s="609"/>
      <c r="EB280" s="609"/>
      <c r="EC280" s="609"/>
      <c r="ED280" s="609"/>
      <c r="EE280" s="609"/>
      <c r="EF280" s="609"/>
      <c r="EG280" s="609"/>
      <c r="EH280" s="609"/>
      <c r="EI280" s="609"/>
      <c r="EJ280" s="609"/>
      <c r="EK280" s="609"/>
      <c r="EL280" s="609"/>
      <c r="EM280" s="609"/>
      <c r="EN280" s="609"/>
      <c r="EO280" s="609"/>
      <c r="EP280" s="609"/>
      <c r="EQ280" s="609"/>
      <c r="ER280" s="609"/>
      <c r="ES280" s="609"/>
      <c r="ET280" s="609"/>
      <c r="EU280" s="609"/>
      <c r="EV280" s="609"/>
      <c r="EW280" s="609"/>
      <c r="EX280" s="609"/>
      <c r="EY280" s="609"/>
      <c r="EZ280" s="609"/>
      <c r="FA280" s="609"/>
      <c r="FB280" s="609"/>
      <c r="FC280" s="404"/>
      <c r="FD280" s="404"/>
      <c r="FE280" s="404"/>
      <c r="FF280" s="404"/>
      <c r="FG280" s="404"/>
      <c r="FH280" s="404"/>
      <c r="FI280" s="404"/>
      <c r="FJ280" s="404"/>
      <c r="FK280" s="404"/>
      <c r="FL280" s="404"/>
    </row>
    <row r="281" spans="1:168" ht="20.25" x14ac:dyDescent="0.25">
      <c r="A281" s="398"/>
      <c r="B281" s="399"/>
      <c r="C281" s="1712"/>
      <c r="D281" s="923"/>
      <c r="E281" s="923"/>
      <c r="F281" s="609"/>
      <c r="G281" s="609"/>
      <c r="H281" s="609"/>
      <c r="I281" s="609"/>
      <c r="J281" s="609"/>
      <c r="K281" s="464"/>
      <c r="L281" s="609"/>
      <c r="M281" s="609"/>
      <c r="N281" s="609"/>
      <c r="O281" s="609"/>
      <c r="P281" s="464"/>
      <c r="Q281" s="464"/>
      <c r="R281" s="464"/>
      <c r="S281" s="464"/>
      <c r="T281" s="609"/>
      <c r="U281" s="609"/>
      <c r="V281" s="609"/>
      <c r="W281" s="609"/>
      <c r="X281" s="609"/>
      <c r="Y281" s="609"/>
      <c r="Z281" s="609"/>
      <c r="AA281" s="609"/>
      <c r="AB281" s="609"/>
      <c r="AC281" s="609"/>
      <c r="AD281" s="609"/>
      <c r="AE281" s="609"/>
      <c r="AF281" s="609"/>
      <c r="AG281" s="609"/>
      <c r="AH281" s="609"/>
      <c r="AI281" s="609"/>
      <c r="AJ281" s="609"/>
      <c r="AK281" s="609"/>
      <c r="AL281" s="609"/>
      <c r="AM281" s="1713">
        <f>D277-E277</f>
        <v>157694027811840</v>
      </c>
      <c r="AN281" s="609"/>
      <c r="AO281" s="609"/>
      <c r="AP281" s="609"/>
      <c r="AQ281" s="609"/>
      <c r="AR281" s="609"/>
      <c r="AS281" s="609"/>
      <c r="AT281" s="609"/>
      <c r="AU281" s="609"/>
      <c r="AV281" s="609"/>
      <c r="AW281" s="609"/>
      <c r="AX281" s="609"/>
      <c r="AY281" s="609"/>
      <c r="AZ281" s="609"/>
      <c r="BA281" s="609"/>
      <c r="BB281" s="609"/>
      <c r="BC281" s="609"/>
      <c r="BD281" s="609"/>
      <c r="BE281" s="609"/>
      <c r="BF281" s="609"/>
      <c r="BG281" s="609"/>
      <c r="BH281" s="609"/>
      <c r="BI281" s="609"/>
      <c r="BJ281" s="609"/>
      <c r="BK281" s="609"/>
      <c r="BL281" s="609"/>
      <c r="BM281" s="609"/>
      <c r="BN281" s="609"/>
      <c r="BO281" s="609"/>
      <c r="BP281" s="609"/>
      <c r="BQ281" s="609"/>
      <c r="BR281" s="609"/>
      <c r="BS281" s="609"/>
      <c r="BT281" s="609"/>
      <c r="BU281" s="609"/>
      <c r="BV281" s="609"/>
      <c r="BW281" s="609"/>
      <c r="BX281" s="609"/>
      <c r="BY281" s="609"/>
      <c r="BZ281" s="609"/>
      <c r="CA281" s="609"/>
      <c r="CB281" s="609"/>
      <c r="CC281" s="609"/>
      <c r="CD281" s="609"/>
      <c r="CE281" s="609"/>
      <c r="CF281" s="609"/>
      <c r="CG281" s="609"/>
      <c r="CH281" s="609"/>
      <c r="CI281" s="609"/>
      <c r="CJ281" s="609"/>
      <c r="CK281" s="609"/>
      <c r="CL281" s="609"/>
      <c r="CM281" s="609"/>
      <c r="CN281" s="609"/>
      <c r="CO281" s="609"/>
      <c r="CP281" s="609"/>
      <c r="CQ281" s="609"/>
      <c r="CR281" s="609"/>
      <c r="CS281" s="609"/>
      <c r="CT281" s="609"/>
      <c r="CU281" s="609"/>
      <c r="CV281" s="609"/>
      <c r="CW281" s="609"/>
      <c r="CX281" s="609"/>
      <c r="CY281" s="1702"/>
      <c r="CZ281" s="1702"/>
      <c r="DA281" s="609"/>
      <c r="DB281" s="609"/>
      <c r="DC281" s="609"/>
      <c r="DD281" s="609"/>
      <c r="DE281" s="609"/>
      <c r="DF281" s="609"/>
      <c r="DG281" s="609"/>
      <c r="DH281" s="609"/>
      <c r="DI281" s="609"/>
      <c r="DJ281" s="609"/>
      <c r="DK281" s="609"/>
      <c r="DL281" s="609"/>
      <c r="DM281" s="609"/>
      <c r="DN281" s="609"/>
      <c r="DO281" s="609"/>
      <c r="DP281" s="609"/>
      <c r="DQ281" s="609"/>
      <c r="DR281" s="609"/>
      <c r="DS281" s="609"/>
      <c r="DT281" s="609"/>
      <c r="DU281" s="609"/>
      <c r="DV281" s="609"/>
      <c r="DW281" s="609"/>
      <c r="DX281" s="609"/>
      <c r="DY281" s="609"/>
      <c r="DZ281" s="609"/>
      <c r="EA281" s="609"/>
      <c r="EB281" s="609"/>
      <c r="EC281" s="609"/>
      <c r="ED281" s="609"/>
      <c r="EE281" s="609"/>
      <c r="EF281" s="609"/>
      <c r="EG281" s="609"/>
      <c r="EH281" s="609"/>
      <c r="EI281" s="609"/>
      <c r="EJ281" s="609"/>
      <c r="EK281" s="609"/>
      <c r="EL281" s="609"/>
      <c r="EM281" s="609"/>
      <c r="EN281" s="609"/>
      <c r="EO281" s="609"/>
      <c r="EP281" s="609"/>
      <c r="EQ281" s="609"/>
      <c r="ER281" s="609"/>
      <c r="ES281" s="609"/>
      <c r="ET281" s="609"/>
      <c r="EU281" s="609"/>
      <c r="EV281" s="609"/>
      <c r="EW281" s="609"/>
      <c r="EX281" s="609"/>
      <c r="EY281" s="609"/>
      <c r="EZ281" s="609"/>
      <c r="FA281" s="609"/>
      <c r="FB281" s="609"/>
      <c r="FC281" s="404"/>
      <c r="FD281" s="404"/>
      <c r="FE281" s="404"/>
      <c r="FF281" s="404"/>
      <c r="FG281" s="404"/>
      <c r="FH281" s="404"/>
      <c r="FI281" s="404"/>
      <c r="FJ281" s="404"/>
      <c r="FK281" s="404"/>
      <c r="FL281" s="404"/>
    </row>
    <row r="282" spans="1:168" ht="20.25" x14ac:dyDescent="0.25">
      <c r="A282" s="398"/>
      <c r="B282" s="399"/>
      <c r="C282" s="630" t="s">
        <v>1135</v>
      </c>
      <c r="D282" s="921"/>
      <c r="E282" s="921">
        <f>CL277</f>
        <v>-25841328832248</v>
      </c>
      <c r="F282" s="609"/>
      <c r="G282" s="609"/>
      <c r="H282" s="609"/>
      <c r="I282" s="609"/>
      <c r="J282" s="609"/>
      <c r="K282" s="609"/>
      <c r="L282" s="609"/>
      <c r="M282" s="609"/>
      <c r="N282" s="609"/>
      <c r="O282" s="609"/>
      <c r="P282" s="609"/>
      <c r="Q282" s="609"/>
      <c r="R282" s="609"/>
      <c r="S282" s="609"/>
      <c r="T282" s="609"/>
      <c r="U282" s="609"/>
      <c r="V282" s="609"/>
      <c r="W282" s="609"/>
      <c r="X282" s="609"/>
      <c r="Y282" s="609"/>
      <c r="Z282" s="609"/>
      <c r="AA282" s="609"/>
      <c r="AB282" s="609"/>
      <c r="AC282" s="609"/>
      <c r="AD282" s="609"/>
      <c r="AE282" s="609"/>
      <c r="AF282" s="609"/>
      <c r="AG282" s="609"/>
      <c r="AH282" s="609"/>
      <c r="AI282" s="609"/>
      <c r="AJ282" s="609"/>
      <c r="AK282" s="609"/>
      <c r="AL282" s="609"/>
      <c r="AM282" s="609"/>
      <c r="AN282" s="609"/>
      <c r="AO282" s="609"/>
      <c r="AP282" s="609"/>
      <c r="AQ282" s="609"/>
      <c r="AR282" s="609"/>
      <c r="AS282" s="609"/>
      <c r="AT282" s="609"/>
      <c r="AU282" s="609"/>
      <c r="AV282" s="609"/>
      <c r="AW282" s="609"/>
      <c r="AX282" s="609"/>
      <c r="AY282" s="609"/>
      <c r="AZ282" s="609"/>
      <c r="BA282" s="609"/>
      <c r="BB282" s="609"/>
      <c r="BC282" s="609"/>
      <c r="BD282" s="609"/>
      <c r="BE282" s="609"/>
      <c r="BF282" s="609"/>
      <c r="BG282" s="609"/>
      <c r="BH282" s="609"/>
      <c r="BI282" s="609"/>
      <c r="BJ282" s="609"/>
      <c r="BK282" s="609"/>
      <c r="BL282" s="609"/>
      <c r="BM282" s="609"/>
      <c r="BN282" s="609"/>
      <c r="BO282" s="609"/>
      <c r="BP282" s="609"/>
      <c r="BQ282" s="609"/>
      <c r="BR282" s="609"/>
      <c r="BS282" s="609"/>
      <c r="BT282" s="609"/>
      <c r="BU282" s="609"/>
      <c r="BV282" s="609"/>
      <c r="BW282" s="609"/>
      <c r="BX282" s="609"/>
      <c r="BY282" s="609"/>
      <c r="BZ282" s="609"/>
      <c r="CA282" s="609"/>
      <c r="CB282" s="609"/>
      <c r="CC282" s="609"/>
      <c r="CD282" s="609"/>
      <c r="CE282" s="609"/>
      <c r="CF282" s="609"/>
      <c r="CG282" s="609"/>
      <c r="CH282" s="609"/>
      <c r="CI282" s="609"/>
      <c r="CJ282" s="609"/>
      <c r="CK282" s="609"/>
      <c r="CL282" s="609"/>
      <c r="CM282" s="609"/>
      <c r="CN282" s="609"/>
      <c r="CO282" s="609"/>
      <c r="CP282" s="609"/>
      <c r="CQ282" s="609"/>
      <c r="CR282" s="609"/>
      <c r="CS282" s="609"/>
      <c r="CT282" s="609"/>
      <c r="CU282" s="609"/>
      <c r="CV282" s="609"/>
      <c r="CW282" s="609"/>
      <c r="CX282" s="609"/>
      <c r="CY282" s="1702"/>
      <c r="CZ282" s="1702"/>
      <c r="DA282" s="609"/>
      <c r="DB282" s="609"/>
      <c r="DC282" s="609"/>
      <c r="DD282" s="609"/>
      <c r="DE282" s="609"/>
      <c r="DF282" s="609"/>
      <c r="DG282" s="609"/>
      <c r="DH282" s="609"/>
      <c r="DI282" s="609"/>
      <c r="DJ282" s="609"/>
      <c r="DK282" s="609"/>
      <c r="DL282" s="609"/>
      <c r="DM282" s="609"/>
      <c r="DN282" s="609"/>
      <c r="DO282" s="609"/>
      <c r="DP282" s="609"/>
      <c r="DQ282" s="609"/>
      <c r="DR282" s="609"/>
      <c r="DS282" s="609"/>
      <c r="DT282" s="609"/>
      <c r="DU282" s="609"/>
      <c r="DV282" s="609"/>
      <c r="DW282" s="609"/>
      <c r="DX282" s="609"/>
      <c r="DY282" s="609"/>
      <c r="DZ282" s="609"/>
      <c r="EA282" s="609"/>
      <c r="EB282" s="609"/>
      <c r="EC282" s="609"/>
      <c r="ED282" s="609"/>
      <c r="EE282" s="609"/>
      <c r="EF282" s="609"/>
      <c r="EG282" s="609"/>
      <c r="EH282" s="609"/>
      <c r="EI282" s="609"/>
      <c r="EJ282" s="609"/>
      <c r="EK282" s="609"/>
      <c r="EL282" s="609"/>
      <c r="EM282" s="609"/>
      <c r="EN282" s="609"/>
      <c r="EO282" s="609"/>
      <c r="EP282" s="609"/>
      <c r="EQ282" s="609"/>
      <c r="ER282" s="609"/>
      <c r="ES282" s="609"/>
      <c r="ET282" s="609"/>
      <c r="EU282" s="609"/>
      <c r="EV282" s="609"/>
      <c r="EW282" s="609"/>
      <c r="EX282" s="609"/>
      <c r="EY282" s="609"/>
      <c r="EZ282" s="609"/>
      <c r="FA282" s="609"/>
      <c r="FB282" s="609"/>
      <c r="FC282" s="404"/>
      <c r="FD282" s="404"/>
      <c r="FE282" s="404"/>
      <c r="FF282" s="404"/>
      <c r="FG282" s="404"/>
      <c r="FH282" s="404"/>
      <c r="FI282" s="404"/>
      <c r="FJ282" s="404"/>
      <c r="FK282" s="404"/>
      <c r="FL282" s="404"/>
    </row>
    <row r="283" spans="1:168" ht="20.25" x14ac:dyDescent="0.25">
      <c r="A283" s="398"/>
      <c r="B283" s="399"/>
      <c r="C283" s="630" t="s">
        <v>670</v>
      </c>
      <c r="D283" s="921">
        <f>CM277</f>
        <v>23117694562004</v>
      </c>
      <c r="E283" s="921"/>
      <c r="F283" s="609"/>
      <c r="G283" s="609"/>
      <c r="H283" s="609"/>
      <c r="I283" s="609"/>
      <c r="J283" s="609"/>
      <c r="K283" s="609"/>
      <c r="L283" s="609"/>
      <c r="M283" s="609"/>
      <c r="N283" s="609"/>
      <c r="O283" s="609"/>
      <c r="P283" s="609"/>
      <c r="Q283" s="609"/>
      <c r="R283" s="609"/>
      <c r="S283" s="609"/>
      <c r="T283" s="609"/>
      <c r="U283" s="609"/>
      <c r="V283" s="609"/>
      <c r="W283" s="609"/>
      <c r="X283" s="609"/>
      <c r="Y283" s="609"/>
      <c r="Z283" s="609"/>
      <c r="AA283" s="609"/>
      <c r="AB283" s="609"/>
      <c r="AC283" s="609"/>
      <c r="AD283" s="609"/>
      <c r="AE283" s="609"/>
      <c r="AF283" s="609"/>
      <c r="AG283" s="609"/>
      <c r="AH283" s="609"/>
      <c r="AI283" s="609"/>
      <c r="AJ283" s="609"/>
      <c r="AK283" s="609"/>
      <c r="AL283" s="609"/>
      <c r="AM283" s="609"/>
      <c r="AN283" s="609"/>
      <c r="AO283" s="609"/>
      <c r="AP283" s="609"/>
      <c r="AQ283" s="609"/>
      <c r="AR283" s="609"/>
      <c r="AS283" s="609"/>
      <c r="AT283" s="609"/>
      <c r="AU283" s="609"/>
      <c r="AV283" s="609"/>
      <c r="AW283" s="609"/>
      <c r="AX283" s="609"/>
      <c r="AY283" s="609"/>
      <c r="AZ283" s="609"/>
      <c r="BA283" s="609"/>
      <c r="BB283" s="609"/>
      <c r="BC283" s="609"/>
      <c r="BD283" s="609"/>
      <c r="BE283" s="609"/>
      <c r="BF283" s="609"/>
      <c r="BG283" s="609"/>
      <c r="BH283" s="609"/>
      <c r="BI283" s="609"/>
      <c r="BJ283" s="609"/>
      <c r="BK283" s="609"/>
      <c r="BL283" s="609"/>
      <c r="BM283" s="609"/>
      <c r="BN283" s="609"/>
      <c r="BO283" s="609"/>
      <c r="BP283" s="609"/>
      <c r="BQ283" s="609"/>
      <c r="BR283" s="609"/>
      <c r="BS283" s="609"/>
      <c r="BT283" s="609"/>
      <c r="BU283" s="609">
        <f>E282-D283</f>
        <v>-48959023394252</v>
      </c>
      <c r="BV283" s="609"/>
      <c r="BW283" s="609"/>
      <c r="BX283" s="609"/>
      <c r="BY283" s="609"/>
      <c r="BZ283" s="609"/>
      <c r="CA283" s="609"/>
      <c r="CB283" s="609"/>
      <c r="CC283" s="609"/>
      <c r="CD283" s="609"/>
      <c r="CE283" s="609"/>
      <c r="CF283" s="609"/>
      <c r="CG283" s="609"/>
      <c r="CH283" s="609"/>
      <c r="CI283" s="609"/>
      <c r="CJ283" s="609"/>
      <c r="CK283" s="609"/>
      <c r="CL283" s="609"/>
      <c r="CM283" s="609"/>
      <c r="CN283" s="609"/>
      <c r="CO283" s="609"/>
      <c r="CP283" s="609"/>
      <c r="CQ283" s="609"/>
      <c r="CR283" s="609"/>
      <c r="CS283" s="609"/>
      <c r="CT283" s="609"/>
      <c r="CU283" s="609"/>
      <c r="CV283" s="609"/>
      <c r="CW283" s="609"/>
      <c r="CX283" s="609"/>
      <c r="CY283" s="1702"/>
      <c r="CZ283" s="1702"/>
      <c r="DA283" s="609"/>
      <c r="DB283" s="609"/>
      <c r="DC283" s="609"/>
      <c r="DD283" s="609"/>
      <c r="DE283" s="609"/>
      <c r="DF283" s="609"/>
      <c r="DG283" s="609"/>
      <c r="DH283" s="609"/>
      <c r="DI283" s="609"/>
      <c r="DJ283" s="609"/>
      <c r="DK283" s="609"/>
      <c r="DL283" s="609"/>
      <c r="DM283" s="609"/>
      <c r="DN283" s="609"/>
      <c r="DO283" s="609"/>
      <c r="DP283" s="609"/>
      <c r="DQ283" s="609"/>
      <c r="DR283" s="609"/>
      <c r="DS283" s="609"/>
      <c r="DT283" s="609"/>
      <c r="DU283" s="609"/>
      <c r="DV283" s="609"/>
      <c r="DW283" s="609"/>
      <c r="DX283" s="609"/>
      <c r="DY283" s="609"/>
      <c r="DZ283" s="609"/>
      <c r="EA283" s="609"/>
      <c r="EB283" s="609"/>
      <c r="EC283" s="609"/>
      <c r="ED283" s="609"/>
      <c r="EE283" s="609"/>
      <c r="EF283" s="609"/>
      <c r="EG283" s="609"/>
      <c r="EH283" s="609"/>
      <c r="EI283" s="609"/>
      <c r="EJ283" s="609"/>
      <c r="EK283" s="609"/>
      <c r="EL283" s="609"/>
      <c r="EM283" s="609"/>
      <c r="EN283" s="609"/>
      <c r="EO283" s="609"/>
      <c r="EP283" s="609"/>
      <c r="EQ283" s="609"/>
      <c r="ER283" s="609"/>
      <c r="ES283" s="609"/>
      <c r="ET283" s="609"/>
      <c r="EU283" s="609"/>
      <c r="EV283" s="609"/>
      <c r="EW283" s="609"/>
      <c r="EX283" s="609"/>
      <c r="EY283" s="609"/>
      <c r="EZ283" s="609"/>
      <c r="FA283" s="609"/>
      <c r="FB283" s="609"/>
      <c r="FC283" s="404"/>
      <c r="FD283" s="404"/>
      <c r="FE283" s="404"/>
      <c r="FF283" s="404"/>
      <c r="FG283" s="404"/>
      <c r="FH283" s="404"/>
      <c r="FI283" s="404"/>
      <c r="FJ283" s="404"/>
      <c r="FK283" s="404"/>
      <c r="FL283" s="404"/>
    </row>
    <row r="284" spans="1:168" ht="20.25" x14ac:dyDescent="0.25">
      <c r="A284" s="398"/>
      <c r="B284" s="399"/>
      <c r="C284" s="630" t="s">
        <v>1136</v>
      </c>
      <c r="D284" s="921">
        <f>SUM(CN277:CU277)</f>
        <v>2673818962974</v>
      </c>
      <c r="E284" s="921"/>
      <c r="F284" s="609"/>
      <c r="G284" s="609"/>
      <c r="H284" s="609"/>
      <c r="I284" s="609"/>
      <c r="J284" s="609"/>
      <c r="K284" s="609"/>
      <c r="L284" s="609"/>
      <c r="M284" s="609"/>
      <c r="N284" s="609"/>
      <c r="O284" s="609"/>
      <c r="P284" s="609"/>
      <c r="Q284" s="609"/>
      <c r="R284" s="609"/>
      <c r="S284" s="609"/>
      <c r="T284" s="609"/>
      <c r="U284" s="609"/>
      <c r="V284" s="609"/>
      <c r="W284" s="609"/>
      <c r="X284" s="609"/>
      <c r="Y284" s="609"/>
      <c r="Z284" s="609"/>
      <c r="AA284" s="609"/>
      <c r="AB284" s="609"/>
      <c r="AC284" s="609"/>
      <c r="AD284" s="609"/>
      <c r="AE284" s="609"/>
      <c r="AF284" s="609"/>
      <c r="AG284" s="609"/>
      <c r="AH284" s="609"/>
      <c r="AI284" s="609"/>
      <c r="AJ284" s="609"/>
      <c r="AK284" s="609"/>
      <c r="AL284" s="609"/>
      <c r="AM284" s="609"/>
      <c r="AN284" s="609"/>
      <c r="AO284" s="609"/>
      <c r="AP284" s="609"/>
      <c r="AQ284" s="609"/>
      <c r="AR284" s="609"/>
      <c r="AS284" s="609"/>
      <c r="AT284" s="609"/>
      <c r="AU284" s="609"/>
      <c r="AV284" s="609"/>
      <c r="AW284" s="609"/>
      <c r="AX284" s="609"/>
      <c r="AY284" s="609"/>
      <c r="AZ284" s="609"/>
      <c r="BA284" s="609"/>
      <c r="BB284" s="609"/>
      <c r="BC284" s="609"/>
      <c r="BD284" s="609"/>
      <c r="BE284" s="609"/>
      <c r="BF284" s="609"/>
      <c r="BG284" s="609"/>
      <c r="BH284" s="609"/>
      <c r="BI284" s="609"/>
      <c r="BJ284" s="609"/>
      <c r="BK284" s="609"/>
      <c r="BL284" s="609"/>
      <c r="BM284" s="609"/>
      <c r="BN284" s="609"/>
      <c r="BO284" s="609"/>
      <c r="BP284" s="609"/>
      <c r="BQ284" s="609"/>
      <c r="BR284" s="609"/>
      <c r="BS284" s="609"/>
      <c r="BT284" s="609"/>
      <c r="BU284" s="609"/>
      <c r="BV284" s="609"/>
      <c r="BW284" s="609"/>
      <c r="BX284" s="609"/>
      <c r="BY284" s="609"/>
      <c r="BZ284" s="609"/>
      <c r="CA284" s="609"/>
      <c r="CB284" s="609"/>
      <c r="CC284" s="609"/>
      <c r="CD284" s="609"/>
      <c r="CE284" s="609"/>
      <c r="CF284" s="609"/>
      <c r="CG284" s="609"/>
      <c r="CH284" s="609"/>
      <c r="CI284" s="609"/>
      <c r="CJ284" s="609"/>
      <c r="CK284" s="609"/>
      <c r="CL284" s="609"/>
      <c r="CM284" s="632"/>
      <c r="CN284" s="609"/>
      <c r="CO284" s="609"/>
      <c r="CP284" s="609"/>
      <c r="CQ284" s="609"/>
      <c r="CR284" s="609"/>
      <c r="CS284" s="609"/>
      <c r="CT284" s="609"/>
      <c r="CU284" s="609"/>
      <c r="CV284" s="609"/>
      <c r="CW284" s="609"/>
      <c r="CX284" s="609"/>
      <c r="CY284" s="1702"/>
      <c r="CZ284" s="1702"/>
      <c r="DA284" s="609"/>
      <c r="DB284" s="609"/>
      <c r="DC284" s="609"/>
      <c r="DD284" s="609"/>
      <c r="DE284" s="609"/>
      <c r="DF284" s="609"/>
      <c r="DG284" s="609"/>
      <c r="DH284" s="609"/>
      <c r="DI284" s="609"/>
      <c r="DJ284" s="609"/>
      <c r="DK284" s="609"/>
      <c r="DL284" s="609"/>
      <c r="DM284" s="609"/>
      <c r="DN284" s="609"/>
      <c r="DO284" s="609"/>
      <c r="DP284" s="609"/>
      <c r="DQ284" s="609"/>
      <c r="DR284" s="609"/>
      <c r="DS284" s="609"/>
      <c r="DT284" s="609"/>
      <c r="DU284" s="609"/>
      <c r="DV284" s="609"/>
      <c r="DW284" s="609"/>
      <c r="DX284" s="609"/>
      <c r="DY284" s="609"/>
      <c r="DZ284" s="609"/>
      <c r="EA284" s="609"/>
      <c r="EB284" s="609"/>
      <c r="EC284" s="609"/>
      <c r="ED284" s="609"/>
      <c r="EE284" s="609"/>
      <c r="EF284" s="609"/>
      <c r="EG284" s="609"/>
      <c r="EH284" s="609"/>
      <c r="EI284" s="609"/>
      <c r="EJ284" s="609"/>
      <c r="EK284" s="609"/>
      <c r="EL284" s="609"/>
      <c r="EM284" s="609"/>
      <c r="EN284" s="609"/>
      <c r="EO284" s="609"/>
      <c r="EP284" s="609"/>
      <c r="EQ284" s="609"/>
      <c r="ER284" s="609"/>
      <c r="ES284" s="609"/>
      <c r="ET284" s="609"/>
      <c r="EU284" s="609"/>
      <c r="EV284" s="609"/>
      <c r="EW284" s="609"/>
      <c r="EX284" s="609"/>
      <c r="EY284" s="609"/>
      <c r="EZ284" s="609"/>
      <c r="FA284" s="609"/>
      <c r="FB284" s="609"/>
      <c r="FC284" s="404"/>
      <c r="FD284" s="404"/>
      <c r="FE284" s="404"/>
      <c r="FF284" s="404"/>
      <c r="FG284" s="404"/>
      <c r="FH284" s="404"/>
      <c r="FI284" s="404"/>
      <c r="FJ284" s="404"/>
      <c r="FK284" s="404"/>
      <c r="FL284" s="404"/>
    </row>
    <row r="285" spans="1:168" ht="20.25" x14ac:dyDescent="0.25">
      <c r="A285" s="398"/>
      <c r="B285" s="399"/>
      <c r="C285" s="630" t="s">
        <v>1137</v>
      </c>
      <c r="D285" s="921">
        <f>SUM(DA277:EA277)+CV277</f>
        <v>751130037462</v>
      </c>
      <c r="E285" s="921"/>
      <c r="F285" s="609"/>
      <c r="G285" s="609"/>
      <c r="H285" s="609"/>
      <c r="I285" s="609"/>
      <c r="J285" s="609"/>
      <c r="K285" s="609"/>
      <c r="L285" s="609"/>
      <c r="M285" s="609"/>
      <c r="N285" s="609"/>
      <c r="O285" s="609"/>
      <c r="P285" s="609"/>
      <c r="Q285" s="609"/>
      <c r="R285" s="609"/>
      <c r="S285" s="609"/>
      <c r="T285" s="609"/>
      <c r="U285" s="609"/>
      <c r="V285" s="609"/>
      <c r="W285" s="609"/>
      <c r="X285" s="609"/>
      <c r="Y285" s="609"/>
      <c r="Z285" s="609"/>
      <c r="AA285" s="609"/>
      <c r="AB285" s="609"/>
      <c r="AC285" s="609"/>
      <c r="AD285" s="609"/>
      <c r="AE285" s="609"/>
      <c r="AF285" s="609"/>
      <c r="AG285" s="609"/>
      <c r="AH285" s="609"/>
      <c r="AI285" s="609"/>
      <c r="AJ285" s="609"/>
      <c r="AK285" s="609"/>
      <c r="AL285" s="609"/>
      <c r="AM285" s="609"/>
      <c r="AN285" s="609"/>
      <c r="AO285" s="609"/>
      <c r="AP285" s="609"/>
      <c r="AQ285" s="609"/>
      <c r="AR285" s="609"/>
      <c r="AS285" s="609"/>
      <c r="AT285" s="609"/>
      <c r="AU285" s="609"/>
      <c r="AV285" s="609"/>
      <c r="AW285" s="609"/>
      <c r="AX285" s="609"/>
      <c r="AY285" s="609"/>
      <c r="AZ285" s="609"/>
      <c r="BA285" s="609"/>
      <c r="BB285" s="609"/>
      <c r="BC285" s="609"/>
      <c r="BD285" s="609"/>
      <c r="BE285" s="609"/>
      <c r="BF285" s="609"/>
      <c r="BG285" s="609"/>
      <c r="BH285" s="609"/>
      <c r="BI285" s="609"/>
      <c r="BJ285" s="609"/>
      <c r="BK285" s="609"/>
      <c r="BL285" s="609"/>
      <c r="BM285" s="609"/>
      <c r="BN285" s="609"/>
      <c r="BO285" s="609"/>
      <c r="BP285" s="609"/>
      <c r="BQ285" s="609"/>
      <c r="BR285" s="609"/>
      <c r="BS285" s="609"/>
      <c r="BT285" s="609"/>
      <c r="BU285" s="609"/>
      <c r="BV285" s="609"/>
      <c r="BW285" s="609"/>
      <c r="BX285" s="609"/>
      <c r="BY285" s="609"/>
      <c r="BZ285" s="609"/>
      <c r="CA285" s="609"/>
      <c r="CB285" s="609"/>
      <c r="CC285" s="609"/>
      <c r="CD285" s="609"/>
      <c r="CE285" s="609"/>
      <c r="CF285" s="609"/>
      <c r="CG285" s="609"/>
      <c r="CH285" s="609"/>
      <c r="CI285" s="609"/>
      <c r="CJ285" s="609"/>
      <c r="CK285" s="609"/>
      <c r="CL285" s="609"/>
      <c r="CM285" s="609"/>
      <c r="CN285" s="609"/>
      <c r="CO285" s="609"/>
      <c r="CP285" s="609"/>
      <c r="CQ285" s="609"/>
      <c r="CR285" s="609"/>
      <c r="CS285" s="609"/>
      <c r="CT285" s="609"/>
      <c r="CU285" s="609"/>
      <c r="CV285" s="609"/>
      <c r="CW285" s="609"/>
      <c r="CX285" s="609"/>
      <c r="CY285" s="1702"/>
      <c r="CZ285" s="1702"/>
      <c r="DA285" s="609"/>
      <c r="DB285" s="609"/>
      <c r="DC285" s="609"/>
      <c r="DD285" s="609"/>
      <c r="DE285" s="609"/>
      <c r="DF285" s="609"/>
      <c r="DG285" s="609"/>
      <c r="DH285" s="609"/>
      <c r="DI285" s="609"/>
      <c r="DJ285" s="609"/>
      <c r="DK285" s="609"/>
      <c r="DL285" s="609"/>
      <c r="DM285" s="609"/>
      <c r="DN285" s="609"/>
      <c r="DO285" s="609"/>
      <c r="DP285" s="609"/>
      <c r="DQ285" s="609"/>
      <c r="DR285" s="609"/>
      <c r="DS285" s="609"/>
      <c r="DT285" s="609"/>
      <c r="DU285" s="609"/>
      <c r="DV285" s="609"/>
      <c r="DW285" s="609"/>
      <c r="DX285" s="609"/>
      <c r="DY285" s="609"/>
      <c r="DZ285" s="609"/>
      <c r="EA285" s="609"/>
      <c r="EB285" s="609"/>
      <c r="EC285" s="609"/>
      <c r="ED285" s="609"/>
      <c r="EE285" s="609"/>
      <c r="EF285" s="609"/>
      <c r="EG285" s="609"/>
      <c r="EH285" s="609"/>
      <c r="EI285" s="609"/>
      <c r="EJ285" s="609"/>
      <c r="EK285" s="609"/>
      <c r="EL285" s="609"/>
      <c r="EM285" s="609"/>
      <c r="EN285" s="609"/>
      <c r="EO285" s="609"/>
      <c r="EP285" s="609"/>
      <c r="EQ285" s="609"/>
      <c r="ER285" s="609"/>
      <c r="ES285" s="609"/>
      <c r="ET285" s="609"/>
      <c r="EU285" s="609"/>
      <c r="EV285" s="609"/>
      <c r="EW285" s="609"/>
      <c r="EX285" s="609"/>
      <c r="EY285" s="609"/>
      <c r="EZ285" s="609"/>
      <c r="FA285" s="609"/>
      <c r="FB285" s="609"/>
      <c r="FC285" s="404"/>
      <c r="FD285" s="404"/>
      <c r="FE285" s="404"/>
      <c r="FF285" s="404"/>
      <c r="FG285" s="404"/>
      <c r="FH285" s="404"/>
      <c r="FI285" s="404"/>
      <c r="FJ285" s="404"/>
      <c r="FK285" s="404"/>
      <c r="FL285" s="404"/>
    </row>
    <row r="286" spans="1:168" ht="20.25" x14ac:dyDescent="0.25">
      <c r="A286" s="398"/>
      <c r="B286" s="399"/>
      <c r="C286" s="630" t="s">
        <v>700</v>
      </c>
      <c r="D286" s="921"/>
      <c r="E286" s="921"/>
      <c r="F286" s="609"/>
      <c r="G286" s="609"/>
      <c r="H286" s="609"/>
      <c r="I286" s="609"/>
      <c r="J286" s="609"/>
      <c r="K286" s="609"/>
      <c r="L286" s="609"/>
      <c r="M286" s="609"/>
      <c r="N286" s="609"/>
      <c r="O286" s="609"/>
      <c r="P286" s="609"/>
      <c r="Q286" s="609"/>
      <c r="R286" s="609"/>
      <c r="S286" s="609"/>
      <c r="T286" s="609"/>
      <c r="U286" s="609"/>
      <c r="V286" s="609"/>
      <c r="W286" s="609"/>
      <c r="X286" s="609"/>
      <c r="Y286" s="609"/>
      <c r="Z286" s="609"/>
      <c r="AA286" s="609"/>
      <c r="AB286" s="609"/>
      <c r="AC286" s="609"/>
      <c r="AD286" s="609"/>
      <c r="AE286" s="609"/>
      <c r="AF286" s="609"/>
      <c r="AG286" s="609"/>
      <c r="AH286" s="609"/>
      <c r="AI286" s="609"/>
      <c r="AJ286" s="609"/>
      <c r="AK286" s="609"/>
      <c r="AL286" s="609"/>
      <c r="AM286" s="609"/>
      <c r="AN286" s="609"/>
      <c r="AO286" s="609"/>
      <c r="AP286" s="609"/>
      <c r="AQ286" s="609"/>
      <c r="AR286" s="609"/>
      <c r="AS286" s="609"/>
      <c r="AT286" s="609"/>
      <c r="AU286" s="609"/>
      <c r="AV286" s="609"/>
      <c r="AW286" s="609"/>
      <c r="AX286" s="609"/>
      <c r="AY286" s="609"/>
      <c r="AZ286" s="609"/>
      <c r="BA286" s="609"/>
      <c r="BB286" s="609"/>
      <c r="BC286" s="609"/>
      <c r="BD286" s="609"/>
      <c r="BE286" s="609"/>
      <c r="BF286" s="609"/>
      <c r="BG286" s="609"/>
      <c r="BH286" s="609"/>
      <c r="BI286" s="609"/>
      <c r="BJ286" s="609"/>
      <c r="BK286" s="609"/>
      <c r="BL286" s="609"/>
      <c r="BM286" s="609"/>
      <c r="BN286" s="609"/>
      <c r="BO286" s="609"/>
      <c r="BP286" s="609"/>
      <c r="BQ286" s="609"/>
      <c r="BR286" s="609"/>
      <c r="BS286" s="609"/>
      <c r="BT286" s="609"/>
      <c r="BU286" s="609"/>
      <c r="BV286" s="609"/>
      <c r="BW286" s="609"/>
      <c r="BX286" s="609"/>
      <c r="BY286" s="609"/>
      <c r="BZ286" s="609"/>
      <c r="CA286" s="609"/>
      <c r="CB286" s="609"/>
      <c r="CC286" s="609"/>
      <c r="CD286" s="609"/>
      <c r="CE286" s="609"/>
      <c r="CF286" s="609"/>
      <c r="CG286" s="609"/>
      <c r="CH286" s="609"/>
      <c r="CI286" s="609"/>
      <c r="CJ286" s="609"/>
      <c r="CK286" s="609"/>
      <c r="CL286" s="609"/>
      <c r="CM286" s="609"/>
      <c r="CN286" s="609"/>
      <c r="CO286" s="609"/>
      <c r="CP286" s="609"/>
      <c r="CQ286" s="609"/>
      <c r="CR286" s="609"/>
      <c r="CS286" s="609"/>
      <c r="CT286" s="609"/>
      <c r="CU286" s="609"/>
      <c r="CV286" s="609"/>
      <c r="CW286" s="609"/>
      <c r="CX286" s="609"/>
      <c r="CY286" s="1702"/>
      <c r="CZ286" s="1702"/>
      <c r="DA286" s="609"/>
      <c r="DB286" s="609"/>
      <c r="DC286" s="609"/>
      <c r="DD286" s="609"/>
      <c r="DE286" s="609"/>
      <c r="DF286" s="609"/>
      <c r="DG286" s="609"/>
      <c r="DH286" s="609"/>
      <c r="DI286" s="609"/>
      <c r="DJ286" s="609"/>
      <c r="DK286" s="609"/>
      <c r="DL286" s="609"/>
      <c r="DM286" s="609"/>
      <c r="DN286" s="609"/>
      <c r="DO286" s="609"/>
      <c r="DP286" s="609"/>
      <c r="DQ286" s="609"/>
      <c r="DR286" s="609"/>
      <c r="DS286" s="609"/>
      <c r="DT286" s="609"/>
      <c r="DU286" s="609"/>
      <c r="DV286" s="609"/>
      <c r="DW286" s="609"/>
      <c r="DX286" s="609"/>
      <c r="DY286" s="609"/>
      <c r="DZ286" s="609"/>
      <c r="EA286" s="609"/>
      <c r="EB286" s="609"/>
      <c r="EC286" s="609"/>
      <c r="ED286" s="609"/>
      <c r="EE286" s="609"/>
      <c r="EF286" s="609"/>
      <c r="EG286" s="609"/>
      <c r="EH286" s="609"/>
      <c r="EI286" s="609"/>
      <c r="EJ286" s="609"/>
      <c r="EK286" s="609"/>
      <c r="EL286" s="609"/>
      <c r="EM286" s="609"/>
      <c r="EN286" s="609"/>
      <c r="EO286" s="609"/>
      <c r="EP286" s="609"/>
      <c r="EQ286" s="609"/>
      <c r="ER286" s="609"/>
      <c r="ES286" s="609"/>
      <c r="ET286" s="609"/>
      <c r="EU286" s="609"/>
      <c r="EV286" s="609"/>
      <c r="EW286" s="609"/>
      <c r="EX286" s="609"/>
      <c r="EY286" s="609"/>
      <c r="EZ286" s="609"/>
      <c r="FA286" s="609"/>
      <c r="FB286" s="609"/>
      <c r="FC286" s="404"/>
      <c r="FD286" s="404"/>
      <c r="FE286" s="404"/>
      <c r="FF286" s="404"/>
      <c r="FG286" s="404"/>
      <c r="FH286" s="404"/>
      <c r="FI286" s="404"/>
      <c r="FJ286" s="404"/>
      <c r="FK286" s="404"/>
      <c r="FL286" s="404"/>
    </row>
    <row r="287" spans="1:168" ht="20.25" x14ac:dyDescent="0.25">
      <c r="A287" s="398"/>
      <c r="B287" s="399"/>
      <c r="C287" s="630" t="s">
        <v>1138</v>
      </c>
      <c r="D287" s="921">
        <f>CY277</f>
        <v>-443242794254</v>
      </c>
      <c r="E287" s="921"/>
      <c r="F287" s="609"/>
      <c r="G287" s="609"/>
      <c r="H287" s="609"/>
      <c r="I287" s="609"/>
      <c r="J287" s="609"/>
      <c r="K287" s="609"/>
      <c r="L287" s="609"/>
      <c r="M287" s="609"/>
      <c r="N287" s="609"/>
      <c r="O287" s="609"/>
      <c r="P287" s="609"/>
      <c r="Q287" s="609"/>
      <c r="R287" s="609"/>
      <c r="S287" s="609"/>
      <c r="T287" s="609"/>
      <c r="U287" s="609"/>
      <c r="V287" s="609"/>
      <c r="W287" s="609"/>
      <c r="X287" s="609"/>
      <c r="Y287" s="609"/>
      <c r="Z287" s="609"/>
      <c r="AA287" s="609"/>
      <c r="AB287" s="609"/>
      <c r="AC287" s="609"/>
      <c r="AD287" s="609"/>
      <c r="AE287" s="609"/>
      <c r="AF287" s="609"/>
      <c r="AG287" s="609"/>
      <c r="AH287" s="609"/>
      <c r="AI287" s="609"/>
      <c r="AJ287" s="609"/>
      <c r="AK287" s="609"/>
      <c r="AL287" s="609"/>
      <c r="AM287" s="609"/>
      <c r="AN287" s="609"/>
      <c r="AO287" s="609"/>
      <c r="AP287" s="609"/>
      <c r="AQ287" s="609"/>
      <c r="AR287" s="609"/>
      <c r="AS287" s="609"/>
      <c r="AT287" s="609"/>
      <c r="AU287" s="609"/>
      <c r="AV287" s="609"/>
      <c r="AW287" s="609"/>
      <c r="AX287" s="609"/>
      <c r="AY287" s="609"/>
      <c r="AZ287" s="609"/>
      <c r="BA287" s="609"/>
      <c r="BB287" s="609"/>
      <c r="BC287" s="609"/>
      <c r="BD287" s="609"/>
      <c r="BE287" s="609"/>
      <c r="BF287" s="609"/>
      <c r="BG287" s="609"/>
      <c r="BH287" s="609"/>
      <c r="BI287" s="609"/>
      <c r="BJ287" s="609"/>
      <c r="BK287" s="609"/>
      <c r="BL287" s="609"/>
      <c r="BM287" s="609"/>
      <c r="BN287" s="609"/>
      <c r="BO287" s="609"/>
      <c r="BP287" s="609"/>
      <c r="BQ287" s="609"/>
      <c r="BR287" s="609"/>
      <c r="BS287" s="609"/>
      <c r="BT287" s="609"/>
      <c r="BU287" s="609"/>
      <c r="BV287" s="609"/>
      <c r="BW287" s="609"/>
      <c r="BX287" s="609"/>
      <c r="BY287" s="609"/>
      <c r="BZ287" s="609"/>
      <c r="CA287" s="609"/>
      <c r="CB287" s="609"/>
      <c r="CC287" s="609"/>
      <c r="CD287" s="609"/>
      <c r="CE287" s="609"/>
      <c r="CF287" s="609"/>
      <c r="CG287" s="609"/>
      <c r="CH287" s="609"/>
      <c r="CI287" s="609"/>
      <c r="CJ287" s="609"/>
      <c r="CK287" s="609"/>
      <c r="CL287" s="609"/>
      <c r="CM287" s="609"/>
      <c r="CN287" s="609"/>
      <c r="CO287" s="609"/>
      <c r="CP287" s="609"/>
      <c r="CQ287" s="609"/>
      <c r="CR287" s="609"/>
      <c r="CS287" s="609"/>
      <c r="CT287" s="609"/>
      <c r="CU287" s="609"/>
      <c r="CV287" s="609"/>
      <c r="CW287" s="609"/>
      <c r="CX287" s="609"/>
      <c r="CY287" s="1702"/>
      <c r="CZ287" s="1702"/>
      <c r="DA287" s="609"/>
      <c r="DB287" s="609"/>
      <c r="DC287" s="609"/>
      <c r="DD287" s="609"/>
      <c r="DE287" s="609"/>
      <c r="DF287" s="609"/>
      <c r="DG287" s="609"/>
      <c r="DH287" s="609"/>
      <c r="DI287" s="609"/>
      <c r="DJ287" s="609"/>
      <c r="DK287" s="609"/>
      <c r="DL287" s="609"/>
      <c r="DM287" s="609"/>
      <c r="DN287" s="609"/>
      <c r="DO287" s="609"/>
      <c r="DP287" s="609"/>
      <c r="DQ287" s="609"/>
      <c r="DR287" s="609"/>
      <c r="DS287" s="609"/>
      <c r="DT287" s="609"/>
      <c r="DU287" s="609"/>
      <c r="DV287" s="609"/>
      <c r="DW287" s="609"/>
      <c r="DX287" s="609"/>
      <c r="DY287" s="609"/>
      <c r="DZ287" s="609"/>
      <c r="EA287" s="609"/>
      <c r="EB287" s="609"/>
      <c r="EC287" s="609"/>
      <c r="ED287" s="609"/>
      <c r="EE287" s="609"/>
      <c r="EF287" s="609"/>
      <c r="EG287" s="609"/>
      <c r="EH287" s="609"/>
      <c r="EI287" s="609"/>
      <c r="EJ287" s="609"/>
      <c r="EK287" s="609"/>
      <c r="EL287" s="609"/>
      <c r="EM287" s="609"/>
      <c r="EN287" s="609"/>
      <c r="EO287" s="609"/>
      <c r="EP287" s="609"/>
      <c r="EQ287" s="609"/>
      <c r="ER287" s="609"/>
      <c r="ES287" s="609"/>
      <c r="ET287" s="609"/>
      <c r="EU287" s="609"/>
      <c r="EV287" s="609"/>
      <c r="EW287" s="609"/>
      <c r="EX287" s="609"/>
      <c r="EY287" s="609"/>
      <c r="EZ287" s="609"/>
      <c r="FA287" s="609"/>
      <c r="FB287" s="609"/>
      <c r="FC287" s="404"/>
      <c r="FD287" s="404"/>
      <c r="FE287" s="404"/>
      <c r="FF287" s="404"/>
      <c r="FG287" s="404"/>
      <c r="FH287" s="404"/>
      <c r="FI287" s="404"/>
      <c r="FJ287" s="404"/>
      <c r="FK287" s="404"/>
      <c r="FL287" s="404"/>
    </row>
    <row r="288" spans="1:168" ht="20.25" x14ac:dyDescent="0.25">
      <c r="A288" s="398"/>
      <c r="B288" s="399"/>
      <c r="C288" s="630" t="s">
        <v>701</v>
      </c>
      <c r="D288" s="921">
        <f>EL277</f>
        <v>469695912534</v>
      </c>
      <c r="E288" s="921"/>
      <c r="F288" s="609"/>
      <c r="G288" s="609"/>
      <c r="H288" s="609"/>
      <c r="I288" s="609"/>
      <c r="J288" s="609"/>
      <c r="K288" s="609"/>
      <c r="L288" s="609"/>
      <c r="M288" s="609"/>
      <c r="N288" s="609"/>
      <c r="O288" s="609"/>
      <c r="P288" s="609"/>
      <c r="Q288" s="609"/>
      <c r="R288" s="609"/>
      <c r="S288" s="609"/>
      <c r="T288" s="609"/>
      <c r="U288" s="609"/>
      <c r="V288" s="609"/>
      <c r="W288" s="609"/>
      <c r="X288" s="609"/>
      <c r="Y288" s="609"/>
      <c r="Z288" s="609"/>
      <c r="AA288" s="609"/>
      <c r="AB288" s="609"/>
      <c r="AC288" s="609"/>
      <c r="AD288" s="609"/>
      <c r="AE288" s="609"/>
      <c r="AF288" s="609"/>
      <c r="AG288" s="609"/>
      <c r="AH288" s="609"/>
      <c r="AI288" s="609"/>
      <c r="AJ288" s="609"/>
      <c r="AK288" s="609"/>
      <c r="AL288" s="609"/>
      <c r="AM288" s="609"/>
      <c r="AN288" s="609"/>
      <c r="AO288" s="609"/>
      <c r="AP288" s="609"/>
      <c r="AQ288" s="609"/>
      <c r="AR288" s="609"/>
      <c r="AS288" s="609"/>
      <c r="AT288" s="609"/>
      <c r="AU288" s="609"/>
      <c r="AV288" s="609"/>
      <c r="AW288" s="609"/>
      <c r="AX288" s="609"/>
      <c r="AY288" s="609"/>
      <c r="AZ288" s="609"/>
      <c r="BA288" s="609"/>
      <c r="BB288" s="609"/>
      <c r="BC288" s="609"/>
      <c r="BD288" s="609"/>
      <c r="BE288" s="609"/>
      <c r="BF288" s="609"/>
      <c r="BG288" s="609"/>
      <c r="BH288" s="609"/>
      <c r="BI288" s="609"/>
      <c r="BJ288" s="609"/>
      <c r="BK288" s="609"/>
      <c r="BL288" s="609"/>
      <c r="BM288" s="609"/>
      <c r="BN288" s="609"/>
      <c r="BO288" s="609"/>
      <c r="BP288" s="609"/>
      <c r="BQ288" s="609"/>
      <c r="BR288" s="609"/>
      <c r="BS288" s="609"/>
      <c r="BT288" s="609"/>
      <c r="BU288" s="609"/>
      <c r="BV288" s="609"/>
      <c r="BW288" s="609"/>
      <c r="BX288" s="609"/>
      <c r="BY288" s="609"/>
      <c r="BZ288" s="609"/>
      <c r="CA288" s="609"/>
      <c r="CB288" s="609"/>
      <c r="CC288" s="609"/>
      <c r="CD288" s="609"/>
      <c r="CE288" s="609"/>
      <c r="CF288" s="609"/>
      <c r="CG288" s="609"/>
      <c r="CH288" s="609"/>
      <c r="CI288" s="609"/>
      <c r="CJ288" s="609"/>
      <c r="CK288" s="609"/>
      <c r="CL288" s="609"/>
      <c r="CM288" s="609"/>
      <c r="CN288" s="609"/>
      <c r="CO288" s="609"/>
      <c r="CP288" s="609"/>
      <c r="CQ288" s="609"/>
      <c r="CR288" s="609"/>
      <c r="CS288" s="609"/>
      <c r="CT288" s="609"/>
      <c r="CU288" s="609"/>
      <c r="CV288" s="609"/>
      <c r="CW288" s="609"/>
      <c r="CX288" s="609"/>
      <c r="CY288" s="1702"/>
      <c r="CZ288" s="1702"/>
      <c r="DA288" s="609"/>
      <c r="DB288" s="609"/>
      <c r="DC288" s="609"/>
      <c r="DD288" s="609"/>
      <c r="DE288" s="609"/>
      <c r="DF288" s="609"/>
      <c r="DG288" s="609"/>
      <c r="DH288" s="609"/>
      <c r="DI288" s="609"/>
      <c r="DJ288" s="609"/>
      <c r="DK288" s="609"/>
      <c r="DL288" s="609"/>
      <c r="DM288" s="609"/>
      <c r="DN288" s="609"/>
      <c r="DO288" s="609"/>
      <c r="DP288" s="609"/>
      <c r="DQ288" s="609"/>
      <c r="DR288" s="609"/>
      <c r="DS288" s="609"/>
      <c r="DT288" s="609"/>
      <c r="DU288" s="609"/>
      <c r="DV288" s="609"/>
      <c r="DW288" s="609"/>
      <c r="DX288" s="609"/>
      <c r="DY288" s="609"/>
      <c r="DZ288" s="609"/>
      <c r="EA288" s="609"/>
      <c r="EB288" s="609"/>
      <c r="EC288" s="609"/>
      <c r="ED288" s="609"/>
      <c r="EE288" s="609"/>
      <c r="EF288" s="609"/>
      <c r="EG288" s="609"/>
      <c r="EH288" s="609"/>
      <c r="EI288" s="609"/>
      <c r="EJ288" s="609"/>
      <c r="EK288" s="609"/>
      <c r="EL288" s="609"/>
      <c r="EM288" s="609"/>
      <c r="EN288" s="609"/>
      <c r="EO288" s="609"/>
      <c r="EP288" s="609"/>
      <c r="EQ288" s="609"/>
      <c r="ER288" s="609"/>
      <c r="ES288" s="609"/>
      <c r="ET288" s="609"/>
      <c r="EU288" s="609"/>
      <c r="EV288" s="609"/>
      <c r="EW288" s="609"/>
      <c r="EX288" s="609"/>
      <c r="EY288" s="609"/>
      <c r="EZ288" s="609"/>
      <c r="FA288" s="609"/>
      <c r="FB288" s="609"/>
      <c r="FC288" s="404"/>
      <c r="FD288" s="404"/>
      <c r="FE288" s="404"/>
      <c r="FF288" s="404"/>
      <c r="FG288" s="404"/>
      <c r="FH288" s="404"/>
      <c r="FI288" s="404"/>
      <c r="FJ288" s="404"/>
      <c r="FK288" s="404"/>
      <c r="FL288" s="404"/>
    </row>
    <row r="289" spans="1:168" ht="20.25" x14ac:dyDescent="0.25">
      <c r="A289" s="398"/>
      <c r="B289" s="399"/>
      <c r="C289" s="630" t="s">
        <v>702</v>
      </c>
      <c r="D289" s="921">
        <v>0</v>
      </c>
      <c r="E289" s="921">
        <f>SUM(EB277:EK277)</f>
        <v>-1231435626005</v>
      </c>
      <c r="F289" s="609"/>
      <c r="G289" s="609"/>
      <c r="H289" s="609"/>
      <c r="I289" s="609"/>
      <c r="J289" s="609"/>
      <c r="K289" s="609"/>
      <c r="L289" s="609"/>
      <c r="M289" s="609"/>
      <c r="N289" s="609"/>
      <c r="O289" s="609"/>
      <c r="P289" s="609"/>
      <c r="Q289" s="609"/>
      <c r="R289" s="609"/>
      <c r="S289" s="609"/>
      <c r="T289" s="609"/>
      <c r="U289" s="609"/>
      <c r="V289" s="609"/>
      <c r="W289" s="609"/>
      <c r="X289" s="609"/>
      <c r="Y289" s="609"/>
      <c r="Z289" s="609"/>
      <c r="AA289" s="609"/>
      <c r="AB289" s="609"/>
      <c r="AC289" s="609"/>
      <c r="AD289" s="609"/>
      <c r="AE289" s="609"/>
      <c r="AF289" s="609"/>
      <c r="AG289" s="609"/>
      <c r="AH289" s="609"/>
      <c r="AI289" s="609"/>
      <c r="AJ289" s="609"/>
      <c r="AK289" s="609"/>
      <c r="AL289" s="609"/>
      <c r="AM289" s="609"/>
      <c r="AN289" s="609"/>
      <c r="AO289" s="609"/>
      <c r="AP289" s="609"/>
      <c r="AQ289" s="609"/>
      <c r="AR289" s="609"/>
      <c r="AS289" s="609"/>
      <c r="AT289" s="609"/>
      <c r="AU289" s="609"/>
      <c r="AV289" s="609"/>
      <c r="AW289" s="609"/>
      <c r="AX289" s="609"/>
      <c r="AY289" s="609"/>
      <c r="AZ289" s="609"/>
      <c r="BA289" s="609"/>
      <c r="BB289" s="609"/>
      <c r="BC289" s="609"/>
      <c r="BD289" s="609"/>
      <c r="BE289" s="609"/>
      <c r="BF289" s="609"/>
      <c r="BG289" s="609"/>
      <c r="BH289" s="609"/>
      <c r="BI289" s="609"/>
      <c r="BJ289" s="609"/>
      <c r="BK289" s="609"/>
      <c r="BL289" s="609"/>
      <c r="BM289" s="609"/>
      <c r="BN289" s="609"/>
      <c r="BO289" s="609"/>
      <c r="BP289" s="609"/>
      <c r="BQ289" s="609"/>
      <c r="BR289" s="609"/>
      <c r="BS289" s="609"/>
      <c r="BT289" s="609"/>
      <c r="BU289" s="609"/>
      <c r="BV289" s="609"/>
      <c r="BW289" s="609"/>
      <c r="BX289" s="609"/>
      <c r="BY289" s="609"/>
      <c r="BZ289" s="609"/>
      <c r="CA289" s="609"/>
      <c r="CB289" s="609"/>
      <c r="CC289" s="609"/>
      <c r="CD289" s="609"/>
      <c r="CE289" s="609"/>
      <c r="CF289" s="609"/>
      <c r="CG289" s="609"/>
      <c r="CH289" s="609"/>
      <c r="CI289" s="609"/>
      <c r="CJ289" s="609"/>
      <c r="CK289" s="609"/>
      <c r="CL289" s="609"/>
      <c r="CM289" s="609"/>
      <c r="CN289" s="609"/>
      <c r="CO289" s="609"/>
      <c r="CP289" s="609"/>
      <c r="CQ289" s="609"/>
      <c r="CR289" s="609"/>
      <c r="CS289" s="609"/>
      <c r="CT289" s="609"/>
      <c r="CU289" s="609"/>
      <c r="CV289" s="609"/>
      <c r="CW289" s="609"/>
      <c r="CX289" s="609"/>
      <c r="CY289" s="1702"/>
      <c r="CZ289" s="1702"/>
      <c r="DA289" s="609"/>
      <c r="DB289" s="609"/>
      <c r="DC289" s="609"/>
      <c r="DD289" s="609"/>
      <c r="DE289" s="609"/>
      <c r="DF289" s="609"/>
      <c r="DG289" s="609"/>
      <c r="DH289" s="609"/>
      <c r="DI289" s="609"/>
      <c r="DJ289" s="609"/>
      <c r="DK289" s="609"/>
      <c r="DL289" s="609"/>
      <c r="DM289" s="609"/>
      <c r="DN289" s="609"/>
      <c r="DO289" s="609"/>
      <c r="DP289" s="609"/>
      <c r="DQ289" s="609"/>
      <c r="DR289" s="609"/>
      <c r="DS289" s="609"/>
      <c r="DT289" s="609"/>
      <c r="DU289" s="609"/>
      <c r="DV289" s="609"/>
      <c r="DW289" s="609"/>
      <c r="DX289" s="609"/>
      <c r="DY289" s="609"/>
      <c r="DZ289" s="609"/>
      <c r="EA289" s="609"/>
      <c r="EB289" s="609"/>
      <c r="EC289" s="609"/>
      <c r="ED289" s="609"/>
      <c r="EE289" s="609"/>
      <c r="EF289" s="609"/>
      <c r="EG289" s="609"/>
      <c r="EH289" s="609"/>
      <c r="EI289" s="609"/>
      <c r="EJ289" s="609"/>
      <c r="EK289" s="609"/>
      <c r="EL289" s="609"/>
      <c r="EM289" s="609"/>
      <c r="EN289" s="609"/>
      <c r="EO289" s="609"/>
      <c r="EP289" s="609"/>
      <c r="EQ289" s="609"/>
      <c r="ER289" s="609"/>
      <c r="ES289" s="609"/>
      <c r="ET289" s="609"/>
      <c r="EU289" s="609"/>
      <c r="EV289" s="609"/>
      <c r="EW289" s="609"/>
      <c r="EX289" s="609"/>
      <c r="EY289" s="609"/>
      <c r="EZ289" s="609"/>
      <c r="FA289" s="609"/>
      <c r="FB289" s="609"/>
      <c r="FC289" s="404"/>
      <c r="FD289" s="404"/>
      <c r="FE289" s="404"/>
      <c r="FF289" s="404"/>
      <c r="FG289" s="404"/>
      <c r="FH289" s="404"/>
      <c r="FI289" s="404"/>
      <c r="FJ289" s="404"/>
      <c r="FK289" s="404"/>
      <c r="FL289" s="404"/>
    </row>
    <row r="290" spans="1:168" ht="18.75" x14ac:dyDescent="0.25">
      <c r="A290" s="404"/>
      <c r="B290" s="633"/>
      <c r="C290" s="630" t="s">
        <v>715</v>
      </c>
      <c r="D290" s="921">
        <v>0</v>
      </c>
      <c r="E290" s="921">
        <f>SUM(EM277:EZ277)</f>
        <v>-7862213984</v>
      </c>
      <c r="F290" s="404"/>
      <c r="G290" s="404"/>
      <c r="H290" s="404"/>
      <c r="I290" s="404"/>
      <c r="J290" s="404"/>
      <c r="K290" s="404"/>
      <c r="L290" s="404"/>
      <c r="M290" s="404"/>
      <c r="N290" s="404"/>
      <c r="O290" s="404"/>
      <c r="P290" s="404"/>
      <c r="Q290" s="404"/>
      <c r="R290" s="404"/>
      <c r="S290" s="404"/>
      <c r="T290" s="404"/>
      <c r="U290" s="404"/>
      <c r="V290" s="404"/>
      <c r="W290" s="404"/>
      <c r="X290" s="404"/>
      <c r="Y290" s="404"/>
      <c r="Z290" s="404"/>
      <c r="AA290" s="404"/>
      <c r="AB290" s="404"/>
      <c r="AC290" s="404"/>
      <c r="AD290" s="404"/>
      <c r="AE290" s="404"/>
      <c r="AF290" s="404"/>
      <c r="AG290" s="404"/>
      <c r="AH290" s="404"/>
      <c r="AI290" s="404"/>
      <c r="AJ290" s="404"/>
      <c r="AK290" s="404"/>
      <c r="AL290" s="404"/>
      <c r="AM290" s="404"/>
      <c r="AN290" s="404"/>
      <c r="AO290" s="404"/>
      <c r="AP290" s="404"/>
      <c r="AQ290" s="404"/>
      <c r="AR290" s="404"/>
      <c r="AS290" s="404"/>
      <c r="AT290" s="404"/>
      <c r="AU290" s="404"/>
      <c r="AV290" s="404"/>
      <c r="AW290" s="404"/>
      <c r="AX290" s="404"/>
      <c r="AY290" s="404"/>
      <c r="AZ290" s="404"/>
      <c r="BA290" s="404"/>
      <c r="BB290" s="404"/>
      <c r="BC290" s="404"/>
      <c r="BD290" s="404"/>
      <c r="BE290" s="404"/>
      <c r="BF290" s="404"/>
      <c r="BG290" s="404"/>
      <c r="BH290" s="404"/>
      <c r="BI290" s="404"/>
      <c r="BJ290" s="404"/>
      <c r="BK290" s="404"/>
      <c r="BL290" s="404"/>
      <c r="BM290" s="404"/>
      <c r="BN290" s="404"/>
      <c r="BO290" s="404"/>
      <c r="BP290" s="404"/>
      <c r="BQ290" s="404"/>
      <c r="BR290" s="404"/>
      <c r="BS290" s="404"/>
      <c r="BT290" s="404"/>
      <c r="BU290" s="404"/>
      <c r="BV290" s="404"/>
      <c r="BW290" s="404"/>
      <c r="BX290" s="404"/>
      <c r="BY290" s="404"/>
      <c r="BZ290" s="404"/>
      <c r="CA290" s="404"/>
      <c r="CB290" s="404"/>
      <c r="CC290" s="404"/>
      <c r="CD290" s="404"/>
      <c r="CE290" s="404"/>
      <c r="CF290" s="404"/>
      <c r="CG290" s="404"/>
      <c r="CH290" s="404"/>
      <c r="CI290" s="404"/>
      <c r="CJ290" s="404"/>
      <c r="CK290" s="404"/>
      <c r="CL290" s="404"/>
      <c r="CM290" s="404"/>
      <c r="CN290" s="404"/>
      <c r="CO290" s="404"/>
      <c r="CP290" s="404"/>
      <c r="CQ290" s="404"/>
      <c r="CR290" s="404"/>
      <c r="CS290" s="404"/>
      <c r="CT290" s="404"/>
      <c r="CU290" s="404"/>
      <c r="CV290" s="404"/>
      <c r="CW290" s="404"/>
      <c r="CX290" s="404"/>
      <c r="CY290" s="1714"/>
      <c r="CZ290" s="1714"/>
      <c r="DA290" s="404"/>
      <c r="DB290" s="404"/>
      <c r="DC290" s="404"/>
      <c r="DD290" s="404"/>
      <c r="DE290" s="404"/>
      <c r="DF290" s="404"/>
      <c r="DG290" s="404"/>
      <c r="DH290" s="404"/>
      <c r="DI290" s="404"/>
      <c r="DJ290" s="404"/>
      <c r="DK290" s="404"/>
      <c r="DL290" s="404"/>
      <c r="DM290" s="404"/>
      <c r="DN290" s="404"/>
      <c r="DO290" s="404"/>
      <c r="DP290" s="404"/>
      <c r="DQ290" s="404"/>
      <c r="DR290" s="404"/>
      <c r="DS290" s="404"/>
      <c r="DT290" s="404"/>
      <c r="DU290" s="404"/>
      <c r="DV290" s="404"/>
      <c r="DW290" s="404"/>
      <c r="DX290" s="404"/>
      <c r="DY290" s="404"/>
      <c r="DZ290" s="404"/>
      <c r="EA290" s="404"/>
      <c r="EB290" s="404"/>
      <c r="EC290" s="404"/>
      <c r="ED290" s="404"/>
      <c r="EE290" s="404"/>
      <c r="EF290" s="404"/>
      <c r="EG290" s="404"/>
      <c r="EH290" s="404"/>
      <c r="EI290" s="404"/>
      <c r="EJ290" s="404"/>
      <c r="EK290" s="404"/>
      <c r="EL290" s="404"/>
      <c r="EM290" s="404"/>
      <c r="EN290" s="404"/>
      <c r="EO290" s="404"/>
      <c r="EP290" s="404"/>
      <c r="EQ290" s="609"/>
      <c r="ER290" s="609"/>
      <c r="ES290" s="404"/>
      <c r="ET290" s="404"/>
      <c r="EU290" s="404"/>
      <c r="EV290" s="404"/>
      <c r="EW290" s="404"/>
      <c r="EX290" s="404"/>
      <c r="EY290" s="404"/>
      <c r="EZ290" s="404"/>
      <c r="FA290" s="404"/>
      <c r="FB290" s="404"/>
      <c r="FC290" s="404"/>
      <c r="FD290" s="404"/>
      <c r="FE290" s="404"/>
      <c r="FF290" s="404"/>
      <c r="FG290" s="404"/>
      <c r="FH290" s="404"/>
      <c r="FI290" s="404"/>
      <c r="FJ290" s="404"/>
      <c r="FK290" s="404"/>
      <c r="FL290" s="404"/>
    </row>
    <row r="291" spans="1:168" x14ac:dyDescent="0.25">
      <c r="A291" s="404"/>
      <c r="B291" s="633"/>
      <c r="C291" s="634"/>
      <c r="D291" s="923">
        <f>SUM(D282:D290)</f>
        <v>26569096680720</v>
      </c>
      <c r="E291" s="923">
        <f>SUM(E282:E290)</f>
        <v>-27080626672237</v>
      </c>
      <c r="F291" s="404"/>
      <c r="G291" s="404"/>
      <c r="H291" s="404"/>
      <c r="I291" s="404"/>
      <c r="J291" s="404"/>
      <c r="K291" s="404"/>
      <c r="L291" s="404"/>
      <c r="M291" s="404"/>
      <c r="N291" s="404"/>
      <c r="O291" s="404"/>
      <c r="P291" s="404"/>
      <c r="Q291" s="404"/>
      <c r="R291" s="404"/>
      <c r="S291" s="404"/>
      <c r="T291" s="404"/>
      <c r="U291" s="404"/>
      <c r="V291" s="404"/>
      <c r="W291" s="404"/>
      <c r="X291" s="404"/>
      <c r="Y291" s="404"/>
      <c r="Z291" s="404"/>
      <c r="AA291" s="404"/>
      <c r="AB291" s="404"/>
      <c r="AC291" s="404"/>
      <c r="AD291" s="404"/>
      <c r="AE291" s="404"/>
      <c r="AF291" s="404"/>
      <c r="AG291" s="404"/>
      <c r="AH291" s="404"/>
      <c r="AI291" s="404"/>
      <c r="AJ291" s="404"/>
      <c r="AK291" s="404"/>
      <c r="AL291" s="404"/>
      <c r="AM291" s="404"/>
      <c r="AN291" s="404"/>
      <c r="AO291" s="404"/>
      <c r="AP291" s="404"/>
      <c r="AQ291" s="404"/>
      <c r="AR291" s="404"/>
      <c r="AS291" s="404"/>
      <c r="AT291" s="404"/>
      <c r="AU291" s="404"/>
      <c r="AV291" s="404"/>
      <c r="AW291" s="404"/>
      <c r="AX291" s="404"/>
      <c r="AY291" s="404"/>
      <c r="AZ291" s="404"/>
      <c r="BA291" s="404"/>
      <c r="BB291" s="404"/>
      <c r="BC291" s="404"/>
      <c r="BD291" s="404"/>
      <c r="BE291" s="404"/>
      <c r="BF291" s="404"/>
      <c r="BG291" s="404"/>
      <c r="BH291" s="404"/>
      <c r="BI291" s="404"/>
      <c r="BJ291" s="404"/>
      <c r="BK291" s="404"/>
      <c r="BL291" s="404"/>
      <c r="BM291" s="404"/>
      <c r="BN291" s="404"/>
      <c r="BO291" s="404"/>
      <c r="BP291" s="404"/>
      <c r="BQ291" s="404"/>
      <c r="BR291" s="404"/>
      <c r="BS291" s="404"/>
      <c r="BT291" s="404"/>
      <c r="BU291" s="404"/>
      <c r="BV291" s="404"/>
      <c r="BW291" s="404"/>
      <c r="BX291" s="404"/>
      <c r="BY291" s="404"/>
      <c r="BZ291" s="404"/>
      <c r="CA291" s="404"/>
      <c r="CB291" s="404"/>
      <c r="CC291" s="404"/>
      <c r="CD291" s="404"/>
      <c r="CE291" s="404"/>
      <c r="CF291" s="404"/>
      <c r="CG291" s="404"/>
      <c r="CH291" s="404"/>
      <c r="CI291" s="404"/>
      <c r="CJ291" s="404"/>
      <c r="CK291" s="404"/>
      <c r="CL291" s="404"/>
      <c r="CM291" s="404"/>
      <c r="CN291" s="404"/>
      <c r="CO291" s="404"/>
      <c r="CP291" s="404"/>
      <c r="CQ291" s="404"/>
      <c r="CR291" s="404"/>
      <c r="CS291" s="404"/>
      <c r="CT291" s="404"/>
      <c r="CU291" s="404"/>
      <c r="CV291" s="404"/>
      <c r="CW291" s="404"/>
      <c r="CX291" s="404"/>
      <c r="CY291" s="1714"/>
      <c r="CZ291" s="1714"/>
      <c r="DA291" s="404"/>
      <c r="DB291" s="404"/>
      <c r="DC291" s="404"/>
      <c r="DD291" s="404"/>
      <c r="DE291" s="404"/>
      <c r="DF291" s="404"/>
      <c r="DG291" s="404"/>
      <c r="DH291" s="404"/>
      <c r="DI291" s="404"/>
      <c r="DJ291" s="404"/>
      <c r="DK291" s="404"/>
      <c r="DL291" s="404"/>
      <c r="DM291" s="404"/>
      <c r="DN291" s="404"/>
      <c r="DO291" s="404"/>
      <c r="DP291" s="404"/>
      <c r="DQ291" s="404"/>
      <c r="DR291" s="404"/>
      <c r="DS291" s="404"/>
      <c r="DT291" s="404"/>
      <c r="DU291" s="404"/>
      <c r="DV291" s="404"/>
      <c r="DW291" s="404"/>
      <c r="DX291" s="404"/>
      <c r="DY291" s="404"/>
      <c r="DZ291" s="404"/>
      <c r="EA291" s="404"/>
      <c r="EB291" s="404"/>
      <c r="EC291" s="404"/>
      <c r="ED291" s="404"/>
      <c r="EE291" s="404"/>
      <c r="EF291" s="404"/>
      <c r="EG291" s="404"/>
      <c r="EH291" s="404"/>
      <c r="EI291" s="404"/>
      <c r="EJ291" s="404"/>
      <c r="EK291" s="404"/>
      <c r="EL291" s="404"/>
      <c r="EM291" s="404"/>
      <c r="EN291" s="404"/>
      <c r="EO291" s="404"/>
      <c r="EP291" s="404"/>
      <c r="EQ291" s="609"/>
      <c r="ER291" s="609"/>
      <c r="ES291" s="404"/>
      <c r="ET291" s="404"/>
      <c r="EU291" s="404"/>
      <c r="EV291" s="404"/>
      <c r="EW291" s="404"/>
      <c r="EX291" s="404"/>
      <c r="EY291" s="404"/>
      <c r="EZ291" s="404"/>
      <c r="FA291" s="404"/>
      <c r="FB291" s="404"/>
    </row>
    <row r="292" spans="1:168" x14ac:dyDescent="0.25">
      <c r="A292" s="404"/>
      <c r="B292" s="633"/>
      <c r="C292" s="634"/>
      <c r="D292" s="923">
        <f>E291-D291</f>
        <v>-53649723352957</v>
      </c>
      <c r="E292" s="923"/>
      <c r="F292" s="404"/>
      <c r="G292" s="404"/>
      <c r="H292" s="404"/>
      <c r="I292" s="404"/>
      <c r="J292" s="404"/>
      <c r="K292" s="404"/>
      <c r="L292" s="404"/>
      <c r="M292" s="404"/>
      <c r="N292" s="404"/>
      <c r="O292" s="404"/>
      <c r="P292" s="404"/>
      <c r="Q292" s="404"/>
      <c r="R292" s="404"/>
      <c r="S292" s="404"/>
      <c r="T292" s="404"/>
      <c r="U292" s="404"/>
      <c r="V292" s="404"/>
      <c r="W292" s="404"/>
      <c r="X292" s="404"/>
      <c r="Y292" s="404"/>
      <c r="Z292" s="404"/>
      <c r="AA292" s="404"/>
      <c r="AB292" s="404"/>
      <c r="AC292" s="404"/>
      <c r="AD292" s="404"/>
      <c r="AE292" s="404"/>
      <c r="AF292" s="404"/>
      <c r="AG292" s="404"/>
      <c r="AH292" s="404"/>
      <c r="AI292" s="404"/>
      <c r="AJ292" s="404"/>
      <c r="AK292" s="404"/>
      <c r="AL292" s="404"/>
      <c r="AM292" s="404"/>
      <c r="AN292" s="404"/>
      <c r="AO292" s="404"/>
      <c r="AP292" s="404"/>
      <c r="AQ292" s="404"/>
      <c r="AR292" s="404"/>
      <c r="AS292" s="404"/>
      <c r="AT292" s="404"/>
      <c r="AU292" s="404"/>
      <c r="AV292" s="404"/>
      <c r="AW292" s="404"/>
      <c r="AX292" s="404"/>
      <c r="AY292" s="404"/>
      <c r="AZ292" s="404"/>
      <c r="BA292" s="404"/>
      <c r="BB292" s="404"/>
      <c r="BC292" s="404"/>
      <c r="BD292" s="404"/>
      <c r="BE292" s="404"/>
      <c r="BF292" s="404"/>
      <c r="BG292" s="404"/>
      <c r="BH292" s="404"/>
      <c r="BI292" s="404"/>
      <c r="BJ292" s="404"/>
      <c r="BK292" s="404"/>
      <c r="BL292" s="404"/>
      <c r="BM292" s="404"/>
      <c r="BN292" s="404"/>
      <c r="BO292" s="404"/>
      <c r="BP292" s="404"/>
      <c r="BQ292" s="404"/>
      <c r="BR292" s="404"/>
      <c r="BS292" s="404"/>
      <c r="BT292" s="404"/>
      <c r="BU292" s="404"/>
      <c r="BV292" s="404"/>
      <c r="BW292" s="404"/>
      <c r="BX292" s="404"/>
      <c r="BY292" s="404"/>
      <c r="BZ292" s="404"/>
      <c r="CA292" s="404"/>
      <c r="CB292" s="404"/>
      <c r="CC292" s="404"/>
      <c r="CD292" s="404"/>
      <c r="CE292" s="404"/>
      <c r="CF292" s="404"/>
      <c r="CG292" s="404"/>
      <c r="CH292" s="404"/>
      <c r="CI292" s="404"/>
      <c r="CJ292" s="404"/>
      <c r="CK292" s="404"/>
      <c r="CL292" s="404"/>
      <c r="CM292" s="404"/>
      <c r="CN292" s="404"/>
      <c r="CO292" s="404"/>
      <c r="CP292" s="404"/>
      <c r="CQ292" s="404"/>
      <c r="CR292" s="404"/>
      <c r="CS292" s="404"/>
      <c r="CT292" s="404"/>
      <c r="CU292" s="404"/>
      <c r="CV292" s="404"/>
      <c r="CW292" s="404"/>
      <c r="CX292" s="404"/>
      <c r="CY292" s="1714"/>
      <c r="CZ292" s="1714"/>
      <c r="DA292" s="404"/>
      <c r="DB292" s="404"/>
      <c r="DC292" s="404"/>
      <c r="DD292" s="404"/>
      <c r="DE292" s="404"/>
      <c r="DF292" s="404"/>
      <c r="DG292" s="404"/>
      <c r="DH292" s="404"/>
      <c r="DI292" s="404"/>
      <c r="DJ292" s="404"/>
      <c r="DK292" s="404"/>
      <c r="DL292" s="404"/>
      <c r="DM292" s="404"/>
      <c r="DN292" s="404"/>
      <c r="DO292" s="404"/>
      <c r="DP292" s="404"/>
      <c r="DQ292" s="404"/>
      <c r="DR292" s="404"/>
      <c r="DS292" s="404"/>
      <c r="DT292" s="404"/>
      <c r="DU292" s="404"/>
      <c r="DV292" s="404"/>
      <c r="DW292" s="404"/>
      <c r="DX292" s="404"/>
      <c r="DY292" s="404"/>
      <c r="DZ292" s="404"/>
      <c r="EA292" s="404"/>
      <c r="EB292" s="404"/>
      <c r="EC292" s="404"/>
      <c r="ED292" s="404"/>
      <c r="EE292" s="404"/>
      <c r="EF292" s="404"/>
      <c r="EG292" s="404"/>
      <c r="EH292" s="404"/>
      <c r="EI292" s="404"/>
      <c r="EJ292" s="404"/>
      <c r="EK292" s="404"/>
      <c r="EL292" s="404"/>
      <c r="EM292" s="404"/>
      <c r="EN292" s="404"/>
      <c r="EO292" s="404"/>
      <c r="EP292" s="404"/>
      <c r="EQ292" s="609"/>
      <c r="ER292" s="609"/>
      <c r="ES292" s="404"/>
      <c r="ET292" s="404"/>
      <c r="EU292" s="404"/>
      <c r="EV292" s="404"/>
      <c r="EW292" s="404"/>
      <c r="EX292" s="404"/>
      <c r="EY292" s="404"/>
      <c r="EZ292" s="404"/>
      <c r="FA292" s="404"/>
      <c r="FB292" s="404"/>
    </row>
    <row r="293" spans="1:168" ht="20.25" x14ac:dyDescent="0.25">
      <c r="A293" s="398"/>
      <c r="B293" s="399"/>
      <c r="C293" s="634"/>
      <c r="D293" s="635"/>
      <c r="E293" s="635"/>
      <c r="F293" s="609"/>
      <c r="G293" s="609"/>
      <c r="H293" s="609"/>
      <c r="I293" s="609"/>
      <c r="J293" s="609"/>
      <c r="K293" s="609"/>
      <c r="L293" s="609"/>
      <c r="M293" s="609"/>
      <c r="N293" s="609"/>
      <c r="O293" s="609"/>
      <c r="P293" s="609"/>
      <c r="Q293" s="609"/>
      <c r="R293" s="609"/>
      <c r="S293" s="609"/>
      <c r="T293" s="609"/>
      <c r="U293" s="609"/>
      <c r="V293" s="609"/>
      <c r="W293" s="609"/>
      <c r="X293" s="609"/>
      <c r="Y293" s="609"/>
      <c r="Z293" s="609"/>
      <c r="AA293" s="609"/>
      <c r="AB293" s="609"/>
      <c r="AC293" s="609"/>
      <c r="AD293" s="609"/>
      <c r="AE293" s="609"/>
      <c r="AF293" s="609"/>
      <c r="AG293" s="609"/>
      <c r="AH293" s="609"/>
      <c r="AI293" s="609"/>
      <c r="AJ293" s="609"/>
      <c r="AK293" s="609"/>
      <c r="AL293" s="609"/>
      <c r="AM293" s="609"/>
      <c r="AN293" s="609"/>
      <c r="AO293" s="609"/>
      <c r="AP293" s="609"/>
      <c r="AQ293" s="609"/>
      <c r="AR293" s="609"/>
      <c r="AS293" s="609"/>
      <c r="AT293" s="609"/>
      <c r="AU293" s="609"/>
      <c r="AV293" s="609"/>
      <c r="AW293" s="609"/>
      <c r="AX293" s="609"/>
      <c r="AY293" s="609"/>
      <c r="AZ293" s="609"/>
      <c r="BA293" s="609"/>
      <c r="BB293" s="609"/>
      <c r="BC293" s="609"/>
      <c r="BD293" s="609"/>
      <c r="BE293" s="609"/>
      <c r="BF293" s="609"/>
      <c r="BG293" s="609"/>
      <c r="BH293" s="609"/>
      <c r="BI293" s="609"/>
      <c r="BJ293" s="609"/>
      <c r="BK293" s="609"/>
      <c r="BL293" s="609"/>
      <c r="BM293" s="609"/>
      <c r="BN293" s="609"/>
      <c r="BO293" s="609"/>
      <c r="BP293" s="609"/>
      <c r="BQ293" s="609"/>
      <c r="BR293" s="609"/>
      <c r="BS293" s="609"/>
      <c r="BT293" s="609"/>
      <c r="BU293" s="609"/>
      <c r="BV293" s="609"/>
      <c r="BW293" s="609"/>
      <c r="BX293" s="609"/>
      <c r="BY293" s="609"/>
      <c r="BZ293" s="609"/>
      <c r="CA293" s="609"/>
      <c r="CB293" s="609"/>
      <c r="CC293" s="609"/>
      <c r="CD293" s="609"/>
      <c r="CE293" s="609"/>
      <c r="CF293" s="609"/>
      <c r="CG293" s="609"/>
      <c r="CH293" s="609"/>
      <c r="CI293" s="609"/>
      <c r="CJ293" s="609"/>
      <c r="CK293" s="609"/>
      <c r="CL293" s="609"/>
      <c r="CM293" s="609"/>
      <c r="CN293" s="609"/>
      <c r="CO293" s="609"/>
      <c r="CP293" s="609"/>
      <c r="CQ293" s="609"/>
      <c r="CR293" s="609"/>
      <c r="CS293" s="609"/>
      <c r="CT293" s="609"/>
      <c r="CU293" s="609"/>
      <c r="CV293" s="609"/>
      <c r="CW293" s="609"/>
      <c r="CX293" s="609"/>
      <c r="CY293" s="1702"/>
      <c r="CZ293" s="1702"/>
      <c r="DA293" s="609"/>
      <c r="DB293" s="609"/>
      <c r="DC293" s="609"/>
      <c r="DD293" s="609"/>
      <c r="DE293" s="609"/>
      <c r="DF293" s="609"/>
      <c r="DG293" s="609"/>
      <c r="DH293" s="609"/>
      <c r="DI293" s="609"/>
      <c r="DJ293" s="609"/>
      <c r="DK293" s="609"/>
      <c r="DL293" s="609"/>
      <c r="DM293" s="609"/>
      <c r="DN293" s="609"/>
      <c r="DO293" s="609"/>
      <c r="DP293" s="609"/>
      <c r="DQ293" s="609"/>
      <c r="DR293" s="609"/>
      <c r="DS293" s="609"/>
      <c r="DT293" s="609"/>
      <c r="DU293" s="609"/>
      <c r="DV293" s="609"/>
      <c r="DW293" s="609"/>
      <c r="DX293" s="609"/>
      <c r="DY293" s="609"/>
      <c r="DZ293" s="609"/>
      <c r="EA293" s="609"/>
      <c r="EB293" s="609"/>
      <c r="EC293" s="609"/>
      <c r="ED293" s="609"/>
      <c r="EE293" s="609"/>
      <c r="EF293" s="609"/>
      <c r="EG293" s="609"/>
      <c r="EH293" s="609"/>
      <c r="EI293" s="609"/>
      <c r="EJ293" s="609"/>
      <c r="EK293" s="609"/>
      <c r="EL293" s="609"/>
      <c r="EM293" s="609"/>
      <c r="EN293" s="609"/>
      <c r="EO293" s="609"/>
      <c r="EP293" s="609"/>
      <c r="EQ293" s="609"/>
      <c r="ER293" s="609"/>
      <c r="ES293" s="609"/>
      <c r="ET293" s="609"/>
      <c r="EU293" s="609"/>
      <c r="EV293" s="609"/>
      <c r="EW293" s="609"/>
      <c r="EX293" s="609"/>
      <c r="EY293" s="609"/>
      <c r="EZ293" s="609"/>
      <c r="FA293" s="609"/>
      <c r="FB293" s="609"/>
    </row>
    <row r="294" spans="1:168" ht="20.25" x14ac:dyDescent="0.25">
      <c r="A294" s="404"/>
      <c r="B294" s="399"/>
      <c r="C294" s="634"/>
      <c r="D294" s="635"/>
      <c r="E294" s="635"/>
      <c r="F294" s="609"/>
      <c r="G294" s="609"/>
      <c r="H294" s="609"/>
      <c r="I294" s="609"/>
      <c r="J294" s="609"/>
      <c r="K294" s="609"/>
      <c r="L294" s="609"/>
      <c r="M294" s="609"/>
      <c r="N294" s="609"/>
      <c r="O294" s="609"/>
      <c r="P294" s="609"/>
      <c r="Q294" s="609"/>
      <c r="R294" s="609"/>
      <c r="S294" s="609"/>
      <c r="T294" s="609"/>
      <c r="U294" s="609"/>
      <c r="V294" s="609"/>
      <c r="W294" s="609"/>
      <c r="X294" s="609"/>
      <c r="Y294" s="609"/>
      <c r="Z294" s="609"/>
      <c r="AA294" s="609"/>
      <c r="AB294" s="609"/>
      <c r="AC294" s="609"/>
      <c r="AD294" s="609"/>
      <c r="AE294" s="609"/>
      <c r="AF294" s="609"/>
      <c r="AG294" s="609"/>
      <c r="AH294" s="609"/>
      <c r="AI294" s="609"/>
      <c r="AJ294" s="609"/>
      <c r="AK294" s="609"/>
      <c r="AL294" s="609"/>
      <c r="AM294" s="609"/>
      <c r="AN294" s="609"/>
      <c r="AO294" s="609"/>
      <c r="AP294" s="609"/>
      <c r="AQ294" s="609"/>
      <c r="AR294" s="609"/>
      <c r="AS294" s="609"/>
      <c r="AT294" s="609"/>
      <c r="AU294" s="609"/>
      <c r="AV294" s="609"/>
      <c r="AW294" s="609"/>
      <c r="AX294" s="609"/>
      <c r="AY294" s="609"/>
      <c r="AZ294" s="609"/>
      <c r="BA294" s="609"/>
      <c r="BB294" s="609"/>
      <c r="BC294" s="609"/>
      <c r="BD294" s="609"/>
      <c r="BE294" s="609"/>
      <c r="BF294" s="609"/>
      <c r="BG294" s="609"/>
      <c r="BH294" s="609"/>
      <c r="BI294" s="609"/>
      <c r="BJ294" s="609"/>
      <c r="BK294" s="609"/>
      <c r="BL294" s="609"/>
      <c r="BM294" s="609"/>
      <c r="BN294" s="609"/>
      <c r="BO294" s="609"/>
      <c r="BP294" s="609"/>
      <c r="BQ294" s="609"/>
      <c r="BR294" s="609"/>
      <c r="BS294" s="609"/>
      <c r="BT294" s="609"/>
      <c r="BU294" s="609"/>
      <c r="BV294" s="609"/>
      <c r="BW294" s="609"/>
      <c r="BX294" s="609"/>
      <c r="BY294" s="609"/>
      <c r="BZ294" s="609"/>
      <c r="CA294" s="609"/>
      <c r="CB294" s="609"/>
      <c r="CC294" s="609"/>
      <c r="CD294" s="609"/>
      <c r="CE294" s="609"/>
      <c r="CF294" s="609"/>
      <c r="CG294" s="609"/>
      <c r="CH294" s="609"/>
      <c r="CI294" s="609"/>
      <c r="CJ294" s="609"/>
      <c r="CK294" s="609"/>
      <c r="CL294" s="609"/>
      <c r="CM294" s="609"/>
      <c r="CN294" s="609"/>
      <c r="CO294" s="609"/>
      <c r="CP294" s="609"/>
      <c r="CQ294" s="609"/>
      <c r="CR294" s="609"/>
      <c r="CS294" s="609"/>
      <c r="CT294" s="609"/>
      <c r="CU294" s="609"/>
      <c r="CV294" s="609"/>
      <c r="CW294" s="609"/>
      <c r="CX294" s="609"/>
      <c r="CY294" s="1702"/>
      <c r="CZ294" s="1702"/>
      <c r="DA294" s="609"/>
      <c r="DB294" s="609"/>
      <c r="DC294" s="609"/>
      <c r="DD294" s="609"/>
      <c r="DE294" s="609"/>
      <c r="DF294" s="609"/>
      <c r="DG294" s="609"/>
      <c r="DH294" s="609"/>
      <c r="DI294" s="609"/>
      <c r="DJ294" s="609"/>
      <c r="DK294" s="609"/>
      <c r="DL294" s="609"/>
      <c r="DM294" s="609"/>
      <c r="DN294" s="609"/>
      <c r="DO294" s="609"/>
      <c r="DP294" s="609"/>
      <c r="DQ294" s="609"/>
      <c r="DR294" s="609"/>
      <c r="DS294" s="609"/>
      <c r="DT294" s="609"/>
      <c r="DU294" s="609"/>
      <c r="DV294" s="609"/>
      <c r="DW294" s="609"/>
      <c r="DX294" s="609"/>
      <c r="DY294" s="609"/>
      <c r="DZ294" s="609"/>
      <c r="EA294" s="609"/>
      <c r="EB294" s="609"/>
      <c r="EC294" s="609"/>
      <c r="ED294" s="609"/>
      <c r="EE294" s="609"/>
      <c r="EF294" s="609"/>
      <c r="EG294" s="609"/>
      <c r="EH294" s="609"/>
      <c r="EI294" s="609"/>
      <c r="EJ294" s="609"/>
      <c r="EK294" s="609"/>
      <c r="EL294" s="609"/>
      <c r="EM294" s="609"/>
      <c r="EN294" s="609"/>
      <c r="EO294" s="609"/>
      <c r="EP294" s="609"/>
      <c r="EQ294" s="609"/>
      <c r="ER294" s="609"/>
      <c r="ES294" s="609"/>
      <c r="ET294" s="609"/>
      <c r="EU294" s="609"/>
      <c r="EV294" s="609"/>
      <c r="EW294" s="609"/>
      <c r="EX294" s="609"/>
      <c r="EY294" s="609"/>
      <c r="EZ294" s="609"/>
      <c r="FA294" s="609"/>
      <c r="FB294" s="609"/>
    </row>
  </sheetData>
  <mergeCells count="4">
    <mergeCell ref="Q5:S5"/>
    <mergeCell ref="AM5:AO5"/>
    <mergeCell ref="AU5:AX5"/>
    <mergeCell ref="CA5:CC5"/>
  </mergeCells>
  <printOptions horizontalCentered="1" verticalCentered="1"/>
  <pageMargins left="0" right="0" top="0" bottom="0" header="0" footer="0"/>
  <pageSetup paperSize="9" scale="80" orientation="landscape" r:id="rId1"/>
  <headerFooter alignWithMargins="0"/>
  <rowBreaks count="7" manualBreakCount="7">
    <brk id="74" max="16383" man="1"/>
    <brk id="118" max="16383" man="1"/>
    <brk id="153" max="16383" man="1"/>
    <brk id="184" max="16383" man="1"/>
    <brk id="217" max="16383" man="1"/>
    <brk id="248" max="16383" man="1"/>
    <brk id="280" max="16383" man="1"/>
  </rowBreaks>
  <colBreaks count="13" manualBreakCount="13">
    <brk id="10" max="1048575" man="1"/>
    <brk id="28" max="1048575" man="1"/>
    <brk id="38" max="1048575" man="1"/>
    <brk id="47" max="1048575" man="1"/>
    <brk id="51" max="1048575" man="1"/>
    <brk id="58" max="1048575" man="1"/>
    <brk id="76" max="1048575" man="1"/>
    <brk id="87" max="1048575" man="1"/>
    <brk id="93" max="1048575" man="1"/>
    <brk id="105" max="1048575" man="1"/>
    <brk id="130" max="1048575" man="1"/>
    <brk id="141" max="1048575" man="1"/>
    <brk id="153"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I30"/>
  <sheetViews>
    <sheetView rightToLeft="1" zoomScale="80" zoomScaleNormal="80" workbookViewId="0">
      <pane ySplit="2" topLeftCell="A14" activePane="bottomLeft" state="frozen"/>
      <selection activeCell="K45" sqref="K45"/>
      <selection pane="bottomLeft" activeCell="D28" sqref="D28"/>
    </sheetView>
  </sheetViews>
  <sheetFormatPr defaultColWidth="8.85546875" defaultRowHeight="21" x14ac:dyDescent="0.25"/>
  <cols>
    <col min="1" max="1" width="1.140625" style="1041" customWidth="1"/>
    <col min="2" max="2" width="57.42578125" style="1070" customWidth="1"/>
    <col min="3" max="3" width="1.140625" style="1041" customWidth="1"/>
    <col min="4" max="4" width="18.28515625" style="1041" bestFit="1" customWidth="1"/>
    <col min="5" max="5" width="8.28515625" style="1041" bestFit="1" customWidth="1"/>
    <col min="6" max="6" width="18" style="1041" bestFit="1" customWidth="1"/>
    <col min="7" max="7" width="1.28515625" style="1041" customWidth="1"/>
    <col min="8" max="8" width="20.85546875" style="1041" customWidth="1"/>
    <col min="9" max="16384" width="8.85546875" style="1041"/>
  </cols>
  <sheetData>
    <row r="1" spans="2:9" x14ac:dyDescent="0.55000000000000004">
      <c r="B1" s="1042" t="s">
        <v>1253</v>
      </c>
      <c r="C1" s="1043"/>
      <c r="D1" s="1043"/>
      <c r="E1" s="1043"/>
      <c r="F1" s="1042"/>
    </row>
    <row r="2" spans="2:9" ht="42" x14ac:dyDescent="0.25">
      <c r="B2" s="1044" t="s">
        <v>1256</v>
      </c>
      <c r="C2" s="1045"/>
      <c r="D2" s="1044" t="s">
        <v>2171</v>
      </c>
      <c r="E2" s="1045"/>
      <c r="F2" s="1044" t="s">
        <v>2091</v>
      </c>
    </row>
    <row r="3" spans="2:9" ht="26.25" x14ac:dyDescent="0.25">
      <c r="B3" s="1046" t="s">
        <v>1254</v>
      </c>
      <c r="C3" s="1047"/>
      <c r="D3" s="1048">
        <f>سودوزيان!F17</f>
        <v>-23062250215</v>
      </c>
      <c r="E3" s="1047"/>
      <c r="F3" s="1048">
        <f>سودوزيان!H17</f>
        <v>364042068215</v>
      </c>
      <c r="H3" s="1041">
        <f>D3-F3</f>
        <v>-387104318430</v>
      </c>
      <c r="I3" s="1652">
        <f>H3/F3</f>
        <v>-1.0633505087147777</v>
      </c>
    </row>
    <row r="4" spans="2:9" x14ac:dyDescent="0.25">
      <c r="B4" s="1049" t="s">
        <v>1255</v>
      </c>
      <c r="C4" s="1047"/>
      <c r="D4" s="1050"/>
      <c r="E4" s="1047"/>
      <c r="F4" s="1050"/>
    </row>
    <row r="5" spans="2:9" x14ac:dyDescent="0.25">
      <c r="B5" s="1051" t="s">
        <v>1683</v>
      </c>
      <c r="C5" s="1047"/>
      <c r="D5" s="1052">
        <v>0</v>
      </c>
      <c r="E5" s="1047"/>
      <c r="F5" s="1052">
        <v>0</v>
      </c>
    </row>
    <row r="6" spans="2:9" x14ac:dyDescent="0.25">
      <c r="B6" s="1051" t="s">
        <v>1684</v>
      </c>
      <c r="C6" s="1047"/>
      <c r="D6" s="1052">
        <v>0</v>
      </c>
      <c r="E6" s="1047"/>
      <c r="F6" s="1052">
        <v>0</v>
      </c>
    </row>
    <row r="7" spans="2:9" x14ac:dyDescent="0.25">
      <c r="B7" s="1051" t="s">
        <v>1685</v>
      </c>
      <c r="C7" s="1047"/>
      <c r="D7" s="1052">
        <v>0</v>
      </c>
      <c r="E7" s="1047"/>
      <c r="F7" s="1052">
        <v>0</v>
      </c>
    </row>
    <row r="8" spans="2:9" x14ac:dyDescent="0.25">
      <c r="B8" s="1051" t="s">
        <v>1686</v>
      </c>
      <c r="C8" s="1047"/>
      <c r="D8" s="1052">
        <v>0</v>
      </c>
      <c r="E8" s="1047"/>
      <c r="F8" s="1052">
        <v>0</v>
      </c>
    </row>
    <row r="9" spans="2:9" x14ac:dyDescent="0.25">
      <c r="B9" s="1051" t="s">
        <v>1687</v>
      </c>
      <c r="C9" s="1047"/>
      <c r="D9" s="1052">
        <v>0</v>
      </c>
      <c r="E9" s="1047"/>
      <c r="F9" s="1052">
        <v>0</v>
      </c>
    </row>
    <row r="10" spans="2:9" x14ac:dyDescent="0.25">
      <c r="B10" s="1053" t="s">
        <v>1688</v>
      </c>
      <c r="C10" s="1047"/>
      <c r="D10" s="1052">
        <v>0</v>
      </c>
      <c r="E10" s="1047"/>
      <c r="F10" s="1052">
        <v>0</v>
      </c>
    </row>
    <row r="11" spans="2:9" x14ac:dyDescent="0.25">
      <c r="B11" s="1051" t="s">
        <v>1689</v>
      </c>
      <c r="C11" s="1047"/>
      <c r="D11" s="1052">
        <v>0</v>
      </c>
      <c r="E11" s="1047"/>
      <c r="F11" s="1052">
        <v>0</v>
      </c>
    </row>
    <row r="12" spans="2:9" x14ac:dyDescent="0.25">
      <c r="B12" s="1051" t="s">
        <v>1690</v>
      </c>
      <c r="C12" s="1047"/>
      <c r="D12" s="1052">
        <v>0</v>
      </c>
      <c r="E12" s="1047"/>
      <c r="F12" s="1052">
        <v>0</v>
      </c>
    </row>
    <row r="13" spans="2:9" x14ac:dyDescent="0.25">
      <c r="B13" s="1051" t="s">
        <v>1691</v>
      </c>
      <c r="C13" s="1047"/>
      <c r="D13" s="1052">
        <v>0</v>
      </c>
      <c r="E13" s="1047"/>
      <c r="F13" s="1052">
        <v>0</v>
      </c>
    </row>
    <row r="14" spans="2:9" x14ac:dyDescent="0.25">
      <c r="B14" s="1054" t="s">
        <v>1692</v>
      </c>
      <c r="C14" s="1047"/>
      <c r="D14" s="1052"/>
      <c r="E14" s="1047"/>
      <c r="F14" s="1052"/>
    </row>
    <row r="15" spans="2:9" x14ac:dyDescent="0.25">
      <c r="B15" s="1051" t="s">
        <v>1693</v>
      </c>
      <c r="C15" s="1047"/>
      <c r="D15" s="1052">
        <v>0</v>
      </c>
      <c r="E15" s="1047"/>
      <c r="F15" s="1052">
        <v>0</v>
      </c>
    </row>
    <row r="16" spans="2:9" x14ac:dyDescent="0.25">
      <c r="B16" s="1051" t="s">
        <v>1694</v>
      </c>
      <c r="C16" s="1047"/>
      <c r="D16" s="1052">
        <v>0</v>
      </c>
      <c r="E16" s="1047"/>
      <c r="F16" s="1052">
        <v>0</v>
      </c>
    </row>
    <row r="17" spans="2:9" x14ac:dyDescent="0.25">
      <c r="B17" s="1051" t="s">
        <v>1695</v>
      </c>
      <c r="C17" s="1047"/>
      <c r="D17" s="1052">
        <v>0</v>
      </c>
      <c r="E17" s="1047"/>
      <c r="F17" s="1052">
        <v>0</v>
      </c>
    </row>
    <row r="18" spans="2:9" x14ac:dyDescent="0.25">
      <c r="B18" s="1051" t="s">
        <v>1696</v>
      </c>
      <c r="C18" s="1047"/>
      <c r="D18" s="1052">
        <v>0</v>
      </c>
      <c r="E18" s="1047"/>
      <c r="F18" s="1052">
        <v>0</v>
      </c>
    </row>
    <row r="19" spans="2:9" x14ac:dyDescent="0.25">
      <c r="B19" s="1051" t="s">
        <v>1697</v>
      </c>
      <c r="C19" s="1047"/>
      <c r="D19" s="1052">
        <v>0</v>
      </c>
      <c r="E19" s="1047"/>
      <c r="F19" s="1052">
        <v>0</v>
      </c>
    </row>
    <row r="20" spans="2:9" x14ac:dyDescent="0.25">
      <c r="B20" s="1051" t="s">
        <v>1698</v>
      </c>
      <c r="C20" s="1047"/>
      <c r="D20" s="1052">
        <v>0</v>
      </c>
      <c r="E20" s="1047"/>
      <c r="F20" s="1052">
        <v>0</v>
      </c>
    </row>
    <row r="21" spans="2:9" x14ac:dyDescent="0.25">
      <c r="B21" s="1055" t="s">
        <v>1328</v>
      </c>
      <c r="C21" s="1047"/>
      <c r="D21" s="1056">
        <v>0</v>
      </c>
      <c r="E21" s="1047"/>
      <c r="F21" s="1056">
        <v>0</v>
      </c>
    </row>
    <row r="22" spans="2:9" x14ac:dyDescent="0.25">
      <c r="B22" s="1057" t="s">
        <v>1699</v>
      </c>
      <c r="C22" s="1047"/>
      <c r="D22" s="1058">
        <f>SUM(D3:D21)</f>
        <v>-23062250215</v>
      </c>
      <c r="E22" s="1047"/>
      <c r="F22" s="1058">
        <v>87941592383</v>
      </c>
    </row>
    <row r="23" spans="2:9" x14ac:dyDescent="0.25">
      <c r="B23" s="1059" t="s">
        <v>2172</v>
      </c>
      <c r="C23" s="1047"/>
      <c r="D23" s="1050">
        <v>0</v>
      </c>
      <c r="E23" s="1047"/>
      <c r="F23" s="1050">
        <v>21985398096</v>
      </c>
      <c r="I23" s="1060">
        <f>D23/F23-1</f>
        <v>-1</v>
      </c>
    </row>
    <row r="24" spans="2:9" ht="24.75" customHeight="1" x14ac:dyDescent="0.25">
      <c r="B24" s="1061" t="s">
        <v>1700</v>
      </c>
      <c r="C24" s="1062"/>
      <c r="D24" s="1063">
        <v>0</v>
      </c>
      <c r="E24" s="1062"/>
      <c r="F24" s="1050">
        <v>0</v>
      </c>
    </row>
    <row r="25" spans="2:9" x14ac:dyDescent="0.25">
      <c r="B25" s="1064" t="s">
        <v>1701</v>
      </c>
      <c r="C25" s="1062"/>
      <c r="D25" s="1065"/>
      <c r="E25" s="1065"/>
      <c r="F25" s="1065"/>
    </row>
    <row r="26" spans="2:9" ht="19.5" customHeight="1" x14ac:dyDescent="0.25">
      <c r="B26" s="1066" t="s">
        <v>1702</v>
      </c>
      <c r="C26" s="1062"/>
      <c r="D26" s="1067">
        <v>0</v>
      </c>
      <c r="E26" s="1062"/>
      <c r="F26" s="1056">
        <v>0</v>
      </c>
    </row>
    <row r="27" spans="2:9" x14ac:dyDescent="0.25">
      <c r="B27" s="1068" t="s">
        <v>1703</v>
      </c>
      <c r="C27" s="1047"/>
      <c r="D27" s="1069">
        <f>SUM(D22:D26)*25%</f>
        <v>-5765562553.75</v>
      </c>
      <c r="E27" s="1047"/>
      <c r="F27" s="1069">
        <f>F23</f>
        <v>21985398096</v>
      </c>
    </row>
    <row r="29" spans="2:9" x14ac:dyDescent="0.25">
      <c r="F29" s="1071">
        <f>F27+'[2]P&amp;L'!H20</f>
        <v>21985123399</v>
      </c>
    </row>
    <row r="30" spans="2:9" x14ac:dyDescent="0.25">
      <c r="B30" s="1072"/>
      <c r="F30" s="1072"/>
    </row>
  </sheetData>
  <pageMargins left="0.7" right="0.7" top="0.75" bottom="0.75" header="0.3" footer="0.3"/>
  <pageSetup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N27"/>
  <sheetViews>
    <sheetView showGridLines="0" rightToLeft="1" view="pageBreakPreview" zoomScale="85" zoomScaleSheetLayoutView="85" workbookViewId="0">
      <selection activeCell="K45" sqref="K45"/>
    </sheetView>
  </sheetViews>
  <sheetFormatPr defaultColWidth="9" defaultRowHeight="29.25" customHeight="1" x14ac:dyDescent="0.25"/>
  <cols>
    <col min="1" max="1" width="2.140625" style="177" customWidth="1"/>
    <col min="2" max="2" width="5.7109375" style="177" customWidth="1"/>
    <col min="3" max="3" width="9.85546875" style="177" customWidth="1"/>
    <col min="4" max="4" width="0.42578125" style="177" customWidth="1"/>
    <col min="5" max="6" width="11.28515625" style="177" customWidth="1"/>
    <col min="7" max="7" width="0.42578125" style="177" customWidth="1"/>
    <col min="8" max="9" width="13.85546875" style="177" customWidth="1"/>
    <col min="10" max="10" width="0.42578125" style="177" customWidth="1"/>
    <col min="11" max="14" width="4.85546875" style="177" customWidth="1"/>
    <col min="15" max="16384" width="9" style="177"/>
  </cols>
  <sheetData>
    <row r="1" spans="1:14" ht="29.25" customHeight="1" x14ac:dyDescent="0.25">
      <c r="A1" s="1002"/>
      <c r="B1" s="1002"/>
      <c r="C1" s="1002"/>
      <c r="D1" s="1002"/>
      <c r="E1" s="1002"/>
      <c r="F1" s="1002"/>
      <c r="G1" s="1002"/>
      <c r="H1" s="1002"/>
      <c r="I1" s="1002"/>
      <c r="J1" s="1002"/>
      <c r="K1" s="1002"/>
      <c r="L1" s="1002"/>
      <c r="M1" s="1002"/>
      <c r="N1" s="1002"/>
    </row>
    <row r="2" spans="1:14" ht="29.25" customHeight="1" x14ac:dyDescent="0.25">
      <c r="A2" s="1002"/>
      <c r="B2" s="1002"/>
      <c r="C2" s="1002"/>
      <c r="D2" s="1002"/>
      <c r="E2" s="1002"/>
      <c r="F2" s="1002"/>
      <c r="G2" s="1002"/>
      <c r="H2" s="1002"/>
      <c r="I2" s="1002"/>
      <c r="J2" s="1002"/>
      <c r="K2" s="1002"/>
      <c r="L2" s="1002"/>
      <c r="M2" s="1002"/>
      <c r="N2" s="1002"/>
    </row>
    <row r="3" spans="1:14" ht="29.25" customHeight="1" x14ac:dyDescent="0.25">
      <c r="A3" s="1002"/>
      <c r="B3" s="1002"/>
      <c r="C3" s="1002"/>
      <c r="D3" s="1002"/>
      <c r="E3" s="1002"/>
      <c r="F3" s="1002"/>
      <c r="G3" s="1002"/>
      <c r="H3" s="1002"/>
      <c r="I3" s="1002"/>
      <c r="J3" s="1002"/>
      <c r="K3" s="1002"/>
      <c r="L3" s="1002"/>
      <c r="M3" s="1002"/>
      <c r="N3" s="1002"/>
    </row>
    <row r="10" spans="1:14" ht="29.25" customHeight="1" x14ac:dyDescent="0.25">
      <c r="A10" s="1003"/>
      <c r="B10" s="1003"/>
      <c r="C10" s="1003"/>
      <c r="D10" s="1003"/>
      <c r="E10" s="1003"/>
      <c r="F10" s="1003"/>
      <c r="G10" s="1003"/>
      <c r="H10" s="1003"/>
      <c r="I10" s="1003"/>
      <c r="J10" s="1003"/>
      <c r="K10" s="1003"/>
      <c r="L10" s="1003"/>
      <c r="M10" s="1003"/>
      <c r="N10" s="1003"/>
    </row>
    <row r="12" spans="1:14" ht="29.25" customHeight="1" x14ac:dyDescent="0.25">
      <c r="A12" s="1004"/>
      <c r="B12" s="1004"/>
      <c r="C12" s="1004"/>
      <c r="D12" s="1004"/>
      <c r="E12" s="1004"/>
      <c r="F12" s="1004"/>
      <c r="G12" s="1004"/>
      <c r="H12" s="1004"/>
      <c r="I12" s="1004"/>
      <c r="J12" s="1004"/>
      <c r="K12" s="1004"/>
      <c r="L12" s="1004"/>
      <c r="M12" s="1004"/>
      <c r="N12" s="1004"/>
    </row>
    <row r="13" spans="1:14" ht="29.25" customHeight="1" x14ac:dyDescent="0.25">
      <c r="A13" s="1004"/>
      <c r="B13" s="1004"/>
      <c r="C13" s="1004"/>
      <c r="D13" s="1004"/>
      <c r="E13" s="1004"/>
      <c r="F13" s="1004"/>
      <c r="G13" s="1004"/>
      <c r="H13" s="1004"/>
      <c r="I13" s="1004"/>
      <c r="J13" s="1004"/>
      <c r="K13" s="1004"/>
      <c r="L13" s="1004"/>
      <c r="M13" s="1004"/>
      <c r="N13" s="1004"/>
    </row>
    <row r="16" spans="1:14" ht="29.25" customHeight="1" x14ac:dyDescent="0.25">
      <c r="A16" s="3"/>
    </row>
    <row r="17" spans="1:14" ht="29.25" customHeight="1" x14ac:dyDescent="0.25">
      <c r="A17" s="3"/>
    </row>
    <row r="18" spans="1:14" ht="29.25" customHeight="1" x14ac:dyDescent="0.25">
      <c r="A18" s="3"/>
      <c r="L18" s="1001"/>
      <c r="M18" s="1001"/>
      <c r="N18" s="1001"/>
    </row>
    <row r="19" spans="1:14" ht="29.25" customHeight="1" x14ac:dyDescent="0.25">
      <c r="A19" s="3"/>
      <c r="L19" s="1001"/>
      <c r="M19" s="1001"/>
      <c r="N19" s="1001"/>
    </row>
    <row r="20" spans="1:14" ht="29.25" customHeight="1" x14ac:dyDescent="0.25">
      <c r="A20" s="3"/>
      <c r="L20" s="1001"/>
      <c r="M20" s="1001"/>
      <c r="N20" s="1001"/>
    </row>
    <row r="21" spans="1:14" ht="29.25" customHeight="1" x14ac:dyDescent="0.25">
      <c r="A21" s="3"/>
      <c r="L21" s="1001"/>
      <c r="M21" s="1001"/>
      <c r="N21" s="1001"/>
    </row>
    <row r="24" spans="1:14" ht="29.25" customHeight="1" x14ac:dyDescent="0.25">
      <c r="F24" s="176"/>
      <c r="G24" s="176"/>
      <c r="H24" s="176"/>
      <c r="I24" s="176"/>
      <c r="J24" s="176"/>
      <c r="K24" s="176"/>
      <c r="L24" s="176"/>
      <c r="M24" s="176"/>
      <c r="N24" s="176"/>
    </row>
    <row r="25" spans="1:14" ht="29.25" customHeight="1" x14ac:dyDescent="0.25">
      <c r="A25" s="1003"/>
      <c r="B25" s="1003"/>
      <c r="C25" s="1003"/>
      <c r="D25" s="1003"/>
      <c r="E25" s="1003"/>
      <c r="F25" s="1003"/>
      <c r="G25" s="1003"/>
      <c r="H25" s="1003"/>
      <c r="I25" s="1003"/>
      <c r="J25" s="1003"/>
      <c r="K25" s="1003"/>
      <c r="L25" s="1003"/>
      <c r="M25" s="1003"/>
      <c r="N25" s="1003"/>
    </row>
    <row r="26" spans="1:14" s="161" customFormat="1" ht="29.25" customHeight="1" x14ac:dyDescent="0.25">
      <c r="A26" s="177"/>
      <c r="B26" s="177"/>
      <c r="C26" s="177"/>
      <c r="D26" s="177"/>
      <c r="E26" s="1004"/>
      <c r="F26" s="1004"/>
      <c r="G26" s="1004"/>
      <c r="H26" s="1004"/>
      <c r="I26" s="177"/>
      <c r="J26" s="177"/>
      <c r="K26" s="177"/>
      <c r="L26" s="177"/>
      <c r="M26" s="177"/>
      <c r="N26" s="177"/>
    </row>
    <row r="27" spans="1:14" s="161" customFormat="1" ht="29.25" customHeight="1" x14ac:dyDescent="0.25">
      <c r="A27" s="177"/>
      <c r="B27" s="177"/>
      <c r="C27" s="177"/>
      <c r="D27" s="177"/>
      <c r="E27" s="1004"/>
      <c r="F27" s="1004"/>
      <c r="G27" s="1004"/>
      <c r="H27" s="1004"/>
      <c r="I27" s="177"/>
      <c r="J27" s="177"/>
      <c r="K27" s="177"/>
      <c r="L27" s="177"/>
      <c r="M27" s="177"/>
      <c r="N27" s="177"/>
    </row>
  </sheetData>
  <printOptions horizontalCentered="1"/>
  <pageMargins left="0" right="0" top="0.39370078740157483" bottom="0"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4:K26"/>
  <sheetViews>
    <sheetView showGridLines="0" rightToLeft="1" view="pageBreakPreview" topLeftCell="A19" zoomScaleSheetLayoutView="100" workbookViewId="0">
      <selection activeCell="Q4" sqref="Q4"/>
    </sheetView>
  </sheetViews>
  <sheetFormatPr defaultColWidth="9" defaultRowHeight="24" customHeight="1" x14ac:dyDescent="0.25"/>
  <cols>
    <col min="1" max="1" width="2.140625" style="177" customWidth="1"/>
    <col min="2" max="2" width="8.85546875" style="177" customWidth="1"/>
    <col min="3" max="3" width="17" style="177" customWidth="1"/>
    <col min="4" max="4" width="0.42578125" style="177" customWidth="1"/>
    <col min="5" max="5" width="16.85546875" style="177" customWidth="1"/>
    <col min="6" max="6" width="15.42578125" style="177" customWidth="1"/>
    <col min="7" max="7" width="0.42578125" style="177" customWidth="1"/>
    <col min="8" max="8" width="4.85546875" style="177" customWidth="1"/>
    <col min="9" max="9" width="6.42578125" style="177" customWidth="1"/>
    <col min="10" max="10" width="6.140625" style="177" customWidth="1"/>
    <col min="11" max="11" width="15.42578125" style="177" customWidth="1"/>
    <col min="12" max="16384" width="9" style="177"/>
  </cols>
  <sheetData>
    <row r="4" spans="1:11" ht="30" customHeight="1" x14ac:dyDescent="0.25"/>
    <row r="5" spans="1:11" ht="22.9" customHeight="1" x14ac:dyDescent="0.25">
      <c r="A5" s="1947" t="str">
        <f>'سر برگ صفحات'!A1</f>
        <v>شرکت داروسازان التیام (سهامی خاص)</v>
      </c>
      <c r="B5" s="1947"/>
      <c r="C5" s="1947"/>
      <c r="D5" s="1947"/>
      <c r="E5" s="1947"/>
      <c r="F5" s="1947"/>
      <c r="G5" s="1947"/>
      <c r="H5" s="1947"/>
      <c r="I5" s="1947"/>
      <c r="J5" s="1947"/>
      <c r="K5" s="1947"/>
    </row>
    <row r="6" spans="1:11" ht="22.15" customHeight="1" x14ac:dyDescent="0.25">
      <c r="A6" s="1947" t="s">
        <v>656</v>
      </c>
      <c r="B6" s="1947"/>
      <c r="C6" s="1947"/>
      <c r="D6" s="1947"/>
      <c r="E6" s="1947"/>
      <c r="F6" s="1947"/>
      <c r="G6" s="1947"/>
      <c r="H6" s="1947"/>
      <c r="I6" s="1947"/>
      <c r="J6" s="1947"/>
      <c r="K6" s="1947"/>
    </row>
    <row r="7" spans="1:11" ht="30" customHeight="1" x14ac:dyDescent="0.25">
      <c r="A7" s="1947" t="str">
        <f>'سر برگ صفحات'!A3</f>
        <v>سال مالی منتهی به 30 اسفند 1403</v>
      </c>
      <c r="B7" s="1947"/>
      <c r="C7" s="1947"/>
      <c r="D7" s="1947"/>
      <c r="E7" s="1947"/>
      <c r="F7" s="1947"/>
      <c r="G7" s="1947"/>
      <c r="H7" s="1947"/>
      <c r="I7" s="1947"/>
      <c r="J7" s="1947"/>
      <c r="K7" s="1947"/>
    </row>
    <row r="8" spans="1:11" ht="30" customHeight="1" x14ac:dyDescent="0.25">
      <c r="A8" s="1956" t="s">
        <v>0</v>
      </c>
      <c r="B8" s="1956"/>
      <c r="C8" s="1956"/>
      <c r="D8" s="1956"/>
      <c r="E8" s="1956"/>
      <c r="F8" s="1956"/>
      <c r="G8" s="1956"/>
      <c r="H8" s="1956"/>
      <c r="I8" s="1956"/>
      <c r="J8" s="1956"/>
      <c r="K8" s="1956"/>
    </row>
    <row r="9" spans="1:11" ht="30" customHeight="1" x14ac:dyDescent="0.25">
      <c r="A9" s="1948" t="s">
        <v>1</v>
      </c>
      <c r="B9" s="1948"/>
      <c r="C9" s="1948"/>
      <c r="D9" s="1948"/>
      <c r="E9" s="1948"/>
      <c r="F9" s="1948"/>
      <c r="G9" s="1948"/>
      <c r="H9" s="1948"/>
      <c r="I9" s="1948"/>
      <c r="J9" s="1948"/>
      <c r="K9" s="1948"/>
    </row>
    <row r="10" spans="1:11" ht="30" customHeight="1" x14ac:dyDescent="0.25">
      <c r="A10" s="1960" t="s">
        <v>2261</v>
      </c>
      <c r="B10" s="1960"/>
      <c r="C10" s="1960"/>
      <c r="D10" s="1960"/>
      <c r="E10" s="1960"/>
      <c r="F10" s="1960"/>
      <c r="G10" s="1960"/>
      <c r="H10" s="1960"/>
      <c r="I10" s="1960"/>
      <c r="J10" s="1960"/>
      <c r="K10" s="1960"/>
    </row>
    <row r="11" spans="1:11" ht="25.5" customHeight="1" x14ac:dyDescent="0.25">
      <c r="A11" s="1960"/>
      <c r="B11" s="1960"/>
      <c r="C11" s="1960"/>
      <c r="D11" s="1960"/>
      <c r="E11" s="1960"/>
      <c r="F11" s="1960"/>
      <c r="G11" s="1960"/>
      <c r="H11" s="1960"/>
      <c r="I11" s="1960"/>
      <c r="J11" s="1960"/>
      <c r="K11" s="1960"/>
    </row>
    <row r="12" spans="1:11" ht="18.75" customHeight="1" x14ac:dyDescent="0.25">
      <c r="I12" s="1958" t="s">
        <v>7</v>
      </c>
      <c r="J12" s="1958"/>
      <c r="K12" s="1958"/>
    </row>
    <row r="13" spans="1:11" ht="30" customHeight="1" x14ac:dyDescent="0.25">
      <c r="A13" s="3" t="s">
        <v>6</v>
      </c>
      <c r="B13" s="1953" t="s">
        <v>2</v>
      </c>
      <c r="C13" s="1953"/>
      <c r="D13" s="1953"/>
      <c r="I13" s="1959">
        <v>2</v>
      </c>
      <c r="J13" s="1959"/>
      <c r="K13" s="1959"/>
    </row>
    <row r="14" spans="1:11" ht="30" customHeight="1" x14ac:dyDescent="0.25">
      <c r="A14" s="3" t="s">
        <v>6</v>
      </c>
      <c r="B14" s="1953" t="s">
        <v>3</v>
      </c>
      <c r="C14" s="1953"/>
      <c r="D14" s="1953"/>
      <c r="I14" s="1952" t="s">
        <v>1297</v>
      </c>
      <c r="J14" s="1952"/>
      <c r="K14" s="1952"/>
    </row>
    <row r="15" spans="1:11" ht="30" customHeight="1" x14ac:dyDescent="0.25">
      <c r="A15" s="3" t="s">
        <v>6</v>
      </c>
      <c r="B15" s="1217" t="s">
        <v>4</v>
      </c>
      <c r="C15" s="1217"/>
      <c r="D15" s="1217"/>
      <c r="E15" s="176"/>
      <c r="F15" s="176"/>
      <c r="I15" s="1952" t="s">
        <v>1298</v>
      </c>
      <c r="J15" s="1952"/>
      <c r="K15" s="1952"/>
    </row>
    <row r="16" spans="1:11" ht="30" customHeight="1" x14ac:dyDescent="0.25">
      <c r="A16" s="3" t="s">
        <v>6</v>
      </c>
      <c r="B16" s="1953" t="s">
        <v>2022</v>
      </c>
      <c r="C16" s="1953"/>
      <c r="D16" s="1953"/>
      <c r="I16" s="1952" t="s">
        <v>1299</v>
      </c>
      <c r="J16" s="1952"/>
      <c r="K16" s="1952"/>
    </row>
    <row r="17" spans="1:11" ht="30" customHeight="1" x14ac:dyDescent="0.25">
      <c r="A17" s="3" t="s">
        <v>6</v>
      </c>
      <c r="B17" s="1953" t="s">
        <v>5</v>
      </c>
      <c r="C17" s="1953"/>
      <c r="D17" s="1953"/>
      <c r="I17" s="1952" t="s">
        <v>2089</v>
      </c>
      <c r="J17" s="1952"/>
      <c r="K17" s="1952"/>
    </row>
    <row r="18" spans="1:11" ht="30" customHeight="1" x14ac:dyDescent="0.25">
      <c r="A18" s="1961" t="s">
        <v>2262</v>
      </c>
      <c r="B18" s="1961"/>
      <c r="C18" s="1961"/>
      <c r="D18" s="1961"/>
      <c r="E18" s="1961"/>
      <c r="F18" s="1961"/>
      <c r="G18" s="1961"/>
      <c r="H18" s="1961"/>
      <c r="I18" s="1961"/>
      <c r="J18" s="1961"/>
      <c r="K18" s="1961"/>
    </row>
    <row r="19" spans="1:11" ht="24" customHeight="1" x14ac:dyDescent="0.25">
      <c r="A19" s="1957"/>
      <c r="B19" s="1957"/>
      <c r="C19" s="1957"/>
      <c r="D19" s="1957"/>
      <c r="E19" s="176"/>
      <c r="F19" s="176"/>
      <c r="G19" s="176"/>
      <c r="H19" s="176"/>
      <c r="I19" s="176"/>
      <c r="J19" s="176"/>
      <c r="K19" s="176"/>
    </row>
    <row r="20" spans="1:11" ht="35.25" customHeight="1" x14ac:dyDescent="0.25">
      <c r="A20" s="1963" t="s">
        <v>8</v>
      </c>
      <c r="B20" s="1964"/>
      <c r="C20" s="1964"/>
      <c r="D20" s="1965"/>
      <c r="E20" s="1962" t="s">
        <v>9</v>
      </c>
      <c r="F20" s="1962"/>
      <c r="G20" s="1963" t="s">
        <v>10</v>
      </c>
      <c r="H20" s="1964"/>
      <c r="I20" s="1964"/>
      <c r="J20" s="1964"/>
      <c r="K20" s="1965"/>
    </row>
    <row r="21" spans="1:11" s="1204" customFormat="1" ht="35.25" customHeight="1" x14ac:dyDescent="0.25">
      <c r="A21" s="1949" t="s">
        <v>1354</v>
      </c>
      <c r="B21" s="1950"/>
      <c r="C21" s="1950"/>
      <c r="D21" s="1951"/>
      <c r="E21" s="1954" t="s">
        <v>1922</v>
      </c>
      <c r="F21" s="1955"/>
      <c r="G21" s="1949"/>
      <c r="H21" s="1950"/>
      <c r="I21" s="1950"/>
      <c r="J21" s="1950"/>
      <c r="K21" s="1951"/>
    </row>
    <row r="22" spans="1:11" s="1204" customFormat="1" ht="35.25" customHeight="1" x14ac:dyDescent="0.25">
      <c r="A22" s="1949" t="s">
        <v>1353</v>
      </c>
      <c r="B22" s="1950"/>
      <c r="C22" s="1950"/>
      <c r="D22" s="1951"/>
      <c r="E22" s="1954" t="s">
        <v>1923</v>
      </c>
      <c r="F22" s="1955"/>
      <c r="G22" s="1949"/>
      <c r="H22" s="1950"/>
      <c r="I22" s="1950"/>
      <c r="J22" s="1950"/>
      <c r="K22" s="1951"/>
    </row>
    <row r="23" spans="1:11" s="1204" customFormat="1" ht="35.25" customHeight="1" x14ac:dyDescent="0.25">
      <c r="A23" s="1949" t="s">
        <v>1355</v>
      </c>
      <c r="B23" s="1950"/>
      <c r="C23" s="1950"/>
      <c r="D23" s="1951"/>
      <c r="E23" s="1954" t="s">
        <v>1924</v>
      </c>
      <c r="F23" s="1955"/>
      <c r="G23" s="1949"/>
      <c r="H23" s="1950"/>
      <c r="I23" s="1950"/>
      <c r="J23" s="1950"/>
      <c r="K23" s="1951"/>
    </row>
    <row r="24" spans="1:11" s="1204" customFormat="1" ht="33" customHeight="1" x14ac:dyDescent="0.25">
      <c r="E24" s="1368"/>
    </row>
    <row r="25" spans="1:11" s="1204" customFormat="1" ht="33" customHeight="1" x14ac:dyDescent="0.25">
      <c r="E25" s="1368"/>
    </row>
    <row r="26" spans="1:11" ht="23.25" customHeight="1" x14ac:dyDescent="0.6">
      <c r="A26" s="1946">
        <v>1</v>
      </c>
      <c r="B26" s="1946"/>
      <c r="C26" s="1946"/>
      <c r="D26" s="1946"/>
      <c r="E26" s="1946"/>
      <c r="F26" s="1946"/>
      <c r="G26" s="1946"/>
      <c r="H26" s="1946"/>
      <c r="I26" s="1946"/>
      <c r="J26" s="1946"/>
      <c r="K26" s="1946"/>
    </row>
  </sheetData>
  <mergeCells count="31">
    <mergeCell ref="G22:K22"/>
    <mergeCell ref="E21:F21"/>
    <mergeCell ref="A8:K8"/>
    <mergeCell ref="A19:D19"/>
    <mergeCell ref="B14:D14"/>
    <mergeCell ref="B17:D17"/>
    <mergeCell ref="I12:K12"/>
    <mergeCell ref="I13:K13"/>
    <mergeCell ref="A10:K11"/>
    <mergeCell ref="I17:K17"/>
    <mergeCell ref="A18:K18"/>
    <mergeCell ref="E20:F20"/>
    <mergeCell ref="G20:K20"/>
    <mergeCell ref="A20:D20"/>
    <mergeCell ref="A21:D21"/>
    <mergeCell ref="A26:K26"/>
    <mergeCell ref="A5:K5"/>
    <mergeCell ref="A6:K6"/>
    <mergeCell ref="A7:K7"/>
    <mergeCell ref="A9:K9"/>
    <mergeCell ref="G23:K23"/>
    <mergeCell ref="I14:K14"/>
    <mergeCell ref="I15:K15"/>
    <mergeCell ref="B16:D16"/>
    <mergeCell ref="I16:K16"/>
    <mergeCell ref="E22:F22"/>
    <mergeCell ref="E23:F23"/>
    <mergeCell ref="G21:K21"/>
    <mergeCell ref="A23:D23"/>
    <mergeCell ref="A22:D22"/>
    <mergeCell ref="B13:D13"/>
  </mergeCells>
  <printOptions horizontalCentered="1"/>
  <pageMargins left="0.15" right="0.5" top="0.61" bottom="0" header="0.5"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N26"/>
  <sheetViews>
    <sheetView showGridLines="0" rightToLeft="1" tabSelected="1" view="pageBreakPreview" topLeftCell="A7" zoomScaleSheetLayoutView="100" workbookViewId="0">
      <selection activeCell="F11" sqref="F11"/>
    </sheetView>
  </sheetViews>
  <sheetFormatPr defaultRowHeight="31.5" customHeight="1" x14ac:dyDescent="0.25"/>
  <cols>
    <col min="1" max="1" width="7" style="1120" customWidth="1"/>
    <col min="2" max="2" width="30.42578125" style="1120" customWidth="1"/>
    <col min="3" max="3" width="2.7109375" style="1120" customWidth="1"/>
    <col min="4" max="4" width="11" style="1120" customWidth="1"/>
    <col min="5" max="5" width="2.140625" style="1120" customWidth="1"/>
    <col min="6" max="6" width="20.85546875" style="1127" bestFit="1" customWidth="1"/>
    <col min="7" max="7" width="1.85546875" style="34" customWidth="1"/>
    <col min="8" max="8" width="21.85546875" style="1127" customWidth="1"/>
    <col min="9" max="9" width="1.42578125" style="1120" customWidth="1"/>
    <col min="10" max="10" width="20.140625" style="1124" bestFit="1" customWidth="1"/>
    <col min="11" max="11" width="12.28515625" style="1120" bestFit="1" customWidth="1"/>
    <col min="12" max="12" width="17.7109375" style="1120" bestFit="1" customWidth="1"/>
    <col min="13" max="13" width="15.85546875" style="1120" bestFit="1" customWidth="1"/>
    <col min="14" max="14" width="6.5703125" style="1120" bestFit="1" customWidth="1"/>
    <col min="15" max="252" width="9" style="1120"/>
    <col min="253" max="253" width="2.140625" style="1120" customWidth="1"/>
    <col min="254" max="254" width="36.140625" style="1120" customWidth="1"/>
    <col min="255" max="255" width="1.140625" style="1120" customWidth="1"/>
    <col min="256" max="256" width="5.7109375" style="1120" customWidth="1"/>
    <col min="257" max="257" width="2.140625" style="1120" customWidth="1"/>
    <col min="258" max="258" width="14" style="1120" customWidth="1"/>
    <col min="259" max="259" width="1.7109375" style="1120" customWidth="1"/>
    <col min="260" max="260" width="14" style="1120" customWidth="1"/>
    <col min="261" max="261" width="10.28515625" style="1120" customWidth="1"/>
    <col min="262" max="262" width="14.7109375" style="1120" customWidth="1"/>
    <col min="263" max="263" width="0.7109375" style="1120" customWidth="1"/>
    <col min="264" max="264" width="6.85546875" style="1120" customWidth="1"/>
    <col min="265" max="265" width="11.28515625" style="1120" customWidth="1"/>
    <col min="266" max="266" width="10.7109375" style="1120" bestFit="1" customWidth="1"/>
    <col min="267" max="267" width="9" style="1120"/>
    <col min="268" max="268" width="9.85546875" style="1120" bestFit="1" customWidth="1"/>
    <col min="269" max="269" width="15.85546875" style="1120" bestFit="1" customWidth="1"/>
    <col min="270" max="508" width="9" style="1120"/>
    <col min="509" max="509" width="2.140625" style="1120" customWidth="1"/>
    <col min="510" max="510" width="36.140625" style="1120" customWidth="1"/>
    <col min="511" max="511" width="1.140625" style="1120" customWidth="1"/>
    <col min="512" max="512" width="5.7109375" style="1120" customWidth="1"/>
    <col min="513" max="513" width="2.140625" style="1120" customWidth="1"/>
    <col min="514" max="514" width="14" style="1120" customWidth="1"/>
    <col min="515" max="515" width="1.7109375" style="1120" customWidth="1"/>
    <col min="516" max="516" width="14" style="1120" customWidth="1"/>
    <col min="517" max="517" width="10.28515625" style="1120" customWidth="1"/>
    <col min="518" max="518" width="14.7109375" style="1120" customWidth="1"/>
    <col min="519" max="519" width="0.7109375" style="1120" customWidth="1"/>
    <col min="520" max="520" width="6.85546875" style="1120" customWidth="1"/>
    <col min="521" max="521" width="11.28515625" style="1120" customWidth="1"/>
    <col min="522" max="522" width="10.7109375" style="1120" bestFit="1" customWidth="1"/>
    <col min="523" max="523" width="9" style="1120"/>
    <col min="524" max="524" width="9.85546875" style="1120" bestFit="1" customWidth="1"/>
    <col min="525" max="525" width="15.85546875" style="1120" bestFit="1" customWidth="1"/>
    <col min="526" max="764" width="9" style="1120"/>
    <col min="765" max="765" width="2.140625" style="1120" customWidth="1"/>
    <col min="766" max="766" width="36.140625" style="1120" customWidth="1"/>
    <col min="767" max="767" width="1.140625" style="1120" customWidth="1"/>
    <col min="768" max="768" width="5.7109375" style="1120" customWidth="1"/>
    <col min="769" max="769" width="2.140625" style="1120" customWidth="1"/>
    <col min="770" max="770" width="14" style="1120" customWidth="1"/>
    <col min="771" max="771" width="1.7109375" style="1120" customWidth="1"/>
    <col min="772" max="772" width="14" style="1120" customWidth="1"/>
    <col min="773" max="773" width="10.28515625" style="1120" customWidth="1"/>
    <col min="774" max="774" width="14.7109375" style="1120" customWidth="1"/>
    <col min="775" max="775" width="0.7109375" style="1120" customWidth="1"/>
    <col min="776" max="776" width="6.85546875" style="1120" customWidth="1"/>
    <col min="777" max="777" width="11.28515625" style="1120" customWidth="1"/>
    <col min="778" max="778" width="10.7109375" style="1120" bestFit="1" customWidth="1"/>
    <col min="779" max="779" width="9" style="1120"/>
    <col min="780" max="780" width="9.85546875" style="1120" bestFit="1" customWidth="1"/>
    <col min="781" max="781" width="15.85546875" style="1120" bestFit="1" customWidth="1"/>
    <col min="782" max="1020" width="9" style="1120"/>
    <col min="1021" max="1021" width="2.140625" style="1120" customWidth="1"/>
    <col min="1022" max="1022" width="36.140625" style="1120" customWidth="1"/>
    <col min="1023" max="1023" width="1.140625" style="1120" customWidth="1"/>
    <col min="1024" max="1024" width="5.7109375" style="1120" customWidth="1"/>
    <col min="1025" max="1025" width="2.140625" style="1120" customWidth="1"/>
    <col min="1026" max="1026" width="14" style="1120" customWidth="1"/>
    <col min="1027" max="1027" width="1.7109375" style="1120" customWidth="1"/>
    <col min="1028" max="1028" width="14" style="1120" customWidth="1"/>
    <col min="1029" max="1029" width="10.28515625" style="1120" customWidth="1"/>
    <col min="1030" max="1030" width="14.7109375" style="1120" customWidth="1"/>
    <col min="1031" max="1031" width="0.7109375" style="1120" customWidth="1"/>
    <col min="1032" max="1032" width="6.85546875" style="1120" customWidth="1"/>
    <col min="1033" max="1033" width="11.28515625" style="1120" customWidth="1"/>
    <col min="1034" max="1034" width="10.7109375" style="1120" bestFit="1" customWidth="1"/>
    <col min="1035" max="1035" width="9" style="1120"/>
    <col min="1036" max="1036" width="9.85546875" style="1120" bestFit="1" customWidth="1"/>
    <col min="1037" max="1037" width="15.85546875" style="1120" bestFit="1" customWidth="1"/>
    <col min="1038" max="1276" width="9" style="1120"/>
    <col min="1277" max="1277" width="2.140625" style="1120" customWidth="1"/>
    <col min="1278" max="1278" width="36.140625" style="1120" customWidth="1"/>
    <col min="1279" max="1279" width="1.140625" style="1120" customWidth="1"/>
    <col min="1280" max="1280" width="5.7109375" style="1120" customWidth="1"/>
    <col min="1281" max="1281" width="2.140625" style="1120" customWidth="1"/>
    <col min="1282" max="1282" width="14" style="1120" customWidth="1"/>
    <col min="1283" max="1283" width="1.7109375" style="1120" customWidth="1"/>
    <col min="1284" max="1284" width="14" style="1120" customWidth="1"/>
    <col min="1285" max="1285" width="10.28515625" style="1120" customWidth="1"/>
    <col min="1286" max="1286" width="14.7109375" style="1120" customWidth="1"/>
    <col min="1287" max="1287" width="0.7109375" style="1120" customWidth="1"/>
    <col min="1288" max="1288" width="6.85546875" style="1120" customWidth="1"/>
    <col min="1289" max="1289" width="11.28515625" style="1120" customWidth="1"/>
    <col min="1290" max="1290" width="10.7109375" style="1120" bestFit="1" customWidth="1"/>
    <col min="1291" max="1291" width="9" style="1120"/>
    <col min="1292" max="1292" width="9.85546875" style="1120" bestFit="1" customWidth="1"/>
    <col min="1293" max="1293" width="15.85546875" style="1120" bestFit="1" customWidth="1"/>
    <col min="1294" max="1532" width="9" style="1120"/>
    <col min="1533" max="1533" width="2.140625" style="1120" customWidth="1"/>
    <col min="1534" max="1534" width="36.140625" style="1120" customWidth="1"/>
    <col min="1535" max="1535" width="1.140625" style="1120" customWidth="1"/>
    <col min="1536" max="1536" width="5.7109375" style="1120" customWidth="1"/>
    <col min="1537" max="1537" width="2.140625" style="1120" customWidth="1"/>
    <col min="1538" max="1538" width="14" style="1120" customWidth="1"/>
    <col min="1539" max="1539" width="1.7109375" style="1120" customWidth="1"/>
    <col min="1540" max="1540" width="14" style="1120" customWidth="1"/>
    <col min="1541" max="1541" width="10.28515625" style="1120" customWidth="1"/>
    <col min="1542" max="1542" width="14.7109375" style="1120" customWidth="1"/>
    <col min="1543" max="1543" width="0.7109375" style="1120" customWidth="1"/>
    <col min="1544" max="1544" width="6.85546875" style="1120" customWidth="1"/>
    <col min="1545" max="1545" width="11.28515625" style="1120" customWidth="1"/>
    <col min="1546" max="1546" width="10.7109375" style="1120" bestFit="1" customWidth="1"/>
    <col min="1547" max="1547" width="9" style="1120"/>
    <col min="1548" max="1548" width="9.85546875" style="1120" bestFit="1" customWidth="1"/>
    <col min="1549" max="1549" width="15.85546875" style="1120" bestFit="1" customWidth="1"/>
    <col min="1550" max="1788" width="9" style="1120"/>
    <col min="1789" max="1789" width="2.140625" style="1120" customWidth="1"/>
    <col min="1790" max="1790" width="36.140625" style="1120" customWidth="1"/>
    <col min="1791" max="1791" width="1.140625" style="1120" customWidth="1"/>
    <col min="1792" max="1792" width="5.7109375" style="1120" customWidth="1"/>
    <col min="1793" max="1793" width="2.140625" style="1120" customWidth="1"/>
    <col min="1794" max="1794" width="14" style="1120" customWidth="1"/>
    <col min="1795" max="1795" width="1.7109375" style="1120" customWidth="1"/>
    <col min="1796" max="1796" width="14" style="1120" customWidth="1"/>
    <col min="1797" max="1797" width="10.28515625" style="1120" customWidth="1"/>
    <col min="1798" max="1798" width="14.7109375" style="1120" customWidth="1"/>
    <col min="1799" max="1799" width="0.7109375" style="1120" customWidth="1"/>
    <col min="1800" max="1800" width="6.85546875" style="1120" customWidth="1"/>
    <col min="1801" max="1801" width="11.28515625" style="1120" customWidth="1"/>
    <col min="1802" max="1802" width="10.7109375" style="1120" bestFit="1" customWidth="1"/>
    <col min="1803" max="1803" width="9" style="1120"/>
    <col min="1804" max="1804" width="9.85546875" style="1120" bestFit="1" customWidth="1"/>
    <col min="1805" max="1805" width="15.85546875" style="1120" bestFit="1" customWidth="1"/>
    <col min="1806" max="2044" width="9" style="1120"/>
    <col min="2045" max="2045" width="2.140625" style="1120" customWidth="1"/>
    <col min="2046" max="2046" width="36.140625" style="1120" customWidth="1"/>
    <col min="2047" max="2047" width="1.140625" style="1120" customWidth="1"/>
    <col min="2048" max="2048" width="5.7109375" style="1120" customWidth="1"/>
    <col min="2049" max="2049" width="2.140625" style="1120" customWidth="1"/>
    <col min="2050" max="2050" width="14" style="1120" customWidth="1"/>
    <col min="2051" max="2051" width="1.7109375" style="1120" customWidth="1"/>
    <col min="2052" max="2052" width="14" style="1120" customWidth="1"/>
    <col min="2053" max="2053" width="10.28515625" style="1120" customWidth="1"/>
    <col min="2054" max="2054" width="14.7109375" style="1120" customWidth="1"/>
    <col min="2055" max="2055" width="0.7109375" style="1120" customWidth="1"/>
    <col min="2056" max="2056" width="6.85546875" style="1120" customWidth="1"/>
    <col min="2057" max="2057" width="11.28515625" style="1120" customWidth="1"/>
    <col min="2058" max="2058" width="10.7109375" style="1120" bestFit="1" customWidth="1"/>
    <col min="2059" max="2059" width="9" style="1120"/>
    <col min="2060" max="2060" width="9.85546875" style="1120" bestFit="1" customWidth="1"/>
    <col min="2061" max="2061" width="15.85546875" style="1120" bestFit="1" customWidth="1"/>
    <col min="2062" max="2300" width="9" style="1120"/>
    <col min="2301" max="2301" width="2.140625" style="1120" customWidth="1"/>
    <col min="2302" max="2302" width="36.140625" style="1120" customWidth="1"/>
    <col min="2303" max="2303" width="1.140625" style="1120" customWidth="1"/>
    <col min="2304" max="2304" width="5.7109375" style="1120" customWidth="1"/>
    <col min="2305" max="2305" width="2.140625" style="1120" customWidth="1"/>
    <col min="2306" max="2306" width="14" style="1120" customWidth="1"/>
    <col min="2307" max="2307" width="1.7109375" style="1120" customWidth="1"/>
    <col min="2308" max="2308" width="14" style="1120" customWidth="1"/>
    <col min="2309" max="2309" width="10.28515625" style="1120" customWidth="1"/>
    <col min="2310" max="2310" width="14.7109375" style="1120" customWidth="1"/>
    <col min="2311" max="2311" width="0.7109375" style="1120" customWidth="1"/>
    <col min="2312" max="2312" width="6.85546875" style="1120" customWidth="1"/>
    <col min="2313" max="2313" width="11.28515625" style="1120" customWidth="1"/>
    <col min="2314" max="2314" width="10.7109375" style="1120" bestFit="1" customWidth="1"/>
    <col min="2315" max="2315" width="9" style="1120"/>
    <col min="2316" max="2316" width="9.85546875" style="1120" bestFit="1" customWidth="1"/>
    <col min="2317" max="2317" width="15.85546875" style="1120" bestFit="1" customWidth="1"/>
    <col min="2318" max="2556" width="9" style="1120"/>
    <col min="2557" max="2557" width="2.140625" style="1120" customWidth="1"/>
    <col min="2558" max="2558" width="36.140625" style="1120" customWidth="1"/>
    <col min="2559" max="2559" width="1.140625" style="1120" customWidth="1"/>
    <col min="2560" max="2560" width="5.7109375" style="1120" customWidth="1"/>
    <col min="2561" max="2561" width="2.140625" style="1120" customWidth="1"/>
    <col min="2562" max="2562" width="14" style="1120" customWidth="1"/>
    <col min="2563" max="2563" width="1.7109375" style="1120" customWidth="1"/>
    <col min="2564" max="2564" width="14" style="1120" customWidth="1"/>
    <col min="2565" max="2565" width="10.28515625" style="1120" customWidth="1"/>
    <col min="2566" max="2566" width="14.7109375" style="1120" customWidth="1"/>
    <col min="2567" max="2567" width="0.7109375" style="1120" customWidth="1"/>
    <col min="2568" max="2568" width="6.85546875" style="1120" customWidth="1"/>
    <col min="2569" max="2569" width="11.28515625" style="1120" customWidth="1"/>
    <col min="2570" max="2570" width="10.7109375" style="1120" bestFit="1" customWidth="1"/>
    <col min="2571" max="2571" width="9" style="1120"/>
    <col min="2572" max="2572" width="9.85546875" style="1120" bestFit="1" customWidth="1"/>
    <col min="2573" max="2573" width="15.85546875" style="1120" bestFit="1" customWidth="1"/>
    <col min="2574" max="2812" width="9" style="1120"/>
    <col min="2813" max="2813" width="2.140625" style="1120" customWidth="1"/>
    <col min="2814" max="2814" width="36.140625" style="1120" customWidth="1"/>
    <col min="2815" max="2815" width="1.140625" style="1120" customWidth="1"/>
    <col min="2816" max="2816" width="5.7109375" style="1120" customWidth="1"/>
    <col min="2817" max="2817" width="2.140625" style="1120" customWidth="1"/>
    <col min="2818" max="2818" width="14" style="1120" customWidth="1"/>
    <col min="2819" max="2819" width="1.7109375" style="1120" customWidth="1"/>
    <col min="2820" max="2820" width="14" style="1120" customWidth="1"/>
    <col min="2821" max="2821" width="10.28515625" style="1120" customWidth="1"/>
    <col min="2822" max="2822" width="14.7109375" style="1120" customWidth="1"/>
    <col min="2823" max="2823" width="0.7109375" style="1120" customWidth="1"/>
    <col min="2824" max="2824" width="6.85546875" style="1120" customWidth="1"/>
    <col min="2825" max="2825" width="11.28515625" style="1120" customWidth="1"/>
    <col min="2826" max="2826" width="10.7109375" style="1120" bestFit="1" customWidth="1"/>
    <col min="2827" max="2827" width="9" style="1120"/>
    <col min="2828" max="2828" width="9.85546875" style="1120" bestFit="1" customWidth="1"/>
    <col min="2829" max="2829" width="15.85546875" style="1120" bestFit="1" customWidth="1"/>
    <col min="2830" max="3068" width="9" style="1120"/>
    <col min="3069" max="3069" width="2.140625" style="1120" customWidth="1"/>
    <col min="3070" max="3070" width="36.140625" style="1120" customWidth="1"/>
    <col min="3071" max="3071" width="1.140625" style="1120" customWidth="1"/>
    <col min="3072" max="3072" width="5.7109375" style="1120" customWidth="1"/>
    <col min="3073" max="3073" width="2.140625" style="1120" customWidth="1"/>
    <col min="3074" max="3074" width="14" style="1120" customWidth="1"/>
    <col min="3075" max="3075" width="1.7109375" style="1120" customWidth="1"/>
    <col min="3076" max="3076" width="14" style="1120" customWidth="1"/>
    <col min="3077" max="3077" width="10.28515625" style="1120" customWidth="1"/>
    <col min="3078" max="3078" width="14.7109375" style="1120" customWidth="1"/>
    <col min="3079" max="3079" width="0.7109375" style="1120" customWidth="1"/>
    <col min="3080" max="3080" width="6.85546875" style="1120" customWidth="1"/>
    <col min="3081" max="3081" width="11.28515625" style="1120" customWidth="1"/>
    <col min="3082" max="3082" width="10.7109375" style="1120" bestFit="1" customWidth="1"/>
    <col min="3083" max="3083" width="9" style="1120"/>
    <col min="3084" max="3084" width="9.85546875" style="1120" bestFit="1" customWidth="1"/>
    <col min="3085" max="3085" width="15.85546875" style="1120" bestFit="1" customWidth="1"/>
    <col min="3086" max="3324" width="9" style="1120"/>
    <col min="3325" max="3325" width="2.140625" style="1120" customWidth="1"/>
    <col min="3326" max="3326" width="36.140625" style="1120" customWidth="1"/>
    <col min="3327" max="3327" width="1.140625" style="1120" customWidth="1"/>
    <col min="3328" max="3328" width="5.7109375" style="1120" customWidth="1"/>
    <col min="3329" max="3329" width="2.140625" style="1120" customWidth="1"/>
    <col min="3330" max="3330" width="14" style="1120" customWidth="1"/>
    <col min="3331" max="3331" width="1.7109375" style="1120" customWidth="1"/>
    <col min="3332" max="3332" width="14" style="1120" customWidth="1"/>
    <col min="3333" max="3333" width="10.28515625" style="1120" customWidth="1"/>
    <col min="3334" max="3334" width="14.7109375" style="1120" customWidth="1"/>
    <col min="3335" max="3335" width="0.7109375" style="1120" customWidth="1"/>
    <col min="3336" max="3336" width="6.85546875" style="1120" customWidth="1"/>
    <col min="3337" max="3337" width="11.28515625" style="1120" customWidth="1"/>
    <col min="3338" max="3338" width="10.7109375" style="1120" bestFit="1" customWidth="1"/>
    <col min="3339" max="3339" width="9" style="1120"/>
    <col min="3340" max="3340" width="9.85546875" style="1120" bestFit="1" customWidth="1"/>
    <col min="3341" max="3341" width="15.85546875" style="1120" bestFit="1" customWidth="1"/>
    <col min="3342" max="3580" width="9" style="1120"/>
    <col min="3581" max="3581" width="2.140625" style="1120" customWidth="1"/>
    <col min="3582" max="3582" width="36.140625" style="1120" customWidth="1"/>
    <col min="3583" max="3583" width="1.140625" style="1120" customWidth="1"/>
    <col min="3584" max="3584" width="5.7109375" style="1120" customWidth="1"/>
    <col min="3585" max="3585" width="2.140625" style="1120" customWidth="1"/>
    <col min="3586" max="3586" width="14" style="1120" customWidth="1"/>
    <col min="3587" max="3587" width="1.7109375" style="1120" customWidth="1"/>
    <col min="3588" max="3588" width="14" style="1120" customWidth="1"/>
    <col min="3589" max="3589" width="10.28515625" style="1120" customWidth="1"/>
    <col min="3590" max="3590" width="14.7109375" style="1120" customWidth="1"/>
    <col min="3591" max="3591" width="0.7109375" style="1120" customWidth="1"/>
    <col min="3592" max="3592" width="6.85546875" style="1120" customWidth="1"/>
    <col min="3593" max="3593" width="11.28515625" style="1120" customWidth="1"/>
    <col min="3594" max="3594" width="10.7109375" style="1120" bestFit="1" customWidth="1"/>
    <col min="3595" max="3595" width="9" style="1120"/>
    <col min="3596" max="3596" width="9.85546875" style="1120" bestFit="1" customWidth="1"/>
    <col min="3597" max="3597" width="15.85546875" style="1120" bestFit="1" customWidth="1"/>
    <col min="3598" max="3836" width="9" style="1120"/>
    <col min="3837" max="3837" width="2.140625" style="1120" customWidth="1"/>
    <col min="3838" max="3838" width="36.140625" style="1120" customWidth="1"/>
    <col min="3839" max="3839" width="1.140625" style="1120" customWidth="1"/>
    <col min="3840" max="3840" width="5.7109375" style="1120" customWidth="1"/>
    <col min="3841" max="3841" width="2.140625" style="1120" customWidth="1"/>
    <col min="3842" max="3842" width="14" style="1120" customWidth="1"/>
    <col min="3843" max="3843" width="1.7109375" style="1120" customWidth="1"/>
    <col min="3844" max="3844" width="14" style="1120" customWidth="1"/>
    <col min="3845" max="3845" width="10.28515625" style="1120" customWidth="1"/>
    <col min="3846" max="3846" width="14.7109375" style="1120" customWidth="1"/>
    <col min="3847" max="3847" width="0.7109375" style="1120" customWidth="1"/>
    <col min="3848" max="3848" width="6.85546875" style="1120" customWidth="1"/>
    <col min="3849" max="3849" width="11.28515625" style="1120" customWidth="1"/>
    <col min="3850" max="3850" width="10.7109375" style="1120" bestFit="1" customWidth="1"/>
    <col min="3851" max="3851" width="9" style="1120"/>
    <col min="3852" max="3852" width="9.85546875" style="1120" bestFit="1" customWidth="1"/>
    <col min="3853" max="3853" width="15.85546875" style="1120" bestFit="1" customWidth="1"/>
    <col min="3854" max="4092" width="9" style="1120"/>
    <col min="4093" max="4093" width="2.140625" style="1120" customWidth="1"/>
    <col min="4094" max="4094" width="36.140625" style="1120" customWidth="1"/>
    <col min="4095" max="4095" width="1.140625" style="1120" customWidth="1"/>
    <col min="4096" max="4096" width="5.7109375" style="1120" customWidth="1"/>
    <col min="4097" max="4097" width="2.140625" style="1120" customWidth="1"/>
    <col min="4098" max="4098" width="14" style="1120" customWidth="1"/>
    <col min="4099" max="4099" width="1.7109375" style="1120" customWidth="1"/>
    <col min="4100" max="4100" width="14" style="1120" customWidth="1"/>
    <col min="4101" max="4101" width="10.28515625" style="1120" customWidth="1"/>
    <col min="4102" max="4102" width="14.7109375" style="1120" customWidth="1"/>
    <col min="4103" max="4103" width="0.7109375" style="1120" customWidth="1"/>
    <col min="4104" max="4104" width="6.85546875" style="1120" customWidth="1"/>
    <col min="4105" max="4105" width="11.28515625" style="1120" customWidth="1"/>
    <col min="4106" max="4106" width="10.7109375" style="1120" bestFit="1" customWidth="1"/>
    <col min="4107" max="4107" width="9" style="1120"/>
    <col min="4108" max="4108" width="9.85546875" style="1120" bestFit="1" customWidth="1"/>
    <col min="4109" max="4109" width="15.85546875" style="1120" bestFit="1" customWidth="1"/>
    <col min="4110" max="4348" width="9" style="1120"/>
    <col min="4349" max="4349" width="2.140625" style="1120" customWidth="1"/>
    <col min="4350" max="4350" width="36.140625" style="1120" customWidth="1"/>
    <col min="4351" max="4351" width="1.140625" style="1120" customWidth="1"/>
    <col min="4352" max="4352" width="5.7109375" style="1120" customWidth="1"/>
    <col min="4353" max="4353" width="2.140625" style="1120" customWidth="1"/>
    <col min="4354" max="4354" width="14" style="1120" customWidth="1"/>
    <col min="4355" max="4355" width="1.7109375" style="1120" customWidth="1"/>
    <col min="4356" max="4356" width="14" style="1120" customWidth="1"/>
    <col min="4357" max="4357" width="10.28515625" style="1120" customWidth="1"/>
    <col min="4358" max="4358" width="14.7109375" style="1120" customWidth="1"/>
    <col min="4359" max="4359" width="0.7109375" style="1120" customWidth="1"/>
    <col min="4360" max="4360" width="6.85546875" style="1120" customWidth="1"/>
    <col min="4361" max="4361" width="11.28515625" style="1120" customWidth="1"/>
    <col min="4362" max="4362" width="10.7109375" style="1120" bestFit="1" customWidth="1"/>
    <col min="4363" max="4363" width="9" style="1120"/>
    <col min="4364" max="4364" width="9.85546875" style="1120" bestFit="1" customWidth="1"/>
    <col min="4365" max="4365" width="15.85546875" style="1120" bestFit="1" customWidth="1"/>
    <col min="4366" max="4604" width="9" style="1120"/>
    <col min="4605" max="4605" width="2.140625" style="1120" customWidth="1"/>
    <col min="4606" max="4606" width="36.140625" style="1120" customWidth="1"/>
    <col min="4607" max="4607" width="1.140625" style="1120" customWidth="1"/>
    <col min="4608" max="4608" width="5.7109375" style="1120" customWidth="1"/>
    <col min="4609" max="4609" width="2.140625" style="1120" customWidth="1"/>
    <col min="4610" max="4610" width="14" style="1120" customWidth="1"/>
    <col min="4611" max="4611" width="1.7109375" style="1120" customWidth="1"/>
    <col min="4612" max="4612" width="14" style="1120" customWidth="1"/>
    <col min="4613" max="4613" width="10.28515625" style="1120" customWidth="1"/>
    <col min="4614" max="4614" width="14.7109375" style="1120" customWidth="1"/>
    <col min="4615" max="4615" width="0.7109375" style="1120" customWidth="1"/>
    <col min="4616" max="4616" width="6.85546875" style="1120" customWidth="1"/>
    <col min="4617" max="4617" width="11.28515625" style="1120" customWidth="1"/>
    <col min="4618" max="4618" width="10.7109375" style="1120" bestFit="1" customWidth="1"/>
    <col min="4619" max="4619" width="9" style="1120"/>
    <col min="4620" max="4620" width="9.85546875" style="1120" bestFit="1" customWidth="1"/>
    <col min="4621" max="4621" width="15.85546875" style="1120" bestFit="1" customWidth="1"/>
    <col min="4622" max="4860" width="9" style="1120"/>
    <col min="4861" max="4861" width="2.140625" style="1120" customWidth="1"/>
    <col min="4862" max="4862" width="36.140625" style="1120" customWidth="1"/>
    <col min="4863" max="4863" width="1.140625" style="1120" customWidth="1"/>
    <col min="4864" max="4864" width="5.7109375" style="1120" customWidth="1"/>
    <col min="4865" max="4865" width="2.140625" style="1120" customWidth="1"/>
    <col min="4866" max="4866" width="14" style="1120" customWidth="1"/>
    <col min="4867" max="4867" width="1.7109375" style="1120" customWidth="1"/>
    <col min="4868" max="4868" width="14" style="1120" customWidth="1"/>
    <col min="4869" max="4869" width="10.28515625" style="1120" customWidth="1"/>
    <col min="4870" max="4870" width="14.7109375" style="1120" customWidth="1"/>
    <col min="4871" max="4871" width="0.7109375" style="1120" customWidth="1"/>
    <col min="4872" max="4872" width="6.85546875" style="1120" customWidth="1"/>
    <col min="4873" max="4873" width="11.28515625" style="1120" customWidth="1"/>
    <col min="4874" max="4874" width="10.7109375" style="1120" bestFit="1" customWidth="1"/>
    <col min="4875" max="4875" width="9" style="1120"/>
    <col min="4876" max="4876" width="9.85546875" style="1120" bestFit="1" customWidth="1"/>
    <col min="4877" max="4877" width="15.85546875" style="1120" bestFit="1" customWidth="1"/>
    <col min="4878" max="5116" width="9" style="1120"/>
    <col min="5117" max="5117" width="2.140625" style="1120" customWidth="1"/>
    <col min="5118" max="5118" width="36.140625" style="1120" customWidth="1"/>
    <col min="5119" max="5119" width="1.140625" style="1120" customWidth="1"/>
    <col min="5120" max="5120" width="5.7109375" style="1120" customWidth="1"/>
    <col min="5121" max="5121" width="2.140625" style="1120" customWidth="1"/>
    <col min="5122" max="5122" width="14" style="1120" customWidth="1"/>
    <col min="5123" max="5123" width="1.7109375" style="1120" customWidth="1"/>
    <col min="5124" max="5124" width="14" style="1120" customWidth="1"/>
    <col min="5125" max="5125" width="10.28515625" style="1120" customWidth="1"/>
    <col min="5126" max="5126" width="14.7109375" style="1120" customWidth="1"/>
    <col min="5127" max="5127" width="0.7109375" style="1120" customWidth="1"/>
    <col min="5128" max="5128" width="6.85546875" style="1120" customWidth="1"/>
    <col min="5129" max="5129" width="11.28515625" style="1120" customWidth="1"/>
    <col min="5130" max="5130" width="10.7109375" style="1120" bestFit="1" customWidth="1"/>
    <col min="5131" max="5131" width="9" style="1120"/>
    <col min="5132" max="5132" width="9.85546875" style="1120" bestFit="1" customWidth="1"/>
    <col min="5133" max="5133" width="15.85546875" style="1120" bestFit="1" customWidth="1"/>
    <col min="5134" max="5372" width="9" style="1120"/>
    <col min="5373" max="5373" width="2.140625" style="1120" customWidth="1"/>
    <col min="5374" max="5374" width="36.140625" style="1120" customWidth="1"/>
    <col min="5375" max="5375" width="1.140625" style="1120" customWidth="1"/>
    <col min="5376" max="5376" width="5.7109375" style="1120" customWidth="1"/>
    <col min="5377" max="5377" width="2.140625" style="1120" customWidth="1"/>
    <col min="5378" max="5378" width="14" style="1120" customWidth="1"/>
    <col min="5379" max="5379" width="1.7109375" style="1120" customWidth="1"/>
    <col min="5380" max="5380" width="14" style="1120" customWidth="1"/>
    <col min="5381" max="5381" width="10.28515625" style="1120" customWidth="1"/>
    <col min="5382" max="5382" width="14.7109375" style="1120" customWidth="1"/>
    <col min="5383" max="5383" width="0.7109375" style="1120" customWidth="1"/>
    <col min="5384" max="5384" width="6.85546875" style="1120" customWidth="1"/>
    <col min="5385" max="5385" width="11.28515625" style="1120" customWidth="1"/>
    <col min="5386" max="5386" width="10.7109375" style="1120" bestFit="1" customWidth="1"/>
    <col min="5387" max="5387" width="9" style="1120"/>
    <col min="5388" max="5388" width="9.85546875" style="1120" bestFit="1" customWidth="1"/>
    <col min="5389" max="5389" width="15.85546875" style="1120" bestFit="1" customWidth="1"/>
    <col min="5390" max="5628" width="9" style="1120"/>
    <col min="5629" max="5629" width="2.140625" style="1120" customWidth="1"/>
    <col min="5630" max="5630" width="36.140625" style="1120" customWidth="1"/>
    <col min="5631" max="5631" width="1.140625" style="1120" customWidth="1"/>
    <col min="5632" max="5632" width="5.7109375" style="1120" customWidth="1"/>
    <col min="5633" max="5633" width="2.140625" style="1120" customWidth="1"/>
    <col min="5634" max="5634" width="14" style="1120" customWidth="1"/>
    <col min="5635" max="5635" width="1.7109375" style="1120" customWidth="1"/>
    <col min="5636" max="5636" width="14" style="1120" customWidth="1"/>
    <col min="5637" max="5637" width="10.28515625" style="1120" customWidth="1"/>
    <col min="5638" max="5638" width="14.7109375" style="1120" customWidth="1"/>
    <col min="5639" max="5639" width="0.7109375" style="1120" customWidth="1"/>
    <col min="5640" max="5640" width="6.85546875" style="1120" customWidth="1"/>
    <col min="5641" max="5641" width="11.28515625" style="1120" customWidth="1"/>
    <col min="5642" max="5642" width="10.7109375" style="1120" bestFit="1" customWidth="1"/>
    <col min="5643" max="5643" width="9" style="1120"/>
    <col min="5644" max="5644" width="9.85546875" style="1120" bestFit="1" customWidth="1"/>
    <col min="5645" max="5645" width="15.85546875" style="1120" bestFit="1" customWidth="1"/>
    <col min="5646" max="5884" width="9" style="1120"/>
    <col min="5885" max="5885" width="2.140625" style="1120" customWidth="1"/>
    <col min="5886" max="5886" width="36.140625" style="1120" customWidth="1"/>
    <col min="5887" max="5887" width="1.140625" style="1120" customWidth="1"/>
    <col min="5888" max="5888" width="5.7109375" style="1120" customWidth="1"/>
    <col min="5889" max="5889" width="2.140625" style="1120" customWidth="1"/>
    <col min="5890" max="5890" width="14" style="1120" customWidth="1"/>
    <col min="5891" max="5891" width="1.7109375" style="1120" customWidth="1"/>
    <col min="5892" max="5892" width="14" style="1120" customWidth="1"/>
    <col min="5893" max="5893" width="10.28515625" style="1120" customWidth="1"/>
    <col min="5894" max="5894" width="14.7109375" style="1120" customWidth="1"/>
    <col min="5895" max="5895" width="0.7109375" style="1120" customWidth="1"/>
    <col min="5896" max="5896" width="6.85546875" style="1120" customWidth="1"/>
    <col min="5897" max="5897" width="11.28515625" style="1120" customWidth="1"/>
    <col min="5898" max="5898" width="10.7109375" style="1120" bestFit="1" customWidth="1"/>
    <col min="5899" max="5899" width="9" style="1120"/>
    <col min="5900" max="5900" width="9.85546875" style="1120" bestFit="1" customWidth="1"/>
    <col min="5901" max="5901" width="15.85546875" style="1120" bestFit="1" customWidth="1"/>
    <col min="5902" max="6140" width="9" style="1120"/>
    <col min="6141" max="6141" width="2.140625" style="1120" customWidth="1"/>
    <col min="6142" max="6142" width="36.140625" style="1120" customWidth="1"/>
    <col min="6143" max="6143" width="1.140625" style="1120" customWidth="1"/>
    <col min="6144" max="6144" width="5.7109375" style="1120" customWidth="1"/>
    <col min="6145" max="6145" width="2.140625" style="1120" customWidth="1"/>
    <col min="6146" max="6146" width="14" style="1120" customWidth="1"/>
    <col min="6147" max="6147" width="1.7109375" style="1120" customWidth="1"/>
    <col min="6148" max="6148" width="14" style="1120" customWidth="1"/>
    <col min="6149" max="6149" width="10.28515625" style="1120" customWidth="1"/>
    <col min="6150" max="6150" width="14.7109375" style="1120" customWidth="1"/>
    <col min="6151" max="6151" width="0.7109375" style="1120" customWidth="1"/>
    <col min="6152" max="6152" width="6.85546875" style="1120" customWidth="1"/>
    <col min="6153" max="6153" width="11.28515625" style="1120" customWidth="1"/>
    <col min="6154" max="6154" width="10.7109375" style="1120" bestFit="1" customWidth="1"/>
    <col min="6155" max="6155" width="9" style="1120"/>
    <col min="6156" max="6156" width="9.85546875" style="1120" bestFit="1" customWidth="1"/>
    <col min="6157" max="6157" width="15.85546875" style="1120" bestFit="1" customWidth="1"/>
    <col min="6158" max="6396" width="9" style="1120"/>
    <col min="6397" max="6397" width="2.140625" style="1120" customWidth="1"/>
    <col min="6398" max="6398" width="36.140625" style="1120" customWidth="1"/>
    <col min="6399" max="6399" width="1.140625" style="1120" customWidth="1"/>
    <col min="6400" max="6400" width="5.7109375" style="1120" customWidth="1"/>
    <col min="6401" max="6401" width="2.140625" style="1120" customWidth="1"/>
    <col min="6402" max="6402" width="14" style="1120" customWidth="1"/>
    <col min="6403" max="6403" width="1.7109375" style="1120" customWidth="1"/>
    <col min="6404" max="6404" width="14" style="1120" customWidth="1"/>
    <col min="6405" max="6405" width="10.28515625" style="1120" customWidth="1"/>
    <col min="6406" max="6406" width="14.7109375" style="1120" customWidth="1"/>
    <col min="6407" max="6407" width="0.7109375" style="1120" customWidth="1"/>
    <col min="6408" max="6408" width="6.85546875" style="1120" customWidth="1"/>
    <col min="6409" max="6409" width="11.28515625" style="1120" customWidth="1"/>
    <col min="6410" max="6410" width="10.7109375" style="1120" bestFit="1" customWidth="1"/>
    <col min="6411" max="6411" width="9" style="1120"/>
    <col min="6412" max="6412" width="9.85546875" style="1120" bestFit="1" customWidth="1"/>
    <col min="6413" max="6413" width="15.85546875" style="1120" bestFit="1" customWidth="1"/>
    <col min="6414" max="6652" width="9" style="1120"/>
    <col min="6653" max="6653" width="2.140625" style="1120" customWidth="1"/>
    <col min="6654" max="6654" width="36.140625" style="1120" customWidth="1"/>
    <col min="6655" max="6655" width="1.140625" style="1120" customWidth="1"/>
    <col min="6656" max="6656" width="5.7109375" style="1120" customWidth="1"/>
    <col min="6657" max="6657" width="2.140625" style="1120" customWidth="1"/>
    <col min="6658" max="6658" width="14" style="1120" customWidth="1"/>
    <col min="6659" max="6659" width="1.7109375" style="1120" customWidth="1"/>
    <col min="6660" max="6660" width="14" style="1120" customWidth="1"/>
    <col min="6661" max="6661" width="10.28515625" style="1120" customWidth="1"/>
    <col min="6662" max="6662" width="14.7109375" style="1120" customWidth="1"/>
    <col min="6663" max="6663" width="0.7109375" style="1120" customWidth="1"/>
    <col min="6664" max="6664" width="6.85546875" style="1120" customWidth="1"/>
    <col min="6665" max="6665" width="11.28515625" style="1120" customWidth="1"/>
    <col min="6666" max="6666" width="10.7109375" style="1120" bestFit="1" customWidth="1"/>
    <col min="6667" max="6667" width="9" style="1120"/>
    <col min="6668" max="6668" width="9.85546875" style="1120" bestFit="1" customWidth="1"/>
    <col min="6669" max="6669" width="15.85546875" style="1120" bestFit="1" customWidth="1"/>
    <col min="6670" max="6908" width="9" style="1120"/>
    <col min="6909" max="6909" width="2.140625" style="1120" customWidth="1"/>
    <col min="6910" max="6910" width="36.140625" style="1120" customWidth="1"/>
    <col min="6911" max="6911" width="1.140625" style="1120" customWidth="1"/>
    <col min="6912" max="6912" width="5.7109375" style="1120" customWidth="1"/>
    <col min="6913" max="6913" width="2.140625" style="1120" customWidth="1"/>
    <col min="6914" max="6914" width="14" style="1120" customWidth="1"/>
    <col min="6915" max="6915" width="1.7109375" style="1120" customWidth="1"/>
    <col min="6916" max="6916" width="14" style="1120" customWidth="1"/>
    <col min="6917" max="6917" width="10.28515625" style="1120" customWidth="1"/>
    <col min="6918" max="6918" width="14.7109375" style="1120" customWidth="1"/>
    <col min="6919" max="6919" width="0.7109375" style="1120" customWidth="1"/>
    <col min="6920" max="6920" width="6.85546875" style="1120" customWidth="1"/>
    <col min="6921" max="6921" width="11.28515625" style="1120" customWidth="1"/>
    <col min="6922" max="6922" width="10.7109375" style="1120" bestFit="1" customWidth="1"/>
    <col min="6923" max="6923" width="9" style="1120"/>
    <col min="6924" max="6924" width="9.85546875" style="1120" bestFit="1" customWidth="1"/>
    <col min="6925" max="6925" width="15.85546875" style="1120" bestFit="1" customWidth="1"/>
    <col min="6926" max="7164" width="9" style="1120"/>
    <col min="7165" max="7165" width="2.140625" style="1120" customWidth="1"/>
    <col min="7166" max="7166" width="36.140625" style="1120" customWidth="1"/>
    <col min="7167" max="7167" width="1.140625" style="1120" customWidth="1"/>
    <col min="7168" max="7168" width="5.7109375" style="1120" customWidth="1"/>
    <col min="7169" max="7169" width="2.140625" style="1120" customWidth="1"/>
    <col min="7170" max="7170" width="14" style="1120" customWidth="1"/>
    <col min="7171" max="7171" width="1.7109375" style="1120" customWidth="1"/>
    <col min="7172" max="7172" width="14" style="1120" customWidth="1"/>
    <col min="7173" max="7173" width="10.28515625" style="1120" customWidth="1"/>
    <col min="7174" max="7174" width="14.7109375" style="1120" customWidth="1"/>
    <col min="7175" max="7175" width="0.7109375" style="1120" customWidth="1"/>
    <col min="7176" max="7176" width="6.85546875" style="1120" customWidth="1"/>
    <col min="7177" max="7177" width="11.28515625" style="1120" customWidth="1"/>
    <col min="7178" max="7178" width="10.7109375" style="1120" bestFit="1" customWidth="1"/>
    <col min="7179" max="7179" width="9" style="1120"/>
    <col min="7180" max="7180" width="9.85546875" style="1120" bestFit="1" customWidth="1"/>
    <col min="7181" max="7181" width="15.85546875" style="1120" bestFit="1" customWidth="1"/>
    <col min="7182" max="7420" width="9" style="1120"/>
    <col min="7421" max="7421" width="2.140625" style="1120" customWidth="1"/>
    <col min="7422" max="7422" width="36.140625" style="1120" customWidth="1"/>
    <col min="7423" max="7423" width="1.140625" style="1120" customWidth="1"/>
    <col min="7424" max="7424" width="5.7109375" style="1120" customWidth="1"/>
    <col min="7425" max="7425" width="2.140625" style="1120" customWidth="1"/>
    <col min="7426" max="7426" width="14" style="1120" customWidth="1"/>
    <col min="7427" max="7427" width="1.7109375" style="1120" customWidth="1"/>
    <col min="7428" max="7428" width="14" style="1120" customWidth="1"/>
    <col min="7429" max="7429" width="10.28515625" style="1120" customWidth="1"/>
    <col min="7430" max="7430" width="14.7109375" style="1120" customWidth="1"/>
    <col min="7431" max="7431" width="0.7109375" style="1120" customWidth="1"/>
    <col min="7432" max="7432" width="6.85546875" style="1120" customWidth="1"/>
    <col min="7433" max="7433" width="11.28515625" style="1120" customWidth="1"/>
    <col min="7434" max="7434" width="10.7109375" style="1120" bestFit="1" customWidth="1"/>
    <col min="7435" max="7435" width="9" style="1120"/>
    <col min="7436" max="7436" width="9.85546875" style="1120" bestFit="1" customWidth="1"/>
    <col min="7437" max="7437" width="15.85546875" style="1120" bestFit="1" customWidth="1"/>
    <col min="7438" max="7676" width="9" style="1120"/>
    <col min="7677" max="7677" width="2.140625" style="1120" customWidth="1"/>
    <col min="7678" max="7678" width="36.140625" style="1120" customWidth="1"/>
    <col min="7679" max="7679" width="1.140625" style="1120" customWidth="1"/>
    <col min="7680" max="7680" width="5.7109375" style="1120" customWidth="1"/>
    <col min="7681" max="7681" width="2.140625" style="1120" customWidth="1"/>
    <col min="7682" max="7682" width="14" style="1120" customWidth="1"/>
    <col min="7683" max="7683" width="1.7109375" style="1120" customWidth="1"/>
    <col min="7684" max="7684" width="14" style="1120" customWidth="1"/>
    <col min="7685" max="7685" width="10.28515625" style="1120" customWidth="1"/>
    <col min="7686" max="7686" width="14.7109375" style="1120" customWidth="1"/>
    <col min="7687" max="7687" width="0.7109375" style="1120" customWidth="1"/>
    <col min="7688" max="7688" width="6.85546875" style="1120" customWidth="1"/>
    <col min="7689" max="7689" width="11.28515625" style="1120" customWidth="1"/>
    <col min="7690" max="7690" width="10.7109375" style="1120" bestFit="1" customWidth="1"/>
    <col min="7691" max="7691" width="9" style="1120"/>
    <col min="7692" max="7692" width="9.85546875" style="1120" bestFit="1" customWidth="1"/>
    <col min="7693" max="7693" width="15.85546875" style="1120" bestFit="1" customWidth="1"/>
    <col min="7694" max="7932" width="9" style="1120"/>
    <col min="7933" max="7933" width="2.140625" style="1120" customWidth="1"/>
    <col min="7934" max="7934" width="36.140625" style="1120" customWidth="1"/>
    <col min="7935" max="7935" width="1.140625" style="1120" customWidth="1"/>
    <col min="7936" max="7936" width="5.7109375" style="1120" customWidth="1"/>
    <col min="7937" max="7937" width="2.140625" style="1120" customWidth="1"/>
    <col min="7938" max="7938" width="14" style="1120" customWidth="1"/>
    <col min="7939" max="7939" width="1.7109375" style="1120" customWidth="1"/>
    <col min="7940" max="7940" width="14" style="1120" customWidth="1"/>
    <col min="7941" max="7941" width="10.28515625" style="1120" customWidth="1"/>
    <col min="7942" max="7942" width="14.7109375" style="1120" customWidth="1"/>
    <col min="7943" max="7943" width="0.7109375" style="1120" customWidth="1"/>
    <col min="7944" max="7944" width="6.85546875" style="1120" customWidth="1"/>
    <col min="7945" max="7945" width="11.28515625" style="1120" customWidth="1"/>
    <col min="7946" max="7946" width="10.7109375" style="1120" bestFit="1" customWidth="1"/>
    <col min="7947" max="7947" width="9" style="1120"/>
    <col min="7948" max="7948" width="9.85546875" style="1120" bestFit="1" customWidth="1"/>
    <col min="7949" max="7949" width="15.85546875" style="1120" bestFit="1" customWidth="1"/>
    <col min="7950" max="8188" width="9" style="1120"/>
    <col min="8189" max="8189" width="2.140625" style="1120" customWidth="1"/>
    <col min="8190" max="8190" width="36.140625" style="1120" customWidth="1"/>
    <col min="8191" max="8191" width="1.140625" style="1120" customWidth="1"/>
    <col min="8192" max="8192" width="5.7109375" style="1120" customWidth="1"/>
    <col min="8193" max="8193" width="2.140625" style="1120" customWidth="1"/>
    <col min="8194" max="8194" width="14" style="1120" customWidth="1"/>
    <col min="8195" max="8195" width="1.7109375" style="1120" customWidth="1"/>
    <col min="8196" max="8196" width="14" style="1120" customWidth="1"/>
    <col min="8197" max="8197" width="10.28515625" style="1120" customWidth="1"/>
    <col min="8198" max="8198" width="14.7109375" style="1120" customWidth="1"/>
    <col min="8199" max="8199" width="0.7109375" style="1120" customWidth="1"/>
    <col min="8200" max="8200" width="6.85546875" style="1120" customWidth="1"/>
    <col min="8201" max="8201" width="11.28515625" style="1120" customWidth="1"/>
    <col min="8202" max="8202" width="10.7109375" style="1120" bestFit="1" customWidth="1"/>
    <col min="8203" max="8203" width="9" style="1120"/>
    <col min="8204" max="8204" width="9.85546875" style="1120" bestFit="1" customWidth="1"/>
    <col min="8205" max="8205" width="15.85546875" style="1120" bestFit="1" customWidth="1"/>
    <col min="8206" max="8444" width="9" style="1120"/>
    <col min="8445" max="8445" width="2.140625" style="1120" customWidth="1"/>
    <col min="8446" max="8446" width="36.140625" style="1120" customWidth="1"/>
    <col min="8447" max="8447" width="1.140625" style="1120" customWidth="1"/>
    <col min="8448" max="8448" width="5.7109375" style="1120" customWidth="1"/>
    <col min="8449" max="8449" width="2.140625" style="1120" customWidth="1"/>
    <col min="8450" max="8450" width="14" style="1120" customWidth="1"/>
    <col min="8451" max="8451" width="1.7109375" style="1120" customWidth="1"/>
    <col min="8452" max="8452" width="14" style="1120" customWidth="1"/>
    <col min="8453" max="8453" width="10.28515625" style="1120" customWidth="1"/>
    <col min="8454" max="8454" width="14.7109375" style="1120" customWidth="1"/>
    <col min="8455" max="8455" width="0.7109375" style="1120" customWidth="1"/>
    <col min="8456" max="8456" width="6.85546875" style="1120" customWidth="1"/>
    <col min="8457" max="8457" width="11.28515625" style="1120" customWidth="1"/>
    <col min="8458" max="8458" width="10.7109375" style="1120" bestFit="1" customWidth="1"/>
    <col min="8459" max="8459" width="9" style="1120"/>
    <col min="8460" max="8460" width="9.85546875" style="1120" bestFit="1" customWidth="1"/>
    <col min="8461" max="8461" width="15.85546875" style="1120" bestFit="1" customWidth="1"/>
    <col min="8462" max="8700" width="9" style="1120"/>
    <col min="8701" max="8701" width="2.140625" style="1120" customWidth="1"/>
    <col min="8702" max="8702" width="36.140625" style="1120" customWidth="1"/>
    <col min="8703" max="8703" width="1.140625" style="1120" customWidth="1"/>
    <col min="8704" max="8704" width="5.7109375" style="1120" customWidth="1"/>
    <col min="8705" max="8705" width="2.140625" style="1120" customWidth="1"/>
    <col min="8706" max="8706" width="14" style="1120" customWidth="1"/>
    <col min="8707" max="8707" width="1.7109375" style="1120" customWidth="1"/>
    <col min="8708" max="8708" width="14" style="1120" customWidth="1"/>
    <col min="8709" max="8709" width="10.28515625" style="1120" customWidth="1"/>
    <col min="8710" max="8710" width="14.7109375" style="1120" customWidth="1"/>
    <col min="8711" max="8711" width="0.7109375" style="1120" customWidth="1"/>
    <col min="8712" max="8712" width="6.85546875" style="1120" customWidth="1"/>
    <col min="8713" max="8713" width="11.28515625" style="1120" customWidth="1"/>
    <col min="8714" max="8714" width="10.7109375" style="1120" bestFit="1" customWidth="1"/>
    <col min="8715" max="8715" width="9" style="1120"/>
    <col min="8716" max="8716" width="9.85546875" style="1120" bestFit="1" customWidth="1"/>
    <col min="8717" max="8717" width="15.85546875" style="1120" bestFit="1" customWidth="1"/>
    <col min="8718" max="8956" width="9" style="1120"/>
    <col min="8957" max="8957" width="2.140625" style="1120" customWidth="1"/>
    <col min="8958" max="8958" width="36.140625" style="1120" customWidth="1"/>
    <col min="8959" max="8959" width="1.140625" style="1120" customWidth="1"/>
    <col min="8960" max="8960" width="5.7109375" style="1120" customWidth="1"/>
    <col min="8961" max="8961" width="2.140625" style="1120" customWidth="1"/>
    <col min="8962" max="8962" width="14" style="1120" customWidth="1"/>
    <col min="8963" max="8963" width="1.7109375" style="1120" customWidth="1"/>
    <col min="8964" max="8964" width="14" style="1120" customWidth="1"/>
    <col min="8965" max="8965" width="10.28515625" style="1120" customWidth="1"/>
    <col min="8966" max="8966" width="14.7109375" style="1120" customWidth="1"/>
    <col min="8967" max="8967" width="0.7109375" style="1120" customWidth="1"/>
    <col min="8968" max="8968" width="6.85546875" style="1120" customWidth="1"/>
    <col min="8969" max="8969" width="11.28515625" style="1120" customWidth="1"/>
    <col min="8970" max="8970" width="10.7109375" style="1120" bestFit="1" customWidth="1"/>
    <col min="8971" max="8971" width="9" style="1120"/>
    <col min="8972" max="8972" width="9.85546875" style="1120" bestFit="1" customWidth="1"/>
    <col min="8973" max="8973" width="15.85546875" style="1120" bestFit="1" customWidth="1"/>
    <col min="8974" max="9212" width="9" style="1120"/>
    <col min="9213" max="9213" width="2.140625" style="1120" customWidth="1"/>
    <col min="9214" max="9214" width="36.140625" style="1120" customWidth="1"/>
    <col min="9215" max="9215" width="1.140625" style="1120" customWidth="1"/>
    <col min="9216" max="9216" width="5.7109375" style="1120" customWidth="1"/>
    <col min="9217" max="9217" width="2.140625" style="1120" customWidth="1"/>
    <col min="9218" max="9218" width="14" style="1120" customWidth="1"/>
    <col min="9219" max="9219" width="1.7109375" style="1120" customWidth="1"/>
    <col min="9220" max="9220" width="14" style="1120" customWidth="1"/>
    <col min="9221" max="9221" width="10.28515625" style="1120" customWidth="1"/>
    <col min="9222" max="9222" width="14.7109375" style="1120" customWidth="1"/>
    <col min="9223" max="9223" width="0.7109375" style="1120" customWidth="1"/>
    <col min="9224" max="9224" width="6.85546875" style="1120" customWidth="1"/>
    <col min="9225" max="9225" width="11.28515625" style="1120" customWidth="1"/>
    <col min="9226" max="9226" width="10.7109375" style="1120" bestFit="1" customWidth="1"/>
    <col min="9227" max="9227" width="9" style="1120"/>
    <col min="9228" max="9228" width="9.85546875" style="1120" bestFit="1" customWidth="1"/>
    <col min="9229" max="9229" width="15.85546875" style="1120" bestFit="1" customWidth="1"/>
    <col min="9230" max="9468" width="9" style="1120"/>
    <col min="9469" max="9469" width="2.140625" style="1120" customWidth="1"/>
    <col min="9470" max="9470" width="36.140625" style="1120" customWidth="1"/>
    <col min="9471" max="9471" width="1.140625" style="1120" customWidth="1"/>
    <col min="9472" max="9472" width="5.7109375" style="1120" customWidth="1"/>
    <col min="9473" max="9473" width="2.140625" style="1120" customWidth="1"/>
    <col min="9474" max="9474" width="14" style="1120" customWidth="1"/>
    <col min="9475" max="9475" width="1.7109375" style="1120" customWidth="1"/>
    <col min="9476" max="9476" width="14" style="1120" customWidth="1"/>
    <col min="9477" max="9477" width="10.28515625" style="1120" customWidth="1"/>
    <col min="9478" max="9478" width="14.7109375" style="1120" customWidth="1"/>
    <col min="9479" max="9479" width="0.7109375" style="1120" customWidth="1"/>
    <col min="9480" max="9480" width="6.85546875" style="1120" customWidth="1"/>
    <col min="9481" max="9481" width="11.28515625" style="1120" customWidth="1"/>
    <col min="9482" max="9482" width="10.7109375" style="1120" bestFit="1" customWidth="1"/>
    <col min="9483" max="9483" width="9" style="1120"/>
    <col min="9484" max="9484" width="9.85546875" style="1120" bestFit="1" customWidth="1"/>
    <col min="9485" max="9485" width="15.85546875" style="1120" bestFit="1" customWidth="1"/>
    <col min="9486" max="9724" width="9" style="1120"/>
    <col min="9725" max="9725" width="2.140625" style="1120" customWidth="1"/>
    <col min="9726" max="9726" width="36.140625" style="1120" customWidth="1"/>
    <col min="9727" max="9727" width="1.140625" style="1120" customWidth="1"/>
    <col min="9728" max="9728" width="5.7109375" style="1120" customWidth="1"/>
    <col min="9729" max="9729" width="2.140625" style="1120" customWidth="1"/>
    <col min="9730" max="9730" width="14" style="1120" customWidth="1"/>
    <col min="9731" max="9731" width="1.7109375" style="1120" customWidth="1"/>
    <col min="9732" max="9732" width="14" style="1120" customWidth="1"/>
    <col min="9733" max="9733" width="10.28515625" style="1120" customWidth="1"/>
    <col min="9734" max="9734" width="14.7109375" style="1120" customWidth="1"/>
    <col min="9735" max="9735" width="0.7109375" style="1120" customWidth="1"/>
    <col min="9736" max="9736" width="6.85546875" style="1120" customWidth="1"/>
    <col min="9737" max="9737" width="11.28515625" style="1120" customWidth="1"/>
    <col min="9738" max="9738" width="10.7109375" style="1120" bestFit="1" customWidth="1"/>
    <col min="9739" max="9739" width="9" style="1120"/>
    <col min="9740" max="9740" width="9.85546875" style="1120" bestFit="1" customWidth="1"/>
    <col min="9741" max="9741" width="15.85546875" style="1120" bestFit="1" customWidth="1"/>
    <col min="9742" max="9980" width="9" style="1120"/>
    <col min="9981" max="9981" width="2.140625" style="1120" customWidth="1"/>
    <col min="9982" max="9982" width="36.140625" style="1120" customWidth="1"/>
    <col min="9983" max="9983" width="1.140625" style="1120" customWidth="1"/>
    <col min="9984" max="9984" width="5.7109375" style="1120" customWidth="1"/>
    <col min="9985" max="9985" width="2.140625" style="1120" customWidth="1"/>
    <col min="9986" max="9986" width="14" style="1120" customWidth="1"/>
    <col min="9987" max="9987" width="1.7109375" style="1120" customWidth="1"/>
    <col min="9988" max="9988" width="14" style="1120" customWidth="1"/>
    <col min="9989" max="9989" width="10.28515625" style="1120" customWidth="1"/>
    <col min="9990" max="9990" width="14.7109375" style="1120" customWidth="1"/>
    <col min="9991" max="9991" width="0.7109375" style="1120" customWidth="1"/>
    <col min="9992" max="9992" width="6.85546875" style="1120" customWidth="1"/>
    <col min="9993" max="9993" width="11.28515625" style="1120" customWidth="1"/>
    <col min="9994" max="9994" width="10.7109375" style="1120" bestFit="1" customWidth="1"/>
    <col min="9995" max="9995" width="9" style="1120"/>
    <col min="9996" max="9996" width="9.85546875" style="1120" bestFit="1" customWidth="1"/>
    <col min="9997" max="9997" width="15.85546875" style="1120" bestFit="1" customWidth="1"/>
    <col min="9998" max="10236" width="9" style="1120"/>
    <col min="10237" max="10237" width="2.140625" style="1120" customWidth="1"/>
    <col min="10238" max="10238" width="36.140625" style="1120" customWidth="1"/>
    <col min="10239" max="10239" width="1.140625" style="1120" customWidth="1"/>
    <col min="10240" max="10240" width="5.7109375" style="1120" customWidth="1"/>
    <col min="10241" max="10241" width="2.140625" style="1120" customWidth="1"/>
    <col min="10242" max="10242" width="14" style="1120" customWidth="1"/>
    <col min="10243" max="10243" width="1.7109375" style="1120" customWidth="1"/>
    <col min="10244" max="10244" width="14" style="1120" customWidth="1"/>
    <col min="10245" max="10245" width="10.28515625" style="1120" customWidth="1"/>
    <col min="10246" max="10246" width="14.7109375" style="1120" customWidth="1"/>
    <col min="10247" max="10247" width="0.7109375" style="1120" customWidth="1"/>
    <col min="10248" max="10248" width="6.85546875" style="1120" customWidth="1"/>
    <col min="10249" max="10249" width="11.28515625" style="1120" customWidth="1"/>
    <col min="10250" max="10250" width="10.7109375" style="1120" bestFit="1" customWidth="1"/>
    <col min="10251" max="10251" width="9" style="1120"/>
    <col min="10252" max="10252" width="9.85546875" style="1120" bestFit="1" customWidth="1"/>
    <col min="10253" max="10253" width="15.85546875" style="1120" bestFit="1" customWidth="1"/>
    <col min="10254" max="10492" width="9" style="1120"/>
    <col min="10493" max="10493" width="2.140625" style="1120" customWidth="1"/>
    <col min="10494" max="10494" width="36.140625" style="1120" customWidth="1"/>
    <col min="10495" max="10495" width="1.140625" style="1120" customWidth="1"/>
    <col min="10496" max="10496" width="5.7109375" style="1120" customWidth="1"/>
    <col min="10497" max="10497" width="2.140625" style="1120" customWidth="1"/>
    <col min="10498" max="10498" width="14" style="1120" customWidth="1"/>
    <col min="10499" max="10499" width="1.7109375" style="1120" customWidth="1"/>
    <col min="10500" max="10500" width="14" style="1120" customWidth="1"/>
    <col min="10501" max="10501" width="10.28515625" style="1120" customWidth="1"/>
    <col min="10502" max="10502" width="14.7109375" style="1120" customWidth="1"/>
    <col min="10503" max="10503" width="0.7109375" style="1120" customWidth="1"/>
    <col min="10504" max="10504" width="6.85546875" style="1120" customWidth="1"/>
    <col min="10505" max="10505" width="11.28515625" style="1120" customWidth="1"/>
    <col min="10506" max="10506" width="10.7109375" style="1120" bestFit="1" customWidth="1"/>
    <col min="10507" max="10507" width="9" style="1120"/>
    <col min="10508" max="10508" width="9.85546875" style="1120" bestFit="1" customWidth="1"/>
    <col min="10509" max="10509" width="15.85546875" style="1120" bestFit="1" customWidth="1"/>
    <col min="10510" max="10748" width="9" style="1120"/>
    <col min="10749" max="10749" width="2.140625" style="1120" customWidth="1"/>
    <col min="10750" max="10750" width="36.140625" style="1120" customWidth="1"/>
    <col min="10751" max="10751" width="1.140625" style="1120" customWidth="1"/>
    <col min="10752" max="10752" width="5.7109375" style="1120" customWidth="1"/>
    <col min="10753" max="10753" width="2.140625" style="1120" customWidth="1"/>
    <col min="10754" max="10754" width="14" style="1120" customWidth="1"/>
    <col min="10755" max="10755" width="1.7109375" style="1120" customWidth="1"/>
    <col min="10756" max="10756" width="14" style="1120" customWidth="1"/>
    <col min="10757" max="10757" width="10.28515625" style="1120" customWidth="1"/>
    <col min="10758" max="10758" width="14.7109375" style="1120" customWidth="1"/>
    <col min="10759" max="10759" width="0.7109375" style="1120" customWidth="1"/>
    <col min="10760" max="10760" width="6.85546875" style="1120" customWidth="1"/>
    <col min="10761" max="10761" width="11.28515625" style="1120" customWidth="1"/>
    <col min="10762" max="10762" width="10.7109375" style="1120" bestFit="1" customWidth="1"/>
    <col min="10763" max="10763" width="9" style="1120"/>
    <col min="10764" max="10764" width="9.85546875" style="1120" bestFit="1" customWidth="1"/>
    <col min="10765" max="10765" width="15.85546875" style="1120" bestFit="1" customWidth="1"/>
    <col min="10766" max="11004" width="9" style="1120"/>
    <col min="11005" max="11005" width="2.140625" style="1120" customWidth="1"/>
    <col min="11006" max="11006" width="36.140625" style="1120" customWidth="1"/>
    <col min="11007" max="11007" width="1.140625" style="1120" customWidth="1"/>
    <col min="11008" max="11008" width="5.7109375" style="1120" customWidth="1"/>
    <col min="11009" max="11009" width="2.140625" style="1120" customWidth="1"/>
    <col min="11010" max="11010" width="14" style="1120" customWidth="1"/>
    <col min="11011" max="11011" width="1.7109375" style="1120" customWidth="1"/>
    <col min="11012" max="11012" width="14" style="1120" customWidth="1"/>
    <col min="11013" max="11013" width="10.28515625" style="1120" customWidth="1"/>
    <col min="11014" max="11014" width="14.7109375" style="1120" customWidth="1"/>
    <col min="11015" max="11015" width="0.7109375" style="1120" customWidth="1"/>
    <col min="11016" max="11016" width="6.85546875" style="1120" customWidth="1"/>
    <col min="11017" max="11017" width="11.28515625" style="1120" customWidth="1"/>
    <col min="11018" max="11018" width="10.7109375" style="1120" bestFit="1" customWidth="1"/>
    <col min="11019" max="11019" width="9" style="1120"/>
    <col min="11020" max="11020" width="9.85546875" style="1120" bestFit="1" customWidth="1"/>
    <col min="11021" max="11021" width="15.85546875" style="1120" bestFit="1" customWidth="1"/>
    <col min="11022" max="11260" width="9" style="1120"/>
    <col min="11261" max="11261" width="2.140625" style="1120" customWidth="1"/>
    <col min="11262" max="11262" width="36.140625" style="1120" customWidth="1"/>
    <col min="11263" max="11263" width="1.140625" style="1120" customWidth="1"/>
    <col min="11264" max="11264" width="5.7109375" style="1120" customWidth="1"/>
    <col min="11265" max="11265" width="2.140625" style="1120" customWidth="1"/>
    <col min="11266" max="11266" width="14" style="1120" customWidth="1"/>
    <col min="11267" max="11267" width="1.7109375" style="1120" customWidth="1"/>
    <col min="11268" max="11268" width="14" style="1120" customWidth="1"/>
    <col min="11269" max="11269" width="10.28515625" style="1120" customWidth="1"/>
    <col min="11270" max="11270" width="14.7109375" style="1120" customWidth="1"/>
    <col min="11271" max="11271" width="0.7109375" style="1120" customWidth="1"/>
    <col min="11272" max="11272" width="6.85546875" style="1120" customWidth="1"/>
    <col min="11273" max="11273" width="11.28515625" style="1120" customWidth="1"/>
    <col min="11274" max="11274" width="10.7109375" style="1120" bestFit="1" customWidth="1"/>
    <col min="11275" max="11275" width="9" style="1120"/>
    <col min="11276" max="11276" width="9.85546875" style="1120" bestFit="1" customWidth="1"/>
    <col min="11277" max="11277" width="15.85546875" style="1120" bestFit="1" customWidth="1"/>
    <col min="11278" max="11516" width="9" style="1120"/>
    <col min="11517" max="11517" width="2.140625" style="1120" customWidth="1"/>
    <col min="11518" max="11518" width="36.140625" style="1120" customWidth="1"/>
    <col min="11519" max="11519" width="1.140625" style="1120" customWidth="1"/>
    <col min="11520" max="11520" width="5.7109375" style="1120" customWidth="1"/>
    <col min="11521" max="11521" width="2.140625" style="1120" customWidth="1"/>
    <col min="11522" max="11522" width="14" style="1120" customWidth="1"/>
    <col min="11523" max="11523" width="1.7109375" style="1120" customWidth="1"/>
    <col min="11524" max="11524" width="14" style="1120" customWidth="1"/>
    <col min="11525" max="11525" width="10.28515625" style="1120" customWidth="1"/>
    <col min="11526" max="11526" width="14.7109375" style="1120" customWidth="1"/>
    <col min="11527" max="11527" width="0.7109375" style="1120" customWidth="1"/>
    <col min="11528" max="11528" width="6.85546875" style="1120" customWidth="1"/>
    <col min="11529" max="11529" width="11.28515625" style="1120" customWidth="1"/>
    <col min="11530" max="11530" width="10.7109375" style="1120" bestFit="1" customWidth="1"/>
    <col min="11531" max="11531" width="9" style="1120"/>
    <col min="11532" max="11532" width="9.85546875" style="1120" bestFit="1" customWidth="1"/>
    <col min="11533" max="11533" width="15.85546875" style="1120" bestFit="1" customWidth="1"/>
    <col min="11534" max="11772" width="9" style="1120"/>
    <col min="11773" max="11773" width="2.140625" style="1120" customWidth="1"/>
    <col min="11774" max="11774" width="36.140625" style="1120" customWidth="1"/>
    <col min="11775" max="11775" width="1.140625" style="1120" customWidth="1"/>
    <col min="11776" max="11776" width="5.7109375" style="1120" customWidth="1"/>
    <col min="11777" max="11777" width="2.140625" style="1120" customWidth="1"/>
    <col min="11778" max="11778" width="14" style="1120" customWidth="1"/>
    <col min="11779" max="11779" width="1.7109375" style="1120" customWidth="1"/>
    <col min="11780" max="11780" width="14" style="1120" customWidth="1"/>
    <col min="11781" max="11781" width="10.28515625" style="1120" customWidth="1"/>
    <col min="11782" max="11782" width="14.7109375" style="1120" customWidth="1"/>
    <col min="11783" max="11783" width="0.7109375" style="1120" customWidth="1"/>
    <col min="11784" max="11784" width="6.85546875" style="1120" customWidth="1"/>
    <col min="11785" max="11785" width="11.28515625" style="1120" customWidth="1"/>
    <col min="11786" max="11786" width="10.7109375" style="1120" bestFit="1" customWidth="1"/>
    <col min="11787" max="11787" width="9" style="1120"/>
    <col min="11788" max="11788" width="9.85546875" style="1120" bestFit="1" customWidth="1"/>
    <col min="11789" max="11789" width="15.85546875" style="1120" bestFit="1" customWidth="1"/>
    <col min="11790" max="12028" width="9" style="1120"/>
    <col min="12029" max="12029" width="2.140625" style="1120" customWidth="1"/>
    <col min="12030" max="12030" width="36.140625" style="1120" customWidth="1"/>
    <col min="12031" max="12031" width="1.140625" style="1120" customWidth="1"/>
    <col min="12032" max="12032" width="5.7109375" style="1120" customWidth="1"/>
    <col min="12033" max="12033" width="2.140625" style="1120" customWidth="1"/>
    <col min="12034" max="12034" width="14" style="1120" customWidth="1"/>
    <col min="12035" max="12035" width="1.7109375" style="1120" customWidth="1"/>
    <col min="12036" max="12036" width="14" style="1120" customWidth="1"/>
    <col min="12037" max="12037" width="10.28515625" style="1120" customWidth="1"/>
    <col min="12038" max="12038" width="14.7109375" style="1120" customWidth="1"/>
    <col min="12039" max="12039" width="0.7109375" style="1120" customWidth="1"/>
    <col min="12040" max="12040" width="6.85546875" style="1120" customWidth="1"/>
    <col min="12041" max="12041" width="11.28515625" style="1120" customWidth="1"/>
    <col min="12042" max="12042" width="10.7109375" style="1120" bestFit="1" customWidth="1"/>
    <col min="12043" max="12043" width="9" style="1120"/>
    <col min="12044" max="12044" width="9.85546875" style="1120" bestFit="1" customWidth="1"/>
    <col min="12045" max="12045" width="15.85546875" style="1120" bestFit="1" customWidth="1"/>
    <col min="12046" max="12284" width="9" style="1120"/>
    <col min="12285" max="12285" width="2.140625" style="1120" customWidth="1"/>
    <col min="12286" max="12286" width="36.140625" style="1120" customWidth="1"/>
    <col min="12287" max="12287" width="1.140625" style="1120" customWidth="1"/>
    <col min="12288" max="12288" width="5.7109375" style="1120" customWidth="1"/>
    <col min="12289" max="12289" width="2.140625" style="1120" customWidth="1"/>
    <col min="12290" max="12290" width="14" style="1120" customWidth="1"/>
    <col min="12291" max="12291" width="1.7109375" style="1120" customWidth="1"/>
    <col min="12292" max="12292" width="14" style="1120" customWidth="1"/>
    <col min="12293" max="12293" width="10.28515625" style="1120" customWidth="1"/>
    <col min="12294" max="12294" width="14.7109375" style="1120" customWidth="1"/>
    <col min="12295" max="12295" width="0.7109375" style="1120" customWidth="1"/>
    <col min="12296" max="12296" width="6.85546875" style="1120" customWidth="1"/>
    <col min="12297" max="12297" width="11.28515625" style="1120" customWidth="1"/>
    <col min="12298" max="12298" width="10.7109375" style="1120" bestFit="1" customWidth="1"/>
    <col min="12299" max="12299" width="9" style="1120"/>
    <col min="12300" max="12300" width="9.85546875" style="1120" bestFit="1" customWidth="1"/>
    <col min="12301" max="12301" width="15.85546875" style="1120" bestFit="1" customWidth="1"/>
    <col min="12302" max="12540" width="9" style="1120"/>
    <col min="12541" max="12541" width="2.140625" style="1120" customWidth="1"/>
    <col min="12542" max="12542" width="36.140625" style="1120" customWidth="1"/>
    <col min="12543" max="12543" width="1.140625" style="1120" customWidth="1"/>
    <col min="12544" max="12544" width="5.7109375" style="1120" customWidth="1"/>
    <col min="12545" max="12545" width="2.140625" style="1120" customWidth="1"/>
    <col min="12546" max="12546" width="14" style="1120" customWidth="1"/>
    <col min="12547" max="12547" width="1.7109375" style="1120" customWidth="1"/>
    <col min="12548" max="12548" width="14" style="1120" customWidth="1"/>
    <col min="12549" max="12549" width="10.28515625" style="1120" customWidth="1"/>
    <col min="12550" max="12550" width="14.7109375" style="1120" customWidth="1"/>
    <col min="12551" max="12551" width="0.7109375" style="1120" customWidth="1"/>
    <col min="12552" max="12552" width="6.85546875" style="1120" customWidth="1"/>
    <col min="12553" max="12553" width="11.28515625" style="1120" customWidth="1"/>
    <col min="12554" max="12554" width="10.7109375" style="1120" bestFit="1" customWidth="1"/>
    <col min="12555" max="12555" width="9" style="1120"/>
    <col min="12556" max="12556" width="9.85546875" style="1120" bestFit="1" customWidth="1"/>
    <col min="12557" max="12557" width="15.85546875" style="1120" bestFit="1" customWidth="1"/>
    <col min="12558" max="12796" width="9" style="1120"/>
    <col min="12797" max="12797" width="2.140625" style="1120" customWidth="1"/>
    <col min="12798" max="12798" width="36.140625" style="1120" customWidth="1"/>
    <col min="12799" max="12799" width="1.140625" style="1120" customWidth="1"/>
    <col min="12800" max="12800" width="5.7109375" style="1120" customWidth="1"/>
    <col min="12801" max="12801" width="2.140625" style="1120" customWidth="1"/>
    <col min="12802" max="12802" width="14" style="1120" customWidth="1"/>
    <col min="12803" max="12803" width="1.7109375" style="1120" customWidth="1"/>
    <col min="12804" max="12804" width="14" style="1120" customWidth="1"/>
    <col min="12805" max="12805" width="10.28515625" style="1120" customWidth="1"/>
    <col min="12806" max="12806" width="14.7109375" style="1120" customWidth="1"/>
    <col min="12807" max="12807" width="0.7109375" style="1120" customWidth="1"/>
    <col min="12808" max="12808" width="6.85546875" style="1120" customWidth="1"/>
    <col min="12809" max="12809" width="11.28515625" style="1120" customWidth="1"/>
    <col min="12810" max="12810" width="10.7109375" style="1120" bestFit="1" customWidth="1"/>
    <col min="12811" max="12811" width="9" style="1120"/>
    <col min="12812" max="12812" width="9.85546875" style="1120" bestFit="1" customWidth="1"/>
    <col min="12813" max="12813" width="15.85546875" style="1120" bestFit="1" customWidth="1"/>
    <col min="12814" max="13052" width="9" style="1120"/>
    <col min="13053" max="13053" width="2.140625" style="1120" customWidth="1"/>
    <col min="13054" max="13054" width="36.140625" style="1120" customWidth="1"/>
    <col min="13055" max="13055" width="1.140625" style="1120" customWidth="1"/>
    <col min="13056" max="13056" width="5.7109375" style="1120" customWidth="1"/>
    <col min="13057" max="13057" width="2.140625" style="1120" customWidth="1"/>
    <col min="13058" max="13058" width="14" style="1120" customWidth="1"/>
    <col min="13059" max="13059" width="1.7109375" style="1120" customWidth="1"/>
    <col min="13060" max="13060" width="14" style="1120" customWidth="1"/>
    <col min="13061" max="13061" width="10.28515625" style="1120" customWidth="1"/>
    <col min="13062" max="13062" width="14.7109375" style="1120" customWidth="1"/>
    <col min="13063" max="13063" width="0.7109375" style="1120" customWidth="1"/>
    <col min="13064" max="13064" width="6.85546875" style="1120" customWidth="1"/>
    <col min="13065" max="13065" width="11.28515625" style="1120" customWidth="1"/>
    <col min="13066" max="13066" width="10.7109375" style="1120" bestFit="1" customWidth="1"/>
    <col min="13067" max="13067" width="9" style="1120"/>
    <col min="13068" max="13068" width="9.85546875" style="1120" bestFit="1" customWidth="1"/>
    <col min="13069" max="13069" width="15.85546875" style="1120" bestFit="1" customWidth="1"/>
    <col min="13070" max="13308" width="9" style="1120"/>
    <col min="13309" max="13309" width="2.140625" style="1120" customWidth="1"/>
    <col min="13310" max="13310" width="36.140625" style="1120" customWidth="1"/>
    <col min="13311" max="13311" width="1.140625" style="1120" customWidth="1"/>
    <col min="13312" max="13312" width="5.7109375" style="1120" customWidth="1"/>
    <col min="13313" max="13313" width="2.140625" style="1120" customWidth="1"/>
    <col min="13314" max="13314" width="14" style="1120" customWidth="1"/>
    <col min="13315" max="13315" width="1.7109375" style="1120" customWidth="1"/>
    <col min="13316" max="13316" width="14" style="1120" customWidth="1"/>
    <col min="13317" max="13317" width="10.28515625" style="1120" customWidth="1"/>
    <col min="13318" max="13318" width="14.7109375" style="1120" customWidth="1"/>
    <col min="13319" max="13319" width="0.7109375" style="1120" customWidth="1"/>
    <col min="13320" max="13320" width="6.85546875" style="1120" customWidth="1"/>
    <col min="13321" max="13321" width="11.28515625" style="1120" customWidth="1"/>
    <col min="13322" max="13322" width="10.7109375" style="1120" bestFit="1" customWidth="1"/>
    <col min="13323" max="13323" width="9" style="1120"/>
    <col min="13324" max="13324" width="9.85546875" style="1120" bestFit="1" customWidth="1"/>
    <col min="13325" max="13325" width="15.85546875" style="1120" bestFit="1" customWidth="1"/>
    <col min="13326" max="13564" width="9" style="1120"/>
    <col min="13565" max="13565" width="2.140625" style="1120" customWidth="1"/>
    <col min="13566" max="13566" width="36.140625" style="1120" customWidth="1"/>
    <col min="13567" max="13567" width="1.140625" style="1120" customWidth="1"/>
    <col min="13568" max="13568" width="5.7109375" style="1120" customWidth="1"/>
    <col min="13569" max="13569" width="2.140625" style="1120" customWidth="1"/>
    <col min="13570" max="13570" width="14" style="1120" customWidth="1"/>
    <col min="13571" max="13571" width="1.7109375" style="1120" customWidth="1"/>
    <col min="13572" max="13572" width="14" style="1120" customWidth="1"/>
    <col min="13573" max="13573" width="10.28515625" style="1120" customWidth="1"/>
    <col min="13574" max="13574" width="14.7109375" style="1120" customWidth="1"/>
    <col min="13575" max="13575" width="0.7109375" style="1120" customWidth="1"/>
    <col min="13576" max="13576" width="6.85546875" style="1120" customWidth="1"/>
    <col min="13577" max="13577" width="11.28515625" style="1120" customWidth="1"/>
    <col min="13578" max="13578" width="10.7109375" style="1120" bestFit="1" customWidth="1"/>
    <col min="13579" max="13579" width="9" style="1120"/>
    <col min="13580" max="13580" width="9.85546875" style="1120" bestFit="1" customWidth="1"/>
    <col min="13581" max="13581" width="15.85546875" style="1120" bestFit="1" customWidth="1"/>
    <col min="13582" max="13820" width="9" style="1120"/>
    <col min="13821" max="13821" width="2.140625" style="1120" customWidth="1"/>
    <col min="13822" max="13822" width="36.140625" style="1120" customWidth="1"/>
    <col min="13823" max="13823" width="1.140625" style="1120" customWidth="1"/>
    <col min="13824" max="13824" width="5.7109375" style="1120" customWidth="1"/>
    <col min="13825" max="13825" width="2.140625" style="1120" customWidth="1"/>
    <col min="13826" max="13826" width="14" style="1120" customWidth="1"/>
    <col min="13827" max="13827" width="1.7109375" style="1120" customWidth="1"/>
    <col min="13828" max="13828" width="14" style="1120" customWidth="1"/>
    <col min="13829" max="13829" width="10.28515625" style="1120" customWidth="1"/>
    <col min="13830" max="13830" width="14.7109375" style="1120" customWidth="1"/>
    <col min="13831" max="13831" width="0.7109375" style="1120" customWidth="1"/>
    <col min="13832" max="13832" width="6.85546875" style="1120" customWidth="1"/>
    <col min="13833" max="13833" width="11.28515625" style="1120" customWidth="1"/>
    <col min="13834" max="13834" width="10.7109375" style="1120" bestFit="1" customWidth="1"/>
    <col min="13835" max="13835" width="9" style="1120"/>
    <col min="13836" max="13836" width="9.85546875" style="1120" bestFit="1" customWidth="1"/>
    <col min="13837" max="13837" width="15.85546875" style="1120" bestFit="1" customWidth="1"/>
    <col min="13838" max="14076" width="9" style="1120"/>
    <col min="14077" max="14077" width="2.140625" style="1120" customWidth="1"/>
    <col min="14078" max="14078" width="36.140625" style="1120" customWidth="1"/>
    <col min="14079" max="14079" width="1.140625" style="1120" customWidth="1"/>
    <col min="14080" max="14080" width="5.7109375" style="1120" customWidth="1"/>
    <col min="14081" max="14081" width="2.140625" style="1120" customWidth="1"/>
    <col min="14082" max="14082" width="14" style="1120" customWidth="1"/>
    <col min="14083" max="14083" width="1.7109375" style="1120" customWidth="1"/>
    <col min="14084" max="14084" width="14" style="1120" customWidth="1"/>
    <col min="14085" max="14085" width="10.28515625" style="1120" customWidth="1"/>
    <col min="14086" max="14086" width="14.7109375" style="1120" customWidth="1"/>
    <col min="14087" max="14087" width="0.7109375" style="1120" customWidth="1"/>
    <col min="14088" max="14088" width="6.85546875" style="1120" customWidth="1"/>
    <col min="14089" max="14089" width="11.28515625" style="1120" customWidth="1"/>
    <col min="14090" max="14090" width="10.7109375" style="1120" bestFit="1" customWidth="1"/>
    <col min="14091" max="14091" width="9" style="1120"/>
    <col min="14092" max="14092" width="9.85546875" style="1120" bestFit="1" customWidth="1"/>
    <col min="14093" max="14093" width="15.85546875" style="1120" bestFit="1" customWidth="1"/>
    <col min="14094" max="14332" width="9" style="1120"/>
    <col min="14333" max="14333" width="2.140625" style="1120" customWidth="1"/>
    <col min="14334" max="14334" width="36.140625" style="1120" customWidth="1"/>
    <col min="14335" max="14335" width="1.140625" style="1120" customWidth="1"/>
    <col min="14336" max="14336" width="5.7109375" style="1120" customWidth="1"/>
    <col min="14337" max="14337" width="2.140625" style="1120" customWidth="1"/>
    <col min="14338" max="14338" width="14" style="1120" customWidth="1"/>
    <col min="14339" max="14339" width="1.7109375" style="1120" customWidth="1"/>
    <col min="14340" max="14340" width="14" style="1120" customWidth="1"/>
    <col min="14341" max="14341" width="10.28515625" style="1120" customWidth="1"/>
    <col min="14342" max="14342" width="14.7109375" style="1120" customWidth="1"/>
    <col min="14343" max="14343" width="0.7109375" style="1120" customWidth="1"/>
    <col min="14344" max="14344" width="6.85546875" style="1120" customWidth="1"/>
    <col min="14345" max="14345" width="11.28515625" style="1120" customWidth="1"/>
    <col min="14346" max="14346" width="10.7109375" style="1120" bestFit="1" customWidth="1"/>
    <col min="14347" max="14347" width="9" style="1120"/>
    <col min="14348" max="14348" width="9.85546875" style="1120" bestFit="1" customWidth="1"/>
    <col min="14349" max="14349" width="15.85546875" style="1120" bestFit="1" customWidth="1"/>
    <col min="14350" max="14588" width="9" style="1120"/>
    <col min="14589" max="14589" width="2.140625" style="1120" customWidth="1"/>
    <col min="14590" max="14590" width="36.140625" style="1120" customWidth="1"/>
    <col min="14591" max="14591" width="1.140625" style="1120" customWidth="1"/>
    <col min="14592" max="14592" width="5.7109375" style="1120" customWidth="1"/>
    <col min="14593" max="14593" width="2.140625" style="1120" customWidth="1"/>
    <col min="14594" max="14594" width="14" style="1120" customWidth="1"/>
    <col min="14595" max="14595" width="1.7109375" style="1120" customWidth="1"/>
    <col min="14596" max="14596" width="14" style="1120" customWidth="1"/>
    <col min="14597" max="14597" width="10.28515625" style="1120" customWidth="1"/>
    <col min="14598" max="14598" width="14.7109375" style="1120" customWidth="1"/>
    <col min="14599" max="14599" width="0.7109375" style="1120" customWidth="1"/>
    <col min="14600" max="14600" width="6.85546875" style="1120" customWidth="1"/>
    <col min="14601" max="14601" width="11.28515625" style="1120" customWidth="1"/>
    <col min="14602" max="14602" width="10.7109375" style="1120" bestFit="1" customWidth="1"/>
    <col min="14603" max="14603" width="9" style="1120"/>
    <col min="14604" max="14604" width="9.85546875" style="1120" bestFit="1" customWidth="1"/>
    <col min="14605" max="14605" width="15.85546875" style="1120" bestFit="1" customWidth="1"/>
    <col min="14606" max="14844" width="9" style="1120"/>
    <col min="14845" max="14845" width="2.140625" style="1120" customWidth="1"/>
    <col min="14846" max="14846" width="36.140625" style="1120" customWidth="1"/>
    <col min="14847" max="14847" width="1.140625" style="1120" customWidth="1"/>
    <col min="14848" max="14848" width="5.7109375" style="1120" customWidth="1"/>
    <col min="14849" max="14849" width="2.140625" style="1120" customWidth="1"/>
    <col min="14850" max="14850" width="14" style="1120" customWidth="1"/>
    <col min="14851" max="14851" width="1.7109375" style="1120" customWidth="1"/>
    <col min="14852" max="14852" width="14" style="1120" customWidth="1"/>
    <col min="14853" max="14853" width="10.28515625" style="1120" customWidth="1"/>
    <col min="14854" max="14854" width="14.7109375" style="1120" customWidth="1"/>
    <col min="14855" max="14855" width="0.7109375" style="1120" customWidth="1"/>
    <col min="14856" max="14856" width="6.85546875" style="1120" customWidth="1"/>
    <col min="14857" max="14857" width="11.28515625" style="1120" customWidth="1"/>
    <col min="14858" max="14858" width="10.7109375" style="1120" bestFit="1" customWidth="1"/>
    <col min="14859" max="14859" width="9" style="1120"/>
    <col min="14860" max="14860" width="9.85546875" style="1120" bestFit="1" customWidth="1"/>
    <col min="14861" max="14861" width="15.85546875" style="1120" bestFit="1" customWidth="1"/>
    <col min="14862" max="15100" width="9" style="1120"/>
    <col min="15101" max="15101" width="2.140625" style="1120" customWidth="1"/>
    <col min="15102" max="15102" width="36.140625" style="1120" customWidth="1"/>
    <col min="15103" max="15103" width="1.140625" style="1120" customWidth="1"/>
    <col min="15104" max="15104" width="5.7109375" style="1120" customWidth="1"/>
    <col min="15105" max="15105" width="2.140625" style="1120" customWidth="1"/>
    <col min="15106" max="15106" width="14" style="1120" customWidth="1"/>
    <col min="15107" max="15107" width="1.7109375" style="1120" customWidth="1"/>
    <col min="15108" max="15108" width="14" style="1120" customWidth="1"/>
    <col min="15109" max="15109" width="10.28515625" style="1120" customWidth="1"/>
    <col min="15110" max="15110" width="14.7109375" style="1120" customWidth="1"/>
    <col min="15111" max="15111" width="0.7109375" style="1120" customWidth="1"/>
    <col min="15112" max="15112" width="6.85546875" style="1120" customWidth="1"/>
    <col min="15113" max="15113" width="11.28515625" style="1120" customWidth="1"/>
    <col min="15114" max="15114" width="10.7109375" style="1120" bestFit="1" customWidth="1"/>
    <col min="15115" max="15115" width="9" style="1120"/>
    <col min="15116" max="15116" width="9.85546875" style="1120" bestFit="1" customWidth="1"/>
    <col min="15117" max="15117" width="15.85546875" style="1120" bestFit="1" customWidth="1"/>
    <col min="15118" max="15356" width="9" style="1120"/>
    <col min="15357" max="15357" width="2.140625" style="1120" customWidth="1"/>
    <col min="15358" max="15358" width="36.140625" style="1120" customWidth="1"/>
    <col min="15359" max="15359" width="1.140625" style="1120" customWidth="1"/>
    <col min="15360" max="15360" width="5.7109375" style="1120" customWidth="1"/>
    <col min="15361" max="15361" width="2.140625" style="1120" customWidth="1"/>
    <col min="15362" max="15362" width="14" style="1120" customWidth="1"/>
    <col min="15363" max="15363" width="1.7109375" style="1120" customWidth="1"/>
    <col min="15364" max="15364" width="14" style="1120" customWidth="1"/>
    <col min="15365" max="15365" width="10.28515625" style="1120" customWidth="1"/>
    <col min="15366" max="15366" width="14.7109375" style="1120" customWidth="1"/>
    <col min="15367" max="15367" width="0.7109375" style="1120" customWidth="1"/>
    <col min="15368" max="15368" width="6.85546875" style="1120" customWidth="1"/>
    <col min="15369" max="15369" width="11.28515625" style="1120" customWidth="1"/>
    <col min="15370" max="15370" width="10.7109375" style="1120" bestFit="1" customWidth="1"/>
    <col min="15371" max="15371" width="9" style="1120"/>
    <col min="15372" max="15372" width="9.85546875" style="1120" bestFit="1" customWidth="1"/>
    <col min="15373" max="15373" width="15.85546875" style="1120" bestFit="1" customWidth="1"/>
    <col min="15374" max="15612" width="9" style="1120"/>
    <col min="15613" max="15613" width="2.140625" style="1120" customWidth="1"/>
    <col min="15614" max="15614" width="36.140625" style="1120" customWidth="1"/>
    <col min="15615" max="15615" width="1.140625" style="1120" customWidth="1"/>
    <col min="15616" max="15616" width="5.7109375" style="1120" customWidth="1"/>
    <col min="15617" max="15617" width="2.140625" style="1120" customWidth="1"/>
    <col min="15618" max="15618" width="14" style="1120" customWidth="1"/>
    <col min="15619" max="15619" width="1.7109375" style="1120" customWidth="1"/>
    <col min="15620" max="15620" width="14" style="1120" customWidth="1"/>
    <col min="15621" max="15621" width="10.28515625" style="1120" customWidth="1"/>
    <col min="15622" max="15622" width="14.7109375" style="1120" customWidth="1"/>
    <col min="15623" max="15623" width="0.7109375" style="1120" customWidth="1"/>
    <col min="15624" max="15624" width="6.85546875" style="1120" customWidth="1"/>
    <col min="15625" max="15625" width="11.28515625" style="1120" customWidth="1"/>
    <col min="15626" max="15626" width="10.7109375" style="1120" bestFit="1" customWidth="1"/>
    <col min="15627" max="15627" width="9" style="1120"/>
    <col min="15628" max="15628" width="9.85546875" style="1120" bestFit="1" customWidth="1"/>
    <col min="15629" max="15629" width="15.85546875" style="1120" bestFit="1" customWidth="1"/>
    <col min="15630" max="15868" width="9" style="1120"/>
    <col min="15869" max="15869" width="2.140625" style="1120" customWidth="1"/>
    <col min="15870" max="15870" width="36.140625" style="1120" customWidth="1"/>
    <col min="15871" max="15871" width="1.140625" style="1120" customWidth="1"/>
    <col min="15872" max="15872" width="5.7109375" style="1120" customWidth="1"/>
    <col min="15873" max="15873" width="2.140625" style="1120" customWidth="1"/>
    <col min="15874" max="15874" width="14" style="1120" customWidth="1"/>
    <col min="15875" max="15875" width="1.7109375" style="1120" customWidth="1"/>
    <col min="15876" max="15876" width="14" style="1120" customWidth="1"/>
    <col min="15877" max="15877" width="10.28515625" style="1120" customWidth="1"/>
    <col min="15878" max="15878" width="14.7109375" style="1120" customWidth="1"/>
    <col min="15879" max="15879" width="0.7109375" style="1120" customWidth="1"/>
    <col min="15880" max="15880" width="6.85546875" style="1120" customWidth="1"/>
    <col min="15881" max="15881" width="11.28515625" style="1120" customWidth="1"/>
    <col min="15882" max="15882" width="10.7109375" style="1120" bestFit="1" customWidth="1"/>
    <col min="15883" max="15883" width="9" style="1120"/>
    <col min="15884" max="15884" width="9.85546875" style="1120" bestFit="1" customWidth="1"/>
    <col min="15885" max="15885" width="15.85546875" style="1120" bestFit="1" customWidth="1"/>
    <col min="15886" max="16124" width="9" style="1120"/>
    <col min="16125" max="16125" width="2.140625" style="1120" customWidth="1"/>
    <col min="16126" max="16126" width="36.140625" style="1120" customWidth="1"/>
    <col min="16127" max="16127" width="1.140625" style="1120" customWidth="1"/>
    <col min="16128" max="16128" width="5.7109375" style="1120" customWidth="1"/>
    <col min="16129" max="16129" width="2.140625" style="1120" customWidth="1"/>
    <col min="16130" max="16130" width="14" style="1120" customWidth="1"/>
    <col min="16131" max="16131" width="1.7109375" style="1120" customWidth="1"/>
    <col min="16132" max="16132" width="14" style="1120" customWidth="1"/>
    <col min="16133" max="16133" width="10.28515625" style="1120" customWidth="1"/>
    <col min="16134" max="16134" width="14.7109375" style="1120" customWidth="1"/>
    <col min="16135" max="16135" width="0.7109375" style="1120" customWidth="1"/>
    <col min="16136" max="16136" width="6.85546875" style="1120" customWidth="1"/>
    <col min="16137" max="16137" width="11.28515625" style="1120" customWidth="1"/>
    <col min="16138" max="16138" width="10.7109375" style="1120" bestFit="1" customWidth="1"/>
    <col min="16139" max="16139" width="9" style="1120"/>
    <col min="16140" max="16140" width="9.85546875" style="1120" bestFit="1" customWidth="1"/>
    <col min="16141" max="16141" width="15.85546875" style="1120" bestFit="1" customWidth="1"/>
    <col min="16142" max="16384" width="9" style="1120"/>
  </cols>
  <sheetData>
    <row r="1" spans="1:14" ht="22.9" customHeight="1" x14ac:dyDescent="0.25">
      <c r="A1" s="1968" t="str">
        <f>'سر برگ صفحات'!A1</f>
        <v>شرکت داروسازان التیام (سهامی خاص)</v>
      </c>
      <c r="B1" s="1968"/>
      <c r="C1" s="1968"/>
      <c r="D1" s="1968"/>
      <c r="E1" s="1968"/>
      <c r="F1" s="1968"/>
      <c r="G1" s="1968"/>
      <c r="H1" s="1968"/>
      <c r="I1" s="170"/>
      <c r="J1" s="1118"/>
      <c r="K1" s="1119"/>
      <c r="L1" s="1119"/>
    </row>
    <row r="2" spans="1:14" ht="22.9" customHeight="1" x14ac:dyDescent="0.25">
      <c r="A2" s="1968" t="s">
        <v>658</v>
      </c>
      <c r="B2" s="1968"/>
      <c r="C2" s="1968"/>
      <c r="D2" s="1968"/>
      <c r="E2" s="1968"/>
      <c r="F2" s="1968"/>
      <c r="G2" s="1968"/>
      <c r="H2" s="1968"/>
      <c r="I2" s="170"/>
      <c r="J2" s="1118"/>
      <c r="K2" s="1119"/>
      <c r="L2" s="1119"/>
    </row>
    <row r="3" spans="1:14" ht="22.9" customHeight="1" x14ac:dyDescent="0.25">
      <c r="A3" s="1968" t="str">
        <f>'سر برگ صفحات'!A3</f>
        <v>سال مالی منتهی به 30 اسفند 1403</v>
      </c>
      <c r="B3" s="1968"/>
      <c r="C3" s="1968"/>
      <c r="D3" s="1968"/>
      <c r="E3" s="1968"/>
      <c r="F3" s="1968"/>
      <c r="G3" s="1968"/>
      <c r="H3" s="1968"/>
      <c r="I3" s="170"/>
      <c r="J3" s="1118"/>
      <c r="K3" s="1119"/>
      <c r="L3" s="1119"/>
    </row>
    <row r="4" spans="1:14" ht="31.5" customHeight="1" x14ac:dyDescent="0.25">
      <c r="A4" s="1121"/>
      <c r="B4" s="1121"/>
      <c r="C4" s="1121"/>
      <c r="D4" s="1121"/>
      <c r="E4" s="1121"/>
      <c r="F4" s="1122"/>
      <c r="G4" s="1123"/>
      <c r="H4" s="998" t="s">
        <v>12</v>
      </c>
      <c r="I4" s="1121"/>
    </row>
    <row r="5" spans="1:14" ht="31.5" customHeight="1" x14ac:dyDescent="0.25">
      <c r="A5" s="1121"/>
      <c r="B5" s="1121"/>
      <c r="C5" s="1121"/>
      <c r="D5" s="1141" t="s">
        <v>15</v>
      </c>
      <c r="E5" s="1142"/>
      <c r="F5" s="1143" t="str">
        <f>'سر برگ صفحات'!A7</f>
        <v>سال 1403</v>
      </c>
      <c r="G5" s="1144"/>
      <c r="H5" s="1143" t="str">
        <f>'سر برگ صفحات'!A8</f>
        <v>سال 1402</v>
      </c>
      <c r="I5" s="1112"/>
    </row>
    <row r="6" spans="1:14" ht="31.5" customHeight="1" x14ac:dyDescent="0.25">
      <c r="A6" s="1121"/>
      <c r="B6" s="1121"/>
      <c r="C6" s="1121"/>
      <c r="D6" s="1142"/>
      <c r="E6" s="1142"/>
      <c r="F6" s="1145" t="s">
        <v>1682</v>
      </c>
      <c r="G6" s="1145"/>
      <c r="H6" s="1145" t="s">
        <v>1682</v>
      </c>
      <c r="I6" s="1112"/>
    </row>
    <row r="7" spans="1:14" ht="31.5" customHeight="1" x14ac:dyDescent="0.25">
      <c r="A7" s="1121"/>
      <c r="B7" s="1125" t="s">
        <v>271</v>
      </c>
      <c r="C7" s="1121"/>
      <c r="D7" s="1112"/>
      <c r="E7" s="1112"/>
      <c r="F7" s="1122"/>
      <c r="G7" s="1122"/>
      <c r="H7" s="1122"/>
      <c r="I7" s="1112"/>
    </row>
    <row r="8" spans="1:14" ht="28.15" customHeight="1" x14ac:dyDescent="0.25">
      <c r="A8" s="1123"/>
      <c r="B8" s="1126" t="s">
        <v>272</v>
      </c>
      <c r="C8" s="1123"/>
      <c r="D8" s="1127">
        <v>5</v>
      </c>
      <c r="E8" s="1122"/>
      <c r="F8" s="1425">
        <f>'درآمد یادداشت -5'!J12</f>
        <v>25841328832248</v>
      </c>
      <c r="G8" s="1128"/>
      <c r="H8" s="1427">
        <v>21035845675826</v>
      </c>
      <c r="I8" s="1129"/>
      <c r="J8" s="1124">
        <v>0.93986899999999995</v>
      </c>
      <c r="L8" s="34"/>
    </row>
    <row r="9" spans="1:14" ht="28.15" customHeight="1" x14ac:dyDescent="0.25">
      <c r="A9" s="1123"/>
      <c r="B9" s="1126" t="s">
        <v>273</v>
      </c>
      <c r="C9" s="1123"/>
      <c r="D9" s="1127">
        <v>6</v>
      </c>
      <c r="E9" s="1122"/>
      <c r="F9" s="1426">
        <f>-'بهای تمام شده یادداشت 6-'!H14</f>
        <v>-23118161982897</v>
      </c>
      <c r="G9" s="1128"/>
      <c r="H9" s="1428">
        <v>-18732101306084</v>
      </c>
      <c r="I9" s="1129"/>
      <c r="J9" s="1130"/>
      <c r="K9" s="1130"/>
      <c r="L9" s="1130"/>
      <c r="M9" s="1130"/>
      <c r="N9" s="1130"/>
    </row>
    <row r="10" spans="1:14" ht="28.15" customHeight="1" x14ac:dyDescent="0.25">
      <c r="A10" s="1123"/>
      <c r="B10" s="1126" t="s">
        <v>17</v>
      </c>
      <c r="C10" s="1123"/>
      <c r="D10" s="1127"/>
      <c r="E10" s="1122"/>
      <c r="F10" s="1427">
        <f>SUM(F8:F9)</f>
        <v>2723166849351</v>
      </c>
      <c r="G10" s="1122"/>
      <c r="H10" s="1427">
        <v>2303744369742</v>
      </c>
      <c r="I10" s="1129"/>
      <c r="K10" s="1131"/>
      <c r="M10" s="1132"/>
    </row>
    <row r="11" spans="1:14" ht="28.15" customHeight="1" x14ac:dyDescent="0.25">
      <c r="A11" s="1123"/>
      <c r="B11" s="1126" t="s">
        <v>18</v>
      </c>
      <c r="C11" s="1123"/>
      <c r="D11" s="1127">
        <v>7</v>
      </c>
      <c r="E11" s="1122"/>
      <c r="F11" s="1427">
        <f>'هزینه های   یادداشت -7'!G34*-1</f>
        <v>-3428911757601</v>
      </c>
      <c r="G11" s="1128"/>
      <c r="H11" s="1427">
        <v>-2340589273651</v>
      </c>
      <c r="I11" s="1129"/>
      <c r="L11" s="34"/>
      <c r="M11" s="34"/>
      <c r="N11" s="1133"/>
    </row>
    <row r="12" spans="1:14" ht="28.15" customHeight="1" x14ac:dyDescent="0.25">
      <c r="A12" s="1123"/>
      <c r="B12" s="1126" t="s">
        <v>274</v>
      </c>
      <c r="C12" s="1123"/>
      <c r="D12" s="1127">
        <v>8</v>
      </c>
      <c r="E12" s="1122"/>
      <c r="F12" s="1427">
        <f>'سایردرآرمد و هزینه ها8-11'!G11</f>
        <v>1239028232029</v>
      </c>
      <c r="G12" s="1128"/>
      <c r="H12" s="1427">
        <v>792199327608</v>
      </c>
      <c r="I12" s="1129"/>
      <c r="L12" s="1124"/>
      <c r="M12" s="34"/>
    </row>
    <row r="13" spans="1:14" ht="28.15" customHeight="1" x14ac:dyDescent="0.25">
      <c r="A13" s="1123"/>
      <c r="B13" s="1126" t="s">
        <v>275</v>
      </c>
      <c r="C13" s="1123"/>
      <c r="D13" s="1127">
        <v>9</v>
      </c>
      <c r="E13" s="1122"/>
      <c r="F13" s="1428">
        <f>'سایردرآرمد و هزینه ها8-11'!G21*-1</f>
        <v>-7592606024</v>
      </c>
      <c r="G13" s="1128"/>
      <c r="H13" s="1428">
        <v>-20885771814</v>
      </c>
      <c r="I13" s="1129"/>
      <c r="L13" s="34"/>
      <c r="M13" s="34"/>
      <c r="N13" s="1133"/>
    </row>
    <row r="14" spans="1:14" ht="28.15" customHeight="1" x14ac:dyDescent="0.25">
      <c r="A14" s="1123"/>
      <c r="B14" s="1126" t="s">
        <v>19</v>
      </c>
      <c r="C14" s="1123"/>
      <c r="D14" s="1127"/>
      <c r="E14" s="1122"/>
      <c r="F14" s="1429">
        <f>SUM(F10:F13)</f>
        <v>525690717755</v>
      </c>
      <c r="G14" s="1122"/>
      <c r="H14" s="1425">
        <v>734468651885</v>
      </c>
      <c r="I14" s="1129"/>
      <c r="L14" s="1124"/>
      <c r="M14" s="34"/>
    </row>
    <row r="15" spans="1:14" ht="28.15" customHeight="1" x14ac:dyDescent="0.25">
      <c r="A15" s="1123"/>
      <c r="B15" s="1126" t="s">
        <v>20</v>
      </c>
      <c r="C15" s="1123"/>
      <c r="D15" s="1127">
        <v>10</v>
      </c>
      <c r="E15" s="1122"/>
      <c r="F15" s="1427">
        <f>'سایردرآرمد و هزینه ها8-11'!G31*-1</f>
        <v>-556615181954</v>
      </c>
      <c r="G15" s="1128"/>
      <c r="H15" s="1427">
        <v>-376455546347</v>
      </c>
      <c r="I15" s="1129"/>
      <c r="J15" s="1124">
        <f>F8+'وضعيت مالي'!F19</f>
        <v>48852456275131</v>
      </c>
      <c r="L15" s="1124"/>
      <c r="M15" s="34"/>
    </row>
    <row r="16" spans="1:14" ht="28.15" customHeight="1" x14ac:dyDescent="0.25">
      <c r="A16" s="1123"/>
      <c r="B16" s="1126" t="s">
        <v>1991</v>
      </c>
      <c r="C16" s="1123"/>
      <c r="D16" s="1127">
        <v>11</v>
      </c>
      <c r="E16" s="1122"/>
      <c r="F16" s="1428">
        <f>'سایردرآرمد و هزینه ها8-11'!G39</f>
        <v>7862213984</v>
      </c>
      <c r="G16" s="1128"/>
      <c r="H16" s="1428">
        <v>6028962677</v>
      </c>
      <c r="I16" s="1129"/>
      <c r="J16" s="1124">
        <f>J15/2</f>
        <v>24426228137565.5</v>
      </c>
      <c r="L16" s="1124"/>
      <c r="N16" s="34"/>
    </row>
    <row r="17" spans="1:12" ht="28.15" customHeight="1" x14ac:dyDescent="0.25">
      <c r="A17" s="1123"/>
      <c r="B17" s="1126" t="s">
        <v>13</v>
      </c>
      <c r="C17" s="1123"/>
      <c r="D17" s="1127"/>
      <c r="E17" s="1122"/>
      <c r="F17" s="1429">
        <f>SUM(F14:F16)</f>
        <v>-23062250215</v>
      </c>
      <c r="G17" s="1134"/>
      <c r="H17" s="1429">
        <v>364042068215</v>
      </c>
      <c r="I17" s="1129"/>
      <c r="J17" s="1124">
        <v>1000000000</v>
      </c>
      <c r="L17" s="1135"/>
    </row>
    <row r="18" spans="1:12" ht="28.15" customHeight="1" x14ac:dyDescent="0.25">
      <c r="A18" s="1123"/>
      <c r="B18" s="1126" t="s">
        <v>1985</v>
      </c>
      <c r="C18" s="1123"/>
      <c r="D18" s="1127">
        <v>24</v>
      </c>
      <c r="E18" s="1122"/>
      <c r="F18" s="1128">
        <v>0</v>
      </c>
      <c r="G18" s="1128"/>
      <c r="H18" s="1431">
        <v>-91010517053.75</v>
      </c>
      <c r="I18" s="1129"/>
      <c r="J18" s="1124">
        <v>9000000000</v>
      </c>
      <c r="L18" s="1135">
        <v>137475262049</v>
      </c>
    </row>
    <row r="19" spans="1:12" ht="28.15" customHeight="1" thickBot="1" x14ac:dyDescent="0.3">
      <c r="A19" s="1123"/>
      <c r="B19" s="1126" t="s">
        <v>2286</v>
      </c>
      <c r="C19" s="1123"/>
      <c r="D19" s="1127"/>
      <c r="E19" s="1122"/>
      <c r="F19" s="1430">
        <f>SUM(F17:F18)</f>
        <v>-23062250215</v>
      </c>
      <c r="G19" s="1146"/>
      <c r="H19" s="1430">
        <v>273031551161.25</v>
      </c>
      <c r="I19" s="1129"/>
      <c r="J19" s="1136">
        <v>90000000</v>
      </c>
      <c r="K19" s="1137"/>
      <c r="L19" s="1137">
        <f>F17-L18</f>
        <v>-160537512264</v>
      </c>
    </row>
    <row r="20" spans="1:12" ht="16.149999999999999" customHeight="1" thickTop="1" x14ac:dyDescent="0.25">
      <c r="A20" s="1123"/>
      <c r="B20" s="1126"/>
      <c r="C20" s="1123"/>
      <c r="D20" s="1127"/>
      <c r="E20" s="1122"/>
      <c r="F20" s="1134"/>
      <c r="G20" s="1134"/>
      <c r="H20" s="1134"/>
      <c r="I20" s="1129"/>
      <c r="J20" s="1136">
        <v>9000000000</v>
      </c>
      <c r="K20" s="1137"/>
      <c r="L20" s="1137"/>
    </row>
    <row r="21" spans="1:12" ht="63" customHeight="1" x14ac:dyDescent="0.25">
      <c r="A21" s="1970" t="s">
        <v>2070</v>
      </c>
      <c r="B21" s="1970"/>
      <c r="C21" s="1970"/>
      <c r="D21" s="1970"/>
      <c r="E21" s="1970"/>
      <c r="F21" s="1970"/>
      <c r="G21" s="1970"/>
      <c r="H21" s="1970"/>
      <c r="I21" s="1129"/>
      <c r="J21" s="1136"/>
      <c r="K21" s="1137"/>
      <c r="L21" s="1137"/>
    </row>
    <row r="22" spans="1:12" s="1139" customFormat="1" ht="31.5" customHeight="1" x14ac:dyDescent="0.25">
      <c r="A22" s="1967" t="str">
        <f>'سر برگ صفحات'!A15</f>
        <v>يادداشتهاي توضيحي ، بخش جدایی ناپذیر صورت هاي مالي است .</v>
      </c>
      <c r="B22" s="1967"/>
      <c r="C22" s="1967"/>
      <c r="D22" s="1967"/>
      <c r="E22" s="1967"/>
      <c r="F22" s="1967"/>
      <c r="G22" s="1967"/>
      <c r="H22" s="1967"/>
      <c r="I22" s="170"/>
      <c r="J22" s="1138">
        <f>F19*0.05</f>
        <v>-1153112510.75</v>
      </c>
    </row>
    <row r="23" spans="1:12" s="1148" customFormat="1" ht="117" customHeight="1" x14ac:dyDescent="0.6">
      <c r="A23" s="1969">
        <v>2</v>
      </c>
      <c r="B23" s="1969"/>
      <c r="C23" s="1969"/>
      <c r="D23" s="1969"/>
      <c r="E23" s="1969"/>
      <c r="F23" s="1969"/>
      <c r="G23" s="1969"/>
      <c r="H23" s="1969"/>
      <c r="J23" s="1465"/>
    </row>
    <row r="25" spans="1:12" ht="31.5" customHeight="1" x14ac:dyDescent="0.25">
      <c r="A25" s="1966" t="s">
        <v>1858</v>
      </c>
      <c r="B25" s="1966"/>
      <c r="C25" s="1966"/>
      <c r="D25" s="1966"/>
      <c r="E25" s="1966"/>
      <c r="F25" s="1966"/>
      <c r="G25" s="1966"/>
      <c r="H25" s="1966"/>
      <c r="I25" s="1966"/>
    </row>
    <row r="26" spans="1:12" ht="31.5" customHeight="1" x14ac:dyDescent="0.25">
      <c r="A26" s="1966" t="s">
        <v>597</v>
      </c>
      <c r="B26" s="1966"/>
      <c r="C26" s="1966"/>
      <c r="D26" s="1966"/>
      <c r="E26" s="1966"/>
      <c r="F26" s="1966"/>
      <c r="G26" s="1966"/>
      <c r="H26" s="1966"/>
      <c r="I26" s="1140"/>
    </row>
  </sheetData>
  <mergeCells count="8">
    <mergeCell ref="A26:H26"/>
    <mergeCell ref="A25:I25"/>
    <mergeCell ref="A22:H22"/>
    <mergeCell ref="A1:H1"/>
    <mergeCell ref="A2:H2"/>
    <mergeCell ref="A3:H3"/>
    <mergeCell ref="A23:H23"/>
    <mergeCell ref="A21:H21"/>
  </mergeCells>
  <conditionalFormatting sqref="F10:F19">
    <cfRule type="cellIs" dxfId="21" priority="1" stopIfTrue="1" operator="lessThan">
      <formula>0</formula>
    </cfRule>
  </conditionalFormatting>
  <conditionalFormatting sqref="G8:G9 G11:G13 I14 G15:I19 F20:I20 I21">
    <cfRule type="cellIs" dxfId="20" priority="9" stopIfTrue="1" operator="lessThan">
      <formula>0</formula>
    </cfRule>
  </conditionalFormatting>
  <conditionalFormatting sqref="H8:I13">
    <cfRule type="cellIs" dxfId="19" priority="5" stopIfTrue="1" operator="lessThan">
      <formula>0</formula>
    </cfRule>
  </conditionalFormatting>
  <printOptions horizontalCentered="1"/>
  <pageMargins left="0.25" right="0.25" top="0.643700787" bottom="0" header="0.25" footer="0"/>
  <pageSetup paperSize="9" scale="98"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T50"/>
  <sheetViews>
    <sheetView showGridLines="0" rightToLeft="1" view="pageBreakPreview" topLeftCell="B7" zoomScale="115" zoomScaleNormal="100" zoomScaleSheetLayoutView="115" workbookViewId="0">
      <selection activeCell="F9" sqref="F9:F11"/>
    </sheetView>
  </sheetViews>
  <sheetFormatPr defaultRowHeight="24.75" customHeight="1" x14ac:dyDescent="0.25"/>
  <cols>
    <col min="1" max="1" width="3.85546875" style="53" hidden="1" customWidth="1"/>
    <col min="2" max="2" width="27.42578125" style="1120" customWidth="1"/>
    <col min="3" max="3" width="1.42578125" style="53" customWidth="1"/>
    <col min="4" max="4" width="12.140625" style="1153" customWidth="1"/>
    <col min="5" max="5" width="5.7109375" style="53" customWidth="1"/>
    <col min="6" max="6" width="22" style="1155" bestFit="1" customWidth="1"/>
    <col min="7" max="7" width="1.85546875" style="1092" customWidth="1"/>
    <col min="8" max="8" width="1.7109375" style="1092" customWidth="1"/>
    <col min="9" max="9" width="21.140625" style="1155" customWidth="1"/>
    <col min="10" max="10" width="1.42578125" style="1092" customWidth="1"/>
    <col min="11" max="11" width="21" style="1155" customWidth="1"/>
    <col min="12" max="12" width="12.42578125" style="1092" customWidth="1"/>
    <col min="13" max="13" width="2.7109375" style="1092" customWidth="1"/>
    <col min="14" max="14" width="12.42578125" style="1092" customWidth="1"/>
    <col min="15" max="15" width="2.42578125" style="1092" customWidth="1"/>
    <col min="16" max="16" width="18.42578125" style="1092" customWidth="1"/>
    <col min="17" max="17" width="18.140625" style="1120" bestFit="1" customWidth="1"/>
    <col min="18" max="19" width="15.42578125" style="53" bestFit="1" customWidth="1"/>
    <col min="20" max="246" width="9" style="53"/>
    <col min="247" max="247" width="2.85546875" style="53" customWidth="1"/>
    <col min="248" max="248" width="21.7109375" style="53" customWidth="1"/>
    <col min="249" max="249" width="2.140625" style="53" customWidth="1"/>
    <col min="250" max="250" width="7.85546875" style="53" customWidth="1"/>
    <col min="251" max="251" width="2.140625" style="53" customWidth="1"/>
    <col min="252" max="252" width="12.7109375" style="53" customWidth="1"/>
    <col min="253" max="253" width="2.140625" style="53" customWidth="1"/>
    <col min="254" max="254" width="12.7109375" style="53" customWidth="1"/>
    <col min="255" max="255" width="2.140625" style="53" customWidth="1"/>
    <col min="256" max="256" width="23.7109375" style="53" customWidth="1"/>
    <col min="257" max="257" width="2.140625" style="53" customWidth="1"/>
    <col min="258" max="258" width="7.140625" style="53" customWidth="1"/>
    <col min="259" max="259" width="2.140625" style="53" customWidth="1"/>
    <col min="260" max="260" width="12.7109375" style="53" customWidth="1"/>
    <col min="261" max="261" width="2.140625" style="53" customWidth="1"/>
    <col min="262" max="262" width="12.7109375" style="53" customWidth="1"/>
    <col min="263" max="263" width="1.85546875" style="53" customWidth="1"/>
    <col min="264" max="265" width="5.85546875" style="53" customWidth="1"/>
    <col min="266" max="267" width="7.85546875" style="53" customWidth="1"/>
    <col min="268" max="268" width="14.7109375" style="53" customWidth="1"/>
    <col min="269" max="502" width="9" style="53"/>
    <col min="503" max="503" width="2.85546875" style="53" customWidth="1"/>
    <col min="504" max="504" width="21.7109375" style="53" customWidth="1"/>
    <col min="505" max="505" width="2.140625" style="53" customWidth="1"/>
    <col min="506" max="506" width="7.85546875" style="53" customWidth="1"/>
    <col min="507" max="507" width="2.140625" style="53" customWidth="1"/>
    <col min="508" max="508" width="12.7109375" style="53" customWidth="1"/>
    <col min="509" max="509" width="2.140625" style="53" customWidth="1"/>
    <col min="510" max="510" width="12.7109375" style="53" customWidth="1"/>
    <col min="511" max="511" width="2.140625" style="53" customWidth="1"/>
    <col min="512" max="512" width="23.7109375" style="53" customWidth="1"/>
    <col min="513" max="513" width="2.140625" style="53" customWidth="1"/>
    <col min="514" max="514" width="7.140625" style="53" customWidth="1"/>
    <col min="515" max="515" width="2.140625" style="53" customWidth="1"/>
    <col min="516" max="516" width="12.7109375" style="53" customWidth="1"/>
    <col min="517" max="517" width="2.140625" style="53" customWidth="1"/>
    <col min="518" max="518" width="12.7109375" style="53" customWidth="1"/>
    <col min="519" max="519" width="1.85546875" style="53" customWidth="1"/>
    <col min="520" max="521" width="5.85546875" style="53" customWidth="1"/>
    <col min="522" max="523" width="7.85546875" style="53" customWidth="1"/>
    <col min="524" max="524" width="14.7109375" style="53" customWidth="1"/>
    <col min="525" max="758" width="9" style="53"/>
    <col min="759" max="759" width="2.85546875" style="53" customWidth="1"/>
    <col min="760" max="760" width="21.7109375" style="53" customWidth="1"/>
    <col min="761" max="761" width="2.140625" style="53" customWidth="1"/>
    <col min="762" max="762" width="7.85546875" style="53" customWidth="1"/>
    <col min="763" max="763" width="2.140625" style="53" customWidth="1"/>
    <col min="764" max="764" width="12.7109375" style="53" customWidth="1"/>
    <col min="765" max="765" width="2.140625" style="53" customWidth="1"/>
    <col min="766" max="766" width="12.7109375" style="53" customWidth="1"/>
    <col min="767" max="767" width="2.140625" style="53" customWidth="1"/>
    <col min="768" max="768" width="23.7109375" style="53" customWidth="1"/>
    <col min="769" max="769" width="2.140625" style="53" customWidth="1"/>
    <col min="770" max="770" width="7.140625" style="53" customWidth="1"/>
    <col min="771" max="771" width="2.140625" style="53" customWidth="1"/>
    <col min="772" max="772" width="12.7109375" style="53" customWidth="1"/>
    <col min="773" max="773" width="2.140625" style="53" customWidth="1"/>
    <col min="774" max="774" width="12.7109375" style="53" customWidth="1"/>
    <col min="775" max="775" width="1.85546875" style="53" customWidth="1"/>
    <col min="776" max="777" width="5.85546875" style="53" customWidth="1"/>
    <col min="778" max="779" width="7.85546875" style="53" customWidth="1"/>
    <col min="780" max="780" width="14.7109375" style="53" customWidth="1"/>
    <col min="781" max="1014" width="9" style="53"/>
    <col min="1015" max="1015" width="2.85546875" style="53" customWidth="1"/>
    <col min="1016" max="1016" width="21.7109375" style="53" customWidth="1"/>
    <col min="1017" max="1017" width="2.140625" style="53" customWidth="1"/>
    <col min="1018" max="1018" width="7.85546875" style="53" customWidth="1"/>
    <col min="1019" max="1019" width="2.140625" style="53" customWidth="1"/>
    <col min="1020" max="1020" width="12.7109375" style="53" customWidth="1"/>
    <col min="1021" max="1021" width="2.140625" style="53" customWidth="1"/>
    <col min="1022" max="1022" width="12.7109375" style="53" customWidth="1"/>
    <col min="1023" max="1023" width="2.140625" style="53" customWidth="1"/>
    <col min="1024" max="1024" width="23.7109375" style="53" customWidth="1"/>
    <col min="1025" max="1025" width="2.140625" style="53" customWidth="1"/>
    <col min="1026" max="1026" width="7.140625" style="53" customWidth="1"/>
    <col min="1027" max="1027" width="2.140625" style="53" customWidth="1"/>
    <col min="1028" max="1028" width="12.7109375" style="53" customWidth="1"/>
    <col min="1029" max="1029" width="2.140625" style="53" customWidth="1"/>
    <col min="1030" max="1030" width="12.7109375" style="53" customWidth="1"/>
    <col min="1031" max="1031" width="1.85546875" style="53" customWidth="1"/>
    <col min="1032" max="1033" width="5.85546875" style="53" customWidth="1"/>
    <col min="1034" max="1035" width="7.85546875" style="53" customWidth="1"/>
    <col min="1036" max="1036" width="14.7109375" style="53" customWidth="1"/>
    <col min="1037" max="1270" width="9" style="53"/>
    <col min="1271" max="1271" width="2.85546875" style="53" customWidth="1"/>
    <col min="1272" max="1272" width="21.7109375" style="53" customWidth="1"/>
    <col min="1273" max="1273" width="2.140625" style="53" customWidth="1"/>
    <col min="1274" max="1274" width="7.85546875" style="53" customWidth="1"/>
    <col min="1275" max="1275" width="2.140625" style="53" customWidth="1"/>
    <col min="1276" max="1276" width="12.7109375" style="53" customWidth="1"/>
    <col min="1277" max="1277" width="2.140625" style="53" customWidth="1"/>
    <col min="1278" max="1278" width="12.7109375" style="53" customWidth="1"/>
    <col min="1279" max="1279" width="2.140625" style="53" customWidth="1"/>
    <col min="1280" max="1280" width="23.7109375" style="53" customWidth="1"/>
    <col min="1281" max="1281" width="2.140625" style="53" customWidth="1"/>
    <col min="1282" max="1282" width="7.140625" style="53" customWidth="1"/>
    <col min="1283" max="1283" width="2.140625" style="53" customWidth="1"/>
    <col min="1284" max="1284" width="12.7109375" style="53" customWidth="1"/>
    <col min="1285" max="1285" width="2.140625" style="53" customWidth="1"/>
    <col min="1286" max="1286" width="12.7109375" style="53" customWidth="1"/>
    <col min="1287" max="1287" width="1.85546875" style="53" customWidth="1"/>
    <col min="1288" max="1289" width="5.85546875" style="53" customWidth="1"/>
    <col min="1290" max="1291" width="7.85546875" style="53" customWidth="1"/>
    <col min="1292" max="1292" width="14.7109375" style="53" customWidth="1"/>
    <col min="1293" max="1526" width="9" style="53"/>
    <col min="1527" max="1527" width="2.85546875" style="53" customWidth="1"/>
    <col min="1528" max="1528" width="21.7109375" style="53" customWidth="1"/>
    <col min="1529" max="1529" width="2.140625" style="53" customWidth="1"/>
    <col min="1530" max="1530" width="7.85546875" style="53" customWidth="1"/>
    <col min="1531" max="1531" width="2.140625" style="53" customWidth="1"/>
    <col min="1532" max="1532" width="12.7109375" style="53" customWidth="1"/>
    <col min="1533" max="1533" width="2.140625" style="53" customWidth="1"/>
    <col min="1534" max="1534" width="12.7109375" style="53" customWidth="1"/>
    <col min="1535" max="1535" width="2.140625" style="53" customWidth="1"/>
    <col min="1536" max="1536" width="23.7109375" style="53" customWidth="1"/>
    <col min="1537" max="1537" width="2.140625" style="53" customWidth="1"/>
    <col min="1538" max="1538" width="7.140625" style="53" customWidth="1"/>
    <col min="1539" max="1539" width="2.140625" style="53" customWidth="1"/>
    <col min="1540" max="1540" width="12.7109375" style="53" customWidth="1"/>
    <col min="1541" max="1541" width="2.140625" style="53" customWidth="1"/>
    <col min="1542" max="1542" width="12.7109375" style="53" customWidth="1"/>
    <col min="1543" max="1543" width="1.85546875" style="53" customWidth="1"/>
    <col min="1544" max="1545" width="5.85546875" style="53" customWidth="1"/>
    <col min="1546" max="1547" width="7.85546875" style="53" customWidth="1"/>
    <col min="1548" max="1548" width="14.7109375" style="53" customWidth="1"/>
    <col min="1549" max="1782" width="9" style="53"/>
    <col min="1783" max="1783" width="2.85546875" style="53" customWidth="1"/>
    <col min="1784" max="1784" width="21.7109375" style="53" customWidth="1"/>
    <col min="1785" max="1785" width="2.140625" style="53" customWidth="1"/>
    <col min="1786" max="1786" width="7.85546875" style="53" customWidth="1"/>
    <col min="1787" max="1787" width="2.140625" style="53" customWidth="1"/>
    <col min="1788" max="1788" width="12.7109375" style="53" customWidth="1"/>
    <col min="1789" max="1789" width="2.140625" style="53" customWidth="1"/>
    <col min="1790" max="1790" width="12.7109375" style="53" customWidth="1"/>
    <col min="1791" max="1791" width="2.140625" style="53" customWidth="1"/>
    <col min="1792" max="1792" width="23.7109375" style="53" customWidth="1"/>
    <col min="1793" max="1793" width="2.140625" style="53" customWidth="1"/>
    <col min="1794" max="1794" width="7.140625" style="53" customWidth="1"/>
    <col min="1795" max="1795" width="2.140625" style="53" customWidth="1"/>
    <col min="1796" max="1796" width="12.7109375" style="53" customWidth="1"/>
    <col min="1797" max="1797" width="2.140625" style="53" customWidth="1"/>
    <col min="1798" max="1798" width="12.7109375" style="53" customWidth="1"/>
    <col min="1799" max="1799" width="1.85546875" style="53" customWidth="1"/>
    <col min="1800" max="1801" width="5.85546875" style="53" customWidth="1"/>
    <col min="1802" max="1803" width="7.85546875" style="53" customWidth="1"/>
    <col min="1804" max="1804" width="14.7109375" style="53" customWidth="1"/>
    <col min="1805" max="2038" width="9" style="53"/>
    <col min="2039" max="2039" width="2.85546875" style="53" customWidth="1"/>
    <col min="2040" max="2040" width="21.7109375" style="53" customWidth="1"/>
    <col min="2041" max="2041" width="2.140625" style="53" customWidth="1"/>
    <col min="2042" max="2042" width="7.85546875" style="53" customWidth="1"/>
    <col min="2043" max="2043" width="2.140625" style="53" customWidth="1"/>
    <col min="2044" max="2044" width="12.7109375" style="53" customWidth="1"/>
    <col min="2045" max="2045" width="2.140625" style="53" customWidth="1"/>
    <col min="2046" max="2046" width="12.7109375" style="53" customWidth="1"/>
    <col min="2047" max="2047" width="2.140625" style="53" customWidth="1"/>
    <col min="2048" max="2048" width="23.7109375" style="53" customWidth="1"/>
    <col min="2049" max="2049" width="2.140625" style="53" customWidth="1"/>
    <col min="2050" max="2050" width="7.140625" style="53" customWidth="1"/>
    <col min="2051" max="2051" width="2.140625" style="53" customWidth="1"/>
    <col min="2052" max="2052" width="12.7109375" style="53" customWidth="1"/>
    <col min="2053" max="2053" width="2.140625" style="53" customWidth="1"/>
    <col min="2054" max="2054" width="12.7109375" style="53" customWidth="1"/>
    <col min="2055" max="2055" width="1.85546875" style="53" customWidth="1"/>
    <col min="2056" max="2057" width="5.85546875" style="53" customWidth="1"/>
    <col min="2058" max="2059" width="7.85546875" style="53" customWidth="1"/>
    <col min="2060" max="2060" width="14.7109375" style="53" customWidth="1"/>
    <col min="2061" max="2294" width="9" style="53"/>
    <col min="2295" max="2295" width="2.85546875" style="53" customWidth="1"/>
    <col min="2296" max="2296" width="21.7109375" style="53" customWidth="1"/>
    <col min="2297" max="2297" width="2.140625" style="53" customWidth="1"/>
    <col min="2298" max="2298" width="7.85546875" style="53" customWidth="1"/>
    <col min="2299" max="2299" width="2.140625" style="53" customWidth="1"/>
    <col min="2300" max="2300" width="12.7109375" style="53" customWidth="1"/>
    <col min="2301" max="2301" width="2.140625" style="53" customWidth="1"/>
    <col min="2302" max="2302" width="12.7109375" style="53" customWidth="1"/>
    <col min="2303" max="2303" width="2.140625" style="53" customWidth="1"/>
    <col min="2304" max="2304" width="23.7109375" style="53" customWidth="1"/>
    <col min="2305" max="2305" width="2.140625" style="53" customWidth="1"/>
    <col min="2306" max="2306" width="7.140625" style="53" customWidth="1"/>
    <col min="2307" max="2307" width="2.140625" style="53" customWidth="1"/>
    <col min="2308" max="2308" width="12.7109375" style="53" customWidth="1"/>
    <col min="2309" max="2309" width="2.140625" style="53" customWidth="1"/>
    <col min="2310" max="2310" width="12.7109375" style="53" customWidth="1"/>
    <col min="2311" max="2311" width="1.85546875" style="53" customWidth="1"/>
    <col min="2312" max="2313" width="5.85546875" style="53" customWidth="1"/>
    <col min="2314" max="2315" width="7.85546875" style="53" customWidth="1"/>
    <col min="2316" max="2316" width="14.7109375" style="53" customWidth="1"/>
    <col min="2317" max="2550" width="9" style="53"/>
    <col min="2551" max="2551" width="2.85546875" style="53" customWidth="1"/>
    <col min="2552" max="2552" width="21.7109375" style="53" customWidth="1"/>
    <col min="2553" max="2553" width="2.140625" style="53" customWidth="1"/>
    <col min="2554" max="2554" width="7.85546875" style="53" customWidth="1"/>
    <col min="2555" max="2555" width="2.140625" style="53" customWidth="1"/>
    <col min="2556" max="2556" width="12.7109375" style="53" customWidth="1"/>
    <col min="2557" max="2557" width="2.140625" style="53" customWidth="1"/>
    <col min="2558" max="2558" width="12.7109375" style="53" customWidth="1"/>
    <col min="2559" max="2559" width="2.140625" style="53" customWidth="1"/>
    <col min="2560" max="2560" width="23.7109375" style="53" customWidth="1"/>
    <col min="2561" max="2561" width="2.140625" style="53" customWidth="1"/>
    <col min="2562" max="2562" width="7.140625" style="53" customWidth="1"/>
    <col min="2563" max="2563" width="2.140625" style="53" customWidth="1"/>
    <col min="2564" max="2564" width="12.7109375" style="53" customWidth="1"/>
    <col min="2565" max="2565" width="2.140625" style="53" customWidth="1"/>
    <col min="2566" max="2566" width="12.7109375" style="53" customWidth="1"/>
    <col min="2567" max="2567" width="1.85546875" style="53" customWidth="1"/>
    <col min="2568" max="2569" width="5.85546875" style="53" customWidth="1"/>
    <col min="2570" max="2571" width="7.85546875" style="53" customWidth="1"/>
    <col min="2572" max="2572" width="14.7109375" style="53" customWidth="1"/>
    <col min="2573" max="2806" width="9" style="53"/>
    <col min="2807" max="2807" width="2.85546875" style="53" customWidth="1"/>
    <col min="2808" max="2808" width="21.7109375" style="53" customWidth="1"/>
    <col min="2809" max="2809" width="2.140625" style="53" customWidth="1"/>
    <col min="2810" max="2810" width="7.85546875" style="53" customWidth="1"/>
    <col min="2811" max="2811" width="2.140625" style="53" customWidth="1"/>
    <col min="2812" max="2812" width="12.7109375" style="53" customWidth="1"/>
    <col min="2813" max="2813" width="2.140625" style="53" customWidth="1"/>
    <col min="2814" max="2814" width="12.7109375" style="53" customWidth="1"/>
    <col min="2815" max="2815" width="2.140625" style="53" customWidth="1"/>
    <col min="2816" max="2816" width="23.7109375" style="53" customWidth="1"/>
    <col min="2817" max="2817" width="2.140625" style="53" customWidth="1"/>
    <col min="2818" max="2818" width="7.140625" style="53" customWidth="1"/>
    <col min="2819" max="2819" width="2.140625" style="53" customWidth="1"/>
    <col min="2820" max="2820" width="12.7109375" style="53" customWidth="1"/>
    <col min="2821" max="2821" width="2.140625" style="53" customWidth="1"/>
    <col min="2822" max="2822" width="12.7109375" style="53" customWidth="1"/>
    <col min="2823" max="2823" width="1.85546875" style="53" customWidth="1"/>
    <col min="2824" max="2825" width="5.85546875" style="53" customWidth="1"/>
    <col min="2826" max="2827" width="7.85546875" style="53" customWidth="1"/>
    <col min="2828" max="2828" width="14.7109375" style="53" customWidth="1"/>
    <col min="2829" max="3062" width="9" style="53"/>
    <col min="3063" max="3063" width="2.85546875" style="53" customWidth="1"/>
    <col min="3064" max="3064" width="21.7109375" style="53" customWidth="1"/>
    <col min="3065" max="3065" width="2.140625" style="53" customWidth="1"/>
    <col min="3066" max="3066" width="7.85546875" style="53" customWidth="1"/>
    <col min="3067" max="3067" width="2.140625" style="53" customWidth="1"/>
    <col min="3068" max="3068" width="12.7109375" style="53" customWidth="1"/>
    <col min="3069" max="3069" width="2.140625" style="53" customWidth="1"/>
    <col min="3070" max="3070" width="12.7109375" style="53" customWidth="1"/>
    <col min="3071" max="3071" width="2.140625" style="53" customWidth="1"/>
    <col min="3072" max="3072" width="23.7109375" style="53" customWidth="1"/>
    <col min="3073" max="3073" width="2.140625" style="53" customWidth="1"/>
    <col min="3074" max="3074" width="7.140625" style="53" customWidth="1"/>
    <col min="3075" max="3075" width="2.140625" style="53" customWidth="1"/>
    <col min="3076" max="3076" width="12.7109375" style="53" customWidth="1"/>
    <col min="3077" max="3077" width="2.140625" style="53" customWidth="1"/>
    <col min="3078" max="3078" width="12.7109375" style="53" customWidth="1"/>
    <col min="3079" max="3079" width="1.85546875" style="53" customWidth="1"/>
    <col min="3080" max="3081" width="5.85546875" style="53" customWidth="1"/>
    <col min="3082" max="3083" width="7.85546875" style="53" customWidth="1"/>
    <col min="3084" max="3084" width="14.7109375" style="53" customWidth="1"/>
    <col min="3085" max="3318" width="9" style="53"/>
    <col min="3319" max="3319" width="2.85546875" style="53" customWidth="1"/>
    <col min="3320" max="3320" width="21.7109375" style="53" customWidth="1"/>
    <col min="3321" max="3321" width="2.140625" style="53" customWidth="1"/>
    <col min="3322" max="3322" width="7.85546875" style="53" customWidth="1"/>
    <col min="3323" max="3323" width="2.140625" style="53" customWidth="1"/>
    <col min="3324" max="3324" width="12.7109375" style="53" customWidth="1"/>
    <col min="3325" max="3325" width="2.140625" style="53" customWidth="1"/>
    <col min="3326" max="3326" width="12.7109375" style="53" customWidth="1"/>
    <col min="3327" max="3327" width="2.140625" style="53" customWidth="1"/>
    <col min="3328" max="3328" width="23.7109375" style="53" customWidth="1"/>
    <col min="3329" max="3329" width="2.140625" style="53" customWidth="1"/>
    <col min="3330" max="3330" width="7.140625" style="53" customWidth="1"/>
    <col min="3331" max="3331" width="2.140625" style="53" customWidth="1"/>
    <col min="3332" max="3332" width="12.7109375" style="53" customWidth="1"/>
    <col min="3333" max="3333" width="2.140625" style="53" customWidth="1"/>
    <col min="3334" max="3334" width="12.7109375" style="53" customWidth="1"/>
    <col min="3335" max="3335" width="1.85546875" style="53" customWidth="1"/>
    <col min="3336" max="3337" width="5.85546875" style="53" customWidth="1"/>
    <col min="3338" max="3339" width="7.85546875" style="53" customWidth="1"/>
    <col min="3340" max="3340" width="14.7109375" style="53" customWidth="1"/>
    <col min="3341" max="3574" width="9" style="53"/>
    <col min="3575" max="3575" width="2.85546875" style="53" customWidth="1"/>
    <col min="3576" max="3576" width="21.7109375" style="53" customWidth="1"/>
    <col min="3577" max="3577" width="2.140625" style="53" customWidth="1"/>
    <col min="3578" max="3578" width="7.85546875" style="53" customWidth="1"/>
    <col min="3579" max="3579" width="2.140625" style="53" customWidth="1"/>
    <col min="3580" max="3580" width="12.7109375" style="53" customWidth="1"/>
    <col min="3581" max="3581" width="2.140625" style="53" customWidth="1"/>
    <col min="3582" max="3582" width="12.7109375" style="53" customWidth="1"/>
    <col min="3583" max="3583" width="2.140625" style="53" customWidth="1"/>
    <col min="3584" max="3584" width="23.7109375" style="53" customWidth="1"/>
    <col min="3585" max="3585" width="2.140625" style="53" customWidth="1"/>
    <col min="3586" max="3586" width="7.140625" style="53" customWidth="1"/>
    <col min="3587" max="3587" width="2.140625" style="53" customWidth="1"/>
    <col min="3588" max="3588" width="12.7109375" style="53" customWidth="1"/>
    <col min="3589" max="3589" width="2.140625" style="53" customWidth="1"/>
    <col min="3590" max="3590" width="12.7109375" style="53" customWidth="1"/>
    <col min="3591" max="3591" width="1.85546875" style="53" customWidth="1"/>
    <col min="3592" max="3593" width="5.85546875" style="53" customWidth="1"/>
    <col min="3594" max="3595" width="7.85546875" style="53" customWidth="1"/>
    <col min="3596" max="3596" width="14.7109375" style="53" customWidth="1"/>
    <col min="3597" max="3830" width="9" style="53"/>
    <col min="3831" max="3831" width="2.85546875" style="53" customWidth="1"/>
    <col min="3832" max="3832" width="21.7109375" style="53" customWidth="1"/>
    <col min="3833" max="3833" width="2.140625" style="53" customWidth="1"/>
    <col min="3834" max="3834" width="7.85546875" style="53" customWidth="1"/>
    <col min="3835" max="3835" width="2.140625" style="53" customWidth="1"/>
    <col min="3836" max="3836" width="12.7109375" style="53" customWidth="1"/>
    <col min="3837" max="3837" width="2.140625" style="53" customWidth="1"/>
    <col min="3838" max="3838" width="12.7109375" style="53" customWidth="1"/>
    <col min="3839" max="3839" width="2.140625" style="53" customWidth="1"/>
    <col min="3840" max="3840" width="23.7109375" style="53" customWidth="1"/>
    <col min="3841" max="3841" width="2.140625" style="53" customWidth="1"/>
    <col min="3842" max="3842" width="7.140625" style="53" customWidth="1"/>
    <col min="3843" max="3843" width="2.140625" style="53" customWidth="1"/>
    <col min="3844" max="3844" width="12.7109375" style="53" customWidth="1"/>
    <col min="3845" max="3845" width="2.140625" style="53" customWidth="1"/>
    <col min="3846" max="3846" width="12.7109375" style="53" customWidth="1"/>
    <col min="3847" max="3847" width="1.85546875" style="53" customWidth="1"/>
    <col min="3848" max="3849" width="5.85546875" style="53" customWidth="1"/>
    <col min="3850" max="3851" width="7.85546875" style="53" customWidth="1"/>
    <col min="3852" max="3852" width="14.7109375" style="53" customWidth="1"/>
    <col min="3853" max="4086" width="9" style="53"/>
    <col min="4087" max="4087" width="2.85546875" style="53" customWidth="1"/>
    <col min="4088" max="4088" width="21.7109375" style="53" customWidth="1"/>
    <col min="4089" max="4089" width="2.140625" style="53" customWidth="1"/>
    <col min="4090" max="4090" width="7.85546875" style="53" customWidth="1"/>
    <col min="4091" max="4091" width="2.140625" style="53" customWidth="1"/>
    <col min="4092" max="4092" width="12.7109375" style="53" customWidth="1"/>
    <col min="4093" max="4093" width="2.140625" style="53" customWidth="1"/>
    <col min="4094" max="4094" width="12.7109375" style="53" customWidth="1"/>
    <col min="4095" max="4095" width="2.140625" style="53" customWidth="1"/>
    <col min="4096" max="4096" width="23.7109375" style="53" customWidth="1"/>
    <col min="4097" max="4097" width="2.140625" style="53" customWidth="1"/>
    <col min="4098" max="4098" width="7.140625" style="53" customWidth="1"/>
    <col min="4099" max="4099" width="2.140625" style="53" customWidth="1"/>
    <col min="4100" max="4100" width="12.7109375" style="53" customWidth="1"/>
    <col min="4101" max="4101" width="2.140625" style="53" customWidth="1"/>
    <col min="4102" max="4102" width="12.7109375" style="53" customWidth="1"/>
    <col min="4103" max="4103" width="1.85546875" style="53" customWidth="1"/>
    <col min="4104" max="4105" width="5.85546875" style="53" customWidth="1"/>
    <col min="4106" max="4107" width="7.85546875" style="53" customWidth="1"/>
    <col min="4108" max="4108" width="14.7109375" style="53" customWidth="1"/>
    <col min="4109" max="4342" width="9" style="53"/>
    <col min="4343" max="4343" width="2.85546875" style="53" customWidth="1"/>
    <col min="4344" max="4344" width="21.7109375" style="53" customWidth="1"/>
    <col min="4345" max="4345" width="2.140625" style="53" customWidth="1"/>
    <col min="4346" max="4346" width="7.85546875" style="53" customWidth="1"/>
    <col min="4347" max="4347" width="2.140625" style="53" customWidth="1"/>
    <col min="4348" max="4348" width="12.7109375" style="53" customWidth="1"/>
    <col min="4349" max="4349" width="2.140625" style="53" customWidth="1"/>
    <col min="4350" max="4350" width="12.7109375" style="53" customWidth="1"/>
    <col min="4351" max="4351" width="2.140625" style="53" customWidth="1"/>
    <col min="4352" max="4352" width="23.7109375" style="53" customWidth="1"/>
    <col min="4353" max="4353" width="2.140625" style="53" customWidth="1"/>
    <col min="4354" max="4354" width="7.140625" style="53" customWidth="1"/>
    <col min="4355" max="4355" width="2.140625" style="53" customWidth="1"/>
    <col min="4356" max="4356" width="12.7109375" style="53" customWidth="1"/>
    <col min="4357" max="4357" width="2.140625" style="53" customWidth="1"/>
    <col min="4358" max="4358" width="12.7109375" style="53" customWidth="1"/>
    <col min="4359" max="4359" width="1.85546875" style="53" customWidth="1"/>
    <col min="4360" max="4361" width="5.85546875" style="53" customWidth="1"/>
    <col min="4362" max="4363" width="7.85546875" style="53" customWidth="1"/>
    <col min="4364" max="4364" width="14.7109375" style="53" customWidth="1"/>
    <col min="4365" max="4598" width="9" style="53"/>
    <col min="4599" max="4599" width="2.85546875" style="53" customWidth="1"/>
    <col min="4600" max="4600" width="21.7109375" style="53" customWidth="1"/>
    <col min="4601" max="4601" width="2.140625" style="53" customWidth="1"/>
    <col min="4602" max="4602" width="7.85546875" style="53" customWidth="1"/>
    <col min="4603" max="4603" width="2.140625" style="53" customWidth="1"/>
    <col min="4604" max="4604" width="12.7109375" style="53" customWidth="1"/>
    <col min="4605" max="4605" width="2.140625" style="53" customWidth="1"/>
    <col min="4606" max="4606" width="12.7109375" style="53" customWidth="1"/>
    <col min="4607" max="4607" width="2.140625" style="53" customWidth="1"/>
    <col min="4608" max="4608" width="23.7109375" style="53" customWidth="1"/>
    <col min="4609" max="4609" width="2.140625" style="53" customWidth="1"/>
    <col min="4610" max="4610" width="7.140625" style="53" customWidth="1"/>
    <col min="4611" max="4611" width="2.140625" style="53" customWidth="1"/>
    <col min="4612" max="4612" width="12.7109375" style="53" customWidth="1"/>
    <col min="4613" max="4613" width="2.140625" style="53" customWidth="1"/>
    <col min="4614" max="4614" width="12.7109375" style="53" customWidth="1"/>
    <col min="4615" max="4615" width="1.85546875" style="53" customWidth="1"/>
    <col min="4616" max="4617" width="5.85546875" style="53" customWidth="1"/>
    <col min="4618" max="4619" width="7.85546875" style="53" customWidth="1"/>
    <col min="4620" max="4620" width="14.7109375" style="53" customWidth="1"/>
    <col min="4621" max="4854" width="9" style="53"/>
    <col min="4855" max="4855" width="2.85546875" style="53" customWidth="1"/>
    <col min="4856" max="4856" width="21.7109375" style="53" customWidth="1"/>
    <col min="4857" max="4857" width="2.140625" style="53" customWidth="1"/>
    <col min="4858" max="4858" width="7.85546875" style="53" customWidth="1"/>
    <col min="4859" max="4859" width="2.140625" style="53" customWidth="1"/>
    <col min="4860" max="4860" width="12.7109375" style="53" customWidth="1"/>
    <col min="4861" max="4861" width="2.140625" style="53" customWidth="1"/>
    <col min="4862" max="4862" width="12.7109375" style="53" customWidth="1"/>
    <col min="4863" max="4863" width="2.140625" style="53" customWidth="1"/>
    <col min="4864" max="4864" width="23.7109375" style="53" customWidth="1"/>
    <col min="4865" max="4865" width="2.140625" style="53" customWidth="1"/>
    <col min="4866" max="4866" width="7.140625" style="53" customWidth="1"/>
    <col min="4867" max="4867" width="2.140625" style="53" customWidth="1"/>
    <col min="4868" max="4868" width="12.7109375" style="53" customWidth="1"/>
    <col min="4869" max="4869" width="2.140625" style="53" customWidth="1"/>
    <col min="4870" max="4870" width="12.7109375" style="53" customWidth="1"/>
    <col min="4871" max="4871" width="1.85546875" style="53" customWidth="1"/>
    <col min="4872" max="4873" width="5.85546875" style="53" customWidth="1"/>
    <col min="4874" max="4875" width="7.85546875" style="53" customWidth="1"/>
    <col min="4876" max="4876" width="14.7109375" style="53" customWidth="1"/>
    <col min="4877" max="5110" width="9" style="53"/>
    <col min="5111" max="5111" width="2.85546875" style="53" customWidth="1"/>
    <col min="5112" max="5112" width="21.7109375" style="53" customWidth="1"/>
    <col min="5113" max="5113" width="2.140625" style="53" customWidth="1"/>
    <col min="5114" max="5114" width="7.85546875" style="53" customWidth="1"/>
    <col min="5115" max="5115" width="2.140625" style="53" customWidth="1"/>
    <col min="5116" max="5116" width="12.7109375" style="53" customWidth="1"/>
    <col min="5117" max="5117" width="2.140625" style="53" customWidth="1"/>
    <col min="5118" max="5118" width="12.7109375" style="53" customWidth="1"/>
    <col min="5119" max="5119" width="2.140625" style="53" customWidth="1"/>
    <col min="5120" max="5120" width="23.7109375" style="53" customWidth="1"/>
    <col min="5121" max="5121" width="2.140625" style="53" customWidth="1"/>
    <col min="5122" max="5122" width="7.140625" style="53" customWidth="1"/>
    <col min="5123" max="5123" width="2.140625" style="53" customWidth="1"/>
    <col min="5124" max="5124" width="12.7109375" style="53" customWidth="1"/>
    <col min="5125" max="5125" width="2.140625" style="53" customWidth="1"/>
    <col min="5126" max="5126" width="12.7109375" style="53" customWidth="1"/>
    <col min="5127" max="5127" width="1.85546875" style="53" customWidth="1"/>
    <col min="5128" max="5129" width="5.85546875" style="53" customWidth="1"/>
    <col min="5130" max="5131" width="7.85546875" style="53" customWidth="1"/>
    <col min="5132" max="5132" width="14.7109375" style="53" customWidth="1"/>
    <col min="5133" max="5366" width="9" style="53"/>
    <col min="5367" max="5367" width="2.85546875" style="53" customWidth="1"/>
    <col min="5368" max="5368" width="21.7109375" style="53" customWidth="1"/>
    <col min="5369" max="5369" width="2.140625" style="53" customWidth="1"/>
    <col min="5370" max="5370" width="7.85546875" style="53" customWidth="1"/>
    <col min="5371" max="5371" width="2.140625" style="53" customWidth="1"/>
    <col min="5372" max="5372" width="12.7109375" style="53" customWidth="1"/>
    <col min="5373" max="5373" width="2.140625" style="53" customWidth="1"/>
    <col min="5374" max="5374" width="12.7109375" style="53" customWidth="1"/>
    <col min="5375" max="5375" width="2.140625" style="53" customWidth="1"/>
    <col min="5376" max="5376" width="23.7109375" style="53" customWidth="1"/>
    <col min="5377" max="5377" width="2.140625" style="53" customWidth="1"/>
    <col min="5378" max="5378" width="7.140625" style="53" customWidth="1"/>
    <col min="5379" max="5379" width="2.140625" style="53" customWidth="1"/>
    <col min="5380" max="5380" width="12.7109375" style="53" customWidth="1"/>
    <col min="5381" max="5381" width="2.140625" style="53" customWidth="1"/>
    <col min="5382" max="5382" width="12.7109375" style="53" customWidth="1"/>
    <col min="5383" max="5383" width="1.85546875" style="53" customWidth="1"/>
    <col min="5384" max="5385" width="5.85546875" style="53" customWidth="1"/>
    <col min="5386" max="5387" width="7.85546875" style="53" customWidth="1"/>
    <col min="5388" max="5388" width="14.7109375" style="53" customWidth="1"/>
    <col min="5389" max="5622" width="9" style="53"/>
    <col min="5623" max="5623" width="2.85546875" style="53" customWidth="1"/>
    <col min="5624" max="5624" width="21.7109375" style="53" customWidth="1"/>
    <col min="5625" max="5625" width="2.140625" style="53" customWidth="1"/>
    <col min="5626" max="5626" width="7.85546875" style="53" customWidth="1"/>
    <col min="5627" max="5627" width="2.140625" style="53" customWidth="1"/>
    <col min="5628" max="5628" width="12.7109375" style="53" customWidth="1"/>
    <col min="5629" max="5629" width="2.140625" style="53" customWidth="1"/>
    <col min="5630" max="5630" width="12.7109375" style="53" customWidth="1"/>
    <col min="5631" max="5631" width="2.140625" style="53" customWidth="1"/>
    <col min="5632" max="5632" width="23.7109375" style="53" customWidth="1"/>
    <col min="5633" max="5633" width="2.140625" style="53" customWidth="1"/>
    <col min="5634" max="5634" width="7.140625" style="53" customWidth="1"/>
    <col min="5635" max="5635" width="2.140625" style="53" customWidth="1"/>
    <col min="5636" max="5636" width="12.7109375" style="53" customWidth="1"/>
    <col min="5637" max="5637" width="2.140625" style="53" customWidth="1"/>
    <col min="5638" max="5638" width="12.7109375" style="53" customWidth="1"/>
    <col min="5639" max="5639" width="1.85546875" style="53" customWidth="1"/>
    <col min="5640" max="5641" width="5.85546875" style="53" customWidth="1"/>
    <col min="5642" max="5643" width="7.85546875" style="53" customWidth="1"/>
    <col min="5644" max="5644" width="14.7109375" style="53" customWidth="1"/>
    <col min="5645" max="5878" width="9" style="53"/>
    <col min="5879" max="5879" width="2.85546875" style="53" customWidth="1"/>
    <col min="5880" max="5880" width="21.7109375" style="53" customWidth="1"/>
    <col min="5881" max="5881" width="2.140625" style="53" customWidth="1"/>
    <col min="5882" max="5882" width="7.85546875" style="53" customWidth="1"/>
    <col min="5883" max="5883" width="2.140625" style="53" customWidth="1"/>
    <col min="5884" max="5884" width="12.7109375" style="53" customWidth="1"/>
    <col min="5885" max="5885" width="2.140625" style="53" customWidth="1"/>
    <col min="5886" max="5886" width="12.7109375" style="53" customWidth="1"/>
    <col min="5887" max="5887" width="2.140625" style="53" customWidth="1"/>
    <col min="5888" max="5888" width="23.7109375" style="53" customWidth="1"/>
    <col min="5889" max="5889" width="2.140625" style="53" customWidth="1"/>
    <col min="5890" max="5890" width="7.140625" style="53" customWidth="1"/>
    <col min="5891" max="5891" width="2.140625" style="53" customWidth="1"/>
    <col min="5892" max="5892" width="12.7109375" style="53" customWidth="1"/>
    <col min="5893" max="5893" width="2.140625" style="53" customWidth="1"/>
    <col min="5894" max="5894" width="12.7109375" style="53" customWidth="1"/>
    <col min="5895" max="5895" width="1.85546875" style="53" customWidth="1"/>
    <col min="5896" max="5897" width="5.85546875" style="53" customWidth="1"/>
    <col min="5898" max="5899" width="7.85546875" style="53" customWidth="1"/>
    <col min="5900" max="5900" width="14.7109375" style="53" customWidth="1"/>
    <col min="5901" max="6134" width="9" style="53"/>
    <col min="6135" max="6135" width="2.85546875" style="53" customWidth="1"/>
    <col min="6136" max="6136" width="21.7109375" style="53" customWidth="1"/>
    <col min="6137" max="6137" width="2.140625" style="53" customWidth="1"/>
    <col min="6138" max="6138" width="7.85546875" style="53" customWidth="1"/>
    <col min="6139" max="6139" width="2.140625" style="53" customWidth="1"/>
    <col min="6140" max="6140" width="12.7109375" style="53" customWidth="1"/>
    <col min="6141" max="6141" width="2.140625" style="53" customWidth="1"/>
    <col min="6142" max="6142" width="12.7109375" style="53" customWidth="1"/>
    <col min="6143" max="6143" width="2.140625" style="53" customWidth="1"/>
    <col min="6144" max="6144" width="23.7109375" style="53" customWidth="1"/>
    <col min="6145" max="6145" width="2.140625" style="53" customWidth="1"/>
    <col min="6146" max="6146" width="7.140625" style="53" customWidth="1"/>
    <col min="6147" max="6147" width="2.140625" style="53" customWidth="1"/>
    <col min="6148" max="6148" width="12.7109375" style="53" customWidth="1"/>
    <col min="6149" max="6149" width="2.140625" style="53" customWidth="1"/>
    <col min="6150" max="6150" width="12.7109375" style="53" customWidth="1"/>
    <col min="6151" max="6151" width="1.85546875" style="53" customWidth="1"/>
    <col min="6152" max="6153" width="5.85546875" style="53" customWidth="1"/>
    <col min="6154" max="6155" width="7.85546875" style="53" customWidth="1"/>
    <col min="6156" max="6156" width="14.7109375" style="53" customWidth="1"/>
    <col min="6157" max="6390" width="9" style="53"/>
    <col min="6391" max="6391" width="2.85546875" style="53" customWidth="1"/>
    <col min="6392" max="6392" width="21.7109375" style="53" customWidth="1"/>
    <col min="6393" max="6393" width="2.140625" style="53" customWidth="1"/>
    <col min="6394" max="6394" width="7.85546875" style="53" customWidth="1"/>
    <col min="6395" max="6395" width="2.140625" style="53" customWidth="1"/>
    <col min="6396" max="6396" width="12.7109375" style="53" customWidth="1"/>
    <col min="6397" max="6397" width="2.140625" style="53" customWidth="1"/>
    <col min="6398" max="6398" width="12.7109375" style="53" customWidth="1"/>
    <col min="6399" max="6399" width="2.140625" style="53" customWidth="1"/>
    <col min="6400" max="6400" width="23.7109375" style="53" customWidth="1"/>
    <col min="6401" max="6401" width="2.140625" style="53" customWidth="1"/>
    <col min="6402" max="6402" width="7.140625" style="53" customWidth="1"/>
    <col min="6403" max="6403" width="2.140625" style="53" customWidth="1"/>
    <col min="6404" max="6404" width="12.7109375" style="53" customWidth="1"/>
    <col min="6405" max="6405" width="2.140625" style="53" customWidth="1"/>
    <col min="6406" max="6406" width="12.7109375" style="53" customWidth="1"/>
    <col min="6407" max="6407" width="1.85546875" style="53" customWidth="1"/>
    <col min="6408" max="6409" width="5.85546875" style="53" customWidth="1"/>
    <col min="6410" max="6411" width="7.85546875" style="53" customWidth="1"/>
    <col min="6412" max="6412" width="14.7109375" style="53" customWidth="1"/>
    <col min="6413" max="6646" width="9" style="53"/>
    <col min="6647" max="6647" width="2.85546875" style="53" customWidth="1"/>
    <col min="6648" max="6648" width="21.7109375" style="53" customWidth="1"/>
    <col min="6649" max="6649" width="2.140625" style="53" customWidth="1"/>
    <col min="6650" max="6650" width="7.85546875" style="53" customWidth="1"/>
    <col min="6651" max="6651" width="2.140625" style="53" customWidth="1"/>
    <col min="6652" max="6652" width="12.7109375" style="53" customWidth="1"/>
    <col min="6653" max="6653" width="2.140625" style="53" customWidth="1"/>
    <col min="6654" max="6654" width="12.7109375" style="53" customWidth="1"/>
    <col min="6655" max="6655" width="2.140625" style="53" customWidth="1"/>
    <col min="6656" max="6656" width="23.7109375" style="53" customWidth="1"/>
    <col min="6657" max="6657" width="2.140625" style="53" customWidth="1"/>
    <col min="6658" max="6658" width="7.140625" style="53" customWidth="1"/>
    <col min="6659" max="6659" width="2.140625" style="53" customWidth="1"/>
    <col min="6660" max="6660" width="12.7109375" style="53" customWidth="1"/>
    <col min="6661" max="6661" width="2.140625" style="53" customWidth="1"/>
    <col min="6662" max="6662" width="12.7109375" style="53" customWidth="1"/>
    <col min="6663" max="6663" width="1.85546875" style="53" customWidth="1"/>
    <col min="6664" max="6665" width="5.85546875" style="53" customWidth="1"/>
    <col min="6666" max="6667" width="7.85546875" style="53" customWidth="1"/>
    <col min="6668" max="6668" width="14.7109375" style="53" customWidth="1"/>
    <col min="6669" max="6902" width="9" style="53"/>
    <col min="6903" max="6903" width="2.85546875" style="53" customWidth="1"/>
    <col min="6904" max="6904" width="21.7109375" style="53" customWidth="1"/>
    <col min="6905" max="6905" width="2.140625" style="53" customWidth="1"/>
    <col min="6906" max="6906" width="7.85546875" style="53" customWidth="1"/>
    <col min="6907" max="6907" width="2.140625" style="53" customWidth="1"/>
    <col min="6908" max="6908" width="12.7109375" style="53" customWidth="1"/>
    <col min="6909" max="6909" width="2.140625" style="53" customWidth="1"/>
    <col min="6910" max="6910" width="12.7109375" style="53" customWidth="1"/>
    <col min="6911" max="6911" width="2.140625" style="53" customWidth="1"/>
    <col min="6912" max="6912" width="23.7109375" style="53" customWidth="1"/>
    <col min="6913" max="6913" width="2.140625" style="53" customWidth="1"/>
    <col min="6914" max="6914" width="7.140625" style="53" customWidth="1"/>
    <col min="6915" max="6915" width="2.140625" style="53" customWidth="1"/>
    <col min="6916" max="6916" width="12.7109375" style="53" customWidth="1"/>
    <col min="6917" max="6917" width="2.140625" style="53" customWidth="1"/>
    <col min="6918" max="6918" width="12.7109375" style="53" customWidth="1"/>
    <col min="6919" max="6919" width="1.85546875" style="53" customWidth="1"/>
    <col min="6920" max="6921" width="5.85546875" style="53" customWidth="1"/>
    <col min="6922" max="6923" width="7.85546875" style="53" customWidth="1"/>
    <col min="6924" max="6924" width="14.7109375" style="53" customWidth="1"/>
    <col min="6925" max="7158" width="9" style="53"/>
    <col min="7159" max="7159" width="2.85546875" style="53" customWidth="1"/>
    <col min="7160" max="7160" width="21.7109375" style="53" customWidth="1"/>
    <col min="7161" max="7161" width="2.140625" style="53" customWidth="1"/>
    <col min="7162" max="7162" width="7.85546875" style="53" customWidth="1"/>
    <col min="7163" max="7163" width="2.140625" style="53" customWidth="1"/>
    <col min="7164" max="7164" width="12.7109375" style="53" customWidth="1"/>
    <col min="7165" max="7165" width="2.140625" style="53" customWidth="1"/>
    <col min="7166" max="7166" width="12.7109375" style="53" customWidth="1"/>
    <col min="7167" max="7167" width="2.140625" style="53" customWidth="1"/>
    <col min="7168" max="7168" width="23.7109375" style="53" customWidth="1"/>
    <col min="7169" max="7169" width="2.140625" style="53" customWidth="1"/>
    <col min="7170" max="7170" width="7.140625" style="53" customWidth="1"/>
    <col min="7171" max="7171" width="2.140625" style="53" customWidth="1"/>
    <col min="7172" max="7172" width="12.7109375" style="53" customWidth="1"/>
    <col min="7173" max="7173" width="2.140625" style="53" customWidth="1"/>
    <col min="7174" max="7174" width="12.7109375" style="53" customWidth="1"/>
    <col min="7175" max="7175" width="1.85546875" style="53" customWidth="1"/>
    <col min="7176" max="7177" width="5.85546875" style="53" customWidth="1"/>
    <col min="7178" max="7179" width="7.85546875" style="53" customWidth="1"/>
    <col min="7180" max="7180" width="14.7109375" style="53" customWidth="1"/>
    <col min="7181" max="7414" width="9" style="53"/>
    <col min="7415" max="7415" width="2.85546875" style="53" customWidth="1"/>
    <col min="7416" max="7416" width="21.7109375" style="53" customWidth="1"/>
    <col min="7417" max="7417" width="2.140625" style="53" customWidth="1"/>
    <col min="7418" max="7418" width="7.85546875" style="53" customWidth="1"/>
    <col min="7419" max="7419" width="2.140625" style="53" customWidth="1"/>
    <col min="7420" max="7420" width="12.7109375" style="53" customWidth="1"/>
    <col min="7421" max="7421" width="2.140625" style="53" customWidth="1"/>
    <col min="7422" max="7422" width="12.7109375" style="53" customWidth="1"/>
    <col min="7423" max="7423" width="2.140625" style="53" customWidth="1"/>
    <col min="7424" max="7424" width="23.7109375" style="53" customWidth="1"/>
    <col min="7425" max="7425" width="2.140625" style="53" customWidth="1"/>
    <col min="7426" max="7426" width="7.140625" style="53" customWidth="1"/>
    <col min="7427" max="7427" width="2.140625" style="53" customWidth="1"/>
    <col min="7428" max="7428" width="12.7109375" style="53" customWidth="1"/>
    <col min="7429" max="7429" width="2.140625" style="53" customWidth="1"/>
    <col min="7430" max="7430" width="12.7109375" style="53" customWidth="1"/>
    <col min="7431" max="7431" width="1.85546875" style="53" customWidth="1"/>
    <col min="7432" max="7433" width="5.85546875" style="53" customWidth="1"/>
    <col min="7434" max="7435" width="7.85546875" style="53" customWidth="1"/>
    <col min="7436" max="7436" width="14.7109375" style="53" customWidth="1"/>
    <col min="7437" max="7670" width="9" style="53"/>
    <col min="7671" max="7671" width="2.85546875" style="53" customWidth="1"/>
    <col min="7672" max="7672" width="21.7109375" style="53" customWidth="1"/>
    <col min="7673" max="7673" width="2.140625" style="53" customWidth="1"/>
    <col min="7674" max="7674" width="7.85546875" style="53" customWidth="1"/>
    <col min="7675" max="7675" width="2.140625" style="53" customWidth="1"/>
    <col min="7676" max="7676" width="12.7109375" style="53" customWidth="1"/>
    <col min="7677" max="7677" width="2.140625" style="53" customWidth="1"/>
    <col min="7678" max="7678" width="12.7109375" style="53" customWidth="1"/>
    <col min="7679" max="7679" width="2.140625" style="53" customWidth="1"/>
    <col min="7680" max="7680" width="23.7109375" style="53" customWidth="1"/>
    <col min="7681" max="7681" width="2.140625" style="53" customWidth="1"/>
    <col min="7682" max="7682" width="7.140625" style="53" customWidth="1"/>
    <col min="7683" max="7683" width="2.140625" style="53" customWidth="1"/>
    <col min="7684" max="7684" width="12.7109375" style="53" customWidth="1"/>
    <col min="7685" max="7685" width="2.140625" style="53" customWidth="1"/>
    <col min="7686" max="7686" width="12.7109375" style="53" customWidth="1"/>
    <col min="7687" max="7687" width="1.85546875" style="53" customWidth="1"/>
    <col min="7688" max="7689" width="5.85546875" style="53" customWidth="1"/>
    <col min="7690" max="7691" width="7.85546875" style="53" customWidth="1"/>
    <col min="7692" max="7692" width="14.7109375" style="53" customWidth="1"/>
    <col min="7693" max="7926" width="9" style="53"/>
    <col min="7927" max="7927" width="2.85546875" style="53" customWidth="1"/>
    <col min="7928" max="7928" width="21.7109375" style="53" customWidth="1"/>
    <col min="7929" max="7929" width="2.140625" style="53" customWidth="1"/>
    <col min="7930" max="7930" width="7.85546875" style="53" customWidth="1"/>
    <col min="7931" max="7931" width="2.140625" style="53" customWidth="1"/>
    <col min="7932" max="7932" width="12.7109375" style="53" customWidth="1"/>
    <col min="7933" max="7933" width="2.140625" style="53" customWidth="1"/>
    <col min="7934" max="7934" width="12.7109375" style="53" customWidth="1"/>
    <col min="7935" max="7935" width="2.140625" style="53" customWidth="1"/>
    <col min="7936" max="7936" width="23.7109375" style="53" customWidth="1"/>
    <col min="7937" max="7937" width="2.140625" style="53" customWidth="1"/>
    <col min="7938" max="7938" width="7.140625" style="53" customWidth="1"/>
    <col min="7939" max="7939" width="2.140625" style="53" customWidth="1"/>
    <col min="7940" max="7940" width="12.7109375" style="53" customWidth="1"/>
    <col min="7941" max="7941" width="2.140625" style="53" customWidth="1"/>
    <col min="7942" max="7942" width="12.7109375" style="53" customWidth="1"/>
    <col min="7943" max="7943" width="1.85546875" style="53" customWidth="1"/>
    <col min="7944" max="7945" width="5.85546875" style="53" customWidth="1"/>
    <col min="7946" max="7947" width="7.85546875" style="53" customWidth="1"/>
    <col min="7948" max="7948" width="14.7109375" style="53" customWidth="1"/>
    <col min="7949" max="8182" width="9" style="53"/>
    <col min="8183" max="8183" width="2.85546875" style="53" customWidth="1"/>
    <col min="8184" max="8184" width="21.7109375" style="53" customWidth="1"/>
    <col min="8185" max="8185" width="2.140625" style="53" customWidth="1"/>
    <col min="8186" max="8186" width="7.85546875" style="53" customWidth="1"/>
    <col min="8187" max="8187" width="2.140625" style="53" customWidth="1"/>
    <col min="8188" max="8188" width="12.7109375" style="53" customWidth="1"/>
    <col min="8189" max="8189" width="2.140625" style="53" customWidth="1"/>
    <col min="8190" max="8190" width="12.7109375" style="53" customWidth="1"/>
    <col min="8191" max="8191" width="2.140625" style="53" customWidth="1"/>
    <col min="8192" max="8192" width="23.7109375" style="53" customWidth="1"/>
    <col min="8193" max="8193" width="2.140625" style="53" customWidth="1"/>
    <col min="8194" max="8194" width="7.140625" style="53" customWidth="1"/>
    <col min="8195" max="8195" width="2.140625" style="53" customWidth="1"/>
    <col min="8196" max="8196" width="12.7109375" style="53" customWidth="1"/>
    <col min="8197" max="8197" width="2.140625" style="53" customWidth="1"/>
    <col min="8198" max="8198" width="12.7109375" style="53" customWidth="1"/>
    <col min="8199" max="8199" width="1.85546875" style="53" customWidth="1"/>
    <col min="8200" max="8201" width="5.85546875" style="53" customWidth="1"/>
    <col min="8202" max="8203" width="7.85546875" style="53" customWidth="1"/>
    <col min="8204" max="8204" width="14.7109375" style="53" customWidth="1"/>
    <col min="8205" max="8438" width="9" style="53"/>
    <col min="8439" max="8439" width="2.85546875" style="53" customWidth="1"/>
    <col min="8440" max="8440" width="21.7109375" style="53" customWidth="1"/>
    <col min="8441" max="8441" width="2.140625" style="53" customWidth="1"/>
    <col min="8442" max="8442" width="7.85546875" style="53" customWidth="1"/>
    <col min="8443" max="8443" width="2.140625" style="53" customWidth="1"/>
    <col min="8444" max="8444" width="12.7109375" style="53" customWidth="1"/>
    <col min="8445" max="8445" width="2.140625" style="53" customWidth="1"/>
    <col min="8446" max="8446" width="12.7109375" style="53" customWidth="1"/>
    <col min="8447" max="8447" width="2.140625" style="53" customWidth="1"/>
    <col min="8448" max="8448" width="23.7109375" style="53" customWidth="1"/>
    <col min="8449" max="8449" width="2.140625" style="53" customWidth="1"/>
    <col min="8450" max="8450" width="7.140625" style="53" customWidth="1"/>
    <col min="8451" max="8451" width="2.140625" style="53" customWidth="1"/>
    <col min="8452" max="8452" width="12.7109375" style="53" customWidth="1"/>
    <col min="8453" max="8453" width="2.140625" style="53" customWidth="1"/>
    <col min="8454" max="8454" width="12.7109375" style="53" customWidth="1"/>
    <col min="8455" max="8455" width="1.85546875" style="53" customWidth="1"/>
    <col min="8456" max="8457" width="5.85546875" style="53" customWidth="1"/>
    <col min="8458" max="8459" width="7.85546875" style="53" customWidth="1"/>
    <col min="8460" max="8460" width="14.7109375" style="53" customWidth="1"/>
    <col min="8461" max="8694" width="9" style="53"/>
    <col min="8695" max="8695" width="2.85546875" style="53" customWidth="1"/>
    <col min="8696" max="8696" width="21.7109375" style="53" customWidth="1"/>
    <col min="8697" max="8697" width="2.140625" style="53" customWidth="1"/>
    <col min="8698" max="8698" width="7.85546875" style="53" customWidth="1"/>
    <col min="8699" max="8699" width="2.140625" style="53" customWidth="1"/>
    <col min="8700" max="8700" width="12.7109375" style="53" customWidth="1"/>
    <col min="8701" max="8701" width="2.140625" style="53" customWidth="1"/>
    <col min="8702" max="8702" width="12.7109375" style="53" customWidth="1"/>
    <col min="8703" max="8703" width="2.140625" style="53" customWidth="1"/>
    <col min="8704" max="8704" width="23.7109375" style="53" customWidth="1"/>
    <col min="8705" max="8705" width="2.140625" style="53" customWidth="1"/>
    <col min="8706" max="8706" width="7.140625" style="53" customWidth="1"/>
    <col min="8707" max="8707" width="2.140625" style="53" customWidth="1"/>
    <col min="8708" max="8708" width="12.7109375" style="53" customWidth="1"/>
    <col min="8709" max="8709" width="2.140625" style="53" customWidth="1"/>
    <col min="8710" max="8710" width="12.7109375" style="53" customWidth="1"/>
    <col min="8711" max="8711" width="1.85546875" style="53" customWidth="1"/>
    <col min="8712" max="8713" width="5.85546875" style="53" customWidth="1"/>
    <col min="8714" max="8715" width="7.85546875" style="53" customWidth="1"/>
    <col min="8716" max="8716" width="14.7109375" style="53" customWidth="1"/>
    <col min="8717" max="8950" width="9" style="53"/>
    <col min="8951" max="8951" width="2.85546875" style="53" customWidth="1"/>
    <col min="8952" max="8952" width="21.7109375" style="53" customWidth="1"/>
    <col min="8953" max="8953" width="2.140625" style="53" customWidth="1"/>
    <col min="8954" max="8954" width="7.85546875" style="53" customWidth="1"/>
    <col min="8955" max="8955" width="2.140625" style="53" customWidth="1"/>
    <col min="8956" max="8956" width="12.7109375" style="53" customWidth="1"/>
    <col min="8957" max="8957" width="2.140625" style="53" customWidth="1"/>
    <col min="8958" max="8958" width="12.7109375" style="53" customWidth="1"/>
    <col min="8959" max="8959" width="2.140625" style="53" customWidth="1"/>
    <col min="8960" max="8960" width="23.7109375" style="53" customWidth="1"/>
    <col min="8961" max="8961" width="2.140625" style="53" customWidth="1"/>
    <col min="8962" max="8962" width="7.140625" style="53" customWidth="1"/>
    <col min="8963" max="8963" width="2.140625" style="53" customWidth="1"/>
    <col min="8964" max="8964" width="12.7109375" style="53" customWidth="1"/>
    <col min="8965" max="8965" width="2.140625" style="53" customWidth="1"/>
    <col min="8966" max="8966" width="12.7109375" style="53" customWidth="1"/>
    <col min="8967" max="8967" width="1.85546875" style="53" customWidth="1"/>
    <col min="8968" max="8969" width="5.85546875" style="53" customWidth="1"/>
    <col min="8970" max="8971" width="7.85546875" style="53" customWidth="1"/>
    <col min="8972" max="8972" width="14.7109375" style="53" customWidth="1"/>
    <col min="8973" max="9206" width="9" style="53"/>
    <col min="9207" max="9207" width="2.85546875" style="53" customWidth="1"/>
    <col min="9208" max="9208" width="21.7109375" style="53" customWidth="1"/>
    <col min="9209" max="9209" width="2.140625" style="53" customWidth="1"/>
    <col min="9210" max="9210" width="7.85546875" style="53" customWidth="1"/>
    <col min="9211" max="9211" width="2.140625" style="53" customWidth="1"/>
    <col min="9212" max="9212" width="12.7109375" style="53" customWidth="1"/>
    <col min="9213" max="9213" width="2.140625" style="53" customWidth="1"/>
    <col min="9214" max="9214" width="12.7109375" style="53" customWidth="1"/>
    <col min="9215" max="9215" width="2.140625" style="53" customWidth="1"/>
    <col min="9216" max="9216" width="23.7109375" style="53" customWidth="1"/>
    <col min="9217" max="9217" width="2.140625" style="53" customWidth="1"/>
    <col min="9218" max="9218" width="7.140625" style="53" customWidth="1"/>
    <col min="9219" max="9219" width="2.140625" style="53" customWidth="1"/>
    <col min="9220" max="9220" width="12.7109375" style="53" customWidth="1"/>
    <col min="9221" max="9221" width="2.140625" style="53" customWidth="1"/>
    <col min="9222" max="9222" width="12.7109375" style="53" customWidth="1"/>
    <col min="9223" max="9223" width="1.85546875" style="53" customWidth="1"/>
    <col min="9224" max="9225" width="5.85546875" style="53" customWidth="1"/>
    <col min="9226" max="9227" width="7.85546875" style="53" customWidth="1"/>
    <col min="9228" max="9228" width="14.7109375" style="53" customWidth="1"/>
    <col min="9229" max="9462" width="9" style="53"/>
    <col min="9463" max="9463" width="2.85546875" style="53" customWidth="1"/>
    <col min="9464" max="9464" width="21.7109375" style="53" customWidth="1"/>
    <col min="9465" max="9465" width="2.140625" style="53" customWidth="1"/>
    <col min="9466" max="9466" width="7.85546875" style="53" customWidth="1"/>
    <col min="9467" max="9467" width="2.140625" style="53" customWidth="1"/>
    <col min="9468" max="9468" width="12.7109375" style="53" customWidth="1"/>
    <col min="9469" max="9469" width="2.140625" style="53" customWidth="1"/>
    <col min="9470" max="9470" width="12.7109375" style="53" customWidth="1"/>
    <col min="9471" max="9471" width="2.140625" style="53" customWidth="1"/>
    <col min="9472" max="9472" width="23.7109375" style="53" customWidth="1"/>
    <col min="9473" max="9473" width="2.140625" style="53" customWidth="1"/>
    <col min="9474" max="9474" width="7.140625" style="53" customWidth="1"/>
    <col min="9475" max="9475" width="2.140625" style="53" customWidth="1"/>
    <col min="9476" max="9476" width="12.7109375" style="53" customWidth="1"/>
    <col min="9477" max="9477" width="2.140625" style="53" customWidth="1"/>
    <col min="9478" max="9478" width="12.7109375" style="53" customWidth="1"/>
    <col min="9479" max="9479" width="1.85546875" style="53" customWidth="1"/>
    <col min="9480" max="9481" width="5.85546875" style="53" customWidth="1"/>
    <col min="9482" max="9483" width="7.85546875" style="53" customWidth="1"/>
    <col min="9484" max="9484" width="14.7109375" style="53" customWidth="1"/>
    <col min="9485" max="9718" width="9" style="53"/>
    <col min="9719" max="9719" width="2.85546875" style="53" customWidth="1"/>
    <col min="9720" max="9720" width="21.7109375" style="53" customWidth="1"/>
    <col min="9721" max="9721" width="2.140625" style="53" customWidth="1"/>
    <col min="9722" max="9722" width="7.85546875" style="53" customWidth="1"/>
    <col min="9723" max="9723" width="2.140625" style="53" customWidth="1"/>
    <col min="9724" max="9724" width="12.7109375" style="53" customWidth="1"/>
    <col min="9725" max="9725" width="2.140625" style="53" customWidth="1"/>
    <col min="9726" max="9726" width="12.7109375" style="53" customWidth="1"/>
    <col min="9727" max="9727" width="2.140625" style="53" customWidth="1"/>
    <col min="9728" max="9728" width="23.7109375" style="53" customWidth="1"/>
    <col min="9729" max="9729" width="2.140625" style="53" customWidth="1"/>
    <col min="9730" max="9730" width="7.140625" style="53" customWidth="1"/>
    <col min="9731" max="9731" width="2.140625" style="53" customWidth="1"/>
    <col min="9732" max="9732" width="12.7109375" style="53" customWidth="1"/>
    <col min="9733" max="9733" width="2.140625" style="53" customWidth="1"/>
    <col min="9734" max="9734" width="12.7109375" style="53" customWidth="1"/>
    <col min="9735" max="9735" width="1.85546875" style="53" customWidth="1"/>
    <col min="9736" max="9737" width="5.85546875" style="53" customWidth="1"/>
    <col min="9738" max="9739" width="7.85546875" style="53" customWidth="1"/>
    <col min="9740" max="9740" width="14.7109375" style="53" customWidth="1"/>
    <col min="9741" max="9974" width="9" style="53"/>
    <col min="9975" max="9975" width="2.85546875" style="53" customWidth="1"/>
    <col min="9976" max="9976" width="21.7109375" style="53" customWidth="1"/>
    <col min="9977" max="9977" width="2.140625" style="53" customWidth="1"/>
    <col min="9978" max="9978" width="7.85546875" style="53" customWidth="1"/>
    <col min="9979" max="9979" width="2.140625" style="53" customWidth="1"/>
    <col min="9980" max="9980" width="12.7109375" style="53" customWidth="1"/>
    <col min="9981" max="9981" width="2.140625" style="53" customWidth="1"/>
    <col min="9982" max="9982" width="12.7109375" style="53" customWidth="1"/>
    <col min="9983" max="9983" width="2.140625" style="53" customWidth="1"/>
    <col min="9984" max="9984" width="23.7109375" style="53" customWidth="1"/>
    <col min="9985" max="9985" width="2.140625" style="53" customWidth="1"/>
    <col min="9986" max="9986" width="7.140625" style="53" customWidth="1"/>
    <col min="9987" max="9987" width="2.140625" style="53" customWidth="1"/>
    <col min="9988" max="9988" width="12.7109375" style="53" customWidth="1"/>
    <col min="9989" max="9989" width="2.140625" style="53" customWidth="1"/>
    <col min="9990" max="9990" width="12.7109375" style="53" customWidth="1"/>
    <col min="9991" max="9991" width="1.85546875" style="53" customWidth="1"/>
    <col min="9992" max="9993" width="5.85546875" style="53" customWidth="1"/>
    <col min="9994" max="9995" width="7.85546875" style="53" customWidth="1"/>
    <col min="9996" max="9996" width="14.7109375" style="53" customWidth="1"/>
    <col min="9997" max="10230" width="9" style="53"/>
    <col min="10231" max="10231" width="2.85546875" style="53" customWidth="1"/>
    <col min="10232" max="10232" width="21.7109375" style="53" customWidth="1"/>
    <col min="10233" max="10233" width="2.140625" style="53" customWidth="1"/>
    <col min="10234" max="10234" width="7.85546875" style="53" customWidth="1"/>
    <col min="10235" max="10235" width="2.140625" style="53" customWidth="1"/>
    <col min="10236" max="10236" width="12.7109375" style="53" customWidth="1"/>
    <col min="10237" max="10237" width="2.140625" style="53" customWidth="1"/>
    <col min="10238" max="10238" width="12.7109375" style="53" customWidth="1"/>
    <col min="10239" max="10239" width="2.140625" style="53" customWidth="1"/>
    <col min="10240" max="10240" width="23.7109375" style="53" customWidth="1"/>
    <col min="10241" max="10241" width="2.140625" style="53" customWidth="1"/>
    <col min="10242" max="10242" width="7.140625" style="53" customWidth="1"/>
    <col min="10243" max="10243" width="2.140625" style="53" customWidth="1"/>
    <col min="10244" max="10244" width="12.7109375" style="53" customWidth="1"/>
    <col min="10245" max="10245" width="2.140625" style="53" customWidth="1"/>
    <col min="10246" max="10246" width="12.7109375" style="53" customWidth="1"/>
    <col min="10247" max="10247" width="1.85546875" style="53" customWidth="1"/>
    <col min="10248" max="10249" width="5.85546875" style="53" customWidth="1"/>
    <col min="10250" max="10251" width="7.85546875" style="53" customWidth="1"/>
    <col min="10252" max="10252" width="14.7109375" style="53" customWidth="1"/>
    <col min="10253" max="10486" width="9" style="53"/>
    <col min="10487" max="10487" width="2.85546875" style="53" customWidth="1"/>
    <col min="10488" max="10488" width="21.7109375" style="53" customWidth="1"/>
    <col min="10489" max="10489" width="2.140625" style="53" customWidth="1"/>
    <col min="10490" max="10490" width="7.85546875" style="53" customWidth="1"/>
    <col min="10491" max="10491" width="2.140625" style="53" customWidth="1"/>
    <col min="10492" max="10492" width="12.7109375" style="53" customWidth="1"/>
    <col min="10493" max="10493" width="2.140625" style="53" customWidth="1"/>
    <col min="10494" max="10494" width="12.7109375" style="53" customWidth="1"/>
    <col min="10495" max="10495" width="2.140625" style="53" customWidth="1"/>
    <col min="10496" max="10496" width="23.7109375" style="53" customWidth="1"/>
    <col min="10497" max="10497" width="2.140625" style="53" customWidth="1"/>
    <col min="10498" max="10498" width="7.140625" style="53" customWidth="1"/>
    <col min="10499" max="10499" width="2.140625" style="53" customWidth="1"/>
    <col min="10500" max="10500" width="12.7109375" style="53" customWidth="1"/>
    <col min="10501" max="10501" width="2.140625" style="53" customWidth="1"/>
    <col min="10502" max="10502" width="12.7109375" style="53" customWidth="1"/>
    <col min="10503" max="10503" width="1.85546875" style="53" customWidth="1"/>
    <col min="10504" max="10505" width="5.85546875" style="53" customWidth="1"/>
    <col min="10506" max="10507" width="7.85546875" style="53" customWidth="1"/>
    <col min="10508" max="10508" width="14.7109375" style="53" customWidth="1"/>
    <col min="10509" max="10742" width="9" style="53"/>
    <col min="10743" max="10743" width="2.85546875" style="53" customWidth="1"/>
    <col min="10744" max="10744" width="21.7109375" style="53" customWidth="1"/>
    <col min="10745" max="10745" width="2.140625" style="53" customWidth="1"/>
    <col min="10746" max="10746" width="7.85546875" style="53" customWidth="1"/>
    <col min="10747" max="10747" width="2.140625" style="53" customWidth="1"/>
    <col min="10748" max="10748" width="12.7109375" style="53" customWidth="1"/>
    <col min="10749" max="10749" width="2.140625" style="53" customWidth="1"/>
    <col min="10750" max="10750" width="12.7109375" style="53" customWidth="1"/>
    <col min="10751" max="10751" width="2.140625" style="53" customWidth="1"/>
    <col min="10752" max="10752" width="23.7109375" style="53" customWidth="1"/>
    <col min="10753" max="10753" width="2.140625" style="53" customWidth="1"/>
    <col min="10754" max="10754" width="7.140625" style="53" customWidth="1"/>
    <col min="10755" max="10755" width="2.140625" style="53" customWidth="1"/>
    <col min="10756" max="10756" width="12.7109375" style="53" customWidth="1"/>
    <col min="10757" max="10757" width="2.140625" style="53" customWidth="1"/>
    <col min="10758" max="10758" width="12.7109375" style="53" customWidth="1"/>
    <col min="10759" max="10759" width="1.85546875" style="53" customWidth="1"/>
    <col min="10760" max="10761" width="5.85546875" style="53" customWidth="1"/>
    <col min="10762" max="10763" width="7.85546875" style="53" customWidth="1"/>
    <col min="10764" max="10764" width="14.7109375" style="53" customWidth="1"/>
    <col min="10765" max="10998" width="9" style="53"/>
    <col min="10999" max="10999" width="2.85546875" style="53" customWidth="1"/>
    <col min="11000" max="11000" width="21.7109375" style="53" customWidth="1"/>
    <col min="11001" max="11001" width="2.140625" style="53" customWidth="1"/>
    <col min="11002" max="11002" width="7.85546875" style="53" customWidth="1"/>
    <col min="11003" max="11003" width="2.140625" style="53" customWidth="1"/>
    <col min="11004" max="11004" width="12.7109375" style="53" customWidth="1"/>
    <col min="11005" max="11005" width="2.140625" style="53" customWidth="1"/>
    <col min="11006" max="11006" width="12.7109375" style="53" customWidth="1"/>
    <col min="11007" max="11007" width="2.140625" style="53" customWidth="1"/>
    <col min="11008" max="11008" width="23.7109375" style="53" customWidth="1"/>
    <col min="11009" max="11009" width="2.140625" style="53" customWidth="1"/>
    <col min="11010" max="11010" width="7.140625" style="53" customWidth="1"/>
    <col min="11011" max="11011" width="2.140625" style="53" customWidth="1"/>
    <col min="11012" max="11012" width="12.7109375" style="53" customWidth="1"/>
    <col min="11013" max="11013" width="2.140625" style="53" customWidth="1"/>
    <col min="11014" max="11014" width="12.7109375" style="53" customWidth="1"/>
    <col min="11015" max="11015" width="1.85546875" style="53" customWidth="1"/>
    <col min="11016" max="11017" width="5.85546875" style="53" customWidth="1"/>
    <col min="11018" max="11019" width="7.85546875" style="53" customWidth="1"/>
    <col min="11020" max="11020" width="14.7109375" style="53" customWidth="1"/>
    <col min="11021" max="11254" width="9" style="53"/>
    <col min="11255" max="11255" width="2.85546875" style="53" customWidth="1"/>
    <col min="11256" max="11256" width="21.7109375" style="53" customWidth="1"/>
    <col min="11257" max="11257" width="2.140625" style="53" customWidth="1"/>
    <col min="11258" max="11258" width="7.85546875" style="53" customWidth="1"/>
    <col min="11259" max="11259" width="2.140625" style="53" customWidth="1"/>
    <col min="11260" max="11260" width="12.7109375" style="53" customWidth="1"/>
    <col min="11261" max="11261" width="2.140625" style="53" customWidth="1"/>
    <col min="11262" max="11262" width="12.7109375" style="53" customWidth="1"/>
    <col min="11263" max="11263" width="2.140625" style="53" customWidth="1"/>
    <col min="11264" max="11264" width="23.7109375" style="53" customWidth="1"/>
    <col min="11265" max="11265" width="2.140625" style="53" customWidth="1"/>
    <col min="11266" max="11266" width="7.140625" style="53" customWidth="1"/>
    <col min="11267" max="11267" width="2.140625" style="53" customWidth="1"/>
    <col min="11268" max="11268" width="12.7109375" style="53" customWidth="1"/>
    <col min="11269" max="11269" width="2.140625" style="53" customWidth="1"/>
    <col min="11270" max="11270" width="12.7109375" style="53" customWidth="1"/>
    <col min="11271" max="11271" width="1.85546875" style="53" customWidth="1"/>
    <col min="11272" max="11273" width="5.85546875" style="53" customWidth="1"/>
    <col min="11274" max="11275" width="7.85546875" style="53" customWidth="1"/>
    <col min="11276" max="11276" width="14.7109375" style="53" customWidth="1"/>
    <col min="11277" max="11510" width="9" style="53"/>
    <col min="11511" max="11511" width="2.85546875" style="53" customWidth="1"/>
    <col min="11512" max="11512" width="21.7109375" style="53" customWidth="1"/>
    <col min="11513" max="11513" width="2.140625" style="53" customWidth="1"/>
    <col min="11514" max="11514" width="7.85546875" style="53" customWidth="1"/>
    <col min="11515" max="11515" width="2.140625" style="53" customWidth="1"/>
    <col min="11516" max="11516" width="12.7109375" style="53" customWidth="1"/>
    <col min="11517" max="11517" width="2.140625" style="53" customWidth="1"/>
    <col min="11518" max="11518" width="12.7109375" style="53" customWidth="1"/>
    <col min="11519" max="11519" width="2.140625" style="53" customWidth="1"/>
    <col min="11520" max="11520" width="23.7109375" style="53" customWidth="1"/>
    <col min="11521" max="11521" width="2.140625" style="53" customWidth="1"/>
    <col min="11522" max="11522" width="7.140625" style="53" customWidth="1"/>
    <col min="11523" max="11523" width="2.140625" style="53" customWidth="1"/>
    <col min="11524" max="11524" width="12.7109375" style="53" customWidth="1"/>
    <col min="11525" max="11525" width="2.140625" style="53" customWidth="1"/>
    <col min="11526" max="11526" width="12.7109375" style="53" customWidth="1"/>
    <col min="11527" max="11527" width="1.85546875" style="53" customWidth="1"/>
    <col min="11528" max="11529" width="5.85546875" style="53" customWidth="1"/>
    <col min="11530" max="11531" width="7.85546875" style="53" customWidth="1"/>
    <col min="11532" max="11532" width="14.7109375" style="53" customWidth="1"/>
    <col min="11533" max="11766" width="9" style="53"/>
    <col min="11767" max="11767" width="2.85546875" style="53" customWidth="1"/>
    <col min="11768" max="11768" width="21.7109375" style="53" customWidth="1"/>
    <col min="11769" max="11769" width="2.140625" style="53" customWidth="1"/>
    <col min="11770" max="11770" width="7.85546875" style="53" customWidth="1"/>
    <col min="11771" max="11771" width="2.140625" style="53" customWidth="1"/>
    <col min="11772" max="11772" width="12.7109375" style="53" customWidth="1"/>
    <col min="11773" max="11773" width="2.140625" style="53" customWidth="1"/>
    <col min="11774" max="11774" width="12.7109375" style="53" customWidth="1"/>
    <col min="11775" max="11775" width="2.140625" style="53" customWidth="1"/>
    <col min="11776" max="11776" width="23.7109375" style="53" customWidth="1"/>
    <col min="11777" max="11777" width="2.140625" style="53" customWidth="1"/>
    <col min="11778" max="11778" width="7.140625" style="53" customWidth="1"/>
    <col min="11779" max="11779" width="2.140625" style="53" customWidth="1"/>
    <col min="11780" max="11780" width="12.7109375" style="53" customWidth="1"/>
    <col min="11781" max="11781" width="2.140625" style="53" customWidth="1"/>
    <col min="11782" max="11782" width="12.7109375" style="53" customWidth="1"/>
    <col min="11783" max="11783" width="1.85546875" style="53" customWidth="1"/>
    <col min="11784" max="11785" width="5.85546875" style="53" customWidth="1"/>
    <col min="11786" max="11787" width="7.85546875" style="53" customWidth="1"/>
    <col min="11788" max="11788" width="14.7109375" style="53" customWidth="1"/>
    <col min="11789" max="12022" width="9" style="53"/>
    <col min="12023" max="12023" width="2.85546875" style="53" customWidth="1"/>
    <col min="12024" max="12024" width="21.7109375" style="53" customWidth="1"/>
    <col min="12025" max="12025" width="2.140625" style="53" customWidth="1"/>
    <col min="12026" max="12026" width="7.85546875" style="53" customWidth="1"/>
    <col min="12027" max="12027" width="2.140625" style="53" customWidth="1"/>
    <col min="12028" max="12028" width="12.7109375" style="53" customWidth="1"/>
    <col min="12029" max="12029" width="2.140625" style="53" customWidth="1"/>
    <col min="12030" max="12030" width="12.7109375" style="53" customWidth="1"/>
    <col min="12031" max="12031" width="2.140625" style="53" customWidth="1"/>
    <col min="12032" max="12032" width="23.7109375" style="53" customWidth="1"/>
    <col min="12033" max="12033" width="2.140625" style="53" customWidth="1"/>
    <col min="12034" max="12034" width="7.140625" style="53" customWidth="1"/>
    <col min="12035" max="12035" width="2.140625" style="53" customWidth="1"/>
    <col min="12036" max="12036" width="12.7109375" style="53" customWidth="1"/>
    <col min="12037" max="12037" width="2.140625" style="53" customWidth="1"/>
    <col min="12038" max="12038" width="12.7109375" style="53" customWidth="1"/>
    <col min="12039" max="12039" width="1.85546875" style="53" customWidth="1"/>
    <col min="12040" max="12041" width="5.85546875" style="53" customWidth="1"/>
    <col min="12042" max="12043" width="7.85546875" style="53" customWidth="1"/>
    <col min="12044" max="12044" width="14.7109375" style="53" customWidth="1"/>
    <col min="12045" max="12278" width="9" style="53"/>
    <col min="12279" max="12279" width="2.85546875" style="53" customWidth="1"/>
    <col min="12280" max="12280" width="21.7109375" style="53" customWidth="1"/>
    <col min="12281" max="12281" width="2.140625" style="53" customWidth="1"/>
    <col min="12282" max="12282" width="7.85546875" style="53" customWidth="1"/>
    <col min="12283" max="12283" width="2.140625" style="53" customWidth="1"/>
    <col min="12284" max="12284" width="12.7109375" style="53" customWidth="1"/>
    <col min="12285" max="12285" width="2.140625" style="53" customWidth="1"/>
    <col min="12286" max="12286" width="12.7109375" style="53" customWidth="1"/>
    <col min="12287" max="12287" width="2.140625" style="53" customWidth="1"/>
    <col min="12288" max="12288" width="23.7109375" style="53" customWidth="1"/>
    <col min="12289" max="12289" width="2.140625" style="53" customWidth="1"/>
    <col min="12290" max="12290" width="7.140625" style="53" customWidth="1"/>
    <col min="12291" max="12291" width="2.140625" style="53" customWidth="1"/>
    <col min="12292" max="12292" width="12.7109375" style="53" customWidth="1"/>
    <col min="12293" max="12293" width="2.140625" style="53" customWidth="1"/>
    <col min="12294" max="12294" width="12.7109375" style="53" customWidth="1"/>
    <col min="12295" max="12295" width="1.85546875" style="53" customWidth="1"/>
    <col min="12296" max="12297" width="5.85546875" style="53" customWidth="1"/>
    <col min="12298" max="12299" width="7.85546875" style="53" customWidth="1"/>
    <col min="12300" max="12300" width="14.7109375" style="53" customWidth="1"/>
    <col min="12301" max="12534" width="9" style="53"/>
    <col min="12535" max="12535" width="2.85546875" style="53" customWidth="1"/>
    <col min="12536" max="12536" width="21.7109375" style="53" customWidth="1"/>
    <col min="12537" max="12537" width="2.140625" style="53" customWidth="1"/>
    <col min="12538" max="12538" width="7.85546875" style="53" customWidth="1"/>
    <col min="12539" max="12539" width="2.140625" style="53" customWidth="1"/>
    <col min="12540" max="12540" width="12.7109375" style="53" customWidth="1"/>
    <col min="12541" max="12541" width="2.140625" style="53" customWidth="1"/>
    <col min="12542" max="12542" width="12.7109375" style="53" customWidth="1"/>
    <col min="12543" max="12543" width="2.140625" style="53" customWidth="1"/>
    <col min="12544" max="12544" width="23.7109375" style="53" customWidth="1"/>
    <col min="12545" max="12545" width="2.140625" style="53" customWidth="1"/>
    <col min="12546" max="12546" width="7.140625" style="53" customWidth="1"/>
    <col min="12547" max="12547" width="2.140625" style="53" customWidth="1"/>
    <col min="12548" max="12548" width="12.7109375" style="53" customWidth="1"/>
    <col min="12549" max="12549" width="2.140625" style="53" customWidth="1"/>
    <col min="12550" max="12550" width="12.7109375" style="53" customWidth="1"/>
    <col min="12551" max="12551" width="1.85546875" style="53" customWidth="1"/>
    <col min="12552" max="12553" width="5.85546875" style="53" customWidth="1"/>
    <col min="12554" max="12555" width="7.85546875" style="53" customWidth="1"/>
    <col min="12556" max="12556" width="14.7109375" style="53" customWidth="1"/>
    <col min="12557" max="12790" width="9" style="53"/>
    <col min="12791" max="12791" width="2.85546875" style="53" customWidth="1"/>
    <col min="12792" max="12792" width="21.7109375" style="53" customWidth="1"/>
    <col min="12793" max="12793" width="2.140625" style="53" customWidth="1"/>
    <col min="12794" max="12794" width="7.85546875" style="53" customWidth="1"/>
    <col min="12795" max="12795" width="2.140625" style="53" customWidth="1"/>
    <col min="12796" max="12796" width="12.7109375" style="53" customWidth="1"/>
    <col min="12797" max="12797" width="2.140625" style="53" customWidth="1"/>
    <col min="12798" max="12798" width="12.7109375" style="53" customWidth="1"/>
    <col min="12799" max="12799" width="2.140625" style="53" customWidth="1"/>
    <col min="12800" max="12800" width="23.7109375" style="53" customWidth="1"/>
    <col min="12801" max="12801" width="2.140625" style="53" customWidth="1"/>
    <col min="12802" max="12802" width="7.140625" style="53" customWidth="1"/>
    <col min="12803" max="12803" width="2.140625" style="53" customWidth="1"/>
    <col min="12804" max="12804" width="12.7109375" style="53" customWidth="1"/>
    <col min="12805" max="12805" width="2.140625" style="53" customWidth="1"/>
    <col min="12806" max="12806" width="12.7109375" style="53" customWidth="1"/>
    <col min="12807" max="12807" width="1.85546875" style="53" customWidth="1"/>
    <col min="12808" max="12809" width="5.85546875" style="53" customWidth="1"/>
    <col min="12810" max="12811" width="7.85546875" style="53" customWidth="1"/>
    <col min="12812" max="12812" width="14.7109375" style="53" customWidth="1"/>
    <col min="12813" max="13046" width="9" style="53"/>
    <col min="13047" max="13047" width="2.85546875" style="53" customWidth="1"/>
    <col min="13048" max="13048" width="21.7109375" style="53" customWidth="1"/>
    <col min="13049" max="13049" width="2.140625" style="53" customWidth="1"/>
    <col min="13050" max="13050" width="7.85546875" style="53" customWidth="1"/>
    <col min="13051" max="13051" width="2.140625" style="53" customWidth="1"/>
    <col min="13052" max="13052" width="12.7109375" style="53" customWidth="1"/>
    <col min="13053" max="13053" width="2.140625" style="53" customWidth="1"/>
    <col min="13054" max="13054" width="12.7109375" style="53" customWidth="1"/>
    <col min="13055" max="13055" width="2.140625" style="53" customWidth="1"/>
    <col min="13056" max="13056" width="23.7109375" style="53" customWidth="1"/>
    <col min="13057" max="13057" width="2.140625" style="53" customWidth="1"/>
    <col min="13058" max="13058" width="7.140625" style="53" customWidth="1"/>
    <col min="13059" max="13059" width="2.140625" style="53" customWidth="1"/>
    <col min="13060" max="13060" width="12.7109375" style="53" customWidth="1"/>
    <col min="13061" max="13061" width="2.140625" style="53" customWidth="1"/>
    <col min="13062" max="13062" width="12.7109375" style="53" customWidth="1"/>
    <col min="13063" max="13063" width="1.85546875" style="53" customWidth="1"/>
    <col min="13064" max="13065" width="5.85546875" style="53" customWidth="1"/>
    <col min="13066" max="13067" width="7.85546875" style="53" customWidth="1"/>
    <col min="13068" max="13068" width="14.7109375" style="53" customWidth="1"/>
    <col min="13069" max="13302" width="9" style="53"/>
    <col min="13303" max="13303" width="2.85546875" style="53" customWidth="1"/>
    <col min="13304" max="13304" width="21.7109375" style="53" customWidth="1"/>
    <col min="13305" max="13305" width="2.140625" style="53" customWidth="1"/>
    <col min="13306" max="13306" width="7.85546875" style="53" customWidth="1"/>
    <col min="13307" max="13307" width="2.140625" style="53" customWidth="1"/>
    <col min="13308" max="13308" width="12.7109375" style="53" customWidth="1"/>
    <col min="13309" max="13309" width="2.140625" style="53" customWidth="1"/>
    <col min="13310" max="13310" width="12.7109375" style="53" customWidth="1"/>
    <col min="13311" max="13311" width="2.140625" style="53" customWidth="1"/>
    <col min="13312" max="13312" width="23.7109375" style="53" customWidth="1"/>
    <col min="13313" max="13313" width="2.140625" style="53" customWidth="1"/>
    <col min="13314" max="13314" width="7.140625" style="53" customWidth="1"/>
    <col min="13315" max="13315" width="2.140625" style="53" customWidth="1"/>
    <col min="13316" max="13316" width="12.7109375" style="53" customWidth="1"/>
    <col min="13317" max="13317" width="2.140625" style="53" customWidth="1"/>
    <col min="13318" max="13318" width="12.7109375" style="53" customWidth="1"/>
    <col min="13319" max="13319" width="1.85546875" style="53" customWidth="1"/>
    <col min="13320" max="13321" width="5.85546875" style="53" customWidth="1"/>
    <col min="13322" max="13323" width="7.85546875" style="53" customWidth="1"/>
    <col min="13324" max="13324" width="14.7109375" style="53" customWidth="1"/>
    <col min="13325" max="13558" width="9" style="53"/>
    <col min="13559" max="13559" width="2.85546875" style="53" customWidth="1"/>
    <col min="13560" max="13560" width="21.7109375" style="53" customWidth="1"/>
    <col min="13561" max="13561" width="2.140625" style="53" customWidth="1"/>
    <col min="13562" max="13562" width="7.85546875" style="53" customWidth="1"/>
    <col min="13563" max="13563" width="2.140625" style="53" customWidth="1"/>
    <col min="13564" max="13564" width="12.7109375" style="53" customWidth="1"/>
    <col min="13565" max="13565" width="2.140625" style="53" customWidth="1"/>
    <col min="13566" max="13566" width="12.7109375" style="53" customWidth="1"/>
    <col min="13567" max="13567" width="2.140625" style="53" customWidth="1"/>
    <col min="13568" max="13568" width="23.7109375" style="53" customWidth="1"/>
    <col min="13569" max="13569" width="2.140625" style="53" customWidth="1"/>
    <col min="13570" max="13570" width="7.140625" style="53" customWidth="1"/>
    <col min="13571" max="13571" width="2.140625" style="53" customWidth="1"/>
    <col min="13572" max="13572" width="12.7109375" style="53" customWidth="1"/>
    <col min="13573" max="13573" width="2.140625" style="53" customWidth="1"/>
    <col min="13574" max="13574" width="12.7109375" style="53" customWidth="1"/>
    <col min="13575" max="13575" width="1.85546875" style="53" customWidth="1"/>
    <col min="13576" max="13577" width="5.85546875" style="53" customWidth="1"/>
    <col min="13578" max="13579" width="7.85546875" style="53" customWidth="1"/>
    <col min="13580" max="13580" width="14.7109375" style="53" customWidth="1"/>
    <col min="13581" max="13814" width="9" style="53"/>
    <col min="13815" max="13815" width="2.85546875" style="53" customWidth="1"/>
    <col min="13816" max="13816" width="21.7109375" style="53" customWidth="1"/>
    <col min="13817" max="13817" width="2.140625" style="53" customWidth="1"/>
    <col min="13818" max="13818" width="7.85546875" style="53" customWidth="1"/>
    <col min="13819" max="13819" width="2.140625" style="53" customWidth="1"/>
    <col min="13820" max="13820" width="12.7109375" style="53" customWidth="1"/>
    <col min="13821" max="13821" width="2.140625" style="53" customWidth="1"/>
    <col min="13822" max="13822" width="12.7109375" style="53" customWidth="1"/>
    <col min="13823" max="13823" width="2.140625" style="53" customWidth="1"/>
    <col min="13824" max="13824" width="23.7109375" style="53" customWidth="1"/>
    <col min="13825" max="13825" width="2.140625" style="53" customWidth="1"/>
    <col min="13826" max="13826" width="7.140625" style="53" customWidth="1"/>
    <col min="13827" max="13827" width="2.140625" style="53" customWidth="1"/>
    <col min="13828" max="13828" width="12.7109375" style="53" customWidth="1"/>
    <col min="13829" max="13829" width="2.140625" style="53" customWidth="1"/>
    <col min="13830" max="13830" width="12.7109375" style="53" customWidth="1"/>
    <col min="13831" max="13831" width="1.85546875" style="53" customWidth="1"/>
    <col min="13832" max="13833" width="5.85546875" style="53" customWidth="1"/>
    <col min="13834" max="13835" width="7.85546875" style="53" customWidth="1"/>
    <col min="13836" max="13836" width="14.7109375" style="53" customWidth="1"/>
    <col min="13837" max="14070" width="9" style="53"/>
    <col min="14071" max="14071" width="2.85546875" style="53" customWidth="1"/>
    <col min="14072" max="14072" width="21.7109375" style="53" customWidth="1"/>
    <col min="14073" max="14073" width="2.140625" style="53" customWidth="1"/>
    <col min="14074" max="14074" width="7.85546875" style="53" customWidth="1"/>
    <col min="14075" max="14075" width="2.140625" style="53" customWidth="1"/>
    <col min="14076" max="14076" width="12.7109375" style="53" customWidth="1"/>
    <col min="14077" max="14077" width="2.140625" style="53" customWidth="1"/>
    <col min="14078" max="14078" width="12.7109375" style="53" customWidth="1"/>
    <col min="14079" max="14079" width="2.140625" style="53" customWidth="1"/>
    <col min="14080" max="14080" width="23.7109375" style="53" customWidth="1"/>
    <col min="14081" max="14081" width="2.140625" style="53" customWidth="1"/>
    <col min="14082" max="14082" width="7.140625" style="53" customWidth="1"/>
    <col min="14083" max="14083" width="2.140625" style="53" customWidth="1"/>
    <col min="14084" max="14084" width="12.7109375" style="53" customWidth="1"/>
    <col min="14085" max="14085" width="2.140625" style="53" customWidth="1"/>
    <col min="14086" max="14086" width="12.7109375" style="53" customWidth="1"/>
    <col min="14087" max="14087" width="1.85546875" style="53" customWidth="1"/>
    <col min="14088" max="14089" width="5.85546875" style="53" customWidth="1"/>
    <col min="14090" max="14091" width="7.85546875" style="53" customWidth="1"/>
    <col min="14092" max="14092" width="14.7109375" style="53" customWidth="1"/>
    <col min="14093" max="14326" width="9" style="53"/>
    <col min="14327" max="14327" width="2.85546875" style="53" customWidth="1"/>
    <col min="14328" max="14328" width="21.7109375" style="53" customWidth="1"/>
    <col min="14329" max="14329" width="2.140625" style="53" customWidth="1"/>
    <col min="14330" max="14330" width="7.85546875" style="53" customWidth="1"/>
    <col min="14331" max="14331" width="2.140625" style="53" customWidth="1"/>
    <col min="14332" max="14332" width="12.7109375" style="53" customWidth="1"/>
    <col min="14333" max="14333" width="2.140625" style="53" customWidth="1"/>
    <col min="14334" max="14334" width="12.7109375" style="53" customWidth="1"/>
    <col min="14335" max="14335" width="2.140625" style="53" customWidth="1"/>
    <col min="14336" max="14336" width="23.7109375" style="53" customWidth="1"/>
    <col min="14337" max="14337" width="2.140625" style="53" customWidth="1"/>
    <col min="14338" max="14338" width="7.140625" style="53" customWidth="1"/>
    <col min="14339" max="14339" width="2.140625" style="53" customWidth="1"/>
    <col min="14340" max="14340" width="12.7109375" style="53" customWidth="1"/>
    <col min="14341" max="14341" width="2.140625" style="53" customWidth="1"/>
    <col min="14342" max="14342" width="12.7109375" style="53" customWidth="1"/>
    <col min="14343" max="14343" width="1.85546875" style="53" customWidth="1"/>
    <col min="14344" max="14345" width="5.85546875" style="53" customWidth="1"/>
    <col min="14346" max="14347" width="7.85546875" style="53" customWidth="1"/>
    <col min="14348" max="14348" width="14.7109375" style="53" customWidth="1"/>
    <col min="14349" max="14582" width="9" style="53"/>
    <col min="14583" max="14583" width="2.85546875" style="53" customWidth="1"/>
    <col min="14584" max="14584" width="21.7109375" style="53" customWidth="1"/>
    <col min="14585" max="14585" width="2.140625" style="53" customWidth="1"/>
    <col min="14586" max="14586" width="7.85546875" style="53" customWidth="1"/>
    <col min="14587" max="14587" width="2.140625" style="53" customWidth="1"/>
    <col min="14588" max="14588" width="12.7109375" style="53" customWidth="1"/>
    <col min="14589" max="14589" width="2.140625" style="53" customWidth="1"/>
    <col min="14590" max="14590" width="12.7109375" style="53" customWidth="1"/>
    <col min="14591" max="14591" width="2.140625" style="53" customWidth="1"/>
    <col min="14592" max="14592" width="23.7109375" style="53" customWidth="1"/>
    <col min="14593" max="14593" width="2.140625" style="53" customWidth="1"/>
    <col min="14594" max="14594" width="7.140625" style="53" customWidth="1"/>
    <col min="14595" max="14595" width="2.140625" style="53" customWidth="1"/>
    <col min="14596" max="14596" width="12.7109375" style="53" customWidth="1"/>
    <col min="14597" max="14597" width="2.140625" style="53" customWidth="1"/>
    <col min="14598" max="14598" width="12.7109375" style="53" customWidth="1"/>
    <col min="14599" max="14599" width="1.85546875" style="53" customWidth="1"/>
    <col min="14600" max="14601" width="5.85546875" style="53" customWidth="1"/>
    <col min="14602" max="14603" width="7.85546875" style="53" customWidth="1"/>
    <col min="14604" max="14604" width="14.7109375" style="53" customWidth="1"/>
    <col min="14605" max="14838" width="9" style="53"/>
    <col min="14839" max="14839" width="2.85546875" style="53" customWidth="1"/>
    <col min="14840" max="14840" width="21.7109375" style="53" customWidth="1"/>
    <col min="14841" max="14841" width="2.140625" style="53" customWidth="1"/>
    <col min="14842" max="14842" width="7.85546875" style="53" customWidth="1"/>
    <col min="14843" max="14843" width="2.140625" style="53" customWidth="1"/>
    <col min="14844" max="14844" width="12.7109375" style="53" customWidth="1"/>
    <col min="14845" max="14845" width="2.140625" style="53" customWidth="1"/>
    <col min="14846" max="14846" width="12.7109375" style="53" customWidth="1"/>
    <col min="14847" max="14847" width="2.140625" style="53" customWidth="1"/>
    <col min="14848" max="14848" width="23.7109375" style="53" customWidth="1"/>
    <col min="14849" max="14849" width="2.140625" style="53" customWidth="1"/>
    <col min="14850" max="14850" width="7.140625" style="53" customWidth="1"/>
    <col min="14851" max="14851" width="2.140625" style="53" customWidth="1"/>
    <col min="14852" max="14852" width="12.7109375" style="53" customWidth="1"/>
    <col min="14853" max="14853" width="2.140625" style="53" customWidth="1"/>
    <col min="14854" max="14854" width="12.7109375" style="53" customWidth="1"/>
    <col min="14855" max="14855" width="1.85546875" style="53" customWidth="1"/>
    <col min="14856" max="14857" width="5.85546875" style="53" customWidth="1"/>
    <col min="14858" max="14859" width="7.85546875" style="53" customWidth="1"/>
    <col min="14860" max="14860" width="14.7109375" style="53" customWidth="1"/>
    <col min="14861" max="15094" width="9" style="53"/>
    <col min="15095" max="15095" width="2.85546875" style="53" customWidth="1"/>
    <col min="15096" max="15096" width="21.7109375" style="53" customWidth="1"/>
    <col min="15097" max="15097" width="2.140625" style="53" customWidth="1"/>
    <col min="15098" max="15098" width="7.85546875" style="53" customWidth="1"/>
    <col min="15099" max="15099" width="2.140625" style="53" customWidth="1"/>
    <col min="15100" max="15100" width="12.7109375" style="53" customWidth="1"/>
    <col min="15101" max="15101" width="2.140625" style="53" customWidth="1"/>
    <col min="15102" max="15102" width="12.7109375" style="53" customWidth="1"/>
    <col min="15103" max="15103" width="2.140625" style="53" customWidth="1"/>
    <col min="15104" max="15104" width="23.7109375" style="53" customWidth="1"/>
    <col min="15105" max="15105" width="2.140625" style="53" customWidth="1"/>
    <col min="15106" max="15106" width="7.140625" style="53" customWidth="1"/>
    <col min="15107" max="15107" width="2.140625" style="53" customWidth="1"/>
    <col min="15108" max="15108" width="12.7109375" style="53" customWidth="1"/>
    <col min="15109" max="15109" width="2.140625" style="53" customWidth="1"/>
    <col min="15110" max="15110" width="12.7109375" style="53" customWidth="1"/>
    <col min="15111" max="15111" width="1.85546875" style="53" customWidth="1"/>
    <col min="15112" max="15113" width="5.85546875" style="53" customWidth="1"/>
    <col min="15114" max="15115" width="7.85546875" style="53" customWidth="1"/>
    <col min="15116" max="15116" width="14.7109375" style="53" customWidth="1"/>
    <col min="15117" max="15350" width="9" style="53"/>
    <col min="15351" max="15351" width="2.85546875" style="53" customWidth="1"/>
    <col min="15352" max="15352" width="21.7109375" style="53" customWidth="1"/>
    <col min="15353" max="15353" width="2.140625" style="53" customWidth="1"/>
    <col min="15354" max="15354" width="7.85546875" style="53" customWidth="1"/>
    <col min="15355" max="15355" width="2.140625" style="53" customWidth="1"/>
    <col min="15356" max="15356" width="12.7109375" style="53" customWidth="1"/>
    <col min="15357" max="15357" width="2.140625" style="53" customWidth="1"/>
    <col min="15358" max="15358" width="12.7109375" style="53" customWidth="1"/>
    <col min="15359" max="15359" width="2.140625" style="53" customWidth="1"/>
    <col min="15360" max="15360" width="23.7109375" style="53" customWidth="1"/>
    <col min="15361" max="15361" width="2.140625" style="53" customWidth="1"/>
    <col min="15362" max="15362" width="7.140625" style="53" customWidth="1"/>
    <col min="15363" max="15363" width="2.140625" style="53" customWidth="1"/>
    <col min="15364" max="15364" width="12.7109375" style="53" customWidth="1"/>
    <col min="15365" max="15365" width="2.140625" style="53" customWidth="1"/>
    <col min="15366" max="15366" width="12.7109375" style="53" customWidth="1"/>
    <col min="15367" max="15367" width="1.85546875" style="53" customWidth="1"/>
    <col min="15368" max="15369" width="5.85546875" style="53" customWidth="1"/>
    <col min="15370" max="15371" width="7.85546875" style="53" customWidth="1"/>
    <col min="15372" max="15372" width="14.7109375" style="53" customWidth="1"/>
    <col min="15373" max="15606" width="9" style="53"/>
    <col min="15607" max="15607" width="2.85546875" style="53" customWidth="1"/>
    <col min="15608" max="15608" width="21.7109375" style="53" customWidth="1"/>
    <col min="15609" max="15609" width="2.140625" style="53" customWidth="1"/>
    <col min="15610" max="15610" width="7.85546875" style="53" customWidth="1"/>
    <col min="15611" max="15611" width="2.140625" style="53" customWidth="1"/>
    <col min="15612" max="15612" width="12.7109375" style="53" customWidth="1"/>
    <col min="15613" max="15613" width="2.140625" style="53" customWidth="1"/>
    <col min="15614" max="15614" width="12.7109375" style="53" customWidth="1"/>
    <col min="15615" max="15615" width="2.140625" style="53" customWidth="1"/>
    <col min="15616" max="15616" width="23.7109375" style="53" customWidth="1"/>
    <col min="15617" max="15617" width="2.140625" style="53" customWidth="1"/>
    <col min="15618" max="15618" width="7.140625" style="53" customWidth="1"/>
    <col min="15619" max="15619" width="2.140625" style="53" customWidth="1"/>
    <col min="15620" max="15620" width="12.7109375" style="53" customWidth="1"/>
    <col min="15621" max="15621" width="2.140625" style="53" customWidth="1"/>
    <col min="15622" max="15622" width="12.7109375" style="53" customWidth="1"/>
    <col min="15623" max="15623" width="1.85546875" style="53" customWidth="1"/>
    <col min="15624" max="15625" width="5.85546875" style="53" customWidth="1"/>
    <col min="15626" max="15627" width="7.85546875" style="53" customWidth="1"/>
    <col min="15628" max="15628" width="14.7109375" style="53" customWidth="1"/>
    <col min="15629" max="15862" width="9" style="53"/>
    <col min="15863" max="15863" width="2.85546875" style="53" customWidth="1"/>
    <col min="15864" max="15864" width="21.7109375" style="53" customWidth="1"/>
    <col min="15865" max="15865" width="2.140625" style="53" customWidth="1"/>
    <col min="15866" max="15866" width="7.85546875" style="53" customWidth="1"/>
    <col min="15867" max="15867" width="2.140625" style="53" customWidth="1"/>
    <col min="15868" max="15868" width="12.7109375" style="53" customWidth="1"/>
    <col min="15869" max="15869" width="2.140625" style="53" customWidth="1"/>
    <col min="15870" max="15870" width="12.7109375" style="53" customWidth="1"/>
    <col min="15871" max="15871" width="2.140625" style="53" customWidth="1"/>
    <col min="15872" max="15872" width="23.7109375" style="53" customWidth="1"/>
    <col min="15873" max="15873" width="2.140625" style="53" customWidth="1"/>
    <col min="15874" max="15874" width="7.140625" style="53" customWidth="1"/>
    <col min="15875" max="15875" width="2.140625" style="53" customWidth="1"/>
    <col min="15876" max="15876" width="12.7109375" style="53" customWidth="1"/>
    <col min="15877" max="15877" width="2.140625" style="53" customWidth="1"/>
    <col min="15878" max="15878" width="12.7109375" style="53" customWidth="1"/>
    <col min="15879" max="15879" width="1.85546875" style="53" customWidth="1"/>
    <col min="15880" max="15881" width="5.85546875" style="53" customWidth="1"/>
    <col min="15882" max="15883" width="7.85546875" style="53" customWidth="1"/>
    <col min="15884" max="15884" width="14.7109375" style="53" customWidth="1"/>
    <col min="15885" max="16118" width="9" style="53"/>
    <col min="16119" max="16119" width="2.85546875" style="53" customWidth="1"/>
    <col min="16120" max="16120" width="21.7109375" style="53" customWidth="1"/>
    <col min="16121" max="16121" width="2.140625" style="53" customWidth="1"/>
    <col min="16122" max="16122" width="7.85546875" style="53" customWidth="1"/>
    <col min="16123" max="16123" width="2.140625" style="53" customWidth="1"/>
    <col min="16124" max="16124" width="12.7109375" style="53" customWidth="1"/>
    <col min="16125" max="16125" width="2.140625" style="53" customWidth="1"/>
    <col min="16126" max="16126" width="12.7109375" style="53" customWidth="1"/>
    <col min="16127" max="16127" width="2.140625" style="53" customWidth="1"/>
    <col min="16128" max="16128" width="23.7109375" style="53" customWidth="1"/>
    <col min="16129" max="16129" width="2.140625" style="53" customWidth="1"/>
    <col min="16130" max="16130" width="7.140625" style="53" customWidth="1"/>
    <col min="16131" max="16131" width="2.140625" style="53" customWidth="1"/>
    <col min="16132" max="16132" width="12.7109375" style="53" customWidth="1"/>
    <col min="16133" max="16133" width="2.140625" style="53" customWidth="1"/>
    <col min="16134" max="16134" width="12.7109375" style="53" customWidth="1"/>
    <col min="16135" max="16135" width="1.85546875" style="53" customWidth="1"/>
    <col min="16136" max="16137" width="5.85546875" style="53" customWidth="1"/>
    <col min="16138" max="16139" width="7.85546875" style="53" customWidth="1"/>
    <col min="16140" max="16140" width="14.7109375" style="53" customWidth="1"/>
    <col min="16141" max="16384" width="9" style="53"/>
  </cols>
  <sheetData>
    <row r="1" spans="1:18" ht="24.75" customHeight="1" x14ac:dyDescent="0.25">
      <c r="A1" s="1968" t="str">
        <f>'سر برگ صفحات'!A1</f>
        <v>شرکت داروسازان التیام (سهامی خاص)</v>
      </c>
      <c r="B1" s="1968"/>
      <c r="C1" s="1968"/>
      <c r="D1" s="1968"/>
      <c r="E1" s="1968"/>
      <c r="F1" s="1968"/>
      <c r="G1" s="1968"/>
      <c r="H1" s="1968"/>
      <c r="I1" s="1968"/>
      <c r="J1" s="1968"/>
      <c r="K1" s="1968"/>
      <c r="L1" s="1852"/>
      <c r="M1" s="1852"/>
      <c r="N1" s="1852"/>
      <c r="O1" s="1852"/>
      <c r="P1" s="1852"/>
    </row>
    <row r="2" spans="1:18" ht="24.75" customHeight="1" x14ac:dyDescent="0.25">
      <c r="A2" s="1968" t="s">
        <v>3</v>
      </c>
      <c r="B2" s="1968"/>
      <c r="C2" s="1968"/>
      <c r="D2" s="1968"/>
      <c r="E2" s="1968"/>
      <c r="F2" s="1968"/>
      <c r="G2" s="1968"/>
      <c r="H2" s="1968"/>
      <c r="I2" s="1968"/>
      <c r="J2" s="1968"/>
      <c r="K2" s="1968"/>
      <c r="L2" s="1852"/>
      <c r="M2" s="1852"/>
      <c r="N2" s="1852"/>
      <c r="O2" s="1852"/>
      <c r="P2" s="1852"/>
    </row>
    <row r="3" spans="1:18" ht="24.75" customHeight="1" x14ac:dyDescent="0.25">
      <c r="A3" s="1968" t="s">
        <v>2207</v>
      </c>
      <c r="B3" s="1968"/>
      <c r="C3" s="1968"/>
      <c r="D3" s="1968"/>
      <c r="E3" s="1968"/>
      <c r="F3" s="1968"/>
      <c r="G3" s="1968"/>
      <c r="H3" s="1968"/>
      <c r="I3" s="1968"/>
      <c r="J3" s="1968"/>
      <c r="K3" s="1968"/>
      <c r="L3" s="1852"/>
      <c r="M3" s="1852"/>
      <c r="N3" s="1852"/>
      <c r="O3" s="1852"/>
      <c r="P3" s="1852"/>
    </row>
    <row r="4" spans="1:18" s="24" customFormat="1" ht="21.75" customHeight="1" x14ac:dyDescent="0.25">
      <c r="A4" s="22"/>
      <c r="B4" s="1121"/>
      <c r="C4" s="22"/>
      <c r="D4" s="1156"/>
      <c r="E4" s="22"/>
      <c r="F4" s="1876"/>
      <c r="G4" s="1149"/>
      <c r="H4" s="1179"/>
      <c r="I4" s="1115"/>
      <c r="J4" s="1125"/>
      <c r="K4" s="1115"/>
      <c r="L4" s="1125"/>
      <c r="M4" s="1125"/>
      <c r="N4" s="1125"/>
      <c r="O4" s="1125"/>
      <c r="P4" s="1125"/>
      <c r="Q4" s="1120"/>
    </row>
    <row r="5" spans="1:18" s="24" customFormat="1" ht="24.75" customHeight="1" x14ac:dyDescent="0.25">
      <c r="A5" s="22"/>
      <c r="B5" s="1121"/>
      <c r="C5" s="22"/>
      <c r="D5" s="1160"/>
      <c r="E5" s="200"/>
      <c r="F5" s="1876"/>
      <c r="G5" s="1149"/>
      <c r="H5" s="1125"/>
      <c r="I5" s="23"/>
      <c r="J5" s="1470"/>
      <c r="K5" s="23"/>
      <c r="L5" s="23"/>
      <c r="M5" s="23"/>
      <c r="N5" s="23"/>
      <c r="O5" s="23"/>
      <c r="P5" s="23"/>
      <c r="Q5" s="1120"/>
    </row>
    <row r="6" spans="1:18" s="151" customFormat="1" ht="24.75" customHeight="1" x14ac:dyDescent="0.25">
      <c r="A6" s="128"/>
      <c r="B6" s="1155"/>
      <c r="C6" s="128"/>
      <c r="D6" s="1147" t="s">
        <v>15</v>
      </c>
      <c r="E6" s="1142"/>
      <c r="F6" s="1141" t="s">
        <v>2204</v>
      </c>
      <c r="G6" s="1142"/>
      <c r="H6" s="1142"/>
      <c r="I6" s="1141" t="s">
        <v>2147</v>
      </c>
      <c r="J6" s="1142"/>
      <c r="K6" s="1141" t="s">
        <v>2208</v>
      </c>
      <c r="L6" s="1142"/>
      <c r="M6" s="1142"/>
      <c r="N6" s="1142"/>
      <c r="O6" s="1142"/>
      <c r="P6" s="1142"/>
      <c r="Q6" s="1155"/>
    </row>
    <row r="7" spans="1:18" s="188" customFormat="1" ht="24.75" customHeight="1" x14ac:dyDescent="0.25">
      <c r="A7" s="169"/>
      <c r="B7" s="1149" t="s">
        <v>22</v>
      </c>
      <c r="C7" s="169"/>
      <c r="D7" s="1142"/>
      <c r="E7" s="1142"/>
      <c r="F7" s="1142" t="s">
        <v>1682</v>
      </c>
      <c r="G7" s="1142"/>
      <c r="H7" s="1142"/>
      <c r="I7" s="1142" t="s">
        <v>1682</v>
      </c>
      <c r="J7" s="1142"/>
      <c r="K7" s="1142" t="s">
        <v>1682</v>
      </c>
      <c r="L7" s="1142"/>
      <c r="M7" s="1142"/>
      <c r="N7" s="1142"/>
      <c r="O7" s="1142"/>
      <c r="P7" s="1142"/>
      <c r="Q7" s="1155"/>
    </row>
    <row r="8" spans="1:18" ht="24.75" customHeight="1" x14ac:dyDescent="0.25">
      <c r="A8" s="163"/>
      <c r="B8" s="1149" t="s">
        <v>2001</v>
      </c>
      <c r="C8" s="163"/>
      <c r="D8" s="1156"/>
      <c r="E8" s="163"/>
      <c r="F8" s="998"/>
      <c r="G8" s="1471"/>
      <c r="H8" s="1425"/>
      <c r="I8" s="998"/>
      <c r="J8" s="1471"/>
      <c r="K8" s="998"/>
      <c r="L8" s="1471"/>
      <c r="M8" s="1471"/>
      <c r="N8" s="1471"/>
      <c r="O8" s="1471"/>
      <c r="P8" s="1471"/>
    </row>
    <row r="9" spans="1:18" ht="24.75" customHeight="1" x14ac:dyDescent="0.25">
      <c r="A9" s="163"/>
      <c r="B9" s="1157" t="s">
        <v>1242</v>
      </c>
      <c r="C9" s="163"/>
      <c r="D9" s="1142">
        <v>12</v>
      </c>
      <c r="E9" s="163"/>
      <c r="F9" s="1122">
        <f>'60-20moin'!AC277+'60-20moin'!CY277</f>
        <v>5620002497572</v>
      </c>
      <c r="G9" s="1425"/>
      <c r="H9" s="1126"/>
      <c r="I9" s="1122">
        <v>5512743567543</v>
      </c>
      <c r="J9" s="1427"/>
      <c r="K9" s="1128">
        <v>5100823790408</v>
      </c>
      <c r="L9" s="1427"/>
      <c r="M9" s="1427"/>
      <c r="N9" s="1427"/>
      <c r="O9" s="1427"/>
      <c r="P9" s="1427"/>
      <c r="Q9" s="34">
        <f>F9-I9</f>
        <v>107258930029</v>
      </c>
    </row>
    <row r="10" spans="1:18" ht="24.75" customHeight="1" x14ac:dyDescent="0.25">
      <c r="A10" s="163"/>
      <c r="B10" s="1157" t="s">
        <v>1243</v>
      </c>
      <c r="C10" s="163"/>
      <c r="D10" s="1142">
        <v>13</v>
      </c>
      <c r="E10" s="163"/>
      <c r="F10" s="1122">
        <f>'60-20moin'!AM277+'60-20moin'!AN277+'60-20moin'!CZ277</f>
        <v>1031673229</v>
      </c>
      <c r="G10" s="1425"/>
      <c r="H10" s="1126"/>
      <c r="I10" s="1122">
        <v>899164229</v>
      </c>
      <c r="J10" s="1427"/>
      <c r="K10" s="1128">
        <v>866452229</v>
      </c>
      <c r="L10" s="1427"/>
      <c r="M10" s="1427"/>
      <c r="N10" s="1427"/>
      <c r="O10" s="1427"/>
      <c r="P10" s="1427"/>
      <c r="Q10" s="34">
        <f>F10-I10</f>
        <v>132509000</v>
      </c>
    </row>
    <row r="11" spans="1:18" ht="24.75" customHeight="1" x14ac:dyDescent="0.25">
      <c r="A11" s="163"/>
      <c r="B11" s="1157" t="s">
        <v>187</v>
      </c>
      <c r="C11" s="163"/>
      <c r="D11" s="1150" t="s">
        <v>661</v>
      </c>
      <c r="E11" s="163"/>
      <c r="F11" s="1122">
        <v>1452000000</v>
      </c>
      <c r="G11" s="1425"/>
      <c r="H11" s="1126"/>
      <c r="I11" s="1122">
        <v>1452000000</v>
      </c>
      <c r="J11" s="1427"/>
      <c r="K11" s="1128">
        <v>1452000000</v>
      </c>
      <c r="L11" s="1427"/>
      <c r="M11" s="1427"/>
      <c r="N11" s="1427"/>
      <c r="O11" s="1427"/>
      <c r="P11" s="1427"/>
    </row>
    <row r="12" spans="1:18" ht="24.75" customHeight="1" x14ac:dyDescent="0.25">
      <c r="A12" s="163"/>
      <c r="B12" s="1149" t="s">
        <v>25</v>
      </c>
      <c r="C12" s="163"/>
      <c r="D12" s="1156"/>
      <c r="E12" s="163"/>
      <c r="F12" s="1870">
        <f>SUM(F9:F11)</f>
        <v>5622486170801</v>
      </c>
      <c r="G12" s="1731">
        <f t="shared" ref="G12:I12" si="0">SUM(G9:G11)</f>
        <v>0</v>
      </c>
      <c r="H12" s="1472">
        <f t="shared" si="0"/>
        <v>0</v>
      </c>
      <c r="I12" s="1870">
        <f t="shared" si="0"/>
        <v>5515094731772</v>
      </c>
      <c r="J12" s="1731">
        <f t="shared" ref="J12" si="1">SUM(J9:J11)</f>
        <v>0</v>
      </c>
      <c r="K12" s="1870">
        <f t="shared" ref="K12" si="2">SUM(K9:K11)</f>
        <v>5103142242637</v>
      </c>
      <c r="L12" s="1731"/>
      <c r="M12" s="1731"/>
      <c r="N12" s="1731"/>
      <c r="O12" s="1731"/>
      <c r="P12" s="1731"/>
    </row>
    <row r="13" spans="1:18" ht="24.75" customHeight="1" x14ac:dyDescent="0.25">
      <c r="A13" s="163"/>
      <c r="B13" s="1149" t="s">
        <v>23</v>
      </c>
      <c r="C13" s="163"/>
      <c r="D13" s="1156"/>
      <c r="E13" s="163"/>
      <c r="F13" s="1871"/>
      <c r="G13" s="1877"/>
      <c r="H13" s="1126"/>
      <c r="I13" s="1871"/>
      <c r="J13" s="1126"/>
      <c r="K13" s="1128"/>
      <c r="L13" s="1126"/>
      <c r="M13" s="1126"/>
      <c r="N13" s="1126"/>
      <c r="O13" s="1126"/>
      <c r="P13" s="1126"/>
      <c r="R13" s="1152"/>
    </row>
    <row r="14" spans="1:18" ht="24.75" customHeight="1" x14ac:dyDescent="0.25">
      <c r="A14" s="163"/>
      <c r="B14" s="1157" t="s">
        <v>1244</v>
      </c>
      <c r="C14" s="163"/>
      <c r="D14" s="1142">
        <v>15</v>
      </c>
      <c r="E14" s="163"/>
      <c r="F14" s="1871">
        <f>'پیش پرداخت  موجودی کالا 15-16'!G18</f>
        <v>151253545155</v>
      </c>
      <c r="G14" s="1429"/>
      <c r="H14" s="1427"/>
      <c r="I14" s="1871">
        <v>62901871540</v>
      </c>
      <c r="J14" s="1429"/>
      <c r="K14" s="1871">
        <v>63732245616</v>
      </c>
      <c r="L14" s="1429"/>
      <c r="M14" s="1429"/>
      <c r="N14" s="1429"/>
      <c r="O14" s="1429"/>
      <c r="P14" s="1429"/>
      <c r="Q14" s="34">
        <f>I14-F14</f>
        <v>-88351673615</v>
      </c>
      <c r="R14" s="1152"/>
    </row>
    <row r="15" spans="1:18" ht="24.75" customHeight="1" x14ac:dyDescent="0.25">
      <c r="A15" s="163"/>
      <c r="B15" s="1157" t="s">
        <v>1245</v>
      </c>
      <c r="C15" s="163"/>
      <c r="D15" s="1151">
        <v>16</v>
      </c>
      <c r="E15" s="163"/>
      <c r="F15" s="1871">
        <f>'پیش پرداخت  موجودی کالا 15-16'!G25</f>
        <v>2116950470565</v>
      </c>
      <c r="G15" s="1429"/>
      <c r="H15" s="1427"/>
      <c r="I15" s="1871">
        <v>1808098055424</v>
      </c>
      <c r="J15" s="1429"/>
      <c r="K15" s="1871">
        <v>1202359754952</v>
      </c>
      <c r="L15" s="1429"/>
      <c r="M15" s="1429"/>
      <c r="N15" s="1429"/>
      <c r="O15" s="1429"/>
      <c r="P15" s="1429"/>
      <c r="Q15" s="34">
        <f>F15-I15</f>
        <v>308852415141</v>
      </c>
    </row>
    <row r="16" spans="1:18" ht="24.75" customHeight="1" x14ac:dyDescent="0.25">
      <c r="A16" s="163"/>
      <c r="B16" s="1642" t="s">
        <v>1246</v>
      </c>
      <c r="C16" s="163"/>
      <c r="D16" s="1142">
        <v>17</v>
      </c>
      <c r="E16" s="163"/>
      <c r="F16" s="1871">
        <f>'ح دریافتنی  یادداشت -17'!G26</f>
        <v>14755085238391</v>
      </c>
      <c r="G16" s="1429"/>
      <c r="H16" s="1427"/>
      <c r="I16" s="1871">
        <v>8625216233132</v>
      </c>
      <c r="J16" s="1429"/>
      <c r="K16" s="1871">
        <v>6187738332179</v>
      </c>
      <c r="L16" s="1429"/>
      <c r="M16" s="1429"/>
      <c r="N16" s="1429"/>
      <c r="O16" s="1429"/>
      <c r="P16" s="1429"/>
      <c r="Q16" s="34">
        <f>F16-I16</f>
        <v>6129869005259</v>
      </c>
      <c r="R16" s="1152">
        <f>I16-2323863917-F16</f>
        <v>-6132192869176</v>
      </c>
    </row>
    <row r="17" spans="1:20" ht="24.75" customHeight="1" x14ac:dyDescent="0.25">
      <c r="A17" s="163"/>
      <c r="B17" s="1157" t="s">
        <v>28</v>
      </c>
      <c r="C17" s="163"/>
      <c r="D17" s="1142">
        <v>18</v>
      </c>
      <c r="E17" s="163"/>
      <c r="F17" s="1872">
        <f>'موجودی نقد یادداشت -18'!F10</f>
        <v>365352017971</v>
      </c>
      <c r="G17" s="1429"/>
      <c r="H17" s="1427"/>
      <c r="I17" s="1872">
        <v>690598150329</v>
      </c>
      <c r="J17" s="1429"/>
      <c r="K17" s="1872">
        <v>504868777370</v>
      </c>
      <c r="L17" s="1429"/>
      <c r="M17" s="1429"/>
      <c r="N17" s="1429"/>
      <c r="O17" s="1429"/>
      <c r="P17" s="1429"/>
      <c r="Q17" s="34">
        <f>F17-I17</f>
        <v>-325246132358</v>
      </c>
    </row>
    <row r="18" spans="1:20" ht="24.75" customHeight="1" x14ac:dyDescent="0.25">
      <c r="A18" s="163"/>
      <c r="B18" s="1032" t="s">
        <v>29</v>
      </c>
      <c r="C18" s="163"/>
      <c r="D18" s="1142"/>
      <c r="E18" s="163"/>
      <c r="F18" s="1146">
        <f>SUM(F14:F17)</f>
        <v>17388641272082</v>
      </c>
      <c r="G18" s="1731">
        <f t="shared" ref="G18:I18" si="3">SUM(G14:G17)</f>
        <v>0</v>
      </c>
      <c r="H18" s="1731">
        <f t="shared" si="3"/>
        <v>0</v>
      </c>
      <c r="I18" s="1146">
        <f t="shared" si="3"/>
        <v>11186814310425</v>
      </c>
      <c r="J18" s="1731">
        <f t="shared" ref="J18" si="4">SUM(J14:J17)</f>
        <v>0</v>
      </c>
      <c r="K18" s="1146">
        <f t="shared" ref="K18" si="5">SUM(K14:K17)</f>
        <v>7958699110117</v>
      </c>
      <c r="L18" s="1731"/>
      <c r="M18" s="1731"/>
      <c r="N18" s="1731"/>
      <c r="O18" s="1731"/>
      <c r="P18" s="1731"/>
    </row>
    <row r="19" spans="1:20" ht="24.75" customHeight="1" thickBot="1" x14ac:dyDescent="0.3">
      <c r="A19" s="163"/>
      <c r="B19" s="1032" t="s">
        <v>280</v>
      </c>
      <c r="F19" s="1873">
        <f>F12+F18</f>
        <v>23011127442883</v>
      </c>
      <c r="G19" s="1471">
        <f t="shared" ref="G19:I19" si="6">G12+G18</f>
        <v>0</v>
      </c>
      <c r="H19" s="1571">
        <f t="shared" si="6"/>
        <v>0</v>
      </c>
      <c r="I19" s="1873">
        <f t="shared" si="6"/>
        <v>16701909042197</v>
      </c>
      <c r="J19" s="1471">
        <f t="shared" ref="J19" si="7">J12+J18</f>
        <v>0</v>
      </c>
      <c r="K19" s="1873">
        <f t="shared" ref="K19" si="8">K12+K18</f>
        <v>13061841352754</v>
      </c>
      <c r="L19" s="1471"/>
      <c r="M19" s="1471"/>
      <c r="N19" s="1471"/>
      <c r="O19" s="1471"/>
      <c r="P19" s="1471"/>
      <c r="Q19" s="1120">
        <v>5903248094555</v>
      </c>
      <c r="R19" s="1152">
        <v>0.72482999999999997</v>
      </c>
    </row>
    <row r="20" spans="1:20" ht="24.75" customHeight="1" thickTop="1" x14ac:dyDescent="0.25">
      <c r="A20" s="163"/>
      <c r="B20" s="1032" t="s">
        <v>30</v>
      </c>
      <c r="D20" s="1142"/>
      <c r="F20" s="1122"/>
      <c r="G20" s="1425"/>
      <c r="H20" s="1425"/>
      <c r="I20" s="1122"/>
      <c r="J20" s="1425"/>
      <c r="K20" s="1122"/>
      <c r="L20" s="1425"/>
      <c r="M20" s="1425"/>
      <c r="N20" s="1425"/>
      <c r="O20" s="1425"/>
      <c r="P20" s="1425"/>
    </row>
    <row r="21" spans="1:20" ht="24.75" customHeight="1" x14ac:dyDescent="0.25">
      <c r="A21" s="163"/>
      <c r="B21" s="1032" t="s">
        <v>276</v>
      </c>
      <c r="D21" s="1142"/>
      <c r="F21" s="1122"/>
      <c r="G21" s="1425"/>
      <c r="H21" s="1425"/>
      <c r="I21" s="1122"/>
      <c r="J21" s="1425"/>
      <c r="K21" s="1122"/>
      <c r="L21" s="1425"/>
      <c r="M21" s="1425"/>
      <c r="N21" s="1425"/>
      <c r="O21" s="1425"/>
      <c r="P21" s="1425"/>
    </row>
    <row r="22" spans="1:20" ht="24.75" customHeight="1" x14ac:dyDescent="0.25">
      <c r="A22" s="163"/>
      <c r="B22" s="1092" t="s">
        <v>1247</v>
      </c>
      <c r="D22" s="1142">
        <v>19</v>
      </c>
      <c r="F22" s="1122">
        <f>'60-20moin'!E121*-1</f>
        <v>3991339700000</v>
      </c>
      <c r="G22" s="1425"/>
      <c r="H22" s="1425"/>
      <c r="I22" s="1122">
        <v>3991339700000</v>
      </c>
      <c r="J22" s="1425"/>
      <c r="K22" s="1122">
        <v>20000000000</v>
      </c>
      <c r="L22" s="1425"/>
      <c r="M22" s="1425"/>
      <c r="N22" s="1425"/>
      <c r="O22" s="1425"/>
      <c r="P22" s="1425"/>
    </row>
    <row r="23" spans="1:20" ht="24.75" customHeight="1" x14ac:dyDescent="0.25">
      <c r="A23" s="163"/>
      <c r="B23" s="1092" t="s">
        <v>1248</v>
      </c>
      <c r="D23" s="1142">
        <v>20</v>
      </c>
      <c r="F23" s="1122">
        <f>I23</f>
        <v>15651577558.0625</v>
      </c>
      <c r="G23" s="1425"/>
      <c r="H23" s="1425"/>
      <c r="I23" s="1122">
        <v>15651577558.0625</v>
      </c>
      <c r="J23" s="1425"/>
      <c r="K23" s="1122">
        <v>2000000000</v>
      </c>
      <c r="L23" s="1425"/>
      <c r="M23" s="1425"/>
      <c r="N23" s="1425"/>
      <c r="O23" s="1425"/>
      <c r="P23" s="1425"/>
    </row>
    <row r="24" spans="1:20" ht="24.75" customHeight="1" x14ac:dyDescent="0.25">
      <c r="A24" s="163"/>
      <c r="B24" s="1092" t="s">
        <v>1249</v>
      </c>
      <c r="D24" s="1142"/>
      <c r="F24" s="1122">
        <f>'حقوق مالکانه'!G20</f>
        <v>50038255350.25</v>
      </c>
      <c r="G24" s="1425"/>
      <c r="H24" s="1425"/>
      <c r="I24" s="1122">
        <f>'حقوق مالکانه'!G16</f>
        <v>182313125208.25</v>
      </c>
      <c r="J24" s="1425"/>
      <c r="K24" s="1122">
        <v>482946808125</v>
      </c>
      <c r="L24" s="1425"/>
      <c r="M24" s="1425"/>
      <c r="N24" s="1425"/>
      <c r="O24" s="1425"/>
      <c r="P24" s="1425"/>
      <c r="Q24" s="1154">
        <v>43169575044</v>
      </c>
      <c r="R24" s="1159">
        <v>284009404879.97998</v>
      </c>
      <c r="S24" s="1716">
        <v>14200470244</v>
      </c>
    </row>
    <row r="25" spans="1:20" ht="24.75" customHeight="1" x14ac:dyDescent="0.25">
      <c r="A25" s="163"/>
      <c r="B25" s="1092" t="s">
        <v>2107</v>
      </c>
      <c r="D25" s="1142"/>
      <c r="F25" s="1122">
        <f>'60-20moin'!E127*-1</f>
        <v>0</v>
      </c>
      <c r="G25" s="1425"/>
      <c r="H25" s="1425"/>
      <c r="I25" s="1122">
        <v>0</v>
      </c>
      <c r="J25" s="1425"/>
      <c r="K25" s="1122">
        <v>3971339700000</v>
      </c>
      <c r="L25" s="1425"/>
      <c r="M25" s="1425"/>
      <c r="N25" s="1425"/>
      <c r="O25" s="1425"/>
      <c r="P25" s="1425"/>
      <c r="Q25" s="1154"/>
      <c r="R25" s="1159"/>
    </row>
    <row r="26" spans="1:20" ht="24.75" customHeight="1" x14ac:dyDescent="0.25">
      <c r="B26" s="1158" t="s">
        <v>34</v>
      </c>
      <c r="D26" s="1142"/>
      <c r="F26" s="1874">
        <f>SUM(F22:F25)</f>
        <v>4057029532908.3125</v>
      </c>
      <c r="G26" s="1471">
        <f t="shared" ref="G26:I26" si="9">SUM(G22:G25)</f>
        <v>0</v>
      </c>
      <c r="H26" s="1634">
        <f t="shared" si="9"/>
        <v>0</v>
      </c>
      <c r="I26" s="1874">
        <f t="shared" si="9"/>
        <v>4189304402766.3125</v>
      </c>
      <c r="J26" s="1471">
        <f t="shared" ref="J26" si="10">SUM(J22:J25)</f>
        <v>0</v>
      </c>
      <c r="K26" s="1874">
        <f t="shared" ref="K26" si="11">SUM(K22:K25)</f>
        <v>4476286508125</v>
      </c>
      <c r="L26" s="1866"/>
      <c r="M26" s="1865"/>
      <c r="N26" s="1866"/>
      <c r="O26" s="1865"/>
      <c r="P26" s="1866"/>
      <c r="Q26" s="1753"/>
      <c r="R26" s="1857"/>
      <c r="S26" s="1754"/>
      <c r="T26" s="1857"/>
    </row>
    <row r="27" spans="1:20" ht="24.75" customHeight="1" x14ac:dyDescent="0.25">
      <c r="B27" s="1158" t="s">
        <v>35</v>
      </c>
      <c r="D27" s="1142"/>
      <c r="F27" s="1122"/>
      <c r="G27" s="1425"/>
      <c r="H27" s="1425"/>
      <c r="I27" s="998"/>
      <c r="J27" s="1425"/>
      <c r="K27" s="1122"/>
      <c r="L27" s="1425"/>
      <c r="M27" s="1425"/>
      <c r="N27" s="1425"/>
      <c r="O27" s="1425"/>
      <c r="P27" s="1425"/>
    </row>
    <row r="28" spans="1:20" ht="24.75" customHeight="1" x14ac:dyDescent="0.25">
      <c r="B28" s="1117" t="s">
        <v>1743</v>
      </c>
      <c r="D28" s="1142"/>
      <c r="F28" s="1122"/>
      <c r="G28" s="1425"/>
      <c r="H28" s="1425"/>
      <c r="I28" s="1122"/>
      <c r="J28" s="1425"/>
      <c r="K28" s="1122"/>
      <c r="L28" s="1425"/>
      <c r="M28" s="1425"/>
      <c r="N28" s="1425"/>
      <c r="O28" s="1425"/>
      <c r="P28" s="1425"/>
    </row>
    <row r="29" spans="1:20" ht="24.75" customHeight="1" x14ac:dyDescent="0.25">
      <c r="B29" s="1092" t="s">
        <v>38</v>
      </c>
      <c r="D29" s="1142"/>
      <c r="F29" s="1122">
        <v>0</v>
      </c>
      <c r="G29" s="1425"/>
      <c r="H29" s="1425"/>
      <c r="I29" s="1122">
        <v>0</v>
      </c>
      <c r="J29" s="1425"/>
      <c r="K29" s="1122">
        <v>1656000000</v>
      </c>
      <c r="L29" s="1425"/>
      <c r="M29" s="1425"/>
      <c r="N29" s="1425"/>
      <c r="O29" s="1425"/>
      <c r="P29" s="1425"/>
    </row>
    <row r="30" spans="1:20" ht="24.75" customHeight="1" x14ac:dyDescent="0.25">
      <c r="B30" s="1092" t="s">
        <v>696</v>
      </c>
      <c r="D30" s="1142">
        <v>21</v>
      </c>
      <c r="F30" s="1122">
        <f>'60-20moin'!E119*-1</f>
        <v>324449027696</v>
      </c>
      <c r="G30" s="1425"/>
      <c r="H30" s="1425"/>
      <c r="I30" s="1122">
        <v>213684090637</v>
      </c>
      <c r="J30" s="1425"/>
      <c r="K30" s="1122">
        <v>157224104216</v>
      </c>
      <c r="L30" s="1425"/>
      <c r="M30" s="1425"/>
      <c r="N30" s="1425"/>
      <c r="O30" s="1425"/>
      <c r="P30" s="1425"/>
      <c r="R30" s="14"/>
    </row>
    <row r="31" spans="1:20" ht="24.75" customHeight="1" x14ac:dyDescent="0.25">
      <c r="B31" s="1032" t="s">
        <v>279</v>
      </c>
      <c r="F31" s="1874">
        <f>SUM(F28:F30)</f>
        <v>324449027696</v>
      </c>
      <c r="G31" s="1471">
        <f t="shared" ref="G31:I31" si="12">SUM(G28:G30)</f>
        <v>0</v>
      </c>
      <c r="H31" s="1634">
        <f t="shared" si="12"/>
        <v>0</v>
      </c>
      <c r="I31" s="1874">
        <f t="shared" si="12"/>
        <v>213684090637</v>
      </c>
      <c r="J31" s="1471">
        <f t="shared" ref="J31" si="13">SUM(J28:J30)</f>
        <v>0</v>
      </c>
      <c r="K31" s="1874">
        <f t="shared" ref="K31" si="14">SUM(K28:K30)</f>
        <v>158880104216</v>
      </c>
      <c r="L31" s="1471"/>
      <c r="M31" s="1471"/>
      <c r="N31" s="1471"/>
      <c r="O31" s="1471"/>
      <c r="P31" s="1471"/>
      <c r="Q31" s="34"/>
      <c r="R31" s="14"/>
    </row>
    <row r="32" spans="1:20" ht="24.75" customHeight="1" x14ac:dyDescent="0.25">
      <c r="B32" s="1158" t="s">
        <v>37</v>
      </c>
      <c r="F32" s="1122"/>
      <c r="G32" s="1425"/>
      <c r="H32" s="1425"/>
      <c r="I32" s="1122"/>
      <c r="J32" s="1425"/>
      <c r="K32" s="1122"/>
      <c r="L32" s="1425"/>
      <c r="M32" s="1425"/>
      <c r="N32" s="1425"/>
      <c r="O32" s="1425"/>
      <c r="P32" s="1425"/>
      <c r="R32" s="14"/>
    </row>
    <row r="33" spans="1:18" ht="24.75" customHeight="1" x14ac:dyDescent="0.25">
      <c r="B33" s="1092" t="s">
        <v>1250</v>
      </c>
      <c r="D33" s="1142">
        <v>22</v>
      </c>
      <c r="F33" s="1122">
        <f>'ح پرداختنی یادداشت -23'!G35</f>
        <v>17390297551370</v>
      </c>
      <c r="G33" s="1425"/>
      <c r="H33" s="1425"/>
      <c r="I33" s="1122">
        <v>9579219830838</v>
      </c>
      <c r="J33" s="1425"/>
      <c r="K33" s="1827">
        <v>7269300278370</v>
      </c>
      <c r="L33" s="1806"/>
      <c r="M33" s="1806"/>
      <c r="N33" s="1806"/>
      <c r="O33" s="1806"/>
      <c r="P33" s="1806"/>
      <c r="Q33" s="34">
        <f>F33-I33</f>
        <v>7811077720532</v>
      </c>
    </row>
    <row r="34" spans="1:18" ht="24.75" customHeight="1" x14ac:dyDescent="0.25">
      <c r="B34" s="1092" t="s">
        <v>24</v>
      </c>
      <c r="D34" s="1142">
        <v>23</v>
      </c>
      <c r="F34" s="1122">
        <v>0</v>
      </c>
      <c r="G34" s="1425"/>
      <c r="H34" s="1425"/>
      <c r="I34" s="1122">
        <v>91010517053.75</v>
      </c>
      <c r="J34" s="1425"/>
      <c r="K34" s="1122">
        <v>53538887183</v>
      </c>
      <c r="L34" s="1425"/>
      <c r="M34" s="1425"/>
      <c r="N34" s="1425"/>
      <c r="O34" s="1425"/>
      <c r="P34" s="1425"/>
      <c r="Q34" s="1128"/>
      <c r="R34" s="1159"/>
    </row>
    <row r="35" spans="1:18" ht="24.75" customHeight="1" x14ac:dyDescent="0.25">
      <c r="B35" s="1092" t="s">
        <v>40</v>
      </c>
      <c r="D35" s="1142">
        <v>24</v>
      </c>
      <c r="F35" s="1122">
        <f>('60-20moin'!D14+'60-20moin'!D55+'60-20moin'!E114+'60-20moin'!E115)*-1</f>
        <v>1239351330909</v>
      </c>
      <c r="G35" s="1425"/>
      <c r="H35" s="1425"/>
      <c r="I35" s="1122">
        <v>2628690200902</v>
      </c>
      <c r="J35" s="1425"/>
      <c r="K35" s="1122">
        <v>1103835574860</v>
      </c>
      <c r="L35" s="1425"/>
      <c r="M35" s="1425"/>
      <c r="N35" s="1425"/>
      <c r="O35" s="1425"/>
      <c r="P35" s="1425"/>
      <c r="Q35" s="34">
        <f>F35-I35</f>
        <v>-1389338869993</v>
      </c>
      <c r="R35" s="14"/>
    </row>
    <row r="36" spans="1:18" ht="24.75" customHeight="1" x14ac:dyDescent="0.25">
      <c r="B36" s="1032" t="s">
        <v>277</v>
      </c>
      <c r="F36" s="1874">
        <f>SUM(F33:F35)</f>
        <v>18629648882279</v>
      </c>
      <c r="G36" s="1471">
        <f t="shared" ref="G36:I36" si="15">SUM(G33:G35)</f>
        <v>0</v>
      </c>
      <c r="H36" s="1634">
        <f t="shared" si="15"/>
        <v>0</v>
      </c>
      <c r="I36" s="1874">
        <f t="shared" si="15"/>
        <v>12298920548793.75</v>
      </c>
      <c r="J36" s="1471">
        <f t="shared" ref="J36" si="16">SUM(J33:J35)</f>
        <v>0</v>
      </c>
      <c r="K36" s="1874">
        <f t="shared" ref="K36" si="17">SUM(K33:K35)</f>
        <v>8426674740413</v>
      </c>
      <c r="L36" s="1471"/>
      <c r="M36" s="1471"/>
      <c r="N36" s="1471"/>
      <c r="O36" s="1471"/>
      <c r="P36" s="1471"/>
      <c r="Q36" s="34"/>
    </row>
    <row r="37" spans="1:18" ht="24.75" customHeight="1" x14ac:dyDescent="0.25">
      <c r="B37" s="1032" t="s">
        <v>278</v>
      </c>
      <c r="F37" s="1874">
        <f>F31+F36</f>
        <v>18954097909975</v>
      </c>
      <c r="G37" s="1471">
        <f t="shared" ref="G37:I37" si="18">G31+G36</f>
        <v>0</v>
      </c>
      <c r="H37" s="1634">
        <f t="shared" si="18"/>
        <v>0</v>
      </c>
      <c r="I37" s="1874">
        <f t="shared" si="18"/>
        <v>12512604639430.75</v>
      </c>
      <c r="J37" s="1471">
        <f t="shared" ref="J37" si="19">J31+J36</f>
        <v>0</v>
      </c>
      <c r="K37" s="1874">
        <f t="shared" ref="K37" si="20">K31+K36</f>
        <v>8585554844629</v>
      </c>
      <c r="L37" s="1471"/>
      <c r="M37" s="1471"/>
      <c r="N37" s="1471"/>
      <c r="O37" s="1471"/>
      <c r="P37" s="1471"/>
    </row>
    <row r="38" spans="1:18" ht="24.75" customHeight="1" thickBot="1" x14ac:dyDescent="0.3">
      <c r="A38" s="1022" t="s">
        <v>482</v>
      </c>
      <c r="B38" s="1032" t="s">
        <v>42</v>
      </c>
      <c r="F38" s="1873">
        <f>F26+F37</f>
        <v>23011127442883.313</v>
      </c>
      <c r="G38" s="1471">
        <f t="shared" ref="G38:I38" si="21">G26+G37</f>
        <v>0</v>
      </c>
      <c r="H38" s="1571">
        <f t="shared" si="21"/>
        <v>0</v>
      </c>
      <c r="I38" s="1873">
        <f t="shared" si="21"/>
        <v>16701909042197.063</v>
      </c>
      <c r="J38" s="1471">
        <f t="shared" ref="J38" si="22">J26+J37</f>
        <v>0</v>
      </c>
      <c r="K38" s="1873">
        <f>K26+K37</f>
        <v>13061841352754</v>
      </c>
      <c r="L38" s="1471"/>
      <c r="M38" s="1471"/>
      <c r="N38" s="1471"/>
      <c r="O38" s="1471"/>
      <c r="P38" s="1471"/>
      <c r="R38" s="14">
        <f>I40-I19</f>
        <v>-16701909042197</v>
      </c>
    </row>
    <row r="39" spans="1:18" ht="10.15" customHeight="1" thickTop="1" x14ac:dyDescent="0.25">
      <c r="A39" s="1022"/>
      <c r="B39" s="1032"/>
      <c r="F39" s="1034"/>
      <c r="G39" s="1165"/>
      <c r="H39" s="1165"/>
      <c r="I39" s="1875"/>
      <c r="J39" s="1165"/>
      <c r="K39" s="1034"/>
      <c r="L39" s="1165"/>
      <c r="M39" s="1165"/>
      <c r="N39" s="1165"/>
      <c r="O39" s="1165"/>
      <c r="P39" s="1165"/>
      <c r="R39" s="14"/>
    </row>
    <row r="40" spans="1:18" ht="9.75" customHeight="1" x14ac:dyDescent="0.25">
      <c r="B40" s="1142"/>
      <c r="C40" s="1142"/>
      <c r="D40" s="1142"/>
      <c r="E40" s="1142"/>
      <c r="F40" s="1145"/>
      <c r="G40" s="1145"/>
      <c r="H40" s="1142"/>
      <c r="I40" s="1034"/>
      <c r="J40" s="1142"/>
      <c r="K40" s="1034"/>
      <c r="L40" s="1165"/>
      <c r="M40" s="1165"/>
      <c r="N40" s="1165"/>
      <c r="O40" s="1165"/>
      <c r="P40" s="1165"/>
    </row>
    <row r="41" spans="1:18" ht="36" customHeight="1" x14ac:dyDescent="0.25">
      <c r="B41" s="1971" t="s">
        <v>2002</v>
      </c>
      <c r="C41" s="1971"/>
      <c r="D41" s="1971"/>
      <c r="E41" s="1971"/>
      <c r="F41" s="1971"/>
      <c r="G41" s="1971"/>
      <c r="H41" s="1971"/>
      <c r="I41" s="1971"/>
      <c r="J41" s="1971"/>
      <c r="K41" s="1971"/>
      <c r="L41" s="1142"/>
      <c r="M41" s="1142"/>
      <c r="N41" s="1142"/>
      <c r="O41" s="1142"/>
      <c r="P41" s="1142"/>
    </row>
    <row r="42" spans="1:18" ht="27" customHeight="1" x14ac:dyDescent="0.6">
      <c r="A42" s="1556">
        <v>3</v>
      </c>
      <c r="B42" s="1556"/>
      <c r="C42" s="1556"/>
      <c r="D42" s="1556"/>
      <c r="E42" s="1556"/>
      <c r="F42" s="1556">
        <v>3</v>
      </c>
      <c r="G42" s="1556"/>
      <c r="H42" s="1556"/>
      <c r="I42" s="1556"/>
      <c r="J42" s="1556"/>
      <c r="K42" s="1142"/>
      <c r="L42" s="1142"/>
      <c r="M42" s="1142"/>
      <c r="N42" s="1142"/>
      <c r="O42" s="1142"/>
      <c r="P42" s="1142"/>
    </row>
    <row r="43" spans="1:18" ht="24.75" customHeight="1" x14ac:dyDescent="0.25">
      <c r="F43" s="1127">
        <f>F19-F38</f>
        <v>-0.3125</v>
      </c>
      <c r="G43" s="1127">
        <f t="shared" ref="G43:K43" si="23">G19-G38</f>
        <v>0</v>
      </c>
      <c r="H43" s="1127">
        <f t="shared" si="23"/>
        <v>0</v>
      </c>
      <c r="I43" s="1127">
        <f t="shared" si="23"/>
        <v>-6.25E-2</v>
      </c>
      <c r="J43" s="1127">
        <f t="shared" si="23"/>
        <v>0</v>
      </c>
      <c r="K43" s="1127">
        <f t="shared" si="23"/>
        <v>0</v>
      </c>
      <c r="L43" s="1127"/>
      <c r="M43" s="1127"/>
      <c r="N43" s="1127"/>
      <c r="O43" s="1127"/>
      <c r="P43" s="1127"/>
    </row>
    <row r="49" spans="6:16" ht="24.75" customHeight="1" x14ac:dyDescent="0.6">
      <c r="F49" s="1127">
        <f>F38-F19</f>
        <v>0.3125</v>
      </c>
      <c r="G49" s="1093"/>
      <c r="I49" s="1641">
        <f>I38-I19</f>
        <v>6.25E-2</v>
      </c>
      <c r="J49" s="1641">
        <f>J38-J19</f>
        <v>0</v>
      </c>
      <c r="K49" s="1641">
        <f>K38-K19</f>
        <v>0</v>
      </c>
      <c r="L49" s="1641"/>
      <c r="M49" s="1641"/>
      <c r="N49" s="1641"/>
      <c r="O49" s="1641"/>
      <c r="P49" s="1641"/>
    </row>
    <row r="50" spans="6:16" ht="24.75" customHeight="1" x14ac:dyDescent="0.25">
      <c r="F50" s="1161">
        <v>229992101707</v>
      </c>
      <c r="G50" s="1878"/>
      <c r="I50" s="1127">
        <f>I40-I19</f>
        <v>-16701909042197</v>
      </c>
      <c r="K50" s="1127">
        <f>K40-K19</f>
        <v>-13061841352754</v>
      </c>
      <c r="L50" s="1093"/>
      <c r="M50" s="1093"/>
      <c r="N50" s="1093"/>
      <c r="O50" s="1093"/>
      <c r="P50" s="1093"/>
    </row>
  </sheetData>
  <mergeCells count="4">
    <mergeCell ref="A1:K1"/>
    <mergeCell ref="A2:K2"/>
    <mergeCell ref="A3:K3"/>
    <mergeCell ref="B41:K41"/>
  </mergeCells>
  <conditionalFormatting sqref="F12:P18">
    <cfRule type="cellIs" dxfId="18" priority="1" stopIfTrue="1" operator="lessThan">
      <formula>0</formula>
    </cfRule>
  </conditionalFormatting>
  <conditionalFormatting sqref="F22:P22">
    <cfRule type="cellIs" dxfId="17" priority="3" stopIfTrue="1" operator="lessThan">
      <formula>0</formula>
    </cfRule>
  </conditionalFormatting>
  <conditionalFormatting sqref="H9:H11">
    <cfRule type="cellIs" dxfId="16" priority="18" stopIfTrue="1" operator="lessThan">
      <formula>0</formula>
    </cfRule>
  </conditionalFormatting>
  <conditionalFormatting sqref="J9:P11">
    <cfRule type="cellIs" dxfId="15" priority="2" stopIfTrue="1" operator="lessThan">
      <formula>0</formula>
    </cfRule>
  </conditionalFormatting>
  <conditionalFormatting sqref="Q34">
    <cfRule type="cellIs" dxfId="14" priority="11" stopIfTrue="1" operator="lessThan">
      <formula>0</formula>
    </cfRule>
  </conditionalFormatting>
  <printOptions horizontalCentered="1"/>
  <pageMargins left="3.937007874015748E-2" right="0.15748031496062992" top="0.43307086614173229" bottom="0" header="0.23622047244094491" footer="0"/>
  <pageSetup paperSize="9" scale="78"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O45"/>
  <sheetViews>
    <sheetView rightToLeft="1" view="pageBreakPreview" zoomScaleNormal="100" zoomScaleSheetLayoutView="100" workbookViewId="0">
      <selection activeCell="A15" sqref="A15"/>
    </sheetView>
  </sheetViews>
  <sheetFormatPr defaultColWidth="18.5703125" defaultRowHeight="31.5" customHeight="1" x14ac:dyDescent="0.25"/>
  <cols>
    <col min="1" max="1" width="28.42578125" style="1092" customWidth="1"/>
    <col min="2" max="2" width="1.5703125" style="1155" customWidth="1"/>
    <col min="3" max="3" width="17.42578125" style="1155" customWidth="1"/>
    <col min="4" max="4" width="1.5703125" style="1155" customWidth="1"/>
    <col min="5" max="5" width="15.85546875" style="1155" bestFit="1" customWidth="1"/>
    <col min="6" max="6" width="1.5703125" style="1155" customWidth="1"/>
    <col min="7" max="7" width="19" style="1155" customWidth="1"/>
    <col min="8" max="8" width="1.5703125" style="1155" customWidth="1"/>
    <col min="9" max="9" width="17" style="1155" bestFit="1" customWidth="1"/>
    <col min="10" max="10" width="1.28515625" style="1155" customWidth="1"/>
    <col min="11" max="11" width="18.42578125" style="1155" bestFit="1" customWidth="1"/>
    <col min="12" max="12" width="19.85546875" style="1155" bestFit="1" customWidth="1"/>
    <col min="13" max="13" width="18.5703125" style="1155"/>
    <col min="14" max="14" width="18.5703125" style="1161"/>
    <col min="15" max="16384" width="18.5703125" style="1155"/>
  </cols>
  <sheetData>
    <row r="1" spans="1:15" ht="31.5" customHeight="1" x14ac:dyDescent="0.25">
      <c r="A1" s="1973" t="str">
        <f>'سر برگ صفحات'!A1</f>
        <v>شرکت داروسازان التیام (سهامی خاص)</v>
      </c>
      <c r="B1" s="1973"/>
      <c r="C1" s="1973"/>
      <c r="D1" s="1973"/>
      <c r="E1" s="1973"/>
      <c r="F1" s="1973"/>
      <c r="G1" s="1973"/>
      <c r="H1" s="1973"/>
      <c r="I1" s="1973"/>
      <c r="J1" s="1973"/>
      <c r="K1" s="1973"/>
      <c r="L1" s="1171"/>
    </row>
    <row r="2" spans="1:15" ht="31.5" customHeight="1" x14ac:dyDescent="0.25">
      <c r="A2" s="1973" t="s">
        <v>496</v>
      </c>
      <c r="B2" s="1973"/>
      <c r="C2" s="1973"/>
      <c r="D2" s="1973"/>
      <c r="E2" s="1973"/>
      <c r="F2" s="1973"/>
      <c r="G2" s="1973"/>
      <c r="H2" s="1973"/>
      <c r="I2" s="1973"/>
      <c r="J2" s="1973"/>
      <c r="K2" s="1973"/>
      <c r="L2" s="1171"/>
    </row>
    <row r="3" spans="1:15" ht="31.5" customHeight="1" x14ac:dyDescent="0.25">
      <c r="A3" s="1973" t="str">
        <f>'سر برگ صفحات'!A3</f>
        <v>سال مالی منتهی به 30 اسفند 1403</v>
      </c>
      <c r="B3" s="1973"/>
      <c r="C3" s="1973"/>
      <c r="D3" s="1973"/>
      <c r="E3" s="1973"/>
      <c r="F3" s="1973"/>
      <c r="G3" s="1973"/>
      <c r="H3" s="1973"/>
      <c r="I3" s="1973"/>
      <c r="J3" s="1973"/>
      <c r="K3" s="1973"/>
      <c r="L3" s="1171"/>
    </row>
    <row r="4" spans="1:15" ht="31.5" customHeight="1" x14ac:dyDescent="0.25">
      <c r="A4" s="1113"/>
      <c r="B4" s="1113"/>
      <c r="C4" s="1113"/>
      <c r="D4" s="1113"/>
      <c r="E4" s="1113"/>
      <c r="F4" s="1113"/>
      <c r="G4" s="1113"/>
      <c r="H4" s="1113"/>
      <c r="I4" s="1113"/>
      <c r="J4" s="1113"/>
      <c r="K4" s="1113"/>
      <c r="L4" s="1113"/>
    </row>
    <row r="5" spans="1:15" s="1163" customFormat="1" ht="39.6" customHeight="1" x14ac:dyDescent="0.25">
      <c r="A5" s="1162"/>
      <c r="C5" s="1167" t="s">
        <v>50</v>
      </c>
      <c r="D5" s="1168"/>
      <c r="E5" s="1167" t="s">
        <v>51</v>
      </c>
      <c r="F5" s="1168"/>
      <c r="G5" s="1167" t="s">
        <v>52</v>
      </c>
      <c r="H5" s="1168"/>
      <c r="I5" s="1167" t="s">
        <v>2194</v>
      </c>
      <c r="J5" s="1168"/>
      <c r="K5" s="1167" t="s">
        <v>53</v>
      </c>
      <c r="N5" s="1164"/>
    </row>
    <row r="6" spans="1:15" s="1886" customFormat="1" ht="50.25" customHeight="1" x14ac:dyDescent="0.25">
      <c r="A6" s="1885"/>
      <c r="C6" s="1887" t="s">
        <v>1859</v>
      </c>
      <c r="D6" s="1887"/>
      <c r="E6" s="1887" t="s">
        <v>1709</v>
      </c>
      <c r="F6" s="1887"/>
      <c r="G6" s="1887" t="s">
        <v>1709</v>
      </c>
      <c r="H6" s="1887"/>
      <c r="I6" s="1887"/>
      <c r="J6" s="1887"/>
      <c r="K6" s="1887" t="s">
        <v>1709</v>
      </c>
      <c r="N6" s="1888"/>
    </row>
    <row r="7" spans="1:15" s="154" customFormat="1" ht="34.15" customHeight="1" x14ac:dyDescent="0.25">
      <c r="A7" s="1399" t="s">
        <v>2240</v>
      </c>
      <c r="B7" s="9"/>
      <c r="C7" s="1853">
        <v>20000000000</v>
      </c>
      <c r="D7" s="1864"/>
      <c r="E7" s="1853">
        <v>2000000000</v>
      </c>
      <c r="F7" s="1864"/>
      <c r="G7" s="1853">
        <v>514968074100</v>
      </c>
      <c r="H7" s="1864"/>
      <c r="I7" s="1853">
        <v>3971339700000</v>
      </c>
      <c r="J7" s="1864"/>
      <c r="K7" s="1853">
        <f>SUM(C7:I7)</f>
        <v>4508307774100</v>
      </c>
      <c r="L7" s="9"/>
      <c r="N7" s="1466"/>
    </row>
    <row r="8" spans="1:15" ht="34.15" customHeight="1" x14ac:dyDescent="0.25">
      <c r="A8" s="1092" t="s">
        <v>2287</v>
      </c>
      <c r="B8" s="1127"/>
      <c r="C8" s="1863">
        <v>0</v>
      </c>
      <c r="D8" s="1270"/>
      <c r="E8" s="1863">
        <v>0</v>
      </c>
      <c r="F8" s="1270"/>
      <c r="G8" s="1859">
        <f>'تعدیلات سنواتی یادداشت -26'!H29*-1</f>
        <v>-32021265975</v>
      </c>
      <c r="H8" s="1867"/>
      <c r="I8" s="1854">
        <v>0</v>
      </c>
      <c r="J8" s="1867"/>
      <c r="K8" s="1859">
        <f>SUM(C8:H8)</f>
        <v>-32021265975</v>
      </c>
      <c r="L8" s="1127"/>
    </row>
    <row r="9" spans="1:15" s="1092" customFormat="1" ht="34.15" customHeight="1" x14ac:dyDescent="0.25">
      <c r="A9" s="1165" t="s">
        <v>2241</v>
      </c>
      <c r="B9" s="1093"/>
      <c r="C9" s="1860">
        <f>SUM(C7:C8)</f>
        <v>20000000000</v>
      </c>
      <c r="D9" s="1865"/>
      <c r="E9" s="1860">
        <f>SUM(E7:E8)</f>
        <v>2000000000</v>
      </c>
      <c r="F9" s="1865"/>
      <c r="G9" s="1860">
        <f>SUM(G7:G8)</f>
        <v>482946808125</v>
      </c>
      <c r="H9" s="1865"/>
      <c r="I9" s="1855">
        <f>SUM(I7:I8)</f>
        <v>3971339700000</v>
      </c>
      <c r="J9" s="1865"/>
      <c r="K9" s="1860">
        <f>SUM(K7:K8)</f>
        <v>4476286508125</v>
      </c>
      <c r="L9" s="1093"/>
      <c r="N9" s="1468"/>
    </row>
    <row r="10" spans="1:15" s="1092" customFormat="1" ht="34.15" customHeight="1" x14ac:dyDescent="0.25">
      <c r="A10" s="1165" t="s">
        <v>2242</v>
      </c>
      <c r="B10" s="1093"/>
      <c r="C10" s="1856">
        <v>0</v>
      </c>
      <c r="D10" s="1270"/>
      <c r="E10" s="1856">
        <v>0</v>
      </c>
      <c r="F10" s="1270"/>
      <c r="G10" s="1856"/>
      <c r="H10" s="1270"/>
      <c r="I10" s="1856"/>
      <c r="J10" s="1270"/>
      <c r="K10" s="1856"/>
      <c r="L10" s="1093"/>
      <c r="N10" s="1468"/>
    </row>
    <row r="11" spans="1:15" s="1092" customFormat="1" ht="34.15" customHeight="1" x14ac:dyDescent="0.25">
      <c r="A11" s="1093" t="s">
        <v>2269</v>
      </c>
      <c r="B11" s="1093"/>
      <c r="C11" s="1856"/>
      <c r="D11" s="1270"/>
      <c r="E11" s="1856"/>
      <c r="F11" s="1270"/>
      <c r="G11" s="1856">
        <f>سودوزيان!H19</f>
        <v>273031551161.25</v>
      </c>
      <c r="H11" s="1270"/>
      <c r="I11" s="1856"/>
      <c r="J11" s="1270"/>
      <c r="K11" s="1856">
        <v>273031551161.25</v>
      </c>
      <c r="L11" s="1093"/>
      <c r="N11" s="1468"/>
    </row>
    <row r="12" spans="1:15" s="1092" customFormat="1" ht="34.15" customHeight="1" x14ac:dyDescent="0.25">
      <c r="A12" s="1092" t="s">
        <v>2287</v>
      </c>
      <c r="B12" s="1093"/>
      <c r="C12" s="1856"/>
      <c r="D12" s="1270"/>
      <c r="E12" s="1856"/>
      <c r="F12" s="1270"/>
      <c r="G12" s="1854">
        <f>-'تعدیلات سنواتی یادداشت -26'!F29</f>
        <v>-1876007376</v>
      </c>
      <c r="H12" s="1270"/>
      <c r="I12" s="1856"/>
      <c r="J12" s="1270"/>
      <c r="K12" s="1856">
        <f t="shared" ref="K12:K15" si="0">SUM(C12:G12)</f>
        <v>-1876007376</v>
      </c>
      <c r="L12" s="1093"/>
      <c r="N12" s="1468"/>
    </row>
    <row r="13" spans="1:15" s="1092" customFormat="1" ht="34.15" customHeight="1" x14ac:dyDescent="0.25">
      <c r="A13" s="1092" t="s">
        <v>2175</v>
      </c>
      <c r="B13" s="1093"/>
      <c r="C13" s="1856"/>
      <c r="D13" s="1270"/>
      <c r="E13" s="1856"/>
      <c r="F13" s="1270"/>
      <c r="G13" s="1854">
        <v>-558137649144</v>
      </c>
      <c r="H13" s="1270"/>
      <c r="I13" s="1856"/>
      <c r="J13" s="1270"/>
      <c r="K13" s="1856">
        <f t="shared" si="0"/>
        <v>-558137649144</v>
      </c>
      <c r="L13" s="1093"/>
      <c r="N13" s="1468"/>
    </row>
    <row r="14" spans="1:15" s="1092" customFormat="1" ht="34.15" customHeight="1" x14ac:dyDescent="0.25">
      <c r="A14" s="1092" t="s">
        <v>2173</v>
      </c>
      <c r="B14" s="1093"/>
      <c r="C14" s="1856">
        <v>3971339700000</v>
      </c>
      <c r="D14" s="1270"/>
      <c r="E14" s="1856"/>
      <c r="F14" s="1270"/>
      <c r="G14" s="1854"/>
      <c r="H14" s="1270"/>
      <c r="I14" s="1854">
        <v>-3971339700000</v>
      </c>
      <c r="J14" s="1270"/>
      <c r="K14" s="1856">
        <f>SUM(C14:I14)</f>
        <v>0</v>
      </c>
      <c r="L14" s="1093"/>
      <c r="N14" s="1468"/>
    </row>
    <row r="15" spans="1:15" s="1092" customFormat="1" ht="34.15" customHeight="1" x14ac:dyDescent="0.25">
      <c r="A15" s="1092" t="s">
        <v>2245</v>
      </c>
      <c r="B15" s="1093"/>
      <c r="C15" s="1856"/>
      <c r="D15" s="1270"/>
      <c r="E15" s="1856">
        <v>13651577558</v>
      </c>
      <c r="F15" s="1270"/>
      <c r="G15" s="1859">
        <v>-13651577558</v>
      </c>
      <c r="H15" s="1270"/>
      <c r="I15" s="1854"/>
      <c r="J15" s="1868"/>
      <c r="K15" s="1856">
        <f t="shared" si="0"/>
        <v>0</v>
      </c>
      <c r="L15" s="1093"/>
      <c r="N15" s="1468"/>
    </row>
    <row r="16" spans="1:15" s="1092" customFormat="1" ht="34.15" customHeight="1" x14ac:dyDescent="0.25">
      <c r="A16" s="1165" t="s">
        <v>2243</v>
      </c>
      <c r="B16" s="1093"/>
      <c r="C16" s="1855">
        <f>SUM(C9:C15)</f>
        <v>3991339700000</v>
      </c>
      <c r="D16" s="1866">
        <f t="shared" ref="D16:K16" si="1">SUM(D9:D15)</f>
        <v>0</v>
      </c>
      <c r="E16" s="1855">
        <f t="shared" si="1"/>
        <v>15651577558</v>
      </c>
      <c r="F16" s="1866">
        <f t="shared" si="1"/>
        <v>0</v>
      </c>
      <c r="G16" s="1855">
        <f t="shared" si="1"/>
        <v>182313125208.25</v>
      </c>
      <c r="H16" s="1866">
        <f t="shared" si="1"/>
        <v>0</v>
      </c>
      <c r="I16" s="1855">
        <f t="shared" si="1"/>
        <v>0</v>
      </c>
      <c r="J16" s="1866">
        <f t="shared" si="1"/>
        <v>0</v>
      </c>
      <c r="K16" s="1855">
        <f t="shared" si="1"/>
        <v>4189304402766.25</v>
      </c>
      <c r="L16" s="1093">
        <v>4551477349144</v>
      </c>
      <c r="M16" s="1093">
        <f>L16-K16</f>
        <v>362172946377.75</v>
      </c>
      <c r="N16" s="1468"/>
      <c r="O16" s="1467"/>
    </row>
    <row r="17" spans="1:15" ht="34.15" customHeight="1" x14ac:dyDescent="0.25">
      <c r="A17" s="1165" t="s">
        <v>2244</v>
      </c>
      <c r="B17" s="1127"/>
      <c r="C17" s="1856"/>
      <c r="D17" s="1270"/>
      <c r="E17" s="1856">
        <v>0</v>
      </c>
      <c r="F17" s="1270"/>
      <c r="G17" s="1856">
        <v>0</v>
      </c>
      <c r="H17" s="1270"/>
      <c r="I17" s="1856"/>
      <c r="J17" s="1270"/>
      <c r="K17" s="1856">
        <v>0</v>
      </c>
      <c r="L17" s="1127"/>
      <c r="O17" s="1170"/>
    </row>
    <row r="18" spans="1:15" s="1092" customFormat="1" ht="34.15" customHeight="1" x14ac:dyDescent="0.25">
      <c r="A18" s="1093" t="s">
        <v>2268</v>
      </c>
      <c r="B18" s="1093"/>
      <c r="C18" s="1170">
        <v>0</v>
      </c>
      <c r="D18" s="1317"/>
      <c r="E18" s="1170">
        <v>0</v>
      </c>
      <c r="F18" s="1317"/>
      <c r="G18" s="1854">
        <f>سودوزيان!F19</f>
        <v>-23062250215</v>
      </c>
      <c r="H18" s="1317"/>
      <c r="I18" s="1170">
        <v>0</v>
      </c>
      <c r="J18" s="1317"/>
      <c r="K18" s="1854">
        <f>SUM(C18:I18)</f>
        <v>-23062250215</v>
      </c>
      <c r="L18" s="1093"/>
      <c r="M18" s="1854">
        <v>-23062250215</v>
      </c>
      <c r="N18" s="1854"/>
      <c r="O18" s="1854">
        <v>273031551161.25</v>
      </c>
    </row>
    <row r="19" spans="1:15" s="1092" customFormat="1" ht="34.15" customHeight="1" x14ac:dyDescent="0.25">
      <c r="A19" s="1093" t="s">
        <v>2175</v>
      </c>
      <c r="B19" s="1093"/>
      <c r="C19" s="1170"/>
      <c r="D19" s="1317"/>
      <c r="E19" s="1170">
        <v>0</v>
      </c>
      <c r="F19" s="1317"/>
      <c r="G19" s="1854">
        <v>-109212619643</v>
      </c>
      <c r="H19" s="1317"/>
      <c r="I19" s="1854">
        <v>0</v>
      </c>
      <c r="J19" s="1317"/>
      <c r="K19" s="1854">
        <f>SUM(C19:I19)</f>
        <v>-109212619643</v>
      </c>
      <c r="L19" s="1093"/>
      <c r="N19" s="1468"/>
    </row>
    <row r="20" spans="1:15" s="1117" customFormat="1" ht="34.15" customHeight="1" thickBot="1" x14ac:dyDescent="0.3">
      <c r="A20" s="1165" t="s">
        <v>2174</v>
      </c>
      <c r="B20" s="1165"/>
      <c r="C20" s="1518">
        <f>SUM(C16:C18)</f>
        <v>3991339700000</v>
      </c>
      <c r="D20" s="1158"/>
      <c r="E20" s="1518">
        <f>SUM(E16:E19)</f>
        <v>15651577558</v>
      </c>
      <c r="F20" s="1158"/>
      <c r="G20" s="1518">
        <f>SUM(G16:G19)</f>
        <v>50038255350.25</v>
      </c>
      <c r="H20" s="1158"/>
      <c r="I20" s="1858">
        <f>SUM(I16:I19)</f>
        <v>0</v>
      </c>
      <c r="J20" s="1869"/>
      <c r="K20" s="1861">
        <f>SUM(K16:K19)</f>
        <v>4057029532908.25</v>
      </c>
      <c r="L20" s="1165"/>
      <c r="N20" s="1469"/>
    </row>
    <row r="21" spans="1:15" s="1117" customFormat="1" ht="40.9" customHeight="1" thickTop="1" x14ac:dyDescent="0.25">
      <c r="A21" s="1165"/>
      <c r="B21" s="1165"/>
      <c r="C21" s="1862"/>
      <c r="D21" s="1452"/>
      <c r="E21" s="1862"/>
      <c r="F21" s="1452"/>
      <c r="G21" s="1862"/>
      <c r="H21" s="1452"/>
      <c r="I21" s="1309"/>
      <c r="J21" s="1452"/>
      <c r="K21" s="1862"/>
      <c r="L21" s="1165"/>
      <c r="N21" s="1469"/>
    </row>
    <row r="22" spans="1:15" ht="31.5" hidden="1" customHeight="1" x14ac:dyDescent="0.25">
      <c r="A22" s="1093"/>
      <c r="B22" s="1127"/>
      <c r="C22" s="1127"/>
      <c r="D22" s="1127"/>
      <c r="E22" s="1127"/>
      <c r="F22" s="1127"/>
      <c r="G22" s="1127"/>
      <c r="H22" s="1127"/>
      <c r="I22" s="1127"/>
      <c r="J22" s="1127"/>
      <c r="K22" s="1127"/>
      <c r="L22" s="1127"/>
    </row>
    <row r="23" spans="1:15" ht="25.15" customHeight="1" x14ac:dyDescent="0.25">
      <c r="A23" s="1971" t="s">
        <v>26</v>
      </c>
      <c r="B23" s="1971"/>
      <c r="C23" s="1971"/>
      <c r="D23" s="1971"/>
      <c r="E23" s="1971"/>
      <c r="F23" s="1971"/>
      <c r="G23" s="1971"/>
      <c r="H23" s="1971"/>
      <c r="I23" s="1971"/>
      <c r="J23" s="1971"/>
      <c r="K23" s="1971"/>
      <c r="L23" s="1127"/>
    </row>
    <row r="24" spans="1:15" ht="54" hidden="1" customHeight="1" x14ac:dyDescent="0.25">
      <c r="A24" s="1142"/>
      <c r="B24" s="1142"/>
      <c r="C24" s="1142"/>
      <c r="D24" s="1142"/>
      <c r="E24" s="1142"/>
      <c r="F24" s="1142"/>
      <c r="G24" s="1142"/>
      <c r="H24" s="1142"/>
      <c r="I24" s="1142"/>
      <c r="J24" s="1142"/>
      <c r="K24" s="1142"/>
      <c r="L24" s="1127"/>
    </row>
    <row r="25" spans="1:15" ht="18.75" hidden="1" customHeight="1" x14ac:dyDescent="0.45">
      <c r="A25" s="1093"/>
      <c r="B25" s="1127"/>
      <c r="C25" s="1166"/>
      <c r="D25" s="1166"/>
      <c r="E25" s="1166"/>
      <c r="F25" s="1127"/>
      <c r="G25" s="1127"/>
      <c r="H25" s="1127"/>
      <c r="I25" s="1127"/>
      <c r="J25" s="1127"/>
      <c r="K25" s="1127"/>
      <c r="L25" s="1127"/>
    </row>
    <row r="26" spans="1:15" ht="31.5" hidden="1" customHeight="1" x14ac:dyDescent="0.45">
      <c r="A26" s="1093"/>
      <c r="B26" s="1127"/>
      <c r="C26" s="1166"/>
      <c r="D26" s="1166"/>
      <c r="E26" s="1166"/>
      <c r="F26" s="1127"/>
      <c r="G26" s="1127"/>
      <c r="H26" s="1127"/>
      <c r="I26" s="1127"/>
      <c r="J26" s="1127"/>
      <c r="K26" s="1127"/>
      <c r="L26" s="1127"/>
    </row>
    <row r="27" spans="1:15" s="1148" customFormat="1" ht="60.6" customHeight="1" x14ac:dyDescent="0.6">
      <c r="A27" s="1969">
        <v>4</v>
      </c>
      <c r="B27" s="1969"/>
      <c r="C27" s="1969"/>
      <c r="D27" s="1969"/>
      <c r="E27" s="1969"/>
      <c r="F27" s="1969"/>
      <c r="G27" s="1969"/>
      <c r="H27" s="1969"/>
      <c r="I27" s="1969"/>
      <c r="J27" s="1969"/>
      <c r="K27" s="1969"/>
    </row>
    <row r="28" spans="1:15" ht="31.5" customHeight="1" x14ac:dyDescent="0.45">
      <c r="A28" s="1093"/>
      <c r="B28" s="1127"/>
      <c r="C28" s="1166"/>
      <c r="D28" s="1166"/>
      <c r="E28" s="1166"/>
      <c r="F28" s="1127"/>
      <c r="G28" s="1127"/>
      <c r="H28" s="1127"/>
      <c r="I28" s="1127"/>
      <c r="J28" s="1127"/>
      <c r="K28" s="1127"/>
      <c r="L28" s="1127"/>
    </row>
    <row r="29" spans="1:15" ht="31.5" customHeight="1" x14ac:dyDescent="0.45">
      <c r="A29" s="1093"/>
      <c r="B29" s="1127"/>
      <c r="C29" s="1166"/>
      <c r="D29" s="1166"/>
      <c r="E29" s="1166"/>
      <c r="F29" s="1127"/>
      <c r="G29" s="1127"/>
      <c r="H29" s="1127"/>
      <c r="I29" s="1127"/>
      <c r="J29" s="1127"/>
      <c r="K29" s="1127"/>
      <c r="L29" s="1127"/>
    </row>
    <row r="30" spans="1:15" ht="31.5" customHeight="1" x14ac:dyDescent="0.45">
      <c r="A30" s="1093"/>
      <c r="B30" s="1127"/>
      <c r="C30" s="1166"/>
      <c r="D30" s="1166"/>
      <c r="E30" s="1166"/>
      <c r="F30" s="1127"/>
      <c r="G30" s="1127"/>
      <c r="H30" s="1127"/>
      <c r="I30" s="1127"/>
      <c r="J30" s="1127"/>
      <c r="K30" s="1127"/>
      <c r="L30" s="1127"/>
    </row>
    <row r="31" spans="1:15" ht="31.5" customHeight="1" x14ac:dyDescent="0.45">
      <c r="A31" s="1093"/>
      <c r="B31" s="1127"/>
      <c r="C31" s="1166"/>
      <c r="D31" s="1166"/>
      <c r="E31" s="1166"/>
      <c r="F31" s="1127"/>
      <c r="G31" s="1127"/>
      <c r="H31" s="1127"/>
      <c r="I31" s="1127"/>
      <c r="J31" s="1127"/>
      <c r="K31" s="1127"/>
      <c r="L31" s="1127"/>
    </row>
    <row r="32" spans="1:15" ht="31.5" customHeight="1" x14ac:dyDescent="0.45">
      <c r="A32" s="1093"/>
      <c r="B32" s="1127"/>
      <c r="C32" s="1166"/>
      <c r="D32" s="1166"/>
      <c r="E32" s="1166"/>
      <c r="F32" s="1127"/>
      <c r="G32" s="1127"/>
      <c r="H32" s="1127"/>
      <c r="I32" s="1127"/>
      <c r="J32" s="1127"/>
      <c r="K32" s="1127"/>
      <c r="L32" s="1127"/>
    </row>
    <row r="33" spans="1:12" ht="31.5" customHeight="1" x14ac:dyDescent="0.45">
      <c r="A33" s="1093"/>
      <c r="B33" s="1127"/>
      <c r="C33" s="1166"/>
      <c r="D33" s="1166"/>
      <c r="E33" s="1166"/>
      <c r="F33" s="1127"/>
      <c r="G33" s="1127"/>
      <c r="H33" s="1127"/>
      <c r="I33" s="1127"/>
      <c r="J33" s="1127"/>
      <c r="K33" s="1127"/>
      <c r="L33" s="1127"/>
    </row>
    <row r="34" spans="1:12" ht="31.5" customHeight="1" x14ac:dyDescent="0.45">
      <c r="A34" s="1093"/>
      <c r="B34" s="1127"/>
      <c r="C34" s="1166"/>
      <c r="D34" s="1166"/>
      <c r="E34" s="1166"/>
      <c r="F34" s="1127"/>
      <c r="G34" s="1127"/>
      <c r="H34" s="1127"/>
      <c r="I34" s="1127"/>
      <c r="J34" s="1127"/>
      <c r="K34" s="1127"/>
      <c r="L34" s="1127"/>
    </row>
    <row r="35" spans="1:12" ht="31.5" customHeight="1" x14ac:dyDescent="0.45">
      <c r="C35" s="1166"/>
      <c r="D35" s="1166"/>
      <c r="E35" s="1166"/>
    </row>
    <row r="36" spans="1:12" ht="31.5" customHeight="1" x14ac:dyDescent="0.45">
      <c r="C36" s="1972"/>
      <c r="D36" s="1972"/>
      <c r="E36" s="1972"/>
    </row>
    <row r="37" spans="1:12" ht="31.5" customHeight="1" x14ac:dyDescent="0.45">
      <c r="C37" s="1972"/>
      <c r="D37" s="1972"/>
      <c r="E37" s="1972"/>
    </row>
    <row r="38" spans="1:12" ht="31.5" customHeight="1" x14ac:dyDescent="0.45">
      <c r="C38" s="1166"/>
      <c r="D38" s="1166"/>
      <c r="E38" s="1166"/>
    </row>
    <row r="39" spans="1:12" ht="31.5" customHeight="1" x14ac:dyDescent="0.45">
      <c r="C39" s="1166"/>
      <c r="D39" s="1166"/>
      <c r="E39" s="1166"/>
    </row>
    <row r="40" spans="1:12" ht="31.5" customHeight="1" x14ac:dyDescent="0.45">
      <c r="C40" s="1166"/>
      <c r="D40" s="1166"/>
      <c r="E40" s="1166"/>
    </row>
    <row r="41" spans="1:12" ht="31.5" customHeight="1" x14ac:dyDescent="0.45">
      <c r="C41" s="1166"/>
      <c r="D41" s="1166"/>
      <c r="E41" s="1166"/>
    </row>
    <row r="42" spans="1:12" ht="31.5" customHeight="1" x14ac:dyDescent="0.45">
      <c r="C42" s="1972"/>
      <c r="D42" s="1972"/>
      <c r="E42" s="1972"/>
    </row>
    <row r="43" spans="1:12" ht="31.5" customHeight="1" x14ac:dyDescent="0.45">
      <c r="C43" s="1166"/>
      <c r="D43" s="1166"/>
      <c r="E43" s="1166"/>
    </row>
    <row r="44" spans="1:12" ht="31.5" customHeight="1" x14ac:dyDescent="0.45">
      <c r="C44" s="1166"/>
      <c r="D44" s="1166"/>
      <c r="E44" s="1166"/>
    </row>
    <row r="45" spans="1:12" ht="31.5" customHeight="1" x14ac:dyDescent="0.45">
      <c r="C45" s="1972">
        <v>3</v>
      </c>
      <c r="D45" s="1972"/>
      <c r="E45" s="1972"/>
    </row>
  </sheetData>
  <mergeCells count="9">
    <mergeCell ref="C45:E45"/>
    <mergeCell ref="C36:E36"/>
    <mergeCell ref="A1:K1"/>
    <mergeCell ref="A2:K2"/>
    <mergeCell ref="A3:K3"/>
    <mergeCell ref="C37:E37"/>
    <mergeCell ref="C42:E42"/>
    <mergeCell ref="A23:K23"/>
    <mergeCell ref="A27:K27"/>
  </mergeCells>
  <printOptions horizontalCentered="1"/>
  <pageMargins left="0" right="0.19685039370078741" top="0.51181102362204722" bottom="0" header="0.23622047244094491" footer="0"/>
  <pageSetup paperSize="9" scale="74"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X70"/>
  <sheetViews>
    <sheetView showGridLines="0" rightToLeft="1" view="pageBreakPreview" topLeftCell="A10" zoomScaleSheetLayoutView="100" workbookViewId="0">
      <selection activeCell="E9" sqref="E9"/>
    </sheetView>
  </sheetViews>
  <sheetFormatPr defaultRowHeight="29.25" customHeight="1" x14ac:dyDescent="0.25"/>
  <cols>
    <col min="1" max="1" width="3.42578125" customWidth="1"/>
    <col min="2" max="2" width="41.28515625" style="1180" customWidth="1"/>
    <col min="3" max="3" width="9.28515625" style="190" customWidth="1"/>
    <col min="4" max="4" width="2.5703125" style="190" customWidth="1"/>
    <col min="5" max="5" width="20.5703125" style="190" customWidth="1"/>
    <col min="6" max="6" width="2.5703125" style="190" customWidth="1"/>
    <col min="7" max="7" width="20.5703125" style="190" customWidth="1"/>
    <col min="8" max="8" width="2.28515625" style="190" customWidth="1"/>
    <col min="9" max="9" width="17.28515625" style="190" bestFit="1" customWidth="1"/>
    <col min="10" max="11" width="10.85546875" style="190" customWidth="1"/>
    <col min="12" max="12" width="16.85546875" style="190" bestFit="1" customWidth="1"/>
    <col min="13" max="14" width="10.85546875" style="190" customWidth="1"/>
    <col min="15" max="15" width="17" style="1016" bestFit="1" customWidth="1"/>
    <col min="16" max="16" width="15.42578125" bestFit="1" customWidth="1"/>
    <col min="17" max="17" width="16.5703125" bestFit="1" customWidth="1"/>
    <col min="18" max="18" width="4.7109375" customWidth="1"/>
    <col min="21" max="21" width="35" customWidth="1"/>
    <col min="22" max="22" width="19.7109375" bestFit="1" customWidth="1"/>
    <col min="23" max="23" width="4" customWidth="1"/>
    <col min="24" max="24" width="19.85546875" bestFit="1" customWidth="1"/>
  </cols>
  <sheetData>
    <row r="1" spans="1:24" ht="29.25" customHeight="1" x14ac:dyDescent="0.25">
      <c r="A1" s="1968" t="str">
        <f>'سر برگ صفحات'!A1</f>
        <v>شرکت داروسازان التیام (سهامی خاص)</v>
      </c>
      <c r="B1" s="1968"/>
      <c r="C1" s="1968"/>
      <c r="D1" s="1968"/>
      <c r="E1" s="1968"/>
      <c r="F1" s="1968"/>
      <c r="G1" s="1968"/>
      <c r="H1" s="1174"/>
      <c r="I1" s="1174"/>
      <c r="J1" s="1174"/>
      <c r="K1" s="1174"/>
      <c r="L1" s="1174"/>
      <c r="M1" s="1174"/>
      <c r="N1" s="1174"/>
    </row>
    <row r="2" spans="1:24" ht="29.25" customHeight="1" x14ac:dyDescent="0.25">
      <c r="A2" s="1968" t="s">
        <v>497</v>
      </c>
      <c r="B2" s="1968"/>
      <c r="C2" s="1968"/>
      <c r="D2" s="1968"/>
      <c r="E2" s="1968"/>
      <c r="F2" s="1968"/>
      <c r="G2" s="1968"/>
      <c r="H2" s="1174"/>
      <c r="I2" s="1174"/>
      <c r="J2" s="1174"/>
      <c r="K2" s="1174"/>
      <c r="L2" s="1174"/>
      <c r="M2" s="1174"/>
      <c r="N2" s="1174"/>
    </row>
    <row r="3" spans="1:24" ht="29.25" customHeight="1" x14ac:dyDescent="0.25">
      <c r="A3" s="1968" t="str">
        <f>'سر برگ صفحات'!A3</f>
        <v>سال مالی منتهی به 30 اسفند 1403</v>
      </c>
      <c r="B3" s="1968"/>
      <c r="C3" s="1968"/>
      <c r="D3" s="1968"/>
      <c r="E3" s="1968"/>
      <c r="F3" s="1968"/>
      <c r="G3" s="1968"/>
      <c r="H3" s="1174"/>
      <c r="I3" s="1174"/>
      <c r="J3" s="1174"/>
      <c r="K3" s="1174"/>
      <c r="L3" s="1174"/>
      <c r="M3" s="1174"/>
      <c r="N3" s="1174"/>
    </row>
    <row r="4" spans="1:24" ht="29.25" customHeight="1" x14ac:dyDescent="0.45">
      <c r="B4" s="1178"/>
      <c r="C4" s="169"/>
      <c r="D4" s="169"/>
      <c r="E4" s="997"/>
      <c r="F4" s="338"/>
      <c r="G4" s="1115"/>
    </row>
    <row r="5" spans="1:24" s="173" customFormat="1" ht="28.5" customHeight="1" x14ac:dyDescent="0.45">
      <c r="B5" s="1178"/>
      <c r="C5" s="1141" t="s">
        <v>15</v>
      </c>
      <c r="D5" s="1142"/>
      <c r="E5" s="1141" t="str">
        <f>'سر برگ صفحات'!A7</f>
        <v>سال 1403</v>
      </c>
      <c r="F5" s="1172"/>
      <c r="G5" s="1141" t="str">
        <f>'سر برگ صفحات'!A8</f>
        <v>سال 1402</v>
      </c>
      <c r="H5" s="191"/>
      <c r="I5" s="191"/>
      <c r="J5" s="191"/>
      <c r="K5" s="191"/>
      <c r="L5" s="191"/>
      <c r="M5" s="191"/>
      <c r="N5" s="191"/>
      <c r="O5" s="1074"/>
    </row>
    <row r="6" spans="1:24" ht="28.5" customHeight="1" x14ac:dyDescent="0.45">
      <c r="B6" s="1178"/>
      <c r="C6" s="1142"/>
      <c r="D6" s="1142"/>
      <c r="E6" s="1851" t="s">
        <v>1592</v>
      </c>
      <c r="F6" s="1851"/>
      <c r="G6" s="1851" t="s">
        <v>1592</v>
      </c>
      <c r="O6" s="1074"/>
    </row>
    <row r="7" spans="1:24" s="173" customFormat="1" ht="29.25" customHeight="1" x14ac:dyDescent="0.2">
      <c r="B7" s="1125" t="s">
        <v>55</v>
      </c>
      <c r="C7" s="1175"/>
      <c r="D7" s="1175"/>
      <c r="E7" s="1176"/>
      <c r="F7" s="1176"/>
      <c r="G7" s="1176"/>
      <c r="H7" s="191"/>
      <c r="I7" s="191"/>
      <c r="J7" s="191"/>
      <c r="K7" s="191"/>
      <c r="L7" s="191"/>
      <c r="M7" s="191"/>
      <c r="N7" s="191"/>
      <c r="O7" s="1074"/>
    </row>
    <row r="8" spans="1:24" s="173" customFormat="1" ht="29.25" customHeight="1" x14ac:dyDescent="0.2">
      <c r="B8" s="1179" t="s">
        <v>56</v>
      </c>
      <c r="C8" s="1175">
        <v>26</v>
      </c>
      <c r="D8" s="1175"/>
      <c r="E8" s="1128">
        <v>1909436698026</v>
      </c>
      <c r="F8" s="1128"/>
      <c r="G8" s="1220">
        <v>-424272027317</v>
      </c>
      <c r="H8" s="191"/>
      <c r="I8" s="191"/>
      <c r="J8" s="191"/>
      <c r="K8" s="191"/>
      <c r="L8" s="191"/>
      <c r="M8" s="191"/>
      <c r="N8" s="191"/>
      <c r="O8" s="1074">
        <v>82015616484</v>
      </c>
      <c r="P8" s="1369">
        <f>E8-O8</f>
        <v>1827421081542</v>
      </c>
    </row>
    <row r="9" spans="1:24" s="173" customFormat="1" ht="29.25" customHeight="1" x14ac:dyDescent="0.2">
      <c r="B9" s="1179" t="s">
        <v>58</v>
      </c>
      <c r="C9" s="1175"/>
      <c r="D9" s="1175"/>
      <c r="E9" s="1889">
        <v>-91010517053.75</v>
      </c>
      <c r="F9" s="1128"/>
      <c r="G9" s="1889">
        <v>-53538887183</v>
      </c>
      <c r="H9" s="191"/>
      <c r="I9" s="191"/>
      <c r="J9" s="191"/>
      <c r="K9" s="191"/>
      <c r="L9" s="191"/>
      <c r="M9" s="191"/>
      <c r="N9" s="191"/>
      <c r="O9" s="1074"/>
    </row>
    <row r="10" spans="1:24" s="173" customFormat="1" ht="29.25" customHeight="1" x14ac:dyDescent="0.2">
      <c r="B10" s="1179" t="s">
        <v>57</v>
      </c>
      <c r="C10" s="1175"/>
      <c r="D10" s="1175"/>
      <c r="E10" s="1890">
        <f>SUM(E8:E9)</f>
        <v>1818426180972.25</v>
      </c>
      <c r="F10" s="1177"/>
      <c r="G10" s="1890">
        <v>-477810914500</v>
      </c>
      <c r="H10" s="191"/>
      <c r="I10" s="191"/>
      <c r="J10" s="191"/>
      <c r="K10" s="191"/>
      <c r="L10" s="191"/>
      <c r="M10" s="191"/>
      <c r="N10" s="191"/>
      <c r="O10" s="1074"/>
      <c r="Q10" s="1074"/>
    </row>
    <row r="11" spans="1:24" s="173" customFormat="1" ht="29.25" customHeight="1" x14ac:dyDescent="0.2">
      <c r="B11" s="1125" t="s">
        <v>501</v>
      </c>
      <c r="C11" s="174"/>
      <c r="D11" s="174"/>
      <c r="E11" s="195"/>
      <c r="F11" s="195"/>
      <c r="G11" s="195"/>
      <c r="H11" s="191"/>
      <c r="I11" s="191"/>
      <c r="J11" s="191"/>
      <c r="K11" s="191"/>
      <c r="L11" s="191"/>
      <c r="M11" s="191"/>
      <c r="N11" s="191"/>
      <c r="O11" s="1074"/>
    </row>
    <row r="12" spans="1:24" s="173" customFormat="1" ht="29.25" customHeight="1" x14ac:dyDescent="0.2">
      <c r="B12" s="1179" t="s">
        <v>59</v>
      </c>
      <c r="C12" s="174"/>
      <c r="D12" s="174"/>
      <c r="E12" s="1128">
        <f>-'دارایی ثابت 12'!T12-'دارایی ثابت 12'!T13</f>
        <v>-198140956614</v>
      </c>
      <c r="F12" s="1128"/>
      <c r="G12" s="1128">
        <v>-485320364280</v>
      </c>
      <c r="H12" s="191"/>
      <c r="I12" s="191"/>
      <c r="J12" s="191"/>
      <c r="K12" s="191"/>
      <c r="L12" s="191"/>
      <c r="M12" s="191"/>
      <c r="N12" s="191"/>
      <c r="O12" s="1074"/>
    </row>
    <row r="13" spans="1:24" s="173" customFormat="1" ht="29.25" customHeight="1" x14ac:dyDescent="0.2">
      <c r="B13" s="1179" t="s">
        <v>60</v>
      </c>
      <c r="C13" s="174"/>
      <c r="D13" s="174"/>
      <c r="E13" s="1128">
        <f>-'دارایی نامشهود-13'!H11</f>
        <v>-132509000</v>
      </c>
      <c r="F13" s="1128"/>
      <c r="G13" s="1128">
        <v>-32712000</v>
      </c>
      <c r="H13" s="191"/>
      <c r="I13" s="191"/>
      <c r="J13" s="191"/>
      <c r="K13" s="191"/>
      <c r="L13" s="191"/>
      <c r="M13" s="191"/>
      <c r="N13" s="191"/>
      <c r="O13" s="1074"/>
    </row>
    <row r="14" spans="1:24" s="173" customFormat="1" ht="29.25" customHeight="1" x14ac:dyDescent="0.2">
      <c r="B14" s="1179" t="s">
        <v>1745</v>
      </c>
      <c r="C14" s="169"/>
      <c r="D14" s="174"/>
      <c r="E14" s="1891">
        <f>'سایردرآرمد و هزینه ها8-11'!G38</f>
        <v>110398064</v>
      </c>
      <c r="F14" s="1128"/>
      <c r="G14" s="1894">
        <v>325863710</v>
      </c>
      <c r="H14" s="191"/>
      <c r="I14" s="191"/>
      <c r="J14" s="191"/>
      <c r="K14" s="191"/>
      <c r="L14" s="191"/>
      <c r="M14" s="191"/>
      <c r="N14" s="191"/>
      <c r="O14" s="1074"/>
      <c r="Q14" s="1074">
        <f>2406637199332-1200000000</f>
        <v>2405437199332</v>
      </c>
    </row>
    <row r="15" spans="1:24" s="173" customFormat="1" ht="28.15" customHeight="1" x14ac:dyDescent="0.2">
      <c r="B15" s="1179" t="s">
        <v>1746</v>
      </c>
      <c r="C15" s="174"/>
      <c r="D15" s="174"/>
      <c r="E15" s="1891">
        <f>'سایردرآرمد و هزینه ها8-11'!G36</f>
        <v>444806167</v>
      </c>
      <c r="F15" s="1128"/>
      <c r="G15" s="1128">
        <v>168420334</v>
      </c>
      <c r="H15" s="191"/>
      <c r="I15" s="191"/>
      <c r="J15" s="191"/>
      <c r="K15" s="191"/>
      <c r="L15" s="191"/>
      <c r="M15" s="191"/>
      <c r="N15" s="191"/>
      <c r="O15" s="1074"/>
    </row>
    <row r="16" spans="1:24" s="173" customFormat="1" ht="28.9" hidden="1" customHeight="1" x14ac:dyDescent="0.25">
      <c r="B16" s="1179" t="s">
        <v>2063</v>
      </c>
      <c r="C16" s="174"/>
      <c r="D16" s="174"/>
      <c r="E16" s="1891"/>
      <c r="F16" s="1128"/>
      <c r="G16" s="1891"/>
      <c r="H16" s="191"/>
      <c r="I16" s="191"/>
      <c r="J16" s="191"/>
      <c r="K16" s="191"/>
      <c r="L16" s="191"/>
      <c r="M16" s="191"/>
      <c r="N16" s="191"/>
      <c r="O16" s="1074"/>
      <c r="S16" s="1757"/>
      <c r="T16" s="1757"/>
      <c r="U16" s="1757"/>
      <c r="V16" s="1757">
        <v>1402</v>
      </c>
      <c r="W16" s="1757"/>
      <c r="X16" s="1757">
        <v>1401</v>
      </c>
    </row>
    <row r="17" spans="1:24" s="173" customFormat="1" ht="29.25" customHeight="1" x14ac:dyDescent="0.2">
      <c r="B17" s="1179" t="s">
        <v>2023</v>
      </c>
      <c r="C17" s="174"/>
      <c r="D17" s="174"/>
      <c r="E17" s="1890">
        <f>SUM(E12:E16)</f>
        <v>-197718261383</v>
      </c>
      <c r="F17" s="1175"/>
      <c r="G17" s="1890">
        <v>-484858792236</v>
      </c>
      <c r="H17" s="191"/>
      <c r="I17" s="191"/>
      <c r="J17" s="191"/>
      <c r="K17" s="191"/>
      <c r="L17" s="191"/>
      <c r="M17" s="191"/>
      <c r="N17" s="191"/>
      <c r="O17" s="1074"/>
      <c r="S17" s="23" t="s">
        <v>1672</v>
      </c>
      <c r="T17" s="23"/>
      <c r="U17" s="23"/>
      <c r="V17" s="23" t="s">
        <v>1592</v>
      </c>
      <c r="W17" s="23"/>
      <c r="X17" s="23" t="s">
        <v>1592</v>
      </c>
    </row>
    <row r="18" spans="1:24" s="173" customFormat="1" ht="29.25" customHeight="1" x14ac:dyDescent="0.2">
      <c r="B18" s="1179" t="s">
        <v>2024</v>
      </c>
      <c r="C18" s="174"/>
      <c r="D18" s="174"/>
      <c r="E18" s="1177">
        <f>E10+E17</f>
        <v>1620707919589.25</v>
      </c>
      <c r="F18" s="1177"/>
      <c r="G18" s="1177">
        <v>-962669706736</v>
      </c>
      <c r="H18" s="191"/>
      <c r="I18" s="191"/>
      <c r="J18" s="191"/>
      <c r="K18" s="191"/>
      <c r="L18" s="191"/>
      <c r="M18" s="191"/>
      <c r="N18" s="191"/>
      <c r="O18" s="1074"/>
      <c r="S18" s="1179" t="s">
        <v>1678</v>
      </c>
      <c r="T18" s="1179"/>
      <c r="U18" s="1179"/>
      <c r="V18" s="1427">
        <v>1303692014827</v>
      </c>
      <c r="W18" s="1179"/>
      <c r="X18" s="1427">
        <v>798680572284</v>
      </c>
    </row>
    <row r="19" spans="1:24" s="173" customFormat="1" ht="29.25" customHeight="1" x14ac:dyDescent="0.2">
      <c r="B19" s="1125" t="s">
        <v>61</v>
      </c>
      <c r="C19" s="174"/>
      <c r="D19" s="174"/>
      <c r="E19" s="195"/>
      <c r="F19" s="195"/>
      <c r="G19" s="195"/>
      <c r="H19" s="191"/>
      <c r="I19" s="191"/>
      <c r="J19" s="191"/>
      <c r="K19" s="191"/>
      <c r="L19" s="191"/>
      <c r="M19" s="191"/>
      <c r="N19" s="191"/>
      <c r="O19" s="1074"/>
      <c r="S19" s="1179" t="s">
        <v>1679</v>
      </c>
      <c r="T19" s="1179"/>
      <c r="U19" s="1179"/>
      <c r="V19" s="1427">
        <v>115347240634</v>
      </c>
      <c r="W19" s="1179"/>
      <c r="X19" s="1427">
        <v>56535263670</v>
      </c>
    </row>
    <row r="20" spans="1:24" s="173" customFormat="1" ht="29.25" customHeight="1" x14ac:dyDescent="0.2">
      <c r="B20" s="1179" t="s">
        <v>62</v>
      </c>
      <c r="C20" s="174"/>
      <c r="D20" s="174"/>
      <c r="E20" s="1128">
        <f>'تسهیلات یادداشت -25'!G55+'تسهیلات یادداشت -25'!O61</f>
        <v>2405437199332</v>
      </c>
      <c r="F20" s="1128"/>
      <c r="G20" s="1128">
        <v>4192500000000</v>
      </c>
      <c r="H20" s="191"/>
      <c r="I20" s="191"/>
      <c r="J20" s="191"/>
      <c r="K20" s="191"/>
      <c r="L20" s="191"/>
      <c r="M20" s="191"/>
      <c r="N20" s="191"/>
      <c r="O20" s="1074">
        <f>Q20+P20</f>
        <v>1643171480000</v>
      </c>
      <c r="P20" s="1074">
        <v>-227828520000</v>
      </c>
      <c r="Q20" s="1074">
        <v>1871000000000</v>
      </c>
      <c r="S20" s="1179" t="s">
        <v>1673</v>
      </c>
      <c r="T20" s="1179"/>
      <c r="U20" s="1179"/>
      <c r="V20" s="1427">
        <v>3971000000000</v>
      </c>
      <c r="W20" s="1179">
        <v>0</v>
      </c>
      <c r="X20" s="1427">
        <v>2459000000000</v>
      </c>
    </row>
    <row r="21" spans="1:24" s="173" customFormat="1" ht="29.25" customHeight="1" x14ac:dyDescent="0.2">
      <c r="B21" s="1179" t="s">
        <v>63</v>
      </c>
      <c r="C21" s="174"/>
      <c r="D21" s="174"/>
      <c r="E21" s="1128">
        <f>'تسهیلات یادداشت -25'!G57</f>
        <v>-3805519612029</v>
      </c>
      <c r="F21" s="1128"/>
      <c r="G21" s="1128">
        <v>-2680732945091</v>
      </c>
      <c r="H21" s="191"/>
      <c r="I21" s="191"/>
      <c r="J21" s="191"/>
      <c r="K21" s="191"/>
      <c r="L21" s="191"/>
      <c r="M21" s="191"/>
      <c r="N21" s="191"/>
      <c r="O21" s="1074">
        <f>Q21-P21</f>
        <v>1536231480000</v>
      </c>
      <c r="P21" s="1074">
        <v>67588520000</v>
      </c>
      <c r="Q21" s="1074">
        <v>1603820000000</v>
      </c>
      <c r="S21" s="1179" t="s">
        <v>1674</v>
      </c>
      <c r="T21" s="1179"/>
      <c r="U21" s="1179"/>
      <c r="V21" s="1427">
        <v>496751079051</v>
      </c>
      <c r="W21" s="1179"/>
      <c r="X21" s="1427">
        <v>239592093473</v>
      </c>
    </row>
    <row r="22" spans="1:24" s="173" customFormat="1" ht="29.25" customHeight="1" x14ac:dyDescent="0.2">
      <c r="B22" s="1179" t="s">
        <v>64</v>
      </c>
      <c r="C22" s="174"/>
      <c r="D22" s="174"/>
      <c r="E22" s="1128">
        <f>('تسهیلات یادداشت -25'!G58-'سایردرآرمد و هزینه ها8-11'!G28-'سایردرآرمد و هزینه ها8-11'!G29-'سایردرآرمد و هزینه ها8-11'!G30)-7531514862</f>
        <v>-545871639250</v>
      </c>
      <c r="F22" s="1128"/>
      <c r="G22" s="1128">
        <v>-363367975214</v>
      </c>
      <c r="H22" s="191"/>
      <c r="I22" s="191"/>
      <c r="J22" s="191"/>
      <c r="K22" s="191"/>
      <c r="L22" s="191"/>
      <c r="M22" s="191"/>
      <c r="N22" s="191"/>
      <c r="O22" s="1805">
        <v>7531415862</v>
      </c>
      <c r="P22" s="1401"/>
      <c r="Q22" s="1074"/>
      <c r="S22" s="1179" t="s">
        <v>1675</v>
      </c>
      <c r="T22" s="1179"/>
      <c r="U22" s="1179"/>
      <c r="V22" s="1427">
        <v>-2680732945091</v>
      </c>
      <c r="W22" s="1179"/>
      <c r="X22" s="1427">
        <v>-1953988557457</v>
      </c>
    </row>
    <row r="23" spans="1:24" s="173" customFormat="1" ht="29.25" customHeight="1" x14ac:dyDescent="0.2">
      <c r="B23" s="1179" t="s">
        <v>2003</v>
      </c>
      <c r="C23" s="174"/>
      <c r="D23" s="174"/>
      <c r="E23" s="1890">
        <f>SUM(E20:E22)</f>
        <v>-1945954051947</v>
      </c>
      <c r="F23" s="1175"/>
      <c r="G23" s="1890">
        <v>1148399079695</v>
      </c>
      <c r="H23" s="191"/>
      <c r="I23" s="191"/>
      <c r="J23" s="191"/>
      <c r="K23" s="191"/>
      <c r="L23" s="191"/>
      <c r="M23" s="191"/>
      <c r="N23" s="191"/>
      <c r="O23" s="1074">
        <f>1389338869171</f>
        <v>1389338869171</v>
      </c>
      <c r="P23" s="1369">
        <f>E23+O23</f>
        <v>-556615182776</v>
      </c>
      <c r="S23" s="1179" t="s">
        <v>1676</v>
      </c>
      <c r="T23" s="1179"/>
      <c r="U23" s="1179"/>
      <c r="V23" s="1427">
        <v>-347375086812</v>
      </c>
      <c r="W23" s="1179">
        <v>0</v>
      </c>
      <c r="X23" s="1427">
        <v>-180780116509</v>
      </c>
    </row>
    <row r="24" spans="1:24" s="173" customFormat="1" ht="29.25" customHeight="1" x14ac:dyDescent="0.2">
      <c r="B24" s="1179" t="s">
        <v>2004</v>
      </c>
      <c r="C24" s="174"/>
      <c r="D24" s="174"/>
      <c r="E24" s="1128">
        <f>E23+E18</f>
        <v>-325246132357.75</v>
      </c>
      <c r="F24" s="1128"/>
      <c r="G24" s="1128">
        <v>185729372959</v>
      </c>
      <c r="H24" s="191"/>
      <c r="I24" s="191"/>
      <c r="J24" s="191"/>
      <c r="K24" s="191"/>
      <c r="L24" s="191"/>
      <c r="M24" s="191"/>
      <c r="N24" s="191"/>
      <c r="O24" s="1074">
        <f>E23+O23</f>
        <v>-556615182776</v>
      </c>
      <c r="S24" s="1179" t="s">
        <v>2073</v>
      </c>
      <c r="T24" s="1179"/>
      <c r="U24" s="1179"/>
      <c r="V24" s="1427">
        <v>2858682302609</v>
      </c>
      <c r="W24" s="1179"/>
      <c r="X24" s="1427">
        <v>1419039255461</v>
      </c>
    </row>
    <row r="25" spans="1:24" s="173" customFormat="1" ht="29.25" customHeight="1" x14ac:dyDescent="0.2">
      <c r="B25" s="1179" t="s">
        <v>65</v>
      </c>
      <c r="C25" s="174"/>
      <c r="D25" s="174"/>
      <c r="E25" s="1128">
        <f>'وضعيت مالي'!I17</f>
        <v>690598150329</v>
      </c>
      <c r="F25" s="1128"/>
      <c r="G25" s="1128">
        <v>504868777370</v>
      </c>
      <c r="H25" s="191"/>
      <c r="I25" s="191"/>
      <c r="J25" s="191"/>
      <c r="K25" s="191"/>
      <c r="L25" s="191"/>
      <c r="M25" s="191"/>
      <c r="N25" s="191"/>
      <c r="O25" s="1074"/>
      <c r="S25" s="1179" t="s">
        <v>2068</v>
      </c>
      <c r="T25" s="1179"/>
      <c r="U25" s="1179"/>
      <c r="V25" s="1427">
        <v>-229992101707</v>
      </c>
      <c r="W25" s="1179"/>
      <c r="X25" s="1427">
        <v>-93703680601</v>
      </c>
    </row>
    <row r="26" spans="1:24" s="173" customFormat="1" ht="29.25" customHeight="1" thickBot="1" x14ac:dyDescent="0.25">
      <c r="B26" s="1179" t="s">
        <v>66</v>
      </c>
      <c r="C26" s="174"/>
      <c r="D26" s="174"/>
      <c r="E26" s="1892">
        <f>E24+E25</f>
        <v>365352017971.25</v>
      </c>
      <c r="F26" s="1175"/>
      <c r="G26" s="1892">
        <v>690598150329</v>
      </c>
      <c r="H26" s="191"/>
      <c r="I26" s="1460">
        <v>365352017971</v>
      </c>
      <c r="J26" s="191"/>
      <c r="K26" s="191"/>
      <c r="L26" s="1460">
        <v>690598150329</v>
      </c>
      <c r="M26" s="191"/>
      <c r="N26" s="191"/>
      <c r="O26" s="1074"/>
      <c r="S26" s="1179" t="s">
        <v>2074</v>
      </c>
      <c r="T26" s="1179"/>
      <c r="U26" s="1179"/>
      <c r="V26" s="1427">
        <v>0</v>
      </c>
      <c r="W26" s="1179"/>
      <c r="X26" s="1427">
        <v>-221500000000</v>
      </c>
    </row>
    <row r="27" spans="1:24" s="173" customFormat="1" ht="18" customHeight="1" thickTop="1" x14ac:dyDescent="0.2">
      <c r="B27" s="1179"/>
      <c r="C27" s="174"/>
      <c r="D27" s="174"/>
      <c r="E27" s="174"/>
      <c r="F27" s="174"/>
      <c r="G27" s="174"/>
      <c r="H27" s="191"/>
      <c r="I27" s="191"/>
      <c r="J27" s="191"/>
      <c r="K27" s="191"/>
      <c r="L27" s="191"/>
      <c r="M27" s="191"/>
      <c r="N27" s="191"/>
      <c r="O27" s="1074"/>
      <c r="S27" s="1179" t="s">
        <v>1677</v>
      </c>
      <c r="T27" s="1179"/>
      <c r="U27" s="1179"/>
      <c r="V27" s="1427">
        <v>2628690200902</v>
      </c>
      <c r="W27" s="1179"/>
      <c r="X27" s="1427">
        <v>1103835574860</v>
      </c>
    </row>
    <row r="28" spans="1:24" s="173" customFormat="1" ht="40.5" customHeight="1" x14ac:dyDescent="0.2">
      <c r="A28" s="1971" t="s">
        <v>26</v>
      </c>
      <c r="B28" s="1971"/>
      <c r="C28" s="1971"/>
      <c r="D28" s="1971"/>
      <c r="E28" s="1971"/>
      <c r="F28" s="1971"/>
      <c r="G28" s="1971"/>
      <c r="H28" s="1160"/>
      <c r="I28" s="1160"/>
      <c r="J28" s="1160"/>
      <c r="K28" s="1160"/>
      <c r="L28" s="1160"/>
      <c r="M28" s="1160"/>
      <c r="N28" s="1160"/>
      <c r="O28" s="1160"/>
      <c r="P28" s="1160"/>
    </row>
    <row r="29" spans="1:24" s="173" customFormat="1" ht="99" customHeight="1" x14ac:dyDescent="0.6">
      <c r="A29" s="1946">
        <v>5</v>
      </c>
      <c r="B29" s="1946"/>
      <c r="C29" s="1946"/>
      <c r="D29" s="1946"/>
      <c r="E29" s="1946"/>
      <c r="F29" s="1946"/>
      <c r="G29" s="1946"/>
      <c r="H29" s="1181"/>
      <c r="I29" s="1181"/>
      <c r="J29" s="1181"/>
      <c r="K29" s="1181"/>
      <c r="L29" s="1181"/>
      <c r="M29" s="1181"/>
      <c r="N29" s="1181"/>
      <c r="O29" s="1074"/>
    </row>
    <row r="30" spans="1:24" s="173" customFormat="1" ht="29.25" customHeight="1" x14ac:dyDescent="0.25">
      <c r="B30" s="1180"/>
      <c r="C30" s="1391"/>
      <c r="D30" s="191"/>
      <c r="E30" s="1893"/>
      <c r="G30" s="1893"/>
      <c r="H30" s="191"/>
      <c r="I30" s="191"/>
      <c r="J30" s="191"/>
      <c r="K30" s="191"/>
      <c r="L30" s="191"/>
      <c r="M30" s="191"/>
      <c r="N30" s="191"/>
      <c r="O30" s="1074"/>
    </row>
    <row r="31" spans="1:24" s="173" customFormat="1" ht="29.25" customHeight="1" x14ac:dyDescent="0.25">
      <c r="B31" s="1180"/>
      <c r="C31" s="191"/>
      <c r="D31" s="191"/>
      <c r="E31" s="1893"/>
      <c r="G31" s="1893"/>
      <c r="H31" s="191"/>
      <c r="I31" s="191"/>
      <c r="J31" s="191"/>
      <c r="K31" s="191"/>
      <c r="L31" s="191"/>
      <c r="M31" s="191"/>
      <c r="N31" s="191"/>
      <c r="O31" s="1074"/>
    </row>
    <row r="32" spans="1:24" s="173" customFormat="1" ht="29.25" customHeight="1" x14ac:dyDescent="0.25">
      <c r="B32" s="1180"/>
      <c r="C32" s="191"/>
      <c r="D32" s="191"/>
      <c r="E32" s="1893"/>
      <c r="G32" s="1893"/>
      <c r="H32" s="191"/>
      <c r="I32" s="191"/>
      <c r="J32" s="191"/>
      <c r="K32" s="191"/>
      <c r="L32" s="191"/>
      <c r="M32" s="191"/>
      <c r="N32" s="191"/>
      <c r="O32" s="1074"/>
    </row>
    <row r="33" spans="2:15" s="173" customFormat="1" ht="29.25" customHeight="1" x14ac:dyDescent="0.25">
      <c r="B33" s="1180"/>
      <c r="C33" s="191"/>
      <c r="D33" s="191"/>
      <c r="E33" s="1893"/>
      <c r="G33" s="1893"/>
      <c r="H33" s="191"/>
      <c r="I33" s="191"/>
      <c r="J33" s="191"/>
      <c r="K33" s="191"/>
      <c r="L33" s="191"/>
      <c r="M33" s="191"/>
      <c r="N33" s="191"/>
      <c r="O33" s="1074"/>
    </row>
    <row r="34" spans="2:15" s="173" customFormat="1" ht="29.25" customHeight="1" x14ac:dyDescent="0.25">
      <c r="B34" s="1180"/>
      <c r="C34" s="191"/>
      <c r="D34" s="191"/>
      <c r="E34" s="191"/>
      <c r="F34" s="191"/>
      <c r="G34" s="191"/>
      <c r="H34" s="191"/>
      <c r="I34" s="191"/>
      <c r="J34" s="191"/>
      <c r="K34" s="191"/>
      <c r="L34" s="191"/>
      <c r="M34" s="191"/>
      <c r="N34" s="191"/>
      <c r="O34" s="1074"/>
    </row>
    <row r="35" spans="2:15" s="173" customFormat="1" ht="29.25" customHeight="1" x14ac:dyDescent="0.25">
      <c r="B35" s="1180"/>
      <c r="C35" s="191"/>
      <c r="D35" s="191"/>
      <c r="E35" s="1528">
        <f>'وضعيت مالي'!F17</f>
        <v>365352017971</v>
      </c>
      <c r="F35" s="959"/>
      <c r="G35" s="959">
        <f>'وضعيت مالي'!I17</f>
        <v>690598150329</v>
      </c>
      <c r="H35" s="191"/>
      <c r="I35" s="191"/>
      <c r="J35" s="191"/>
      <c r="K35" s="191"/>
      <c r="L35" s="191"/>
      <c r="M35" s="191"/>
      <c r="N35" s="191"/>
      <c r="O35" s="1074"/>
    </row>
    <row r="36" spans="2:15" s="173" customFormat="1" ht="29.25" customHeight="1" x14ac:dyDescent="0.25">
      <c r="B36" s="1180"/>
      <c r="C36" s="191"/>
      <c r="D36" s="191"/>
      <c r="E36" s="1529">
        <f>E24+E25</f>
        <v>365352017971.25</v>
      </c>
      <c r="F36" s="1076">
        <f>F24+F25</f>
        <v>0</v>
      </c>
      <c r="G36" s="1076">
        <f>G24+G25</f>
        <v>690598150329</v>
      </c>
      <c r="H36" s="191"/>
      <c r="I36" s="191"/>
      <c r="J36" s="191"/>
      <c r="K36" s="191"/>
      <c r="L36" s="191"/>
      <c r="M36" s="191"/>
      <c r="N36" s="191"/>
      <c r="O36" s="1074"/>
    </row>
    <row r="37" spans="2:15" s="173" customFormat="1" ht="29.25" customHeight="1" x14ac:dyDescent="0.25">
      <c r="B37" s="1180"/>
      <c r="C37" s="191"/>
      <c r="D37" s="191"/>
      <c r="E37" s="1530">
        <f>E35-E36</f>
        <v>-0.25</v>
      </c>
      <c r="F37" s="1076">
        <f>F26-F36</f>
        <v>0</v>
      </c>
      <c r="G37" s="1076">
        <f>G26-G36</f>
        <v>0</v>
      </c>
      <c r="H37" s="191"/>
      <c r="I37" s="191"/>
      <c r="J37" s="191"/>
      <c r="K37" s="191"/>
      <c r="L37" s="191"/>
      <c r="M37" s="191"/>
      <c r="N37" s="191"/>
      <c r="O37" s="1074"/>
    </row>
    <row r="38" spans="2:15" s="173" customFormat="1" ht="29.25" customHeight="1" x14ac:dyDescent="0.25">
      <c r="B38" s="1180"/>
      <c r="C38" s="191"/>
      <c r="D38" s="191"/>
      <c r="E38" s="1075"/>
      <c r="F38" s="191"/>
      <c r="G38" s="191"/>
      <c r="H38" s="191"/>
      <c r="I38" s="191"/>
      <c r="J38" s="191"/>
      <c r="K38" s="191"/>
      <c r="L38" s="191"/>
      <c r="M38" s="191"/>
      <c r="N38" s="191"/>
      <c r="O38" s="1074"/>
    </row>
    <row r="39" spans="2:15" s="173" customFormat="1" ht="29.25" customHeight="1" x14ac:dyDescent="0.25">
      <c r="B39" s="1180"/>
      <c r="C39" s="191"/>
      <c r="D39" s="191"/>
      <c r="E39" s="191"/>
      <c r="F39" s="191"/>
      <c r="G39" s="191"/>
      <c r="H39" s="191"/>
      <c r="I39" s="191"/>
      <c r="J39" s="191"/>
      <c r="K39" s="191"/>
      <c r="L39" s="191"/>
      <c r="M39" s="191"/>
      <c r="N39" s="191"/>
      <c r="O39" s="1074"/>
    </row>
    <row r="40" spans="2:15" s="173" customFormat="1" ht="29.25" customHeight="1" x14ac:dyDescent="0.25">
      <c r="B40" s="1180"/>
      <c r="C40" s="191"/>
      <c r="D40" s="191"/>
      <c r="E40" s="191"/>
      <c r="F40" s="191"/>
      <c r="G40" s="191"/>
      <c r="H40" s="191"/>
      <c r="I40" s="191"/>
      <c r="J40" s="191"/>
      <c r="K40" s="191"/>
      <c r="L40" s="191"/>
      <c r="M40" s="191"/>
      <c r="N40" s="191"/>
      <c r="O40" s="1074"/>
    </row>
    <row r="41" spans="2:15" s="173" customFormat="1" ht="29.25" customHeight="1" x14ac:dyDescent="0.25">
      <c r="B41" s="1180"/>
      <c r="C41" s="191"/>
      <c r="D41" s="191"/>
      <c r="E41" s="191"/>
      <c r="F41" s="191"/>
      <c r="G41" s="191"/>
      <c r="H41" s="191"/>
      <c r="I41" s="191"/>
      <c r="J41" s="191"/>
      <c r="K41" s="191"/>
      <c r="L41" s="191"/>
      <c r="M41" s="191"/>
      <c r="N41" s="191"/>
      <c r="O41" s="1074"/>
    </row>
    <row r="42" spans="2:15" s="173" customFormat="1" ht="29.25" customHeight="1" x14ac:dyDescent="0.25">
      <c r="B42" s="1180"/>
      <c r="C42" s="191"/>
      <c r="D42" s="191"/>
      <c r="E42" s="191"/>
      <c r="F42" s="191"/>
      <c r="G42" s="191"/>
      <c r="H42" s="191"/>
      <c r="I42" s="191"/>
      <c r="J42" s="191"/>
      <c r="K42" s="191"/>
      <c r="L42" s="191"/>
      <c r="M42" s="191"/>
      <c r="N42" s="191"/>
      <c r="O42" s="1074"/>
    </row>
    <row r="43" spans="2:15" s="173" customFormat="1" ht="29.25" customHeight="1" x14ac:dyDescent="0.25">
      <c r="B43" s="1180"/>
      <c r="C43" s="191"/>
      <c r="D43" s="191"/>
      <c r="E43" s="191"/>
      <c r="F43" s="191"/>
      <c r="G43" s="191"/>
      <c r="H43" s="191"/>
      <c r="I43" s="191"/>
      <c r="J43" s="191"/>
      <c r="K43" s="191"/>
      <c r="L43" s="191"/>
      <c r="M43" s="191"/>
      <c r="N43" s="191"/>
      <c r="O43" s="1074"/>
    </row>
    <row r="44" spans="2:15" s="173" customFormat="1" ht="29.25" customHeight="1" x14ac:dyDescent="0.25">
      <c r="B44" s="1180"/>
      <c r="C44" s="191"/>
      <c r="D44" s="191"/>
      <c r="E44" s="191"/>
      <c r="F44" s="191"/>
      <c r="G44" s="191"/>
      <c r="H44" s="191"/>
      <c r="I44" s="191"/>
      <c r="J44" s="191"/>
      <c r="K44" s="191"/>
      <c r="L44" s="191"/>
      <c r="M44" s="191"/>
      <c r="N44" s="191"/>
      <c r="O44" s="1074"/>
    </row>
    <row r="45" spans="2:15" s="173" customFormat="1" ht="29.25" customHeight="1" x14ac:dyDescent="0.25">
      <c r="B45" s="1180"/>
      <c r="C45" s="191"/>
      <c r="D45" s="191"/>
      <c r="E45" s="191"/>
      <c r="F45" s="191"/>
      <c r="G45" s="191"/>
      <c r="H45" s="191"/>
      <c r="I45" s="191"/>
      <c r="J45" s="191"/>
      <c r="K45" s="191"/>
      <c r="L45" s="191"/>
      <c r="M45" s="191"/>
      <c r="N45" s="191"/>
      <c r="O45" s="1074"/>
    </row>
    <row r="46" spans="2:15" s="173" customFormat="1" ht="29.25" customHeight="1" x14ac:dyDescent="0.25">
      <c r="B46" s="1180"/>
      <c r="C46" s="191"/>
      <c r="D46" s="191"/>
      <c r="E46" s="191"/>
      <c r="F46" s="191"/>
      <c r="G46" s="191"/>
      <c r="H46" s="191"/>
      <c r="I46" s="191"/>
      <c r="J46" s="191"/>
      <c r="K46" s="191"/>
      <c r="L46" s="191"/>
      <c r="M46" s="191"/>
      <c r="N46" s="191"/>
      <c r="O46" s="1074"/>
    </row>
    <row r="47" spans="2:15" s="173" customFormat="1" ht="29.25" customHeight="1" x14ac:dyDescent="0.25">
      <c r="B47" s="1180"/>
      <c r="C47" s="191"/>
      <c r="D47" s="191"/>
      <c r="E47" s="191"/>
      <c r="F47" s="191"/>
      <c r="G47" s="191"/>
      <c r="H47" s="191"/>
      <c r="I47" s="191"/>
      <c r="J47" s="191"/>
      <c r="K47" s="191"/>
      <c r="L47" s="191"/>
      <c r="M47" s="191"/>
      <c r="N47" s="191"/>
      <c r="O47" s="1074"/>
    </row>
    <row r="48" spans="2:15" s="173" customFormat="1" ht="29.25" customHeight="1" x14ac:dyDescent="0.25">
      <c r="B48" s="1180"/>
      <c r="C48" s="191"/>
      <c r="D48" s="191"/>
      <c r="E48" s="191"/>
      <c r="F48" s="191"/>
      <c r="G48" s="191"/>
      <c r="H48" s="191"/>
      <c r="I48" s="191"/>
      <c r="J48" s="191"/>
      <c r="K48" s="191"/>
      <c r="L48" s="191"/>
      <c r="M48" s="191"/>
      <c r="N48" s="191"/>
      <c r="O48" s="1074"/>
    </row>
    <row r="49" spans="2:15" s="173" customFormat="1" ht="29.25" customHeight="1" x14ac:dyDescent="0.25">
      <c r="B49" s="1180"/>
      <c r="C49" s="191"/>
      <c r="D49" s="191"/>
      <c r="E49" s="191"/>
      <c r="F49" s="191"/>
      <c r="G49" s="191"/>
      <c r="H49" s="191"/>
      <c r="I49" s="191"/>
      <c r="J49" s="191"/>
      <c r="K49" s="191"/>
      <c r="L49" s="191"/>
      <c r="M49" s="191"/>
      <c r="N49" s="191"/>
      <c r="O49" s="1074"/>
    </row>
    <row r="50" spans="2:15" s="173" customFormat="1" ht="29.25" customHeight="1" x14ac:dyDescent="0.25">
      <c r="B50" s="1180"/>
      <c r="C50" s="191"/>
      <c r="D50" s="191"/>
      <c r="E50" s="191"/>
      <c r="F50" s="191"/>
      <c r="G50" s="191"/>
      <c r="H50" s="191"/>
      <c r="I50" s="191"/>
      <c r="J50" s="191"/>
      <c r="K50" s="191"/>
      <c r="L50" s="191"/>
      <c r="M50" s="191"/>
      <c r="N50" s="191"/>
      <c r="O50" s="1074"/>
    </row>
    <row r="51" spans="2:15" s="173" customFormat="1" ht="29.25" customHeight="1" x14ac:dyDescent="0.25">
      <c r="B51" s="1180"/>
      <c r="C51" s="191"/>
      <c r="D51" s="191"/>
      <c r="E51" s="191"/>
      <c r="F51" s="191"/>
      <c r="G51" s="191"/>
      <c r="H51" s="191"/>
      <c r="I51" s="191"/>
      <c r="J51" s="191"/>
      <c r="K51" s="191"/>
      <c r="L51" s="191"/>
      <c r="M51" s="191"/>
      <c r="N51" s="191"/>
      <c r="O51" s="1074"/>
    </row>
    <row r="52" spans="2:15" s="173" customFormat="1" ht="29.25" customHeight="1" x14ac:dyDescent="0.25">
      <c r="B52" s="1180"/>
      <c r="C52" s="191"/>
      <c r="D52" s="191"/>
      <c r="E52" s="191"/>
      <c r="F52" s="191"/>
      <c r="G52" s="191"/>
      <c r="H52" s="191"/>
      <c r="I52" s="191"/>
      <c r="J52" s="191"/>
      <c r="K52" s="191"/>
      <c r="L52" s="191"/>
      <c r="M52" s="191"/>
      <c r="N52" s="191"/>
      <c r="O52" s="1074"/>
    </row>
    <row r="53" spans="2:15" s="173" customFormat="1" ht="29.25" customHeight="1" x14ac:dyDescent="0.25">
      <c r="B53" s="1180"/>
      <c r="C53" s="191"/>
      <c r="D53" s="191"/>
      <c r="E53" s="191"/>
      <c r="F53" s="191"/>
      <c r="G53" s="191"/>
      <c r="H53" s="191"/>
      <c r="I53" s="191"/>
      <c r="J53" s="191"/>
      <c r="K53" s="191"/>
      <c r="L53" s="191"/>
      <c r="M53" s="191"/>
      <c r="N53" s="191"/>
      <c r="O53" s="1074"/>
    </row>
    <row r="54" spans="2:15" s="173" customFormat="1" ht="29.25" customHeight="1" x14ac:dyDescent="0.25">
      <c r="B54" s="1180"/>
      <c r="C54" s="191"/>
      <c r="D54" s="191"/>
      <c r="E54" s="191"/>
      <c r="F54" s="191"/>
      <c r="G54" s="191"/>
      <c r="H54" s="191"/>
      <c r="I54" s="191"/>
      <c r="J54" s="191"/>
      <c r="K54" s="191"/>
      <c r="L54" s="191"/>
      <c r="M54" s="191"/>
      <c r="N54" s="191"/>
      <c r="O54" s="1074"/>
    </row>
    <row r="55" spans="2:15" s="173" customFormat="1" ht="29.25" customHeight="1" x14ac:dyDescent="0.25">
      <c r="B55" s="1180"/>
      <c r="C55" s="191"/>
      <c r="D55" s="191"/>
      <c r="E55" s="191"/>
      <c r="F55" s="191"/>
      <c r="G55" s="191"/>
      <c r="H55" s="191"/>
      <c r="I55" s="191"/>
      <c r="J55" s="191"/>
      <c r="K55" s="191"/>
      <c r="L55" s="191"/>
      <c r="M55" s="191"/>
      <c r="N55" s="191"/>
      <c r="O55" s="1074"/>
    </row>
    <row r="56" spans="2:15" s="173" customFormat="1" ht="29.25" customHeight="1" x14ac:dyDescent="0.25">
      <c r="B56" s="1180"/>
      <c r="C56" s="191"/>
      <c r="D56" s="191"/>
      <c r="E56" s="191"/>
      <c r="F56" s="191"/>
      <c r="G56" s="191"/>
      <c r="H56" s="191"/>
      <c r="I56" s="191"/>
      <c r="J56" s="191"/>
      <c r="K56" s="191"/>
      <c r="L56" s="191"/>
      <c r="M56" s="191"/>
      <c r="N56" s="191"/>
      <c r="O56" s="1074"/>
    </row>
    <row r="57" spans="2:15" s="173" customFormat="1" ht="29.25" customHeight="1" x14ac:dyDescent="0.25">
      <c r="B57" s="1180"/>
      <c r="C57" s="191"/>
      <c r="D57" s="191"/>
      <c r="E57" s="191"/>
      <c r="F57" s="191"/>
      <c r="G57" s="191"/>
      <c r="H57" s="191"/>
      <c r="I57" s="191"/>
      <c r="J57" s="191"/>
      <c r="K57" s="191"/>
      <c r="L57" s="191"/>
      <c r="M57" s="191"/>
      <c r="N57" s="191"/>
      <c r="O57" s="1074"/>
    </row>
    <row r="58" spans="2:15" s="173" customFormat="1" ht="29.25" customHeight="1" x14ac:dyDescent="0.25">
      <c r="B58" s="1180"/>
      <c r="C58" s="191"/>
      <c r="D58" s="191"/>
      <c r="E58" s="191"/>
      <c r="F58" s="191"/>
      <c r="G58" s="191"/>
      <c r="H58" s="191"/>
      <c r="I58" s="191"/>
      <c r="J58" s="191"/>
      <c r="K58" s="191"/>
      <c r="L58" s="191"/>
      <c r="M58" s="191"/>
      <c r="N58" s="191"/>
      <c r="O58" s="1074"/>
    </row>
    <row r="59" spans="2:15" s="173" customFormat="1" ht="29.25" customHeight="1" x14ac:dyDescent="0.25">
      <c r="B59" s="1180"/>
      <c r="C59" s="191"/>
      <c r="D59" s="191"/>
      <c r="E59" s="191"/>
      <c r="F59" s="191"/>
      <c r="G59" s="191"/>
      <c r="H59" s="191"/>
      <c r="I59" s="191"/>
      <c r="J59" s="191"/>
      <c r="K59" s="191"/>
      <c r="L59" s="191"/>
      <c r="M59" s="191"/>
      <c r="N59" s="191"/>
      <c r="O59" s="1074"/>
    </row>
    <row r="60" spans="2:15" s="173" customFormat="1" ht="29.25" customHeight="1" x14ac:dyDescent="0.25">
      <c r="B60" s="1180"/>
      <c r="C60" s="191"/>
      <c r="D60" s="191"/>
      <c r="E60" s="191"/>
      <c r="F60" s="191"/>
      <c r="G60" s="191"/>
      <c r="H60" s="191"/>
      <c r="I60" s="191"/>
      <c r="J60" s="191"/>
      <c r="K60" s="191"/>
      <c r="L60" s="191"/>
      <c r="M60" s="191"/>
      <c r="N60" s="191"/>
      <c r="O60" s="1074"/>
    </row>
    <row r="61" spans="2:15" s="173" customFormat="1" ht="29.25" customHeight="1" x14ac:dyDescent="0.25">
      <c r="B61" s="1180"/>
      <c r="C61" s="191"/>
      <c r="D61" s="191"/>
      <c r="E61" s="191"/>
      <c r="F61" s="191"/>
      <c r="G61" s="191"/>
      <c r="H61" s="191"/>
      <c r="I61" s="191"/>
      <c r="J61" s="191"/>
      <c r="K61" s="191"/>
      <c r="L61" s="191"/>
      <c r="M61" s="191"/>
      <c r="N61" s="191"/>
      <c r="O61" s="1074"/>
    </row>
    <row r="62" spans="2:15" s="173" customFormat="1" ht="29.25" customHeight="1" x14ac:dyDescent="0.25">
      <c r="B62" s="1180"/>
      <c r="C62" s="191"/>
      <c r="D62" s="191"/>
      <c r="E62" s="191"/>
      <c r="F62" s="191"/>
      <c r="G62" s="191"/>
      <c r="H62" s="191"/>
      <c r="I62" s="191"/>
      <c r="J62" s="191"/>
      <c r="K62" s="191"/>
      <c r="L62" s="191"/>
      <c r="M62" s="191"/>
      <c r="N62" s="191"/>
      <c r="O62" s="1074"/>
    </row>
    <row r="63" spans="2:15" s="173" customFormat="1" ht="29.25" customHeight="1" x14ac:dyDescent="0.25">
      <c r="B63" s="1180"/>
      <c r="C63" s="191"/>
      <c r="D63" s="191"/>
      <c r="E63" s="191"/>
      <c r="F63" s="191"/>
      <c r="G63" s="191"/>
      <c r="H63" s="191"/>
      <c r="I63" s="191"/>
      <c r="J63" s="191"/>
      <c r="K63" s="191"/>
      <c r="L63" s="191"/>
      <c r="M63" s="191"/>
      <c r="N63" s="191"/>
      <c r="O63" s="1074"/>
    </row>
    <row r="64" spans="2:15" s="173" customFormat="1" ht="29.25" customHeight="1" x14ac:dyDescent="0.25">
      <c r="B64" s="1180"/>
      <c r="C64" s="191"/>
      <c r="D64" s="191"/>
      <c r="E64" s="191"/>
      <c r="F64" s="191"/>
      <c r="G64" s="191"/>
      <c r="H64" s="191"/>
      <c r="I64" s="191"/>
      <c r="J64" s="191"/>
      <c r="K64" s="191"/>
      <c r="L64" s="191"/>
      <c r="M64" s="191"/>
      <c r="N64" s="191"/>
      <c r="O64" s="1074"/>
    </row>
    <row r="65" spans="1:15" s="173" customFormat="1" ht="29.25" customHeight="1" x14ac:dyDescent="0.25">
      <c r="B65" s="1180"/>
      <c r="C65" s="191"/>
      <c r="D65" s="191"/>
      <c r="E65" s="191"/>
      <c r="F65" s="191"/>
      <c r="G65" s="191"/>
      <c r="H65" s="191"/>
      <c r="I65" s="191"/>
      <c r="J65" s="191"/>
      <c r="K65" s="191"/>
      <c r="L65" s="191"/>
      <c r="M65" s="191"/>
      <c r="N65" s="191"/>
      <c r="O65" s="1074"/>
    </row>
    <row r="66" spans="1:15" s="173" customFormat="1" ht="29.25" customHeight="1" x14ac:dyDescent="0.25">
      <c r="B66" s="1180"/>
      <c r="C66" s="191"/>
      <c r="D66" s="191"/>
      <c r="E66" s="191"/>
      <c r="F66" s="191"/>
      <c r="G66" s="191"/>
      <c r="H66" s="191"/>
      <c r="I66" s="191"/>
      <c r="J66" s="191"/>
      <c r="K66" s="191"/>
      <c r="L66" s="191"/>
      <c r="M66" s="191"/>
      <c r="N66" s="191"/>
      <c r="O66" s="1074"/>
    </row>
    <row r="67" spans="1:15" s="173" customFormat="1" ht="29.25" customHeight="1" x14ac:dyDescent="0.25">
      <c r="B67" s="1180"/>
      <c r="C67" s="191"/>
      <c r="D67" s="191"/>
      <c r="E67" s="191"/>
      <c r="F67" s="191"/>
      <c r="G67" s="191"/>
      <c r="H67" s="191"/>
      <c r="I67" s="191"/>
      <c r="J67" s="191"/>
      <c r="K67" s="191"/>
      <c r="L67" s="191"/>
      <c r="M67" s="191"/>
      <c r="N67" s="191"/>
      <c r="O67" s="1074"/>
    </row>
    <row r="68" spans="1:15" s="173" customFormat="1" ht="29.25" customHeight="1" x14ac:dyDescent="0.2">
      <c r="A68" s="1975"/>
      <c r="B68" s="1975"/>
      <c r="C68" s="1975"/>
      <c r="D68" s="1975"/>
      <c r="E68" s="1975"/>
      <c r="F68" s="1975"/>
      <c r="G68" s="1975"/>
      <c r="H68" s="1975"/>
      <c r="I68" s="1849"/>
      <c r="J68" s="1849"/>
      <c r="K68" s="1849"/>
      <c r="L68" s="1849"/>
      <c r="M68" s="1849"/>
      <c r="N68" s="1849"/>
      <c r="O68" s="1074"/>
    </row>
    <row r="70" spans="1:15" s="173" customFormat="1" ht="29.25" customHeight="1" x14ac:dyDescent="0.4">
      <c r="A70" s="1974" t="s">
        <v>498</v>
      </c>
      <c r="B70" s="1974"/>
      <c r="C70" s="1974"/>
      <c r="D70" s="1974"/>
      <c r="E70" s="1974"/>
      <c r="F70" s="1974"/>
      <c r="G70" s="1974"/>
      <c r="H70" s="1974"/>
      <c r="I70" s="220"/>
      <c r="J70" s="220"/>
      <c r="K70" s="220"/>
      <c r="L70" s="220"/>
      <c r="M70" s="220"/>
      <c r="N70" s="220"/>
      <c r="O70" s="1074"/>
    </row>
  </sheetData>
  <mergeCells count="7">
    <mergeCell ref="A70:H70"/>
    <mergeCell ref="A68:H68"/>
    <mergeCell ref="A1:G1"/>
    <mergeCell ref="A2:G2"/>
    <mergeCell ref="A3:G3"/>
    <mergeCell ref="A29:G29"/>
    <mergeCell ref="A28:G28"/>
  </mergeCells>
  <conditionalFormatting sqref="E8:E25">
    <cfRule type="cellIs" dxfId="13" priority="6" stopIfTrue="1" operator="lessThan">
      <formula>0</formula>
    </cfRule>
  </conditionalFormatting>
  <conditionalFormatting sqref="E7:G7 F11:F16 G11:G17 F18:G18 F19:F22 G19:G25">
    <cfRule type="cellIs" dxfId="12" priority="14" stopIfTrue="1" operator="lessThan">
      <formula>0</formula>
    </cfRule>
  </conditionalFormatting>
  <conditionalFormatting sqref="F24:F25">
    <cfRule type="cellIs" dxfId="11" priority="11" stopIfTrue="1" operator="lessThan">
      <formula>0</formula>
    </cfRule>
  </conditionalFormatting>
  <conditionalFormatting sqref="F8:G10">
    <cfRule type="cellIs" dxfId="10" priority="5" stopIfTrue="1" operator="lessThan">
      <formula>0</formula>
    </cfRule>
  </conditionalFormatting>
  <conditionalFormatting sqref="I26">
    <cfRule type="cellIs" dxfId="9" priority="2" stopIfTrue="1" operator="lessThan">
      <formula>0</formula>
    </cfRule>
  </conditionalFormatting>
  <conditionalFormatting sqref="L26">
    <cfRule type="cellIs" dxfId="8" priority="1" stopIfTrue="1" operator="lessThan">
      <formula>0</formula>
    </cfRule>
  </conditionalFormatting>
  <conditionalFormatting sqref="V18:V27">
    <cfRule type="cellIs" dxfId="7" priority="4" stopIfTrue="1" operator="lessThan">
      <formula>0</formula>
    </cfRule>
  </conditionalFormatting>
  <conditionalFormatting sqref="X18:X27">
    <cfRule type="cellIs" dxfId="6" priority="3" stopIfTrue="1" operator="lessThan">
      <formula>0</formula>
    </cfRule>
  </conditionalFormatting>
  <printOptions horizontalCentered="1"/>
  <pageMargins left="0.25" right="0.5" top="0.643700787" bottom="0" header="0.25" footer="0"/>
  <pageSetup paperSize="9" scale="85" orientation="portrait" r:id="rId1"/>
  <rowBreaks count="1" manualBreakCount="1">
    <brk id="29" max="7"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O45"/>
  <sheetViews>
    <sheetView showGridLines="0" rightToLeft="1" view="pageBreakPreview" topLeftCell="A13" zoomScaleSheetLayoutView="100" workbookViewId="0">
      <selection activeCell="A20" sqref="A20:K20"/>
    </sheetView>
  </sheetViews>
  <sheetFormatPr defaultColWidth="9" defaultRowHeight="31.5" customHeight="1" x14ac:dyDescent="0.25"/>
  <cols>
    <col min="1" max="1" width="8.5703125" style="3" bestFit="1" customWidth="1"/>
    <col min="2" max="2" width="1.7109375" style="177" customWidth="1"/>
    <col min="3" max="3" width="13.42578125" style="177" customWidth="1"/>
    <col min="4" max="4" width="1.5703125" style="177" customWidth="1"/>
    <col min="5" max="5" width="17.5703125" style="177" customWidth="1"/>
    <col min="6" max="6" width="2" style="177" customWidth="1"/>
    <col min="7" max="7" width="19" style="177" customWidth="1"/>
    <col min="8" max="8" width="2.5703125" style="177" customWidth="1"/>
    <col min="9" max="9" width="1" style="177" customWidth="1"/>
    <col min="10" max="10" width="19" style="177" customWidth="1"/>
    <col min="11" max="11" width="25.42578125" style="177" customWidth="1"/>
    <col min="12" max="12" width="1.7109375" style="177" customWidth="1"/>
    <col min="13" max="16384" width="9" style="177"/>
  </cols>
  <sheetData>
    <row r="1" spans="1:11" ht="31.5" customHeight="1" x14ac:dyDescent="0.25">
      <c r="A1" s="1968" t="str">
        <f>'سر برگ صفحات'!A1</f>
        <v>شرکت داروسازان التیام (سهامی خاص)</v>
      </c>
      <c r="B1" s="1968"/>
      <c r="C1" s="1968"/>
      <c r="D1" s="1968"/>
      <c r="E1" s="1968"/>
      <c r="F1" s="1968"/>
      <c r="G1" s="1968"/>
      <c r="H1" s="1968"/>
      <c r="I1" s="1968"/>
      <c r="J1" s="1968"/>
      <c r="K1" s="1968"/>
    </row>
    <row r="2" spans="1:11" ht="31.5" customHeight="1" x14ac:dyDescent="0.25">
      <c r="A2" s="1968" t="s">
        <v>659</v>
      </c>
      <c r="B2" s="1968"/>
      <c r="C2" s="1968"/>
      <c r="D2" s="1968"/>
      <c r="E2" s="1968"/>
      <c r="F2" s="1968"/>
      <c r="G2" s="1968"/>
      <c r="H2" s="1968"/>
      <c r="I2" s="1968"/>
      <c r="J2" s="1968"/>
      <c r="K2" s="1968"/>
    </row>
    <row r="3" spans="1:11" ht="31.5" customHeight="1" x14ac:dyDescent="0.25">
      <c r="A3" s="1968" t="str">
        <f>'سر برگ صفحات'!A3</f>
        <v>سال مالی منتهی به 30 اسفند 1403</v>
      </c>
      <c r="B3" s="1968"/>
      <c r="C3" s="1968"/>
      <c r="D3" s="1968"/>
      <c r="E3" s="1968"/>
      <c r="F3" s="1968"/>
      <c r="G3" s="1968"/>
      <c r="H3" s="1968"/>
      <c r="I3" s="1968"/>
      <c r="J3" s="1968"/>
      <c r="K3" s="1968"/>
    </row>
    <row r="4" spans="1:11" ht="15.75" customHeight="1" x14ac:dyDescent="0.25">
      <c r="A4" s="1115"/>
      <c r="B4" s="1115"/>
      <c r="C4" s="1115"/>
      <c r="D4" s="1115"/>
      <c r="E4" s="1115"/>
      <c r="F4" s="1115"/>
      <c r="G4" s="1115"/>
      <c r="H4" s="1115"/>
      <c r="I4" s="1115"/>
      <c r="J4" s="1115"/>
      <c r="K4" s="1115"/>
    </row>
    <row r="5" spans="1:11" s="1003" customFormat="1" ht="31.5" customHeight="1" x14ac:dyDescent="0.25">
      <c r="A5" s="1192" t="s">
        <v>495</v>
      </c>
      <c r="B5" s="1956" t="s">
        <v>439</v>
      </c>
      <c r="C5" s="1956"/>
      <c r="D5" s="1956"/>
      <c r="E5" s="1956"/>
      <c r="F5" s="1956"/>
      <c r="G5" s="1956"/>
      <c r="H5" s="1956"/>
      <c r="I5" s="1956"/>
      <c r="J5" s="1956"/>
      <c r="K5" s="1956"/>
    </row>
    <row r="6" spans="1:11" s="1003" customFormat="1" ht="31.5" customHeight="1" x14ac:dyDescent="0.25">
      <c r="A6" s="1193" t="s">
        <v>438</v>
      </c>
      <c r="B6" s="1194" t="s">
        <v>437</v>
      </c>
      <c r="C6" s="1160"/>
      <c r="D6" s="1160"/>
      <c r="E6" s="1160"/>
      <c r="F6" s="1160"/>
      <c r="G6" s="1160"/>
      <c r="H6" s="1160"/>
      <c r="I6" s="1160"/>
      <c r="J6" s="1160"/>
      <c r="K6" s="1160"/>
    </row>
    <row r="7" spans="1:11" ht="53.25" customHeight="1" x14ac:dyDescent="0.25">
      <c r="B7" s="1977" t="s">
        <v>2058</v>
      </c>
      <c r="C7" s="1977"/>
      <c r="D7" s="1977"/>
      <c r="E7" s="1977"/>
      <c r="F7" s="1977"/>
      <c r="G7" s="1977"/>
      <c r="H7" s="1977"/>
      <c r="I7" s="1977"/>
      <c r="J7" s="1977"/>
      <c r="K7" s="1473"/>
    </row>
    <row r="8" spans="1:11" ht="9" customHeight="1" x14ac:dyDescent="0.25">
      <c r="B8" s="1195"/>
      <c r="C8" s="1195"/>
      <c r="D8" s="1195"/>
      <c r="E8" s="1195"/>
      <c r="F8" s="1195"/>
      <c r="G8" s="1195"/>
      <c r="H8" s="1195"/>
      <c r="I8" s="1195"/>
      <c r="J8" s="1195"/>
      <c r="K8" s="1195"/>
    </row>
    <row r="9" spans="1:11" s="1003" customFormat="1" ht="31.5" customHeight="1" x14ac:dyDescent="0.25">
      <c r="A9" s="1193" t="s">
        <v>436</v>
      </c>
      <c r="B9" s="1956" t="s">
        <v>1747</v>
      </c>
      <c r="C9" s="1956"/>
      <c r="D9" s="1956"/>
      <c r="E9" s="1956"/>
      <c r="F9" s="1956"/>
      <c r="G9" s="1956"/>
      <c r="H9" s="1956"/>
      <c r="I9" s="1956"/>
      <c r="J9" s="1956"/>
      <c r="K9" s="1956"/>
    </row>
    <row r="10" spans="1:11" ht="158.25" customHeight="1" x14ac:dyDescent="0.25">
      <c r="B10" s="1977" t="s">
        <v>2005</v>
      </c>
      <c r="C10" s="1977"/>
      <c r="D10" s="1977"/>
      <c r="E10" s="1977"/>
      <c r="F10" s="1977"/>
      <c r="G10" s="1977"/>
      <c r="H10" s="1977"/>
      <c r="I10" s="1977"/>
      <c r="J10" s="1977"/>
      <c r="K10" s="1473"/>
    </row>
    <row r="11" spans="1:11" ht="9.75" customHeight="1" x14ac:dyDescent="0.25">
      <c r="B11" s="1196"/>
      <c r="C11" s="1197"/>
      <c r="D11" s="1197"/>
      <c r="E11" s="1197"/>
      <c r="F11" s="1197"/>
      <c r="G11" s="1197"/>
      <c r="H11" s="1197"/>
      <c r="I11" s="1197"/>
      <c r="J11" s="1197"/>
      <c r="K11" s="1197"/>
    </row>
    <row r="12" spans="1:11" s="1003" customFormat="1" ht="31.5" customHeight="1" x14ac:dyDescent="0.25">
      <c r="A12" s="1193" t="s">
        <v>435</v>
      </c>
      <c r="B12" s="1194" t="s">
        <v>434</v>
      </c>
      <c r="C12" s="1194"/>
      <c r="D12" s="1194"/>
      <c r="E12" s="1194"/>
      <c r="F12" s="1194"/>
      <c r="G12" s="1194"/>
      <c r="H12" s="1194"/>
      <c r="I12" s="1194"/>
      <c r="J12" s="1194"/>
      <c r="K12" s="1194"/>
    </row>
    <row r="13" spans="1:11" ht="31.5" customHeight="1" x14ac:dyDescent="0.25">
      <c r="B13" s="1960" t="s">
        <v>1886</v>
      </c>
      <c r="C13" s="1960"/>
      <c r="D13" s="1960"/>
      <c r="E13" s="1960"/>
      <c r="F13" s="1960"/>
      <c r="G13" s="1960"/>
      <c r="H13" s="1960"/>
      <c r="I13" s="1960"/>
      <c r="J13" s="1960"/>
      <c r="K13" s="1960"/>
    </row>
    <row r="14" spans="1:11" s="161" customFormat="1" ht="31.5" customHeight="1" x14ac:dyDescent="0.25">
      <c r="C14" s="128"/>
      <c r="D14" s="128"/>
      <c r="E14" s="128"/>
      <c r="F14" s="128"/>
      <c r="G14" s="1141" t="str">
        <f>'سر برگ صفحات'!A7</f>
        <v>سال 1403</v>
      </c>
      <c r="H14" s="1173"/>
      <c r="I14" s="1204"/>
      <c r="J14" s="1141" t="str">
        <f>'سر برگ صفحات'!A8</f>
        <v>سال 1402</v>
      </c>
    </row>
    <row r="15" spans="1:11" ht="31.5" customHeight="1" x14ac:dyDescent="0.25">
      <c r="C15" s="66"/>
      <c r="D15" s="66"/>
      <c r="E15" s="1200"/>
      <c r="F15" s="1200"/>
      <c r="G15" s="1205" t="s">
        <v>433</v>
      </c>
      <c r="H15" s="1206"/>
      <c r="I15" s="1207"/>
      <c r="J15" s="1205" t="s">
        <v>433</v>
      </c>
    </row>
    <row r="16" spans="1:11" s="161" customFormat="1" ht="31.5" customHeight="1" x14ac:dyDescent="0.25">
      <c r="C16" s="1200" t="s">
        <v>432</v>
      </c>
      <c r="D16" s="1200"/>
      <c r="G16" s="1112">
        <v>591</v>
      </c>
      <c r="H16" s="1121"/>
      <c r="I16" s="1200"/>
      <c r="J16" s="1202">
        <v>576</v>
      </c>
    </row>
    <row r="17" spans="1:15" s="161" customFormat="1" ht="31.5" customHeight="1" thickBot="1" x14ac:dyDescent="0.3">
      <c r="C17" s="128"/>
      <c r="D17" s="128"/>
      <c r="E17" s="128"/>
      <c r="F17" s="128"/>
      <c r="G17" s="1203">
        <f>SUM(G16:G16)</f>
        <v>591</v>
      </c>
      <c r="H17" s="1115"/>
      <c r="I17" s="1114"/>
      <c r="J17" s="1203">
        <f>SUM(J16:J16)</f>
        <v>576</v>
      </c>
    </row>
    <row r="18" spans="1:15" ht="31.5" customHeight="1" thickTop="1" x14ac:dyDescent="0.25">
      <c r="A18" s="1193">
        <v>-2</v>
      </c>
      <c r="B18" s="1956" t="s">
        <v>1935</v>
      </c>
      <c r="C18" s="1956" t="s">
        <v>1934</v>
      </c>
      <c r="D18" s="1956"/>
      <c r="E18" s="1956"/>
      <c r="F18" s="1956"/>
      <c r="G18" s="1956"/>
      <c r="H18" s="1956"/>
      <c r="I18" s="1956"/>
      <c r="J18" s="1956"/>
      <c r="K18" s="1956"/>
    </row>
    <row r="19" spans="1:15" s="1464" customFormat="1" ht="42" customHeight="1" x14ac:dyDescent="0.45">
      <c r="A19" s="1979" t="s">
        <v>2075</v>
      </c>
      <c r="B19" s="1979"/>
      <c r="C19" s="1979"/>
      <c r="D19" s="1979"/>
      <c r="E19" s="1979"/>
      <c r="F19" s="1979"/>
      <c r="G19" s="1979"/>
      <c r="H19" s="1979"/>
      <c r="I19" s="1979"/>
      <c r="J19" s="1979"/>
      <c r="K19" s="1979"/>
      <c r="L19" s="1544"/>
      <c r="M19" s="1544"/>
      <c r="N19" s="1544"/>
      <c r="O19" s="1544"/>
    </row>
    <row r="20" spans="1:15" s="1464" customFormat="1" ht="74.25" customHeight="1" x14ac:dyDescent="0.45">
      <c r="A20" s="1980" t="s">
        <v>2203</v>
      </c>
      <c r="B20" s="1980"/>
      <c r="C20" s="1980"/>
      <c r="D20" s="1980"/>
      <c r="E20" s="1980"/>
      <c r="F20" s="1980"/>
      <c r="G20" s="1980"/>
      <c r="H20" s="1980"/>
      <c r="I20" s="1980"/>
      <c r="J20" s="1980"/>
      <c r="K20" s="1980"/>
      <c r="L20" s="1544"/>
      <c r="M20" s="1544"/>
      <c r="N20" s="1544"/>
      <c r="O20" s="1544"/>
    </row>
    <row r="21" spans="1:15" ht="12.75" customHeight="1" x14ac:dyDescent="0.25">
      <c r="A21" s="1192"/>
      <c r="B21" s="1402"/>
      <c r="C21" s="1402"/>
      <c r="D21" s="1402"/>
      <c r="E21" s="1402"/>
      <c r="F21" s="1402"/>
      <c r="G21" s="1402"/>
      <c r="H21" s="1402"/>
      <c r="I21" s="1402"/>
      <c r="J21" s="1402"/>
      <c r="K21" s="1402"/>
    </row>
    <row r="22" spans="1:15" ht="22.5" customHeight="1" x14ac:dyDescent="0.25">
      <c r="A22" s="177"/>
      <c r="B22" s="1474"/>
      <c r="C22" s="1474"/>
      <c r="D22" s="1474"/>
      <c r="E22" s="1546"/>
      <c r="F22" s="1546"/>
      <c r="G22" s="1474"/>
      <c r="H22" s="1474"/>
      <c r="I22" s="1474"/>
      <c r="J22" s="1474"/>
      <c r="K22" s="1474"/>
    </row>
    <row r="23" spans="1:15" ht="31.5" customHeight="1" x14ac:dyDescent="0.25">
      <c r="A23" s="1193">
        <v>-3</v>
      </c>
      <c r="B23" s="1956" t="s">
        <v>1865</v>
      </c>
      <c r="C23" s="1956"/>
      <c r="D23" s="1956"/>
      <c r="E23" s="1956"/>
      <c r="F23" s="1956"/>
      <c r="G23" s="1956"/>
      <c r="H23" s="1956"/>
      <c r="I23" s="1956"/>
      <c r="J23" s="1956"/>
      <c r="K23" s="1956"/>
    </row>
    <row r="24" spans="1:15" ht="31.5" customHeight="1" x14ac:dyDescent="0.25">
      <c r="A24" s="1192" t="s">
        <v>1936</v>
      </c>
      <c r="B24" s="1956" t="s">
        <v>526</v>
      </c>
      <c r="C24" s="1956"/>
      <c r="D24" s="1956"/>
      <c r="E24" s="1956"/>
      <c r="F24" s="1956"/>
      <c r="G24" s="1956"/>
      <c r="H24" s="1956"/>
      <c r="I24" s="1956"/>
      <c r="J24" s="1956"/>
      <c r="K24" s="1956"/>
    </row>
    <row r="25" spans="1:15" ht="31.5" customHeight="1" x14ac:dyDescent="0.25">
      <c r="A25" s="1909" t="s">
        <v>2272</v>
      </c>
      <c r="B25" s="1948" t="s">
        <v>2288</v>
      </c>
      <c r="C25" s="1948"/>
      <c r="D25" s="1948"/>
      <c r="E25" s="1948"/>
      <c r="F25" s="1948"/>
      <c r="G25" s="1948"/>
      <c r="H25" s="1948"/>
      <c r="I25" s="1948"/>
      <c r="J25" s="1948"/>
      <c r="K25" s="1948"/>
    </row>
    <row r="26" spans="1:15" ht="23.25" customHeight="1" x14ac:dyDescent="0.25">
      <c r="A26" s="1957" t="s">
        <v>2273</v>
      </c>
      <c r="B26" s="1957"/>
      <c r="C26" s="1957"/>
      <c r="D26" s="1957"/>
      <c r="E26" s="1957"/>
      <c r="F26" s="1957"/>
      <c r="G26" s="1957"/>
      <c r="H26" s="1957"/>
      <c r="I26" s="1957"/>
      <c r="J26" s="1957"/>
      <c r="K26" s="1957"/>
    </row>
    <row r="27" spans="1:15" ht="52.5" customHeight="1" x14ac:dyDescent="0.6">
      <c r="A27" s="1946">
        <v>6</v>
      </c>
      <c r="B27" s="1946"/>
      <c r="C27" s="1946"/>
      <c r="D27" s="1946"/>
      <c r="E27" s="1946"/>
      <c r="F27" s="1946"/>
      <c r="G27" s="1946"/>
      <c r="H27" s="1946"/>
      <c r="I27" s="1946"/>
      <c r="J27" s="1946"/>
      <c r="K27" s="1946"/>
    </row>
    <row r="28" spans="1:15" ht="31.5" customHeight="1" x14ac:dyDescent="0.25">
      <c r="C28" s="66"/>
      <c r="D28" s="66"/>
      <c r="E28" s="66"/>
      <c r="F28" s="66"/>
      <c r="G28" s="66"/>
      <c r="H28" s="66"/>
      <c r="I28" s="66"/>
      <c r="J28" s="66"/>
      <c r="K28" s="66"/>
    </row>
    <row r="29" spans="1:15" ht="31.5" customHeight="1" x14ac:dyDescent="0.25">
      <c r="A29" s="1978" t="s">
        <v>598</v>
      </c>
      <c r="B29" s="1978"/>
      <c r="C29" s="1978"/>
      <c r="D29" s="1978"/>
      <c r="E29" s="1978"/>
      <c r="F29" s="1978"/>
      <c r="G29" s="1978"/>
      <c r="H29" s="1978"/>
      <c r="I29" s="1978"/>
      <c r="J29" s="1978"/>
      <c r="K29" s="1978"/>
    </row>
    <row r="30" spans="1:15" ht="31.5" customHeight="1" x14ac:dyDescent="0.25">
      <c r="C30" s="66"/>
      <c r="D30" s="66"/>
      <c r="E30" s="66"/>
      <c r="F30" s="66"/>
      <c r="G30" s="66"/>
      <c r="H30" s="66"/>
      <c r="I30" s="66"/>
      <c r="J30" s="66"/>
      <c r="K30" s="66"/>
    </row>
    <row r="31" spans="1:15" ht="31.5" customHeight="1" x14ac:dyDescent="0.25">
      <c r="C31" s="66"/>
      <c r="D31" s="66"/>
      <c r="E31" s="66"/>
      <c r="F31" s="66"/>
      <c r="G31" s="66"/>
      <c r="H31" s="66"/>
      <c r="I31" s="66"/>
      <c r="J31" s="66"/>
      <c r="K31" s="66"/>
    </row>
    <row r="32" spans="1:15" ht="31.5" customHeight="1" x14ac:dyDescent="0.25">
      <c r="C32" s="66"/>
      <c r="D32" s="66"/>
      <c r="E32" s="66"/>
      <c r="F32" s="66"/>
      <c r="G32" s="66"/>
      <c r="H32" s="66"/>
      <c r="I32" s="66"/>
      <c r="J32" s="66"/>
      <c r="K32" s="66"/>
    </row>
    <row r="33" spans="3:11" ht="31.5" customHeight="1" x14ac:dyDescent="0.25">
      <c r="C33" s="66"/>
      <c r="D33" s="66"/>
      <c r="E33" s="66"/>
      <c r="F33" s="66"/>
      <c r="G33" s="66"/>
      <c r="H33" s="66"/>
      <c r="I33" s="66"/>
      <c r="J33" s="66"/>
      <c r="K33" s="66"/>
    </row>
    <row r="34" spans="3:11" ht="31.5" customHeight="1" x14ac:dyDescent="0.25">
      <c r="C34" s="66"/>
      <c r="D34" s="66"/>
      <c r="E34" s="66"/>
      <c r="F34" s="66"/>
      <c r="G34" s="66"/>
      <c r="H34" s="66"/>
      <c r="I34" s="66"/>
      <c r="J34" s="66"/>
      <c r="K34" s="66"/>
    </row>
    <row r="35" spans="3:11" ht="31.5" customHeight="1" x14ac:dyDescent="0.25">
      <c r="C35" s="66"/>
      <c r="D35" s="66"/>
      <c r="E35" s="66"/>
      <c r="F35" s="66"/>
      <c r="G35" s="66"/>
      <c r="H35" s="66"/>
      <c r="I35" s="66"/>
      <c r="J35" s="66"/>
      <c r="K35" s="66"/>
    </row>
    <row r="36" spans="3:11" ht="31.5" customHeight="1" x14ac:dyDescent="0.25">
      <c r="C36" s="66"/>
      <c r="D36" s="66"/>
      <c r="E36" s="66"/>
      <c r="F36" s="66"/>
      <c r="G36" s="66"/>
      <c r="H36" s="66"/>
      <c r="I36" s="66"/>
      <c r="J36" s="66"/>
      <c r="K36" s="66"/>
    </row>
    <row r="37" spans="3:11" ht="31.5" customHeight="1" x14ac:dyDescent="0.25">
      <c r="C37" s="66"/>
      <c r="D37" s="66"/>
      <c r="E37" s="66"/>
      <c r="F37" s="66"/>
      <c r="G37" s="66"/>
      <c r="H37" s="66"/>
      <c r="I37" s="66"/>
      <c r="J37" s="66"/>
      <c r="K37" s="66"/>
    </row>
    <row r="38" spans="3:11" ht="31.5" customHeight="1" x14ac:dyDescent="0.25">
      <c r="C38" s="66"/>
      <c r="D38" s="66"/>
      <c r="E38" s="66"/>
      <c r="F38" s="66"/>
      <c r="G38" s="66"/>
      <c r="H38" s="66"/>
      <c r="I38" s="66"/>
      <c r="J38" s="66"/>
      <c r="K38" s="66"/>
    </row>
    <row r="39" spans="3:11" ht="31.5" customHeight="1" x14ac:dyDescent="0.25">
      <c r="C39" s="66"/>
      <c r="D39" s="66"/>
      <c r="E39" s="66"/>
      <c r="F39" s="66"/>
      <c r="G39" s="66"/>
      <c r="H39" s="66"/>
      <c r="I39" s="66"/>
      <c r="J39" s="66"/>
      <c r="K39" s="66"/>
    </row>
    <row r="40" spans="3:11" ht="31.5" customHeight="1" x14ac:dyDescent="0.25">
      <c r="C40" s="66"/>
      <c r="D40" s="66"/>
      <c r="E40" s="66"/>
      <c r="F40" s="66"/>
      <c r="G40" s="66"/>
      <c r="H40" s="66"/>
      <c r="I40" s="66"/>
      <c r="J40" s="66"/>
      <c r="K40" s="66"/>
    </row>
    <row r="41" spans="3:11" ht="31.5" customHeight="1" x14ac:dyDescent="0.25">
      <c r="C41" s="66"/>
      <c r="D41" s="66"/>
      <c r="E41" s="66"/>
      <c r="F41" s="66"/>
      <c r="G41" s="66"/>
      <c r="H41" s="66"/>
      <c r="I41" s="66"/>
      <c r="J41" s="66"/>
      <c r="K41" s="66"/>
    </row>
    <row r="42" spans="3:11" ht="31.5" customHeight="1" x14ac:dyDescent="0.25">
      <c r="C42" s="66"/>
      <c r="D42" s="66"/>
      <c r="E42" s="66"/>
      <c r="F42" s="66"/>
      <c r="G42" s="66"/>
      <c r="H42" s="66"/>
      <c r="I42" s="66"/>
      <c r="J42" s="66"/>
      <c r="K42" s="66"/>
    </row>
    <row r="43" spans="3:11" ht="31.5" customHeight="1" x14ac:dyDescent="0.25">
      <c r="C43" s="66"/>
      <c r="D43" s="66"/>
      <c r="E43" s="66"/>
      <c r="F43" s="66"/>
      <c r="G43" s="66"/>
      <c r="H43" s="66"/>
      <c r="I43" s="66"/>
      <c r="J43" s="66"/>
      <c r="K43" s="66"/>
    </row>
    <row r="44" spans="3:11" ht="31.5" customHeight="1" x14ac:dyDescent="0.25">
      <c r="C44" s="1976"/>
      <c r="D44" s="1976"/>
      <c r="E44" s="1976"/>
      <c r="F44" s="1976"/>
      <c r="G44" s="1976"/>
      <c r="H44" s="1976"/>
      <c r="I44" s="1976"/>
      <c r="J44" s="1976"/>
      <c r="K44" s="1976"/>
    </row>
    <row r="45" spans="3:11" ht="31.5" customHeight="1" x14ac:dyDescent="0.25">
      <c r="C45" s="128"/>
      <c r="D45" s="128"/>
      <c r="E45" s="128"/>
      <c r="F45" s="128"/>
      <c r="G45" s="128"/>
      <c r="H45" s="128"/>
      <c r="I45" s="128"/>
      <c r="J45" s="128"/>
      <c r="K45" s="128"/>
    </row>
  </sheetData>
  <mergeCells count="18">
    <mergeCell ref="A20:K20"/>
    <mergeCell ref="A27:K27"/>
    <mergeCell ref="A3:K3"/>
    <mergeCell ref="A2:K2"/>
    <mergeCell ref="A1:K1"/>
    <mergeCell ref="A26:K26"/>
    <mergeCell ref="C44:K44"/>
    <mergeCell ref="B5:K5"/>
    <mergeCell ref="B23:K23"/>
    <mergeCell ref="B25:K25"/>
    <mergeCell ref="B24:K24"/>
    <mergeCell ref="B13:K13"/>
    <mergeCell ref="B18:K18"/>
    <mergeCell ref="B7:J7"/>
    <mergeCell ref="B10:J10"/>
    <mergeCell ref="B9:K9"/>
    <mergeCell ref="A29:K29"/>
    <mergeCell ref="A19:K19"/>
  </mergeCells>
  <printOptions horizontalCentered="1"/>
  <pageMargins left="0.25" right="0.5" top="0.643700787" bottom="0" header="0.25" footer="0"/>
  <pageSetup paperSize="9" scale="74"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59999389629810485"/>
  </sheetPr>
  <dimension ref="A1:K25"/>
  <sheetViews>
    <sheetView showGridLines="0" rightToLeft="1" view="pageBreakPreview" topLeftCell="A22" zoomScale="115" zoomScaleNormal="100" zoomScaleSheetLayoutView="115" workbookViewId="0">
      <selection activeCell="B17" sqref="B17:K17"/>
    </sheetView>
  </sheetViews>
  <sheetFormatPr defaultColWidth="9" defaultRowHeight="30" customHeight="1" x14ac:dyDescent="0.45"/>
  <cols>
    <col min="1" max="1" width="6.5703125" style="1210" bestFit="1" customWidth="1"/>
    <col min="2" max="2" width="5.7109375" style="1208" customWidth="1"/>
    <col min="3" max="3" width="17.5703125" style="1208" customWidth="1"/>
    <col min="4" max="4" width="1.140625" style="1208" customWidth="1"/>
    <col min="5" max="5" width="17.5703125" style="1208" customWidth="1"/>
    <col min="6" max="6" width="0.7109375" style="1208" customWidth="1"/>
    <col min="7" max="7" width="12.28515625" style="1208" customWidth="1"/>
    <col min="8" max="8" width="1.140625" style="1208" customWidth="1"/>
    <col min="9" max="9" width="17.5703125" style="1208" customWidth="1"/>
    <col min="10" max="10" width="0.7109375" style="1208" customWidth="1"/>
    <col min="11" max="11" width="12.28515625" style="1208" customWidth="1"/>
    <col min="12" max="16384" width="9" style="1208"/>
  </cols>
  <sheetData>
    <row r="1" spans="1:11" ht="30" customHeight="1" x14ac:dyDescent="0.45">
      <c r="A1" s="1968" t="str">
        <f>'سر برگ صفحات'!A1</f>
        <v>شرکت داروسازان التیام (سهامی خاص)</v>
      </c>
      <c r="B1" s="1968"/>
      <c r="C1" s="1968"/>
      <c r="D1" s="1968"/>
      <c r="E1" s="1968"/>
      <c r="F1" s="1968"/>
      <c r="G1" s="1968"/>
      <c r="H1" s="1968"/>
      <c r="I1" s="1968"/>
      <c r="J1" s="1968"/>
      <c r="K1" s="1968"/>
    </row>
    <row r="2" spans="1:11" ht="30" customHeight="1" x14ac:dyDescent="0.45">
      <c r="A2" s="1968" t="str">
        <f>'سر برگ صفحات'!A16</f>
        <v>يادداشتهاي توضيحي صورت هاي مالي</v>
      </c>
      <c r="B2" s="1968"/>
      <c r="C2" s="1968"/>
      <c r="D2" s="1968"/>
      <c r="E2" s="1968"/>
      <c r="F2" s="1968"/>
      <c r="G2" s="1968"/>
      <c r="H2" s="1968"/>
      <c r="I2" s="1968"/>
      <c r="J2" s="1968"/>
      <c r="K2" s="1968"/>
    </row>
    <row r="3" spans="1:11" ht="30" customHeight="1" x14ac:dyDescent="0.45">
      <c r="A3" s="1968" t="str">
        <f>'سر برگ صفحات'!A3</f>
        <v>سال مالی منتهی به 30 اسفند 1403</v>
      </c>
      <c r="B3" s="1968"/>
      <c r="C3" s="1968"/>
      <c r="D3" s="1968"/>
      <c r="E3" s="1968"/>
      <c r="F3" s="1968"/>
      <c r="G3" s="1968"/>
      <c r="H3" s="1968"/>
      <c r="I3" s="1968"/>
      <c r="J3" s="1968"/>
      <c r="K3" s="1968"/>
    </row>
    <row r="4" spans="1:11" s="1209" customFormat="1" ht="30" customHeight="1" x14ac:dyDescent="0.55000000000000004">
      <c r="A4" s="1214" t="s">
        <v>1937</v>
      </c>
      <c r="B4" s="1956" t="s">
        <v>443</v>
      </c>
      <c r="C4" s="1956"/>
      <c r="D4" s="1956"/>
      <c r="E4" s="1956"/>
      <c r="F4" s="1956"/>
      <c r="G4" s="1956"/>
      <c r="H4" s="1956"/>
      <c r="I4" s="1956"/>
      <c r="J4" s="1956"/>
      <c r="K4" s="1956"/>
    </row>
    <row r="5" spans="1:11" s="1201" customFormat="1" ht="28.5" customHeight="1" x14ac:dyDescent="0.25">
      <c r="A5" s="1986" t="s">
        <v>1938</v>
      </c>
      <c r="B5" s="1981" t="s">
        <v>527</v>
      </c>
      <c r="C5" s="1981"/>
      <c r="D5" s="1981"/>
      <c r="E5" s="1981"/>
      <c r="F5" s="1981"/>
      <c r="G5" s="1981"/>
      <c r="H5" s="1981"/>
      <c r="I5" s="1981"/>
      <c r="J5" s="1981"/>
      <c r="K5" s="1981"/>
    </row>
    <row r="6" spans="1:11" s="1201" customFormat="1" ht="28.5" customHeight="1" x14ac:dyDescent="0.25">
      <c r="A6" s="1986"/>
      <c r="B6" s="1981"/>
      <c r="C6" s="1981"/>
      <c r="D6" s="1981"/>
      <c r="E6" s="1981"/>
      <c r="F6" s="1981"/>
      <c r="G6" s="1981"/>
      <c r="H6" s="1981"/>
      <c r="I6" s="1981"/>
      <c r="J6" s="1981"/>
      <c r="K6" s="1981"/>
    </row>
    <row r="7" spans="1:11" s="1201" customFormat="1" ht="37.5" customHeight="1" x14ac:dyDescent="0.25">
      <c r="A7" s="1210" t="s">
        <v>441</v>
      </c>
      <c r="B7" s="1981" t="s">
        <v>1289</v>
      </c>
      <c r="C7" s="1981" t="s">
        <v>442</v>
      </c>
      <c r="D7" s="1981"/>
      <c r="E7" s="1981"/>
      <c r="F7" s="1981"/>
      <c r="G7" s="1981"/>
      <c r="H7" s="1981"/>
      <c r="I7" s="1981"/>
      <c r="J7" s="1981"/>
      <c r="K7" s="1981"/>
    </row>
    <row r="8" spans="1:11" s="1201" customFormat="1" ht="30" customHeight="1" x14ac:dyDescent="0.25">
      <c r="A8" s="1215" t="s">
        <v>1961</v>
      </c>
      <c r="B8" s="1948" t="s">
        <v>440</v>
      </c>
      <c r="C8" s="1948" t="s">
        <v>440</v>
      </c>
      <c r="D8" s="1948"/>
      <c r="E8" s="1948"/>
      <c r="F8" s="1948"/>
      <c r="G8" s="1948"/>
      <c r="H8" s="1948"/>
      <c r="I8" s="1948"/>
      <c r="J8" s="1948"/>
      <c r="K8" s="1948"/>
    </row>
    <row r="9" spans="1:11" s="1201" customFormat="1" ht="20.25" customHeight="1" x14ac:dyDescent="0.25">
      <c r="A9" s="1215"/>
      <c r="B9" s="1217"/>
      <c r="C9" s="1217"/>
      <c r="D9" s="1217"/>
      <c r="E9" s="1217"/>
      <c r="F9" s="1217"/>
      <c r="G9" s="1217"/>
      <c r="H9" s="1217"/>
      <c r="I9" s="1217"/>
      <c r="J9" s="1217"/>
      <c r="K9" s="1217"/>
    </row>
    <row r="10" spans="1:11" s="1209" customFormat="1" ht="30" customHeight="1" x14ac:dyDescent="0.55000000000000004">
      <c r="A10" s="1214" t="s">
        <v>1939</v>
      </c>
      <c r="B10" s="1194" t="s">
        <v>448</v>
      </c>
      <c r="C10" s="1194"/>
    </row>
    <row r="11" spans="1:11" ht="30" customHeight="1" x14ac:dyDescent="0.45">
      <c r="A11" s="1212"/>
      <c r="B11" s="1960" t="s">
        <v>530</v>
      </c>
      <c r="C11" s="1960"/>
      <c r="D11" s="1960"/>
      <c r="E11" s="1960"/>
      <c r="F11" s="1960"/>
      <c r="G11" s="1960"/>
      <c r="H11" s="1960"/>
      <c r="I11" s="1960"/>
      <c r="J11" s="1960"/>
      <c r="K11" s="1960"/>
    </row>
    <row r="12" spans="1:11" ht="24.75" customHeight="1" x14ac:dyDescent="0.45">
      <c r="A12" s="1213"/>
      <c r="B12" s="1960"/>
      <c r="C12" s="1960"/>
      <c r="D12" s="1960"/>
      <c r="E12" s="1960"/>
      <c r="F12" s="1960"/>
      <c r="G12" s="1960"/>
      <c r="H12" s="1960"/>
      <c r="I12" s="1960"/>
      <c r="J12" s="1960"/>
      <c r="K12" s="1960"/>
    </row>
    <row r="13" spans="1:11" ht="24" customHeight="1" x14ac:dyDescent="0.45">
      <c r="A13" s="1213"/>
      <c r="B13" s="1216"/>
      <c r="C13" s="1216"/>
      <c r="D13" s="1216"/>
      <c r="E13" s="1216"/>
      <c r="F13" s="1216"/>
      <c r="G13" s="1216"/>
      <c r="H13" s="1216"/>
      <c r="I13" s="1216"/>
      <c r="J13" s="1216"/>
      <c r="K13" s="1216"/>
    </row>
    <row r="14" spans="1:11" s="1209" customFormat="1" ht="30" customHeight="1" x14ac:dyDescent="0.55000000000000004">
      <c r="A14" s="1214" t="s">
        <v>1940</v>
      </c>
      <c r="B14" s="1194" t="s">
        <v>531</v>
      </c>
      <c r="C14" s="1194"/>
    </row>
    <row r="15" spans="1:11" s="1211" customFormat="1" ht="102.75" customHeight="1" x14ac:dyDescent="0.45">
      <c r="A15" s="1210" t="s">
        <v>1942</v>
      </c>
      <c r="B15" s="1981" t="s">
        <v>2006</v>
      </c>
      <c r="C15" s="1981"/>
      <c r="D15" s="1981"/>
      <c r="E15" s="1981"/>
      <c r="F15" s="1981"/>
      <c r="G15" s="1981"/>
      <c r="H15" s="1981"/>
      <c r="I15" s="1981"/>
      <c r="J15" s="1981"/>
      <c r="K15" s="1981"/>
    </row>
    <row r="16" spans="1:11" s="1211" customFormat="1" ht="59.25" customHeight="1" x14ac:dyDescent="0.45">
      <c r="A16" s="1210" t="s">
        <v>2284</v>
      </c>
      <c r="B16" s="1981" t="s">
        <v>2285</v>
      </c>
      <c r="C16" s="1981"/>
      <c r="D16" s="1981"/>
      <c r="E16" s="1981"/>
      <c r="F16" s="1981"/>
      <c r="G16" s="1981"/>
      <c r="H16" s="1981"/>
      <c r="I16" s="1981"/>
      <c r="J16" s="1981"/>
      <c r="K16" s="1981"/>
    </row>
    <row r="17" spans="1:11" ht="75" customHeight="1" x14ac:dyDescent="0.45">
      <c r="A17" s="1210" t="s">
        <v>451</v>
      </c>
      <c r="B17" s="1981" t="s">
        <v>2007</v>
      </c>
      <c r="C17" s="1981"/>
      <c r="D17" s="1981"/>
      <c r="E17" s="1981"/>
      <c r="F17" s="1981"/>
      <c r="G17" s="1981"/>
      <c r="H17" s="1981"/>
      <c r="I17" s="1981"/>
      <c r="J17" s="1981"/>
      <c r="K17" s="1981"/>
    </row>
    <row r="18" spans="1:11" ht="27.75" customHeight="1" x14ac:dyDescent="0.45">
      <c r="A18" s="1212"/>
      <c r="C18" s="1454" t="s">
        <v>456</v>
      </c>
      <c r="D18" s="1194"/>
      <c r="E18" s="1982" t="s">
        <v>455</v>
      </c>
      <c r="F18" s="1982"/>
      <c r="G18" s="1982"/>
      <c r="I18" s="1454" t="s">
        <v>454</v>
      </c>
      <c r="J18" s="1475"/>
    </row>
    <row r="19" spans="1:11" ht="21" customHeight="1" x14ac:dyDescent="0.45">
      <c r="A19" s="1212"/>
      <c r="C19" s="1959" t="s">
        <v>453</v>
      </c>
      <c r="D19" s="1987"/>
      <c r="E19" s="1983">
        <v>25</v>
      </c>
      <c r="F19" s="1983"/>
      <c r="G19" s="1983"/>
      <c r="I19" s="1200" t="s">
        <v>668</v>
      </c>
    </row>
    <row r="20" spans="1:11" ht="21" customHeight="1" x14ac:dyDescent="0.45">
      <c r="A20" s="1212"/>
      <c r="C20" s="1987" t="s">
        <v>1710</v>
      </c>
      <c r="D20" s="1987"/>
      <c r="E20" s="1984" t="s">
        <v>1875</v>
      </c>
      <c r="F20" s="1984"/>
      <c r="G20" s="1984"/>
      <c r="I20" s="1200" t="s">
        <v>668</v>
      </c>
    </row>
    <row r="21" spans="1:11" ht="21" customHeight="1" x14ac:dyDescent="0.45">
      <c r="A21" s="1212"/>
      <c r="C21" s="1987" t="s">
        <v>452</v>
      </c>
      <c r="D21" s="1987"/>
      <c r="E21" s="1985">
        <v>6</v>
      </c>
      <c r="F21" s="1985"/>
      <c r="G21" s="1985"/>
      <c r="I21" s="1200" t="s">
        <v>668</v>
      </c>
    </row>
    <row r="22" spans="1:11" ht="21" customHeight="1" x14ac:dyDescent="0.45">
      <c r="A22" s="1212"/>
      <c r="C22" s="1987" t="s">
        <v>1876</v>
      </c>
      <c r="D22" s="1987"/>
      <c r="E22" s="1985" t="s">
        <v>1877</v>
      </c>
      <c r="F22" s="1985"/>
      <c r="G22" s="1985"/>
      <c r="I22" s="1200" t="s">
        <v>668</v>
      </c>
    </row>
    <row r="23" spans="1:11" ht="21" customHeight="1" x14ac:dyDescent="0.45">
      <c r="A23" s="1212"/>
    </row>
    <row r="24" spans="1:11" ht="21" customHeight="1" x14ac:dyDescent="0.45">
      <c r="A24" s="1212"/>
    </row>
    <row r="25" spans="1:11" ht="38.25" customHeight="1" x14ac:dyDescent="0.6">
      <c r="A25" s="1946">
        <v>7</v>
      </c>
      <c r="B25" s="1946"/>
      <c r="C25" s="1946"/>
      <c r="D25" s="1946"/>
      <c r="E25" s="1946"/>
      <c r="F25" s="1946"/>
      <c r="G25" s="1946"/>
      <c r="H25" s="1946"/>
      <c r="I25" s="1946"/>
      <c r="J25" s="1946"/>
      <c r="K25" s="1946"/>
    </row>
  </sheetData>
  <mergeCells count="22">
    <mergeCell ref="B8:K8"/>
    <mergeCell ref="C19:D19"/>
    <mergeCell ref="C20:D20"/>
    <mergeCell ref="C21:D21"/>
    <mergeCell ref="C22:D22"/>
    <mergeCell ref="E22:G22"/>
    <mergeCell ref="A1:K1"/>
    <mergeCell ref="A3:K3"/>
    <mergeCell ref="A5:A6"/>
    <mergeCell ref="B7:K7"/>
    <mergeCell ref="B5:K6"/>
    <mergeCell ref="A2:K2"/>
    <mergeCell ref="B4:K4"/>
    <mergeCell ref="A25:K25"/>
    <mergeCell ref="B11:K12"/>
    <mergeCell ref="B15:K15"/>
    <mergeCell ref="B17:K17"/>
    <mergeCell ref="B16:K16"/>
    <mergeCell ref="E18:G18"/>
    <mergeCell ref="E19:G19"/>
    <mergeCell ref="E20:G20"/>
    <mergeCell ref="E21:G21"/>
  </mergeCells>
  <printOptions horizontalCentered="1"/>
  <pageMargins left="0.25" right="0.75" top="0.48622047200000001" bottom="0" header="0.25" footer="0"/>
  <pageSetup paperSize="9" scale="9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sheetPr>
  <dimension ref="A1:J46"/>
  <sheetViews>
    <sheetView showGridLines="0" rightToLeft="1" view="pageBreakPreview" topLeftCell="A43" zoomScale="115" zoomScaleNormal="100" zoomScaleSheetLayoutView="115" workbookViewId="0">
      <selection activeCell="B12" sqref="B12:J12"/>
    </sheetView>
  </sheetViews>
  <sheetFormatPr defaultColWidth="9" defaultRowHeight="33.75" customHeight="1" x14ac:dyDescent="0.25"/>
  <cols>
    <col min="1" max="1" width="6.7109375" style="1002" bestFit="1" customWidth="1"/>
    <col min="2" max="2" width="24.42578125" style="1201" customWidth="1"/>
    <col min="3" max="3" width="6.7109375" style="1201" customWidth="1"/>
    <col min="4" max="4" width="1.28515625" style="1201" customWidth="1"/>
    <col min="5" max="5" width="13.7109375" style="1201" customWidth="1"/>
    <col min="6" max="6" width="16.28515625" style="1201" customWidth="1"/>
    <col min="7" max="8" width="1.28515625" style="1201" customWidth="1"/>
    <col min="9" max="9" width="17.140625" style="1201" customWidth="1"/>
    <col min="10" max="10" width="12.42578125" style="1201" customWidth="1"/>
    <col min="11" max="16384" width="9" style="1201"/>
  </cols>
  <sheetData>
    <row r="1" spans="1:10" ht="29.25" customHeight="1" x14ac:dyDescent="0.25">
      <c r="A1" s="1968" t="str">
        <f>'سر برگ صفحات'!A1</f>
        <v>شرکت داروسازان التیام (سهامی خاص)</v>
      </c>
      <c r="B1" s="1968"/>
      <c r="C1" s="1968"/>
      <c r="D1" s="1968"/>
      <c r="E1" s="1968"/>
      <c r="F1" s="1968"/>
      <c r="G1" s="1968"/>
      <c r="H1" s="1968"/>
      <c r="I1" s="1968"/>
      <c r="J1" s="1968"/>
    </row>
    <row r="2" spans="1:10" ht="29.25" customHeight="1" x14ac:dyDescent="0.25">
      <c r="A2" s="1968" t="str">
        <f>'سر برگ صفحات'!A16</f>
        <v>يادداشتهاي توضيحي صورت هاي مالي</v>
      </c>
      <c r="B2" s="1968"/>
      <c r="C2" s="1968"/>
      <c r="D2" s="1968"/>
      <c r="E2" s="1968"/>
      <c r="F2" s="1968"/>
      <c r="G2" s="1968"/>
      <c r="H2" s="1968"/>
      <c r="I2" s="1968"/>
      <c r="J2" s="1968"/>
    </row>
    <row r="3" spans="1:10" ht="29.25" customHeight="1" x14ac:dyDescent="0.25">
      <c r="A3" s="1968" t="str">
        <f>'سر برگ صفحات'!A3</f>
        <v>سال مالی منتهی به 30 اسفند 1403</v>
      </c>
      <c r="B3" s="1968"/>
      <c r="C3" s="1968"/>
      <c r="D3" s="1968"/>
      <c r="E3" s="1968"/>
      <c r="F3" s="1968"/>
      <c r="G3" s="1968"/>
      <c r="H3" s="1968"/>
      <c r="I3" s="1968"/>
      <c r="J3" s="1968"/>
    </row>
    <row r="4" spans="1:10" ht="3.75" customHeight="1" x14ac:dyDescent="0.25"/>
    <row r="5" spans="1:10" ht="80.25" customHeight="1" x14ac:dyDescent="0.25">
      <c r="A5" s="1210" t="s">
        <v>450</v>
      </c>
      <c r="B5" s="1981" t="s">
        <v>2014</v>
      </c>
      <c r="C5" s="1981"/>
      <c r="D5" s="1981"/>
      <c r="E5" s="1981"/>
      <c r="F5" s="1981"/>
      <c r="G5" s="1981"/>
      <c r="H5" s="1981"/>
      <c r="I5" s="1981"/>
      <c r="J5" s="1981"/>
    </row>
    <row r="6" spans="1:10" ht="2.25" hidden="1" customHeight="1" x14ac:dyDescent="0.25">
      <c r="A6" s="1215"/>
      <c r="B6" s="1199"/>
      <c r="C6" s="1199"/>
      <c r="D6" s="1199"/>
      <c r="E6" s="1199"/>
      <c r="F6" s="1199"/>
      <c r="G6" s="1199"/>
      <c r="H6" s="1199"/>
      <c r="I6" s="1199"/>
      <c r="J6" s="1199"/>
    </row>
    <row r="7" spans="1:10" ht="27.75" customHeight="1" x14ac:dyDescent="0.25">
      <c r="A7" s="1908" t="s">
        <v>2270</v>
      </c>
      <c r="B7" s="1960" t="s">
        <v>535</v>
      </c>
      <c r="C7" s="1960"/>
      <c r="D7" s="1960"/>
      <c r="E7" s="1960"/>
      <c r="F7" s="1960"/>
      <c r="G7" s="1960"/>
      <c r="H7" s="1960"/>
      <c r="I7" s="1960"/>
      <c r="J7" s="1960"/>
    </row>
    <row r="8" spans="1:10" ht="13.5" customHeight="1" x14ac:dyDescent="0.25">
      <c r="A8" s="1908" t="s">
        <v>449</v>
      </c>
      <c r="B8" s="1910" t="s">
        <v>2106</v>
      </c>
      <c r="C8" s="1216"/>
      <c r="D8" s="1216"/>
      <c r="E8" s="1216"/>
      <c r="F8" s="1216"/>
      <c r="G8" s="1216"/>
      <c r="H8" s="1216"/>
      <c r="I8" s="1216"/>
      <c r="J8" s="1216"/>
    </row>
    <row r="9" spans="1:10" ht="33.75" customHeight="1" x14ac:dyDescent="0.25">
      <c r="A9" s="1908" t="s">
        <v>1941</v>
      </c>
      <c r="B9" s="1960" t="s">
        <v>2281</v>
      </c>
      <c r="C9" s="1960"/>
      <c r="D9" s="1960"/>
      <c r="E9" s="1960"/>
      <c r="F9" s="1960"/>
      <c r="G9" s="1960"/>
      <c r="H9" s="1960"/>
      <c r="I9" s="1960"/>
      <c r="J9" s="1960"/>
    </row>
    <row r="10" spans="1:10" ht="39" customHeight="1" x14ac:dyDescent="0.25">
      <c r="A10" s="1210"/>
      <c r="B10" s="1960"/>
      <c r="C10" s="1960"/>
      <c r="D10" s="1960"/>
      <c r="E10" s="1960"/>
      <c r="F10" s="1960"/>
      <c r="G10" s="1960"/>
      <c r="H10" s="1960"/>
      <c r="I10" s="1960"/>
      <c r="J10" s="1960"/>
    </row>
    <row r="11" spans="1:10" ht="60.75" customHeight="1" x14ac:dyDescent="0.25">
      <c r="A11" s="1210" t="s">
        <v>1943</v>
      </c>
      <c r="B11" s="1960" t="s">
        <v>2274</v>
      </c>
      <c r="C11" s="1960"/>
      <c r="D11" s="1960"/>
      <c r="E11" s="1960"/>
      <c r="F11" s="1960"/>
      <c r="G11" s="1960"/>
      <c r="H11" s="1960"/>
      <c r="I11" s="1960"/>
      <c r="J11" s="1960"/>
    </row>
    <row r="12" spans="1:10" ht="57" customHeight="1" x14ac:dyDescent="0.25">
      <c r="A12" s="1210" t="s">
        <v>2275</v>
      </c>
      <c r="B12" s="1960" t="s">
        <v>2282</v>
      </c>
      <c r="C12" s="1960"/>
      <c r="D12" s="1960"/>
      <c r="E12" s="1960"/>
      <c r="F12" s="1960"/>
      <c r="G12" s="1960"/>
      <c r="H12" s="1960"/>
      <c r="I12" s="1960"/>
      <c r="J12" s="1960"/>
    </row>
    <row r="13" spans="1:10" ht="7.5" customHeight="1" x14ac:dyDescent="0.25">
      <c r="A13" s="1210"/>
      <c r="B13" s="1216"/>
      <c r="C13" s="1216"/>
      <c r="D13" s="1216"/>
      <c r="E13" s="1216"/>
      <c r="F13" s="1216"/>
      <c r="G13" s="1216"/>
      <c r="H13" s="1216"/>
      <c r="I13" s="1216"/>
      <c r="J13" s="1216"/>
    </row>
    <row r="14" spans="1:10" ht="9" customHeight="1" x14ac:dyDescent="0.25"/>
    <row r="15" spans="1:10" s="1002" customFormat="1" ht="27" customHeight="1" x14ac:dyDescent="0.25">
      <c r="A15" s="1214" t="s">
        <v>447</v>
      </c>
      <c r="B15" s="1956" t="s">
        <v>537</v>
      </c>
      <c r="C15" s="1956"/>
      <c r="D15" s="1956"/>
      <c r="E15" s="1956"/>
      <c r="F15" s="1956"/>
      <c r="G15" s="1956"/>
    </row>
    <row r="16" spans="1:10" ht="99" customHeight="1" x14ac:dyDescent="0.25">
      <c r="A16" s="1210" t="s">
        <v>446</v>
      </c>
      <c r="B16" s="1981" t="s">
        <v>1712</v>
      </c>
      <c r="C16" s="1981"/>
      <c r="D16" s="1981"/>
      <c r="E16" s="1981"/>
      <c r="F16" s="1981"/>
      <c r="G16" s="1981"/>
      <c r="H16" s="1981"/>
      <c r="I16" s="1981"/>
      <c r="J16" s="1981"/>
    </row>
    <row r="17" spans="1:10" ht="5.25" customHeight="1" x14ac:dyDescent="0.25">
      <c r="A17" s="1215"/>
      <c r="B17" s="1199"/>
      <c r="C17" s="1199"/>
      <c r="D17" s="1199"/>
      <c r="E17" s="1199"/>
      <c r="F17" s="1199"/>
      <c r="G17" s="1199"/>
      <c r="H17" s="1199"/>
      <c r="I17" s="1199"/>
    </row>
    <row r="18" spans="1:10" ht="33.75" customHeight="1" x14ac:dyDescent="0.25">
      <c r="A18" s="1210" t="s">
        <v>445</v>
      </c>
      <c r="B18" s="1981" t="s">
        <v>539</v>
      </c>
      <c r="C18" s="1981"/>
      <c r="D18" s="1981"/>
      <c r="E18" s="1981"/>
      <c r="F18" s="1981"/>
      <c r="G18" s="1981"/>
      <c r="H18" s="1981"/>
      <c r="I18" s="1981"/>
    </row>
    <row r="19" spans="1:10" ht="25.5" customHeight="1" x14ac:dyDescent="0.25">
      <c r="A19" s="1201"/>
      <c r="B19" s="1981"/>
      <c r="C19" s="1981"/>
      <c r="D19" s="1981"/>
      <c r="E19" s="1981"/>
      <c r="F19" s="1981"/>
      <c r="G19" s="1981"/>
      <c r="H19" s="1981"/>
      <c r="I19" s="1981"/>
    </row>
    <row r="20" spans="1:10" s="1114" customFormat="1" ht="16.5" customHeight="1" x14ac:dyDescent="0.25">
      <c r="B20" s="1958" t="s">
        <v>456</v>
      </c>
      <c r="C20" s="1958"/>
      <c r="E20" s="1958" t="s">
        <v>455</v>
      </c>
      <c r="F20" s="1958"/>
      <c r="H20" s="1958" t="s">
        <v>454</v>
      </c>
      <c r="I20" s="1958"/>
    </row>
    <row r="21" spans="1:10" ht="16.5" customHeight="1" x14ac:dyDescent="0.25">
      <c r="A21" s="1201"/>
      <c r="B21" s="1987" t="s">
        <v>457</v>
      </c>
      <c r="C21" s="1987"/>
      <c r="D21" s="1200"/>
      <c r="E21" s="1989" t="s">
        <v>1742</v>
      </c>
      <c r="F21" s="1989"/>
      <c r="H21" s="1987" t="s">
        <v>668</v>
      </c>
      <c r="I21" s="1987"/>
    </row>
    <row r="22" spans="1:10" ht="11.25" customHeight="1" x14ac:dyDescent="0.25"/>
    <row r="23" spans="1:10" s="1002" customFormat="1" ht="28.5" customHeight="1" x14ac:dyDescent="0.25">
      <c r="A23" s="1214" t="s">
        <v>1944</v>
      </c>
      <c r="B23" s="1956" t="s">
        <v>477</v>
      </c>
      <c r="C23" s="1956"/>
      <c r="D23" s="1956"/>
      <c r="E23" s="1956"/>
      <c r="F23" s="1956"/>
      <c r="G23" s="1956"/>
      <c r="H23" s="1956"/>
      <c r="I23" s="1956"/>
    </row>
    <row r="24" spans="1:10" ht="63.75" customHeight="1" x14ac:dyDescent="0.25">
      <c r="A24" s="1210" t="s">
        <v>2276</v>
      </c>
      <c r="B24" s="1981" t="s">
        <v>542</v>
      </c>
      <c r="C24" s="1981"/>
      <c r="D24" s="1981"/>
      <c r="E24" s="1981"/>
      <c r="F24" s="1981"/>
      <c r="G24" s="1981"/>
      <c r="H24" s="1981"/>
      <c r="I24" s="1981"/>
      <c r="J24" s="1981"/>
    </row>
    <row r="25" spans="1:10" ht="3" customHeight="1" x14ac:dyDescent="0.25">
      <c r="A25" s="1215"/>
      <c r="B25" s="1199"/>
      <c r="C25" s="1199"/>
      <c r="D25" s="1199"/>
      <c r="E25" s="1199"/>
      <c r="F25" s="1199"/>
      <c r="G25" s="1199"/>
      <c r="H25" s="1199"/>
      <c r="I25" s="1199"/>
    </row>
    <row r="26" spans="1:10" ht="17.25" customHeight="1" x14ac:dyDescent="0.25">
      <c r="A26" s="1201"/>
      <c r="F26" s="1958" t="s">
        <v>475</v>
      </c>
      <c r="G26" s="1958"/>
    </row>
    <row r="27" spans="1:10" ht="16.5" customHeight="1" x14ac:dyDescent="0.25">
      <c r="A27" s="1201"/>
      <c r="B27" s="1948" t="s">
        <v>1711</v>
      </c>
      <c r="C27" s="1948"/>
      <c r="F27" s="1987" t="s">
        <v>469</v>
      </c>
      <c r="G27" s="1987"/>
    </row>
    <row r="28" spans="1:10" s="1002" customFormat="1" ht="29.25" customHeight="1" x14ac:dyDescent="0.25">
      <c r="A28" s="1214" t="s">
        <v>463</v>
      </c>
      <c r="B28" s="1990" t="s">
        <v>286</v>
      </c>
      <c r="C28" s="1990"/>
      <c r="D28" s="1032"/>
      <c r="E28" s="1032"/>
      <c r="F28" s="1032"/>
      <c r="G28" s="1032"/>
      <c r="H28" s="1032"/>
    </row>
    <row r="29" spans="1:10" s="1217" customFormat="1" ht="29.25" customHeight="1" x14ac:dyDescent="0.25">
      <c r="B29" s="1988" t="s">
        <v>2015</v>
      </c>
      <c r="C29" s="1988"/>
      <c r="D29" s="1988"/>
      <c r="E29" s="1988"/>
      <c r="F29" s="1988"/>
      <c r="G29" s="1988"/>
      <c r="H29" s="1988"/>
      <c r="I29" s="1988"/>
      <c r="J29" s="1988"/>
    </row>
    <row r="30" spans="1:10" s="1543" customFormat="1" ht="29.25" customHeight="1" x14ac:dyDescent="0.8">
      <c r="A30" s="1990" t="s">
        <v>2277</v>
      </c>
      <c r="B30" s="1990"/>
      <c r="C30" s="1990"/>
      <c r="D30" s="1990"/>
      <c r="E30" s="1990"/>
      <c r="F30" s="1990"/>
      <c r="G30" s="1304"/>
      <c r="H30" s="1545"/>
    </row>
    <row r="31" spans="1:10" s="1543" customFormat="1" ht="29.25" customHeight="1" x14ac:dyDescent="0.8">
      <c r="A31" s="1990" t="s">
        <v>2278</v>
      </c>
      <c r="B31" s="1990"/>
      <c r="C31" s="1990"/>
      <c r="D31" s="1990"/>
      <c r="E31" s="1990"/>
      <c r="F31" s="1990"/>
      <c r="G31" s="1304"/>
      <c r="H31" s="1545"/>
    </row>
    <row r="32" spans="1:10" s="1543" customFormat="1" ht="35.25" customHeight="1" x14ac:dyDescent="0.8">
      <c r="A32" s="1988" t="s">
        <v>2076</v>
      </c>
      <c r="B32" s="1988"/>
      <c r="C32" s="1988"/>
      <c r="D32" s="1988"/>
      <c r="E32" s="1988"/>
      <c r="F32" s="1988"/>
      <c r="G32" s="1988"/>
      <c r="H32" s="1988"/>
      <c r="I32" s="1988"/>
      <c r="J32" s="1116"/>
    </row>
    <row r="33" spans="1:10" s="1543" customFormat="1" ht="29.25" customHeight="1" x14ac:dyDescent="0.8">
      <c r="A33" s="1990" t="s">
        <v>2279</v>
      </c>
      <c r="B33" s="1990"/>
      <c r="C33" s="1990"/>
      <c r="D33" s="1990"/>
      <c r="E33" s="1990"/>
      <c r="F33" s="1990"/>
      <c r="G33" s="1304"/>
    </row>
    <row r="34" spans="1:10" s="1543" customFormat="1" ht="33.75" customHeight="1" x14ac:dyDescent="0.8">
      <c r="A34" s="1988" t="s">
        <v>2077</v>
      </c>
      <c r="B34" s="1988"/>
      <c r="C34" s="1988"/>
      <c r="D34" s="1988"/>
      <c r="E34" s="1988"/>
      <c r="F34" s="1988"/>
      <c r="G34" s="1988"/>
      <c r="H34" s="1988"/>
      <c r="I34" s="1988"/>
      <c r="J34" s="1116"/>
    </row>
    <row r="35" spans="1:10" s="1543" customFormat="1" ht="13.5" customHeight="1" x14ac:dyDescent="0.8">
      <c r="A35" s="1988"/>
      <c r="B35" s="1988"/>
      <c r="C35" s="1988"/>
      <c r="D35" s="1988"/>
      <c r="E35" s="1988"/>
      <c r="F35" s="1988"/>
      <c r="G35" s="1988"/>
      <c r="H35" s="1988"/>
      <c r="I35" s="1988"/>
      <c r="J35" s="1116"/>
    </row>
    <row r="36" spans="1:10" s="1543" customFormat="1" ht="29.25" customHeight="1" x14ac:dyDescent="0.8">
      <c r="A36" s="1990" t="s">
        <v>2280</v>
      </c>
      <c r="B36" s="1990"/>
      <c r="C36" s="1990"/>
      <c r="D36" s="1990"/>
      <c r="E36" s="1990"/>
      <c r="F36" s="1990"/>
      <c r="G36" s="1304"/>
      <c r="H36" s="1547"/>
      <c r="I36" s="1547"/>
      <c r="J36" s="1547"/>
    </row>
    <row r="37" spans="1:10" s="1543" customFormat="1" ht="29.25" customHeight="1" x14ac:dyDescent="0.8">
      <c r="A37" s="1988" t="s">
        <v>2078</v>
      </c>
      <c r="B37" s="1988"/>
      <c r="C37" s="1988"/>
      <c r="D37" s="1988"/>
      <c r="E37" s="1988"/>
      <c r="F37" s="1988"/>
      <c r="G37" s="1988"/>
      <c r="H37" s="1988"/>
      <c r="I37" s="1988"/>
      <c r="J37" s="1116"/>
    </row>
    <row r="38" spans="1:10" s="1543" customFormat="1" ht="29.25" customHeight="1" x14ac:dyDescent="0.8">
      <c r="A38" s="1988" t="s">
        <v>2079</v>
      </c>
      <c r="B38" s="1988"/>
      <c r="C38" s="1988"/>
      <c r="D38" s="1988"/>
      <c r="E38" s="1988"/>
      <c r="F38" s="1988"/>
      <c r="G38" s="1988"/>
      <c r="H38" s="1988"/>
      <c r="I38" s="1988"/>
      <c r="J38" s="1116"/>
    </row>
    <row r="39" spans="1:10" s="1543" customFormat="1" ht="29.25" customHeight="1" x14ac:dyDescent="0.8">
      <c r="A39" s="1988" t="s">
        <v>2080</v>
      </c>
      <c r="B39" s="1988"/>
      <c r="C39" s="1988"/>
      <c r="D39" s="1988"/>
      <c r="E39" s="1988"/>
      <c r="F39" s="1988"/>
      <c r="G39" s="1988"/>
      <c r="H39" s="1988"/>
      <c r="I39" s="1988"/>
      <c r="J39" s="1116"/>
    </row>
    <row r="40" spans="1:10" s="1543" customFormat="1" ht="29.25" customHeight="1" x14ac:dyDescent="0.8">
      <c r="A40" s="1988" t="s">
        <v>2283</v>
      </c>
      <c r="B40" s="1988"/>
      <c r="C40" s="1988"/>
      <c r="D40" s="1988"/>
      <c r="E40" s="1988"/>
      <c r="F40" s="1988"/>
      <c r="G40" s="1988"/>
      <c r="H40" s="1988"/>
      <c r="I40" s="1988"/>
      <c r="J40" s="1116"/>
    </row>
    <row r="41" spans="1:10" s="1543" customFormat="1" ht="56.45" customHeight="1" x14ac:dyDescent="0.8">
      <c r="A41" s="1988" t="s">
        <v>2081</v>
      </c>
      <c r="B41" s="1988"/>
      <c r="C41" s="1988"/>
      <c r="D41" s="1988"/>
      <c r="E41" s="1988"/>
      <c r="F41" s="1988"/>
      <c r="G41" s="1988"/>
      <c r="H41" s="1988"/>
      <c r="I41" s="1988"/>
      <c r="J41" s="1116"/>
    </row>
    <row r="42" spans="1:10" s="1543" customFormat="1" ht="24.6" customHeight="1" x14ac:dyDescent="0.8">
      <c r="A42" s="1988"/>
      <c r="B42" s="1988"/>
      <c r="C42" s="1988"/>
      <c r="D42" s="1988"/>
      <c r="E42" s="1988"/>
      <c r="F42" s="1988"/>
      <c r="G42" s="1988"/>
      <c r="H42" s="1988"/>
      <c r="I42" s="1988"/>
      <c r="J42" s="1116"/>
    </row>
    <row r="43" spans="1:10" s="1002" customFormat="1" ht="29.25" customHeight="1" x14ac:dyDescent="0.25">
      <c r="A43" s="1548" t="s">
        <v>1945</v>
      </c>
      <c r="B43" s="1991" t="s">
        <v>1946</v>
      </c>
      <c r="C43" s="1991"/>
      <c r="D43" s="1991"/>
      <c r="E43" s="1991"/>
      <c r="F43" s="1991"/>
      <c r="G43" s="1991"/>
      <c r="H43" s="1991"/>
      <c r="I43" s="1991"/>
      <c r="J43" s="1162"/>
    </row>
    <row r="44" spans="1:10" s="1003" customFormat="1" ht="29.25" customHeight="1" x14ac:dyDescent="0.25">
      <c r="A44" s="1476" t="s">
        <v>2008</v>
      </c>
      <c r="B44" s="1992" t="s">
        <v>2009</v>
      </c>
      <c r="C44" s="1992"/>
      <c r="D44" s="1992"/>
      <c r="E44" s="1992"/>
      <c r="F44" s="1399"/>
      <c r="G44" s="1399"/>
      <c r="H44" s="1399"/>
      <c r="I44" s="1399"/>
      <c r="J44" s="1399"/>
    </row>
    <row r="45" spans="1:10" ht="23.25" customHeight="1" x14ac:dyDescent="0.25">
      <c r="A45" s="1215"/>
      <c r="B45" s="1988" t="s">
        <v>2010</v>
      </c>
      <c r="C45" s="1988"/>
      <c r="D45" s="1988"/>
      <c r="E45" s="1988"/>
      <c r="F45" s="1988"/>
      <c r="G45" s="1116"/>
      <c r="H45" s="1116"/>
      <c r="I45" s="1116"/>
      <c r="J45" s="1116"/>
    </row>
    <row r="46" spans="1:10" ht="27" customHeight="1" x14ac:dyDescent="0.6">
      <c r="A46" s="1946">
        <v>8</v>
      </c>
      <c r="B46" s="1946"/>
      <c r="C46" s="1946"/>
      <c r="D46" s="1946"/>
      <c r="E46" s="1946"/>
      <c r="F46" s="1946"/>
      <c r="G46" s="1946"/>
      <c r="H46" s="1946"/>
      <c r="I46" s="1946"/>
      <c r="J46" s="1946"/>
    </row>
  </sheetData>
  <mergeCells count="47">
    <mergeCell ref="B9:J10"/>
    <mergeCell ref="A41:I41"/>
    <mergeCell ref="A30:B30"/>
    <mergeCell ref="C30:D30"/>
    <mergeCell ref="E30:F30"/>
    <mergeCell ref="A31:B31"/>
    <mergeCell ref="C31:D31"/>
    <mergeCell ref="E31:F31"/>
    <mergeCell ref="A36:F36"/>
    <mergeCell ref="A37:I37"/>
    <mergeCell ref="A38:I38"/>
    <mergeCell ref="A39:I39"/>
    <mergeCell ref="A40:I40"/>
    <mergeCell ref="B11:J11"/>
    <mergeCell ref="B12:J12"/>
    <mergeCell ref="A1:J1"/>
    <mergeCell ref="A2:J2"/>
    <mergeCell ref="A3:J3"/>
    <mergeCell ref="B7:J7"/>
    <mergeCell ref="B44:E44"/>
    <mergeCell ref="F26:G26"/>
    <mergeCell ref="B21:C21"/>
    <mergeCell ref="B16:J16"/>
    <mergeCell ref="B24:J24"/>
    <mergeCell ref="B5:J5"/>
    <mergeCell ref="A42:I42"/>
    <mergeCell ref="A32:I32"/>
    <mergeCell ref="A34:I34"/>
    <mergeCell ref="A35:I35"/>
    <mergeCell ref="A33:B33"/>
    <mergeCell ref="C33:D33"/>
    <mergeCell ref="B45:F45"/>
    <mergeCell ref="A46:J46"/>
    <mergeCell ref="B15:G15"/>
    <mergeCell ref="B18:I19"/>
    <mergeCell ref="H21:I21"/>
    <mergeCell ref="E21:F21"/>
    <mergeCell ref="H20:I20"/>
    <mergeCell ref="E20:F20"/>
    <mergeCell ref="B20:C20"/>
    <mergeCell ref="B29:J29"/>
    <mergeCell ref="B28:C28"/>
    <mergeCell ref="B27:C27"/>
    <mergeCell ref="F27:G27"/>
    <mergeCell ref="B23:I23"/>
    <mergeCell ref="B43:I43"/>
    <mergeCell ref="E33:F33"/>
  </mergeCells>
  <printOptions horizontalCentered="1"/>
  <pageMargins left="0.25" right="0.5" top="0.44685039399999998" bottom="0" header="0.5" footer="0"/>
  <pageSetup paperSize="9" scale="5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A1:Y30"/>
  <sheetViews>
    <sheetView rightToLeft="1" view="pageBreakPreview" topLeftCell="B19" zoomScale="95" zoomScaleNormal="100" zoomScaleSheetLayoutView="95" workbookViewId="0">
      <selection activeCell="D27" sqref="D27"/>
    </sheetView>
  </sheetViews>
  <sheetFormatPr defaultRowHeight="30.75" customHeight="1" x14ac:dyDescent="0.25"/>
  <cols>
    <col min="1" max="1" width="8.85546875" hidden="1" customWidth="1"/>
    <col min="2" max="2" width="3.7109375" customWidth="1"/>
    <col min="3" max="3" width="15.140625" style="1180" customWidth="1"/>
    <col min="4" max="4" width="20.5703125" bestFit="1" customWidth="1"/>
    <col min="5" max="5" width="1.140625" customWidth="1"/>
    <col min="6" max="6" width="20.85546875" bestFit="1" customWidth="1"/>
    <col min="7" max="7" width="1.140625" customWidth="1"/>
    <col min="8" max="8" width="19.42578125" bestFit="1" customWidth="1"/>
    <col min="9" max="9" width="1.7109375" customWidth="1"/>
    <col min="10" max="10" width="31.140625" style="1104" bestFit="1" customWidth="1"/>
    <col min="11" max="11" width="1.5703125" customWidth="1"/>
    <col min="12" max="12" width="31.140625" style="1104" bestFit="1" customWidth="1"/>
    <col min="13" max="13" width="19.28515625" customWidth="1"/>
    <col min="14" max="14" width="1" customWidth="1"/>
    <col min="15" max="15" width="7" customWidth="1"/>
    <col min="16" max="16" width="1" customWidth="1"/>
    <col min="17" max="17" width="7" customWidth="1"/>
    <col min="18" max="19" width="4.28515625" customWidth="1"/>
    <col min="20" max="21" width="8.85546875" customWidth="1"/>
    <col min="22" max="22" width="13.42578125" customWidth="1"/>
    <col min="23" max="23" width="11" customWidth="1"/>
    <col min="24" max="24" width="13" customWidth="1"/>
    <col min="25" max="25" width="12.42578125" customWidth="1"/>
    <col min="26" max="26" width="16.7109375" bestFit="1" customWidth="1"/>
    <col min="248" max="248" width="3.5703125" customWidth="1"/>
    <col min="249" max="249" width="4.85546875" customWidth="1"/>
    <col min="250" max="250" width="5.42578125" customWidth="1"/>
    <col min="251" max="251" width="31.140625" customWidth="1"/>
    <col min="252" max="252" width="7.7109375" customWidth="1"/>
    <col min="253" max="253" width="2.42578125" customWidth="1"/>
    <col min="254" max="254" width="11.5703125" customWidth="1"/>
    <col min="255" max="255" width="2.5703125" customWidth="1"/>
    <col min="256" max="256" width="11.5703125" customWidth="1"/>
    <col min="257" max="257" width="2.42578125" customWidth="1"/>
    <col min="258" max="258" width="10.85546875" customWidth="1"/>
    <col min="259" max="259" width="2.42578125" customWidth="1"/>
    <col min="260" max="260" width="11.140625" customWidth="1"/>
    <col min="261" max="261" width="1.85546875" customWidth="1"/>
    <col min="262" max="262" width="11" customWidth="1"/>
    <col min="263" max="263" width="0.85546875" customWidth="1"/>
    <col min="264" max="264" width="1.85546875" customWidth="1"/>
    <col min="265" max="265" width="11.85546875" bestFit="1" customWidth="1"/>
    <col min="266" max="266" width="15.140625" bestFit="1" customWidth="1"/>
    <col min="267" max="267" width="5" customWidth="1"/>
    <col min="268" max="268" width="10.28515625" bestFit="1" customWidth="1"/>
    <col min="269" max="269" width="5" customWidth="1"/>
    <col min="270" max="270" width="10.28515625" bestFit="1" customWidth="1"/>
    <col min="274" max="274" width="10.28515625" bestFit="1" customWidth="1"/>
    <col min="504" max="504" width="3.5703125" customWidth="1"/>
    <col min="505" max="505" width="4.85546875" customWidth="1"/>
    <col min="506" max="506" width="5.42578125" customWidth="1"/>
    <col min="507" max="507" width="31.140625" customWidth="1"/>
    <col min="508" max="508" width="7.7109375" customWidth="1"/>
    <col min="509" max="509" width="2.42578125" customWidth="1"/>
    <col min="510" max="510" width="11.5703125" customWidth="1"/>
    <col min="511" max="511" width="2.5703125" customWidth="1"/>
    <col min="512" max="512" width="11.5703125" customWidth="1"/>
    <col min="513" max="513" width="2.42578125" customWidth="1"/>
    <col min="514" max="514" width="10.85546875" customWidth="1"/>
    <col min="515" max="515" width="2.42578125" customWidth="1"/>
    <col min="516" max="516" width="11.140625" customWidth="1"/>
    <col min="517" max="517" width="1.85546875" customWidth="1"/>
    <col min="518" max="518" width="11" customWidth="1"/>
    <col min="519" max="519" width="0.85546875" customWidth="1"/>
    <col min="520" max="520" width="1.85546875" customWidth="1"/>
    <col min="521" max="521" width="11.85546875" bestFit="1" customWidth="1"/>
    <col min="522" max="522" width="15.140625" bestFit="1" customWidth="1"/>
    <col min="523" max="523" width="5" customWidth="1"/>
    <col min="524" max="524" width="10.28515625" bestFit="1" customWidth="1"/>
    <col min="525" max="525" width="5" customWidth="1"/>
    <col min="526" max="526" width="10.28515625" bestFit="1" customWidth="1"/>
    <col min="530" max="530" width="10.28515625" bestFit="1" customWidth="1"/>
    <col min="760" max="760" width="3.5703125" customWidth="1"/>
    <col min="761" max="761" width="4.85546875" customWidth="1"/>
    <col min="762" max="762" width="5.42578125" customWidth="1"/>
    <col min="763" max="763" width="31.140625" customWidth="1"/>
    <col min="764" max="764" width="7.7109375" customWidth="1"/>
    <col min="765" max="765" width="2.42578125" customWidth="1"/>
    <col min="766" max="766" width="11.5703125" customWidth="1"/>
    <col min="767" max="767" width="2.5703125" customWidth="1"/>
    <col min="768" max="768" width="11.5703125" customWidth="1"/>
    <col min="769" max="769" width="2.42578125" customWidth="1"/>
    <col min="770" max="770" width="10.85546875" customWidth="1"/>
    <col min="771" max="771" width="2.42578125" customWidth="1"/>
    <col min="772" max="772" width="11.140625" customWidth="1"/>
    <col min="773" max="773" width="1.85546875" customWidth="1"/>
    <col min="774" max="774" width="11" customWidth="1"/>
    <col min="775" max="775" width="0.85546875" customWidth="1"/>
    <col min="776" max="776" width="1.85546875" customWidth="1"/>
    <col min="777" max="777" width="11.85546875" bestFit="1" customWidth="1"/>
    <col min="778" max="778" width="15.140625" bestFit="1" customWidth="1"/>
    <col min="779" max="779" width="5" customWidth="1"/>
    <col min="780" max="780" width="10.28515625" bestFit="1" customWidth="1"/>
    <col min="781" max="781" width="5" customWidth="1"/>
    <col min="782" max="782" width="10.28515625" bestFit="1" customWidth="1"/>
    <col min="786" max="786" width="10.28515625" bestFit="1" customWidth="1"/>
    <col min="1016" max="1016" width="3.5703125" customWidth="1"/>
    <col min="1017" max="1017" width="4.85546875" customWidth="1"/>
    <col min="1018" max="1018" width="5.42578125" customWidth="1"/>
    <col min="1019" max="1019" width="31.140625" customWidth="1"/>
    <col min="1020" max="1020" width="7.7109375" customWidth="1"/>
    <col min="1021" max="1021" width="2.42578125" customWidth="1"/>
    <col min="1022" max="1022" width="11.5703125" customWidth="1"/>
    <col min="1023" max="1023" width="2.5703125" customWidth="1"/>
    <col min="1024" max="1024" width="11.5703125" customWidth="1"/>
    <col min="1025" max="1025" width="2.42578125" customWidth="1"/>
    <col min="1026" max="1026" width="10.85546875" customWidth="1"/>
    <col min="1027" max="1027" width="2.42578125" customWidth="1"/>
    <col min="1028" max="1028" width="11.140625" customWidth="1"/>
    <col min="1029" max="1029" width="1.85546875" customWidth="1"/>
    <col min="1030" max="1030" width="11" customWidth="1"/>
    <col min="1031" max="1031" width="0.85546875" customWidth="1"/>
    <col min="1032" max="1032" width="1.85546875" customWidth="1"/>
    <col min="1033" max="1033" width="11.85546875" bestFit="1" customWidth="1"/>
    <col min="1034" max="1034" width="15.140625" bestFit="1" customWidth="1"/>
    <col min="1035" max="1035" width="5" customWidth="1"/>
    <col min="1036" max="1036" width="10.28515625" bestFit="1" customWidth="1"/>
    <col min="1037" max="1037" width="5" customWidth="1"/>
    <col min="1038" max="1038" width="10.28515625" bestFit="1" customWidth="1"/>
    <col min="1042" max="1042" width="10.28515625" bestFit="1" customWidth="1"/>
    <col min="1272" max="1272" width="3.5703125" customWidth="1"/>
    <col min="1273" max="1273" width="4.85546875" customWidth="1"/>
    <col min="1274" max="1274" width="5.42578125" customWidth="1"/>
    <col min="1275" max="1275" width="31.140625" customWidth="1"/>
    <col min="1276" max="1276" width="7.7109375" customWidth="1"/>
    <col min="1277" max="1277" width="2.42578125" customWidth="1"/>
    <col min="1278" max="1278" width="11.5703125" customWidth="1"/>
    <col min="1279" max="1279" width="2.5703125" customWidth="1"/>
    <col min="1280" max="1280" width="11.5703125" customWidth="1"/>
    <col min="1281" max="1281" width="2.42578125" customWidth="1"/>
    <col min="1282" max="1282" width="10.85546875" customWidth="1"/>
    <col min="1283" max="1283" width="2.42578125" customWidth="1"/>
    <col min="1284" max="1284" width="11.140625" customWidth="1"/>
    <col min="1285" max="1285" width="1.85546875" customWidth="1"/>
    <col min="1286" max="1286" width="11" customWidth="1"/>
    <col min="1287" max="1287" width="0.85546875" customWidth="1"/>
    <col min="1288" max="1288" width="1.85546875" customWidth="1"/>
    <col min="1289" max="1289" width="11.85546875" bestFit="1" customWidth="1"/>
    <col min="1290" max="1290" width="15.140625" bestFit="1" customWidth="1"/>
    <col min="1291" max="1291" width="5" customWidth="1"/>
    <col min="1292" max="1292" width="10.28515625" bestFit="1" customWidth="1"/>
    <col min="1293" max="1293" width="5" customWidth="1"/>
    <col min="1294" max="1294" width="10.28515625" bestFit="1" customWidth="1"/>
    <col min="1298" max="1298" width="10.28515625" bestFit="1" customWidth="1"/>
    <col min="1528" max="1528" width="3.5703125" customWidth="1"/>
    <col min="1529" max="1529" width="4.85546875" customWidth="1"/>
    <col min="1530" max="1530" width="5.42578125" customWidth="1"/>
    <col min="1531" max="1531" width="31.140625" customWidth="1"/>
    <col min="1532" max="1532" width="7.7109375" customWidth="1"/>
    <col min="1533" max="1533" width="2.42578125" customWidth="1"/>
    <col min="1534" max="1534" width="11.5703125" customWidth="1"/>
    <col min="1535" max="1535" width="2.5703125" customWidth="1"/>
    <col min="1536" max="1536" width="11.5703125" customWidth="1"/>
    <col min="1537" max="1537" width="2.42578125" customWidth="1"/>
    <col min="1538" max="1538" width="10.85546875" customWidth="1"/>
    <col min="1539" max="1539" width="2.42578125" customWidth="1"/>
    <col min="1540" max="1540" width="11.140625" customWidth="1"/>
    <col min="1541" max="1541" width="1.85546875" customWidth="1"/>
    <col min="1542" max="1542" width="11" customWidth="1"/>
    <col min="1543" max="1543" width="0.85546875" customWidth="1"/>
    <col min="1544" max="1544" width="1.85546875" customWidth="1"/>
    <col min="1545" max="1545" width="11.85546875" bestFit="1" customWidth="1"/>
    <col min="1546" max="1546" width="15.140625" bestFit="1" customWidth="1"/>
    <col min="1547" max="1547" width="5" customWidth="1"/>
    <col min="1548" max="1548" width="10.28515625" bestFit="1" customWidth="1"/>
    <col min="1549" max="1549" width="5" customWidth="1"/>
    <col min="1550" max="1550" width="10.28515625" bestFit="1" customWidth="1"/>
    <col min="1554" max="1554" width="10.28515625" bestFit="1" customWidth="1"/>
    <col min="1784" max="1784" width="3.5703125" customWidth="1"/>
    <col min="1785" max="1785" width="4.85546875" customWidth="1"/>
    <col min="1786" max="1786" width="5.42578125" customWidth="1"/>
    <col min="1787" max="1787" width="31.140625" customWidth="1"/>
    <col min="1788" max="1788" width="7.7109375" customWidth="1"/>
    <col min="1789" max="1789" width="2.42578125" customWidth="1"/>
    <col min="1790" max="1790" width="11.5703125" customWidth="1"/>
    <col min="1791" max="1791" width="2.5703125" customWidth="1"/>
    <col min="1792" max="1792" width="11.5703125" customWidth="1"/>
    <col min="1793" max="1793" width="2.42578125" customWidth="1"/>
    <col min="1794" max="1794" width="10.85546875" customWidth="1"/>
    <col min="1795" max="1795" width="2.42578125" customWidth="1"/>
    <col min="1796" max="1796" width="11.140625" customWidth="1"/>
    <col min="1797" max="1797" width="1.85546875" customWidth="1"/>
    <col min="1798" max="1798" width="11" customWidth="1"/>
    <col min="1799" max="1799" width="0.85546875" customWidth="1"/>
    <col min="1800" max="1800" width="1.85546875" customWidth="1"/>
    <col min="1801" max="1801" width="11.85546875" bestFit="1" customWidth="1"/>
    <col min="1802" max="1802" width="15.140625" bestFit="1" customWidth="1"/>
    <col min="1803" max="1803" width="5" customWidth="1"/>
    <col min="1804" max="1804" width="10.28515625" bestFit="1" customWidth="1"/>
    <col min="1805" max="1805" width="5" customWidth="1"/>
    <col min="1806" max="1806" width="10.28515625" bestFit="1" customWidth="1"/>
    <col min="1810" max="1810" width="10.28515625" bestFit="1" customWidth="1"/>
    <col min="2040" max="2040" width="3.5703125" customWidth="1"/>
    <col min="2041" max="2041" width="4.85546875" customWidth="1"/>
    <col min="2042" max="2042" width="5.42578125" customWidth="1"/>
    <col min="2043" max="2043" width="31.140625" customWidth="1"/>
    <col min="2044" max="2044" width="7.7109375" customWidth="1"/>
    <col min="2045" max="2045" width="2.42578125" customWidth="1"/>
    <col min="2046" max="2046" width="11.5703125" customWidth="1"/>
    <col min="2047" max="2047" width="2.5703125" customWidth="1"/>
    <col min="2048" max="2048" width="11.5703125" customWidth="1"/>
    <col min="2049" max="2049" width="2.42578125" customWidth="1"/>
    <col min="2050" max="2050" width="10.85546875" customWidth="1"/>
    <col min="2051" max="2051" width="2.42578125" customWidth="1"/>
    <col min="2052" max="2052" width="11.140625" customWidth="1"/>
    <col min="2053" max="2053" width="1.85546875" customWidth="1"/>
    <col min="2054" max="2054" width="11" customWidth="1"/>
    <col min="2055" max="2055" width="0.85546875" customWidth="1"/>
    <col min="2056" max="2056" width="1.85546875" customWidth="1"/>
    <col min="2057" max="2057" width="11.85546875" bestFit="1" customWidth="1"/>
    <col min="2058" max="2058" width="15.140625" bestFit="1" customWidth="1"/>
    <col min="2059" max="2059" width="5" customWidth="1"/>
    <col min="2060" max="2060" width="10.28515625" bestFit="1" customWidth="1"/>
    <col min="2061" max="2061" width="5" customWidth="1"/>
    <col min="2062" max="2062" width="10.28515625" bestFit="1" customWidth="1"/>
    <col min="2066" max="2066" width="10.28515625" bestFit="1" customWidth="1"/>
    <col min="2296" max="2296" width="3.5703125" customWidth="1"/>
    <col min="2297" max="2297" width="4.85546875" customWidth="1"/>
    <col min="2298" max="2298" width="5.42578125" customWidth="1"/>
    <col min="2299" max="2299" width="31.140625" customWidth="1"/>
    <col min="2300" max="2300" width="7.7109375" customWidth="1"/>
    <col min="2301" max="2301" width="2.42578125" customWidth="1"/>
    <col min="2302" max="2302" width="11.5703125" customWidth="1"/>
    <col min="2303" max="2303" width="2.5703125" customWidth="1"/>
    <col min="2304" max="2304" width="11.5703125" customWidth="1"/>
    <col min="2305" max="2305" width="2.42578125" customWidth="1"/>
    <col min="2306" max="2306" width="10.85546875" customWidth="1"/>
    <col min="2307" max="2307" width="2.42578125" customWidth="1"/>
    <col min="2308" max="2308" width="11.140625" customWidth="1"/>
    <col min="2309" max="2309" width="1.85546875" customWidth="1"/>
    <col min="2310" max="2310" width="11" customWidth="1"/>
    <col min="2311" max="2311" width="0.85546875" customWidth="1"/>
    <col min="2312" max="2312" width="1.85546875" customWidth="1"/>
    <col min="2313" max="2313" width="11.85546875" bestFit="1" customWidth="1"/>
    <col min="2314" max="2314" width="15.140625" bestFit="1" customWidth="1"/>
    <col min="2315" max="2315" width="5" customWidth="1"/>
    <col min="2316" max="2316" width="10.28515625" bestFit="1" customWidth="1"/>
    <col min="2317" max="2317" width="5" customWidth="1"/>
    <col min="2318" max="2318" width="10.28515625" bestFit="1" customWidth="1"/>
    <col min="2322" max="2322" width="10.28515625" bestFit="1" customWidth="1"/>
    <col min="2552" max="2552" width="3.5703125" customWidth="1"/>
    <col min="2553" max="2553" width="4.85546875" customWidth="1"/>
    <col min="2554" max="2554" width="5.42578125" customWidth="1"/>
    <col min="2555" max="2555" width="31.140625" customWidth="1"/>
    <col min="2556" max="2556" width="7.7109375" customWidth="1"/>
    <col min="2557" max="2557" width="2.42578125" customWidth="1"/>
    <col min="2558" max="2558" width="11.5703125" customWidth="1"/>
    <col min="2559" max="2559" width="2.5703125" customWidth="1"/>
    <col min="2560" max="2560" width="11.5703125" customWidth="1"/>
    <col min="2561" max="2561" width="2.42578125" customWidth="1"/>
    <col min="2562" max="2562" width="10.85546875" customWidth="1"/>
    <col min="2563" max="2563" width="2.42578125" customWidth="1"/>
    <col min="2564" max="2564" width="11.140625" customWidth="1"/>
    <col min="2565" max="2565" width="1.85546875" customWidth="1"/>
    <col min="2566" max="2566" width="11" customWidth="1"/>
    <col min="2567" max="2567" width="0.85546875" customWidth="1"/>
    <col min="2568" max="2568" width="1.85546875" customWidth="1"/>
    <col min="2569" max="2569" width="11.85546875" bestFit="1" customWidth="1"/>
    <col min="2570" max="2570" width="15.140625" bestFit="1" customWidth="1"/>
    <col min="2571" max="2571" width="5" customWidth="1"/>
    <col min="2572" max="2572" width="10.28515625" bestFit="1" customWidth="1"/>
    <col min="2573" max="2573" width="5" customWidth="1"/>
    <col min="2574" max="2574" width="10.28515625" bestFit="1" customWidth="1"/>
    <col min="2578" max="2578" width="10.28515625" bestFit="1" customWidth="1"/>
    <col min="2808" max="2808" width="3.5703125" customWidth="1"/>
    <col min="2809" max="2809" width="4.85546875" customWidth="1"/>
    <col min="2810" max="2810" width="5.42578125" customWidth="1"/>
    <col min="2811" max="2811" width="31.140625" customWidth="1"/>
    <col min="2812" max="2812" width="7.7109375" customWidth="1"/>
    <col min="2813" max="2813" width="2.42578125" customWidth="1"/>
    <col min="2814" max="2814" width="11.5703125" customWidth="1"/>
    <col min="2815" max="2815" width="2.5703125" customWidth="1"/>
    <col min="2816" max="2816" width="11.5703125" customWidth="1"/>
    <col min="2817" max="2817" width="2.42578125" customWidth="1"/>
    <col min="2818" max="2818" width="10.85546875" customWidth="1"/>
    <col min="2819" max="2819" width="2.42578125" customWidth="1"/>
    <col min="2820" max="2820" width="11.140625" customWidth="1"/>
    <col min="2821" max="2821" width="1.85546875" customWidth="1"/>
    <col min="2822" max="2822" width="11" customWidth="1"/>
    <col min="2823" max="2823" width="0.85546875" customWidth="1"/>
    <col min="2824" max="2824" width="1.85546875" customWidth="1"/>
    <col min="2825" max="2825" width="11.85546875" bestFit="1" customWidth="1"/>
    <col min="2826" max="2826" width="15.140625" bestFit="1" customWidth="1"/>
    <col min="2827" max="2827" width="5" customWidth="1"/>
    <col min="2828" max="2828" width="10.28515625" bestFit="1" customWidth="1"/>
    <col min="2829" max="2829" width="5" customWidth="1"/>
    <col min="2830" max="2830" width="10.28515625" bestFit="1" customWidth="1"/>
    <col min="2834" max="2834" width="10.28515625" bestFit="1" customWidth="1"/>
    <col min="3064" max="3064" width="3.5703125" customWidth="1"/>
    <col min="3065" max="3065" width="4.85546875" customWidth="1"/>
    <col min="3066" max="3066" width="5.42578125" customWidth="1"/>
    <col min="3067" max="3067" width="31.140625" customWidth="1"/>
    <col min="3068" max="3068" width="7.7109375" customWidth="1"/>
    <col min="3069" max="3069" width="2.42578125" customWidth="1"/>
    <col min="3070" max="3070" width="11.5703125" customWidth="1"/>
    <col min="3071" max="3071" width="2.5703125" customWidth="1"/>
    <col min="3072" max="3072" width="11.5703125" customWidth="1"/>
    <col min="3073" max="3073" width="2.42578125" customWidth="1"/>
    <col min="3074" max="3074" width="10.85546875" customWidth="1"/>
    <col min="3075" max="3075" width="2.42578125" customWidth="1"/>
    <col min="3076" max="3076" width="11.140625" customWidth="1"/>
    <col min="3077" max="3077" width="1.85546875" customWidth="1"/>
    <col min="3078" max="3078" width="11" customWidth="1"/>
    <col min="3079" max="3079" width="0.85546875" customWidth="1"/>
    <col min="3080" max="3080" width="1.85546875" customWidth="1"/>
    <col min="3081" max="3081" width="11.85546875" bestFit="1" customWidth="1"/>
    <col min="3082" max="3082" width="15.140625" bestFit="1" customWidth="1"/>
    <col min="3083" max="3083" width="5" customWidth="1"/>
    <col min="3084" max="3084" width="10.28515625" bestFit="1" customWidth="1"/>
    <col min="3085" max="3085" width="5" customWidth="1"/>
    <col min="3086" max="3086" width="10.28515625" bestFit="1" customWidth="1"/>
    <col min="3090" max="3090" width="10.28515625" bestFit="1" customWidth="1"/>
    <col min="3320" max="3320" width="3.5703125" customWidth="1"/>
    <col min="3321" max="3321" width="4.85546875" customWidth="1"/>
    <col min="3322" max="3322" width="5.42578125" customWidth="1"/>
    <col min="3323" max="3323" width="31.140625" customWidth="1"/>
    <col min="3324" max="3324" width="7.7109375" customWidth="1"/>
    <col min="3325" max="3325" width="2.42578125" customWidth="1"/>
    <col min="3326" max="3326" width="11.5703125" customWidth="1"/>
    <col min="3327" max="3327" width="2.5703125" customWidth="1"/>
    <col min="3328" max="3328" width="11.5703125" customWidth="1"/>
    <col min="3329" max="3329" width="2.42578125" customWidth="1"/>
    <col min="3330" max="3330" width="10.85546875" customWidth="1"/>
    <col min="3331" max="3331" width="2.42578125" customWidth="1"/>
    <col min="3332" max="3332" width="11.140625" customWidth="1"/>
    <col min="3333" max="3333" width="1.85546875" customWidth="1"/>
    <col min="3334" max="3334" width="11" customWidth="1"/>
    <col min="3335" max="3335" width="0.85546875" customWidth="1"/>
    <col min="3336" max="3336" width="1.85546875" customWidth="1"/>
    <col min="3337" max="3337" width="11.85546875" bestFit="1" customWidth="1"/>
    <col min="3338" max="3338" width="15.140625" bestFit="1" customWidth="1"/>
    <col min="3339" max="3339" width="5" customWidth="1"/>
    <col min="3340" max="3340" width="10.28515625" bestFit="1" customWidth="1"/>
    <col min="3341" max="3341" width="5" customWidth="1"/>
    <col min="3342" max="3342" width="10.28515625" bestFit="1" customWidth="1"/>
    <col min="3346" max="3346" width="10.28515625" bestFit="1" customWidth="1"/>
    <col min="3576" max="3576" width="3.5703125" customWidth="1"/>
    <col min="3577" max="3577" width="4.85546875" customWidth="1"/>
    <col min="3578" max="3578" width="5.42578125" customWidth="1"/>
    <col min="3579" max="3579" width="31.140625" customWidth="1"/>
    <col min="3580" max="3580" width="7.7109375" customWidth="1"/>
    <col min="3581" max="3581" width="2.42578125" customWidth="1"/>
    <col min="3582" max="3582" width="11.5703125" customWidth="1"/>
    <col min="3583" max="3583" width="2.5703125" customWidth="1"/>
    <col min="3584" max="3584" width="11.5703125" customWidth="1"/>
    <col min="3585" max="3585" width="2.42578125" customWidth="1"/>
    <col min="3586" max="3586" width="10.85546875" customWidth="1"/>
    <col min="3587" max="3587" width="2.42578125" customWidth="1"/>
    <col min="3588" max="3588" width="11.140625" customWidth="1"/>
    <col min="3589" max="3589" width="1.85546875" customWidth="1"/>
    <col min="3590" max="3590" width="11" customWidth="1"/>
    <col min="3591" max="3591" width="0.85546875" customWidth="1"/>
    <col min="3592" max="3592" width="1.85546875" customWidth="1"/>
    <col min="3593" max="3593" width="11.85546875" bestFit="1" customWidth="1"/>
    <col min="3594" max="3594" width="15.140625" bestFit="1" customWidth="1"/>
    <col min="3595" max="3595" width="5" customWidth="1"/>
    <col min="3596" max="3596" width="10.28515625" bestFit="1" customWidth="1"/>
    <col min="3597" max="3597" width="5" customWidth="1"/>
    <col min="3598" max="3598" width="10.28515625" bestFit="1" customWidth="1"/>
    <col min="3602" max="3602" width="10.28515625" bestFit="1" customWidth="1"/>
    <col min="3832" max="3832" width="3.5703125" customWidth="1"/>
    <col min="3833" max="3833" width="4.85546875" customWidth="1"/>
    <col min="3834" max="3834" width="5.42578125" customWidth="1"/>
    <col min="3835" max="3835" width="31.140625" customWidth="1"/>
    <col min="3836" max="3836" width="7.7109375" customWidth="1"/>
    <col min="3837" max="3837" width="2.42578125" customWidth="1"/>
    <col min="3838" max="3838" width="11.5703125" customWidth="1"/>
    <col min="3839" max="3839" width="2.5703125" customWidth="1"/>
    <col min="3840" max="3840" width="11.5703125" customWidth="1"/>
    <col min="3841" max="3841" width="2.42578125" customWidth="1"/>
    <col min="3842" max="3842" width="10.85546875" customWidth="1"/>
    <col min="3843" max="3843" width="2.42578125" customWidth="1"/>
    <col min="3844" max="3844" width="11.140625" customWidth="1"/>
    <col min="3845" max="3845" width="1.85546875" customWidth="1"/>
    <col min="3846" max="3846" width="11" customWidth="1"/>
    <col min="3847" max="3847" width="0.85546875" customWidth="1"/>
    <col min="3848" max="3848" width="1.85546875" customWidth="1"/>
    <col min="3849" max="3849" width="11.85546875" bestFit="1" customWidth="1"/>
    <col min="3850" max="3850" width="15.140625" bestFit="1" customWidth="1"/>
    <col min="3851" max="3851" width="5" customWidth="1"/>
    <col min="3852" max="3852" width="10.28515625" bestFit="1" customWidth="1"/>
    <col min="3853" max="3853" width="5" customWidth="1"/>
    <col min="3854" max="3854" width="10.28515625" bestFit="1" customWidth="1"/>
    <col min="3858" max="3858" width="10.28515625" bestFit="1" customWidth="1"/>
    <col min="4088" max="4088" width="3.5703125" customWidth="1"/>
    <col min="4089" max="4089" width="4.85546875" customWidth="1"/>
    <col min="4090" max="4090" width="5.42578125" customWidth="1"/>
    <col min="4091" max="4091" width="31.140625" customWidth="1"/>
    <col min="4092" max="4092" width="7.7109375" customWidth="1"/>
    <col min="4093" max="4093" width="2.42578125" customWidth="1"/>
    <col min="4094" max="4094" width="11.5703125" customWidth="1"/>
    <col min="4095" max="4095" width="2.5703125" customWidth="1"/>
    <col min="4096" max="4096" width="11.5703125" customWidth="1"/>
    <col min="4097" max="4097" width="2.42578125" customWidth="1"/>
    <col min="4098" max="4098" width="10.85546875" customWidth="1"/>
    <col min="4099" max="4099" width="2.42578125" customWidth="1"/>
    <col min="4100" max="4100" width="11.140625" customWidth="1"/>
    <col min="4101" max="4101" width="1.85546875" customWidth="1"/>
    <col min="4102" max="4102" width="11" customWidth="1"/>
    <col min="4103" max="4103" width="0.85546875" customWidth="1"/>
    <col min="4104" max="4104" width="1.85546875" customWidth="1"/>
    <col min="4105" max="4105" width="11.85546875" bestFit="1" customWidth="1"/>
    <col min="4106" max="4106" width="15.140625" bestFit="1" customWidth="1"/>
    <col min="4107" max="4107" width="5" customWidth="1"/>
    <col min="4108" max="4108" width="10.28515625" bestFit="1" customWidth="1"/>
    <col min="4109" max="4109" width="5" customWidth="1"/>
    <col min="4110" max="4110" width="10.28515625" bestFit="1" customWidth="1"/>
    <col min="4114" max="4114" width="10.28515625" bestFit="1" customWidth="1"/>
    <col min="4344" max="4344" width="3.5703125" customWidth="1"/>
    <col min="4345" max="4345" width="4.85546875" customWidth="1"/>
    <col min="4346" max="4346" width="5.42578125" customWidth="1"/>
    <col min="4347" max="4347" width="31.140625" customWidth="1"/>
    <col min="4348" max="4348" width="7.7109375" customWidth="1"/>
    <col min="4349" max="4349" width="2.42578125" customWidth="1"/>
    <col min="4350" max="4350" width="11.5703125" customWidth="1"/>
    <col min="4351" max="4351" width="2.5703125" customWidth="1"/>
    <col min="4352" max="4352" width="11.5703125" customWidth="1"/>
    <col min="4353" max="4353" width="2.42578125" customWidth="1"/>
    <col min="4354" max="4354" width="10.85546875" customWidth="1"/>
    <col min="4355" max="4355" width="2.42578125" customWidth="1"/>
    <col min="4356" max="4356" width="11.140625" customWidth="1"/>
    <col min="4357" max="4357" width="1.85546875" customWidth="1"/>
    <col min="4358" max="4358" width="11" customWidth="1"/>
    <col min="4359" max="4359" width="0.85546875" customWidth="1"/>
    <col min="4360" max="4360" width="1.85546875" customWidth="1"/>
    <col min="4361" max="4361" width="11.85546875" bestFit="1" customWidth="1"/>
    <col min="4362" max="4362" width="15.140625" bestFit="1" customWidth="1"/>
    <col min="4363" max="4363" width="5" customWidth="1"/>
    <col min="4364" max="4364" width="10.28515625" bestFit="1" customWidth="1"/>
    <col min="4365" max="4365" width="5" customWidth="1"/>
    <col min="4366" max="4366" width="10.28515625" bestFit="1" customWidth="1"/>
    <col min="4370" max="4370" width="10.28515625" bestFit="1" customWidth="1"/>
    <col min="4600" max="4600" width="3.5703125" customWidth="1"/>
    <col min="4601" max="4601" width="4.85546875" customWidth="1"/>
    <col min="4602" max="4602" width="5.42578125" customWidth="1"/>
    <col min="4603" max="4603" width="31.140625" customWidth="1"/>
    <col min="4604" max="4604" width="7.7109375" customWidth="1"/>
    <col min="4605" max="4605" width="2.42578125" customWidth="1"/>
    <col min="4606" max="4606" width="11.5703125" customWidth="1"/>
    <col min="4607" max="4607" width="2.5703125" customWidth="1"/>
    <col min="4608" max="4608" width="11.5703125" customWidth="1"/>
    <col min="4609" max="4609" width="2.42578125" customWidth="1"/>
    <col min="4610" max="4610" width="10.85546875" customWidth="1"/>
    <col min="4611" max="4611" width="2.42578125" customWidth="1"/>
    <col min="4612" max="4612" width="11.140625" customWidth="1"/>
    <col min="4613" max="4613" width="1.85546875" customWidth="1"/>
    <col min="4614" max="4614" width="11" customWidth="1"/>
    <col min="4615" max="4615" width="0.85546875" customWidth="1"/>
    <col min="4616" max="4616" width="1.85546875" customWidth="1"/>
    <col min="4617" max="4617" width="11.85546875" bestFit="1" customWidth="1"/>
    <col min="4618" max="4618" width="15.140625" bestFit="1" customWidth="1"/>
    <col min="4619" max="4619" width="5" customWidth="1"/>
    <col min="4620" max="4620" width="10.28515625" bestFit="1" customWidth="1"/>
    <col min="4621" max="4621" width="5" customWidth="1"/>
    <col min="4622" max="4622" width="10.28515625" bestFit="1" customWidth="1"/>
    <col min="4626" max="4626" width="10.28515625" bestFit="1" customWidth="1"/>
    <col min="4856" max="4856" width="3.5703125" customWidth="1"/>
    <col min="4857" max="4857" width="4.85546875" customWidth="1"/>
    <col min="4858" max="4858" width="5.42578125" customWidth="1"/>
    <col min="4859" max="4859" width="31.140625" customWidth="1"/>
    <col min="4860" max="4860" width="7.7109375" customWidth="1"/>
    <col min="4861" max="4861" width="2.42578125" customWidth="1"/>
    <col min="4862" max="4862" width="11.5703125" customWidth="1"/>
    <col min="4863" max="4863" width="2.5703125" customWidth="1"/>
    <col min="4864" max="4864" width="11.5703125" customWidth="1"/>
    <col min="4865" max="4865" width="2.42578125" customWidth="1"/>
    <col min="4866" max="4866" width="10.85546875" customWidth="1"/>
    <col min="4867" max="4867" width="2.42578125" customWidth="1"/>
    <col min="4868" max="4868" width="11.140625" customWidth="1"/>
    <col min="4869" max="4869" width="1.85546875" customWidth="1"/>
    <col min="4870" max="4870" width="11" customWidth="1"/>
    <col min="4871" max="4871" width="0.85546875" customWidth="1"/>
    <col min="4872" max="4872" width="1.85546875" customWidth="1"/>
    <col min="4873" max="4873" width="11.85546875" bestFit="1" customWidth="1"/>
    <col min="4874" max="4874" width="15.140625" bestFit="1" customWidth="1"/>
    <col min="4875" max="4875" width="5" customWidth="1"/>
    <col min="4876" max="4876" width="10.28515625" bestFit="1" customWidth="1"/>
    <col min="4877" max="4877" width="5" customWidth="1"/>
    <col min="4878" max="4878" width="10.28515625" bestFit="1" customWidth="1"/>
    <col min="4882" max="4882" width="10.28515625" bestFit="1" customWidth="1"/>
    <col min="5112" max="5112" width="3.5703125" customWidth="1"/>
    <col min="5113" max="5113" width="4.85546875" customWidth="1"/>
    <col min="5114" max="5114" width="5.42578125" customWidth="1"/>
    <col min="5115" max="5115" width="31.140625" customWidth="1"/>
    <col min="5116" max="5116" width="7.7109375" customWidth="1"/>
    <col min="5117" max="5117" width="2.42578125" customWidth="1"/>
    <col min="5118" max="5118" width="11.5703125" customWidth="1"/>
    <col min="5119" max="5119" width="2.5703125" customWidth="1"/>
    <col min="5120" max="5120" width="11.5703125" customWidth="1"/>
    <col min="5121" max="5121" width="2.42578125" customWidth="1"/>
    <col min="5122" max="5122" width="10.85546875" customWidth="1"/>
    <col min="5123" max="5123" width="2.42578125" customWidth="1"/>
    <col min="5124" max="5124" width="11.140625" customWidth="1"/>
    <col min="5125" max="5125" width="1.85546875" customWidth="1"/>
    <col min="5126" max="5126" width="11" customWidth="1"/>
    <col min="5127" max="5127" width="0.85546875" customWidth="1"/>
    <col min="5128" max="5128" width="1.85546875" customWidth="1"/>
    <col min="5129" max="5129" width="11.85546875" bestFit="1" customWidth="1"/>
    <col min="5130" max="5130" width="15.140625" bestFit="1" customWidth="1"/>
    <col min="5131" max="5131" width="5" customWidth="1"/>
    <col min="5132" max="5132" width="10.28515625" bestFit="1" customWidth="1"/>
    <col min="5133" max="5133" width="5" customWidth="1"/>
    <col min="5134" max="5134" width="10.28515625" bestFit="1" customWidth="1"/>
    <col min="5138" max="5138" width="10.28515625" bestFit="1" customWidth="1"/>
    <col min="5368" max="5368" width="3.5703125" customWidth="1"/>
    <col min="5369" max="5369" width="4.85546875" customWidth="1"/>
    <col min="5370" max="5370" width="5.42578125" customWidth="1"/>
    <col min="5371" max="5371" width="31.140625" customWidth="1"/>
    <col min="5372" max="5372" width="7.7109375" customWidth="1"/>
    <col min="5373" max="5373" width="2.42578125" customWidth="1"/>
    <col min="5374" max="5374" width="11.5703125" customWidth="1"/>
    <col min="5375" max="5375" width="2.5703125" customWidth="1"/>
    <col min="5376" max="5376" width="11.5703125" customWidth="1"/>
    <col min="5377" max="5377" width="2.42578125" customWidth="1"/>
    <col min="5378" max="5378" width="10.85546875" customWidth="1"/>
    <col min="5379" max="5379" width="2.42578125" customWidth="1"/>
    <col min="5380" max="5380" width="11.140625" customWidth="1"/>
    <col min="5381" max="5381" width="1.85546875" customWidth="1"/>
    <col min="5382" max="5382" width="11" customWidth="1"/>
    <col min="5383" max="5383" width="0.85546875" customWidth="1"/>
    <col min="5384" max="5384" width="1.85546875" customWidth="1"/>
    <col min="5385" max="5385" width="11.85546875" bestFit="1" customWidth="1"/>
    <col min="5386" max="5386" width="15.140625" bestFit="1" customWidth="1"/>
    <col min="5387" max="5387" width="5" customWidth="1"/>
    <col min="5388" max="5388" width="10.28515625" bestFit="1" customWidth="1"/>
    <col min="5389" max="5389" width="5" customWidth="1"/>
    <col min="5390" max="5390" width="10.28515625" bestFit="1" customWidth="1"/>
    <col min="5394" max="5394" width="10.28515625" bestFit="1" customWidth="1"/>
    <col min="5624" max="5624" width="3.5703125" customWidth="1"/>
    <col min="5625" max="5625" width="4.85546875" customWidth="1"/>
    <col min="5626" max="5626" width="5.42578125" customWidth="1"/>
    <col min="5627" max="5627" width="31.140625" customWidth="1"/>
    <col min="5628" max="5628" width="7.7109375" customWidth="1"/>
    <col min="5629" max="5629" width="2.42578125" customWidth="1"/>
    <col min="5630" max="5630" width="11.5703125" customWidth="1"/>
    <col min="5631" max="5631" width="2.5703125" customWidth="1"/>
    <col min="5632" max="5632" width="11.5703125" customWidth="1"/>
    <col min="5633" max="5633" width="2.42578125" customWidth="1"/>
    <col min="5634" max="5634" width="10.85546875" customWidth="1"/>
    <col min="5635" max="5635" width="2.42578125" customWidth="1"/>
    <col min="5636" max="5636" width="11.140625" customWidth="1"/>
    <col min="5637" max="5637" width="1.85546875" customWidth="1"/>
    <col min="5638" max="5638" width="11" customWidth="1"/>
    <col min="5639" max="5639" width="0.85546875" customWidth="1"/>
    <col min="5640" max="5640" width="1.85546875" customWidth="1"/>
    <col min="5641" max="5641" width="11.85546875" bestFit="1" customWidth="1"/>
    <col min="5642" max="5642" width="15.140625" bestFit="1" customWidth="1"/>
    <col min="5643" max="5643" width="5" customWidth="1"/>
    <col min="5644" max="5644" width="10.28515625" bestFit="1" customWidth="1"/>
    <col min="5645" max="5645" width="5" customWidth="1"/>
    <col min="5646" max="5646" width="10.28515625" bestFit="1" customWidth="1"/>
    <col min="5650" max="5650" width="10.28515625" bestFit="1" customWidth="1"/>
    <col min="5880" max="5880" width="3.5703125" customWidth="1"/>
    <col min="5881" max="5881" width="4.85546875" customWidth="1"/>
    <col min="5882" max="5882" width="5.42578125" customWidth="1"/>
    <col min="5883" max="5883" width="31.140625" customWidth="1"/>
    <col min="5884" max="5884" width="7.7109375" customWidth="1"/>
    <col min="5885" max="5885" width="2.42578125" customWidth="1"/>
    <col min="5886" max="5886" width="11.5703125" customWidth="1"/>
    <col min="5887" max="5887" width="2.5703125" customWidth="1"/>
    <col min="5888" max="5888" width="11.5703125" customWidth="1"/>
    <col min="5889" max="5889" width="2.42578125" customWidth="1"/>
    <col min="5890" max="5890" width="10.85546875" customWidth="1"/>
    <col min="5891" max="5891" width="2.42578125" customWidth="1"/>
    <col min="5892" max="5892" width="11.140625" customWidth="1"/>
    <col min="5893" max="5893" width="1.85546875" customWidth="1"/>
    <col min="5894" max="5894" width="11" customWidth="1"/>
    <col min="5895" max="5895" width="0.85546875" customWidth="1"/>
    <col min="5896" max="5896" width="1.85546875" customWidth="1"/>
    <col min="5897" max="5897" width="11.85546875" bestFit="1" customWidth="1"/>
    <col min="5898" max="5898" width="15.140625" bestFit="1" customWidth="1"/>
    <col min="5899" max="5899" width="5" customWidth="1"/>
    <col min="5900" max="5900" width="10.28515625" bestFit="1" customWidth="1"/>
    <col min="5901" max="5901" width="5" customWidth="1"/>
    <col min="5902" max="5902" width="10.28515625" bestFit="1" customWidth="1"/>
    <col min="5906" max="5906" width="10.28515625" bestFit="1" customWidth="1"/>
    <col min="6136" max="6136" width="3.5703125" customWidth="1"/>
    <col min="6137" max="6137" width="4.85546875" customWidth="1"/>
    <col min="6138" max="6138" width="5.42578125" customWidth="1"/>
    <col min="6139" max="6139" width="31.140625" customWidth="1"/>
    <col min="6140" max="6140" width="7.7109375" customWidth="1"/>
    <col min="6141" max="6141" width="2.42578125" customWidth="1"/>
    <col min="6142" max="6142" width="11.5703125" customWidth="1"/>
    <col min="6143" max="6143" width="2.5703125" customWidth="1"/>
    <col min="6144" max="6144" width="11.5703125" customWidth="1"/>
    <col min="6145" max="6145" width="2.42578125" customWidth="1"/>
    <col min="6146" max="6146" width="10.85546875" customWidth="1"/>
    <col min="6147" max="6147" width="2.42578125" customWidth="1"/>
    <col min="6148" max="6148" width="11.140625" customWidth="1"/>
    <col min="6149" max="6149" width="1.85546875" customWidth="1"/>
    <col min="6150" max="6150" width="11" customWidth="1"/>
    <col min="6151" max="6151" width="0.85546875" customWidth="1"/>
    <col min="6152" max="6152" width="1.85546875" customWidth="1"/>
    <col min="6153" max="6153" width="11.85546875" bestFit="1" customWidth="1"/>
    <col min="6154" max="6154" width="15.140625" bestFit="1" customWidth="1"/>
    <col min="6155" max="6155" width="5" customWidth="1"/>
    <col min="6156" max="6156" width="10.28515625" bestFit="1" customWidth="1"/>
    <col min="6157" max="6157" width="5" customWidth="1"/>
    <col min="6158" max="6158" width="10.28515625" bestFit="1" customWidth="1"/>
    <col min="6162" max="6162" width="10.28515625" bestFit="1" customWidth="1"/>
    <col min="6392" max="6392" width="3.5703125" customWidth="1"/>
    <col min="6393" max="6393" width="4.85546875" customWidth="1"/>
    <col min="6394" max="6394" width="5.42578125" customWidth="1"/>
    <col min="6395" max="6395" width="31.140625" customWidth="1"/>
    <col min="6396" max="6396" width="7.7109375" customWidth="1"/>
    <col min="6397" max="6397" width="2.42578125" customWidth="1"/>
    <col min="6398" max="6398" width="11.5703125" customWidth="1"/>
    <col min="6399" max="6399" width="2.5703125" customWidth="1"/>
    <col min="6400" max="6400" width="11.5703125" customWidth="1"/>
    <col min="6401" max="6401" width="2.42578125" customWidth="1"/>
    <col min="6402" max="6402" width="10.85546875" customWidth="1"/>
    <col min="6403" max="6403" width="2.42578125" customWidth="1"/>
    <col min="6404" max="6404" width="11.140625" customWidth="1"/>
    <col min="6405" max="6405" width="1.85546875" customWidth="1"/>
    <col min="6406" max="6406" width="11" customWidth="1"/>
    <col min="6407" max="6407" width="0.85546875" customWidth="1"/>
    <col min="6408" max="6408" width="1.85546875" customWidth="1"/>
    <col min="6409" max="6409" width="11.85546875" bestFit="1" customWidth="1"/>
    <col min="6410" max="6410" width="15.140625" bestFit="1" customWidth="1"/>
    <col min="6411" max="6411" width="5" customWidth="1"/>
    <col min="6412" max="6412" width="10.28515625" bestFit="1" customWidth="1"/>
    <col min="6413" max="6413" width="5" customWidth="1"/>
    <col min="6414" max="6414" width="10.28515625" bestFit="1" customWidth="1"/>
    <col min="6418" max="6418" width="10.28515625" bestFit="1" customWidth="1"/>
    <col min="6648" max="6648" width="3.5703125" customWidth="1"/>
    <col min="6649" max="6649" width="4.85546875" customWidth="1"/>
    <col min="6650" max="6650" width="5.42578125" customWidth="1"/>
    <col min="6651" max="6651" width="31.140625" customWidth="1"/>
    <col min="6652" max="6652" width="7.7109375" customWidth="1"/>
    <col min="6653" max="6653" width="2.42578125" customWidth="1"/>
    <col min="6654" max="6654" width="11.5703125" customWidth="1"/>
    <col min="6655" max="6655" width="2.5703125" customWidth="1"/>
    <col min="6656" max="6656" width="11.5703125" customWidth="1"/>
    <col min="6657" max="6657" width="2.42578125" customWidth="1"/>
    <col min="6658" max="6658" width="10.85546875" customWidth="1"/>
    <col min="6659" max="6659" width="2.42578125" customWidth="1"/>
    <col min="6660" max="6660" width="11.140625" customWidth="1"/>
    <col min="6661" max="6661" width="1.85546875" customWidth="1"/>
    <col min="6662" max="6662" width="11" customWidth="1"/>
    <col min="6663" max="6663" width="0.85546875" customWidth="1"/>
    <col min="6664" max="6664" width="1.85546875" customWidth="1"/>
    <col min="6665" max="6665" width="11.85546875" bestFit="1" customWidth="1"/>
    <col min="6666" max="6666" width="15.140625" bestFit="1" customWidth="1"/>
    <col min="6667" max="6667" width="5" customWidth="1"/>
    <col min="6668" max="6668" width="10.28515625" bestFit="1" customWidth="1"/>
    <col min="6669" max="6669" width="5" customWidth="1"/>
    <col min="6670" max="6670" width="10.28515625" bestFit="1" customWidth="1"/>
    <col min="6674" max="6674" width="10.28515625" bestFit="1" customWidth="1"/>
    <col min="6904" max="6904" width="3.5703125" customWidth="1"/>
    <col min="6905" max="6905" width="4.85546875" customWidth="1"/>
    <col min="6906" max="6906" width="5.42578125" customWidth="1"/>
    <col min="6907" max="6907" width="31.140625" customWidth="1"/>
    <col min="6908" max="6908" width="7.7109375" customWidth="1"/>
    <col min="6909" max="6909" width="2.42578125" customWidth="1"/>
    <col min="6910" max="6910" width="11.5703125" customWidth="1"/>
    <col min="6911" max="6911" width="2.5703125" customWidth="1"/>
    <col min="6912" max="6912" width="11.5703125" customWidth="1"/>
    <col min="6913" max="6913" width="2.42578125" customWidth="1"/>
    <col min="6914" max="6914" width="10.85546875" customWidth="1"/>
    <col min="6915" max="6915" width="2.42578125" customWidth="1"/>
    <col min="6916" max="6916" width="11.140625" customWidth="1"/>
    <col min="6917" max="6917" width="1.85546875" customWidth="1"/>
    <col min="6918" max="6918" width="11" customWidth="1"/>
    <col min="6919" max="6919" width="0.85546875" customWidth="1"/>
    <col min="6920" max="6920" width="1.85546875" customWidth="1"/>
    <col min="6921" max="6921" width="11.85546875" bestFit="1" customWidth="1"/>
    <col min="6922" max="6922" width="15.140625" bestFit="1" customWidth="1"/>
    <col min="6923" max="6923" width="5" customWidth="1"/>
    <col min="6924" max="6924" width="10.28515625" bestFit="1" customWidth="1"/>
    <col min="6925" max="6925" width="5" customWidth="1"/>
    <col min="6926" max="6926" width="10.28515625" bestFit="1" customWidth="1"/>
    <col min="6930" max="6930" width="10.28515625" bestFit="1" customWidth="1"/>
    <col min="7160" max="7160" width="3.5703125" customWidth="1"/>
    <col min="7161" max="7161" width="4.85546875" customWidth="1"/>
    <col min="7162" max="7162" width="5.42578125" customWidth="1"/>
    <col min="7163" max="7163" width="31.140625" customWidth="1"/>
    <col min="7164" max="7164" width="7.7109375" customWidth="1"/>
    <col min="7165" max="7165" width="2.42578125" customWidth="1"/>
    <col min="7166" max="7166" width="11.5703125" customWidth="1"/>
    <col min="7167" max="7167" width="2.5703125" customWidth="1"/>
    <col min="7168" max="7168" width="11.5703125" customWidth="1"/>
    <col min="7169" max="7169" width="2.42578125" customWidth="1"/>
    <col min="7170" max="7170" width="10.85546875" customWidth="1"/>
    <col min="7171" max="7171" width="2.42578125" customWidth="1"/>
    <col min="7172" max="7172" width="11.140625" customWidth="1"/>
    <col min="7173" max="7173" width="1.85546875" customWidth="1"/>
    <col min="7174" max="7174" width="11" customWidth="1"/>
    <col min="7175" max="7175" width="0.85546875" customWidth="1"/>
    <col min="7176" max="7176" width="1.85546875" customWidth="1"/>
    <col min="7177" max="7177" width="11.85546875" bestFit="1" customWidth="1"/>
    <col min="7178" max="7178" width="15.140625" bestFit="1" customWidth="1"/>
    <col min="7179" max="7179" width="5" customWidth="1"/>
    <col min="7180" max="7180" width="10.28515625" bestFit="1" customWidth="1"/>
    <col min="7181" max="7181" width="5" customWidth="1"/>
    <col min="7182" max="7182" width="10.28515625" bestFit="1" customWidth="1"/>
    <col min="7186" max="7186" width="10.28515625" bestFit="1" customWidth="1"/>
    <col min="7416" max="7416" width="3.5703125" customWidth="1"/>
    <col min="7417" max="7417" width="4.85546875" customWidth="1"/>
    <col min="7418" max="7418" width="5.42578125" customWidth="1"/>
    <col min="7419" max="7419" width="31.140625" customWidth="1"/>
    <col min="7420" max="7420" width="7.7109375" customWidth="1"/>
    <col min="7421" max="7421" width="2.42578125" customWidth="1"/>
    <col min="7422" max="7422" width="11.5703125" customWidth="1"/>
    <col min="7423" max="7423" width="2.5703125" customWidth="1"/>
    <col min="7424" max="7424" width="11.5703125" customWidth="1"/>
    <col min="7425" max="7425" width="2.42578125" customWidth="1"/>
    <col min="7426" max="7426" width="10.85546875" customWidth="1"/>
    <col min="7427" max="7427" width="2.42578125" customWidth="1"/>
    <col min="7428" max="7428" width="11.140625" customWidth="1"/>
    <col min="7429" max="7429" width="1.85546875" customWidth="1"/>
    <col min="7430" max="7430" width="11" customWidth="1"/>
    <col min="7431" max="7431" width="0.85546875" customWidth="1"/>
    <col min="7432" max="7432" width="1.85546875" customWidth="1"/>
    <col min="7433" max="7433" width="11.85546875" bestFit="1" customWidth="1"/>
    <col min="7434" max="7434" width="15.140625" bestFit="1" customWidth="1"/>
    <col min="7435" max="7435" width="5" customWidth="1"/>
    <col min="7436" max="7436" width="10.28515625" bestFit="1" customWidth="1"/>
    <col min="7437" max="7437" width="5" customWidth="1"/>
    <col min="7438" max="7438" width="10.28515625" bestFit="1" customWidth="1"/>
    <col min="7442" max="7442" width="10.28515625" bestFit="1" customWidth="1"/>
    <col min="7672" max="7672" width="3.5703125" customWidth="1"/>
    <col min="7673" max="7673" width="4.85546875" customWidth="1"/>
    <col min="7674" max="7674" width="5.42578125" customWidth="1"/>
    <col min="7675" max="7675" width="31.140625" customWidth="1"/>
    <col min="7676" max="7676" width="7.7109375" customWidth="1"/>
    <col min="7677" max="7677" width="2.42578125" customWidth="1"/>
    <col min="7678" max="7678" width="11.5703125" customWidth="1"/>
    <col min="7679" max="7679" width="2.5703125" customWidth="1"/>
    <col min="7680" max="7680" width="11.5703125" customWidth="1"/>
    <col min="7681" max="7681" width="2.42578125" customWidth="1"/>
    <col min="7682" max="7682" width="10.85546875" customWidth="1"/>
    <col min="7683" max="7683" width="2.42578125" customWidth="1"/>
    <col min="7684" max="7684" width="11.140625" customWidth="1"/>
    <col min="7685" max="7685" width="1.85546875" customWidth="1"/>
    <col min="7686" max="7686" width="11" customWidth="1"/>
    <col min="7687" max="7687" width="0.85546875" customWidth="1"/>
    <col min="7688" max="7688" width="1.85546875" customWidth="1"/>
    <col min="7689" max="7689" width="11.85546875" bestFit="1" customWidth="1"/>
    <col min="7690" max="7690" width="15.140625" bestFit="1" customWidth="1"/>
    <col min="7691" max="7691" width="5" customWidth="1"/>
    <col min="7692" max="7692" width="10.28515625" bestFit="1" customWidth="1"/>
    <col min="7693" max="7693" width="5" customWidth="1"/>
    <col min="7694" max="7694" width="10.28515625" bestFit="1" customWidth="1"/>
    <col min="7698" max="7698" width="10.28515625" bestFit="1" customWidth="1"/>
    <col min="7928" max="7928" width="3.5703125" customWidth="1"/>
    <col min="7929" max="7929" width="4.85546875" customWidth="1"/>
    <col min="7930" max="7930" width="5.42578125" customWidth="1"/>
    <col min="7931" max="7931" width="31.140625" customWidth="1"/>
    <col min="7932" max="7932" width="7.7109375" customWidth="1"/>
    <col min="7933" max="7933" width="2.42578125" customWidth="1"/>
    <col min="7934" max="7934" width="11.5703125" customWidth="1"/>
    <col min="7935" max="7935" width="2.5703125" customWidth="1"/>
    <col min="7936" max="7936" width="11.5703125" customWidth="1"/>
    <col min="7937" max="7937" width="2.42578125" customWidth="1"/>
    <col min="7938" max="7938" width="10.85546875" customWidth="1"/>
    <col min="7939" max="7939" width="2.42578125" customWidth="1"/>
    <col min="7940" max="7940" width="11.140625" customWidth="1"/>
    <col min="7941" max="7941" width="1.85546875" customWidth="1"/>
    <col min="7942" max="7942" width="11" customWidth="1"/>
    <col min="7943" max="7943" width="0.85546875" customWidth="1"/>
    <col min="7944" max="7944" width="1.85546875" customWidth="1"/>
    <col min="7945" max="7945" width="11.85546875" bestFit="1" customWidth="1"/>
    <col min="7946" max="7946" width="15.140625" bestFit="1" customWidth="1"/>
    <col min="7947" max="7947" width="5" customWidth="1"/>
    <col min="7948" max="7948" width="10.28515625" bestFit="1" customWidth="1"/>
    <col min="7949" max="7949" width="5" customWidth="1"/>
    <col min="7950" max="7950" width="10.28515625" bestFit="1" customWidth="1"/>
    <col min="7954" max="7954" width="10.28515625" bestFit="1" customWidth="1"/>
    <col min="8184" max="8184" width="3.5703125" customWidth="1"/>
    <col min="8185" max="8185" width="4.85546875" customWidth="1"/>
    <col min="8186" max="8186" width="5.42578125" customWidth="1"/>
    <col min="8187" max="8187" width="31.140625" customWidth="1"/>
    <col min="8188" max="8188" width="7.7109375" customWidth="1"/>
    <col min="8189" max="8189" width="2.42578125" customWidth="1"/>
    <col min="8190" max="8190" width="11.5703125" customWidth="1"/>
    <col min="8191" max="8191" width="2.5703125" customWidth="1"/>
    <col min="8192" max="8192" width="11.5703125" customWidth="1"/>
    <col min="8193" max="8193" width="2.42578125" customWidth="1"/>
    <col min="8194" max="8194" width="10.85546875" customWidth="1"/>
    <col min="8195" max="8195" width="2.42578125" customWidth="1"/>
    <col min="8196" max="8196" width="11.140625" customWidth="1"/>
    <col min="8197" max="8197" width="1.85546875" customWidth="1"/>
    <col min="8198" max="8198" width="11" customWidth="1"/>
    <col min="8199" max="8199" width="0.85546875" customWidth="1"/>
    <col min="8200" max="8200" width="1.85546875" customWidth="1"/>
    <col min="8201" max="8201" width="11.85546875" bestFit="1" customWidth="1"/>
    <col min="8202" max="8202" width="15.140625" bestFit="1" customWidth="1"/>
    <col min="8203" max="8203" width="5" customWidth="1"/>
    <col min="8204" max="8204" width="10.28515625" bestFit="1" customWidth="1"/>
    <col min="8205" max="8205" width="5" customWidth="1"/>
    <col min="8206" max="8206" width="10.28515625" bestFit="1" customWidth="1"/>
    <col min="8210" max="8210" width="10.28515625" bestFit="1" customWidth="1"/>
    <col min="8440" max="8440" width="3.5703125" customWidth="1"/>
    <col min="8441" max="8441" width="4.85546875" customWidth="1"/>
    <col min="8442" max="8442" width="5.42578125" customWidth="1"/>
    <col min="8443" max="8443" width="31.140625" customWidth="1"/>
    <col min="8444" max="8444" width="7.7109375" customWidth="1"/>
    <col min="8445" max="8445" width="2.42578125" customWidth="1"/>
    <col min="8446" max="8446" width="11.5703125" customWidth="1"/>
    <col min="8447" max="8447" width="2.5703125" customWidth="1"/>
    <col min="8448" max="8448" width="11.5703125" customWidth="1"/>
    <col min="8449" max="8449" width="2.42578125" customWidth="1"/>
    <col min="8450" max="8450" width="10.85546875" customWidth="1"/>
    <col min="8451" max="8451" width="2.42578125" customWidth="1"/>
    <col min="8452" max="8452" width="11.140625" customWidth="1"/>
    <col min="8453" max="8453" width="1.85546875" customWidth="1"/>
    <col min="8454" max="8454" width="11" customWidth="1"/>
    <col min="8455" max="8455" width="0.85546875" customWidth="1"/>
    <col min="8456" max="8456" width="1.85546875" customWidth="1"/>
    <col min="8457" max="8457" width="11.85546875" bestFit="1" customWidth="1"/>
    <col min="8458" max="8458" width="15.140625" bestFit="1" customWidth="1"/>
    <col min="8459" max="8459" width="5" customWidth="1"/>
    <col min="8460" max="8460" width="10.28515625" bestFit="1" customWidth="1"/>
    <col min="8461" max="8461" width="5" customWidth="1"/>
    <col min="8462" max="8462" width="10.28515625" bestFit="1" customWidth="1"/>
    <col min="8466" max="8466" width="10.28515625" bestFit="1" customWidth="1"/>
    <col min="8696" max="8696" width="3.5703125" customWidth="1"/>
    <col min="8697" max="8697" width="4.85546875" customWidth="1"/>
    <col min="8698" max="8698" width="5.42578125" customWidth="1"/>
    <col min="8699" max="8699" width="31.140625" customWidth="1"/>
    <col min="8700" max="8700" width="7.7109375" customWidth="1"/>
    <col min="8701" max="8701" width="2.42578125" customWidth="1"/>
    <col min="8702" max="8702" width="11.5703125" customWidth="1"/>
    <col min="8703" max="8703" width="2.5703125" customWidth="1"/>
    <col min="8704" max="8704" width="11.5703125" customWidth="1"/>
    <col min="8705" max="8705" width="2.42578125" customWidth="1"/>
    <col min="8706" max="8706" width="10.85546875" customWidth="1"/>
    <col min="8707" max="8707" width="2.42578125" customWidth="1"/>
    <col min="8708" max="8708" width="11.140625" customWidth="1"/>
    <col min="8709" max="8709" width="1.85546875" customWidth="1"/>
    <col min="8710" max="8710" width="11" customWidth="1"/>
    <col min="8711" max="8711" width="0.85546875" customWidth="1"/>
    <col min="8712" max="8712" width="1.85546875" customWidth="1"/>
    <col min="8713" max="8713" width="11.85546875" bestFit="1" customWidth="1"/>
    <col min="8714" max="8714" width="15.140625" bestFit="1" customWidth="1"/>
    <col min="8715" max="8715" width="5" customWidth="1"/>
    <col min="8716" max="8716" width="10.28515625" bestFit="1" customWidth="1"/>
    <col min="8717" max="8717" width="5" customWidth="1"/>
    <col min="8718" max="8718" width="10.28515625" bestFit="1" customWidth="1"/>
    <col min="8722" max="8722" width="10.28515625" bestFit="1" customWidth="1"/>
    <col min="8952" max="8952" width="3.5703125" customWidth="1"/>
    <col min="8953" max="8953" width="4.85546875" customWidth="1"/>
    <col min="8954" max="8954" width="5.42578125" customWidth="1"/>
    <col min="8955" max="8955" width="31.140625" customWidth="1"/>
    <col min="8956" max="8956" width="7.7109375" customWidth="1"/>
    <col min="8957" max="8957" width="2.42578125" customWidth="1"/>
    <col min="8958" max="8958" width="11.5703125" customWidth="1"/>
    <col min="8959" max="8959" width="2.5703125" customWidth="1"/>
    <col min="8960" max="8960" width="11.5703125" customWidth="1"/>
    <col min="8961" max="8961" width="2.42578125" customWidth="1"/>
    <col min="8962" max="8962" width="10.85546875" customWidth="1"/>
    <col min="8963" max="8963" width="2.42578125" customWidth="1"/>
    <col min="8964" max="8964" width="11.140625" customWidth="1"/>
    <col min="8965" max="8965" width="1.85546875" customWidth="1"/>
    <col min="8966" max="8966" width="11" customWidth="1"/>
    <col min="8967" max="8967" width="0.85546875" customWidth="1"/>
    <col min="8968" max="8968" width="1.85546875" customWidth="1"/>
    <col min="8969" max="8969" width="11.85546875" bestFit="1" customWidth="1"/>
    <col min="8970" max="8970" width="15.140625" bestFit="1" customWidth="1"/>
    <col min="8971" max="8971" width="5" customWidth="1"/>
    <col min="8972" max="8972" width="10.28515625" bestFit="1" customWidth="1"/>
    <col min="8973" max="8973" width="5" customWidth="1"/>
    <col min="8974" max="8974" width="10.28515625" bestFit="1" customWidth="1"/>
    <col min="8978" max="8978" width="10.28515625" bestFit="1" customWidth="1"/>
    <col min="9208" max="9208" width="3.5703125" customWidth="1"/>
    <col min="9209" max="9209" width="4.85546875" customWidth="1"/>
    <col min="9210" max="9210" width="5.42578125" customWidth="1"/>
    <col min="9211" max="9211" width="31.140625" customWidth="1"/>
    <col min="9212" max="9212" width="7.7109375" customWidth="1"/>
    <col min="9213" max="9213" width="2.42578125" customWidth="1"/>
    <col min="9214" max="9214" width="11.5703125" customWidth="1"/>
    <col min="9215" max="9215" width="2.5703125" customWidth="1"/>
    <col min="9216" max="9216" width="11.5703125" customWidth="1"/>
    <col min="9217" max="9217" width="2.42578125" customWidth="1"/>
    <col min="9218" max="9218" width="10.85546875" customWidth="1"/>
    <col min="9219" max="9219" width="2.42578125" customWidth="1"/>
    <col min="9220" max="9220" width="11.140625" customWidth="1"/>
    <col min="9221" max="9221" width="1.85546875" customWidth="1"/>
    <col min="9222" max="9222" width="11" customWidth="1"/>
    <col min="9223" max="9223" width="0.85546875" customWidth="1"/>
    <col min="9224" max="9224" width="1.85546875" customWidth="1"/>
    <col min="9225" max="9225" width="11.85546875" bestFit="1" customWidth="1"/>
    <col min="9226" max="9226" width="15.140625" bestFit="1" customWidth="1"/>
    <col min="9227" max="9227" width="5" customWidth="1"/>
    <col min="9228" max="9228" width="10.28515625" bestFit="1" customWidth="1"/>
    <col min="9229" max="9229" width="5" customWidth="1"/>
    <col min="9230" max="9230" width="10.28515625" bestFit="1" customWidth="1"/>
    <col min="9234" max="9234" width="10.28515625" bestFit="1" customWidth="1"/>
    <col min="9464" max="9464" width="3.5703125" customWidth="1"/>
    <col min="9465" max="9465" width="4.85546875" customWidth="1"/>
    <col min="9466" max="9466" width="5.42578125" customWidth="1"/>
    <col min="9467" max="9467" width="31.140625" customWidth="1"/>
    <col min="9468" max="9468" width="7.7109375" customWidth="1"/>
    <col min="9469" max="9469" width="2.42578125" customWidth="1"/>
    <col min="9470" max="9470" width="11.5703125" customWidth="1"/>
    <col min="9471" max="9471" width="2.5703125" customWidth="1"/>
    <col min="9472" max="9472" width="11.5703125" customWidth="1"/>
    <col min="9473" max="9473" width="2.42578125" customWidth="1"/>
    <col min="9474" max="9474" width="10.85546875" customWidth="1"/>
    <col min="9475" max="9475" width="2.42578125" customWidth="1"/>
    <col min="9476" max="9476" width="11.140625" customWidth="1"/>
    <col min="9477" max="9477" width="1.85546875" customWidth="1"/>
    <col min="9478" max="9478" width="11" customWidth="1"/>
    <col min="9479" max="9479" width="0.85546875" customWidth="1"/>
    <col min="9480" max="9480" width="1.85546875" customWidth="1"/>
    <col min="9481" max="9481" width="11.85546875" bestFit="1" customWidth="1"/>
    <col min="9482" max="9482" width="15.140625" bestFit="1" customWidth="1"/>
    <col min="9483" max="9483" width="5" customWidth="1"/>
    <col min="9484" max="9484" width="10.28515625" bestFit="1" customWidth="1"/>
    <col min="9485" max="9485" width="5" customWidth="1"/>
    <col min="9486" max="9486" width="10.28515625" bestFit="1" customWidth="1"/>
    <col min="9490" max="9490" width="10.28515625" bestFit="1" customWidth="1"/>
    <col min="9720" max="9720" width="3.5703125" customWidth="1"/>
    <col min="9721" max="9721" width="4.85546875" customWidth="1"/>
    <col min="9722" max="9722" width="5.42578125" customWidth="1"/>
    <col min="9723" max="9723" width="31.140625" customWidth="1"/>
    <col min="9724" max="9724" width="7.7109375" customWidth="1"/>
    <col min="9725" max="9725" width="2.42578125" customWidth="1"/>
    <col min="9726" max="9726" width="11.5703125" customWidth="1"/>
    <col min="9727" max="9727" width="2.5703125" customWidth="1"/>
    <col min="9728" max="9728" width="11.5703125" customWidth="1"/>
    <col min="9729" max="9729" width="2.42578125" customWidth="1"/>
    <col min="9730" max="9730" width="10.85546875" customWidth="1"/>
    <col min="9731" max="9731" width="2.42578125" customWidth="1"/>
    <col min="9732" max="9732" width="11.140625" customWidth="1"/>
    <col min="9733" max="9733" width="1.85546875" customWidth="1"/>
    <col min="9734" max="9734" width="11" customWidth="1"/>
    <col min="9735" max="9735" width="0.85546875" customWidth="1"/>
    <col min="9736" max="9736" width="1.85546875" customWidth="1"/>
    <col min="9737" max="9737" width="11.85546875" bestFit="1" customWidth="1"/>
    <col min="9738" max="9738" width="15.140625" bestFit="1" customWidth="1"/>
    <col min="9739" max="9739" width="5" customWidth="1"/>
    <col min="9740" max="9740" width="10.28515625" bestFit="1" customWidth="1"/>
    <col min="9741" max="9741" width="5" customWidth="1"/>
    <col min="9742" max="9742" width="10.28515625" bestFit="1" customWidth="1"/>
    <col min="9746" max="9746" width="10.28515625" bestFit="1" customWidth="1"/>
    <col min="9976" max="9976" width="3.5703125" customWidth="1"/>
    <col min="9977" max="9977" width="4.85546875" customWidth="1"/>
    <col min="9978" max="9978" width="5.42578125" customWidth="1"/>
    <col min="9979" max="9979" width="31.140625" customWidth="1"/>
    <col min="9980" max="9980" width="7.7109375" customWidth="1"/>
    <col min="9981" max="9981" width="2.42578125" customWidth="1"/>
    <col min="9982" max="9982" width="11.5703125" customWidth="1"/>
    <col min="9983" max="9983" width="2.5703125" customWidth="1"/>
    <col min="9984" max="9984" width="11.5703125" customWidth="1"/>
    <col min="9985" max="9985" width="2.42578125" customWidth="1"/>
    <col min="9986" max="9986" width="10.85546875" customWidth="1"/>
    <col min="9987" max="9987" width="2.42578125" customWidth="1"/>
    <col min="9988" max="9988" width="11.140625" customWidth="1"/>
    <col min="9989" max="9989" width="1.85546875" customWidth="1"/>
    <col min="9990" max="9990" width="11" customWidth="1"/>
    <col min="9991" max="9991" width="0.85546875" customWidth="1"/>
    <col min="9992" max="9992" width="1.85546875" customWidth="1"/>
    <col min="9993" max="9993" width="11.85546875" bestFit="1" customWidth="1"/>
    <col min="9994" max="9994" width="15.140625" bestFit="1" customWidth="1"/>
    <col min="9995" max="9995" width="5" customWidth="1"/>
    <col min="9996" max="9996" width="10.28515625" bestFit="1" customWidth="1"/>
    <col min="9997" max="9997" width="5" customWidth="1"/>
    <col min="9998" max="9998" width="10.28515625" bestFit="1" customWidth="1"/>
    <col min="10002" max="10002" width="10.28515625" bestFit="1" customWidth="1"/>
    <col min="10232" max="10232" width="3.5703125" customWidth="1"/>
    <col min="10233" max="10233" width="4.85546875" customWidth="1"/>
    <col min="10234" max="10234" width="5.42578125" customWidth="1"/>
    <col min="10235" max="10235" width="31.140625" customWidth="1"/>
    <col min="10236" max="10236" width="7.7109375" customWidth="1"/>
    <col min="10237" max="10237" width="2.42578125" customWidth="1"/>
    <col min="10238" max="10238" width="11.5703125" customWidth="1"/>
    <col min="10239" max="10239" width="2.5703125" customWidth="1"/>
    <col min="10240" max="10240" width="11.5703125" customWidth="1"/>
    <col min="10241" max="10241" width="2.42578125" customWidth="1"/>
    <col min="10242" max="10242" width="10.85546875" customWidth="1"/>
    <col min="10243" max="10243" width="2.42578125" customWidth="1"/>
    <col min="10244" max="10244" width="11.140625" customWidth="1"/>
    <col min="10245" max="10245" width="1.85546875" customWidth="1"/>
    <col min="10246" max="10246" width="11" customWidth="1"/>
    <col min="10247" max="10247" width="0.85546875" customWidth="1"/>
    <col min="10248" max="10248" width="1.85546875" customWidth="1"/>
    <col min="10249" max="10249" width="11.85546875" bestFit="1" customWidth="1"/>
    <col min="10250" max="10250" width="15.140625" bestFit="1" customWidth="1"/>
    <col min="10251" max="10251" width="5" customWidth="1"/>
    <col min="10252" max="10252" width="10.28515625" bestFit="1" customWidth="1"/>
    <col min="10253" max="10253" width="5" customWidth="1"/>
    <col min="10254" max="10254" width="10.28515625" bestFit="1" customWidth="1"/>
    <col min="10258" max="10258" width="10.28515625" bestFit="1" customWidth="1"/>
    <col min="10488" max="10488" width="3.5703125" customWidth="1"/>
    <col min="10489" max="10489" width="4.85546875" customWidth="1"/>
    <col min="10490" max="10490" width="5.42578125" customWidth="1"/>
    <col min="10491" max="10491" width="31.140625" customWidth="1"/>
    <col min="10492" max="10492" width="7.7109375" customWidth="1"/>
    <col min="10493" max="10493" width="2.42578125" customWidth="1"/>
    <col min="10494" max="10494" width="11.5703125" customWidth="1"/>
    <col min="10495" max="10495" width="2.5703125" customWidth="1"/>
    <col min="10496" max="10496" width="11.5703125" customWidth="1"/>
    <col min="10497" max="10497" width="2.42578125" customWidth="1"/>
    <col min="10498" max="10498" width="10.85546875" customWidth="1"/>
    <col min="10499" max="10499" width="2.42578125" customWidth="1"/>
    <col min="10500" max="10500" width="11.140625" customWidth="1"/>
    <col min="10501" max="10501" width="1.85546875" customWidth="1"/>
    <col min="10502" max="10502" width="11" customWidth="1"/>
    <col min="10503" max="10503" width="0.85546875" customWidth="1"/>
    <col min="10504" max="10504" width="1.85546875" customWidth="1"/>
    <col min="10505" max="10505" width="11.85546875" bestFit="1" customWidth="1"/>
    <col min="10506" max="10506" width="15.140625" bestFit="1" customWidth="1"/>
    <col min="10507" max="10507" width="5" customWidth="1"/>
    <col min="10508" max="10508" width="10.28515625" bestFit="1" customWidth="1"/>
    <col min="10509" max="10509" width="5" customWidth="1"/>
    <col min="10510" max="10510" width="10.28515625" bestFit="1" customWidth="1"/>
    <col min="10514" max="10514" width="10.28515625" bestFit="1" customWidth="1"/>
    <col min="10744" max="10744" width="3.5703125" customWidth="1"/>
    <col min="10745" max="10745" width="4.85546875" customWidth="1"/>
    <col min="10746" max="10746" width="5.42578125" customWidth="1"/>
    <col min="10747" max="10747" width="31.140625" customWidth="1"/>
    <col min="10748" max="10748" width="7.7109375" customWidth="1"/>
    <col min="10749" max="10749" width="2.42578125" customWidth="1"/>
    <col min="10750" max="10750" width="11.5703125" customWidth="1"/>
    <col min="10751" max="10751" width="2.5703125" customWidth="1"/>
    <col min="10752" max="10752" width="11.5703125" customWidth="1"/>
    <col min="10753" max="10753" width="2.42578125" customWidth="1"/>
    <col min="10754" max="10754" width="10.85546875" customWidth="1"/>
    <col min="10755" max="10755" width="2.42578125" customWidth="1"/>
    <col min="10756" max="10756" width="11.140625" customWidth="1"/>
    <col min="10757" max="10757" width="1.85546875" customWidth="1"/>
    <col min="10758" max="10758" width="11" customWidth="1"/>
    <col min="10759" max="10759" width="0.85546875" customWidth="1"/>
    <col min="10760" max="10760" width="1.85546875" customWidth="1"/>
    <col min="10761" max="10761" width="11.85546875" bestFit="1" customWidth="1"/>
    <col min="10762" max="10762" width="15.140625" bestFit="1" customWidth="1"/>
    <col min="10763" max="10763" width="5" customWidth="1"/>
    <col min="10764" max="10764" width="10.28515625" bestFit="1" customWidth="1"/>
    <col min="10765" max="10765" width="5" customWidth="1"/>
    <col min="10766" max="10766" width="10.28515625" bestFit="1" customWidth="1"/>
    <col min="10770" max="10770" width="10.28515625" bestFit="1" customWidth="1"/>
    <col min="11000" max="11000" width="3.5703125" customWidth="1"/>
    <col min="11001" max="11001" width="4.85546875" customWidth="1"/>
    <col min="11002" max="11002" width="5.42578125" customWidth="1"/>
    <col min="11003" max="11003" width="31.140625" customWidth="1"/>
    <col min="11004" max="11004" width="7.7109375" customWidth="1"/>
    <col min="11005" max="11005" width="2.42578125" customWidth="1"/>
    <col min="11006" max="11006" width="11.5703125" customWidth="1"/>
    <col min="11007" max="11007" width="2.5703125" customWidth="1"/>
    <col min="11008" max="11008" width="11.5703125" customWidth="1"/>
    <col min="11009" max="11009" width="2.42578125" customWidth="1"/>
    <col min="11010" max="11010" width="10.85546875" customWidth="1"/>
    <col min="11011" max="11011" width="2.42578125" customWidth="1"/>
    <col min="11012" max="11012" width="11.140625" customWidth="1"/>
    <col min="11013" max="11013" width="1.85546875" customWidth="1"/>
    <col min="11014" max="11014" width="11" customWidth="1"/>
    <col min="11015" max="11015" width="0.85546875" customWidth="1"/>
    <col min="11016" max="11016" width="1.85546875" customWidth="1"/>
    <col min="11017" max="11017" width="11.85546875" bestFit="1" customWidth="1"/>
    <col min="11018" max="11018" width="15.140625" bestFit="1" customWidth="1"/>
    <col min="11019" max="11019" width="5" customWidth="1"/>
    <col min="11020" max="11020" width="10.28515625" bestFit="1" customWidth="1"/>
    <col min="11021" max="11021" width="5" customWidth="1"/>
    <col min="11022" max="11022" width="10.28515625" bestFit="1" customWidth="1"/>
    <col min="11026" max="11026" width="10.28515625" bestFit="1" customWidth="1"/>
    <col min="11256" max="11256" width="3.5703125" customWidth="1"/>
    <col min="11257" max="11257" width="4.85546875" customWidth="1"/>
    <col min="11258" max="11258" width="5.42578125" customWidth="1"/>
    <col min="11259" max="11259" width="31.140625" customWidth="1"/>
    <col min="11260" max="11260" width="7.7109375" customWidth="1"/>
    <col min="11261" max="11261" width="2.42578125" customWidth="1"/>
    <col min="11262" max="11262" width="11.5703125" customWidth="1"/>
    <col min="11263" max="11263" width="2.5703125" customWidth="1"/>
    <col min="11264" max="11264" width="11.5703125" customWidth="1"/>
    <col min="11265" max="11265" width="2.42578125" customWidth="1"/>
    <col min="11266" max="11266" width="10.85546875" customWidth="1"/>
    <col min="11267" max="11267" width="2.42578125" customWidth="1"/>
    <col min="11268" max="11268" width="11.140625" customWidth="1"/>
    <col min="11269" max="11269" width="1.85546875" customWidth="1"/>
    <col min="11270" max="11270" width="11" customWidth="1"/>
    <col min="11271" max="11271" width="0.85546875" customWidth="1"/>
    <col min="11272" max="11272" width="1.85546875" customWidth="1"/>
    <col min="11273" max="11273" width="11.85546875" bestFit="1" customWidth="1"/>
    <col min="11274" max="11274" width="15.140625" bestFit="1" customWidth="1"/>
    <col min="11275" max="11275" width="5" customWidth="1"/>
    <col min="11276" max="11276" width="10.28515625" bestFit="1" customWidth="1"/>
    <col min="11277" max="11277" width="5" customWidth="1"/>
    <col min="11278" max="11278" width="10.28515625" bestFit="1" customWidth="1"/>
    <col min="11282" max="11282" width="10.28515625" bestFit="1" customWidth="1"/>
    <col min="11512" max="11512" width="3.5703125" customWidth="1"/>
    <col min="11513" max="11513" width="4.85546875" customWidth="1"/>
    <col min="11514" max="11514" width="5.42578125" customWidth="1"/>
    <col min="11515" max="11515" width="31.140625" customWidth="1"/>
    <col min="11516" max="11516" width="7.7109375" customWidth="1"/>
    <col min="11517" max="11517" width="2.42578125" customWidth="1"/>
    <col min="11518" max="11518" width="11.5703125" customWidth="1"/>
    <col min="11519" max="11519" width="2.5703125" customWidth="1"/>
    <col min="11520" max="11520" width="11.5703125" customWidth="1"/>
    <col min="11521" max="11521" width="2.42578125" customWidth="1"/>
    <col min="11522" max="11522" width="10.85546875" customWidth="1"/>
    <col min="11523" max="11523" width="2.42578125" customWidth="1"/>
    <col min="11524" max="11524" width="11.140625" customWidth="1"/>
    <col min="11525" max="11525" width="1.85546875" customWidth="1"/>
    <col min="11526" max="11526" width="11" customWidth="1"/>
    <col min="11527" max="11527" width="0.85546875" customWidth="1"/>
    <col min="11528" max="11528" width="1.85546875" customWidth="1"/>
    <col min="11529" max="11529" width="11.85546875" bestFit="1" customWidth="1"/>
    <col min="11530" max="11530" width="15.140625" bestFit="1" customWidth="1"/>
    <col min="11531" max="11531" width="5" customWidth="1"/>
    <col min="11532" max="11532" width="10.28515625" bestFit="1" customWidth="1"/>
    <col min="11533" max="11533" width="5" customWidth="1"/>
    <col min="11534" max="11534" width="10.28515625" bestFit="1" customWidth="1"/>
    <col min="11538" max="11538" width="10.28515625" bestFit="1" customWidth="1"/>
    <col min="11768" max="11768" width="3.5703125" customWidth="1"/>
    <col min="11769" max="11769" width="4.85546875" customWidth="1"/>
    <col min="11770" max="11770" width="5.42578125" customWidth="1"/>
    <col min="11771" max="11771" width="31.140625" customWidth="1"/>
    <col min="11772" max="11772" width="7.7109375" customWidth="1"/>
    <col min="11773" max="11773" width="2.42578125" customWidth="1"/>
    <col min="11774" max="11774" width="11.5703125" customWidth="1"/>
    <col min="11775" max="11775" width="2.5703125" customWidth="1"/>
    <col min="11776" max="11776" width="11.5703125" customWidth="1"/>
    <col min="11777" max="11777" width="2.42578125" customWidth="1"/>
    <col min="11778" max="11778" width="10.85546875" customWidth="1"/>
    <col min="11779" max="11779" width="2.42578125" customWidth="1"/>
    <col min="11780" max="11780" width="11.140625" customWidth="1"/>
    <col min="11781" max="11781" width="1.85546875" customWidth="1"/>
    <col min="11782" max="11782" width="11" customWidth="1"/>
    <col min="11783" max="11783" width="0.85546875" customWidth="1"/>
    <col min="11784" max="11784" width="1.85546875" customWidth="1"/>
    <col min="11785" max="11785" width="11.85546875" bestFit="1" customWidth="1"/>
    <col min="11786" max="11786" width="15.140625" bestFit="1" customWidth="1"/>
    <col min="11787" max="11787" width="5" customWidth="1"/>
    <col min="11788" max="11788" width="10.28515625" bestFit="1" customWidth="1"/>
    <col min="11789" max="11789" width="5" customWidth="1"/>
    <col min="11790" max="11790" width="10.28515625" bestFit="1" customWidth="1"/>
    <col min="11794" max="11794" width="10.28515625" bestFit="1" customWidth="1"/>
    <col min="12024" max="12024" width="3.5703125" customWidth="1"/>
    <col min="12025" max="12025" width="4.85546875" customWidth="1"/>
    <col min="12026" max="12026" width="5.42578125" customWidth="1"/>
    <col min="12027" max="12027" width="31.140625" customWidth="1"/>
    <col min="12028" max="12028" width="7.7109375" customWidth="1"/>
    <col min="12029" max="12029" width="2.42578125" customWidth="1"/>
    <col min="12030" max="12030" width="11.5703125" customWidth="1"/>
    <col min="12031" max="12031" width="2.5703125" customWidth="1"/>
    <col min="12032" max="12032" width="11.5703125" customWidth="1"/>
    <col min="12033" max="12033" width="2.42578125" customWidth="1"/>
    <col min="12034" max="12034" width="10.85546875" customWidth="1"/>
    <col min="12035" max="12035" width="2.42578125" customWidth="1"/>
    <col min="12036" max="12036" width="11.140625" customWidth="1"/>
    <col min="12037" max="12037" width="1.85546875" customWidth="1"/>
    <col min="12038" max="12038" width="11" customWidth="1"/>
    <col min="12039" max="12039" width="0.85546875" customWidth="1"/>
    <col min="12040" max="12040" width="1.85546875" customWidth="1"/>
    <col min="12041" max="12041" width="11.85546875" bestFit="1" customWidth="1"/>
    <col min="12042" max="12042" width="15.140625" bestFit="1" customWidth="1"/>
    <col min="12043" max="12043" width="5" customWidth="1"/>
    <col min="12044" max="12044" width="10.28515625" bestFit="1" customWidth="1"/>
    <col min="12045" max="12045" width="5" customWidth="1"/>
    <col min="12046" max="12046" width="10.28515625" bestFit="1" customWidth="1"/>
    <col min="12050" max="12050" width="10.28515625" bestFit="1" customWidth="1"/>
    <col min="12280" max="12280" width="3.5703125" customWidth="1"/>
    <col min="12281" max="12281" width="4.85546875" customWidth="1"/>
    <col min="12282" max="12282" width="5.42578125" customWidth="1"/>
    <col min="12283" max="12283" width="31.140625" customWidth="1"/>
    <col min="12284" max="12284" width="7.7109375" customWidth="1"/>
    <col min="12285" max="12285" width="2.42578125" customWidth="1"/>
    <col min="12286" max="12286" width="11.5703125" customWidth="1"/>
    <col min="12287" max="12287" width="2.5703125" customWidth="1"/>
    <col min="12288" max="12288" width="11.5703125" customWidth="1"/>
    <col min="12289" max="12289" width="2.42578125" customWidth="1"/>
    <col min="12290" max="12290" width="10.85546875" customWidth="1"/>
    <col min="12291" max="12291" width="2.42578125" customWidth="1"/>
    <col min="12292" max="12292" width="11.140625" customWidth="1"/>
    <col min="12293" max="12293" width="1.85546875" customWidth="1"/>
    <col min="12294" max="12294" width="11" customWidth="1"/>
    <col min="12295" max="12295" width="0.85546875" customWidth="1"/>
    <col min="12296" max="12296" width="1.85546875" customWidth="1"/>
    <col min="12297" max="12297" width="11.85546875" bestFit="1" customWidth="1"/>
    <col min="12298" max="12298" width="15.140625" bestFit="1" customWidth="1"/>
    <col min="12299" max="12299" width="5" customWidth="1"/>
    <col min="12300" max="12300" width="10.28515625" bestFit="1" customWidth="1"/>
    <col min="12301" max="12301" width="5" customWidth="1"/>
    <col min="12302" max="12302" width="10.28515625" bestFit="1" customWidth="1"/>
    <col min="12306" max="12306" width="10.28515625" bestFit="1" customWidth="1"/>
    <col min="12536" max="12536" width="3.5703125" customWidth="1"/>
    <col min="12537" max="12537" width="4.85546875" customWidth="1"/>
    <col min="12538" max="12538" width="5.42578125" customWidth="1"/>
    <col min="12539" max="12539" width="31.140625" customWidth="1"/>
    <col min="12540" max="12540" width="7.7109375" customWidth="1"/>
    <col min="12541" max="12541" width="2.42578125" customWidth="1"/>
    <col min="12542" max="12542" width="11.5703125" customWidth="1"/>
    <col min="12543" max="12543" width="2.5703125" customWidth="1"/>
    <col min="12544" max="12544" width="11.5703125" customWidth="1"/>
    <col min="12545" max="12545" width="2.42578125" customWidth="1"/>
    <col min="12546" max="12546" width="10.85546875" customWidth="1"/>
    <col min="12547" max="12547" width="2.42578125" customWidth="1"/>
    <col min="12548" max="12548" width="11.140625" customWidth="1"/>
    <col min="12549" max="12549" width="1.85546875" customWidth="1"/>
    <col min="12550" max="12550" width="11" customWidth="1"/>
    <col min="12551" max="12551" width="0.85546875" customWidth="1"/>
    <col min="12552" max="12552" width="1.85546875" customWidth="1"/>
    <col min="12553" max="12553" width="11.85546875" bestFit="1" customWidth="1"/>
    <col min="12554" max="12554" width="15.140625" bestFit="1" customWidth="1"/>
    <col min="12555" max="12555" width="5" customWidth="1"/>
    <col min="12556" max="12556" width="10.28515625" bestFit="1" customWidth="1"/>
    <col min="12557" max="12557" width="5" customWidth="1"/>
    <col min="12558" max="12558" width="10.28515625" bestFit="1" customWidth="1"/>
    <col min="12562" max="12562" width="10.28515625" bestFit="1" customWidth="1"/>
    <col min="12792" max="12792" width="3.5703125" customWidth="1"/>
    <col min="12793" max="12793" width="4.85546875" customWidth="1"/>
    <col min="12794" max="12794" width="5.42578125" customWidth="1"/>
    <col min="12795" max="12795" width="31.140625" customWidth="1"/>
    <col min="12796" max="12796" width="7.7109375" customWidth="1"/>
    <col min="12797" max="12797" width="2.42578125" customWidth="1"/>
    <col min="12798" max="12798" width="11.5703125" customWidth="1"/>
    <col min="12799" max="12799" width="2.5703125" customWidth="1"/>
    <col min="12800" max="12800" width="11.5703125" customWidth="1"/>
    <col min="12801" max="12801" width="2.42578125" customWidth="1"/>
    <col min="12802" max="12802" width="10.85546875" customWidth="1"/>
    <col min="12803" max="12803" width="2.42578125" customWidth="1"/>
    <col min="12804" max="12804" width="11.140625" customWidth="1"/>
    <col min="12805" max="12805" width="1.85546875" customWidth="1"/>
    <col min="12806" max="12806" width="11" customWidth="1"/>
    <col min="12807" max="12807" width="0.85546875" customWidth="1"/>
    <col min="12808" max="12808" width="1.85546875" customWidth="1"/>
    <col min="12809" max="12809" width="11.85546875" bestFit="1" customWidth="1"/>
    <col min="12810" max="12810" width="15.140625" bestFit="1" customWidth="1"/>
    <col min="12811" max="12811" width="5" customWidth="1"/>
    <col min="12812" max="12812" width="10.28515625" bestFit="1" customWidth="1"/>
    <col min="12813" max="12813" width="5" customWidth="1"/>
    <col min="12814" max="12814" width="10.28515625" bestFit="1" customWidth="1"/>
    <col min="12818" max="12818" width="10.28515625" bestFit="1" customWidth="1"/>
    <col min="13048" max="13048" width="3.5703125" customWidth="1"/>
    <col min="13049" max="13049" width="4.85546875" customWidth="1"/>
    <col min="13050" max="13050" width="5.42578125" customWidth="1"/>
    <col min="13051" max="13051" width="31.140625" customWidth="1"/>
    <col min="13052" max="13052" width="7.7109375" customWidth="1"/>
    <col min="13053" max="13053" width="2.42578125" customWidth="1"/>
    <col min="13054" max="13054" width="11.5703125" customWidth="1"/>
    <col min="13055" max="13055" width="2.5703125" customWidth="1"/>
    <col min="13056" max="13056" width="11.5703125" customWidth="1"/>
    <col min="13057" max="13057" width="2.42578125" customWidth="1"/>
    <col min="13058" max="13058" width="10.85546875" customWidth="1"/>
    <col min="13059" max="13059" width="2.42578125" customWidth="1"/>
    <col min="13060" max="13060" width="11.140625" customWidth="1"/>
    <col min="13061" max="13061" width="1.85546875" customWidth="1"/>
    <col min="13062" max="13062" width="11" customWidth="1"/>
    <col min="13063" max="13063" width="0.85546875" customWidth="1"/>
    <col min="13064" max="13064" width="1.85546875" customWidth="1"/>
    <col min="13065" max="13065" width="11.85546875" bestFit="1" customWidth="1"/>
    <col min="13066" max="13066" width="15.140625" bestFit="1" customWidth="1"/>
    <col min="13067" max="13067" width="5" customWidth="1"/>
    <col min="13068" max="13068" width="10.28515625" bestFit="1" customWidth="1"/>
    <col min="13069" max="13069" width="5" customWidth="1"/>
    <col min="13070" max="13070" width="10.28515625" bestFit="1" customWidth="1"/>
    <col min="13074" max="13074" width="10.28515625" bestFit="1" customWidth="1"/>
    <col min="13304" max="13304" width="3.5703125" customWidth="1"/>
    <col min="13305" max="13305" width="4.85546875" customWidth="1"/>
    <col min="13306" max="13306" width="5.42578125" customWidth="1"/>
    <col min="13307" max="13307" width="31.140625" customWidth="1"/>
    <col min="13308" max="13308" width="7.7109375" customWidth="1"/>
    <col min="13309" max="13309" width="2.42578125" customWidth="1"/>
    <col min="13310" max="13310" width="11.5703125" customWidth="1"/>
    <col min="13311" max="13311" width="2.5703125" customWidth="1"/>
    <col min="13312" max="13312" width="11.5703125" customWidth="1"/>
    <col min="13313" max="13313" width="2.42578125" customWidth="1"/>
    <col min="13314" max="13314" width="10.85546875" customWidth="1"/>
    <col min="13315" max="13315" width="2.42578125" customWidth="1"/>
    <col min="13316" max="13316" width="11.140625" customWidth="1"/>
    <col min="13317" max="13317" width="1.85546875" customWidth="1"/>
    <col min="13318" max="13318" width="11" customWidth="1"/>
    <col min="13319" max="13319" width="0.85546875" customWidth="1"/>
    <col min="13320" max="13320" width="1.85546875" customWidth="1"/>
    <col min="13321" max="13321" width="11.85546875" bestFit="1" customWidth="1"/>
    <col min="13322" max="13322" width="15.140625" bestFit="1" customWidth="1"/>
    <col min="13323" max="13323" width="5" customWidth="1"/>
    <col min="13324" max="13324" width="10.28515625" bestFit="1" customWidth="1"/>
    <col min="13325" max="13325" width="5" customWidth="1"/>
    <col min="13326" max="13326" width="10.28515625" bestFit="1" customWidth="1"/>
    <col min="13330" max="13330" width="10.28515625" bestFit="1" customWidth="1"/>
    <col min="13560" max="13560" width="3.5703125" customWidth="1"/>
    <col min="13561" max="13561" width="4.85546875" customWidth="1"/>
    <col min="13562" max="13562" width="5.42578125" customWidth="1"/>
    <col min="13563" max="13563" width="31.140625" customWidth="1"/>
    <col min="13564" max="13564" width="7.7109375" customWidth="1"/>
    <col min="13565" max="13565" width="2.42578125" customWidth="1"/>
    <col min="13566" max="13566" width="11.5703125" customWidth="1"/>
    <col min="13567" max="13567" width="2.5703125" customWidth="1"/>
    <col min="13568" max="13568" width="11.5703125" customWidth="1"/>
    <col min="13569" max="13569" width="2.42578125" customWidth="1"/>
    <col min="13570" max="13570" width="10.85546875" customWidth="1"/>
    <col min="13571" max="13571" width="2.42578125" customWidth="1"/>
    <col min="13572" max="13572" width="11.140625" customWidth="1"/>
    <col min="13573" max="13573" width="1.85546875" customWidth="1"/>
    <col min="13574" max="13574" width="11" customWidth="1"/>
    <col min="13575" max="13575" width="0.85546875" customWidth="1"/>
    <col min="13576" max="13576" width="1.85546875" customWidth="1"/>
    <col min="13577" max="13577" width="11.85546875" bestFit="1" customWidth="1"/>
    <col min="13578" max="13578" width="15.140625" bestFit="1" customWidth="1"/>
    <col min="13579" max="13579" width="5" customWidth="1"/>
    <col min="13580" max="13580" width="10.28515625" bestFit="1" customWidth="1"/>
    <col min="13581" max="13581" width="5" customWidth="1"/>
    <col min="13582" max="13582" width="10.28515625" bestFit="1" customWidth="1"/>
    <col min="13586" max="13586" width="10.28515625" bestFit="1" customWidth="1"/>
    <col min="13816" max="13816" width="3.5703125" customWidth="1"/>
    <col min="13817" max="13817" width="4.85546875" customWidth="1"/>
    <col min="13818" max="13818" width="5.42578125" customWidth="1"/>
    <col min="13819" max="13819" width="31.140625" customWidth="1"/>
    <col min="13820" max="13820" width="7.7109375" customWidth="1"/>
    <col min="13821" max="13821" width="2.42578125" customWidth="1"/>
    <col min="13822" max="13822" width="11.5703125" customWidth="1"/>
    <col min="13823" max="13823" width="2.5703125" customWidth="1"/>
    <col min="13824" max="13824" width="11.5703125" customWidth="1"/>
    <col min="13825" max="13825" width="2.42578125" customWidth="1"/>
    <col min="13826" max="13826" width="10.85546875" customWidth="1"/>
    <col min="13827" max="13827" width="2.42578125" customWidth="1"/>
    <col min="13828" max="13828" width="11.140625" customWidth="1"/>
    <col min="13829" max="13829" width="1.85546875" customWidth="1"/>
    <col min="13830" max="13830" width="11" customWidth="1"/>
    <col min="13831" max="13831" width="0.85546875" customWidth="1"/>
    <col min="13832" max="13832" width="1.85546875" customWidth="1"/>
    <col min="13833" max="13833" width="11.85546875" bestFit="1" customWidth="1"/>
    <col min="13834" max="13834" width="15.140625" bestFit="1" customWidth="1"/>
    <col min="13835" max="13835" width="5" customWidth="1"/>
    <col min="13836" max="13836" width="10.28515625" bestFit="1" customWidth="1"/>
    <col min="13837" max="13837" width="5" customWidth="1"/>
    <col min="13838" max="13838" width="10.28515625" bestFit="1" customWidth="1"/>
    <col min="13842" max="13842" width="10.28515625" bestFit="1" customWidth="1"/>
    <col min="14072" max="14072" width="3.5703125" customWidth="1"/>
    <col min="14073" max="14073" width="4.85546875" customWidth="1"/>
    <col min="14074" max="14074" width="5.42578125" customWidth="1"/>
    <col min="14075" max="14075" width="31.140625" customWidth="1"/>
    <col min="14076" max="14076" width="7.7109375" customWidth="1"/>
    <col min="14077" max="14077" width="2.42578125" customWidth="1"/>
    <col min="14078" max="14078" width="11.5703125" customWidth="1"/>
    <col min="14079" max="14079" width="2.5703125" customWidth="1"/>
    <col min="14080" max="14080" width="11.5703125" customWidth="1"/>
    <col min="14081" max="14081" width="2.42578125" customWidth="1"/>
    <col min="14082" max="14082" width="10.85546875" customWidth="1"/>
    <col min="14083" max="14083" width="2.42578125" customWidth="1"/>
    <col min="14084" max="14084" width="11.140625" customWidth="1"/>
    <col min="14085" max="14085" width="1.85546875" customWidth="1"/>
    <col min="14086" max="14086" width="11" customWidth="1"/>
    <col min="14087" max="14087" width="0.85546875" customWidth="1"/>
    <col min="14088" max="14088" width="1.85546875" customWidth="1"/>
    <col min="14089" max="14089" width="11.85546875" bestFit="1" customWidth="1"/>
    <col min="14090" max="14090" width="15.140625" bestFit="1" customWidth="1"/>
    <col min="14091" max="14091" width="5" customWidth="1"/>
    <col min="14092" max="14092" width="10.28515625" bestFit="1" customWidth="1"/>
    <col min="14093" max="14093" width="5" customWidth="1"/>
    <col min="14094" max="14094" width="10.28515625" bestFit="1" customWidth="1"/>
    <col min="14098" max="14098" width="10.28515625" bestFit="1" customWidth="1"/>
    <col min="14328" max="14328" width="3.5703125" customWidth="1"/>
    <col min="14329" max="14329" width="4.85546875" customWidth="1"/>
    <col min="14330" max="14330" width="5.42578125" customWidth="1"/>
    <col min="14331" max="14331" width="31.140625" customWidth="1"/>
    <col min="14332" max="14332" width="7.7109375" customWidth="1"/>
    <col min="14333" max="14333" width="2.42578125" customWidth="1"/>
    <col min="14334" max="14334" width="11.5703125" customWidth="1"/>
    <col min="14335" max="14335" width="2.5703125" customWidth="1"/>
    <col min="14336" max="14336" width="11.5703125" customWidth="1"/>
    <col min="14337" max="14337" width="2.42578125" customWidth="1"/>
    <col min="14338" max="14338" width="10.85546875" customWidth="1"/>
    <col min="14339" max="14339" width="2.42578125" customWidth="1"/>
    <col min="14340" max="14340" width="11.140625" customWidth="1"/>
    <col min="14341" max="14341" width="1.85546875" customWidth="1"/>
    <col min="14342" max="14342" width="11" customWidth="1"/>
    <col min="14343" max="14343" width="0.85546875" customWidth="1"/>
    <col min="14344" max="14344" width="1.85546875" customWidth="1"/>
    <col min="14345" max="14345" width="11.85546875" bestFit="1" customWidth="1"/>
    <col min="14346" max="14346" width="15.140625" bestFit="1" customWidth="1"/>
    <col min="14347" max="14347" width="5" customWidth="1"/>
    <col min="14348" max="14348" width="10.28515625" bestFit="1" customWidth="1"/>
    <col min="14349" max="14349" width="5" customWidth="1"/>
    <col min="14350" max="14350" width="10.28515625" bestFit="1" customWidth="1"/>
    <col min="14354" max="14354" width="10.28515625" bestFit="1" customWidth="1"/>
    <col min="14584" max="14584" width="3.5703125" customWidth="1"/>
    <col min="14585" max="14585" width="4.85546875" customWidth="1"/>
    <col min="14586" max="14586" width="5.42578125" customWidth="1"/>
    <col min="14587" max="14587" width="31.140625" customWidth="1"/>
    <col min="14588" max="14588" width="7.7109375" customWidth="1"/>
    <col min="14589" max="14589" width="2.42578125" customWidth="1"/>
    <col min="14590" max="14590" width="11.5703125" customWidth="1"/>
    <col min="14591" max="14591" width="2.5703125" customWidth="1"/>
    <col min="14592" max="14592" width="11.5703125" customWidth="1"/>
    <col min="14593" max="14593" width="2.42578125" customWidth="1"/>
    <col min="14594" max="14594" width="10.85546875" customWidth="1"/>
    <col min="14595" max="14595" width="2.42578125" customWidth="1"/>
    <col min="14596" max="14596" width="11.140625" customWidth="1"/>
    <col min="14597" max="14597" width="1.85546875" customWidth="1"/>
    <col min="14598" max="14598" width="11" customWidth="1"/>
    <col min="14599" max="14599" width="0.85546875" customWidth="1"/>
    <col min="14600" max="14600" width="1.85546875" customWidth="1"/>
    <col min="14601" max="14601" width="11.85546875" bestFit="1" customWidth="1"/>
    <col min="14602" max="14602" width="15.140625" bestFit="1" customWidth="1"/>
    <col min="14603" max="14603" width="5" customWidth="1"/>
    <col min="14604" max="14604" width="10.28515625" bestFit="1" customWidth="1"/>
    <col min="14605" max="14605" width="5" customWidth="1"/>
    <col min="14606" max="14606" width="10.28515625" bestFit="1" customWidth="1"/>
    <col min="14610" max="14610" width="10.28515625" bestFit="1" customWidth="1"/>
    <col min="14840" max="14840" width="3.5703125" customWidth="1"/>
    <col min="14841" max="14841" width="4.85546875" customWidth="1"/>
    <col min="14842" max="14842" width="5.42578125" customWidth="1"/>
    <col min="14843" max="14843" width="31.140625" customWidth="1"/>
    <col min="14844" max="14844" width="7.7109375" customWidth="1"/>
    <col min="14845" max="14845" width="2.42578125" customWidth="1"/>
    <col min="14846" max="14846" width="11.5703125" customWidth="1"/>
    <col min="14847" max="14847" width="2.5703125" customWidth="1"/>
    <col min="14848" max="14848" width="11.5703125" customWidth="1"/>
    <col min="14849" max="14849" width="2.42578125" customWidth="1"/>
    <col min="14850" max="14850" width="10.85546875" customWidth="1"/>
    <col min="14851" max="14851" width="2.42578125" customWidth="1"/>
    <col min="14852" max="14852" width="11.140625" customWidth="1"/>
    <col min="14853" max="14853" width="1.85546875" customWidth="1"/>
    <col min="14854" max="14854" width="11" customWidth="1"/>
    <col min="14855" max="14855" width="0.85546875" customWidth="1"/>
    <col min="14856" max="14856" width="1.85546875" customWidth="1"/>
    <col min="14857" max="14857" width="11.85546875" bestFit="1" customWidth="1"/>
    <col min="14858" max="14858" width="15.140625" bestFit="1" customWidth="1"/>
    <col min="14859" max="14859" width="5" customWidth="1"/>
    <col min="14860" max="14860" width="10.28515625" bestFit="1" customWidth="1"/>
    <col min="14861" max="14861" width="5" customWidth="1"/>
    <col min="14862" max="14862" width="10.28515625" bestFit="1" customWidth="1"/>
    <col min="14866" max="14866" width="10.28515625" bestFit="1" customWidth="1"/>
    <col min="15096" max="15096" width="3.5703125" customWidth="1"/>
    <col min="15097" max="15097" width="4.85546875" customWidth="1"/>
    <col min="15098" max="15098" width="5.42578125" customWidth="1"/>
    <col min="15099" max="15099" width="31.140625" customWidth="1"/>
    <col min="15100" max="15100" width="7.7109375" customWidth="1"/>
    <col min="15101" max="15101" width="2.42578125" customWidth="1"/>
    <col min="15102" max="15102" width="11.5703125" customWidth="1"/>
    <col min="15103" max="15103" width="2.5703125" customWidth="1"/>
    <col min="15104" max="15104" width="11.5703125" customWidth="1"/>
    <col min="15105" max="15105" width="2.42578125" customWidth="1"/>
    <col min="15106" max="15106" width="10.85546875" customWidth="1"/>
    <col min="15107" max="15107" width="2.42578125" customWidth="1"/>
    <col min="15108" max="15108" width="11.140625" customWidth="1"/>
    <col min="15109" max="15109" width="1.85546875" customWidth="1"/>
    <col min="15110" max="15110" width="11" customWidth="1"/>
    <col min="15111" max="15111" width="0.85546875" customWidth="1"/>
    <col min="15112" max="15112" width="1.85546875" customWidth="1"/>
    <col min="15113" max="15113" width="11.85546875" bestFit="1" customWidth="1"/>
    <col min="15114" max="15114" width="15.140625" bestFit="1" customWidth="1"/>
    <col min="15115" max="15115" width="5" customWidth="1"/>
    <col min="15116" max="15116" width="10.28515625" bestFit="1" customWidth="1"/>
    <col min="15117" max="15117" width="5" customWidth="1"/>
    <col min="15118" max="15118" width="10.28515625" bestFit="1" customWidth="1"/>
    <col min="15122" max="15122" width="10.28515625" bestFit="1" customWidth="1"/>
    <col min="15352" max="15352" width="3.5703125" customWidth="1"/>
    <col min="15353" max="15353" width="4.85546875" customWidth="1"/>
    <col min="15354" max="15354" width="5.42578125" customWidth="1"/>
    <col min="15355" max="15355" width="31.140625" customWidth="1"/>
    <col min="15356" max="15356" width="7.7109375" customWidth="1"/>
    <col min="15357" max="15357" width="2.42578125" customWidth="1"/>
    <col min="15358" max="15358" width="11.5703125" customWidth="1"/>
    <col min="15359" max="15359" width="2.5703125" customWidth="1"/>
    <col min="15360" max="15360" width="11.5703125" customWidth="1"/>
    <col min="15361" max="15361" width="2.42578125" customWidth="1"/>
    <col min="15362" max="15362" width="10.85546875" customWidth="1"/>
    <col min="15363" max="15363" width="2.42578125" customWidth="1"/>
    <col min="15364" max="15364" width="11.140625" customWidth="1"/>
    <col min="15365" max="15365" width="1.85546875" customWidth="1"/>
    <col min="15366" max="15366" width="11" customWidth="1"/>
    <col min="15367" max="15367" width="0.85546875" customWidth="1"/>
    <col min="15368" max="15368" width="1.85546875" customWidth="1"/>
    <col min="15369" max="15369" width="11.85546875" bestFit="1" customWidth="1"/>
    <col min="15370" max="15370" width="15.140625" bestFit="1" customWidth="1"/>
    <col min="15371" max="15371" width="5" customWidth="1"/>
    <col min="15372" max="15372" width="10.28515625" bestFit="1" customWidth="1"/>
    <col min="15373" max="15373" width="5" customWidth="1"/>
    <col min="15374" max="15374" width="10.28515625" bestFit="1" customWidth="1"/>
    <col min="15378" max="15378" width="10.28515625" bestFit="1" customWidth="1"/>
    <col min="15608" max="15608" width="3.5703125" customWidth="1"/>
    <col min="15609" max="15609" width="4.85546875" customWidth="1"/>
    <col min="15610" max="15610" width="5.42578125" customWidth="1"/>
    <col min="15611" max="15611" width="31.140625" customWidth="1"/>
    <col min="15612" max="15612" width="7.7109375" customWidth="1"/>
    <col min="15613" max="15613" width="2.42578125" customWidth="1"/>
    <col min="15614" max="15614" width="11.5703125" customWidth="1"/>
    <col min="15615" max="15615" width="2.5703125" customWidth="1"/>
    <col min="15616" max="15616" width="11.5703125" customWidth="1"/>
    <col min="15617" max="15617" width="2.42578125" customWidth="1"/>
    <col min="15618" max="15618" width="10.85546875" customWidth="1"/>
    <col min="15619" max="15619" width="2.42578125" customWidth="1"/>
    <col min="15620" max="15620" width="11.140625" customWidth="1"/>
    <col min="15621" max="15621" width="1.85546875" customWidth="1"/>
    <col min="15622" max="15622" width="11" customWidth="1"/>
    <col min="15623" max="15623" width="0.85546875" customWidth="1"/>
    <col min="15624" max="15624" width="1.85546875" customWidth="1"/>
    <col min="15625" max="15625" width="11.85546875" bestFit="1" customWidth="1"/>
    <col min="15626" max="15626" width="15.140625" bestFit="1" customWidth="1"/>
    <col min="15627" max="15627" width="5" customWidth="1"/>
    <col min="15628" max="15628" width="10.28515625" bestFit="1" customWidth="1"/>
    <col min="15629" max="15629" width="5" customWidth="1"/>
    <col min="15630" max="15630" width="10.28515625" bestFit="1" customWidth="1"/>
    <col min="15634" max="15634" width="10.28515625" bestFit="1" customWidth="1"/>
    <col min="15864" max="15864" width="3.5703125" customWidth="1"/>
    <col min="15865" max="15865" width="4.85546875" customWidth="1"/>
    <col min="15866" max="15866" width="5.42578125" customWidth="1"/>
    <col min="15867" max="15867" width="31.140625" customWidth="1"/>
    <col min="15868" max="15868" width="7.7109375" customWidth="1"/>
    <col min="15869" max="15869" width="2.42578125" customWidth="1"/>
    <col min="15870" max="15870" width="11.5703125" customWidth="1"/>
    <col min="15871" max="15871" width="2.5703125" customWidth="1"/>
    <col min="15872" max="15872" width="11.5703125" customWidth="1"/>
    <col min="15873" max="15873" width="2.42578125" customWidth="1"/>
    <col min="15874" max="15874" width="10.85546875" customWidth="1"/>
    <col min="15875" max="15875" width="2.42578125" customWidth="1"/>
    <col min="15876" max="15876" width="11.140625" customWidth="1"/>
    <col min="15877" max="15877" width="1.85546875" customWidth="1"/>
    <col min="15878" max="15878" width="11" customWidth="1"/>
    <col min="15879" max="15879" width="0.85546875" customWidth="1"/>
    <col min="15880" max="15880" width="1.85546875" customWidth="1"/>
    <col min="15881" max="15881" width="11.85546875" bestFit="1" customWidth="1"/>
    <col min="15882" max="15882" width="15.140625" bestFit="1" customWidth="1"/>
    <col min="15883" max="15883" width="5" customWidth="1"/>
    <col min="15884" max="15884" width="10.28515625" bestFit="1" customWidth="1"/>
    <col min="15885" max="15885" width="5" customWidth="1"/>
    <col min="15886" max="15886" width="10.28515625" bestFit="1" customWidth="1"/>
    <col min="15890" max="15890" width="10.28515625" bestFit="1" customWidth="1"/>
    <col min="16120" max="16120" width="3.5703125" customWidth="1"/>
    <col min="16121" max="16121" width="4.85546875" customWidth="1"/>
    <col min="16122" max="16122" width="5.42578125" customWidth="1"/>
    <col min="16123" max="16123" width="31.140625" customWidth="1"/>
    <col min="16124" max="16124" width="7.7109375" customWidth="1"/>
    <col min="16125" max="16125" width="2.42578125" customWidth="1"/>
    <col min="16126" max="16126" width="11.5703125" customWidth="1"/>
    <col min="16127" max="16127" width="2.5703125" customWidth="1"/>
    <col min="16128" max="16128" width="11.5703125" customWidth="1"/>
    <col min="16129" max="16129" width="2.42578125" customWidth="1"/>
    <col min="16130" max="16130" width="10.85546875" customWidth="1"/>
    <col min="16131" max="16131" width="2.42578125" customWidth="1"/>
    <col min="16132" max="16132" width="11.140625" customWidth="1"/>
    <col min="16133" max="16133" width="1.85546875" customWidth="1"/>
    <col min="16134" max="16134" width="11" customWidth="1"/>
    <col min="16135" max="16135" width="0.85546875" customWidth="1"/>
    <col min="16136" max="16136" width="1.85546875" customWidth="1"/>
    <col min="16137" max="16137" width="11.85546875" bestFit="1" customWidth="1"/>
    <col min="16138" max="16138" width="15.140625" bestFit="1" customWidth="1"/>
    <col min="16139" max="16139" width="5" customWidth="1"/>
    <col min="16140" max="16140" width="10.28515625" bestFit="1" customWidth="1"/>
    <col min="16141" max="16141" width="5" customWidth="1"/>
    <col min="16142" max="16142" width="10.28515625" bestFit="1" customWidth="1"/>
    <col min="16146" max="16146" width="10.28515625" bestFit="1" customWidth="1"/>
    <col min="16380" max="16383" width="9" customWidth="1"/>
  </cols>
  <sheetData>
    <row r="1" spans="1:18" s="156" customFormat="1" ht="30.75" customHeight="1" x14ac:dyDescent="0.5">
      <c r="A1" s="1993" t="str">
        <f>'سر برگ صفحات'!A1</f>
        <v>شرکت داروسازان التیام (سهامی خاص)</v>
      </c>
      <c r="B1" s="1993"/>
      <c r="C1" s="1993"/>
      <c r="D1" s="1993"/>
      <c r="E1" s="1993"/>
      <c r="F1" s="1993"/>
      <c r="G1" s="1993"/>
      <c r="H1" s="1993"/>
      <c r="I1" s="1993"/>
      <c r="J1" s="1993"/>
      <c r="K1" s="1993"/>
      <c r="L1" s="1993"/>
      <c r="M1" s="1171"/>
      <c r="N1" s="1171"/>
      <c r="O1" s="1171"/>
      <c r="P1" s="1171"/>
      <c r="Q1" s="1171"/>
    </row>
    <row r="2" spans="1:18" s="156" customFormat="1" ht="30.75" customHeight="1" x14ac:dyDescent="0.5">
      <c r="A2" s="1993" t="str">
        <f>[3]HL!A14</f>
        <v>يادداشتهاي توضيحي صورت هاي مالي</v>
      </c>
      <c r="B2" s="1993"/>
      <c r="C2" s="1993"/>
      <c r="D2" s="1993"/>
      <c r="E2" s="1993"/>
      <c r="F2" s="1993"/>
      <c r="G2" s="1993"/>
      <c r="H2" s="1993"/>
      <c r="I2" s="1993"/>
      <c r="J2" s="1993"/>
      <c r="K2" s="1993"/>
      <c r="L2" s="1993"/>
      <c r="M2" s="1171"/>
      <c r="N2" s="1171"/>
      <c r="O2" s="1171"/>
      <c r="P2" s="1171"/>
      <c r="Q2" s="1171"/>
    </row>
    <row r="3" spans="1:18" s="156" customFormat="1" ht="30.75" customHeight="1" x14ac:dyDescent="0.5">
      <c r="A3" s="1994" t="str">
        <f>'سر برگ صفحات'!A3</f>
        <v>سال مالی منتهی به 30 اسفند 1403</v>
      </c>
      <c r="B3" s="1994"/>
      <c r="C3" s="1994"/>
      <c r="D3" s="1994"/>
      <c r="E3" s="1994"/>
      <c r="F3" s="1994"/>
      <c r="G3" s="1994"/>
      <c r="H3" s="1994"/>
      <c r="I3" s="1994"/>
      <c r="J3" s="1994"/>
      <c r="K3" s="1994"/>
      <c r="L3" s="1994"/>
      <c r="M3" s="1242"/>
      <c r="N3" s="1242"/>
      <c r="O3" s="1242"/>
      <c r="P3" s="1242"/>
      <c r="Q3" s="1242"/>
    </row>
    <row r="4" spans="1:18" ht="30.75" customHeight="1" x14ac:dyDescent="0.25">
      <c r="A4" s="14"/>
      <c r="B4" s="1224" t="s">
        <v>1962</v>
      </c>
      <c r="C4" s="1223"/>
      <c r="D4" s="1225"/>
      <c r="E4" s="1225"/>
      <c r="F4" s="37"/>
      <c r="G4" s="37"/>
      <c r="H4" s="37"/>
      <c r="I4" s="37"/>
      <c r="J4" s="1101"/>
      <c r="K4" s="37"/>
      <c r="L4" s="1101"/>
      <c r="M4" s="37"/>
      <c r="N4" s="37"/>
      <c r="O4" s="37"/>
      <c r="P4" s="37"/>
      <c r="Q4" s="52"/>
      <c r="R4" s="14"/>
    </row>
    <row r="5" spans="1:18" ht="30.75" customHeight="1" x14ac:dyDescent="0.6">
      <c r="A5" s="14"/>
      <c r="B5" s="14"/>
      <c r="C5" s="1034"/>
      <c r="D5" s="155"/>
      <c r="E5" s="155"/>
      <c r="F5" s="58"/>
      <c r="G5" s="58"/>
      <c r="H5" s="1235"/>
      <c r="I5" s="1230"/>
      <c r="J5" s="1167" t="str">
        <f>'سر برگ صفحات'!A7</f>
        <v>سال 1403</v>
      </c>
      <c r="K5" s="1168"/>
      <c r="L5" s="1167" t="str">
        <f>'سر برگ صفحات'!A8</f>
        <v>سال 1402</v>
      </c>
      <c r="N5" s="1017"/>
      <c r="O5" s="1017"/>
      <c r="P5" s="150"/>
      <c r="Q5" s="52"/>
      <c r="R5" s="14"/>
    </row>
    <row r="6" spans="1:18" ht="28.5" customHeight="1" x14ac:dyDescent="0.6">
      <c r="A6" s="14"/>
      <c r="B6" s="14"/>
      <c r="C6" s="1165" t="s">
        <v>1581</v>
      </c>
      <c r="D6" s="1165"/>
      <c r="E6" s="1165"/>
      <c r="F6" s="34"/>
      <c r="G6" s="34"/>
      <c r="H6" s="1099"/>
      <c r="I6" s="1221"/>
      <c r="J6" s="1231" t="s">
        <v>1682</v>
      </c>
      <c r="K6" s="1231"/>
      <c r="L6" s="1231" t="s">
        <v>1682</v>
      </c>
      <c r="N6" s="150"/>
      <c r="O6" s="58"/>
      <c r="P6" s="150"/>
      <c r="Q6" s="52"/>
      <c r="R6" s="14"/>
    </row>
    <row r="7" spans="1:18" ht="28.5" customHeight="1" x14ac:dyDescent="0.55000000000000004">
      <c r="A7" s="14"/>
      <c r="B7" s="14"/>
      <c r="C7" s="1032" t="s">
        <v>69</v>
      </c>
      <c r="D7" s="1032"/>
      <c r="E7" s="1032"/>
      <c r="F7" s="34"/>
      <c r="G7" s="34"/>
      <c r="H7" s="1127"/>
      <c r="I7" s="1219"/>
      <c r="J7" s="1226"/>
      <c r="K7" s="1226"/>
      <c r="L7" s="1226"/>
      <c r="N7" s="150"/>
      <c r="O7" s="58"/>
      <c r="P7" s="150"/>
      <c r="Q7" s="52"/>
      <c r="R7" s="14"/>
    </row>
    <row r="8" spans="1:18" ht="36.75" customHeight="1" x14ac:dyDescent="0.55000000000000004">
      <c r="A8" s="14"/>
      <c r="B8" s="14"/>
      <c r="C8" s="1116" t="s">
        <v>2195</v>
      </c>
      <c r="D8" s="1116"/>
      <c r="E8" s="1116"/>
      <c r="F8" s="34"/>
      <c r="G8" s="34"/>
      <c r="H8" s="1127"/>
      <c r="I8" s="1219"/>
      <c r="J8" s="1127">
        <f>('60-20moin'!E128)*-1</f>
        <v>33069263045273</v>
      </c>
      <c r="K8" s="1093"/>
      <c r="L8" s="1127">
        <v>24198328047109</v>
      </c>
      <c r="N8" s="326"/>
      <c r="O8" s="58"/>
      <c r="P8" s="150"/>
      <c r="Q8" s="52"/>
      <c r="R8" s="14"/>
    </row>
    <row r="9" spans="1:18" s="14" customFormat="1" ht="28.5" customHeight="1" x14ac:dyDescent="0.55000000000000004">
      <c r="A9" s="1018">
        <v>5</v>
      </c>
      <c r="C9" s="1032" t="s">
        <v>71</v>
      </c>
      <c r="D9" s="1032"/>
      <c r="E9" s="1032"/>
      <c r="F9" s="34"/>
      <c r="G9" s="34"/>
      <c r="H9" s="34"/>
      <c r="I9" s="1219"/>
      <c r="J9" s="1879">
        <f>SUM(J8)</f>
        <v>33069263045273</v>
      </c>
      <c r="K9" s="1165"/>
      <c r="L9" s="1879">
        <v>24198328047109</v>
      </c>
      <c r="N9" s="326"/>
      <c r="P9" s="150"/>
      <c r="Q9" s="59"/>
      <c r="R9" s="1019">
        <f>SUM(J8:J8)-J9</f>
        <v>0</v>
      </c>
    </row>
    <row r="10" spans="1:18" s="14" customFormat="1" ht="28.5" customHeight="1" x14ac:dyDescent="0.55000000000000004">
      <c r="A10" s="1018">
        <v>5</v>
      </c>
      <c r="C10" s="34" t="s">
        <v>1582</v>
      </c>
      <c r="D10" s="34"/>
      <c r="E10" s="34"/>
      <c r="F10" s="34"/>
      <c r="G10" s="34"/>
      <c r="H10" s="34"/>
      <c r="I10" s="1219"/>
      <c r="J10" s="1127">
        <f>('60-20moin'!D129)*-1</f>
        <v>-838994206819</v>
      </c>
      <c r="K10" s="1093"/>
      <c r="L10" s="1127">
        <v>-629738869686</v>
      </c>
      <c r="N10" s="326"/>
      <c r="P10" s="150"/>
      <c r="Q10" s="59"/>
      <c r="R10" s="1019"/>
    </row>
    <row r="11" spans="1:18" s="14" customFormat="1" ht="28.5" customHeight="1" x14ac:dyDescent="0.55000000000000004">
      <c r="A11" s="1018">
        <v>5</v>
      </c>
      <c r="C11" s="34" t="s">
        <v>1583</v>
      </c>
      <c r="D11" s="34"/>
      <c r="E11" s="34"/>
      <c r="F11" s="34"/>
      <c r="G11" s="34"/>
      <c r="H11" s="1258"/>
      <c r="I11" s="1219"/>
      <c r="J11" s="1127">
        <f>('60-20moin'!D130+'60-20moin'!D131+'60-20moin'!D132)*-1</f>
        <v>-6388940006206</v>
      </c>
      <c r="K11" s="1093"/>
      <c r="L11" s="1127">
        <v>-2532743501597</v>
      </c>
      <c r="N11" s="326"/>
      <c r="P11" s="150"/>
      <c r="Q11" s="59"/>
      <c r="R11" s="1019"/>
    </row>
    <row r="12" spans="1:18" s="15" customFormat="1" ht="28.5" customHeight="1" thickBot="1" x14ac:dyDescent="0.6">
      <c r="C12" s="1227" t="s">
        <v>72</v>
      </c>
      <c r="D12" s="1227"/>
      <c r="E12" s="1227"/>
      <c r="F12" s="1165"/>
      <c r="G12" s="1165"/>
      <c r="H12" s="1109"/>
      <c r="I12" s="1432"/>
      <c r="J12" s="1880">
        <f>SUM(J9:J11)</f>
        <v>25841328832248</v>
      </c>
      <c r="K12" s="1165"/>
      <c r="L12" s="1880">
        <v>21035845675826</v>
      </c>
      <c r="N12" s="156"/>
      <c r="P12" s="156"/>
      <c r="Q12" s="1433"/>
    </row>
    <row r="13" spans="1:18" s="14" customFormat="1" ht="28.5" customHeight="1" thickTop="1" x14ac:dyDescent="0.55000000000000004">
      <c r="C13" s="1258"/>
      <c r="D13" s="1227"/>
      <c r="E13" s="1227"/>
      <c r="F13" s="1127"/>
      <c r="G13" s="1127"/>
      <c r="H13" s="1229"/>
      <c r="I13" s="1229"/>
      <c r="J13" s="1219"/>
      <c r="K13" s="1229"/>
      <c r="L13" s="1219"/>
      <c r="M13" s="1229"/>
      <c r="N13" s="1020"/>
      <c r="O13" s="1020"/>
      <c r="P13" s="150"/>
      <c r="Q13" s="59"/>
    </row>
    <row r="14" spans="1:18" s="14" customFormat="1" ht="30.75" customHeight="1" x14ac:dyDescent="0.25">
      <c r="B14" s="1995" t="s">
        <v>1963</v>
      </c>
      <c r="C14" s="1995"/>
      <c r="D14" s="1995"/>
      <c r="E14" s="1995"/>
      <c r="F14" s="1995"/>
      <c r="G14" s="1995"/>
      <c r="H14" s="1995"/>
      <c r="I14" s="1995"/>
      <c r="J14" s="1995"/>
      <c r="K14" s="1995"/>
      <c r="L14" s="1995"/>
      <c r="M14" s="37"/>
      <c r="N14" s="37"/>
      <c r="O14" s="37"/>
      <c r="P14" s="37"/>
      <c r="Q14" s="59"/>
    </row>
    <row r="15" spans="1:18" ht="30.75" customHeight="1" x14ac:dyDescent="0.55000000000000004">
      <c r="B15" s="14"/>
      <c r="C15" s="1034"/>
      <c r="F15" s="1997" t="str">
        <f>'سر برگ صفحات'!A7</f>
        <v>سال 1403</v>
      </c>
      <c r="G15" s="1997"/>
      <c r="H15" s="1997"/>
      <c r="I15" s="1219"/>
      <c r="J15" s="1997" t="str">
        <f>'سر برگ صفحات'!A8</f>
        <v>سال 1402</v>
      </c>
      <c r="K15" s="1997"/>
      <c r="L15" s="1997"/>
      <c r="P15" s="150"/>
      <c r="Q15" s="52"/>
      <c r="R15" s="14"/>
    </row>
    <row r="16" spans="1:18" ht="33" customHeight="1" x14ac:dyDescent="0.55000000000000004">
      <c r="B16" s="14"/>
      <c r="C16" s="1034"/>
      <c r="F16" s="1234" t="s">
        <v>73</v>
      </c>
      <c r="G16" s="1219"/>
      <c r="H16" s="1234" t="s">
        <v>74</v>
      </c>
      <c r="I16" s="1219"/>
      <c r="J16" s="1234" t="s">
        <v>73</v>
      </c>
      <c r="K16" s="1219"/>
      <c r="L16" s="1234" t="s">
        <v>74</v>
      </c>
      <c r="P16" s="150"/>
      <c r="Q16" s="52"/>
      <c r="R16" s="14"/>
    </row>
    <row r="17" spans="1:25" s="14" customFormat="1" ht="30.75" customHeight="1" x14ac:dyDescent="0.55000000000000004">
      <c r="C17" s="1034"/>
      <c r="F17" s="1226" t="s">
        <v>1592</v>
      </c>
      <c r="G17" s="1219"/>
      <c r="H17" s="1226"/>
      <c r="I17" s="1219"/>
      <c r="J17" s="1226" t="s">
        <v>1592</v>
      </c>
      <c r="K17" s="1219"/>
      <c r="L17" s="1226"/>
      <c r="P17" s="150"/>
      <c r="Q17" s="59"/>
    </row>
    <row r="18" spans="1:25" s="14" customFormat="1" ht="29.25" customHeight="1" x14ac:dyDescent="0.45">
      <c r="C18" s="1093" t="s">
        <v>76</v>
      </c>
      <c r="F18" s="1127">
        <f>J12</f>
        <v>25841328832248</v>
      </c>
      <c r="G18" s="1241"/>
      <c r="H18" s="1436">
        <f>F18/F$19*100</f>
        <v>100</v>
      </c>
      <c r="I18" s="1241"/>
      <c r="J18" s="1127">
        <f>L12</f>
        <v>21035845675826</v>
      </c>
      <c r="K18" s="1241"/>
      <c r="L18" s="1436">
        <f>J18/J$19*100</f>
        <v>100</v>
      </c>
      <c r="P18" s="1228"/>
      <c r="Q18" s="1233"/>
    </row>
    <row r="19" spans="1:25" s="14" customFormat="1" ht="29.25" customHeight="1" thickBot="1" x14ac:dyDescent="0.6">
      <c r="C19" s="1034"/>
      <c r="F19" s="1882">
        <f>SUM(F18:F18)</f>
        <v>25841328832248</v>
      </c>
      <c r="G19" s="1219"/>
      <c r="H19" s="1226"/>
      <c r="I19" s="1219"/>
      <c r="J19" s="1880">
        <f>SUM(J18:J18)</f>
        <v>21035845675826</v>
      </c>
      <c r="K19" s="1241"/>
      <c r="L19" s="1241"/>
      <c r="P19" s="1228"/>
      <c r="Q19" s="1233"/>
    </row>
    <row r="20" spans="1:25" s="14" customFormat="1" ht="14.45" customHeight="1" thickTop="1" x14ac:dyDescent="0.55000000000000004">
      <c r="C20" s="1034"/>
      <c r="D20" s="1219"/>
      <c r="E20" s="1219"/>
      <c r="F20" s="1226"/>
      <c r="G20" s="1219"/>
      <c r="H20" s="1226"/>
      <c r="I20" s="1219"/>
      <c r="J20" s="1219"/>
      <c r="K20" s="1219"/>
      <c r="L20" s="1226"/>
      <c r="P20" s="1228"/>
      <c r="Q20" s="1233"/>
    </row>
    <row r="21" spans="1:25" s="14" customFormat="1" ht="30.75" customHeight="1" x14ac:dyDescent="0.25">
      <c r="B21" s="154" t="s">
        <v>1964</v>
      </c>
      <c r="C21" s="34"/>
      <c r="F21" s="44"/>
      <c r="G21" s="44"/>
      <c r="H21" s="44"/>
      <c r="I21" s="44"/>
      <c r="J21" s="1025"/>
      <c r="K21" s="44"/>
      <c r="L21" s="1025"/>
      <c r="M21" s="44"/>
      <c r="N21" s="44"/>
      <c r="O21" s="44"/>
      <c r="P21" s="44"/>
      <c r="Q21" s="44"/>
    </row>
    <row r="22" spans="1:25" s="14" customFormat="1" ht="27" customHeight="1" x14ac:dyDescent="0.25">
      <c r="C22" s="1034"/>
      <c r="D22" s="1996" t="str">
        <f>'سر برگ صفحات'!A7</f>
        <v>سال 1403</v>
      </c>
      <c r="E22" s="1996"/>
      <c r="F22" s="1996"/>
      <c r="G22" s="1996"/>
      <c r="H22" s="1996"/>
      <c r="I22" s="1996"/>
      <c r="J22" s="1996"/>
      <c r="K22" s="1244"/>
      <c r="L22" s="1218" t="str">
        <f>'سر برگ صفحات'!A8</f>
        <v>سال 1402</v>
      </c>
      <c r="N22" s="1245"/>
      <c r="O22" s="1245"/>
      <c r="P22" s="814"/>
    </row>
    <row r="23" spans="1:25" s="14" customFormat="1" ht="41.25" customHeight="1" x14ac:dyDescent="0.25">
      <c r="B23" s="192"/>
      <c r="C23" s="1034"/>
      <c r="D23" s="1243" t="s">
        <v>73</v>
      </c>
      <c r="E23" s="1109"/>
      <c r="F23" s="1243" t="s">
        <v>78</v>
      </c>
      <c r="G23" s="1226"/>
      <c r="H23" s="1243" t="s">
        <v>79</v>
      </c>
      <c r="I23" s="1226"/>
      <c r="J23" s="1243" t="s">
        <v>80</v>
      </c>
      <c r="L23" s="1243" t="s">
        <v>80</v>
      </c>
    </row>
    <row r="24" spans="1:25" s="14" customFormat="1" ht="30.75" customHeight="1" x14ac:dyDescent="0.25">
      <c r="B24" s="192"/>
      <c r="C24" s="1127"/>
      <c r="D24" s="1226" t="s">
        <v>1682</v>
      </c>
      <c r="E24" s="1109"/>
      <c r="F24" s="1226" t="s">
        <v>1682</v>
      </c>
      <c r="G24" s="1226"/>
      <c r="H24" s="1226" t="s">
        <v>1682</v>
      </c>
      <c r="I24" s="1226"/>
      <c r="J24" s="1226"/>
      <c r="L24" s="1226"/>
    </row>
    <row r="25" spans="1:25" s="14" customFormat="1" ht="30.75" customHeight="1" x14ac:dyDescent="0.25">
      <c r="C25" s="1117" t="s">
        <v>81</v>
      </c>
      <c r="D25" s="1220"/>
      <c r="E25" s="34"/>
      <c r="F25" s="1220"/>
      <c r="G25" s="1220"/>
      <c r="H25" s="1220"/>
      <c r="I25" s="1220"/>
      <c r="J25" s="1220"/>
      <c r="K25" s="34"/>
      <c r="L25" s="1220"/>
      <c r="S25" s="1021"/>
      <c r="V25" s="1009"/>
      <c r="W25" s="1009"/>
      <c r="X25" s="1009"/>
      <c r="Y25" s="1009"/>
    </row>
    <row r="26" spans="1:25" s="14" customFormat="1" ht="42.75" customHeight="1" x14ac:dyDescent="0.25">
      <c r="C26" s="1240" t="s">
        <v>2195</v>
      </c>
      <c r="D26" s="1280">
        <f>F19</f>
        <v>25841328832248</v>
      </c>
      <c r="E26" s="1280"/>
      <c r="F26" s="1127">
        <f>'بهای تمام شده یادداشت 6-'!H14*-1</f>
        <v>-23118161982897</v>
      </c>
      <c r="G26" s="1280"/>
      <c r="H26" s="1280">
        <f>D26+F26</f>
        <v>2723166849351</v>
      </c>
      <c r="I26" s="1220"/>
      <c r="J26" s="1259">
        <f>H26/D26</f>
        <v>0.10538029476072051</v>
      </c>
      <c r="K26" s="1127"/>
      <c r="L26" s="1259">
        <v>0.11</v>
      </c>
      <c r="S26" s="1021"/>
      <c r="V26" s="1009"/>
      <c r="W26" s="1009"/>
      <c r="X26" s="1009"/>
      <c r="Y26" s="1009"/>
    </row>
    <row r="27" spans="1:25" s="1109" customFormat="1" ht="30.75" customHeight="1" thickBot="1" x14ac:dyDescent="0.3">
      <c r="D27" s="1881">
        <f>SUM(D26:D26)</f>
        <v>25841328832248</v>
      </c>
      <c r="E27" s="1034"/>
      <c r="F27" s="1881">
        <f>SUM(F26:F26)</f>
        <v>-23118161982897</v>
      </c>
      <c r="G27" s="1034"/>
      <c r="H27" s="1881">
        <f>SUM(H26:H26)</f>
        <v>2723166849351</v>
      </c>
      <c r="I27" s="1034"/>
      <c r="J27" s="1648">
        <f>H27/D27</f>
        <v>0.10538029476072051</v>
      </c>
      <c r="K27" s="1034"/>
      <c r="L27" s="1435">
        <f>SUM(L26:L26)</f>
        <v>0.11</v>
      </c>
      <c r="V27" s="1165"/>
      <c r="W27" s="1165"/>
      <c r="X27" s="1165"/>
      <c r="Y27" s="1165"/>
    </row>
    <row r="28" spans="1:25" s="1109" customFormat="1" ht="30.75" customHeight="1" thickTop="1" x14ac:dyDescent="0.25">
      <c r="D28" s="1165"/>
      <c r="E28" s="1165"/>
      <c r="F28" s="9"/>
      <c r="G28" s="1165"/>
      <c r="H28" s="1165"/>
      <c r="I28" s="1034"/>
      <c r="J28" s="1554"/>
      <c r="L28" s="1554"/>
      <c r="V28" s="1165"/>
      <c r="W28" s="1165"/>
      <c r="X28" s="1165"/>
      <c r="Y28" s="1165"/>
    </row>
    <row r="29" spans="1:25" s="14" customFormat="1" ht="31.5" customHeight="1" x14ac:dyDescent="0.25">
      <c r="C29" s="1034"/>
      <c r="D29" s="155"/>
      <c r="E29" s="155"/>
      <c r="H29" s="814"/>
      <c r="I29" s="814"/>
      <c r="J29" s="814"/>
      <c r="K29" s="814"/>
      <c r="L29" s="814"/>
      <c r="M29" s="814"/>
      <c r="N29" s="814"/>
      <c r="O29" s="814"/>
      <c r="P29" s="814"/>
      <c r="Q29" s="1095"/>
      <c r="W29" s="1009"/>
      <c r="X29" s="1009"/>
      <c r="Y29" s="1009"/>
    </row>
    <row r="30" spans="1:25" ht="51.75" customHeight="1" x14ac:dyDescent="0.6">
      <c r="A30" s="1946">
        <v>9</v>
      </c>
      <c r="B30" s="1946"/>
      <c r="C30" s="1946"/>
      <c r="D30" s="1946"/>
      <c r="E30" s="1946"/>
      <c r="F30" s="1946"/>
      <c r="G30" s="1946"/>
      <c r="H30" s="1946"/>
      <c r="I30" s="1946"/>
      <c r="J30" s="1946"/>
      <c r="K30" s="1946"/>
      <c r="L30" s="1946"/>
    </row>
  </sheetData>
  <mergeCells count="8">
    <mergeCell ref="A30:L30"/>
    <mergeCell ref="A1:L1"/>
    <mergeCell ref="A2:L2"/>
    <mergeCell ref="A3:L3"/>
    <mergeCell ref="B14:L14"/>
    <mergeCell ref="D22:J22"/>
    <mergeCell ref="F15:H15"/>
    <mergeCell ref="J15:L15"/>
  </mergeCells>
  <conditionalFormatting sqref="I8:I11 N8:N11 G17:I18 K17:L19 F19:I19 J26:J28 L26:L28">
    <cfRule type="cellIs" dxfId="5" priority="13" stopIfTrue="1" operator="lessThan">
      <formula>0</formula>
    </cfRule>
  </conditionalFormatting>
  <conditionalFormatting sqref="I26">
    <cfRule type="cellIs" dxfId="4" priority="8" stopIfTrue="1" operator="lessThan">
      <formula>0</formula>
    </cfRule>
  </conditionalFormatting>
  <printOptions horizontalCentered="1"/>
  <pageMargins left="0.23622047244094491" right="0.55118110236220474" top="0.27559055118110237" bottom="0" header="0" footer="0"/>
  <pageSetup scale="66"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59999389629810485"/>
  </sheetPr>
  <dimension ref="A1:P37"/>
  <sheetViews>
    <sheetView rightToLeft="1" view="pageBreakPreview" topLeftCell="B22" zoomScaleNormal="100" zoomScaleSheetLayoutView="100" workbookViewId="0">
      <selection activeCell="A36" sqref="A36:I36"/>
    </sheetView>
  </sheetViews>
  <sheetFormatPr defaultRowHeight="23.25" customHeight="1" x14ac:dyDescent="0.25"/>
  <cols>
    <col min="1" max="1" width="8.85546875" hidden="1" customWidth="1"/>
    <col min="2" max="2" width="7" customWidth="1"/>
    <col min="3" max="3" width="29.7109375" customWidth="1"/>
    <col min="4" max="4" width="1" customWidth="1"/>
    <col min="5" max="5" width="14.42578125" customWidth="1"/>
    <col min="6" max="6" width="1" customWidth="1"/>
    <col min="7" max="7" width="23.42578125" style="1104" customWidth="1"/>
    <col min="8" max="8" width="2.5703125" customWidth="1"/>
    <col min="9" max="9" width="23.42578125" style="1104" customWidth="1"/>
    <col min="10" max="10" width="1" customWidth="1"/>
    <col min="11" max="11" width="12.28515625" customWidth="1"/>
    <col min="12" max="12" width="10.28515625" bestFit="1" customWidth="1"/>
    <col min="16" max="17" width="4.28515625" customWidth="1"/>
    <col min="18" max="19" width="8.85546875" customWidth="1"/>
    <col min="20" max="20" width="13.42578125" customWidth="1"/>
    <col min="21" max="21" width="11" customWidth="1"/>
    <col min="22" max="22" width="13" customWidth="1"/>
    <col min="23" max="23" width="12.42578125" customWidth="1"/>
    <col min="24" max="24" width="16.7109375" bestFit="1" customWidth="1"/>
    <col min="246" max="246" width="3.5703125" customWidth="1"/>
    <col min="247" max="247" width="4.85546875" customWidth="1"/>
    <col min="248" max="248" width="5.42578125" customWidth="1"/>
    <col min="249" max="249" width="31.140625" customWidth="1"/>
    <col min="250" max="250" width="7.7109375" customWidth="1"/>
    <col min="251" max="251" width="2.42578125" customWidth="1"/>
    <col min="252" max="252" width="11.5703125" customWidth="1"/>
    <col min="253" max="253" width="2.5703125" customWidth="1"/>
    <col min="254" max="254" width="11.5703125" customWidth="1"/>
    <col min="255" max="255" width="2.42578125" customWidth="1"/>
    <col min="256" max="256" width="10.85546875" customWidth="1"/>
    <col min="257" max="257" width="2.42578125" customWidth="1"/>
    <col min="258" max="258" width="11.140625" customWidth="1"/>
    <col min="259" max="259" width="1.85546875" customWidth="1"/>
    <col min="260" max="260" width="11" customWidth="1"/>
    <col min="261" max="261" width="0.85546875" customWidth="1"/>
    <col min="262" max="262" width="1.85546875" customWidth="1"/>
    <col min="263" max="263" width="11.85546875" bestFit="1" customWidth="1"/>
    <col min="264" max="264" width="15.140625" bestFit="1" customWidth="1"/>
    <col min="265" max="265" width="5" customWidth="1"/>
    <col min="266" max="266" width="10.28515625" bestFit="1" customWidth="1"/>
    <col min="267" max="267" width="5" customWidth="1"/>
    <col min="268" max="268" width="10.28515625" bestFit="1" customWidth="1"/>
    <col min="272" max="272" width="10.28515625" bestFit="1" customWidth="1"/>
    <col min="502" max="502" width="3.5703125" customWidth="1"/>
    <col min="503" max="503" width="4.85546875" customWidth="1"/>
    <col min="504" max="504" width="5.42578125" customWidth="1"/>
    <col min="505" max="505" width="31.140625" customWidth="1"/>
    <col min="506" max="506" width="7.7109375" customWidth="1"/>
    <col min="507" max="507" width="2.42578125" customWidth="1"/>
    <col min="508" max="508" width="11.5703125" customWidth="1"/>
    <col min="509" max="509" width="2.5703125" customWidth="1"/>
    <col min="510" max="510" width="11.5703125" customWidth="1"/>
    <col min="511" max="511" width="2.42578125" customWidth="1"/>
    <col min="512" max="512" width="10.85546875" customWidth="1"/>
    <col min="513" max="513" width="2.42578125" customWidth="1"/>
    <col min="514" max="514" width="11.140625" customWidth="1"/>
    <col min="515" max="515" width="1.85546875" customWidth="1"/>
    <col min="516" max="516" width="11" customWidth="1"/>
    <col min="517" max="517" width="0.85546875" customWidth="1"/>
    <col min="518" max="518" width="1.85546875" customWidth="1"/>
    <col min="519" max="519" width="11.85546875" bestFit="1" customWidth="1"/>
    <col min="520" max="520" width="15.140625" bestFit="1" customWidth="1"/>
    <col min="521" max="521" width="5" customWidth="1"/>
    <col min="522" max="522" width="10.28515625" bestFit="1" customWidth="1"/>
    <col min="523" max="523" width="5" customWidth="1"/>
    <col min="524" max="524" width="10.28515625" bestFit="1" customWidth="1"/>
    <col min="528" max="528" width="10.28515625" bestFit="1" customWidth="1"/>
    <col min="758" max="758" width="3.5703125" customWidth="1"/>
    <col min="759" max="759" width="4.85546875" customWidth="1"/>
    <col min="760" max="760" width="5.42578125" customWidth="1"/>
    <col min="761" max="761" width="31.140625" customWidth="1"/>
    <col min="762" max="762" width="7.7109375" customWidth="1"/>
    <col min="763" max="763" width="2.42578125" customWidth="1"/>
    <col min="764" max="764" width="11.5703125" customWidth="1"/>
    <col min="765" max="765" width="2.5703125" customWidth="1"/>
    <col min="766" max="766" width="11.5703125" customWidth="1"/>
    <col min="767" max="767" width="2.42578125" customWidth="1"/>
    <col min="768" max="768" width="10.85546875" customWidth="1"/>
    <col min="769" max="769" width="2.42578125" customWidth="1"/>
    <col min="770" max="770" width="11.140625" customWidth="1"/>
    <col min="771" max="771" width="1.85546875" customWidth="1"/>
    <col min="772" max="772" width="11" customWidth="1"/>
    <col min="773" max="773" width="0.85546875" customWidth="1"/>
    <col min="774" max="774" width="1.85546875" customWidth="1"/>
    <col min="775" max="775" width="11.85546875" bestFit="1" customWidth="1"/>
    <col min="776" max="776" width="15.140625" bestFit="1" customWidth="1"/>
    <col min="777" max="777" width="5" customWidth="1"/>
    <col min="778" max="778" width="10.28515625" bestFit="1" customWidth="1"/>
    <col min="779" max="779" width="5" customWidth="1"/>
    <col min="780" max="780" width="10.28515625" bestFit="1" customWidth="1"/>
    <col min="784" max="784" width="10.28515625" bestFit="1" customWidth="1"/>
    <col min="1014" max="1014" width="3.5703125" customWidth="1"/>
    <col min="1015" max="1015" width="4.85546875" customWidth="1"/>
    <col min="1016" max="1016" width="5.42578125" customWidth="1"/>
    <col min="1017" max="1017" width="31.140625" customWidth="1"/>
    <col min="1018" max="1018" width="7.7109375" customWidth="1"/>
    <col min="1019" max="1019" width="2.42578125" customWidth="1"/>
    <col min="1020" max="1020" width="11.5703125" customWidth="1"/>
    <col min="1021" max="1021" width="2.5703125" customWidth="1"/>
    <col min="1022" max="1022" width="11.5703125" customWidth="1"/>
    <col min="1023" max="1023" width="2.42578125" customWidth="1"/>
    <col min="1024" max="1024" width="10.85546875" customWidth="1"/>
    <col min="1025" max="1025" width="2.42578125" customWidth="1"/>
    <col min="1026" max="1026" width="11.140625" customWidth="1"/>
    <col min="1027" max="1027" width="1.85546875" customWidth="1"/>
    <col min="1028" max="1028" width="11" customWidth="1"/>
    <col min="1029" max="1029" width="0.85546875" customWidth="1"/>
    <col min="1030" max="1030" width="1.85546875" customWidth="1"/>
    <col min="1031" max="1031" width="11.85546875" bestFit="1" customWidth="1"/>
    <col min="1032" max="1032" width="15.140625" bestFit="1" customWidth="1"/>
    <col min="1033" max="1033" width="5" customWidth="1"/>
    <col min="1034" max="1034" width="10.28515625" bestFit="1" customWidth="1"/>
    <col min="1035" max="1035" width="5" customWidth="1"/>
    <col min="1036" max="1036" width="10.28515625" bestFit="1" customWidth="1"/>
    <col min="1040" max="1040" width="10.28515625" bestFit="1" customWidth="1"/>
    <col min="1270" max="1270" width="3.5703125" customWidth="1"/>
    <col min="1271" max="1271" width="4.85546875" customWidth="1"/>
    <col min="1272" max="1272" width="5.42578125" customWidth="1"/>
    <col min="1273" max="1273" width="31.140625" customWidth="1"/>
    <col min="1274" max="1274" width="7.7109375" customWidth="1"/>
    <col min="1275" max="1275" width="2.42578125" customWidth="1"/>
    <col min="1276" max="1276" width="11.5703125" customWidth="1"/>
    <col min="1277" max="1277" width="2.5703125" customWidth="1"/>
    <col min="1278" max="1278" width="11.5703125" customWidth="1"/>
    <col min="1279" max="1279" width="2.42578125" customWidth="1"/>
    <col min="1280" max="1280" width="10.85546875" customWidth="1"/>
    <col min="1281" max="1281" width="2.42578125" customWidth="1"/>
    <col min="1282" max="1282" width="11.140625" customWidth="1"/>
    <col min="1283" max="1283" width="1.85546875" customWidth="1"/>
    <col min="1284" max="1284" width="11" customWidth="1"/>
    <col min="1285" max="1285" width="0.85546875" customWidth="1"/>
    <col min="1286" max="1286" width="1.85546875" customWidth="1"/>
    <col min="1287" max="1287" width="11.85546875" bestFit="1" customWidth="1"/>
    <col min="1288" max="1288" width="15.140625" bestFit="1" customWidth="1"/>
    <col min="1289" max="1289" width="5" customWidth="1"/>
    <col min="1290" max="1290" width="10.28515625" bestFit="1" customWidth="1"/>
    <col min="1291" max="1291" width="5" customWidth="1"/>
    <col min="1292" max="1292" width="10.28515625" bestFit="1" customWidth="1"/>
    <col min="1296" max="1296" width="10.28515625" bestFit="1" customWidth="1"/>
    <col min="1526" max="1526" width="3.5703125" customWidth="1"/>
    <col min="1527" max="1527" width="4.85546875" customWidth="1"/>
    <col min="1528" max="1528" width="5.42578125" customWidth="1"/>
    <col min="1529" max="1529" width="31.140625" customWidth="1"/>
    <col min="1530" max="1530" width="7.7109375" customWidth="1"/>
    <col min="1531" max="1531" width="2.42578125" customWidth="1"/>
    <col min="1532" max="1532" width="11.5703125" customWidth="1"/>
    <col min="1533" max="1533" width="2.5703125" customWidth="1"/>
    <col min="1534" max="1534" width="11.5703125" customWidth="1"/>
    <col min="1535" max="1535" width="2.42578125" customWidth="1"/>
    <col min="1536" max="1536" width="10.85546875" customWidth="1"/>
    <col min="1537" max="1537" width="2.42578125" customWidth="1"/>
    <col min="1538" max="1538" width="11.140625" customWidth="1"/>
    <col min="1539" max="1539" width="1.85546875" customWidth="1"/>
    <col min="1540" max="1540" width="11" customWidth="1"/>
    <col min="1541" max="1541" width="0.85546875" customWidth="1"/>
    <col min="1542" max="1542" width="1.85546875" customWidth="1"/>
    <col min="1543" max="1543" width="11.85546875" bestFit="1" customWidth="1"/>
    <col min="1544" max="1544" width="15.140625" bestFit="1" customWidth="1"/>
    <col min="1545" max="1545" width="5" customWidth="1"/>
    <col min="1546" max="1546" width="10.28515625" bestFit="1" customWidth="1"/>
    <col min="1547" max="1547" width="5" customWidth="1"/>
    <col min="1548" max="1548" width="10.28515625" bestFit="1" customWidth="1"/>
    <col min="1552" max="1552" width="10.28515625" bestFit="1" customWidth="1"/>
    <col min="1782" max="1782" width="3.5703125" customWidth="1"/>
    <col min="1783" max="1783" width="4.85546875" customWidth="1"/>
    <col min="1784" max="1784" width="5.42578125" customWidth="1"/>
    <col min="1785" max="1785" width="31.140625" customWidth="1"/>
    <col min="1786" max="1786" width="7.7109375" customWidth="1"/>
    <col min="1787" max="1787" width="2.42578125" customWidth="1"/>
    <col min="1788" max="1788" width="11.5703125" customWidth="1"/>
    <col min="1789" max="1789" width="2.5703125" customWidth="1"/>
    <col min="1790" max="1790" width="11.5703125" customWidth="1"/>
    <col min="1791" max="1791" width="2.42578125" customWidth="1"/>
    <col min="1792" max="1792" width="10.85546875" customWidth="1"/>
    <col min="1793" max="1793" width="2.42578125" customWidth="1"/>
    <col min="1794" max="1794" width="11.140625" customWidth="1"/>
    <col min="1795" max="1795" width="1.85546875" customWidth="1"/>
    <col min="1796" max="1796" width="11" customWidth="1"/>
    <col min="1797" max="1797" width="0.85546875" customWidth="1"/>
    <col min="1798" max="1798" width="1.85546875" customWidth="1"/>
    <col min="1799" max="1799" width="11.85546875" bestFit="1" customWidth="1"/>
    <col min="1800" max="1800" width="15.140625" bestFit="1" customWidth="1"/>
    <col min="1801" max="1801" width="5" customWidth="1"/>
    <col min="1802" max="1802" width="10.28515625" bestFit="1" customWidth="1"/>
    <col min="1803" max="1803" width="5" customWidth="1"/>
    <col min="1804" max="1804" width="10.28515625" bestFit="1" customWidth="1"/>
    <col min="1808" max="1808" width="10.28515625" bestFit="1" customWidth="1"/>
    <col min="2038" max="2038" width="3.5703125" customWidth="1"/>
    <col min="2039" max="2039" width="4.85546875" customWidth="1"/>
    <col min="2040" max="2040" width="5.42578125" customWidth="1"/>
    <col min="2041" max="2041" width="31.140625" customWidth="1"/>
    <col min="2042" max="2042" width="7.7109375" customWidth="1"/>
    <col min="2043" max="2043" width="2.42578125" customWidth="1"/>
    <col min="2044" max="2044" width="11.5703125" customWidth="1"/>
    <col min="2045" max="2045" width="2.5703125" customWidth="1"/>
    <col min="2046" max="2046" width="11.5703125" customWidth="1"/>
    <col min="2047" max="2047" width="2.42578125" customWidth="1"/>
    <col min="2048" max="2048" width="10.85546875" customWidth="1"/>
    <col min="2049" max="2049" width="2.42578125" customWidth="1"/>
    <col min="2050" max="2050" width="11.140625" customWidth="1"/>
    <col min="2051" max="2051" width="1.85546875" customWidth="1"/>
    <col min="2052" max="2052" width="11" customWidth="1"/>
    <col min="2053" max="2053" width="0.85546875" customWidth="1"/>
    <col min="2054" max="2054" width="1.85546875" customWidth="1"/>
    <col min="2055" max="2055" width="11.85546875" bestFit="1" customWidth="1"/>
    <col min="2056" max="2056" width="15.140625" bestFit="1" customWidth="1"/>
    <col min="2057" max="2057" width="5" customWidth="1"/>
    <col min="2058" max="2058" width="10.28515625" bestFit="1" customWidth="1"/>
    <col min="2059" max="2059" width="5" customWidth="1"/>
    <col min="2060" max="2060" width="10.28515625" bestFit="1" customWidth="1"/>
    <col min="2064" max="2064" width="10.28515625" bestFit="1" customWidth="1"/>
    <col min="2294" max="2294" width="3.5703125" customWidth="1"/>
    <col min="2295" max="2295" width="4.85546875" customWidth="1"/>
    <col min="2296" max="2296" width="5.42578125" customWidth="1"/>
    <col min="2297" max="2297" width="31.140625" customWidth="1"/>
    <col min="2298" max="2298" width="7.7109375" customWidth="1"/>
    <col min="2299" max="2299" width="2.42578125" customWidth="1"/>
    <col min="2300" max="2300" width="11.5703125" customWidth="1"/>
    <col min="2301" max="2301" width="2.5703125" customWidth="1"/>
    <col min="2302" max="2302" width="11.5703125" customWidth="1"/>
    <col min="2303" max="2303" width="2.42578125" customWidth="1"/>
    <col min="2304" max="2304" width="10.85546875" customWidth="1"/>
    <col min="2305" max="2305" width="2.42578125" customWidth="1"/>
    <col min="2306" max="2306" width="11.140625" customWidth="1"/>
    <col min="2307" max="2307" width="1.85546875" customWidth="1"/>
    <col min="2308" max="2308" width="11" customWidth="1"/>
    <col min="2309" max="2309" width="0.85546875" customWidth="1"/>
    <col min="2310" max="2310" width="1.85546875" customWidth="1"/>
    <col min="2311" max="2311" width="11.85546875" bestFit="1" customWidth="1"/>
    <col min="2312" max="2312" width="15.140625" bestFit="1" customWidth="1"/>
    <col min="2313" max="2313" width="5" customWidth="1"/>
    <col min="2314" max="2314" width="10.28515625" bestFit="1" customWidth="1"/>
    <col min="2315" max="2315" width="5" customWidth="1"/>
    <col min="2316" max="2316" width="10.28515625" bestFit="1" customWidth="1"/>
    <col min="2320" max="2320" width="10.28515625" bestFit="1" customWidth="1"/>
    <col min="2550" max="2550" width="3.5703125" customWidth="1"/>
    <col min="2551" max="2551" width="4.85546875" customWidth="1"/>
    <col min="2552" max="2552" width="5.42578125" customWidth="1"/>
    <col min="2553" max="2553" width="31.140625" customWidth="1"/>
    <col min="2554" max="2554" width="7.7109375" customWidth="1"/>
    <col min="2555" max="2555" width="2.42578125" customWidth="1"/>
    <col min="2556" max="2556" width="11.5703125" customWidth="1"/>
    <col min="2557" max="2557" width="2.5703125" customWidth="1"/>
    <col min="2558" max="2558" width="11.5703125" customWidth="1"/>
    <col min="2559" max="2559" width="2.42578125" customWidth="1"/>
    <col min="2560" max="2560" width="10.85546875" customWidth="1"/>
    <col min="2561" max="2561" width="2.42578125" customWidth="1"/>
    <col min="2562" max="2562" width="11.140625" customWidth="1"/>
    <col min="2563" max="2563" width="1.85546875" customWidth="1"/>
    <col min="2564" max="2564" width="11" customWidth="1"/>
    <col min="2565" max="2565" width="0.85546875" customWidth="1"/>
    <col min="2566" max="2566" width="1.85546875" customWidth="1"/>
    <col min="2567" max="2567" width="11.85546875" bestFit="1" customWidth="1"/>
    <col min="2568" max="2568" width="15.140625" bestFit="1" customWidth="1"/>
    <col min="2569" max="2569" width="5" customWidth="1"/>
    <col min="2570" max="2570" width="10.28515625" bestFit="1" customWidth="1"/>
    <col min="2571" max="2571" width="5" customWidth="1"/>
    <col min="2572" max="2572" width="10.28515625" bestFit="1" customWidth="1"/>
    <col min="2576" max="2576" width="10.28515625" bestFit="1" customWidth="1"/>
    <col min="2806" max="2806" width="3.5703125" customWidth="1"/>
    <col min="2807" max="2807" width="4.85546875" customWidth="1"/>
    <col min="2808" max="2808" width="5.42578125" customWidth="1"/>
    <col min="2809" max="2809" width="31.140625" customWidth="1"/>
    <col min="2810" max="2810" width="7.7109375" customWidth="1"/>
    <col min="2811" max="2811" width="2.42578125" customWidth="1"/>
    <col min="2812" max="2812" width="11.5703125" customWidth="1"/>
    <col min="2813" max="2813" width="2.5703125" customWidth="1"/>
    <col min="2814" max="2814" width="11.5703125" customWidth="1"/>
    <col min="2815" max="2815" width="2.42578125" customWidth="1"/>
    <col min="2816" max="2816" width="10.85546875" customWidth="1"/>
    <col min="2817" max="2817" width="2.42578125" customWidth="1"/>
    <col min="2818" max="2818" width="11.140625" customWidth="1"/>
    <col min="2819" max="2819" width="1.85546875" customWidth="1"/>
    <col min="2820" max="2820" width="11" customWidth="1"/>
    <col min="2821" max="2821" width="0.85546875" customWidth="1"/>
    <col min="2822" max="2822" width="1.85546875" customWidth="1"/>
    <col min="2823" max="2823" width="11.85546875" bestFit="1" customWidth="1"/>
    <col min="2824" max="2824" width="15.140625" bestFit="1" customWidth="1"/>
    <col min="2825" max="2825" width="5" customWidth="1"/>
    <col min="2826" max="2826" width="10.28515625" bestFit="1" customWidth="1"/>
    <col min="2827" max="2827" width="5" customWidth="1"/>
    <col min="2828" max="2828" width="10.28515625" bestFit="1" customWidth="1"/>
    <col min="2832" max="2832" width="10.28515625" bestFit="1" customWidth="1"/>
    <col min="3062" max="3062" width="3.5703125" customWidth="1"/>
    <col min="3063" max="3063" width="4.85546875" customWidth="1"/>
    <col min="3064" max="3064" width="5.42578125" customWidth="1"/>
    <col min="3065" max="3065" width="31.140625" customWidth="1"/>
    <col min="3066" max="3066" width="7.7109375" customWidth="1"/>
    <col min="3067" max="3067" width="2.42578125" customWidth="1"/>
    <col min="3068" max="3068" width="11.5703125" customWidth="1"/>
    <col min="3069" max="3069" width="2.5703125" customWidth="1"/>
    <col min="3070" max="3070" width="11.5703125" customWidth="1"/>
    <col min="3071" max="3071" width="2.42578125" customWidth="1"/>
    <col min="3072" max="3072" width="10.85546875" customWidth="1"/>
    <col min="3073" max="3073" width="2.42578125" customWidth="1"/>
    <col min="3074" max="3074" width="11.140625" customWidth="1"/>
    <col min="3075" max="3075" width="1.85546875" customWidth="1"/>
    <col min="3076" max="3076" width="11" customWidth="1"/>
    <col min="3077" max="3077" width="0.85546875" customWidth="1"/>
    <col min="3078" max="3078" width="1.85546875" customWidth="1"/>
    <col min="3079" max="3079" width="11.85546875" bestFit="1" customWidth="1"/>
    <col min="3080" max="3080" width="15.140625" bestFit="1" customWidth="1"/>
    <col min="3081" max="3081" width="5" customWidth="1"/>
    <col min="3082" max="3082" width="10.28515625" bestFit="1" customWidth="1"/>
    <col min="3083" max="3083" width="5" customWidth="1"/>
    <col min="3084" max="3084" width="10.28515625" bestFit="1" customWidth="1"/>
    <col min="3088" max="3088" width="10.28515625" bestFit="1" customWidth="1"/>
    <col min="3318" max="3318" width="3.5703125" customWidth="1"/>
    <col min="3319" max="3319" width="4.85546875" customWidth="1"/>
    <col min="3320" max="3320" width="5.42578125" customWidth="1"/>
    <col min="3321" max="3321" width="31.140625" customWidth="1"/>
    <col min="3322" max="3322" width="7.7109375" customWidth="1"/>
    <col min="3323" max="3323" width="2.42578125" customWidth="1"/>
    <col min="3324" max="3324" width="11.5703125" customWidth="1"/>
    <col min="3325" max="3325" width="2.5703125" customWidth="1"/>
    <col min="3326" max="3326" width="11.5703125" customWidth="1"/>
    <col min="3327" max="3327" width="2.42578125" customWidth="1"/>
    <col min="3328" max="3328" width="10.85546875" customWidth="1"/>
    <col min="3329" max="3329" width="2.42578125" customWidth="1"/>
    <col min="3330" max="3330" width="11.140625" customWidth="1"/>
    <col min="3331" max="3331" width="1.85546875" customWidth="1"/>
    <col min="3332" max="3332" width="11" customWidth="1"/>
    <col min="3333" max="3333" width="0.85546875" customWidth="1"/>
    <col min="3334" max="3334" width="1.85546875" customWidth="1"/>
    <col min="3335" max="3335" width="11.85546875" bestFit="1" customWidth="1"/>
    <col min="3336" max="3336" width="15.140625" bestFit="1" customWidth="1"/>
    <col min="3337" max="3337" width="5" customWidth="1"/>
    <col min="3338" max="3338" width="10.28515625" bestFit="1" customWidth="1"/>
    <col min="3339" max="3339" width="5" customWidth="1"/>
    <col min="3340" max="3340" width="10.28515625" bestFit="1" customWidth="1"/>
    <col min="3344" max="3344" width="10.28515625" bestFit="1" customWidth="1"/>
    <col min="3574" max="3574" width="3.5703125" customWidth="1"/>
    <col min="3575" max="3575" width="4.85546875" customWidth="1"/>
    <col min="3576" max="3576" width="5.42578125" customWidth="1"/>
    <col min="3577" max="3577" width="31.140625" customWidth="1"/>
    <col min="3578" max="3578" width="7.7109375" customWidth="1"/>
    <col min="3579" max="3579" width="2.42578125" customWidth="1"/>
    <col min="3580" max="3580" width="11.5703125" customWidth="1"/>
    <col min="3581" max="3581" width="2.5703125" customWidth="1"/>
    <col min="3582" max="3582" width="11.5703125" customWidth="1"/>
    <col min="3583" max="3583" width="2.42578125" customWidth="1"/>
    <col min="3584" max="3584" width="10.85546875" customWidth="1"/>
    <col min="3585" max="3585" width="2.42578125" customWidth="1"/>
    <col min="3586" max="3586" width="11.140625" customWidth="1"/>
    <col min="3587" max="3587" width="1.85546875" customWidth="1"/>
    <col min="3588" max="3588" width="11" customWidth="1"/>
    <col min="3589" max="3589" width="0.85546875" customWidth="1"/>
    <col min="3590" max="3590" width="1.85546875" customWidth="1"/>
    <col min="3591" max="3591" width="11.85546875" bestFit="1" customWidth="1"/>
    <col min="3592" max="3592" width="15.140625" bestFit="1" customWidth="1"/>
    <col min="3593" max="3593" width="5" customWidth="1"/>
    <col min="3594" max="3594" width="10.28515625" bestFit="1" customWidth="1"/>
    <col min="3595" max="3595" width="5" customWidth="1"/>
    <col min="3596" max="3596" width="10.28515625" bestFit="1" customWidth="1"/>
    <col min="3600" max="3600" width="10.28515625" bestFit="1" customWidth="1"/>
    <col min="3830" max="3830" width="3.5703125" customWidth="1"/>
    <col min="3831" max="3831" width="4.85546875" customWidth="1"/>
    <col min="3832" max="3832" width="5.42578125" customWidth="1"/>
    <col min="3833" max="3833" width="31.140625" customWidth="1"/>
    <col min="3834" max="3834" width="7.7109375" customWidth="1"/>
    <col min="3835" max="3835" width="2.42578125" customWidth="1"/>
    <col min="3836" max="3836" width="11.5703125" customWidth="1"/>
    <col min="3837" max="3837" width="2.5703125" customWidth="1"/>
    <col min="3838" max="3838" width="11.5703125" customWidth="1"/>
    <col min="3839" max="3839" width="2.42578125" customWidth="1"/>
    <col min="3840" max="3840" width="10.85546875" customWidth="1"/>
    <col min="3841" max="3841" width="2.42578125" customWidth="1"/>
    <col min="3842" max="3842" width="11.140625" customWidth="1"/>
    <col min="3843" max="3843" width="1.85546875" customWidth="1"/>
    <col min="3844" max="3844" width="11" customWidth="1"/>
    <col min="3845" max="3845" width="0.85546875" customWidth="1"/>
    <col min="3846" max="3846" width="1.85546875" customWidth="1"/>
    <col min="3847" max="3847" width="11.85546875" bestFit="1" customWidth="1"/>
    <col min="3848" max="3848" width="15.140625" bestFit="1" customWidth="1"/>
    <col min="3849" max="3849" width="5" customWidth="1"/>
    <col min="3850" max="3850" width="10.28515625" bestFit="1" customWidth="1"/>
    <col min="3851" max="3851" width="5" customWidth="1"/>
    <col min="3852" max="3852" width="10.28515625" bestFit="1" customWidth="1"/>
    <col min="3856" max="3856" width="10.28515625" bestFit="1" customWidth="1"/>
    <col min="4086" max="4086" width="3.5703125" customWidth="1"/>
    <col min="4087" max="4087" width="4.85546875" customWidth="1"/>
    <col min="4088" max="4088" width="5.42578125" customWidth="1"/>
    <col min="4089" max="4089" width="31.140625" customWidth="1"/>
    <col min="4090" max="4090" width="7.7109375" customWidth="1"/>
    <col min="4091" max="4091" width="2.42578125" customWidth="1"/>
    <col min="4092" max="4092" width="11.5703125" customWidth="1"/>
    <col min="4093" max="4093" width="2.5703125" customWidth="1"/>
    <col min="4094" max="4094" width="11.5703125" customWidth="1"/>
    <col min="4095" max="4095" width="2.42578125" customWidth="1"/>
    <col min="4096" max="4096" width="10.85546875" customWidth="1"/>
    <col min="4097" max="4097" width="2.42578125" customWidth="1"/>
    <col min="4098" max="4098" width="11.140625" customWidth="1"/>
    <col min="4099" max="4099" width="1.85546875" customWidth="1"/>
    <col min="4100" max="4100" width="11" customWidth="1"/>
    <col min="4101" max="4101" width="0.85546875" customWidth="1"/>
    <col min="4102" max="4102" width="1.85546875" customWidth="1"/>
    <col min="4103" max="4103" width="11.85546875" bestFit="1" customWidth="1"/>
    <col min="4104" max="4104" width="15.140625" bestFit="1" customWidth="1"/>
    <col min="4105" max="4105" width="5" customWidth="1"/>
    <col min="4106" max="4106" width="10.28515625" bestFit="1" customWidth="1"/>
    <col min="4107" max="4107" width="5" customWidth="1"/>
    <col min="4108" max="4108" width="10.28515625" bestFit="1" customWidth="1"/>
    <col min="4112" max="4112" width="10.28515625" bestFit="1" customWidth="1"/>
    <col min="4342" max="4342" width="3.5703125" customWidth="1"/>
    <col min="4343" max="4343" width="4.85546875" customWidth="1"/>
    <col min="4344" max="4344" width="5.42578125" customWidth="1"/>
    <col min="4345" max="4345" width="31.140625" customWidth="1"/>
    <col min="4346" max="4346" width="7.7109375" customWidth="1"/>
    <col min="4347" max="4347" width="2.42578125" customWidth="1"/>
    <col min="4348" max="4348" width="11.5703125" customWidth="1"/>
    <col min="4349" max="4349" width="2.5703125" customWidth="1"/>
    <col min="4350" max="4350" width="11.5703125" customWidth="1"/>
    <col min="4351" max="4351" width="2.42578125" customWidth="1"/>
    <col min="4352" max="4352" width="10.85546875" customWidth="1"/>
    <col min="4353" max="4353" width="2.42578125" customWidth="1"/>
    <col min="4354" max="4354" width="11.140625" customWidth="1"/>
    <col min="4355" max="4355" width="1.85546875" customWidth="1"/>
    <col min="4356" max="4356" width="11" customWidth="1"/>
    <col min="4357" max="4357" width="0.85546875" customWidth="1"/>
    <col min="4358" max="4358" width="1.85546875" customWidth="1"/>
    <col min="4359" max="4359" width="11.85546875" bestFit="1" customWidth="1"/>
    <col min="4360" max="4360" width="15.140625" bestFit="1" customWidth="1"/>
    <col min="4361" max="4361" width="5" customWidth="1"/>
    <col min="4362" max="4362" width="10.28515625" bestFit="1" customWidth="1"/>
    <col min="4363" max="4363" width="5" customWidth="1"/>
    <col min="4364" max="4364" width="10.28515625" bestFit="1" customWidth="1"/>
    <col min="4368" max="4368" width="10.28515625" bestFit="1" customWidth="1"/>
    <col min="4598" max="4598" width="3.5703125" customWidth="1"/>
    <col min="4599" max="4599" width="4.85546875" customWidth="1"/>
    <col min="4600" max="4600" width="5.42578125" customWidth="1"/>
    <col min="4601" max="4601" width="31.140625" customWidth="1"/>
    <col min="4602" max="4602" width="7.7109375" customWidth="1"/>
    <col min="4603" max="4603" width="2.42578125" customWidth="1"/>
    <col min="4604" max="4604" width="11.5703125" customWidth="1"/>
    <col min="4605" max="4605" width="2.5703125" customWidth="1"/>
    <col min="4606" max="4606" width="11.5703125" customWidth="1"/>
    <col min="4607" max="4607" width="2.42578125" customWidth="1"/>
    <col min="4608" max="4608" width="10.85546875" customWidth="1"/>
    <col min="4609" max="4609" width="2.42578125" customWidth="1"/>
    <col min="4610" max="4610" width="11.140625" customWidth="1"/>
    <col min="4611" max="4611" width="1.85546875" customWidth="1"/>
    <col min="4612" max="4612" width="11" customWidth="1"/>
    <col min="4613" max="4613" width="0.85546875" customWidth="1"/>
    <col min="4614" max="4614" width="1.85546875" customWidth="1"/>
    <col min="4615" max="4615" width="11.85546875" bestFit="1" customWidth="1"/>
    <col min="4616" max="4616" width="15.140625" bestFit="1" customWidth="1"/>
    <col min="4617" max="4617" width="5" customWidth="1"/>
    <col min="4618" max="4618" width="10.28515625" bestFit="1" customWidth="1"/>
    <col min="4619" max="4619" width="5" customWidth="1"/>
    <col min="4620" max="4620" width="10.28515625" bestFit="1" customWidth="1"/>
    <col min="4624" max="4624" width="10.28515625" bestFit="1" customWidth="1"/>
    <col min="4854" max="4854" width="3.5703125" customWidth="1"/>
    <col min="4855" max="4855" width="4.85546875" customWidth="1"/>
    <col min="4856" max="4856" width="5.42578125" customWidth="1"/>
    <col min="4857" max="4857" width="31.140625" customWidth="1"/>
    <col min="4858" max="4858" width="7.7109375" customWidth="1"/>
    <col min="4859" max="4859" width="2.42578125" customWidth="1"/>
    <col min="4860" max="4860" width="11.5703125" customWidth="1"/>
    <col min="4861" max="4861" width="2.5703125" customWidth="1"/>
    <col min="4862" max="4862" width="11.5703125" customWidth="1"/>
    <col min="4863" max="4863" width="2.42578125" customWidth="1"/>
    <col min="4864" max="4864" width="10.85546875" customWidth="1"/>
    <col min="4865" max="4865" width="2.42578125" customWidth="1"/>
    <col min="4866" max="4866" width="11.140625" customWidth="1"/>
    <col min="4867" max="4867" width="1.85546875" customWidth="1"/>
    <col min="4868" max="4868" width="11" customWidth="1"/>
    <col min="4869" max="4869" width="0.85546875" customWidth="1"/>
    <col min="4870" max="4870" width="1.85546875" customWidth="1"/>
    <col min="4871" max="4871" width="11.85546875" bestFit="1" customWidth="1"/>
    <col min="4872" max="4872" width="15.140625" bestFit="1" customWidth="1"/>
    <col min="4873" max="4873" width="5" customWidth="1"/>
    <col min="4874" max="4874" width="10.28515625" bestFit="1" customWidth="1"/>
    <col min="4875" max="4875" width="5" customWidth="1"/>
    <col min="4876" max="4876" width="10.28515625" bestFit="1" customWidth="1"/>
    <col min="4880" max="4880" width="10.28515625" bestFit="1" customWidth="1"/>
    <col min="5110" max="5110" width="3.5703125" customWidth="1"/>
    <col min="5111" max="5111" width="4.85546875" customWidth="1"/>
    <col min="5112" max="5112" width="5.42578125" customWidth="1"/>
    <col min="5113" max="5113" width="31.140625" customWidth="1"/>
    <col min="5114" max="5114" width="7.7109375" customWidth="1"/>
    <col min="5115" max="5115" width="2.42578125" customWidth="1"/>
    <col min="5116" max="5116" width="11.5703125" customWidth="1"/>
    <col min="5117" max="5117" width="2.5703125" customWidth="1"/>
    <col min="5118" max="5118" width="11.5703125" customWidth="1"/>
    <col min="5119" max="5119" width="2.42578125" customWidth="1"/>
    <col min="5120" max="5120" width="10.85546875" customWidth="1"/>
    <col min="5121" max="5121" width="2.42578125" customWidth="1"/>
    <col min="5122" max="5122" width="11.140625" customWidth="1"/>
    <col min="5123" max="5123" width="1.85546875" customWidth="1"/>
    <col min="5124" max="5124" width="11" customWidth="1"/>
    <col min="5125" max="5125" width="0.85546875" customWidth="1"/>
    <col min="5126" max="5126" width="1.85546875" customWidth="1"/>
    <col min="5127" max="5127" width="11.85546875" bestFit="1" customWidth="1"/>
    <col min="5128" max="5128" width="15.140625" bestFit="1" customWidth="1"/>
    <col min="5129" max="5129" width="5" customWidth="1"/>
    <col min="5130" max="5130" width="10.28515625" bestFit="1" customWidth="1"/>
    <col min="5131" max="5131" width="5" customWidth="1"/>
    <col min="5132" max="5132" width="10.28515625" bestFit="1" customWidth="1"/>
    <col min="5136" max="5136" width="10.28515625" bestFit="1" customWidth="1"/>
    <col min="5366" max="5366" width="3.5703125" customWidth="1"/>
    <col min="5367" max="5367" width="4.85546875" customWidth="1"/>
    <col min="5368" max="5368" width="5.42578125" customWidth="1"/>
    <col min="5369" max="5369" width="31.140625" customWidth="1"/>
    <col min="5370" max="5370" width="7.7109375" customWidth="1"/>
    <col min="5371" max="5371" width="2.42578125" customWidth="1"/>
    <col min="5372" max="5372" width="11.5703125" customWidth="1"/>
    <col min="5373" max="5373" width="2.5703125" customWidth="1"/>
    <col min="5374" max="5374" width="11.5703125" customWidth="1"/>
    <col min="5375" max="5375" width="2.42578125" customWidth="1"/>
    <col min="5376" max="5376" width="10.85546875" customWidth="1"/>
    <col min="5377" max="5377" width="2.42578125" customWidth="1"/>
    <col min="5378" max="5378" width="11.140625" customWidth="1"/>
    <col min="5379" max="5379" width="1.85546875" customWidth="1"/>
    <col min="5380" max="5380" width="11" customWidth="1"/>
    <col min="5381" max="5381" width="0.85546875" customWidth="1"/>
    <col min="5382" max="5382" width="1.85546875" customWidth="1"/>
    <col min="5383" max="5383" width="11.85546875" bestFit="1" customWidth="1"/>
    <col min="5384" max="5384" width="15.140625" bestFit="1" customWidth="1"/>
    <col min="5385" max="5385" width="5" customWidth="1"/>
    <col min="5386" max="5386" width="10.28515625" bestFit="1" customWidth="1"/>
    <col min="5387" max="5387" width="5" customWidth="1"/>
    <col min="5388" max="5388" width="10.28515625" bestFit="1" customWidth="1"/>
    <col min="5392" max="5392" width="10.28515625" bestFit="1" customWidth="1"/>
    <col min="5622" max="5622" width="3.5703125" customWidth="1"/>
    <col min="5623" max="5623" width="4.85546875" customWidth="1"/>
    <col min="5624" max="5624" width="5.42578125" customWidth="1"/>
    <col min="5625" max="5625" width="31.140625" customWidth="1"/>
    <col min="5626" max="5626" width="7.7109375" customWidth="1"/>
    <col min="5627" max="5627" width="2.42578125" customWidth="1"/>
    <col min="5628" max="5628" width="11.5703125" customWidth="1"/>
    <col min="5629" max="5629" width="2.5703125" customWidth="1"/>
    <col min="5630" max="5630" width="11.5703125" customWidth="1"/>
    <col min="5631" max="5631" width="2.42578125" customWidth="1"/>
    <col min="5632" max="5632" width="10.85546875" customWidth="1"/>
    <col min="5633" max="5633" width="2.42578125" customWidth="1"/>
    <col min="5634" max="5634" width="11.140625" customWidth="1"/>
    <col min="5635" max="5635" width="1.85546875" customWidth="1"/>
    <col min="5636" max="5636" width="11" customWidth="1"/>
    <col min="5637" max="5637" width="0.85546875" customWidth="1"/>
    <col min="5638" max="5638" width="1.85546875" customWidth="1"/>
    <col min="5639" max="5639" width="11.85546875" bestFit="1" customWidth="1"/>
    <col min="5640" max="5640" width="15.140625" bestFit="1" customWidth="1"/>
    <col min="5641" max="5641" width="5" customWidth="1"/>
    <col min="5642" max="5642" width="10.28515625" bestFit="1" customWidth="1"/>
    <col min="5643" max="5643" width="5" customWidth="1"/>
    <col min="5644" max="5644" width="10.28515625" bestFit="1" customWidth="1"/>
    <col min="5648" max="5648" width="10.28515625" bestFit="1" customWidth="1"/>
    <col min="5878" max="5878" width="3.5703125" customWidth="1"/>
    <col min="5879" max="5879" width="4.85546875" customWidth="1"/>
    <col min="5880" max="5880" width="5.42578125" customWidth="1"/>
    <col min="5881" max="5881" width="31.140625" customWidth="1"/>
    <col min="5882" max="5882" width="7.7109375" customWidth="1"/>
    <col min="5883" max="5883" width="2.42578125" customWidth="1"/>
    <col min="5884" max="5884" width="11.5703125" customWidth="1"/>
    <col min="5885" max="5885" width="2.5703125" customWidth="1"/>
    <col min="5886" max="5886" width="11.5703125" customWidth="1"/>
    <col min="5887" max="5887" width="2.42578125" customWidth="1"/>
    <col min="5888" max="5888" width="10.85546875" customWidth="1"/>
    <col min="5889" max="5889" width="2.42578125" customWidth="1"/>
    <col min="5890" max="5890" width="11.140625" customWidth="1"/>
    <col min="5891" max="5891" width="1.85546875" customWidth="1"/>
    <col min="5892" max="5892" width="11" customWidth="1"/>
    <col min="5893" max="5893" width="0.85546875" customWidth="1"/>
    <col min="5894" max="5894" width="1.85546875" customWidth="1"/>
    <col min="5895" max="5895" width="11.85546875" bestFit="1" customWidth="1"/>
    <col min="5896" max="5896" width="15.140625" bestFit="1" customWidth="1"/>
    <col min="5897" max="5897" width="5" customWidth="1"/>
    <col min="5898" max="5898" width="10.28515625" bestFit="1" customWidth="1"/>
    <col min="5899" max="5899" width="5" customWidth="1"/>
    <col min="5900" max="5900" width="10.28515625" bestFit="1" customWidth="1"/>
    <col min="5904" max="5904" width="10.28515625" bestFit="1" customWidth="1"/>
    <col min="6134" max="6134" width="3.5703125" customWidth="1"/>
    <col min="6135" max="6135" width="4.85546875" customWidth="1"/>
    <col min="6136" max="6136" width="5.42578125" customWidth="1"/>
    <col min="6137" max="6137" width="31.140625" customWidth="1"/>
    <col min="6138" max="6138" width="7.7109375" customWidth="1"/>
    <col min="6139" max="6139" width="2.42578125" customWidth="1"/>
    <col min="6140" max="6140" width="11.5703125" customWidth="1"/>
    <col min="6141" max="6141" width="2.5703125" customWidth="1"/>
    <col min="6142" max="6142" width="11.5703125" customWidth="1"/>
    <col min="6143" max="6143" width="2.42578125" customWidth="1"/>
    <col min="6144" max="6144" width="10.85546875" customWidth="1"/>
    <col min="6145" max="6145" width="2.42578125" customWidth="1"/>
    <col min="6146" max="6146" width="11.140625" customWidth="1"/>
    <col min="6147" max="6147" width="1.85546875" customWidth="1"/>
    <col min="6148" max="6148" width="11" customWidth="1"/>
    <col min="6149" max="6149" width="0.85546875" customWidth="1"/>
    <col min="6150" max="6150" width="1.85546875" customWidth="1"/>
    <col min="6151" max="6151" width="11.85546875" bestFit="1" customWidth="1"/>
    <col min="6152" max="6152" width="15.140625" bestFit="1" customWidth="1"/>
    <col min="6153" max="6153" width="5" customWidth="1"/>
    <col min="6154" max="6154" width="10.28515625" bestFit="1" customWidth="1"/>
    <col min="6155" max="6155" width="5" customWidth="1"/>
    <col min="6156" max="6156" width="10.28515625" bestFit="1" customWidth="1"/>
    <col min="6160" max="6160" width="10.28515625" bestFit="1" customWidth="1"/>
    <col min="6390" max="6390" width="3.5703125" customWidth="1"/>
    <col min="6391" max="6391" width="4.85546875" customWidth="1"/>
    <col min="6392" max="6392" width="5.42578125" customWidth="1"/>
    <col min="6393" max="6393" width="31.140625" customWidth="1"/>
    <col min="6394" max="6394" width="7.7109375" customWidth="1"/>
    <col min="6395" max="6395" width="2.42578125" customWidth="1"/>
    <col min="6396" max="6396" width="11.5703125" customWidth="1"/>
    <col min="6397" max="6397" width="2.5703125" customWidth="1"/>
    <col min="6398" max="6398" width="11.5703125" customWidth="1"/>
    <col min="6399" max="6399" width="2.42578125" customWidth="1"/>
    <col min="6400" max="6400" width="10.85546875" customWidth="1"/>
    <col min="6401" max="6401" width="2.42578125" customWidth="1"/>
    <col min="6402" max="6402" width="11.140625" customWidth="1"/>
    <col min="6403" max="6403" width="1.85546875" customWidth="1"/>
    <col min="6404" max="6404" width="11" customWidth="1"/>
    <col min="6405" max="6405" width="0.85546875" customWidth="1"/>
    <col min="6406" max="6406" width="1.85546875" customWidth="1"/>
    <col min="6407" max="6407" width="11.85546875" bestFit="1" customWidth="1"/>
    <col min="6408" max="6408" width="15.140625" bestFit="1" customWidth="1"/>
    <col min="6409" max="6409" width="5" customWidth="1"/>
    <col min="6410" max="6410" width="10.28515625" bestFit="1" customWidth="1"/>
    <col min="6411" max="6411" width="5" customWidth="1"/>
    <col min="6412" max="6412" width="10.28515625" bestFit="1" customWidth="1"/>
    <col min="6416" max="6416" width="10.28515625" bestFit="1" customWidth="1"/>
    <col min="6646" max="6646" width="3.5703125" customWidth="1"/>
    <col min="6647" max="6647" width="4.85546875" customWidth="1"/>
    <col min="6648" max="6648" width="5.42578125" customWidth="1"/>
    <col min="6649" max="6649" width="31.140625" customWidth="1"/>
    <col min="6650" max="6650" width="7.7109375" customWidth="1"/>
    <col min="6651" max="6651" width="2.42578125" customWidth="1"/>
    <col min="6652" max="6652" width="11.5703125" customWidth="1"/>
    <col min="6653" max="6653" width="2.5703125" customWidth="1"/>
    <col min="6654" max="6654" width="11.5703125" customWidth="1"/>
    <col min="6655" max="6655" width="2.42578125" customWidth="1"/>
    <col min="6656" max="6656" width="10.85546875" customWidth="1"/>
    <col min="6657" max="6657" width="2.42578125" customWidth="1"/>
    <col min="6658" max="6658" width="11.140625" customWidth="1"/>
    <col min="6659" max="6659" width="1.85546875" customWidth="1"/>
    <col min="6660" max="6660" width="11" customWidth="1"/>
    <col min="6661" max="6661" width="0.85546875" customWidth="1"/>
    <col min="6662" max="6662" width="1.85546875" customWidth="1"/>
    <col min="6663" max="6663" width="11.85546875" bestFit="1" customWidth="1"/>
    <col min="6664" max="6664" width="15.140625" bestFit="1" customWidth="1"/>
    <col min="6665" max="6665" width="5" customWidth="1"/>
    <col min="6666" max="6666" width="10.28515625" bestFit="1" customWidth="1"/>
    <col min="6667" max="6667" width="5" customWidth="1"/>
    <col min="6668" max="6668" width="10.28515625" bestFit="1" customWidth="1"/>
    <col min="6672" max="6672" width="10.28515625" bestFit="1" customWidth="1"/>
    <col min="6902" max="6902" width="3.5703125" customWidth="1"/>
    <col min="6903" max="6903" width="4.85546875" customWidth="1"/>
    <col min="6904" max="6904" width="5.42578125" customWidth="1"/>
    <col min="6905" max="6905" width="31.140625" customWidth="1"/>
    <col min="6906" max="6906" width="7.7109375" customWidth="1"/>
    <col min="6907" max="6907" width="2.42578125" customWidth="1"/>
    <col min="6908" max="6908" width="11.5703125" customWidth="1"/>
    <col min="6909" max="6909" width="2.5703125" customWidth="1"/>
    <col min="6910" max="6910" width="11.5703125" customWidth="1"/>
    <col min="6911" max="6911" width="2.42578125" customWidth="1"/>
    <col min="6912" max="6912" width="10.85546875" customWidth="1"/>
    <col min="6913" max="6913" width="2.42578125" customWidth="1"/>
    <col min="6914" max="6914" width="11.140625" customWidth="1"/>
    <col min="6915" max="6915" width="1.85546875" customWidth="1"/>
    <col min="6916" max="6916" width="11" customWidth="1"/>
    <col min="6917" max="6917" width="0.85546875" customWidth="1"/>
    <col min="6918" max="6918" width="1.85546875" customWidth="1"/>
    <col min="6919" max="6919" width="11.85546875" bestFit="1" customWidth="1"/>
    <col min="6920" max="6920" width="15.140625" bestFit="1" customWidth="1"/>
    <col min="6921" max="6921" width="5" customWidth="1"/>
    <col min="6922" max="6922" width="10.28515625" bestFit="1" customWidth="1"/>
    <col min="6923" max="6923" width="5" customWidth="1"/>
    <col min="6924" max="6924" width="10.28515625" bestFit="1" customWidth="1"/>
    <col min="6928" max="6928" width="10.28515625" bestFit="1" customWidth="1"/>
    <col min="7158" max="7158" width="3.5703125" customWidth="1"/>
    <col min="7159" max="7159" width="4.85546875" customWidth="1"/>
    <col min="7160" max="7160" width="5.42578125" customWidth="1"/>
    <col min="7161" max="7161" width="31.140625" customWidth="1"/>
    <col min="7162" max="7162" width="7.7109375" customWidth="1"/>
    <col min="7163" max="7163" width="2.42578125" customWidth="1"/>
    <col min="7164" max="7164" width="11.5703125" customWidth="1"/>
    <col min="7165" max="7165" width="2.5703125" customWidth="1"/>
    <col min="7166" max="7166" width="11.5703125" customWidth="1"/>
    <col min="7167" max="7167" width="2.42578125" customWidth="1"/>
    <col min="7168" max="7168" width="10.85546875" customWidth="1"/>
    <col min="7169" max="7169" width="2.42578125" customWidth="1"/>
    <col min="7170" max="7170" width="11.140625" customWidth="1"/>
    <col min="7171" max="7171" width="1.85546875" customWidth="1"/>
    <col min="7172" max="7172" width="11" customWidth="1"/>
    <col min="7173" max="7173" width="0.85546875" customWidth="1"/>
    <col min="7174" max="7174" width="1.85546875" customWidth="1"/>
    <col min="7175" max="7175" width="11.85546875" bestFit="1" customWidth="1"/>
    <col min="7176" max="7176" width="15.140625" bestFit="1" customWidth="1"/>
    <col min="7177" max="7177" width="5" customWidth="1"/>
    <col min="7178" max="7178" width="10.28515625" bestFit="1" customWidth="1"/>
    <col min="7179" max="7179" width="5" customWidth="1"/>
    <col min="7180" max="7180" width="10.28515625" bestFit="1" customWidth="1"/>
    <col min="7184" max="7184" width="10.28515625" bestFit="1" customWidth="1"/>
    <col min="7414" max="7414" width="3.5703125" customWidth="1"/>
    <col min="7415" max="7415" width="4.85546875" customWidth="1"/>
    <col min="7416" max="7416" width="5.42578125" customWidth="1"/>
    <col min="7417" max="7417" width="31.140625" customWidth="1"/>
    <col min="7418" max="7418" width="7.7109375" customWidth="1"/>
    <col min="7419" max="7419" width="2.42578125" customWidth="1"/>
    <col min="7420" max="7420" width="11.5703125" customWidth="1"/>
    <col min="7421" max="7421" width="2.5703125" customWidth="1"/>
    <col min="7422" max="7422" width="11.5703125" customWidth="1"/>
    <col min="7423" max="7423" width="2.42578125" customWidth="1"/>
    <col min="7424" max="7424" width="10.85546875" customWidth="1"/>
    <col min="7425" max="7425" width="2.42578125" customWidth="1"/>
    <col min="7426" max="7426" width="11.140625" customWidth="1"/>
    <col min="7427" max="7427" width="1.85546875" customWidth="1"/>
    <col min="7428" max="7428" width="11" customWidth="1"/>
    <col min="7429" max="7429" width="0.85546875" customWidth="1"/>
    <col min="7430" max="7430" width="1.85546875" customWidth="1"/>
    <col min="7431" max="7431" width="11.85546875" bestFit="1" customWidth="1"/>
    <col min="7432" max="7432" width="15.140625" bestFit="1" customWidth="1"/>
    <col min="7433" max="7433" width="5" customWidth="1"/>
    <col min="7434" max="7434" width="10.28515625" bestFit="1" customWidth="1"/>
    <col min="7435" max="7435" width="5" customWidth="1"/>
    <col min="7436" max="7436" width="10.28515625" bestFit="1" customWidth="1"/>
    <col min="7440" max="7440" width="10.28515625" bestFit="1" customWidth="1"/>
    <col min="7670" max="7670" width="3.5703125" customWidth="1"/>
    <col min="7671" max="7671" width="4.85546875" customWidth="1"/>
    <col min="7672" max="7672" width="5.42578125" customWidth="1"/>
    <col min="7673" max="7673" width="31.140625" customWidth="1"/>
    <col min="7674" max="7674" width="7.7109375" customWidth="1"/>
    <col min="7675" max="7675" width="2.42578125" customWidth="1"/>
    <col min="7676" max="7676" width="11.5703125" customWidth="1"/>
    <col min="7677" max="7677" width="2.5703125" customWidth="1"/>
    <col min="7678" max="7678" width="11.5703125" customWidth="1"/>
    <col min="7679" max="7679" width="2.42578125" customWidth="1"/>
    <col min="7680" max="7680" width="10.85546875" customWidth="1"/>
    <col min="7681" max="7681" width="2.42578125" customWidth="1"/>
    <col min="7682" max="7682" width="11.140625" customWidth="1"/>
    <col min="7683" max="7683" width="1.85546875" customWidth="1"/>
    <col min="7684" max="7684" width="11" customWidth="1"/>
    <col min="7685" max="7685" width="0.85546875" customWidth="1"/>
    <col min="7686" max="7686" width="1.85546875" customWidth="1"/>
    <col min="7687" max="7687" width="11.85546875" bestFit="1" customWidth="1"/>
    <col min="7688" max="7688" width="15.140625" bestFit="1" customWidth="1"/>
    <col min="7689" max="7689" width="5" customWidth="1"/>
    <col min="7690" max="7690" width="10.28515625" bestFit="1" customWidth="1"/>
    <col min="7691" max="7691" width="5" customWidth="1"/>
    <col min="7692" max="7692" width="10.28515625" bestFit="1" customWidth="1"/>
    <col min="7696" max="7696" width="10.28515625" bestFit="1" customWidth="1"/>
    <col min="7926" max="7926" width="3.5703125" customWidth="1"/>
    <col min="7927" max="7927" width="4.85546875" customWidth="1"/>
    <col min="7928" max="7928" width="5.42578125" customWidth="1"/>
    <col min="7929" max="7929" width="31.140625" customWidth="1"/>
    <col min="7930" max="7930" width="7.7109375" customWidth="1"/>
    <col min="7931" max="7931" width="2.42578125" customWidth="1"/>
    <col min="7932" max="7932" width="11.5703125" customWidth="1"/>
    <col min="7933" max="7933" width="2.5703125" customWidth="1"/>
    <col min="7934" max="7934" width="11.5703125" customWidth="1"/>
    <col min="7935" max="7935" width="2.42578125" customWidth="1"/>
    <col min="7936" max="7936" width="10.85546875" customWidth="1"/>
    <col min="7937" max="7937" width="2.42578125" customWidth="1"/>
    <col min="7938" max="7938" width="11.140625" customWidth="1"/>
    <col min="7939" max="7939" width="1.85546875" customWidth="1"/>
    <col min="7940" max="7940" width="11" customWidth="1"/>
    <col min="7941" max="7941" width="0.85546875" customWidth="1"/>
    <col min="7942" max="7942" width="1.85546875" customWidth="1"/>
    <col min="7943" max="7943" width="11.85546875" bestFit="1" customWidth="1"/>
    <col min="7944" max="7944" width="15.140625" bestFit="1" customWidth="1"/>
    <col min="7945" max="7945" width="5" customWidth="1"/>
    <col min="7946" max="7946" width="10.28515625" bestFit="1" customWidth="1"/>
    <col min="7947" max="7947" width="5" customWidth="1"/>
    <col min="7948" max="7948" width="10.28515625" bestFit="1" customWidth="1"/>
    <col min="7952" max="7952" width="10.28515625" bestFit="1" customWidth="1"/>
    <col min="8182" max="8182" width="3.5703125" customWidth="1"/>
    <col min="8183" max="8183" width="4.85546875" customWidth="1"/>
    <col min="8184" max="8184" width="5.42578125" customWidth="1"/>
    <col min="8185" max="8185" width="31.140625" customWidth="1"/>
    <col min="8186" max="8186" width="7.7109375" customWidth="1"/>
    <col min="8187" max="8187" width="2.42578125" customWidth="1"/>
    <col min="8188" max="8188" width="11.5703125" customWidth="1"/>
    <col min="8189" max="8189" width="2.5703125" customWidth="1"/>
    <col min="8190" max="8190" width="11.5703125" customWidth="1"/>
    <col min="8191" max="8191" width="2.42578125" customWidth="1"/>
    <col min="8192" max="8192" width="10.85546875" customWidth="1"/>
    <col min="8193" max="8193" width="2.42578125" customWidth="1"/>
    <col min="8194" max="8194" width="11.140625" customWidth="1"/>
    <col min="8195" max="8195" width="1.85546875" customWidth="1"/>
    <col min="8196" max="8196" width="11" customWidth="1"/>
    <col min="8197" max="8197" width="0.85546875" customWidth="1"/>
    <col min="8198" max="8198" width="1.85546875" customWidth="1"/>
    <col min="8199" max="8199" width="11.85546875" bestFit="1" customWidth="1"/>
    <col min="8200" max="8200" width="15.140625" bestFit="1" customWidth="1"/>
    <col min="8201" max="8201" width="5" customWidth="1"/>
    <col min="8202" max="8202" width="10.28515625" bestFit="1" customWidth="1"/>
    <col min="8203" max="8203" width="5" customWidth="1"/>
    <col min="8204" max="8204" width="10.28515625" bestFit="1" customWidth="1"/>
    <col min="8208" max="8208" width="10.28515625" bestFit="1" customWidth="1"/>
    <col min="8438" max="8438" width="3.5703125" customWidth="1"/>
    <col min="8439" max="8439" width="4.85546875" customWidth="1"/>
    <col min="8440" max="8440" width="5.42578125" customWidth="1"/>
    <col min="8441" max="8441" width="31.140625" customWidth="1"/>
    <col min="8442" max="8442" width="7.7109375" customWidth="1"/>
    <col min="8443" max="8443" width="2.42578125" customWidth="1"/>
    <col min="8444" max="8444" width="11.5703125" customWidth="1"/>
    <col min="8445" max="8445" width="2.5703125" customWidth="1"/>
    <col min="8446" max="8446" width="11.5703125" customWidth="1"/>
    <col min="8447" max="8447" width="2.42578125" customWidth="1"/>
    <col min="8448" max="8448" width="10.85546875" customWidth="1"/>
    <col min="8449" max="8449" width="2.42578125" customWidth="1"/>
    <col min="8450" max="8450" width="11.140625" customWidth="1"/>
    <col min="8451" max="8451" width="1.85546875" customWidth="1"/>
    <col min="8452" max="8452" width="11" customWidth="1"/>
    <col min="8453" max="8453" width="0.85546875" customWidth="1"/>
    <col min="8454" max="8454" width="1.85546875" customWidth="1"/>
    <col min="8455" max="8455" width="11.85546875" bestFit="1" customWidth="1"/>
    <col min="8456" max="8456" width="15.140625" bestFit="1" customWidth="1"/>
    <col min="8457" max="8457" width="5" customWidth="1"/>
    <col min="8458" max="8458" width="10.28515625" bestFit="1" customWidth="1"/>
    <col min="8459" max="8459" width="5" customWidth="1"/>
    <col min="8460" max="8460" width="10.28515625" bestFit="1" customWidth="1"/>
    <col min="8464" max="8464" width="10.28515625" bestFit="1" customWidth="1"/>
    <col min="8694" max="8694" width="3.5703125" customWidth="1"/>
    <col min="8695" max="8695" width="4.85546875" customWidth="1"/>
    <col min="8696" max="8696" width="5.42578125" customWidth="1"/>
    <col min="8697" max="8697" width="31.140625" customWidth="1"/>
    <col min="8698" max="8698" width="7.7109375" customWidth="1"/>
    <col min="8699" max="8699" width="2.42578125" customWidth="1"/>
    <col min="8700" max="8700" width="11.5703125" customWidth="1"/>
    <col min="8701" max="8701" width="2.5703125" customWidth="1"/>
    <col min="8702" max="8702" width="11.5703125" customWidth="1"/>
    <col min="8703" max="8703" width="2.42578125" customWidth="1"/>
    <col min="8704" max="8704" width="10.85546875" customWidth="1"/>
    <col min="8705" max="8705" width="2.42578125" customWidth="1"/>
    <col min="8706" max="8706" width="11.140625" customWidth="1"/>
    <col min="8707" max="8707" width="1.85546875" customWidth="1"/>
    <col min="8708" max="8708" width="11" customWidth="1"/>
    <col min="8709" max="8709" width="0.85546875" customWidth="1"/>
    <col min="8710" max="8710" width="1.85546875" customWidth="1"/>
    <col min="8711" max="8711" width="11.85546875" bestFit="1" customWidth="1"/>
    <col min="8712" max="8712" width="15.140625" bestFit="1" customWidth="1"/>
    <col min="8713" max="8713" width="5" customWidth="1"/>
    <col min="8714" max="8714" width="10.28515625" bestFit="1" customWidth="1"/>
    <col min="8715" max="8715" width="5" customWidth="1"/>
    <col min="8716" max="8716" width="10.28515625" bestFit="1" customWidth="1"/>
    <col min="8720" max="8720" width="10.28515625" bestFit="1" customWidth="1"/>
    <col min="8950" max="8950" width="3.5703125" customWidth="1"/>
    <col min="8951" max="8951" width="4.85546875" customWidth="1"/>
    <col min="8952" max="8952" width="5.42578125" customWidth="1"/>
    <col min="8953" max="8953" width="31.140625" customWidth="1"/>
    <col min="8954" max="8954" width="7.7109375" customWidth="1"/>
    <col min="8955" max="8955" width="2.42578125" customWidth="1"/>
    <col min="8956" max="8956" width="11.5703125" customWidth="1"/>
    <col min="8957" max="8957" width="2.5703125" customWidth="1"/>
    <col min="8958" max="8958" width="11.5703125" customWidth="1"/>
    <col min="8959" max="8959" width="2.42578125" customWidth="1"/>
    <col min="8960" max="8960" width="10.85546875" customWidth="1"/>
    <col min="8961" max="8961" width="2.42578125" customWidth="1"/>
    <col min="8962" max="8962" width="11.140625" customWidth="1"/>
    <col min="8963" max="8963" width="1.85546875" customWidth="1"/>
    <col min="8964" max="8964" width="11" customWidth="1"/>
    <col min="8965" max="8965" width="0.85546875" customWidth="1"/>
    <col min="8966" max="8966" width="1.85546875" customWidth="1"/>
    <col min="8967" max="8967" width="11.85546875" bestFit="1" customWidth="1"/>
    <col min="8968" max="8968" width="15.140625" bestFit="1" customWidth="1"/>
    <col min="8969" max="8969" width="5" customWidth="1"/>
    <col min="8970" max="8970" width="10.28515625" bestFit="1" customWidth="1"/>
    <col min="8971" max="8971" width="5" customWidth="1"/>
    <col min="8972" max="8972" width="10.28515625" bestFit="1" customWidth="1"/>
    <col min="8976" max="8976" width="10.28515625" bestFit="1" customWidth="1"/>
    <col min="9206" max="9206" width="3.5703125" customWidth="1"/>
    <col min="9207" max="9207" width="4.85546875" customWidth="1"/>
    <col min="9208" max="9208" width="5.42578125" customWidth="1"/>
    <col min="9209" max="9209" width="31.140625" customWidth="1"/>
    <col min="9210" max="9210" width="7.7109375" customWidth="1"/>
    <col min="9211" max="9211" width="2.42578125" customWidth="1"/>
    <col min="9212" max="9212" width="11.5703125" customWidth="1"/>
    <col min="9213" max="9213" width="2.5703125" customWidth="1"/>
    <col min="9214" max="9214" width="11.5703125" customWidth="1"/>
    <col min="9215" max="9215" width="2.42578125" customWidth="1"/>
    <col min="9216" max="9216" width="10.85546875" customWidth="1"/>
    <col min="9217" max="9217" width="2.42578125" customWidth="1"/>
    <col min="9218" max="9218" width="11.140625" customWidth="1"/>
    <col min="9219" max="9219" width="1.85546875" customWidth="1"/>
    <col min="9220" max="9220" width="11" customWidth="1"/>
    <col min="9221" max="9221" width="0.85546875" customWidth="1"/>
    <col min="9222" max="9222" width="1.85546875" customWidth="1"/>
    <col min="9223" max="9223" width="11.85546875" bestFit="1" customWidth="1"/>
    <col min="9224" max="9224" width="15.140625" bestFit="1" customWidth="1"/>
    <col min="9225" max="9225" width="5" customWidth="1"/>
    <col min="9226" max="9226" width="10.28515625" bestFit="1" customWidth="1"/>
    <col min="9227" max="9227" width="5" customWidth="1"/>
    <col min="9228" max="9228" width="10.28515625" bestFit="1" customWidth="1"/>
    <col min="9232" max="9232" width="10.28515625" bestFit="1" customWidth="1"/>
    <col min="9462" max="9462" width="3.5703125" customWidth="1"/>
    <col min="9463" max="9463" width="4.85546875" customWidth="1"/>
    <col min="9464" max="9464" width="5.42578125" customWidth="1"/>
    <col min="9465" max="9465" width="31.140625" customWidth="1"/>
    <col min="9466" max="9466" width="7.7109375" customWidth="1"/>
    <col min="9467" max="9467" width="2.42578125" customWidth="1"/>
    <col min="9468" max="9468" width="11.5703125" customWidth="1"/>
    <col min="9469" max="9469" width="2.5703125" customWidth="1"/>
    <col min="9470" max="9470" width="11.5703125" customWidth="1"/>
    <col min="9471" max="9471" width="2.42578125" customWidth="1"/>
    <col min="9472" max="9472" width="10.85546875" customWidth="1"/>
    <col min="9473" max="9473" width="2.42578125" customWidth="1"/>
    <col min="9474" max="9474" width="11.140625" customWidth="1"/>
    <col min="9475" max="9475" width="1.85546875" customWidth="1"/>
    <col min="9476" max="9476" width="11" customWidth="1"/>
    <col min="9477" max="9477" width="0.85546875" customWidth="1"/>
    <col min="9478" max="9478" width="1.85546875" customWidth="1"/>
    <col min="9479" max="9479" width="11.85546875" bestFit="1" customWidth="1"/>
    <col min="9480" max="9480" width="15.140625" bestFit="1" customWidth="1"/>
    <col min="9481" max="9481" width="5" customWidth="1"/>
    <col min="9482" max="9482" width="10.28515625" bestFit="1" customWidth="1"/>
    <col min="9483" max="9483" width="5" customWidth="1"/>
    <col min="9484" max="9484" width="10.28515625" bestFit="1" customWidth="1"/>
    <col min="9488" max="9488" width="10.28515625" bestFit="1" customWidth="1"/>
    <col min="9718" max="9718" width="3.5703125" customWidth="1"/>
    <col min="9719" max="9719" width="4.85546875" customWidth="1"/>
    <col min="9720" max="9720" width="5.42578125" customWidth="1"/>
    <col min="9721" max="9721" width="31.140625" customWidth="1"/>
    <col min="9722" max="9722" width="7.7109375" customWidth="1"/>
    <col min="9723" max="9723" width="2.42578125" customWidth="1"/>
    <col min="9724" max="9724" width="11.5703125" customWidth="1"/>
    <col min="9725" max="9725" width="2.5703125" customWidth="1"/>
    <col min="9726" max="9726" width="11.5703125" customWidth="1"/>
    <col min="9727" max="9727" width="2.42578125" customWidth="1"/>
    <col min="9728" max="9728" width="10.85546875" customWidth="1"/>
    <col min="9729" max="9729" width="2.42578125" customWidth="1"/>
    <col min="9730" max="9730" width="11.140625" customWidth="1"/>
    <col min="9731" max="9731" width="1.85546875" customWidth="1"/>
    <col min="9732" max="9732" width="11" customWidth="1"/>
    <col min="9733" max="9733" width="0.85546875" customWidth="1"/>
    <col min="9734" max="9734" width="1.85546875" customWidth="1"/>
    <col min="9735" max="9735" width="11.85546875" bestFit="1" customWidth="1"/>
    <col min="9736" max="9736" width="15.140625" bestFit="1" customWidth="1"/>
    <col min="9737" max="9737" width="5" customWidth="1"/>
    <col min="9738" max="9738" width="10.28515625" bestFit="1" customWidth="1"/>
    <col min="9739" max="9739" width="5" customWidth="1"/>
    <col min="9740" max="9740" width="10.28515625" bestFit="1" customWidth="1"/>
    <col min="9744" max="9744" width="10.28515625" bestFit="1" customWidth="1"/>
    <col min="9974" max="9974" width="3.5703125" customWidth="1"/>
    <col min="9975" max="9975" width="4.85546875" customWidth="1"/>
    <col min="9976" max="9976" width="5.42578125" customWidth="1"/>
    <col min="9977" max="9977" width="31.140625" customWidth="1"/>
    <col min="9978" max="9978" width="7.7109375" customWidth="1"/>
    <col min="9979" max="9979" width="2.42578125" customWidth="1"/>
    <col min="9980" max="9980" width="11.5703125" customWidth="1"/>
    <col min="9981" max="9981" width="2.5703125" customWidth="1"/>
    <col min="9982" max="9982" width="11.5703125" customWidth="1"/>
    <col min="9983" max="9983" width="2.42578125" customWidth="1"/>
    <col min="9984" max="9984" width="10.85546875" customWidth="1"/>
    <col min="9985" max="9985" width="2.42578125" customWidth="1"/>
    <col min="9986" max="9986" width="11.140625" customWidth="1"/>
    <col min="9987" max="9987" width="1.85546875" customWidth="1"/>
    <col min="9988" max="9988" width="11" customWidth="1"/>
    <col min="9989" max="9989" width="0.85546875" customWidth="1"/>
    <col min="9990" max="9990" width="1.85546875" customWidth="1"/>
    <col min="9991" max="9991" width="11.85546875" bestFit="1" customWidth="1"/>
    <col min="9992" max="9992" width="15.140625" bestFit="1" customWidth="1"/>
    <col min="9993" max="9993" width="5" customWidth="1"/>
    <col min="9994" max="9994" width="10.28515625" bestFit="1" customWidth="1"/>
    <col min="9995" max="9995" width="5" customWidth="1"/>
    <col min="9996" max="9996" width="10.28515625" bestFit="1" customWidth="1"/>
    <col min="10000" max="10000" width="10.28515625" bestFit="1" customWidth="1"/>
    <col min="10230" max="10230" width="3.5703125" customWidth="1"/>
    <col min="10231" max="10231" width="4.85546875" customWidth="1"/>
    <col min="10232" max="10232" width="5.42578125" customWidth="1"/>
    <col min="10233" max="10233" width="31.140625" customWidth="1"/>
    <col min="10234" max="10234" width="7.7109375" customWidth="1"/>
    <col min="10235" max="10235" width="2.42578125" customWidth="1"/>
    <col min="10236" max="10236" width="11.5703125" customWidth="1"/>
    <col min="10237" max="10237" width="2.5703125" customWidth="1"/>
    <col min="10238" max="10238" width="11.5703125" customWidth="1"/>
    <col min="10239" max="10239" width="2.42578125" customWidth="1"/>
    <col min="10240" max="10240" width="10.85546875" customWidth="1"/>
    <col min="10241" max="10241" width="2.42578125" customWidth="1"/>
    <col min="10242" max="10242" width="11.140625" customWidth="1"/>
    <col min="10243" max="10243" width="1.85546875" customWidth="1"/>
    <col min="10244" max="10244" width="11" customWidth="1"/>
    <col min="10245" max="10245" width="0.85546875" customWidth="1"/>
    <col min="10246" max="10246" width="1.85546875" customWidth="1"/>
    <col min="10247" max="10247" width="11.85546875" bestFit="1" customWidth="1"/>
    <col min="10248" max="10248" width="15.140625" bestFit="1" customWidth="1"/>
    <col min="10249" max="10249" width="5" customWidth="1"/>
    <col min="10250" max="10250" width="10.28515625" bestFit="1" customWidth="1"/>
    <col min="10251" max="10251" width="5" customWidth="1"/>
    <col min="10252" max="10252" width="10.28515625" bestFit="1" customWidth="1"/>
    <col min="10256" max="10256" width="10.28515625" bestFit="1" customWidth="1"/>
    <col min="10486" max="10486" width="3.5703125" customWidth="1"/>
    <col min="10487" max="10487" width="4.85546875" customWidth="1"/>
    <col min="10488" max="10488" width="5.42578125" customWidth="1"/>
    <col min="10489" max="10489" width="31.140625" customWidth="1"/>
    <col min="10490" max="10490" width="7.7109375" customWidth="1"/>
    <col min="10491" max="10491" width="2.42578125" customWidth="1"/>
    <col min="10492" max="10492" width="11.5703125" customWidth="1"/>
    <col min="10493" max="10493" width="2.5703125" customWidth="1"/>
    <col min="10494" max="10494" width="11.5703125" customWidth="1"/>
    <col min="10495" max="10495" width="2.42578125" customWidth="1"/>
    <col min="10496" max="10496" width="10.85546875" customWidth="1"/>
    <col min="10497" max="10497" width="2.42578125" customWidth="1"/>
    <col min="10498" max="10498" width="11.140625" customWidth="1"/>
    <col min="10499" max="10499" width="1.85546875" customWidth="1"/>
    <col min="10500" max="10500" width="11" customWidth="1"/>
    <col min="10501" max="10501" width="0.85546875" customWidth="1"/>
    <col min="10502" max="10502" width="1.85546875" customWidth="1"/>
    <col min="10503" max="10503" width="11.85546875" bestFit="1" customWidth="1"/>
    <col min="10504" max="10504" width="15.140625" bestFit="1" customWidth="1"/>
    <col min="10505" max="10505" width="5" customWidth="1"/>
    <col min="10506" max="10506" width="10.28515625" bestFit="1" customWidth="1"/>
    <col min="10507" max="10507" width="5" customWidth="1"/>
    <col min="10508" max="10508" width="10.28515625" bestFit="1" customWidth="1"/>
    <col min="10512" max="10512" width="10.28515625" bestFit="1" customWidth="1"/>
    <col min="10742" max="10742" width="3.5703125" customWidth="1"/>
    <col min="10743" max="10743" width="4.85546875" customWidth="1"/>
    <col min="10744" max="10744" width="5.42578125" customWidth="1"/>
    <col min="10745" max="10745" width="31.140625" customWidth="1"/>
    <col min="10746" max="10746" width="7.7109375" customWidth="1"/>
    <col min="10747" max="10747" width="2.42578125" customWidth="1"/>
    <col min="10748" max="10748" width="11.5703125" customWidth="1"/>
    <col min="10749" max="10749" width="2.5703125" customWidth="1"/>
    <col min="10750" max="10750" width="11.5703125" customWidth="1"/>
    <col min="10751" max="10751" width="2.42578125" customWidth="1"/>
    <col min="10752" max="10752" width="10.85546875" customWidth="1"/>
    <col min="10753" max="10753" width="2.42578125" customWidth="1"/>
    <col min="10754" max="10754" width="11.140625" customWidth="1"/>
    <col min="10755" max="10755" width="1.85546875" customWidth="1"/>
    <col min="10756" max="10756" width="11" customWidth="1"/>
    <col min="10757" max="10757" width="0.85546875" customWidth="1"/>
    <col min="10758" max="10758" width="1.85546875" customWidth="1"/>
    <col min="10759" max="10759" width="11.85546875" bestFit="1" customWidth="1"/>
    <col min="10760" max="10760" width="15.140625" bestFit="1" customWidth="1"/>
    <col min="10761" max="10761" width="5" customWidth="1"/>
    <col min="10762" max="10762" width="10.28515625" bestFit="1" customWidth="1"/>
    <col min="10763" max="10763" width="5" customWidth="1"/>
    <col min="10764" max="10764" width="10.28515625" bestFit="1" customWidth="1"/>
    <col min="10768" max="10768" width="10.28515625" bestFit="1" customWidth="1"/>
    <col min="10998" max="10998" width="3.5703125" customWidth="1"/>
    <col min="10999" max="10999" width="4.85546875" customWidth="1"/>
    <col min="11000" max="11000" width="5.42578125" customWidth="1"/>
    <col min="11001" max="11001" width="31.140625" customWidth="1"/>
    <col min="11002" max="11002" width="7.7109375" customWidth="1"/>
    <col min="11003" max="11003" width="2.42578125" customWidth="1"/>
    <col min="11004" max="11004" width="11.5703125" customWidth="1"/>
    <col min="11005" max="11005" width="2.5703125" customWidth="1"/>
    <col min="11006" max="11006" width="11.5703125" customWidth="1"/>
    <col min="11007" max="11007" width="2.42578125" customWidth="1"/>
    <col min="11008" max="11008" width="10.85546875" customWidth="1"/>
    <col min="11009" max="11009" width="2.42578125" customWidth="1"/>
    <col min="11010" max="11010" width="11.140625" customWidth="1"/>
    <col min="11011" max="11011" width="1.85546875" customWidth="1"/>
    <col min="11012" max="11012" width="11" customWidth="1"/>
    <col min="11013" max="11013" width="0.85546875" customWidth="1"/>
    <col min="11014" max="11014" width="1.85546875" customWidth="1"/>
    <col min="11015" max="11015" width="11.85546875" bestFit="1" customWidth="1"/>
    <col min="11016" max="11016" width="15.140625" bestFit="1" customWidth="1"/>
    <col min="11017" max="11017" width="5" customWidth="1"/>
    <col min="11018" max="11018" width="10.28515625" bestFit="1" customWidth="1"/>
    <col min="11019" max="11019" width="5" customWidth="1"/>
    <col min="11020" max="11020" width="10.28515625" bestFit="1" customWidth="1"/>
    <col min="11024" max="11024" width="10.28515625" bestFit="1" customWidth="1"/>
    <col min="11254" max="11254" width="3.5703125" customWidth="1"/>
    <col min="11255" max="11255" width="4.85546875" customWidth="1"/>
    <col min="11256" max="11256" width="5.42578125" customWidth="1"/>
    <col min="11257" max="11257" width="31.140625" customWidth="1"/>
    <col min="11258" max="11258" width="7.7109375" customWidth="1"/>
    <col min="11259" max="11259" width="2.42578125" customWidth="1"/>
    <col min="11260" max="11260" width="11.5703125" customWidth="1"/>
    <col min="11261" max="11261" width="2.5703125" customWidth="1"/>
    <col min="11262" max="11262" width="11.5703125" customWidth="1"/>
    <col min="11263" max="11263" width="2.42578125" customWidth="1"/>
    <col min="11264" max="11264" width="10.85546875" customWidth="1"/>
    <col min="11265" max="11265" width="2.42578125" customWidth="1"/>
    <col min="11266" max="11266" width="11.140625" customWidth="1"/>
    <col min="11267" max="11267" width="1.85546875" customWidth="1"/>
    <col min="11268" max="11268" width="11" customWidth="1"/>
    <col min="11269" max="11269" width="0.85546875" customWidth="1"/>
    <col min="11270" max="11270" width="1.85546875" customWidth="1"/>
    <col min="11271" max="11271" width="11.85546875" bestFit="1" customWidth="1"/>
    <col min="11272" max="11272" width="15.140625" bestFit="1" customWidth="1"/>
    <col min="11273" max="11273" width="5" customWidth="1"/>
    <col min="11274" max="11274" width="10.28515625" bestFit="1" customWidth="1"/>
    <col min="11275" max="11275" width="5" customWidth="1"/>
    <col min="11276" max="11276" width="10.28515625" bestFit="1" customWidth="1"/>
    <col min="11280" max="11280" width="10.28515625" bestFit="1" customWidth="1"/>
    <col min="11510" max="11510" width="3.5703125" customWidth="1"/>
    <col min="11511" max="11511" width="4.85546875" customWidth="1"/>
    <col min="11512" max="11512" width="5.42578125" customWidth="1"/>
    <col min="11513" max="11513" width="31.140625" customWidth="1"/>
    <col min="11514" max="11514" width="7.7109375" customWidth="1"/>
    <col min="11515" max="11515" width="2.42578125" customWidth="1"/>
    <col min="11516" max="11516" width="11.5703125" customWidth="1"/>
    <col min="11517" max="11517" width="2.5703125" customWidth="1"/>
    <col min="11518" max="11518" width="11.5703125" customWidth="1"/>
    <col min="11519" max="11519" width="2.42578125" customWidth="1"/>
    <col min="11520" max="11520" width="10.85546875" customWidth="1"/>
    <col min="11521" max="11521" width="2.42578125" customWidth="1"/>
    <col min="11522" max="11522" width="11.140625" customWidth="1"/>
    <col min="11523" max="11523" width="1.85546875" customWidth="1"/>
    <col min="11524" max="11524" width="11" customWidth="1"/>
    <col min="11525" max="11525" width="0.85546875" customWidth="1"/>
    <col min="11526" max="11526" width="1.85546875" customWidth="1"/>
    <col min="11527" max="11527" width="11.85546875" bestFit="1" customWidth="1"/>
    <col min="11528" max="11528" width="15.140625" bestFit="1" customWidth="1"/>
    <col min="11529" max="11529" width="5" customWidth="1"/>
    <col min="11530" max="11530" width="10.28515625" bestFit="1" customWidth="1"/>
    <col min="11531" max="11531" width="5" customWidth="1"/>
    <col min="11532" max="11532" width="10.28515625" bestFit="1" customWidth="1"/>
    <col min="11536" max="11536" width="10.28515625" bestFit="1" customWidth="1"/>
    <col min="11766" max="11766" width="3.5703125" customWidth="1"/>
    <col min="11767" max="11767" width="4.85546875" customWidth="1"/>
    <col min="11768" max="11768" width="5.42578125" customWidth="1"/>
    <col min="11769" max="11769" width="31.140625" customWidth="1"/>
    <col min="11770" max="11770" width="7.7109375" customWidth="1"/>
    <col min="11771" max="11771" width="2.42578125" customWidth="1"/>
    <col min="11772" max="11772" width="11.5703125" customWidth="1"/>
    <col min="11773" max="11773" width="2.5703125" customWidth="1"/>
    <col min="11774" max="11774" width="11.5703125" customWidth="1"/>
    <col min="11775" max="11775" width="2.42578125" customWidth="1"/>
    <col min="11776" max="11776" width="10.85546875" customWidth="1"/>
    <col min="11777" max="11777" width="2.42578125" customWidth="1"/>
    <col min="11778" max="11778" width="11.140625" customWidth="1"/>
    <col min="11779" max="11779" width="1.85546875" customWidth="1"/>
    <col min="11780" max="11780" width="11" customWidth="1"/>
    <col min="11781" max="11781" width="0.85546875" customWidth="1"/>
    <col min="11782" max="11782" width="1.85546875" customWidth="1"/>
    <col min="11783" max="11783" width="11.85546875" bestFit="1" customWidth="1"/>
    <col min="11784" max="11784" width="15.140625" bestFit="1" customWidth="1"/>
    <col min="11785" max="11785" width="5" customWidth="1"/>
    <col min="11786" max="11786" width="10.28515625" bestFit="1" customWidth="1"/>
    <col min="11787" max="11787" width="5" customWidth="1"/>
    <col min="11788" max="11788" width="10.28515625" bestFit="1" customWidth="1"/>
    <col min="11792" max="11792" width="10.28515625" bestFit="1" customWidth="1"/>
    <col min="12022" max="12022" width="3.5703125" customWidth="1"/>
    <col min="12023" max="12023" width="4.85546875" customWidth="1"/>
    <col min="12024" max="12024" width="5.42578125" customWidth="1"/>
    <col min="12025" max="12025" width="31.140625" customWidth="1"/>
    <col min="12026" max="12026" width="7.7109375" customWidth="1"/>
    <col min="12027" max="12027" width="2.42578125" customWidth="1"/>
    <col min="12028" max="12028" width="11.5703125" customWidth="1"/>
    <col min="12029" max="12029" width="2.5703125" customWidth="1"/>
    <col min="12030" max="12030" width="11.5703125" customWidth="1"/>
    <col min="12031" max="12031" width="2.42578125" customWidth="1"/>
    <col min="12032" max="12032" width="10.85546875" customWidth="1"/>
    <col min="12033" max="12033" width="2.42578125" customWidth="1"/>
    <col min="12034" max="12034" width="11.140625" customWidth="1"/>
    <col min="12035" max="12035" width="1.85546875" customWidth="1"/>
    <col min="12036" max="12036" width="11" customWidth="1"/>
    <col min="12037" max="12037" width="0.85546875" customWidth="1"/>
    <col min="12038" max="12038" width="1.85546875" customWidth="1"/>
    <col min="12039" max="12039" width="11.85546875" bestFit="1" customWidth="1"/>
    <col min="12040" max="12040" width="15.140625" bestFit="1" customWidth="1"/>
    <col min="12041" max="12041" width="5" customWidth="1"/>
    <col min="12042" max="12042" width="10.28515625" bestFit="1" customWidth="1"/>
    <col min="12043" max="12043" width="5" customWidth="1"/>
    <col min="12044" max="12044" width="10.28515625" bestFit="1" customWidth="1"/>
    <col min="12048" max="12048" width="10.28515625" bestFit="1" customWidth="1"/>
    <col min="12278" max="12278" width="3.5703125" customWidth="1"/>
    <col min="12279" max="12279" width="4.85546875" customWidth="1"/>
    <col min="12280" max="12280" width="5.42578125" customWidth="1"/>
    <col min="12281" max="12281" width="31.140625" customWidth="1"/>
    <col min="12282" max="12282" width="7.7109375" customWidth="1"/>
    <col min="12283" max="12283" width="2.42578125" customWidth="1"/>
    <col min="12284" max="12284" width="11.5703125" customWidth="1"/>
    <col min="12285" max="12285" width="2.5703125" customWidth="1"/>
    <col min="12286" max="12286" width="11.5703125" customWidth="1"/>
    <col min="12287" max="12287" width="2.42578125" customWidth="1"/>
    <col min="12288" max="12288" width="10.85546875" customWidth="1"/>
    <col min="12289" max="12289" width="2.42578125" customWidth="1"/>
    <col min="12290" max="12290" width="11.140625" customWidth="1"/>
    <col min="12291" max="12291" width="1.85546875" customWidth="1"/>
    <col min="12292" max="12292" width="11" customWidth="1"/>
    <col min="12293" max="12293" width="0.85546875" customWidth="1"/>
    <col min="12294" max="12294" width="1.85546875" customWidth="1"/>
    <col min="12295" max="12295" width="11.85546875" bestFit="1" customWidth="1"/>
    <col min="12296" max="12296" width="15.140625" bestFit="1" customWidth="1"/>
    <col min="12297" max="12297" width="5" customWidth="1"/>
    <col min="12298" max="12298" width="10.28515625" bestFit="1" customWidth="1"/>
    <col min="12299" max="12299" width="5" customWidth="1"/>
    <col min="12300" max="12300" width="10.28515625" bestFit="1" customWidth="1"/>
    <col min="12304" max="12304" width="10.28515625" bestFit="1" customWidth="1"/>
    <col min="12534" max="12534" width="3.5703125" customWidth="1"/>
    <col min="12535" max="12535" width="4.85546875" customWidth="1"/>
    <col min="12536" max="12536" width="5.42578125" customWidth="1"/>
    <col min="12537" max="12537" width="31.140625" customWidth="1"/>
    <col min="12538" max="12538" width="7.7109375" customWidth="1"/>
    <col min="12539" max="12539" width="2.42578125" customWidth="1"/>
    <col min="12540" max="12540" width="11.5703125" customWidth="1"/>
    <col min="12541" max="12541" width="2.5703125" customWidth="1"/>
    <col min="12542" max="12542" width="11.5703125" customWidth="1"/>
    <col min="12543" max="12543" width="2.42578125" customWidth="1"/>
    <col min="12544" max="12544" width="10.85546875" customWidth="1"/>
    <col min="12545" max="12545" width="2.42578125" customWidth="1"/>
    <col min="12546" max="12546" width="11.140625" customWidth="1"/>
    <col min="12547" max="12547" width="1.85546875" customWidth="1"/>
    <col min="12548" max="12548" width="11" customWidth="1"/>
    <col min="12549" max="12549" width="0.85546875" customWidth="1"/>
    <col min="12550" max="12550" width="1.85546875" customWidth="1"/>
    <col min="12551" max="12551" width="11.85546875" bestFit="1" customWidth="1"/>
    <col min="12552" max="12552" width="15.140625" bestFit="1" customWidth="1"/>
    <col min="12553" max="12553" width="5" customWidth="1"/>
    <col min="12554" max="12554" width="10.28515625" bestFit="1" customWidth="1"/>
    <col min="12555" max="12555" width="5" customWidth="1"/>
    <col min="12556" max="12556" width="10.28515625" bestFit="1" customWidth="1"/>
    <col min="12560" max="12560" width="10.28515625" bestFit="1" customWidth="1"/>
    <col min="12790" max="12790" width="3.5703125" customWidth="1"/>
    <col min="12791" max="12791" width="4.85546875" customWidth="1"/>
    <col min="12792" max="12792" width="5.42578125" customWidth="1"/>
    <col min="12793" max="12793" width="31.140625" customWidth="1"/>
    <col min="12794" max="12794" width="7.7109375" customWidth="1"/>
    <col min="12795" max="12795" width="2.42578125" customWidth="1"/>
    <col min="12796" max="12796" width="11.5703125" customWidth="1"/>
    <col min="12797" max="12797" width="2.5703125" customWidth="1"/>
    <col min="12798" max="12798" width="11.5703125" customWidth="1"/>
    <col min="12799" max="12799" width="2.42578125" customWidth="1"/>
    <col min="12800" max="12800" width="10.85546875" customWidth="1"/>
    <col min="12801" max="12801" width="2.42578125" customWidth="1"/>
    <col min="12802" max="12802" width="11.140625" customWidth="1"/>
    <col min="12803" max="12803" width="1.85546875" customWidth="1"/>
    <col min="12804" max="12804" width="11" customWidth="1"/>
    <col min="12805" max="12805" width="0.85546875" customWidth="1"/>
    <col min="12806" max="12806" width="1.85546875" customWidth="1"/>
    <col min="12807" max="12807" width="11.85546875" bestFit="1" customWidth="1"/>
    <col min="12808" max="12808" width="15.140625" bestFit="1" customWidth="1"/>
    <col min="12809" max="12809" width="5" customWidth="1"/>
    <col min="12810" max="12810" width="10.28515625" bestFit="1" customWidth="1"/>
    <col min="12811" max="12811" width="5" customWidth="1"/>
    <col min="12812" max="12812" width="10.28515625" bestFit="1" customWidth="1"/>
    <col min="12816" max="12816" width="10.28515625" bestFit="1" customWidth="1"/>
    <col min="13046" max="13046" width="3.5703125" customWidth="1"/>
    <col min="13047" max="13047" width="4.85546875" customWidth="1"/>
    <col min="13048" max="13048" width="5.42578125" customWidth="1"/>
    <col min="13049" max="13049" width="31.140625" customWidth="1"/>
    <col min="13050" max="13050" width="7.7109375" customWidth="1"/>
    <col min="13051" max="13051" width="2.42578125" customWidth="1"/>
    <col min="13052" max="13052" width="11.5703125" customWidth="1"/>
    <col min="13053" max="13053" width="2.5703125" customWidth="1"/>
    <col min="13054" max="13054" width="11.5703125" customWidth="1"/>
    <col min="13055" max="13055" width="2.42578125" customWidth="1"/>
    <col min="13056" max="13056" width="10.85546875" customWidth="1"/>
    <col min="13057" max="13057" width="2.42578125" customWidth="1"/>
    <col min="13058" max="13058" width="11.140625" customWidth="1"/>
    <col min="13059" max="13059" width="1.85546875" customWidth="1"/>
    <col min="13060" max="13060" width="11" customWidth="1"/>
    <col min="13061" max="13061" width="0.85546875" customWidth="1"/>
    <col min="13062" max="13062" width="1.85546875" customWidth="1"/>
    <col min="13063" max="13063" width="11.85546875" bestFit="1" customWidth="1"/>
    <col min="13064" max="13064" width="15.140625" bestFit="1" customWidth="1"/>
    <col min="13065" max="13065" width="5" customWidth="1"/>
    <col min="13066" max="13066" width="10.28515625" bestFit="1" customWidth="1"/>
    <col min="13067" max="13067" width="5" customWidth="1"/>
    <col min="13068" max="13068" width="10.28515625" bestFit="1" customWidth="1"/>
    <col min="13072" max="13072" width="10.28515625" bestFit="1" customWidth="1"/>
    <col min="13302" max="13302" width="3.5703125" customWidth="1"/>
    <col min="13303" max="13303" width="4.85546875" customWidth="1"/>
    <col min="13304" max="13304" width="5.42578125" customWidth="1"/>
    <col min="13305" max="13305" width="31.140625" customWidth="1"/>
    <col min="13306" max="13306" width="7.7109375" customWidth="1"/>
    <col min="13307" max="13307" width="2.42578125" customWidth="1"/>
    <col min="13308" max="13308" width="11.5703125" customWidth="1"/>
    <col min="13309" max="13309" width="2.5703125" customWidth="1"/>
    <col min="13310" max="13310" width="11.5703125" customWidth="1"/>
    <col min="13311" max="13311" width="2.42578125" customWidth="1"/>
    <col min="13312" max="13312" width="10.85546875" customWidth="1"/>
    <col min="13313" max="13313" width="2.42578125" customWidth="1"/>
    <col min="13314" max="13314" width="11.140625" customWidth="1"/>
    <col min="13315" max="13315" width="1.85546875" customWidth="1"/>
    <col min="13316" max="13316" width="11" customWidth="1"/>
    <col min="13317" max="13317" width="0.85546875" customWidth="1"/>
    <col min="13318" max="13318" width="1.85546875" customWidth="1"/>
    <col min="13319" max="13319" width="11.85546875" bestFit="1" customWidth="1"/>
    <col min="13320" max="13320" width="15.140625" bestFit="1" customWidth="1"/>
    <col min="13321" max="13321" width="5" customWidth="1"/>
    <col min="13322" max="13322" width="10.28515625" bestFit="1" customWidth="1"/>
    <col min="13323" max="13323" width="5" customWidth="1"/>
    <col min="13324" max="13324" width="10.28515625" bestFit="1" customWidth="1"/>
    <col min="13328" max="13328" width="10.28515625" bestFit="1" customWidth="1"/>
    <col min="13558" max="13558" width="3.5703125" customWidth="1"/>
    <col min="13559" max="13559" width="4.85546875" customWidth="1"/>
    <col min="13560" max="13560" width="5.42578125" customWidth="1"/>
    <col min="13561" max="13561" width="31.140625" customWidth="1"/>
    <col min="13562" max="13562" width="7.7109375" customWidth="1"/>
    <col min="13563" max="13563" width="2.42578125" customWidth="1"/>
    <col min="13564" max="13564" width="11.5703125" customWidth="1"/>
    <col min="13565" max="13565" width="2.5703125" customWidth="1"/>
    <col min="13566" max="13566" width="11.5703125" customWidth="1"/>
    <col min="13567" max="13567" width="2.42578125" customWidth="1"/>
    <col min="13568" max="13568" width="10.85546875" customWidth="1"/>
    <col min="13569" max="13569" width="2.42578125" customWidth="1"/>
    <col min="13570" max="13570" width="11.140625" customWidth="1"/>
    <col min="13571" max="13571" width="1.85546875" customWidth="1"/>
    <col min="13572" max="13572" width="11" customWidth="1"/>
    <col min="13573" max="13573" width="0.85546875" customWidth="1"/>
    <col min="13574" max="13574" width="1.85546875" customWidth="1"/>
    <col min="13575" max="13575" width="11.85546875" bestFit="1" customWidth="1"/>
    <col min="13576" max="13576" width="15.140625" bestFit="1" customWidth="1"/>
    <col min="13577" max="13577" width="5" customWidth="1"/>
    <col min="13578" max="13578" width="10.28515625" bestFit="1" customWidth="1"/>
    <col min="13579" max="13579" width="5" customWidth="1"/>
    <col min="13580" max="13580" width="10.28515625" bestFit="1" customWidth="1"/>
    <col min="13584" max="13584" width="10.28515625" bestFit="1" customWidth="1"/>
    <col min="13814" max="13814" width="3.5703125" customWidth="1"/>
    <col min="13815" max="13815" width="4.85546875" customWidth="1"/>
    <col min="13816" max="13816" width="5.42578125" customWidth="1"/>
    <col min="13817" max="13817" width="31.140625" customWidth="1"/>
    <col min="13818" max="13818" width="7.7109375" customWidth="1"/>
    <col min="13819" max="13819" width="2.42578125" customWidth="1"/>
    <col min="13820" max="13820" width="11.5703125" customWidth="1"/>
    <col min="13821" max="13821" width="2.5703125" customWidth="1"/>
    <col min="13822" max="13822" width="11.5703125" customWidth="1"/>
    <col min="13823" max="13823" width="2.42578125" customWidth="1"/>
    <col min="13824" max="13824" width="10.85546875" customWidth="1"/>
    <col min="13825" max="13825" width="2.42578125" customWidth="1"/>
    <col min="13826" max="13826" width="11.140625" customWidth="1"/>
    <col min="13827" max="13827" width="1.85546875" customWidth="1"/>
    <col min="13828" max="13828" width="11" customWidth="1"/>
    <col min="13829" max="13829" width="0.85546875" customWidth="1"/>
    <col min="13830" max="13830" width="1.85546875" customWidth="1"/>
    <col min="13831" max="13831" width="11.85546875" bestFit="1" customWidth="1"/>
    <col min="13832" max="13832" width="15.140625" bestFit="1" customWidth="1"/>
    <col min="13833" max="13833" width="5" customWidth="1"/>
    <col min="13834" max="13834" width="10.28515625" bestFit="1" customWidth="1"/>
    <col min="13835" max="13835" width="5" customWidth="1"/>
    <col min="13836" max="13836" width="10.28515625" bestFit="1" customWidth="1"/>
    <col min="13840" max="13840" width="10.28515625" bestFit="1" customWidth="1"/>
    <col min="14070" max="14070" width="3.5703125" customWidth="1"/>
    <col min="14071" max="14071" width="4.85546875" customWidth="1"/>
    <col min="14072" max="14072" width="5.42578125" customWidth="1"/>
    <col min="14073" max="14073" width="31.140625" customWidth="1"/>
    <col min="14074" max="14074" width="7.7109375" customWidth="1"/>
    <col min="14075" max="14075" width="2.42578125" customWidth="1"/>
    <col min="14076" max="14076" width="11.5703125" customWidth="1"/>
    <col min="14077" max="14077" width="2.5703125" customWidth="1"/>
    <col min="14078" max="14078" width="11.5703125" customWidth="1"/>
    <col min="14079" max="14079" width="2.42578125" customWidth="1"/>
    <col min="14080" max="14080" width="10.85546875" customWidth="1"/>
    <col min="14081" max="14081" width="2.42578125" customWidth="1"/>
    <col min="14082" max="14082" width="11.140625" customWidth="1"/>
    <col min="14083" max="14083" width="1.85546875" customWidth="1"/>
    <col min="14084" max="14084" width="11" customWidth="1"/>
    <col min="14085" max="14085" width="0.85546875" customWidth="1"/>
    <col min="14086" max="14086" width="1.85546875" customWidth="1"/>
    <col min="14087" max="14087" width="11.85546875" bestFit="1" customWidth="1"/>
    <col min="14088" max="14088" width="15.140625" bestFit="1" customWidth="1"/>
    <col min="14089" max="14089" width="5" customWidth="1"/>
    <col min="14090" max="14090" width="10.28515625" bestFit="1" customWidth="1"/>
    <col min="14091" max="14091" width="5" customWidth="1"/>
    <col min="14092" max="14092" width="10.28515625" bestFit="1" customWidth="1"/>
    <col min="14096" max="14096" width="10.28515625" bestFit="1" customWidth="1"/>
    <col min="14326" max="14326" width="3.5703125" customWidth="1"/>
    <col min="14327" max="14327" width="4.85546875" customWidth="1"/>
    <col min="14328" max="14328" width="5.42578125" customWidth="1"/>
    <col min="14329" max="14329" width="31.140625" customWidth="1"/>
    <col min="14330" max="14330" width="7.7109375" customWidth="1"/>
    <col min="14331" max="14331" width="2.42578125" customWidth="1"/>
    <col min="14332" max="14332" width="11.5703125" customWidth="1"/>
    <col min="14333" max="14333" width="2.5703125" customWidth="1"/>
    <col min="14334" max="14334" width="11.5703125" customWidth="1"/>
    <col min="14335" max="14335" width="2.42578125" customWidth="1"/>
    <col min="14336" max="14336" width="10.85546875" customWidth="1"/>
    <col min="14337" max="14337" width="2.42578125" customWidth="1"/>
    <col min="14338" max="14338" width="11.140625" customWidth="1"/>
    <col min="14339" max="14339" width="1.85546875" customWidth="1"/>
    <col min="14340" max="14340" width="11" customWidth="1"/>
    <col min="14341" max="14341" width="0.85546875" customWidth="1"/>
    <col min="14342" max="14342" width="1.85546875" customWidth="1"/>
    <col min="14343" max="14343" width="11.85546875" bestFit="1" customWidth="1"/>
    <col min="14344" max="14344" width="15.140625" bestFit="1" customWidth="1"/>
    <col min="14345" max="14345" width="5" customWidth="1"/>
    <col min="14346" max="14346" width="10.28515625" bestFit="1" customWidth="1"/>
    <col min="14347" max="14347" width="5" customWidth="1"/>
    <col min="14348" max="14348" width="10.28515625" bestFit="1" customWidth="1"/>
    <col min="14352" max="14352" width="10.28515625" bestFit="1" customWidth="1"/>
    <col min="14582" max="14582" width="3.5703125" customWidth="1"/>
    <col min="14583" max="14583" width="4.85546875" customWidth="1"/>
    <col min="14584" max="14584" width="5.42578125" customWidth="1"/>
    <col min="14585" max="14585" width="31.140625" customWidth="1"/>
    <col min="14586" max="14586" width="7.7109375" customWidth="1"/>
    <col min="14587" max="14587" width="2.42578125" customWidth="1"/>
    <col min="14588" max="14588" width="11.5703125" customWidth="1"/>
    <col min="14589" max="14589" width="2.5703125" customWidth="1"/>
    <col min="14590" max="14590" width="11.5703125" customWidth="1"/>
    <col min="14591" max="14591" width="2.42578125" customWidth="1"/>
    <col min="14592" max="14592" width="10.85546875" customWidth="1"/>
    <col min="14593" max="14593" width="2.42578125" customWidth="1"/>
    <col min="14594" max="14594" width="11.140625" customWidth="1"/>
    <col min="14595" max="14595" width="1.85546875" customWidth="1"/>
    <col min="14596" max="14596" width="11" customWidth="1"/>
    <col min="14597" max="14597" width="0.85546875" customWidth="1"/>
    <col min="14598" max="14598" width="1.85546875" customWidth="1"/>
    <col min="14599" max="14599" width="11.85546875" bestFit="1" customWidth="1"/>
    <col min="14600" max="14600" width="15.140625" bestFit="1" customWidth="1"/>
    <col min="14601" max="14601" width="5" customWidth="1"/>
    <col min="14602" max="14602" width="10.28515625" bestFit="1" customWidth="1"/>
    <col min="14603" max="14603" width="5" customWidth="1"/>
    <col min="14604" max="14604" width="10.28515625" bestFit="1" customWidth="1"/>
    <col min="14608" max="14608" width="10.28515625" bestFit="1" customWidth="1"/>
    <col min="14838" max="14838" width="3.5703125" customWidth="1"/>
    <col min="14839" max="14839" width="4.85546875" customWidth="1"/>
    <col min="14840" max="14840" width="5.42578125" customWidth="1"/>
    <col min="14841" max="14841" width="31.140625" customWidth="1"/>
    <col min="14842" max="14842" width="7.7109375" customWidth="1"/>
    <col min="14843" max="14843" width="2.42578125" customWidth="1"/>
    <col min="14844" max="14844" width="11.5703125" customWidth="1"/>
    <col min="14845" max="14845" width="2.5703125" customWidth="1"/>
    <col min="14846" max="14846" width="11.5703125" customWidth="1"/>
    <col min="14847" max="14847" width="2.42578125" customWidth="1"/>
    <col min="14848" max="14848" width="10.85546875" customWidth="1"/>
    <col min="14849" max="14849" width="2.42578125" customWidth="1"/>
    <col min="14850" max="14850" width="11.140625" customWidth="1"/>
    <col min="14851" max="14851" width="1.85546875" customWidth="1"/>
    <col min="14852" max="14852" width="11" customWidth="1"/>
    <col min="14853" max="14853" width="0.85546875" customWidth="1"/>
    <col min="14854" max="14854" width="1.85546875" customWidth="1"/>
    <col min="14855" max="14855" width="11.85546875" bestFit="1" customWidth="1"/>
    <col min="14856" max="14856" width="15.140625" bestFit="1" customWidth="1"/>
    <col min="14857" max="14857" width="5" customWidth="1"/>
    <col min="14858" max="14858" width="10.28515625" bestFit="1" customWidth="1"/>
    <col min="14859" max="14859" width="5" customWidth="1"/>
    <col min="14860" max="14860" width="10.28515625" bestFit="1" customWidth="1"/>
    <col min="14864" max="14864" width="10.28515625" bestFit="1" customWidth="1"/>
    <col min="15094" max="15094" width="3.5703125" customWidth="1"/>
    <col min="15095" max="15095" width="4.85546875" customWidth="1"/>
    <col min="15096" max="15096" width="5.42578125" customWidth="1"/>
    <col min="15097" max="15097" width="31.140625" customWidth="1"/>
    <col min="15098" max="15098" width="7.7109375" customWidth="1"/>
    <col min="15099" max="15099" width="2.42578125" customWidth="1"/>
    <col min="15100" max="15100" width="11.5703125" customWidth="1"/>
    <col min="15101" max="15101" width="2.5703125" customWidth="1"/>
    <col min="15102" max="15102" width="11.5703125" customWidth="1"/>
    <col min="15103" max="15103" width="2.42578125" customWidth="1"/>
    <col min="15104" max="15104" width="10.85546875" customWidth="1"/>
    <col min="15105" max="15105" width="2.42578125" customWidth="1"/>
    <col min="15106" max="15106" width="11.140625" customWidth="1"/>
    <col min="15107" max="15107" width="1.85546875" customWidth="1"/>
    <col min="15108" max="15108" width="11" customWidth="1"/>
    <col min="15109" max="15109" width="0.85546875" customWidth="1"/>
    <col min="15110" max="15110" width="1.85546875" customWidth="1"/>
    <col min="15111" max="15111" width="11.85546875" bestFit="1" customWidth="1"/>
    <col min="15112" max="15112" width="15.140625" bestFit="1" customWidth="1"/>
    <col min="15113" max="15113" width="5" customWidth="1"/>
    <col min="15114" max="15114" width="10.28515625" bestFit="1" customWidth="1"/>
    <col min="15115" max="15115" width="5" customWidth="1"/>
    <col min="15116" max="15116" width="10.28515625" bestFit="1" customWidth="1"/>
    <col min="15120" max="15120" width="10.28515625" bestFit="1" customWidth="1"/>
    <col min="15350" max="15350" width="3.5703125" customWidth="1"/>
    <col min="15351" max="15351" width="4.85546875" customWidth="1"/>
    <col min="15352" max="15352" width="5.42578125" customWidth="1"/>
    <col min="15353" max="15353" width="31.140625" customWidth="1"/>
    <col min="15354" max="15354" width="7.7109375" customWidth="1"/>
    <col min="15355" max="15355" width="2.42578125" customWidth="1"/>
    <col min="15356" max="15356" width="11.5703125" customWidth="1"/>
    <col min="15357" max="15357" width="2.5703125" customWidth="1"/>
    <col min="15358" max="15358" width="11.5703125" customWidth="1"/>
    <col min="15359" max="15359" width="2.42578125" customWidth="1"/>
    <col min="15360" max="15360" width="10.85546875" customWidth="1"/>
    <col min="15361" max="15361" width="2.42578125" customWidth="1"/>
    <col min="15362" max="15362" width="11.140625" customWidth="1"/>
    <col min="15363" max="15363" width="1.85546875" customWidth="1"/>
    <col min="15364" max="15364" width="11" customWidth="1"/>
    <col min="15365" max="15365" width="0.85546875" customWidth="1"/>
    <col min="15366" max="15366" width="1.85546875" customWidth="1"/>
    <col min="15367" max="15367" width="11.85546875" bestFit="1" customWidth="1"/>
    <col min="15368" max="15368" width="15.140625" bestFit="1" customWidth="1"/>
    <col min="15369" max="15369" width="5" customWidth="1"/>
    <col min="15370" max="15370" width="10.28515625" bestFit="1" customWidth="1"/>
    <col min="15371" max="15371" width="5" customWidth="1"/>
    <col min="15372" max="15372" width="10.28515625" bestFit="1" customWidth="1"/>
    <col min="15376" max="15376" width="10.28515625" bestFit="1" customWidth="1"/>
    <col min="15606" max="15606" width="3.5703125" customWidth="1"/>
    <col min="15607" max="15607" width="4.85546875" customWidth="1"/>
    <col min="15608" max="15608" width="5.42578125" customWidth="1"/>
    <col min="15609" max="15609" width="31.140625" customWidth="1"/>
    <col min="15610" max="15610" width="7.7109375" customWidth="1"/>
    <col min="15611" max="15611" width="2.42578125" customWidth="1"/>
    <col min="15612" max="15612" width="11.5703125" customWidth="1"/>
    <col min="15613" max="15613" width="2.5703125" customWidth="1"/>
    <col min="15614" max="15614" width="11.5703125" customWidth="1"/>
    <col min="15615" max="15615" width="2.42578125" customWidth="1"/>
    <col min="15616" max="15616" width="10.85546875" customWidth="1"/>
    <col min="15617" max="15617" width="2.42578125" customWidth="1"/>
    <col min="15618" max="15618" width="11.140625" customWidth="1"/>
    <col min="15619" max="15619" width="1.85546875" customWidth="1"/>
    <col min="15620" max="15620" width="11" customWidth="1"/>
    <col min="15621" max="15621" width="0.85546875" customWidth="1"/>
    <col min="15622" max="15622" width="1.85546875" customWidth="1"/>
    <col min="15623" max="15623" width="11.85546875" bestFit="1" customWidth="1"/>
    <col min="15624" max="15624" width="15.140625" bestFit="1" customWidth="1"/>
    <col min="15625" max="15625" width="5" customWidth="1"/>
    <col min="15626" max="15626" width="10.28515625" bestFit="1" customWidth="1"/>
    <col min="15627" max="15627" width="5" customWidth="1"/>
    <col min="15628" max="15628" width="10.28515625" bestFit="1" customWidth="1"/>
    <col min="15632" max="15632" width="10.28515625" bestFit="1" customWidth="1"/>
    <col min="15862" max="15862" width="3.5703125" customWidth="1"/>
    <col min="15863" max="15863" width="4.85546875" customWidth="1"/>
    <col min="15864" max="15864" width="5.42578125" customWidth="1"/>
    <col min="15865" max="15865" width="31.140625" customWidth="1"/>
    <col min="15866" max="15866" width="7.7109375" customWidth="1"/>
    <col min="15867" max="15867" width="2.42578125" customWidth="1"/>
    <col min="15868" max="15868" width="11.5703125" customWidth="1"/>
    <col min="15869" max="15869" width="2.5703125" customWidth="1"/>
    <col min="15870" max="15870" width="11.5703125" customWidth="1"/>
    <col min="15871" max="15871" width="2.42578125" customWidth="1"/>
    <col min="15872" max="15872" width="10.85546875" customWidth="1"/>
    <col min="15873" max="15873" width="2.42578125" customWidth="1"/>
    <col min="15874" max="15874" width="11.140625" customWidth="1"/>
    <col min="15875" max="15875" width="1.85546875" customWidth="1"/>
    <col min="15876" max="15876" width="11" customWidth="1"/>
    <col min="15877" max="15877" width="0.85546875" customWidth="1"/>
    <col min="15878" max="15878" width="1.85546875" customWidth="1"/>
    <col min="15879" max="15879" width="11.85546875" bestFit="1" customWidth="1"/>
    <col min="15880" max="15880" width="15.140625" bestFit="1" customWidth="1"/>
    <col min="15881" max="15881" width="5" customWidth="1"/>
    <col min="15882" max="15882" width="10.28515625" bestFit="1" customWidth="1"/>
    <col min="15883" max="15883" width="5" customWidth="1"/>
    <col min="15884" max="15884" width="10.28515625" bestFit="1" customWidth="1"/>
    <col min="15888" max="15888" width="10.28515625" bestFit="1" customWidth="1"/>
    <col min="16118" max="16118" width="3.5703125" customWidth="1"/>
    <col min="16119" max="16119" width="4.85546875" customWidth="1"/>
    <col min="16120" max="16120" width="5.42578125" customWidth="1"/>
    <col min="16121" max="16121" width="31.140625" customWidth="1"/>
    <col min="16122" max="16122" width="7.7109375" customWidth="1"/>
    <col min="16123" max="16123" width="2.42578125" customWidth="1"/>
    <col min="16124" max="16124" width="11.5703125" customWidth="1"/>
    <col min="16125" max="16125" width="2.5703125" customWidth="1"/>
    <col min="16126" max="16126" width="11.5703125" customWidth="1"/>
    <col min="16127" max="16127" width="2.42578125" customWidth="1"/>
    <col min="16128" max="16128" width="10.85546875" customWidth="1"/>
    <col min="16129" max="16129" width="2.42578125" customWidth="1"/>
    <col min="16130" max="16130" width="11.140625" customWidth="1"/>
    <col min="16131" max="16131" width="1.85546875" customWidth="1"/>
    <col min="16132" max="16132" width="11" customWidth="1"/>
    <col min="16133" max="16133" width="0.85546875" customWidth="1"/>
    <col min="16134" max="16134" width="1.85546875" customWidth="1"/>
    <col min="16135" max="16135" width="11.85546875" bestFit="1" customWidth="1"/>
    <col min="16136" max="16136" width="15.140625" bestFit="1" customWidth="1"/>
    <col min="16137" max="16137" width="5" customWidth="1"/>
    <col min="16138" max="16138" width="10.28515625" bestFit="1" customWidth="1"/>
    <col min="16139" max="16139" width="5" customWidth="1"/>
    <col min="16140" max="16140" width="10.28515625" bestFit="1" customWidth="1"/>
    <col min="16144" max="16144" width="10.28515625" bestFit="1" customWidth="1"/>
    <col min="16378" max="16381" width="9" customWidth="1"/>
  </cols>
  <sheetData>
    <row r="1" spans="1:16" s="156" customFormat="1" ht="23.25" customHeight="1" x14ac:dyDescent="0.5">
      <c r="A1" s="1993" t="str">
        <f>'سر برگ صفحات'!A1</f>
        <v>شرکت داروسازان التیام (سهامی خاص)</v>
      </c>
      <c r="B1" s="1993"/>
      <c r="C1" s="1993"/>
      <c r="D1" s="1993"/>
      <c r="E1" s="1993"/>
      <c r="F1" s="1993"/>
      <c r="G1" s="1993"/>
      <c r="H1" s="1993"/>
      <c r="I1" s="1993"/>
      <c r="J1" s="1171"/>
    </row>
    <row r="2" spans="1:16" s="156" customFormat="1" ht="23.25" customHeight="1" x14ac:dyDescent="0.5">
      <c r="A2" s="1993" t="str">
        <f>[3]HL!A14</f>
        <v>يادداشتهاي توضيحي صورت هاي مالي</v>
      </c>
      <c r="B2" s="1993"/>
      <c r="C2" s="1993"/>
      <c r="D2" s="1993"/>
      <c r="E2" s="1993"/>
      <c r="F2" s="1993"/>
      <c r="G2" s="1993"/>
      <c r="H2" s="1993"/>
      <c r="I2" s="1993"/>
      <c r="J2" s="1171"/>
    </row>
    <row r="3" spans="1:16" s="156" customFormat="1" ht="23.25" customHeight="1" x14ac:dyDescent="0.5">
      <c r="B3" s="1994" t="str">
        <f>'سر برگ صفحات'!A3</f>
        <v>سال مالی منتهی به 30 اسفند 1403</v>
      </c>
      <c r="C3" s="1994"/>
      <c r="D3" s="1994"/>
      <c r="E3" s="1994"/>
      <c r="F3" s="1994"/>
      <c r="G3" s="1994"/>
      <c r="H3" s="1994"/>
      <c r="I3" s="1994"/>
      <c r="J3" s="1242"/>
    </row>
    <row r="4" spans="1:16" s="156" customFormat="1" ht="23.25" customHeight="1" x14ac:dyDescent="0.5">
      <c r="B4" s="1239"/>
      <c r="C4" s="1239"/>
      <c r="D4" s="1239"/>
      <c r="E4" s="1239"/>
      <c r="F4" s="1239"/>
      <c r="G4" s="1239"/>
      <c r="H4" s="1239"/>
      <c r="I4" s="1239"/>
      <c r="J4" s="1239"/>
    </row>
    <row r="5" spans="1:16" ht="23.25" customHeight="1" x14ac:dyDescent="0.25">
      <c r="A5" s="14"/>
      <c r="B5" s="1105" t="s">
        <v>1965</v>
      </c>
      <c r="C5" s="1102"/>
      <c r="D5" s="1102"/>
      <c r="E5" s="1102"/>
      <c r="F5" s="1102"/>
      <c r="G5" s="1022"/>
      <c r="H5" s="37"/>
      <c r="I5" s="1101"/>
      <c r="J5" s="37"/>
      <c r="K5" s="14"/>
      <c r="L5" s="14"/>
      <c r="M5" s="14"/>
      <c r="N5" s="14"/>
      <c r="O5" s="14"/>
      <c r="P5" s="14"/>
    </row>
    <row r="6" spans="1:16" ht="23.25" customHeight="1" x14ac:dyDescent="0.6">
      <c r="A6" s="14"/>
      <c r="B6" s="14"/>
      <c r="C6" s="155"/>
      <c r="D6" s="58"/>
      <c r="E6" s="58"/>
      <c r="F6" s="1017"/>
      <c r="G6" s="1167" t="s">
        <v>2206</v>
      </c>
      <c r="H6" s="1221"/>
      <c r="I6" s="1167" t="s">
        <v>2146</v>
      </c>
      <c r="J6" s="1017"/>
      <c r="K6" s="14"/>
      <c r="L6" s="14"/>
      <c r="M6" s="14"/>
      <c r="N6" s="14"/>
      <c r="O6" s="14"/>
      <c r="P6" s="14"/>
    </row>
    <row r="7" spans="1:16" ht="23.25" customHeight="1" x14ac:dyDescent="0.6">
      <c r="A7" s="14"/>
      <c r="B7" s="14"/>
      <c r="C7" s="155"/>
      <c r="D7" s="14"/>
      <c r="E7" s="58"/>
      <c r="F7" s="1397"/>
      <c r="G7" s="1231" t="s">
        <v>1592</v>
      </c>
      <c r="H7" s="1221"/>
      <c r="I7" s="1231" t="s">
        <v>1592</v>
      </c>
      <c r="J7" s="1397"/>
      <c r="K7" s="14"/>
      <c r="L7" s="14"/>
      <c r="M7" s="14"/>
      <c r="N7" s="14"/>
      <c r="O7" s="14"/>
      <c r="P7" s="14"/>
    </row>
    <row r="8" spans="1:16" ht="23.25" customHeight="1" x14ac:dyDescent="0.25">
      <c r="C8" s="1116" t="s">
        <v>1748</v>
      </c>
      <c r="D8" s="1246"/>
      <c r="E8" s="1127"/>
      <c r="F8" s="1246"/>
      <c r="G8" s="1127">
        <v>4234228835857</v>
      </c>
      <c r="H8" s="1246"/>
      <c r="I8" s="1127">
        <v>3122797094677</v>
      </c>
    </row>
    <row r="9" spans="1:16" ht="23.25" customHeight="1" x14ac:dyDescent="0.25">
      <c r="C9" s="1116" t="s">
        <v>1749</v>
      </c>
      <c r="D9" s="1246"/>
      <c r="E9" s="1127"/>
      <c r="F9" s="1246"/>
      <c r="G9" s="1127">
        <v>3793892890419</v>
      </c>
      <c r="H9" s="1246"/>
      <c r="I9" s="1127">
        <v>3491884369100</v>
      </c>
    </row>
    <row r="10" spans="1:16" ht="23.25" customHeight="1" x14ac:dyDescent="0.25">
      <c r="C10" s="1116" t="s">
        <v>1750</v>
      </c>
      <c r="D10" s="1246"/>
      <c r="E10" s="1127"/>
      <c r="F10" s="1246"/>
      <c r="G10" s="1127">
        <v>1530724087531</v>
      </c>
      <c r="H10" s="1246"/>
      <c r="I10" s="1127">
        <v>1184518698313</v>
      </c>
    </row>
    <row r="11" spans="1:16" ht="23.25" customHeight="1" x14ac:dyDescent="0.25">
      <c r="C11" s="1116" t="s">
        <v>1143</v>
      </c>
      <c r="D11" s="1246"/>
      <c r="E11" s="1127"/>
      <c r="F11" s="1246"/>
      <c r="G11" s="1127">
        <v>503445809542</v>
      </c>
      <c r="H11" s="1246"/>
      <c r="I11" s="1127">
        <v>464146411208</v>
      </c>
    </row>
    <row r="12" spans="1:16" ht="23.25" customHeight="1" x14ac:dyDescent="0.25">
      <c r="C12" s="1116" t="s">
        <v>1602</v>
      </c>
      <c r="D12" s="1246"/>
      <c r="E12" s="1127"/>
      <c r="F12" s="1246"/>
      <c r="G12" s="1127">
        <v>1098037312074</v>
      </c>
      <c r="H12" s="1246"/>
      <c r="I12" s="1127">
        <v>664668167320</v>
      </c>
    </row>
    <row r="13" spans="1:16" ht="23.25" customHeight="1" x14ac:dyDescent="0.25">
      <c r="C13" s="1116" t="s">
        <v>1751</v>
      </c>
      <c r="D13" s="1246"/>
      <c r="E13" s="1127"/>
      <c r="F13" s="1246"/>
      <c r="G13" s="1127">
        <v>1033391564252</v>
      </c>
      <c r="H13" s="1246"/>
      <c r="I13" s="1127">
        <v>824571819224</v>
      </c>
    </row>
    <row r="14" spans="1:16" ht="23.25" customHeight="1" x14ac:dyDescent="0.25">
      <c r="C14" s="1116" t="s">
        <v>1603</v>
      </c>
      <c r="D14" s="1246"/>
      <c r="E14" s="1127"/>
      <c r="F14" s="1246"/>
      <c r="G14" s="1127">
        <v>1501826325161</v>
      </c>
      <c r="H14" s="1246"/>
      <c r="I14" s="1127">
        <v>979058819565</v>
      </c>
    </row>
    <row r="15" spans="1:16" ht="23.25" customHeight="1" x14ac:dyDescent="0.25">
      <c r="C15" s="1116" t="s">
        <v>1752</v>
      </c>
      <c r="D15" s="1246"/>
      <c r="E15" s="1127"/>
      <c r="F15" s="1246"/>
      <c r="G15" s="1127">
        <v>2150668280552</v>
      </c>
      <c r="H15" s="1246"/>
      <c r="I15" s="1127">
        <v>1442620121194</v>
      </c>
    </row>
    <row r="16" spans="1:16" ht="23.25" customHeight="1" x14ac:dyDescent="0.25">
      <c r="C16" s="1116" t="s">
        <v>1753</v>
      </c>
      <c r="D16" s="1246"/>
      <c r="E16" s="1127"/>
      <c r="F16" s="1246"/>
      <c r="G16" s="1127">
        <v>1191874691183</v>
      </c>
      <c r="H16" s="1246"/>
      <c r="I16" s="1127">
        <v>973797303320</v>
      </c>
    </row>
    <row r="17" spans="3:9" ht="23.25" customHeight="1" x14ac:dyDescent="0.25">
      <c r="C17" s="1116" t="s">
        <v>1754</v>
      </c>
      <c r="D17" s="1246"/>
      <c r="E17" s="1127"/>
      <c r="F17" s="1246"/>
      <c r="G17" s="1127">
        <v>1477949179066</v>
      </c>
      <c r="H17" s="1246"/>
      <c r="I17" s="1127">
        <v>1071776459231</v>
      </c>
    </row>
    <row r="18" spans="3:9" ht="23.25" customHeight="1" x14ac:dyDescent="0.25">
      <c r="C18" s="1116" t="s">
        <v>1756</v>
      </c>
      <c r="D18" s="1246"/>
      <c r="E18" s="1127"/>
      <c r="F18" s="1246"/>
      <c r="G18" s="1127">
        <v>815376920302</v>
      </c>
      <c r="H18" s="1246"/>
      <c r="I18" s="1127">
        <v>474941016545</v>
      </c>
    </row>
    <row r="19" spans="3:9" ht="23.25" customHeight="1" x14ac:dyDescent="0.25">
      <c r="C19" s="1116" t="s">
        <v>1757</v>
      </c>
      <c r="D19" s="1246"/>
      <c r="E19" s="1127"/>
      <c r="F19" s="1246"/>
      <c r="G19" s="1127">
        <v>2541937160310</v>
      </c>
      <c r="H19" s="1246"/>
      <c r="I19" s="1127">
        <v>1614801821282</v>
      </c>
    </row>
    <row r="20" spans="3:9" ht="23.25" customHeight="1" x14ac:dyDescent="0.25">
      <c r="C20" s="1116" t="s">
        <v>1758</v>
      </c>
      <c r="D20" s="1246"/>
      <c r="E20" s="1127"/>
      <c r="F20" s="1246"/>
      <c r="G20" s="1127">
        <v>788678076198</v>
      </c>
      <c r="H20" s="1246"/>
      <c r="I20" s="1127">
        <v>565469054067</v>
      </c>
    </row>
    <row r="21" spans="3:9" ht="23.25" customHeight="1" x14ac:dyDescent="0.25">
      <c r="C21" s="1116" t="s">
        <v>1759</v>
      </c>
      <c r="D21" s="1246"/>
      <c r="E21" s="1127"/>
      <c r="F21" s="1246"/>
      <c r="G21" s="1127">
        <v>724144806030</v>
      </c>
      <c r="H21" s="1246"/>
      <c r="I21" s="1127">
        <v>532097011099</v>
      </c>
    </row>
    <row r="22" spans="3:9" ht="23.25" customHeight="1" x14ac:dyDescent="0.25">
      <c r="C22" s="1116" t="s">
        <v>1760</v>
      </c>
      <c r="D22" s="1246"/>
      <c r="E22" s="1127"/>
      <c r="F22" s="1246"/>
      <c r="G22" s="1127">
        <v>868598945211</v>
      </c>
      <c r="H22" s="1246"/>
      <c r="I22" s="1127">
        <v>554421494920</v>
      </c>
    </row>
    <row r="23" spans="3:9" ht="23.25" customHeight="1" x14ac:dyDescent="0.25">
      <c r="C23" s="1116" t="s">
        <v>1761</v>
      </c>
      <c r="D23" s="1246"/>
      <c r="E23" s="1127"/>
      <c r="F23" s="1246"/>
      <c r="G23" s="1127">
        <v>688499039364</v>
      </c>
      <c r="H23" s="1246"/>
      <c r="I23" s="1127">
        <v>558659158486</v>
      </c>
    </row>
    <row r="24" spans="3:9" ht="23.25" customHeight="1" x14ac:dyDescent="0.25">
      <c r="C24" s="1116" t="s">
        <v>1762</v>
      </c>
      <c r="D24" s="1246"/>
      <c r="E24" s="1127"/>
      <c r="F24" s="1246"/>
      <c r="G24" s="1127">
        <v>2082556663690</v>
      </c>
      <c r="H24" s="1246"/>
      <c r="I24" s="1127">
        <v>1540218700297</v>
      </c>
    </row>
    <row r="25" spans="3:9" ht="23.25" customHeight="1" x14ac:dyDescent="0.25">
      <c r="C25" s="1116" t="s">
        <v>1763</v>
      </c>
      <c r="D25" s="1246"/>
      <c r="E25" s="1127"/>
      <c r="F25" s="1246"/>
      <c r="G25" s="1127">
        <v>879400571142</v>
      </c>
      <c r="H25" s="1246"/>
      <c r="I25" s="1127">
        <v>540648217492</v>
      </c>
    </row>
    <row r="26" spans="3:9" ht="23.25" customHeight="1" x14ac:dyDescent="0.25">
      <c r="C26" s="1116" t="s">
        <v>1764</v>
      </c>
      <c r="D26" s="1246"/>
      <c r="E26" s="1127"/>
      <c r="F26" s="1246"/>
      <c r="G26" s="1127">
        <v>3556726771757</v>
      </c>
      <c r="H26" s="1246"/>
      <c r="I26" s="1127">
        <v>2362259156984</v>
      </c>
    </row>
    <row r="27" spans="3:9" ht="23.25" customHeight="1" x14ac:dyDescent="0.25">
      <c r="C27" s="1116" t="s">
        <v>1765</v>
      </c>
      <c r="D27" s="1246"/>
      <c r="E27" s="1127"/>
      <c r="F27" s="1246"/>
      <c r="G27" s="1127">
        <v>805542342391</v>
      </c>
      <c r="H27" s="1246"/>
      <c r="I27" s="1127">
        <v>725897574497</v>
      </c>
    </row>
    <row r="28" spans="3:9" ht="23.25" customHeight="1" x14ac:dyDescent="0.25">
      <c r="C28" s="1116" t="s">
        <v>1604</v>
      </c>
      <c r="D28" s="1246"/>
      <c r="E28" s="1127"/>
      <c r="F28" s="1246"/>
      <c r="G28" s="1127">
        <v>801762773241</v>
      </c>
      <c r="H28" s="1246"/>
      <c r="I28" s="1127">
        <v>509075578288</v>
      </c>
    </row>
    <row r="29" spans="3:9" ht="23.25" customHeight="1" x14ac:dyDescent="0.25">
      <c r="C29" s="1162" t="s">
        <v>71</v>
      </c>
      <c r="D29" s="1246"/>
      <c r="E29" s="1127"/>
      <c r="F29" s="1246"/>
      <c r="G29" s="1875">
        <f>SUM(G8:G28)</f>
        <v>33069263045273</v>
      </c>
      <c r="H29" s="1247"/>
      <c r="I29" s="1875">
        <f>SUM(I8:I28)</f>
        <v>24198328047109</v>
      </c>
    </row>
    <row r="30" spans="3:9" ht="23.25" customHeight="1" x14ac:dyDescent="0.25">
      <c r="C30" s="1116" t="s">
        <v>1582</v>
      </c>
      <c r="D30" s="1246"/>
      <c r="E30" s="1127"/>
      <c r="F30" s="1246"/>
      <c r="G30" s="1127">
        <v>-838994206819</v>
      </c>
      <c r="H30" s="1246"/>
      <c r="I30" s="1127">
        <v>-629738869686</v>
      </c>
    </row>
    <row r="31" spans="3:9" ht="23.25" customHeight="1" x14ac:dyDescent="0.25">
      <c r="C31" s="1116" t="s">
        <v>1583</v>
      </c>
      <c r="D31" s="1246"/>
      <c r="E31" s="1127"/>
      <c r="F31" s="1246"/>
      <c r="G31" s="1127">
        <v>-6388940006206</v>
      </c>
      <c r="H31" s="1246"/>
      <c r="I31" s="1127">
        <v>-2532743501597</v>
      </c>
    </row>
    <row r="32" spans="3:9" ht="23.25" customHeight="1" thickBot="1" x14ac:dyDescent="0.3">
      <c r="C32" s="1162" t="s">
        <v>72</v>
      </c>
      <c r="D32" s="1246"/>
      <c r="E32" s="1127"/>
      <c r="F32" s="1246"/>
      <c r="G32" s="1880">
        <f>G29+G30+G31</f>
        <v>25841328832248</v>
      </c>
      <c r="H32" s="1247"/>
      <c r="I32" s="1880">
        <f>I29+I30+I31</f>
        <v>21035845675826</v>
      </c>
    </row>
    <row r="33" spans="1:10" ht="15" customHeight="1" thickTop="1" x14ac:dyDescent="0.25">
      <c r="E33" s="58"/>
      <c r="G33" s="1103"/>
      <c r="I33" s="1883"/>
    </row>
    <row r="34" spans="1:10" ht="23.25" customHeight="1" x14ac:dyDescent="0.25">
      <c r="B34" s="1198" t="s">
        <v>1966</v>
      </c>
      <c r="C34" s="1998" t="s">
        <v>1986</v>
      </c>
      <c r="D34" s="1998"/>
      <c r="E34" s="1998"/>
      <c r="F34" s="1998"/>
      <c r="G34" s="1998"/>
      <c r="H34" s="1998"/>
      <c r="I34" s="1998"/>
    </row>
    <row r="35" spans="1:10" ht="23.25" customHeight="1" x14ac:dyDescent="0.25">
      <c r="B35" s="1941" t="s">
        <v>2339</v>
      </c>
      <c r="C35" s="1999" t="s">
        <v>2198</v>
      </c>
      <c r="D35" s="1999"/>
      <c r="E35" s="1999"/>
      <c r="F35" s="1999"/>
      <c r="G35" s="1999"/>
      <c r="H35" s="1999"/>
      <c r="I35" s="1999"/>
    </row>
    <row r="36" spans="1:10" ht="32.25" customHeight="1" x14ac:dyDescent="0.6">
      <c r="A36" s="1946">
        <v>10</v>
      </c>
      <c r="B36" s="1946"/>
      <c r="C36" s="1946"/>
      <c r="D36" s="1946"/>
      <c r="E36" s="1946"/>
      <c r="F36" s="1946"/>
      <c r="G36" s="1946"/>
      <c r="H36" s="1946"/>
      <c r="I36" s="1946"/>
      <c r="J36" s="1248"/>
    </row>
    <row r="37" spans="1:10" ht="23.25" customHeight="1" x14ac:dyDescent="0.25">
      <c r="E37" s="58"/>
    </row>
  </sheetData>
  <mergeCells count="6">
    <mergeCell ref="A36:I36"/>
    <mergeCell ref="A1:I1"/>
    <mergeCell ref="A2:I2"/>
    <mergeCell ref="B3:I3"/>
    <mergeCell ref="C34:I34"/>
    <mergeCell ref="C35:I35"/>
  </mergeCells>
  <printOptions horizontalCentered="1"/>
  <pageMargins left="0.25" right="0.66929133858267698" top="0.27559055118110198" bottom="0" header="0" footer="0"/>
  <pageSetup scale="8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59999389629810485"/>
  </sheetPr>
  <dimension ref="A1:T53"/>
  <sheetViews>
    <sheetView rightToLeft="1" view="pageBreakPreview" topLeftCell="B1" zoomScaleNormal="100" zoomScaleSheetLayoutView="100" workbookViewId="0">
      <selection activeCell="G49" sqref="G49"/>
    </sheetView>
  </sheetViews>
  <sheetFormatPr defaultRowHeight="23.25" customHeight="1" x14ac:dyDescent="0.25"/>
  <cols>
    <col min="1" max="1" width="8.85546875" hidden="1" customWidth="1"/>
    <col min="2" max="2" width="6" customWidth="1"/>
    <col min="3" max="3" width="20.85546875" customWidth="1"/>
    <col min="4" max="4" width="1" hidden="1" customWidth="1"/>
    <col min="5" max="5" width="15.140625" style="1104" customWidth="1"/>
    <col min="6" max="6" width="2.5703125" style="1104" customWidth="1"/>
    <col min="7" max="7" width="20.42578125" style="1104" customWidth="1"/>
    <col min="8" max="8" width="2.140625" style="1104" customWidth="1"/>
    <col min="9" max="9" width="16.42578125" style="1104" customWidth="1"/>
    <col min="10" max="10" width="2.5703125" style="1104" customWidth="1"/>
    <col min="11" max="11" width="19.42578125" style="1104" bestFit="1" customWidth="1"/>
    <col min="12" max="12" width="4.140625" customWidth="1"/>
    <col min="13" max="13" width="1" customWidth="1"/>
    <col min="14" max="14" width="7" customWidth="1"/>
    <col min="15" max="15" width="18.140625" customWidth="1"/>
    <col min="16" max="16" width="10.28515625" bestFit="1" customWidth="1"/>
    <col min="20" max="21" width="4.28515625" customWidth="1"/>
    <col min="22" max="23" width="8.85546875" customWidth="1"/>
    <col min="24" max="24" width="13.42578125" customWidth="1"/>
    <col min="25" max="25" width="11" customWidth="1"/>
    <col min="26" max="26" width="13" customWidth="1"/>
    <col min="27" max="27" width="12.42578125" customWidth="1"/>
    <col min="28" max="28" width="16.7109375" bestFit="1" customWidth="1"/>
    <col min="250" max="250" width="3.5703125" customWidth="1"/>
    <col min="251" max="251" width="4.85546875" customWidth="1"/>
    <col min="252" max="252" width="5.42578125" customWidth="1"/>
    <col min="253" max="253" width="31.140625" customWidth="1"/>
    <col min="254" max="254" width="7.7109375" customWidth="1"/>
    <col min="255" max="255" width="2.42578125" customWidth="1"/>
    <col min="256" max="256" width="11.5703125" customWidth="1"/>
    <col min="257" max="257" width="2.5703125" customWidth="1"/>
    <col min="258" max="258" width="11.5703125" customWidth="1"/>
    <col min="259" max="259" width="2.42578125" customWidth="1"/>
    <col min="260" max="260" width="10.85546875" customWidth="1"/>
    <col min="261" max="261" width="2.42578125" customWidth="1"/>
    <col min="262" max="262" width="11.140625" customWidth="1"/>
    <col min="263" max="263" width="1.85546875" customWidth="1"/>
    <col min="264" max="264" width="11" customWidth="1"/>
    <col min="265" max="265" width="0.85546875" customWidth="1"/>
    <col min="266" max="266" width="1.85546875" customWidth="1"/>
    <col min="267" max="267" width="11.85546875" bestFit="1" customWidth="1"/>
    <col min="268" max="268" width="15.140625" bestFit="1" customWidth="1"/>
    <col min="269" max="269" width="5" customWidth="1"/>
    <col min="270" max="270" width="10.28515625" bestFit="1" customWidth="1"/>
    <col min="271" max="271" width="5" customWidth="1"/>
    <col min="272" max="272" width="10.28515625" bestFit="1" customWidth="1"/>
    <col min="276" max="276" width="10.28515625" bestFit="1" customWidth="1"/>
    <col min="506" max="506" width="3.5703125" customWidth="1"/>
    <col min="507" max="507" width="4.85546875" customWidth="1"/>
    <col min="508" max="508" width="5.42578125" customWidth="1"/>
    <col min="509" max="509" width="31.140625" customWidth="1"/>
    <col min="510" max="510" width="7.7109375" customWidth="1"/>
    <col min="511" max="511" width="2.42578125" customWidth="1"/>
    <col min="512" max="512" width="11.5703125" customWidth="1"/>
    <col min="513" max="513" width="2.5703125" customWidth="1"/>
    <col min="514" max="514" width="11.5703125" customWidth="1"/>
    <col min="515" max="515" width="2.42578125" customWidth="1"/>
    <col min="516" max="516" width="10.85546875" customWidth="1"/>
    <col min="517" max="517" width="2.42578125" customWidth="1"/>
    <col min="518" max="518" width="11.140625" customWidth="1"/>
    <col min="519" max="519" width="1.85546875" customWidth="1"/>
    <col min="520" max="520" width="11" customWidth="1"/>
    <col min="521" max="521" width="0.85546875" customWidth="1"/>
    <col min="522" max="522" width="1.85546875" customWidth="1"/>
    <col min="523" max="523" width="11.85546875" bestFit="1" customWidth="1"/>
    <col min="524" max="524" width="15.140625" bestFit="1" customWidth="1"/>
    <col min="525" max="525" width="5" customWidth="1"/>
    <col min="526" max="526" width="10.28515625" bestFit="1" customWidth="1"/>
    <col min="527" max="527" width="5" customWidth="1"/>
    <col min="528" max="528" width="10.28515625" bestFit="1" customWidth="1"/>
    <col min="532" max="532" width="10.28515625" bestFit="1" customWidth="1"/>
    <col min="762" max="762" width="3.5703125" customWidth="1"/>
    <col min="763" max="763" width="4.85546875" customWidth="1"/>
    <col min="764" max="764" width="5.42578125" customWidth="1"/>
    <col min="765" max="765" width="31.140625" customWidth="1"/>
    <col min="766" max="766" width="7.7109375" customWidth="1"/>
    <col min="767" max="767" width="2.42578125" customWidth="1"/>
    <col min="768" max="768" width="11.5703125" customWidth="1"/>
    <col min="769" max="769" width="2.5703125" customWidth="1"/>
    <col min="770" max="770" width="11.5703125" customWidth="1"/>
    <col min="771" max="771" width="2.42578125" customWidth="1"/>
    <col min="772" max="772" width="10.85546875" customWidth="1"/>
    <col min="773" max="773" width="2.42578125" customWidth="1"/>
    <col min="774" max="774" width="11.140625" customWidth="1"/>
    <col min="775" max="775" width="1.85546875" customWidth="1"/>
    <col min="776" max="776" width="11" customWidth="1"/>
    <col min="777" max="777" width="0.85546875" customWidth="1"/>
    <col min="778" max="778" width="1.85546875" customWidth="1"/>
    <col min="779" max="779" width="11.85546875" bestFit="1" customWidth="1"/>
    <col min="780" max="780" width="15.140625" bestFit="1" customWidth="1"/>
    <col min="781" max="781" width="5" customWidth="1"/>
    <col min="782" max="782" width="10.28515625" bestFit="1" customWidth="1"/>
    <col min="783" max="783" width="5" customWidth="1"/>
    <col min="784" max="784" width="10.28515625" bestFit="1" customWidth="1"/>
    <col min="788" max="788" width="10.28515625" bestFit="1" customWidth="1"/>
    <col min="1018" max="1018" width="3.5703125" customWidth="1"/>
    <col min="1019" max="1019" width="4.85546875" customWidth="1"/>
    <col min="1020" max="1020" width="5.42578125" customWidth="1"/>
    <col min="1021" max="1021" width="31.140625" customWidth="1"/>
    <col min="1022" max="1022" width="7.7109375" customWidth="1"/>
    <col min="1023" max="1023" width="2.42578125" customWidth="1"/>
    <col min="1024" max="1024" width="11.5703125" customWidth="1"/>
    <col min="1025" max="1025" width="2.5703125" customWidth="1"/>
    <col min="1026" max="1026" width="11.5703125" customWidth="1"/>
    <col min="1027" max="1027" width="2.42578125" customWidth="1"/>
    <col min="1028" max="1028" width="10.85546875" customWidth="1"/>
    <col min="1029" max="1029" width="2.42578125" customWidth="1"/>
    <col min="1030" max="1030" width="11.140625" customWidth="1"/>
    <col min="1031" max="1031" width="1.85546875" customWidth="1"/>
    <col min="1032" max="1032" width="11" customWidth="1"/>
    <col min="1033" max="1033" width="0.85546875" customWidth="1"/>
    <col min="1034" max="1034" width="1.85546875" customWidth="1"/>
    <col min="1035" max="1035" width="11.85546875" bestFit="1" customWidth="1"/>
    <col min="1036" max="1036" width="15.140625" bestFit="1" customWidth="1"/>
    <col min="1037" max="1037" width="5" customWidth="1"/>
    <col min="1038" max="1038" width="10.28515625" bestFit="1" customWidth="1"/>
    <col min="1039" max="1039" width="5" customWidth="1"/>
    <col min="1040" max="1040" width="10.28515625" bestFit="1" customWidth="1"/>
    <col min="1044" max="1044" width="10.28515625" bestFit="1" customWidth="1"/>
    <col min="1274" max="1274" width="3.5703125" customWidth="1"/>
    <col min="1275" max="1275" width="4.85546875" customWidth="1"/>
    <col min="1276" max="1276" width="5.42578125" customWidth="1"/>
    <col min="1277" max="1277" width="31.140625" customWidth="1"/>
    <col min="1278" max="1278" width="7.7109375" customWidth="1"/>
    <col min="1279" max="1279" width="2.42578125" customWidth="1"/>
    <col min="1280" max="1280" width="11.5703125" customWidth="1"/>
    <col min="1281" max="1281" width="2.5703125" customWidth="1"/>
    <col min="1282" max="1282" width="11.5703125" customWidth="1"/>
    <col min="1283" max="1283" width="2.42578125" customWidth="1"/>
    <col min="1284" max="1284" width="10.85546875" customWidth="1"/>
    <col min="1285" max="1285" width="2.42578125" customWidth="1"/>
    <col min="1286" max="1286" width="11.140625" customWidth="1"/>
    <col min="1287" max="1287" width="1.85546875" customWidth="1"/>
    <col min="1288" max="1288" width="11" customWidth="1"/>
    <col min="1289" max="1289" width="0.85546875" customWidth="1"/>
    <col min="1290" max="1290" width="1.85546875" customWidth="1"/>
    <col min="1291" max="1291" width="11.85546875" bestFit="1" customWidth="1"/>
    <col min="1292" max="1292" width="15.140625" bestFit="1" customWidth="1"/>
    <col min="1293" max="1293" width="5" customWidth="1"/>
    <col min="1294" max="1294" width="10.28515625" bestFit="1" customWidth="1"/>
    <col min="1295" max="1295" width="5" customWidth="1"/>
    <col min="1296" max="1296" width="10.28515625" bestFit="1" customWidth="1"/>
    <col min="1300" max="1300" width="10.28515625" bestFit="1" customWidth="1"/>
    <col min="1530" max="1530" width="3.5703125" customWidth="1"/>
    <col min="1531" max="1531" width="4.85546875" customWidth="1"/>
    <col min="1532" max="1532" width="5.42578125" customWidth="1"/>
    <col min="1533" max="1533" width="31.140625" customWidth="1"/>
    <col min="1534" max="1534" width="7.7109375" customWidth="1"/>
    <col min="1535" max="1535" width="2.42578125" customWidth="1"/>
    <col min="1536" max="1536" width="11.5703125" customWidth="1"/>
    <col min="1537" max="1537" width="2.5703125" customWidth="1"/>
    <col min="1538" max="1538" width="11.5703125" customWidth="1"/>
    <col min="1539" max="1539" width="2.42578125" customWidth="1"/>
    <col min="1540" max="1540" width="10.85546875" customWidth="1"/>
    <col min="1541" max="1541" width="2.42578125" customWidth="1"/>
    <col min="1542" max="1542" width="11.140625" customWidth="1"/>
    <col min="1543" max="1543" width="1.85546875" customWidth="1"/>
    <col min="1544" max="1544" width="11" customWidth="1"/>
    <col min="1545" max="1545" width="0.85546875" customWidth="1"/>
    <col min="1546" max="1546" width="1.85546875" customWidth="1"/>
    <col min="1547" max="1547" width="11.85546875" bestFit="1" customWidth="1"/>
    <col min="1548" max="1548" width="15.140625" bestFit="1" customWidth="1"/>
    <col min="1549" max="1549" width="5" customWidth="1"/>
    <col min="1550" max="1550" width="10.28515625" bestFit="1" customWidth="1"/>
    <col min="1551" max="1551" width="5" customWidth="1"/>
    <col min="1552" max="1552" width="10.28515625" bestFit="1" customWidth="1"/>
    <col min="1556" max="1556" width="10.28515625" bestFit="1" customWidth="1"/>
    <col min="1786" max="1786" width="3.5703125" customWidth="1"/>
    <col min="1787" max="1787" width="4.85546875" customWidth="1"/>
    <col min="1788" max="1788" width="5.42578125" customWidth="1"/>
    <col min="1789" max="1789" width="31.140625" customWidth="1"/>
    <col min="1790" max="1790" width="7.7109375" customWidth="1"/>
    <col min="1791" max="1791" width="2.42578125" customWidth="1"/>
    <col min="1792" max="1792" width="11.5703125" customWidth="1"/>
    <col min="1793" max="1793" width="2.5703125" customWidth="1"/>
    <col min="1794" max="1794" width="11.5703125" customWidth="1"/>
    <col min="1795" max="1795" width="2.42578125" customWidth="1"/>
    <col min="1796" max="1796" width="10.85546875" customWidth="1"/>
    <col min="1797" max="1797" width="2.42578125" customWidth="1"/>
    <col min="1798" max="1798" width="11.140625" customWidth="1"/>
    <col min="1799" max="1799" width="1.85546875" customWidth="1"/>
    <col min="1800" max="1800" width="11" customWidth="1"/>
    <col min="1801" max="1801" width="0.85546875" customWidth="1"/>
    <col min="1802" max="1802" width="1.85546875" customWidth="1"/>
    <col min="1803" max="1803" width="11.85546875" bestFit="1" customWidth="1"/>
    <col min="1804" max="1804" width="15.140625" bestFit="1" customWidth="1"/>
    <col min="1805" max="1805" width="5" customWidth="1"/>
    <col min="1806" max="1806" width="10.28515625" bestFit="1" customWidth="1"/>
    <col min="1807" max="1807" width="5" customWidth="1"/>
    <col min="1808" max="1808" width="10.28515625" bestFit="1" customWidth="1"/>
    <col min="1812" max="1812" width="10.28515625" bestFit="1" customWidth="1"/>
    <col min="2042" max="2042" width="3.5703125" customWidth="1"/>
    <col min="2043" max="2043" width="4.85546875" customWidth="1"/>
    <col min="2044" max="2044" width="5.42578125" customWidth="1"/>
    <col min="2045" max="2045" width="31.140625" customWidth="1"/>
    <col min="2046" max="2046" width="7.7109375" customWidth="1"/>
    <col min="2047" max="2047" width="2.42578125" customWidth="1"/>
    <col min="2048" max="2048" width="11.5703125" customWidth="1"/>
    <col min="2049" max="2049" width="2.5703125" customWidth="1"/>
    <col min="2050" max="2050" width="11.5703125" customWidth="1"/>
    <col min="2051" max="2051" width="2.42578125" customWidth="1"/>
    <col min="2052" max="2052" width="10.85546875" customWidth="1"/>
    <col min="2053" max="2053" width="2.42578125" customWidth="1"/>
    <col min="2054" max="2054" width="11.140625" customWidth="1"/>
    <col min="2055" max="2055" width="1.85546875" customWidth="1"/>
    <col min="2056" max="2056" width="11" customWidth="1"/>
    <col min="2057" max="2057" width="0.85546875" customWidth="1"/>
    <col min="2058" max="2058" width="1.85546875" customWidth="1"/>
    <col min="2059" max="2059" width="11.85546875" bestFit="1" customWidth="1"/>
    <col min="2060" max="2060" width="15.140625" bestFit="1" customWidth="1"/>
    <col min="2061" max="2061" width="5" customWidth="1"/>
    <col min="2062" max="2062" width="10.28515625" bestFit="1" customWidth="1"/>
    <col min="2063" max="2063" width="5" customWidth="1"/>
    <col min="2064" max="2064" width="10.28515625" bestFit="1" customWidth="1"/>
    <col min="2068" max="2068" width="10.28515625" bestFit="1" customWidth="1"/>
    <col min="2298" max="2298" width="3.5703125" customWidth="1"/>
    <col min="2299" max="2299" width="4.85546875" customWidth="1"/>
    <col min="2300" max="2300" width="5.42578125" customWidth="1"/>
    <col min="2301" max="2301" width="31.140625" customWidth="1"/>
    <col min="2302" max="2302" width="7.7109375" customWidth="1"/>
    <col min="2303" max="2303" width="2.42578125" customWidth="1"/>
    <col min="2304" max="2304" width="11.5703125" customWidth="1"/>
    <col min="2305" max="2305" width="2.5703125" customWidth="1"/>
    <col min="2306" max="2306" width="11.5703125" customWidth="1"/>
    <col min="2307" max="2307" width="2.42578125" customWidth="1"/>
    <col min="2308" max="2308" width="10.85546875" customWidth="1"/>
    <col min="2309" max="2309" width="2.42578125" customWidth="1"/>
    <col min="2310" max="2310" width="11.140625" customWidth="1"/>
    <col min="2311" max="2311" width="1.85546875" customWidth="1"/>
    <col min="2312" max="2312" width="11" customWidth="1"/>
    <col min="2313" max="2313" width="0.85546875" customWidth="1"/>
    <col min="2314" max="2314" width="1.85546875" customWidth="1"/>
    <col min="2315" max="2315" width="11.85546875" bestFit="1" customWidth="1"/>
    <col min="2316" max="2316" width="15.140625" bestFit="1" customWidth="1"/>
    <col min="2317" max="2317" width="5" customWidth="1"/>
    <col min="2318" max="2318" width="10.28515625" bestFit="1" customWidth="1"/>
    <col min="2319" max="2319" width="5" customWidth="1"/>
    <col min="2320" max="2320" width="10.28515625" bestFit="1" customWidth="1"/>
    <col min="2324" max="2324" width="10.28515625" bestFit="1" customWidth="1"/>
    <col min="2554" max="2554" width="3.5703125" customWidth="1"/>
    <col min="2555" max="2555" width="4.85546875" customWidth="1"/>
    <col min="2556" max="2556" width="5.42578125" customWidth="1"/>
    <col min="2557" max="2557" width="31.140625" customWidth="1"/>
    <col min="2558" max="2558" width="7.7109375" customWidth="1"/>
    <col min="2559" max="2559" width="2.42578125" customWidth="1"/>
    <col min="2560" max="2560" width="11.5703125" customWidth="1"/>
    <col min="2561" max="2561" width="2.5703125" customWidth="1"/>
    <col min="2562" max="2562" width="11.5703125" customWidth="1"/>
    <col min="2563" max="2563" width="2.42578125" customWidth="1"/>
    <col min="2564" max="2564" width="10.85546875" customWidth="1"/>
    <col min="2565" max="2565" width="2.42578125" customWidth="1"/>
    <col min="2566" max="2566" width="11.140625" customWidth="1"/>
    <col min="2567" max="2567" width="1.85546875" customWidth="1"/>
    <col min="2568" max="2568" width="11" customWidth="1"/>
    <col min="2569" max="2569" width="0.85546875" customWidth="1"/>
    <col min="2570" max="2570" width="1.85546875" customWidth="1"/>
    <col min="2571" max="2571" width="11.85546875" bestFit="1" customWidth="1"/>
    <col min="2572" max="2572" width="15.140625" bestFit="1" customWidth="1"/>
    <col min="2573" max="2573" width="5" customWidth="1"/>
    <col min="2574" max="2574" width="10.28515625" bestFit="1" customWidth="1"/>
    <col min="2575" max="2575" width="5" customWidth="1"/>
    <col min="2576" max="2576" width="10.28515625" bestFit="1" customWidth="1"/>
    <col min="2580" max="2580" width="10.28515625" bestFit="1" customWidth="1"/>
    <col min="2810" max="2810" width="3.5703125" customWidth="1"/>
    <col min="2811" max="2811" width="4.85546875" customWidth="1"/>
    <col min="2812" max="2812" width="5.42578125" customWidth="1"/>
    <col min="2813" max="2813" width="31.140625" customWidth="1"/>
    <col min="2814" max="2814" width="7.7109375" customWidth="1"/>
    <col min="2815" max="2815" width="2.42578125" customWidth="1"/>
    <col min="2816" max="2816" width="11.5703125" customWidth="1"/>
    <col min="2817" max="2817" width="2.5703125" customWidth="1"/>
    <col min="2818" max="2818" width="11.5703125" customWidth="1"/>
    <col min="2819" max="2819" width="2.42578125" customWidth="1"/>
    <col min="2820" max="2820" width="10.85546875" customWidth="1"/>
    <col min="2821" max="2821" width="2.42578125" customWidth="1"/>
    <col min="2822" max="2822" width="11.140625" customWidth="1"/>
    <col min="2823" max="2823" width="1.85546875" customWidth="1"/>
    <col min="2824" max="2824" width="11" customWidth="1"/>
    <col min="2825" max="2825" width="0.85546875" customWidth="1"/>
    <col min="2826" max="2826" width="1.85546875" customWidth="1"/>
    <col min="2827" max="2827" width="11.85546875" bestFit="1" customWidth="1"/>
    <col min="2828" max="2828" width="15.140625" bestFit="1" customWidth="1"/>
    <col min="2829" max="2829" width="5" customWidth="1"/>
    <col min="2830" max="2830" width="10.28515625" bestFit="1" customWidth="1"/>
    <col min="2831" max="2831" width="5" customWidth="1"/>
    <col min="2832" max="2832" width="10.28515625" bestFit="1" customWidth="1"/>
    <col min="2836" max="2836" width="10.28515625" bestFit="1" customWidth="1"/>
    <col min="3066" max="3066" width="3.5703125" customWidth="1"/>
    <col min="3067" max="3067" width="4.85546875" customWidth="1"/>
    <col min="3068" max="3068" width="5.42578125" customWidth="1"/>
    <col min="3069" max="3069" width="31.140625" customWidth="1"/>
    <col min="3070" max="3070" width="7.7109375" customWidth="1"/>
    <col min="3071" max="3071" width="2.42578125" customWidth="1"/>
    <col min="3072" max="3072" width="11.5703125" customWidth="1"/>
    <col min="3073" max="3073" width="2.5703125" customWidth="1"/>
    <col min="3074" max="3074" width="11.5703125" customWidth="1"/>
    <col min="3075" max="3075" width="2.42578125" customWidth="1"/>
    <col min="3076" max="3076" width="10.85546875" customWidth="1"/>
    <col min="3077" max="3077" width="2.42578125" customWidth="1"/>
    <col min="3078" max="3078" width="11.140625" customWidth="1"/>
    <col min="3079" max="3079" width="1.85546875" customWidth="1"/>
    <col min="3080" max="3080" width="11" customWidth="1"/>
    <col min="3081" max="3081" width="0.85546875" customWidth="1"/>
    <col min="3082" max="3082" width="1.85546875" customWidth="1"/>
    <col min="3083" max="3083" width="11.85546875" bestFit="1" customWidth="1"/>
    <col min="3084" max="3084" width="15.140625" bestFit="1" customWidth="1"/>
    <col min="3085" max="3085" width="5" customWidth="1"/>
    <col min="3086" max="3086" width="10.28515625" bestFit="1" customWidth="1"/>
    <col min="3087" max="3087" width="5" customWidth="1"/>
    <col min="3088" max="3088" width="10.28515625" bestFit="1" customWidth="1"/>
    <col min="3092" max="3092" width="10.28515625" bestFit="1" customWidth="1"/>
    <col min="3322" max="3322" width="3.5703125" customWidth="1"/>
    <col min="3323" max="3323" width="4.85546875" customWidth="1"/>
    <col min="3324" max="3324" width="5.42578125" customWidth="1"/>
    <col min="3325" max="3325" width="31.140625" customWidth="1"/>
    <col min="3326" max="3326" width="7.7109375" customWidth="1"/>
    <col min="3327" max="3327" width="2.42578125" customWidth="1"/>
    <col min="3328" max="3328" width="11.5703125" customWidth="1"/>
    <col min="3329" max="3329" width="2.5703125" customWidth="1"/>
    <col min="3330" max="3330" width="11.5703125" customWidth="1"/>
    <col min="3331" max="3331" width="2.42578125" customWidth="1"/>
    <col min="3332" max="3332" width="10.85546875" customWidth="1"/>
    <col min="3333" max="3333" width="2.42578125" customWidth="1"/>
    <col min="3334" max="3334" width="11.140625" customWidth="1"/>
    <col min="3335" max="3335" width="1.85546875" customWidth="1"/>
    <col min="3336" max="3336" width="11" customWidth="1"/>
    <col min="3337" max="3337" width="0.85546875" customWidth="1"/>
    <col min="3338" max="3338" width="1.85546875" customWidth="1"/>
    <col min="3339" max="3339" width="11.85546875" bestFit="1" customWidth="1"/>
    <col min="3340" max="3340" width="15.140625" bestFit="1" customWidth="1"/>
    <col min="3341" max="3341" width="5" customWidth="1"/>
    <col min="3342" max="3342" width="10.28515625" bestFit="1" customWidth="1"/>
    <col min="3343" max="3343" width="5" customWidth="1"/>
    <col min="3344" max="3344" width="10.28515625" bestFit="1" customWidth="1"/>
    <col min="3348" max="3348" width="10.28515625" bestFit="1" customWidth="1"/>
    <col min="3578" max="3578" width="3.5703125" customWidth="1"/>
    <col min="3579" max="3579" width="4.85546875" customWidth="1"/>
    <col min="3580" max="3580" width="5.42578125" customWidth="1"/>
    <col min="3581" max="3581" width="31.140625" customWidth="1"/>
    <col min="3582" max="3582" width="7.7109375" customWidth="1"/>
    <col min="3583" max="3583" width="2.42578125" customWidth="1"/>
    <col min="3584" max="3584" width="11.5703125" customWidth="1"/>
    <col min="3585" max="3585" width="2.5703125" customWidth="1"/>
    <col min="3586" max="3586" width="11.5703125" customWidth="1"/>
    <col min="3587" max="3587" width="2.42578125" customWidth="1"/>
    <col min="3588" max="3588" width="10.85546875" customWidth="1"/>
    <col min="3589" max="3589" width="2.42578125" customWidth="1"/>
    <col min="3590" max="3590" width="11.140625" customWidth="1"/>
    <col min="3591" max="3591" width="1.85546875" customWidth="1"/>
    <col min="3592" max="3592" width="11" customWidth="1"/>
    <col min="3593" max="3593" width="0.85546875" customWidth="1"/>
    <col min="3594" max="3594" width="1.85546875" customWidth="1"/>
    <col min="3595" max="3595" width="11.85546875" bestFit="1" customWidth="1"/>
    <col min="3596" max="3596" width="15.140625" bestFit="1" customWidth="1"/>
    <col min="3597" max="3597" width="5" customWidth="1"/>
    <col min="3598" max="3598" width="10.28515625" bestFit="1" customWidth="1"/>
    <col min="3599" max="3599" width="5" customWidth="1"/>
    <col min="3600" max="3600" width="10.28515625" bestFit="1" customWidth="1"/>
    <col min="3604" max="3604" width="10.28515625" bestFit="1" customWidth="1"/>
    <col min="3834" max="3834" width="3.5703125" customWidth="1"/>
    <col min="3835" max="3835" width="4.85546875" customWidth="1"/>
    <col min="3836" max="3836" width="5.42578125" customWidth="1"/>
    <col min="3837" max="3837" width="31.140625" customWidth="1"/>
    <col min="3838" max="3838" width="7.7109375" customWidth="1"/>
    <col min="3839" max="3839" width="2.42578125" customWidth="1"/>
    <col min="3840" max="3840" width="11.5703125" customWidth="1"/>
    <col min="3841" max="3841" width="2.5703125" customWidth="1"/>
    <col min="3842" max="3842" width="11.5703125" customWidth="1"/>
    <col min="3843" max="3843" width="2.42578125" customWidth="1"/>
    <col min="3844" max="3844" width="10.85546875" customWidth="1"/>
    <col min="3845" max="3845" width="2.42578125" customWidth="1"/>
    <col min="3846" max="3846" width="11.140625" customWidth="1"/>
    <col min="3847" max="3847" width="1.85546875" customWidth="1"/>
    <col min="3848" max="3848" width="11" customWidth="1"/>
    <col min="3849" max="3849" width="0.85546875" customWidth="1"/>
    <col min="3850" max="3850" width="1.85546875" customWidth="1"/>
    <col min="3851" max="3851" width="11.85546875" bestFit="1" customWidth="1"/>
    <col min="3852" max="3852" width="15.140625" bestFit="1" customWidth="1"/>
    <col min="3853" max="3853" width="5" customWidth="1"/>
    <col min="3854" max="3854" width="10.28515625" bestFit="1" customWidth="1"/>
    <col min="3855" max="3855" width="5" customWidth="1"/>
    <col min="3856" max="3856" width="10.28515625" bestFit="1" customWidth="1"/>
    <col min="3860" max="3860" width="10.28515625" bestFit="1" customWidth="1"/>
    <col min="4090" max="4090" width="3.5703125" customWidth="1"/>
    <col min="4091" max="4091" width="4.85546875" customWidth="1"/>
    <col min="4092" max="4092" width="5.42578125" customWidth="1"/>
    <col min="4093" max="4093" width="31.140625" customWidth="1"/>
    <col min="4094" max="4094" width="7.7109375" customWidth="1"/>
    <col min="4095" max="4095" width="2.42578125" customWidth="1"/>
    <col min="4096" max="4096" width="11.5703125" customWidth="1"/>
    <col min="4097" max="4097" width="2.5703125" customWidth="1"/>
    <col min="4098" max="4098" width="11.5703125" customWidth="1"/>
    <col min="4099" max="4099" width="2.42578125" customWidth="1"/>
    <col min="4100" max="4100" width="10.85546875" customWidth="1"/>
    <col min="4101" max="4101" width="2.42578125" customWidth="1"/>
    <col min="4102" max="4102" width="11.140625" customWidth="1"/>
    <col min="4103" max="4103" width="1.85546875" customWidth="1"/>
    <col min="4104" max="4104" width="11" customWidth="1"/>
    <col min="4105" max="4105" width="0.85546875" customWidth="1"/>
    <col min="4106" max="4106" width="1.85546875" customWidth="1"/>
    <col min="4107" max="4107" width="11.85546875" bestFit="1" customWidth="1"/>
    <col min="4108" max="4108" width="15.140625" bestFit="1" customWidth="1"/>
    <col min="4109" max="4109" width="5" customWidth="1"/>
    <col min="4110" max="4110" width="10.28515625" bestFit="1" customWidth="1"/>
    <col min="4111" max="4111" width="5" customWidth="1"/>
    <col min="4112" max="4112" width="10.28515625" bestFit="1" customWidth="1"/>
    <col min="4116" max="4116" width="10.28515625" bestFit="1" customWidth="1"/>
    <col min="4346" max="4346" width="3.5703125" customWidth="1"/>
    <col min="4347" max="4347" width="4.85546875" customWidth="1"/>
    <col min="4348" max="4348" width="5.42578125" customWidth="1"/>
    <col min="4349" max="4349" width="31.140625" customWidth="1"/>
    <col min="4350" max="4350" width="7.7109375" customWidth="1"/>
    <col min="4351" max="4351" width="2.42578125" customWidth="1"/>
    <col min="4352" max="4352" width="11.5703125" customWidth="1"/>
    <col min="4353" max="4353" width="2.5703125" customWidth="1"/>
    <col min="4354" max="4354" width="11.5703125" customWidth="1"/>
    <col min="4355" max="4355" width="2.42578125" customWidth="1"/>
    <col min="4356" max="4356" width="10.85546875" customWidth="1"/>
    <col min="4357" max="4357" width="2.42578125" customWidth="1"/>
    <col min="4358" max="4358" width="11.140625" customWidth="1"/>
    <col min="4359" max="4359" width="1.85546875" customWidth="1"/>
    <col min="4360" max="4360" width="11" customWidth="1"/>
    <col min="4361" max="4361" width="0.85546875" customWidth="1"/>
    <col min="4362" max="4362" width="1.85546875" customWidth="1"/>
    <col min="4363" max="4363" width="11.85546875" bestFit="1" customWidth="1"/>
    <col min="4364" max="4364" width="15.140625" bestFit="1" customWidth="1"/>
    <col min="4365" max="4365" width="5" customWidth="1"/>
    <col min="4366" max="4366" width="10.28515625" bestFit="1" customWidth="1"/>
    <col min="4367" max="4367" width="5" customWidth="1"/>
    <col min="4368" max="4368" width="10.28515625" bestFit="1" customWidth="1"/>
    <col min="4372" max="4372" width="10.28515625" bestFit="1" customWidth="1"/>
    <col min="4602" max="4602" width="3.5703125" customWidth="1"/>
    <col min="4603" max="4603" width="4.85546875" customWidth="1"/>
    <col min="4604" max="4604" width="5.42578125" customWidth="1"/>
    <col min="4605" max="4605" width="31.140625" customWidth="1"/>
    <col min="4606" max="4606" width="7.7109375" customWidth="1"/>
    <col min="4607" max="4607" width="2.42578125" customWidth="1"/>
    <col min="4608" max="4608" width="11.5703125" customWidth="1"/>
    <col min="4609" max="4609" width="2.5703125" customWidth="1"/>
    <col min="4610" max="4610" width="11.5703125" customWidth="1"/>
    <col min="4611" max="4611" width="2.42578125" customWidth="1"/>
    <col min="4612" max="4612" width="10.85546875" customWidth="1"/>
    <col min="4613" max="4613" width="2.42578125" customWidth="1"/>
    <col min="4614" max="4614" width="11.140625" customWidth="1"/>
    <col min="4615" max="4615" width="1.85546875" customWidth="1"/>
    <col min="4616" max="4616" width="11" customWidth="1"/>
    <col min="4617" max="4617" width="0.85546875" customWidth="1"/>
    <col min="4618" max="4618" width="1.85546875" customWidth="1"/>
    <col min="4619" max="4619" width="11.85546875" bestFit="1" customWidth="1"/>
    <col min="4620" max="4620" width="15.140625" bestFit="1" customWidth="1"/>
    <col min="4621" max="4621" width="5" customWidth="1"/>
    <col min="4622" max="4622" width="10.28515625" bestFit="1" customWidth="1"/>
    <col min="4623" max="4623" width="5" customWidth="1"/>
    <col min="4624" max="4624" width="10.28515625" bestFit="1" customWidth="1"/>
    <col min="4628" max="4628" width="10.28515625" bestFit="1" customWidth="1"/>
    <col min="4858" max="4858" width="3.5703125" customWidth="1"/>
    <col min="4859" max="4859" width="4.85546875" customWidth="1"/>
    <col min="4860" max="4860" width="5.42578125" customWidth="1"/>
    <col min="4861" max="4861" width="31.140625" customWidth="1"/>
    <col min="4862" max="4862" width="7.7109375" customWidth="1"/>
    <col min="4863" max="4863" width="2.42578125" customWidth="1"/>
    <col min="4864" max="4864" width="11.5703125" customWidth="1"/>
    <col min="4865" max="4865" width="2.5703125" customWidth="1"/>
    <col min="4866" max="4866" width="11.5703125" customWidth="1"/>
    <col min="4867" max="4867" width="2.42578125" customWidth="1"/>
    <col min="4868" max="4868" width="10.85546875" customWidth="1"/>
    <col min="4869" max="4869" width="2.42578125" customWidth="1"/>
    <col min="4870" max="4870" width="11.140625" customWidth="1"/>
    <col min="4871" max="4871" width="1.85546875" customWidth="1"/>
    <col min="4872" max="4872" width="11" customWidth="1"/>
    <col min="4873" max="4873" width="0.85546875" customWidth="1"/>
    <col min="4874" max="4874" width="1.85546875" customWidth="1"/>
    <col min="4875" max="4875" width="11.85546875" bestFit="1" customWidth="1"/>
    <col min="4876" max="4876" width="15.140625" bestFit="1" customWidth="1"/>
    <col min="4877" max="4877" width="5" customWidth="1"/>
    <col min="4878" max="4878" width="10.28515625" bestFit="1" customWidth="1"/>
    <col min="4879" max="4879" width="5" customWidth="1"/>
    <col min="4880" max="4880" width="10.28515625" bestFit="1" customWidth="1"/>
    <col min="4884" max="4884" width="10.28515625" bestFit="1" customWidth="1"/>
    <col min="5114" max="5114" width="3.5703125" customWidth="1"/>
    <col min="5115" max="5115" width="4.85546875" customWidth="1"/>
    <col min="5116" max="5116" width="5.42578125" customWidth="1"/>
    <col min="5117" max="5117" width="31.140625" customWidth="1"/>
    <col min="5118" max="5118" width="7.7109375" customWidth="1"/>
    <col min="5119" max="5119" width="2.42578125" customWidth="1"/>
    <col min="5120" max="5120" width="11.5703125" customWidth="1"/>
    <col min="5121" max="5121" width="2.5703125" customWidth="1"/>
    <col min="5122" max="5122" width="11.5703125" customWidth="1"/>
    <col min="5123" max="5123" width="2.42578125" customWidth="1"/>
    <col min="5124" max="5124" width="10.85546875" customWidth="1"/>
    <col min="5125" max="5125" width="2.42578125" customWidth="1"/>
    <col min="5126" max="5126" width="11.140625" customWidth="1"/>
    <col min="5127" max="5127" width="1.85546875" customWidth="1"/>
    <col min="5128" max="5128" width="11" customWidth="1"/>
    <col min="5129" max="5129" width="0.85546875" customWidth="1"/>
    <col min="5130" max="5130" width="1.85546875" customWidth="1"/>
    <col min="5131" max="5131" width="11.85546875" bestFit="1" customWidth="1"/>
    <col min="5132" max="5132" width="15.140625" bestFit="1" customWidth="1"/>
    <col min="5133" max="5133" width="5" customWidth="1"/>
    <col min="5134" max="5134" width="10.28515625" bestFit="1" customWidth="1"/>
    <col min="5135" max="5135" width="5" customWidth="1"/>
    <col min="5136" max="5136" width="10.28515625" bestFit="1" customWidth="1"/>
    <col min="5140" max="5140" width="10.28515625" bestFit="1" customWidth="1"/>
    <col min="5370" max="5370" width="3.5703125" customWidth="1"/>
    <col min="5371" max="5371" width="4.85546875" customWidth="1"/>
    <col min="5372" max="5372" width="5.42578125" customWidth="1"/>
    <col min="5373" max="5373" width="31.140625" customWidth="1"/>
    <col min="5374" max="5374" width="7.7109375" customWidth="1"/>
    <col min="5375" max="5375" width="2.42578125" customWidth="1"/>
    <col min="5376" max="5376" width="11.5703125" customWidth="1"/>
    <col min="5377" max="5377" width="2.5703125" customWidth="1"/>
    <col min="5378" max="5378" width="11.5703125" customWidth="1"/>
    <col min="5379" max="5379" width="2.42578125" customWidth="1"/>
    <col min="5380" max="5380" width="10.85546875" customWidth="1"/>
    <col min="5381" max="5381" width="2.42578125" customWidth="1"/>
    <col min="5382" max="5382" width="11.140625" customWidth="1"/>
    <col min="5383" max="5383" width="1.85546875" customWidth="1"/>
    <col min="5384" max="5384" width="11" customWidth="1"/>
    <col min="5385" max="5385" width="0.85546875" customWidth="1"/>
    <col min="5386" max="5386" width="1.85546875" customWidth="1"/>
    <col min="5387" max="5387" width="11.85546875" bestFit="1" customWidth="1"/>
    <col min="5388" max="5388" width="15.140625" bestFit="1" customWidth="1"/>
    <col min="5389" max="5389" width="5" customWidth="1"/>
    <col min="5390" max="5390" width="10.28515625" bestFit="1" customWidth="1"/>
    <col min="5391" max="5391" width="5" customWidth="1"/>
    <col min="5392" max="5392" width="10.28515625" bestFit="1" customWidth="1"/>
    <col min="5396" max="5396" width="10.28515625" bestFit="1" customWidth="1"/>
    <col min="5626" max="5626" width="3.5703125" customWidth="1"/>
    <col min="5627" max="5627" width="4.85546875" customWidth="1"/>
    <col min="5628" max="5628" width="5.42578125" customWidth="1"/>
    <col min="5629" max="5629" width="31.140625" customWidth="1"/>
    <col min="5630" max="5630" width="7.7109375" customWidth="1"/>
    <col min="5631" max="5631" width="2.42578125" customWidth="1"/>
    <col min="5632" max="5632" width="11.5703125" customWidth="1"/>
    <col min="5633" max="5633" width="2.5703125" customWidth="1"/>
    <col min="5634" max="5634" width="11.5703125" customWidth="1"/>
    <col min="5635" max="5635" width="2.42578125" customWidth="1"/>
    <col min="5636" max="5636" width="10.85546875" customWidth="1"/>
    <col min="5637" max="5637" width="2.42578125" customWidth="1"/>
    <col min="5638" max="5638" width="11.140625" customWidth="1"/>
    <col min="5639" max="5639" width="1.85546875" customWidth="1"/>
    <col min="5640" max="5640" width="11" customWidth="1"/>
    <col min="5641" max="5641" width="0.85546875" customWidth="1"/>
    <col min="5642" max="5642" width="1.85546875" customWidth="1"/>
    <col min="5643" max="5643" width="11.85546875" bestFit="1" customWidth="1"/>
    <col min="5644" max="5644" width="15.140625" bestFit="1" customWidth="1"/>
    <col min="5645" max="5645" width="5" customWidth="1"/>
    <col min="5646" max="5646" width="10.28515625" bestFit="1" customWidth="1"/>
    <col min="5647" max="5647" width="5" customWidth="1"/>
    <col min="5648" max="5648" width="10.28515625" bestFit="1" customWidth="1"/>
    <col min="5652" max="5652" width="10.28515625" bestFit="1" customWidth="1"/>
    <col min="5882" max="5882" width="3.5703125" customWidth="1"/>
    <col min="5883" max="5883" width="4.85546875" customWidth="1"/>
    <col min="5884" max="5884" width="5.42578125" customWidth="1"/>
    <col min="5885" max="5885" width="31.140625" customWidth="1"/>
    <col min="5886" max="5886" width="7.7109375" customWidth="1"/>
    <col min="5887" max="5887" width="2.42578125" customWidth="1"/>
    <col min="5888" max="5888" width="11.5703125" customWidth="1"/>
    <col min="5889" max="5889" width="2.5703125" customWidth="1"/>
    <col min="5890" max="5890" width="11.5703125" customWidth="1"/>
    <col min="5891" max="5891" width="2.42578125" customWidth="1"/>
    <col min="5892" max="5892" width="10.85546875" customWidth="1"/>
    <col min="5893" max="5893" width="2.42578125" customWidth="1"/>
    <col min="5894" max="5894" width="11.140625" customWidth="1"/>
    <col min="5895" max="5895" width="1.85546875" customWidth="1"/>
    <col min="5896" max="5896" width="11" customWidth="1"/>
    <col min="5897" max="5897" width="0.85546875" customWidth="1"/>
    <col min="5898" max="5898" width="1.85546875" customWidth="1"/>
    <col min="5899" max="5899" width="11.85546875" bestFit="1" customWidth="1"/>
    <col min="5900" max="5900" width="15.140625" bestFit="1" customWidth="1"/>
    <col min="5901" max="5901" width="5" customWidth="1"/>
    <col min="5902" max="5902" width="10.28515625" bestFit="1" customWidth="1"/>
    <col min="5903" max="5903" width="5" customWidth="1"/>
    <col min="5904" max="5904" width="10.28515625" bestFit="1" customWidth="1"/>
    <col min="5908" max="5908" width="10.28515625" bestFit="1" customWidth="1"/>
    <col min="6138" max="6138" width="3.5703125" customWidth="1"/>
    <col min="6139" max="6139" width="4.85546875" customWidth="1"/>
    <col min="6140" max="6140" width="5.42578125" customWidth="1"/>
    <col min="6141" max="6141" width="31.140625" customWidth="1"/>
    <col min="6142" max="6142" width="7.7109375" customWidth="1"/>
    <col min="6143" max="6143" width="2.42578125" customWidth="1"/>
    <col min="6144" max="6144" width="11.5703125" customWidth="1"/>
    <col min="6145" max="6145" width="2.5703125" customWidth="1"/>
    <col min="6146" max="6146" width="11.5703125" customWidth="1"/>
    <col min="6147" max="6147" width="2.42578125" customWidth="1"/>
    <col min="6148" max="6148" width="10.85546875" customWidth="1"/>
    <col min="6149" max="6149" width="2.42578125" customWidth="1"/>
    <col min="6150" max="6150" width="11.140625" customWidth="1"/>
    <col min="6151" max="6151" width="1.85546875" customWidth="1"/>
    <col min="6152" max="6152" width="11" customWidth="1"/>
    <col min="6153" max="6153" width="0.85546875" customWidth="1"/>
    <col min="6154" max="6154" width="1.85546875" customWidth="1"/>
    <col min="6155" max="6155" width="11.85546875" bestFit="1" customWidth="1"/>
    <col min="6156" max="6156" width="15.140625" bestFit="1" customWidth="1"/>
    <col min="6157" max="6157" width="5" customWidth="1"/>
    <col min="6158" max="6158" width="10.28515625" bestFit="1" customWidth="1"/>
    <col min="6159" max="6159" width="5" customWidth="1"/>
    <col min="6160" max="6160" width="10.28515625" bestFit="1" customWidth="1"/>
    <col min="6164" max="6164" width="10.28515625" bestFit="1" customWidth="1"/>
    <col min="6394" max="6394" width="3.5703125" customWidth="1"/>
    <col min="6395" max="6395" width="4.85546875" customWidth="1"/>
    <col min="6396" max="6396" width="5.42578125" customWidth="1"/>
    <col min="6397" max="6397" width="31.140625" customWidth="1"/>
    <col min="6398" max="6398" width="7.7109375" customWidth="1"/>
    <col min="6399" max="6399" width="2.42578125" customWidth="1"/>
    <col min="6400" max="6400" width="11.5703125" customWidth="1"/>
    <col min="6401" max="6401" width="2.5703125" customWidth="1"/>
    <col min="6402" max="6402" width="11.5703125" customWidth="1"/>
    <col min="6403" max="6403" width="2.42578125" customWidth="1"/>
    <col min="6404" max="6404" width="10.85546875" customWidth="1"/>
    <col min="6405" max="6405" width="2.42578125" customWidth="1"/>
    <col min="6406" max="6406" width="11.140625" customWidth="1"/>
    <col min="6407" max="6407" width="1.85546875" customWidth="1"/>
    <col min="6408" max="6408" width="11" customWidth="1"/>
    <col min="6409" max="6409" width="0.85546875" customWidth="1"/>
    <col min="6410" max="6410" width="1.85546875" customWidth="1"/>
    <col min="6411" max="6411" width="11.85546875" bestFit="1" customWidth="1"/>
    <col min="6412" max="6412" width="15.140625" bestFit="1" customWidth="1"/>
    <col min="6413" max="6413" width="5" customWidth="1"/>
    <col min="6414" max="6414" width="10.28515625" bestFit="1" customWidth="1"/>
    <col min="6415" max="6415" width="5" customWidth="1"/>
    <col min="6416" max="6416" width="10.28515625" bestFit="1" customWidth="1"/>
    <col min="6420" max="6420" width="10.28515625" bestFit="1" customWidth="1"/>
    <col min="6650" max="6650" width="3.5703125" customWidth="1"/>
    <col min="6651" max="6651" width="4.85546875" customWidth="1"/>
    <col min="6652" max="6652" width="5.42578125" customWidth="1"/>
    <col min="6653" max="6653" width="31.140625" customWidth="1"/>
    <col min="6654" max="6654" width="7.7109375" customWidth="1"/>
    <col min="6655" max="6655" width="2.42578125" customWidth="1"/>
    <col min="6656" max="6656" width="11.5703125" customWidth="1"/>
    <col min="6657" max="6657" width="2.5703125" customWidth="1"/>
    <col min="6658" max="6658" width="11.5703125" customWidth="1"/>
    <col min="6659" max="6659" width="2.42578125" customWidth="1"/>
    <col min="6660" max="6660" width="10.85546875" customWidth="1"/>
    <col min="6661" max="6661" width="2.42578125" customWidth="1"/>
    <col min="6662" max="6662" width="11.140625" customWidth="1"/>
    <col min="6663" max="6663" width="1.85546875" customWidth="1"/>
    <col min="6664" max="6664" width="11" customWidth="1"/>
    <col min="6665" max="6665" width="0.85546875" customWidth="1"/>
    <col min="6666" max="6666" width="1.85546875" customWidth="1"/>
    <col min="6667" max="6667" width="11.85546875" bestFit="1" customWidth="1"/>
    <col min="6668" max="6668" width="15.140625" bestFit="1" customWidth="1"/>
    <col min="6669" max="6669" width="5" customWidth="1"/>
    <col min="6670" max="6670" width="10.28515625" bestFit="1" customWidth="1"/>
    <col min="6671" max="6671" width="5" customWidth="1"/>
    <col min="6672" max="6672" width="10.28515625" bestFit="1" customWidth="1"/>
    <col min="6676" max="6676" width="10.28515625" bestFit="1" customWidth="1"/>
    <col min="6906" max="6906" width="3.5703125" customWidth="1"/>
    <col min="6907" max="6907" width="4.85546875" customWidth="1"/>
    <col min="6908" max="6908" width="5.42578125" customWidth="1"/>
    <col min="6909" max="6909" width="31.140625" customWidth="1"/>
    <col min="6910" max="6910" width="7.7109375" customWidth="1"/>
    <col min="6911" max="6911" width="2.42578125" customWidth="1"/>
    <col min="6912" max="6912" width="11.5703125" customWidth="1"/>
    <col min="6913" max="6913" width="2.5703125" customWidth="1"/>
    <col min="6914" max="6914" width="11.5703125" customWidth="1"/>
    <col min="6915" max="6915" width="2.42578125" customWidth="1"/>
    <col min="6916" max="6916" width="10.85546875" customWidth="1"/>
    <col min="6917" max="6917" width="2.42578125" customWidth="1"/>
    <col min="6918" max="6918" width="11.140625" customWidth="1"/>
    <col min="6919" max="6919" width="1.85546875" customWidth="1"/>
    <col min="6920" max="6920" width="11" customWidth="1"/>
    <col min="6921" max="6921" width="0.85546875" customWidth="1"/>
    <col min="6922" max="6922" width="1.85546875" customWidth="1"/>
    <col min="6923" max="6923" width="11.85546875" bestFit="1" customWidth="1"/>
    <col min="6924" max="6924" width="15.140625" bestFit="1" customWidth="1"/>
    <col min="6925" max="6925" width="5" customWidth="1"/>
    <col min="6926" max="6926" width="10.28515625" bestFit="1" customWidth="1"/>
    <col min="6927" max="6927" width="5" customWidth="1"/>
    <col min="6928" max="6928" width="10.28515625" bestFit="1" customWidth="1"/>
    <col min="6932" max="6932" width="10.28515625" bestFit="1" customWidth="1"/>
    <col min="7162" max="7162" width="3.5703125" customWidth="1"/>
    <col min="7163" max="7163" width="4.85546875" customWidth="1"/>
    <col min="7164" max="7164" width="5.42578125" customWidth="1"/>
    <col min="7165" max="7165" width="31.140625" customWidth="1"/>
    <col min="7166" max="7166" width="7.7109375" customWidth="1"/>
    <col min="7167" max="7167" width="2.42578125" customWidth="1"/>
    <col min="7168" max="7168" width="11.5703125" customWidth="1"/>
    <col min="7169" max="7169" width="2.5703125" customWidth="1"/>
    <col min="7170" max="7170" width="11.5703125" customWidth="1"/>
    <col min="7171" max="7171" width="2.42578125" customWidth="1"/>
    <col min="7172" max="7172" width="10.85546875" customWidth="1"/>
    <col min="7173" max="7173" width="2.42578125" customWidth="1"/>
    <col min="7174" max="7174" width="11.140625" customWidth="1"/>
    <col min="7175" max="7175" width="1.85546875" customWidth="1"/>
    <col min="7176" max="7176" width="11" customWidth="1"/>
    <col min="7177" max="7177" width="0.85546875" customWidth="1"/>
    <col min="7178" max="7178" width="1.85546875" customWidth="1"/>
    <col min="7179" max="7179" width="11.85546875" bestFit="1" customWidth="1"/>
    <col min="7180" max="7180" width="15.140625" bestFit="1" customWidth="1"/>
    <col min="7181" max="7181" width="5" customWidth="1"/>
    <col min="7182" max="7182" width="10.28515625" bestFit="1" customWidth="1"/>
    <col min="7183" max="7183" width="5" customWidth="1"/>
    <col min="7184" max="7184" width="10.28515625" bestFit="1" customWidth="1"/>
    <col min="7188" max="7188" width="10.28515625" bestFit="1" customWidth="1"/>
    <col min="7418" max="7418" width="3.5703125" customWidth="1"/>
    <col min="7419" max="7419" width="4.85546875" customWidth="1"/>
    <col min="7420" max="7420" width="5.42578125" customWidth="1"/>
    <col min="7421" max="7421" width="31.140625" customWidth="1"/>
    <col min="7422" max="7422" width="7.7109375" customWidth="1"/>
    <col min="7423" max="7423" width="2.42578125" customWidth="1"/>
    <col min="7424" max="7424" width="11.5703125" customWidth="1"/>
    <col min="7425" max="7425" width="2.5703125" customWidth="1"/>
    <col min="7426" max="7426" width="11.5703125" customWidth="1"/>
    <col min="7427" max="7427" width="2.42578125" customWidth="1"/>
    <col min="7428" max="7428" width="10.85546875" customWidth="1"/>
    <col min="7429" max="7429" width="2.42578125" customWidth="1"/>
    <col min="7430" max="7430" width="11.140625" customWidth="1"/>
    <col min="7431" max="7431" width="1.85546875" customWidth="1"/>
    <col min="7432" max="7432" width="11" customWidth="1"/>
    <col min="7433" max="7433" width="0.85546875" customWidth="1"/>
    <col min="7434" max="7434" width="1.85546875" customWidth="1"/>
    <col min="7435" max="7435" width="11.85546875" bestFit="1" customWidth="1"/>
    <col min="7436" max="7436" width="15.140625" bestFit="1" customWidth="1"/>
    <col min="7437" max="7437" width="5" customWidth="1"/>
    <col min="7438" max="7438" width="10.28515625" bestFit="1" customWidth="1"/>
    <col min="7439" max="7439" width="5" customWidth="1"/>
    <col min="7440" max="7440" width="10.28515625" bestFit="1" customWidth="1"/>
    <col min="7444" max="7444" width="10.28515625" bestFit="1" customWidth="1"/>
    <col min="7674" max="7674" width="3.5703125" customWidth="1"/>
    <col min="7675" max="7675" width="4.85546875" customWidth="1"/>
    <col min="7676" max="7676" width="5.42578125" customWidth="1"/>
    <col min="7677" max="7677" width="31.140625" customWidth="1"/>
    <col min="7678" max="7678" width="7.7109375" customWidth="1"/>
    <col min="7679" max="7679" width="2.42578125" customWidth="1"/>
    <col min="7680" max="7680" width="11.5703125" customWidth="1"/>
    <col min="7681" max="7681" width="2.5703125" customWidth="1"/>
    <col min="7682" max="7682" width="11.5703125" customWidth="1"/>
    <col min="7683" max="7683" width="2.42578125" customWidth="1"/>
    <col min="7684" max="7684" width="10.85546875" customWidth="1"/>
    <col min="7685" max="7685" width="2.42578125" customWidth="1"/>
    <col min="7686" max="7686" width="11.140625" customWidth="1"/>
    <col min="7687" max="7687" width="1.85546875" customWidth="1"/>
    <col min="7688" max="7688" width="11" customWidth="1"/>
    <col min="7689" max="7689" width="0.85546875" customWidth="1"/>
    <col min="7690" max="7690" width="1.85546875" customWidth="1"/>
    <col min="7691" max="7691" width="11.85546875" bestFit="1" customWidth="1"/>
    <col min="7692" max="7692" width="15.140625" bestFit="1" customWidth="1"/>
    <col min="7693" max="7693" width="5" customWidth="1"/>
    <col min="7694" max="7694" width="10.28515625" bestFit="1" customWidth="1"/>
    <col min="7695" max="7695" width="5" customWidth="1"/>
    <col min="7696" max="7696" width="10.28515625" bestFit="1" customWidth="1"/>
    <col min="7700" max="7700" width="10.28515625" bestFit="1" customWidth="1"/>
    <col min="7930" max="7930" width="3.5703125" customWidth="1"/>
    <col min="7931" max="7931" width="4.85546875" customWidth="1"/>
    <col min="7932" max="7932" width="5.42578125" customWidth="1"/>
    <col min="7933" max="7933" width="31.140625" customWidth="1"/>
    <col min="7934" max="7934" width="7.7109375" customWidth="1"/>
    <col min="7935" max="7935" width="2.42578125" customWidth="1"/>
    <col min="7936" max="7936" width="11.5703125" customWidth="1"/>
    <col min="7937" max="7937" width="2.5703125" customWidth="1"/>
    <col min="7938" max="7938" width="11.5703125" customWidth="1"/>
    <col min="7939" max="7939" width="2.42578125" customWidth="1"/>
    <col min="7940" max="7940" width="10.85546875" customWidth="1"/>
    <col min="7941" max="7941" width="2.42578125" customWidth="1"/>
    <col min="7942" max="7942" width="11.140625" customWidth="1"/>
    <col min="7943" max="7943" width="1.85546875" customWidth="1"/>
    <col min="7944" max="7944" width="11" customWidth="1"/>
    <col min="7945" max="7945" width="0.85546875" customWidth="1"/>
    <col min="7946" max="7946" width="1.85546875" customWidth="1"/>
    <col min="7947" max="7947" width="11.85546875" bestFit="1" customWidth="1"/>
    <col min="7948" max="7948" width="15.140625" bestFit="1" customWidth="1"/>
    <col min="7949" max="7949" width="5" customWidth="1"/>
    <col min="7950" max="7950" width="10.28515625" bestFit="1" customWidth="1"/>
    <col min="7951" max="7951" width="5" customWidth="1"/>
    <col min="7952" max="7952" width="10.28515625" bestFit="1" customWidth="1"/>
    <col min="7956" max="7956" width="10.28515625" bestFit="1" customWidth="1"/>
    <col min="8186" max="8186" width="3.5703125" customWidth="1"/>
    <col min="8187" max="8187" width="4.85546875" customWidth="1"/>
    <col min="8188" max="8188" width="5.42578125" customWidth="1"/>
    <col min="8189" max="8189" width="31.140625" customWidth="1"/>
    <col min="8190" max="8190" width="7.7109375" customWidth="1"/>
    <col min="8191" max="8191" width="2.42578125" customWidth="1"/>
    <col min="8192" max="8192" width="11.5703125" customWidth="1"/>
    <col min="8193" max="8193" width="2.5703125" customWidth="1"/>
    <col min="8194" max="8194" width="11.5703125" customWidth="1"/>
    <col min="8195" max="8195" width="2.42578125" customWidth="1"/>
    <col min="8196" max="8196" width="10.85546875" customWidth="1"/>
    <col min="8197" max="8197" width="2.42578125" customWidth="1"/>
    <col min="8198" max="8198" width="11.140625" customWidth="1"/>
    <col min="8199" max="8199" width="1.85546875" customWidth="1"/>
    <col min="8200" max="8200" width="11" customWidth="1"/>
    <col min="8201" max="8201" width="0.85546875" customWidth="1"/>
    <col min="8202" max="8202" width="1.85546875" customWidth="1"/>
    <col min="8203" max="8203" width="11.85546875" bestFit="1" customWidth="1"/>
    <col min="8204" max="8204" width="15.140625" bestFit="1" customWidth="1"/>
    <col min="8205" max="8205" width="5" customWidth="1"/>
    <col min="8206" max="8206" width="10.28515625" bestFit="1" customWidth="1"/>
    <col min="8207" max="8207" width="5" customWidth="1"/>
    <col min="8208" max="8208" width="10.28515625" bestFit="1" customWidth="1"/>
    <col min="8212" max="8212" width="10.28515625" bestFit="1" customWidth="1"/>
    <col min="8442" max="8442" width="3.5703125" customWidth="1"/>
    <col min="8443" max="8443" width="4.85546875" customWidth="1"/>
    <col min="8444" max="8444" width="5.42578125" customWidth="1"/>
    <col min="8445" max="8445" width="31.140625" customWidth="1"/>
    <col min="8446" max="8446" width="7.7109375" customWidth="1"/>
    <col min="8447" max="8447" width="2.42578125" customWidth="1"/>
    <col min="8448" max="8448" width="11.5703125" customWidth="1"/>
    <col min="8449" max="8449" width="2.5703125" customWidth="1"/>
    <col min="8450" max="8450" width="11.5703125" customWidth="1"/>
    <col min="8451" max="8451" width="2.42578125" customWidth="1"/>
    <col min="8452" max="8452" width="10.85546875" customWidth="1"/>
    <col min="8453" max="8453" width="2.42578125" customWidth="1"/>
    <col min="8454" max="8454" width="11.140625" customWidth="1"/>
    <col min="8455" max="8455" width="1.85546875" customWidth="1"/>
    <col min="8456" max="8456" width="11" customWidth="1"/>
    <col min="8457" max="8457" width="0.85546875" customWidth="1"/>
    <col min="8458" max="8458" width="1.85546875" customWidth="1"/>
    <col min="8459" max="8459" width="11.85546875" bestFit="1" customWidth="1"/>
    <col min="8460" max="8460" width="15.140625" bestFit="1" customWidth="1"/>
    <col min="8461" max="8461" width="5" customWidth="1"/>
    <col min="8462" max="8462" width="10.28515625" bestFit="1" customWidth="1"/>
    <col min="8463" max="8463" width="5" customWidth="1"/>
    <col min="8464" max="8464" width="10.28515625" bestFit="1" customWidth="1"/>
    <col min="8468" max="8468" width="10.28515625" bestFit="1" customWidth="1"/>
    <col min="8698" max="8698" width="3.5703125" customWidth="1"/>
    <col min="8699" max="8699" width="4.85546875" customWidth="1"/>
    <col min="8700" max="8700" width="5.42578125" customWidth="1"/>
    <col min="8701" max="8701" width="31.140625" customWidth="1"/>
    <col min="8702" max="8702" width="7.7109375" customWidth="1"/>
    <col min="8703" max="8703" width="2.42578125" customWidth="1"/>
    <col min="8704" max="8704" width="11.5703125" customWidth="1"/>
    <col min="8705" max="8705" width="2.5703125" customWidth="1"/>
    <col min="8706" max="8706" width="11.5703125" customWidth="1"/>
    <col min="8707" max="8707" width="2.42578125" customWidth="1"/>
    <col min="8708" max="8708" width="10.85546875" customWidth="1"/>
    <col min="8709" max="8709" width="2.42578125" customWidth="1"/>
    <col min="8710" max="8710" width="11.140625" customWidth="1"/>
    <col min="8711" max="8711" width="1.85546875" customWidth="1"/>
    <col min="8712" max="8712" width="11" customWidth="1"/>
    <col min="8713" max="8713" width="0.85546875" customWidth="1"/>
    <col min="8714" max="8714" width="1.85546875" customWidth="1"/>
    <col min="8715" max="8715" width="11.85546875" bestFit="1" customWidth="1"/>
    <col min="8716" max="8716" width="15.140625" bestFit="1" customWidth="1"/>
    <col min="8717" max="8717" width="5" customWidth="1"/>
    <col min="8718" max="8718" width="10.28515625" bestFit="1" customWidth="1"/>
    <col min="8719" max="8719" width="5" customWidth="1"/>
    <col min="8720" max="8720" width="10.28515625" bestFit="1" customWidth="1"/>
    <col min="8724" max="8724" width="10.28515625" bestFit="1" customWidth="1"/>
    <col min="8954" max="8954" width="3.5703125" customWidth="1"/>
    <col min="8955" max="8955" width="4.85546875" customWidth="1"/>
    <col min="8956" max="8956" width="5.42578125" customWidth="1"/>
    <col min="8957" max="8957" width="31.140625" customWidth="1"/>
    <col min="8958" max="8958" width="7.7109375" customWidth="1"/>
    <col min="8959" max="8959" width="2.42578125" customWidth="1"/>
    <col min="8960" max="8960" width="11.5703125" customWidth="1"/>
    <col min="8961" max="8961" width="2.5703125" customWidth="1"/>
    <col min="8962" max="8962" width="11.5703125" customWidth="1"/>
    <col min="8963" max="8963" width="2.42578125" customWidth="1"/>
    <col min="8964" max="8964" width="10.85546875" customWidth="1"/>
    <col min="8965" max="8965" width="2.42578125" customWidth="1"/>
    <col min="8966" max="8966" width="11.140625" customWidth="1"/>
    <col min="8967" max="8967" width="1.85546875" customWidth="1"/>
    <col min="8968" max="8968" width="11" customWidth="1"/>
    <col min="8969" max="8969" width="0.85546875" customWidth="1"/>
    <col min="8970" max="8970" width="1.85546875" customWidth="1"/>
    <col min="8971" max="8971" width="11.85546875" bestFit="1" customWidth="1"/>
    <col min="8972" max="8972" width="15.140625" bestFit="1" customWidth="1"/>
    <col min="8973" max="8973" width="5" customWidth="1"/>
    <col min="8974" max="8974" width="10.28515625" bestFit="1" customWidth="1"/>
    <col min="8975" max="8975" width="5" customWidth="1"/>
    <col min="8976" max="8976" width="10.28515625" bestFit="1" customWidth="1"/>
    <col min="8980" max="8980" width="10.28515625" bestFit="1" customWidth="1"/>
    <col min="9210" max="9210" width="3.5703125" customWidth="1"/>
    <col min="9211" max="9211" width="4.85546875" customWidth="1"/>
    <col min="9212" max="9212" width="5.42578125" customWidth="1"/>
    <col min="9213" max="9213" width="31.140625" customWidth="1"/>
    <col min="9214" max="9214" width="7.7109375" customWidth="1"/>
    <col min="9215" max="9215" width="2.42578125" customWidth="1"/>
    <col min="9216" max="9216" width="11.5703125" customWidth="1"/>
    <col min="9217" max="9217" width="2.5703125" customWidth="1"/>
    <col min="9218" max="9218" width="11.5703125" customWidth="1"/>
    <col min="9219" max="9219" width="2.42578125" customWidth="1"/>
    <col min="9220" max="9220" width="10.85546875" customWidth="1"/>
    <col min="9221" max="9221" width="2.42578125" customWidth="1"/>
    <col min="9222" max="9222" width="11.140625" customWidth="1"/>
    <col min="9223" max="9223" width="1.85546875" customWidth="1"/>
    <col min="9224" max="9224" width="11" customWidth="1"/>
    <col min="9225" max="9225" width="0.85546875" customWidth="1"/>
    <col min="9226" max="9226" width="1.85546875" customWidth="1"/>
    <col min="9227" max="9227" width="11.85546875" bestFit="1" customWidth="1"/>
    <col min="9228" max="9228" width="15.140625" bestFit="1" customWidth="1"/>
    <col min="9229" max="9229" width="5" customWidth="1"/>
    <col min="9230" max="9230" width="10.28515625" bestFit="1" customWidth="1"/>
    <col min="9231" max="9231" width="5" customWidth="1"/>
    <col min="9232" max="9232" width="10.28515625" bestFit="1" customWidth="1"/>
    <col min="9236" max="9236" width="10.28515625" bestFit="1" customWidth="1"/>
    <col min="9466" max="9466" width="3.5703125" customWidth="1"/>
    <col min="9467" max="9467" width="4.85546875" customWidth="1"/>
    <col min="9468" max="9468" width="5.42578125" customWidth="1"/>
    <col min="9469" max="9469" width="31.140625" customWidth="1"/>
    <col min="9470" max="9470" width="7.7109375" customWidth="1"/>
    <col min="9471" max="9471" width="2.42578125" customWidth="1"/>
    <col min="9472" max="9472" width="11.5703125" customWidth="1"/>
    <col min="9473" max="9473" width="2.5703125" customWidth="1"/>
    <col min="9474" max="9474" width="11.5703125" customWidth="1"/>
    <col min="9475" max="9475" width="2.42578125" customWidth="1"/>
    <col min="9476" max="9476" width="10.85546875" customWidth="1"/>
    <col min="9477" max="9477" width="2.42578125" customWidth="1"/>
    <col min="9478" max="9478" width="11.140625" customWidth="1"/>
    <col min="9479" max="9479" width="1.85546875" customWidth="1"/>
    <col min="9480" max="9480" width="11" customWidth="1"/>
    <col min="9481" max="9481" width="0.85546875" customWidth="1"/>
    <col min="9482" max="9482" width="1.85546875" customWidth="1"/>
    <col min="9483" max="9483" width="11.85546875" bestFit="1" customWidth="1"/>
    <col min="9484" max="9484" width="15.140625" bestFit="1" customWidth="1"/>
    <col min="9485" max="9485" width="5" customWidth="1"/>
    <col min="9486" max="9486" width="10.28515625" bestFit="1" customWidth="1"/>
    <col min="9487" max="9487" width="5" customWidth="1"/>
    <col min="9488" max="9488" width="10.28515625" bestFit="1" customWidth="1"/>
    <col min="9492" max="9492" width="10.28515625" bestFit="1" customWidth="1"/>
    <col min="9722" max="9722" width="3.5703125" customWidth="1"/>
    <col min="9723" max="9723" width="4.85546875" customWidth="1"/>
    <col min="9724" max="9724" width="5.42578125" customWidth="1"/>
    <col min="9725" max="9725" width="31.140625" customWidth="1"/>
    <col min="9726" max="9726" width="7.7109375" customWidth="1"/>
    <col min="9727" max="9727" width="2.42578125" customWidth="1"/>
    <col min="9728" max="9728" width="11.5703125" customWidth="1"/>
    <col min="9729" max="9729" width="2.5703125" customWidth="1"/>
    <col min="9730" max="9730" width="11.5703125" customWidth="1"/>
    <col min="9731" max="9731" width="2.42578125" customWidth="1"/>
    <col min="9732" max="9732" width="10.85546875" customWidth="1"/>
    <col min="9733" max="9733" width="2.42578125" customWidth="1"/>
    <col min="9734" max="9734" width="11.140625" customWidth="1"/>
    <col min="9735" max="9735" width="1.85546875" customWidth="1"/>
    <col min="9736" max="9736" width="11" customWidth="1"/>
    <col min="9737" max="9737" width="0.85546875" customWidth="1"/>
    <col min="9738" max="9738" width="1.85546875" customWidth="1"/>
    <col min="9739" max="9739" width="11.85546875" bestFit="1" customWidth="1"/>
    <col min="9740" max="9740" width="15.140625" bestFit="1" customWidth="1"/>
    <col min="9741" max="9741" width="5" customWidth="1"/>
    <col min="9742" max="9742" width="10.28515625" bestFit="1" customWidth="1"/>
    <col min="9743" max="9743" width="5" customWidth="1"/>
    <col min="9744" max="9744" width="10.28515625" bestFit="1" customWidth="1"/>
    <col min="9748" max="9748" width="10.28515625" bestFit="1" customWidth="1"/>
    <col min="9978" max="9978" width="3.5703125" customWidth="1"/>
    <col min="9979" max="9979" width="4.85546875" customWidth="1"/>
    <col min="9980" max="9980" width="5.42578125" customWidth="1"/>
    <col min="9981" max="9981" width="31.140625" customWidth="1"/>
    <col min="9982" max="9982" width="7.7109375" customWidth="1"/>
    <col min="9983" max="9983" width="2.42578125" customWidth="1"/>
    <col min="9984" max="9984" width="11.5703125" customWidth="1"/>
    <col min="9985" max="9985" width="2.5703125" customWidth="1"/>
    <col min="9986" max="9986" width="11.5703125" customWidth="1"/>
    <col min="9987" max="9987" width="2.42578125" customWidth="1"/>
    <col min="9988" max="9988" width="10.85546875" customWidth="1"/>
    <col min="9989" max="9989" width="2.42578125" customWidth="1"/>
    <col min="9990" max="9990" width="11.140625" customWidth="1"/>
    <col min="9991" max="9991" width="1.85546875" customWidth="1"/>
    <col min="9992" max="9992" width="11" customWidth="1"/>
    <col min="9993" max="9993" width="0.85546875" customWidth="1"/>
    <col min="9994" max="9994" width="1.85546875" customWidth="1"/>
    <col min="9995" max="9995" width="11.85546875" bestFit="1" customWidth="1"/>
    <col min="9996" max="9996" width="15.140625" bestFit="1" customWidth="1"/>
    <col min="9997" max="9997" width="5" customWidth="1"/>
    <col min="9998" max="9998" width="10.28515625" bestFit="1" customWidth="1"/>
    <col min="9999" max="9999" width="5" customWidth="1"/>
    <col min="10000" max="10000" width="10.28515625" bestFit="1" customWidth="1"/>
    <col min="10004" max="10004" width="10.28515625" bestFit="1" customWidth="1"/>
    <col min="10234" max="10234" width="3.5703125" customWidth="1"/>
    <col min="10235" max="10235" width="4.85546875" customWidth="1"/>
    <col min="10236" max="10236" width="5.42578125" customWidth="1"/>
    <col min="10237" max="10237" width="31.140625" customWidth="1"/>
    <col min="10238" max="10238" width="7.7109375" customWidth="1"/>
    <col min="10239" max="10239" width="2.42578125" customWidth="1"/>
    <col min="10240" max="10240" width="11.5703125" customWidth="1"/>
    <col min="10241" max="10241" width="2.5703125" customWidth="1"/>
    <col min="10242" max="10242" width="11.5703125" customWidth="1"/>
    <col min="10243" max="10243" width="2.42578125" customWidth="1"/>
    <col min="10244" max="10244" width="10.85546875" customWidth="1"/>
    <col min="10245" max="10245" width="2.42578125" customWidth="1"/>
    <col min="10246" max="10246" width="11.140625" customWidth="1"/>
    <col min="10247" max="10247" width="1.85546875" customWidth="1"/>
    <col min="10248" max="10248" width="11" customWidth="1"/>
    <col min="10249" max="10249" width="0.85546875" customWidth="1"/>
    <col min="10250" max="10250" width="1.85546875" customWidth="1"/>
    <col min="10251" max="10251" width="11.85546875" bestFit="1" customWidth="1"/>
    <col min="10252" max="10252" width="15.140625" bestFit="1" customWidth="1"/>
    <col min="10253" max="10253" width="5" customWidth="1"/>
    <col min="10254" max="10254" width="10.28515625" bestFit="1" customWidth="1"/>
    <col min="10255" max="10255" width="5" customWidth="1"/>
    <col min="10256" max="10256" width="10.28515625" bestFit="1" customWidth="1"/>
    <col min="10260" max="10260" width="10.28515625" bestFit="1" customWidth="1"/>
    <col min="10490" max="10490" width="3.5703125" customWidth="1"/>
    <col min="10491" max="10491" width="4.85546875" customWidth="1"/>
    <col min="10492" max="10492" width="5.42578125" customWidth="1"/>
    <col min="10493" max="10493" width="31.140625" customWidth="1"/>
    <col min="10494" max="10494" width="7.7109375" customWidth="1"/>
    <col min="10495" max="10495" width="2.42578125" customWidth="1"/>
    <col min="10496" max="10496" width="11.5703125" customWidth="1"/>
    <col min="10497" max="10497" width="2.5703125" customWidth="1"/>
    <col min="10498" max="10498" width="11.5703125" customWidth="1"/>
    <col min="10499" max="10499" width="2.42578125" customWidth="1"/>
    <col min="10500" max="10500" width="10.85546875" customWidth="1"/>
    <col min="10501" max="10501" width="2.42578125" customWidth="1"/>
    <col min="10502" max="10502" width="11.140625" customWidth="1"/>
    <col min="10503" max="10503" width="1.85546875" customWidth="1"/>
    <col min="10504" max="10504" width="11" customWidth="1"/>
    <col min="10505" max="10505" width="0.85546875" customWidth="1"/>
    <col min="10506" max="10506" width="1.85546875" customWidth="1"/>
    <col min="10507" max="10507" width="11.85546875" bestFit="1" customWidth="1"/>
    <col min="10508" max="10508" width="15.140625" bestFit="1" customWidth="1"/>
    <col min="10509" max="10509" width="5" customWidth="1"/>
    <col min="10510" max="10510" width="10.28515625" bestFit="1" customWidth="1"/>
    <col min="10511" max="10511" width="5" customWidth="1"/>
    <col min="10512" max="10512" width="10.28515625" bestFit="1" customWidth="1"/>
    <col min="10516" max="10516" width="10.28515625" bestFit="1" customWidth="1"/>
    <col min="10746" max="10746" width="3.5703125" customWidth="1"/>
    <col min="10747" max="10747" width="4.85546875" customWidth="1"/>
    <col min="10748" max="10748" width="5.42578125" customWidth="1"/>
    <col min="10749" max="10749" width="31.140625" customWidth="1"/>
    <col min="10750" max="10750" width="7.7109375" customWidth="1"/>
    <col min="10751" max="10751" width="2.42578125" customWidth="1"/>
    <col min="10752" max="10752" width="11.5703125" customWidth="1"/>
    <col min="10753" max="10753" width="2.5703125" customWidth="1"/>
    <col min="10754" max="10754" width="11.5703125" customWidth="1"/>
    <col min="10755" max="10755" width="2.42578125" customWidth="1"/>
    <col min="10756" max="10756" width="10.85546875" customWidth="1"/>
    <col min="10757" max="10757" width="2.42578125" customWidth="1"/>
    <col min="10758" max="10758" width="11.140625" customWidth="1"/>
    <col min="10759" max="10759" width="1.85546875" customWidth="1"/>
    <col min="10760" max="10760" width="11" customWidth="1"/>
    <col min="10761" max="10761" width="0.85546875" customWidth="1"/>
    <col min="10762" max="10762" width="1.85546875" customWidth="1"/>
    <col min="10763" max="10763" width="11.85546875" bestFit="1" customWidth="1"/>
    <col min="10764" max="10764" width="15.140625" bestFit="1" customWidth="1"/>
    <col min="10765" max="10765" width="5" customWidth="1"/>
    <col min="10766" max="10766" width="10.28515625" bestFit="1" customWidth="1"/>
    <col min="10767" max="10767" width="5" customWidth="1"/>
    <col min="10768" max="10768" width="10.28515625" bestFit="1" customWidth="1"/>
    <col min="10772" max="10772" width="10.28515625" bestFit="1" customWidth="1"/>
    <col min="11002" max="11002" width="3.5703125" customWidth="1"/>
    <col min="11003" max="11003" width="4.85546875" customWidth="1"/>
    <col min="11004" max="11004" width="5.42578125" customWidth="1"/>
    <col min="11005" max="11005" width="31.140625" customWidth="1"/>
    <col min="11006" max="11006" width="7.7109375" customWidth="1"/>
    <col min="11007" max="11007" width="2.42578125" customWidth="1"/>
    <col min="11008" max="11008" width="11.5703125" customWidth="1"/>
    <col min="11009" max="11009" width="2.5703125" customWidth="1"/>
    <col min="11010" max="11010" width="11.5703125" customWidth="1"/>
    <col min="11011" max="11011" width="2.42578125" customWidth="1"/>
    <col min="11012" max="11012" width="10.85546875" customWidth="1"/>
    <col min="11013" max="11013" width="2.42578125" customWidth="1"/>
    <col min="11014" max="11014" width="11.140625" customWidth="1"/>
    <col min="11015" max="11015" width="1.85546875" customWidth="1"/>
    <col min="11016" max="11016" width="11" customWidth="1"/>
    <col min="11017" max="11017" width="0.85546875" customWidth="1"/>
    <col min="11018" max="11018" width="1.85546875" customWidth="1"/>
    <col min="11019" max="11019" width="11.85546875" bestFit="1" customWidth="1"/>
    <col min="11020" max="11020" width="15.140625" bestFit="1" customWidth="1"/>
    <col min="11021" max="11021" width="5" customWidth="1"/>
    <col min="11022" max="11022" width="10.28515625" bestFit="1" customWidth="1"/>
    <col min="11023" max="11023" width="5" customWidth="1"/>
    <col min="11024" max="11024" width="10.28515625" bestFit="1" customWidth="1"/>
    <col min="11028" max="11028" width="10.28515625" bestFit="1" customWidth="1"/>
    <col min="11258" max="11258" width="3.5703125" customWidth="1"/>
    <col min="11259" max="11259" width="4.85546875" customWidth="1"/>
    <col min="11260" max="11260" width="5.42578125" customWidth="1"/>
    <col min="11261" max="11261" width="31.140625" customWidth="1"/>
    <col min="11262" max="11262" width="7.7109375" customWidth="1"/>
    <col min="11263" max="11263" width="2.42578125" customWidth="1"/>
    <col min="11264" max="11264" width="11.5703125" customWidth="1"/>
    <col min="11265" max="11265" width="2.5703125" customWidth="1"/>
    <col min="11266" max="11266" width="11.5703125" customWidth="1"/>
    <col min="11267" max="11267" width="2.42578125" customWidth="1"/>
    <col min="11268" max="11268" width="10.85546875" customWidth="1"/>
    <col min="11269" max="11269" width="2.42578125" customWidth="1"/>
    <col min="11270" max="11270" width="11.140625" customWidth="1"/>
    <col min="11271" max="11271" width="1.85546875" customWidth="1"/>
    <col min="11272" max="11272" width="11" customWidth="1"/>
    <col min="11273" max="11273" width="0.85546875" customWidth="1"/>
    <col min="11274" max="11274" width="1.85546875" customWidth="1"/>
    <col min="11275" max="11275" width="11.85546875" bestFit="1" customWidth="1"/>
    <col min="11276" max="11276" width="15.140625" bestFit="1" customWidth="1"/>
    <col min="11277" max="11277" width="5" customWidth="1"/>
    <col min="11278" max="11278" width="10.28515625" bestFit="1" customWidth="1"/>
    <col min="11279" max="11279" width="5" customWidth="1"/>
    <col min="11280" max="11280" width="10.28515625" bestFit="1" customWidth="1"/>
    <col min="11284" max="11284" width="10.28515625" bestFit="1" customWidth="1"/>
    <col min="11514" max="11514" width="3.5703125" customWidth="1"/>
    <col min="11515" max="11515" width="4.85546875" customWidth="1"/>
    <col min="11516" max="11516" width="5.42578125" customWidth="1"/>
    <col min="11517" max="11517" width="31.140625" customWidth="1"/>
    <col min="11518" max="11518" width="7.7109375" customWidth="1"/>
    <col min="11519" max="11519" width="2.42578125" customWidth="1"/>
    <col min="11520" max="11520" width="11.5703125" customWidth="1"/>
    <col min="11521" max="11521" width="2.5703125" customWidth="1"/>
    <col min="11522" max="11522" width="11.5703125" customWidth="1"/>
    <col min="11523" max="11523" width="2.42578125" customWidth="1"/>
    <col min="11524" max="11524" width="10.85546875" customWidth="1"/>
    <col min="11525" max="11525" width="2.42578125" customWidth="1"/>
    <col min="11526" max="11526" width="11.140625" customWidth="1"/>
    <col min="11527" max="11527" width="1.85546875" customWidth="1"/>
    <col min="11528" max="11528" width="11" customWidth="1"/>
    <col min="11529" max="11529" width="0.85546875" customWidth="1"/>
    <col min="11530" max="11530" width="1.85546875" customWidth="1"/>
    <col min="11531" max="11531" width="11.85546875" bestFit="1" customWidth="1"/>
    <col min="11532" max="11532" width="15.140625" bestFit="1" customWidth="1"/>
    <col min="11533" max="11533" width="5" customWidth="1"/>
    <col min="11534" max="11534" width="10.28515625" bestFit="1" customWidth="1"/>
    <col min="11535" max="11535" width="5" customWidth="1"/>
    <col min="11536" max="11536" width="10.28515625" bestFit="1" customWidth="1"/>
    <col min="11540" max="11540" width="10.28515625" bestFit="1" customWidth="1"/>
    <col min="11770" max="11770" width="3.5703125" customWidth="1"/>
    <col min="11771" max="11771" width="4.85546875" customWidth="1"/>
    <col min="11772" max="11772" width="5.42578125" customWidth="1"/>
    <col min="11773" max="11773" width="31.140625" customWidth="1"/>
    <col min="11774" max="11774" width="7.7109375" customWidth="1"/>
    <col min="11775" max="11775" width="2.42578125" customWidth="1"/>
    <col min="11776" max="11776" width="11.5703125" customWidth="1"/>
    <col min="11777" max="11777" width="2.5703125" customWidth="1"/>
    <col min="11778" max="11778" width="11.5703125" customWidth="1"/>
    <col min="11779" max="11779" width="2.42578125" customWidth="1"/>
    <col min="11780" max="11780" width="10.85546875" customWidth="1"/>
    <col min="11781" max="11781" width="2.42578125" customWidth="1"/>
    <col min="11782" max="11782" width="11.140625" customWidth="1"/>
    <col min="11783" max="11783" width="1.85546875" customWidth="1"/>
    <col min="11784" max="11784" width="11" customWidth="1"/>
    <col min="11785" max="11785" width="0.85546875" customWidth="1"/>
    <col min="11786" max="11786" width="1.85546875" customWidth="1"/>
    <col min="11787" max="11787" width="11.85546875" bestFit="1" customWidth="1"/>
    <col min="11788" max="11788" width="15.140625" bestFit="1" customWidth="1"/>
    <col min="11789" max="11789" width="5" customWidth="1"/>
    <col min="11790" max="11790" width="10.28515625" bestFit="1" customWidth="1"/>
    <col min="11791" max="11791" width="5" customWidth="1"/>
    <col min="11792" max="11792" width="10.28515625" bestFit="1" customWidth="1"/>
    <col min="11796" max="11796" width="10.28515625" bestFit="1" customWidth="1"/>
    <col min="12026" max="12026" width="3.5703125" customWidth="1"/>
    <col min="12027" max="12027" width="4.85546875" customWidth="1"/>
    <col min="12028" max="12028" width="5.42578125" customWidth="1"/>
    <col min="12029" max="12029" width="31.140625" customWidth="1"/>
    <col min="12030" max="12030" width="7.7109375" customWidth="1"/>
    <col min="12031" max="12031" width="2.42578125" customWidth="1"/>
    <col min="12032" max="12032" width="11.5703125" customWidth="1"/>
    <col min="12033" max="12033" width="2.5703125" customWidth="1"/>
    <col min="12034" max="12034" width="11.5703125" customWidth="1"/>
    <col min="12035" max="12035" width="2.42578125" customWidth="1"/>
    <col min="12036" max="12036" width="10.85546875" customWidth="1"/>
    <col min="12037" max="12037" width="2.42578125" customWidth="1"/>
    <col min="12038" max="12038" width="11.140625" customWidth="1"/>
    <col min="12039" max="12039" width="1.85546875" customWidth="1"/>
    <col min="12040" max="12040" width="11" customWidth="1"/>
    <col min="12041" max="12041" width="0.85546875" customWidth="1"/>
    <col min="12042" max="12042" width="1.85546875" customWidth="1"/>
    <col min="12043" max="12043" width="11.85546875" bestFit="1" customWidth="1"/>
    <col min="12044" max="12044" width="15.140625" bestFit="1" customWidth="1"/>
    <col min="12045" max="12045" width="5" customWidth="1"/>
    <col min="12046" max="12046" width="10.28515625" bestFit="1" customWidth="1"/>
    <col min="12047" max="12047" width="5" customWidth="1"/>
    <col min="12048" max="12048" width="10.28515625" bestFit="1" customWidth="1"/>
    <col min="12052" max="12052" width="10.28515625" bestFit="1" customWidth="1"/>
    <col min="12282" max="12282" width="3.5703125" customWidth="1"/>
    <col min="12283" max="12283" width="4.85546875" customWidth="1"/>
    <col min="12284" max="12284" width="5.42578125" customWidth="1"/>
    <col min="12285" max="12285" width="31.140625" customWidth="1"/>
    <col min="12286" max="12286" width="7.7109375" customWidth="1"/>
    <col min="12287" max="12287" width="2.42578125" customWidth="1"/>
    <col min="12288" max="12288" width="11.5703125" customWidth="1"/>
    <col min="12289" max="12289" width="2.5703125" customWidth="1"/>
    <col min="12290" max="12290" width="11.5703125" customWidth="1"/>
    <col min="12291" max="12291" width="2.42578125" customWidth="1"/>
    <col min="12292" max="12292" width="10.85546875" customWidth="1"/>
    <col min="12293" max="12293" width="2.42578125" customWidth="1"/>
    <col min="12294" max="12294" width="11.140625" customWidth="1"/>
    <col min="12295" max="12295" width="1.85546875" customWidth="1"/>
    <col min="12296" max="12296" width="11" customWidth="1"/>
    <col min="12297" max="12297" width="0.85546875" customWidth="1"/>
    <col min="12298" max="12298" width="1.85546875" customWidth="1"/>
    <col min="12299" max="12299" width="11.85546875" bestFit="1" customWidth="1"/>
    <col min="12300" max="12300" width="15.140625" bestFit="1" customWidth="1"/>
    <col min="12301" max="12301" width="5" customWidth="1"/>
    <col min="12302" max="12302" width="10.28515625" bestFit="1" customWidth="1"/>
    <col min="12303" max="12303" width="5" customWidth="1"/>
    <col min="12304" max="12304" width="10.28515625" bestFit="1" customWidth="1"/>
    <col min="12308" max="12308" width="10.28515625" bestFit="1" customWidth="1"/>
    <col min="12538" max="12538" width="3.5703125" customWidth="1"/>
    <col min="12539" max="12539" width="4.85546875" customWidth="1"/>
    <col min="12540" max="12540" width="5.42578125" customWidth="1"/>
    <col min="12541" max="12541" width="31.140625" customWidth="1"/>
    <col min="12542" max="12542" width="7.7109375" customWidth="1"/>
    <col min="12543" max="12543" width="2.42578125" customWidth="1"/>
    <col min="12544" max="12544" width="11.5703125" customWidth="1"/>
    <col min="12545" max="12545" width="2.5703125" customWidth="1"/>
    <col min="12546" max="12546" width="11.5703125" customWidth="1"/>
    <col min="12547" max="12547" width="2.42578125" customWidth="1"/>
    <col min="12548" max="12548" width="10.85546875" customWidth="1"/>
    <col min="12549" max="12549" width="2.42578125" customWidth="1"/>
    <col min="12550" max="12550" width="11.140625" customWidth="1"/>
    <col min="12551" max="12551" width="1.85546875" customWidth="1"/>
    <col min="12552" max="12552" width="11" customWidth="1"/>
    <col min="12553" max="12553" width="0.85546875" customWidth="1"/>
    <col min="12554" max="12554" width="1.85546875" customWidth="1"/>
    <col min="12555" max="12555" width="11.85546875" bestFit="1" customWidth="1"/>
    <col min="12556" max="12556" width="15.140625" bestFit="1" customWidth="1"/>
    <col min="12557" max="12557" width="5" customWidth="1"/>
    <col min="12558" max="12558" width="10.28515625" bestFit="1" customWidth="1"/>
    <col min="12559" max="12559" width="5" customWidth="1"/>
    <col min="12560" max="12560" width="10.28515625" bestFit="1" customWidth="1"/>
    <col min="12564" max="12564" width="10.28515625" bestFit="1" customWidth="1"/>
    <col min="12794" max="12794" width="3.5703125" customWidth="1"/>
    <col min="12795" max="12795" width="4.85546875" customWidth="1"/>
    <col min="12796" max="12796" width="5.42578125" customWidth="1"/>
    <col min="12797" max="12797" width="31.140625" customWidth="1"/>
    <col min="12798" max="12798" width="7.7109375" customWidth="1"/>
    <col min="12799" max="12799" width="2.42578125" customWidth="1"/>
    <col min="12800" max="12800" width="11.5703125" customWidth="1"/>
    <col min="12801" max="12801" width="2.5703125" customWidth="1"/>
    <col min="12802" max="12802" width="11.5703125" customWidth="1"/>
    <col min="12803" max="12803" width="2.42578125" customWidth="1"/>
    <col min="12804" max="12804" width="10.85546875" customWidth="1"/>
    <col min="12805" max="12805" width="2.42578125" customWidth="1"/>
    <col min="12806" max="12806" width="11.140625" customWidth="1"/>
    <col min="12807" max="12807" width="1.85546875" customWidth="1"/>
    <col min="12808" max="12808" width="11" customWidth="1"/>
    <col min="12809" max="12809" width="0.85546875" customWidth="1"/>
    <col min="12810" max="12810" width="1.85546875" customWidth="1"/>
    <col min="12811" max="12811" width="11.85546875" bestFit="1" customWidth="1"/>
    <col min="12812" max="12812" width="15.140625" bestFit="1" customWidth="1"/>
    <col min="12813" max="12813" width="5" customWidth="1"/>
    <col min="12814" max="12814" width="10.28515625" bestFit="1" customWidth="1"/>
    <col min="12815" max="12815" width="5" customWidth="1"/>
    <col min="12816" max="12816" width="10.28515625" bestFit="1" customWidth="1"/>
    <col min="12820" max="12820" width="10.28515625" bestFit="1" customWidth="1"/>
    <col min="13050" max="13050" width="3.5703125" customWidth="1"/>
    <col min="13051" max="13051" width="4.85546875" customWidth="1"/>
    <col min="13052" max="13052" width="5.42578125" customWidth="1"/>
    <col min="13053" max="13053" width="31.140625" customWidth="1"/>
    <col min="13054" max="13054" width="7.7109375" customWidth="1"/>
    <col min="13055" max="13055" width="2.42578125" customWidth="1"/>
    <col min="13056" max="13056" width="11.5703125" customWidth="1"/>
    <col min="13057" max="13057" width="2.5703125" customWidth="1"/>
    <col min="13058" max="13058" width="11.5703125" customWidth="1"/>
    <col min="13059" max="13059" width="2.42578125" customWidth="1"/>
    <col min="13060" max="13060" width="10.85546875" customWidth="1"/>
    <col min="13061" max="13061" width="2.42578125" customWidth="1"/>
    <col min="13062" max="13062" width="11.140625" customWidth="1"/>
    <col min="13063" max="13063" width="1.85546875" customWidth="1"/>
    <col min="13064" max="13064" width="11" customWidth="1"/>
    <col min="13065" max="13065" width="0.85546875" customWidth="1"/>
    <col min="13066" max="13066" width="1.85546875" customWidth="1"/>
    <col min="13067" max="13067" width="11.85546875" bestFit="1" customWidth="1"/>
    <col min="13068" max="13068" width="15.140625" bestFit="1" customWidth="1"/>
    <col min="13069" max="13069" width="5" customWidth="1"/>
    <col min="13070" max="13070" width="10.28515625" bestFit="1" customWidth="1"/>
    <col min="13071" max="13071" width="5" customWidth="1"/>
    <col min="13072" max="13072" width="10.28515625" bestFit="1" customWidth="1"/>
    <col min="13076" max="13076" width="10.28515625" bestFit="1" customWidth="1"/>
    <col min="13306" max="13306" width="3.5703125" customWidth="1"/>
    <col min="13307" max="13307" width="4.85546875" customWidth="1"/>
    <col min="13308" max="13308" width="5.42578125" customWidth="1"/>
    <col min="13309" max="13309" width="31.140625" customWidth="1"/>
    <col min="13310" max="13310" width="7.7109375" customWidth="1"/>
    <col min="13311" max="13311" width="2.42578125" customWidth="1"/>
    <col min="13312" max="13312" width="11.5703125" customWidth="1"/>
    <col min="13313" max="13313" width="2.5703125" customWidth="1"/>
    <col min="13314" max="13314" width="11.5703125" customWidth="1"/>
    <col min="13315" max="13315" width="2.42578125" customWidth="1"/>
    <col min="13316" max="13316" width="10.85546875" customWidth="1"/>
    <col min="13317" max="13317" width="2.42578125" customWidth="1"/>
    <col min="13318" max="13318" width="11.140625" customWidth="1"/>
    <col min="13319" max="13319" width="1.85546875" customWidth="1"/>
    <col min="13320" max="13320" width="11" customWidth="1"/>
    <col min="13321" max="13321" width="0.85546875" customWidth="1"/>
    <col min="13322" max="13322" width="1.85546875" customWidth="1"/>
    <col min="13323" max="13323" width="11.85546875" bestFit="1" customWidth="1"/>
    <col min="13324" max="13324" width="15.140625" bestFit="1" customWidth="1"/>
    <col min="13325" max="13325" width="5" customWidth="1"/>
    <col min="13326" max="13326" width="10.28515625" bestFit="1" customWidth="1"/>
    <col min="13327" max="13327" width="5" customWidth="1"/>
    <col min="13328" max="13328" width="10.28515625" bestFit="1" customWidth="1"/>
    <col min="13332" max="13332" width="10.28515625" bestFit="1" customWidth="1"/>
    <col min="13562" max="13562" width="3.5703125" customWidth="1"/>
    <col min="13563" max="13563" width="4.85546875" customWidth="1"/>
    <col min="13564" max="13564" width="5.42578125" customWidth="1"/>
    <col min="13565" max="13565" width="31.140625" customWidth="1"/>
    <col min="13566" max="13566" width="7.7109375" customWidth="1"/>
    <col min="13567" max="13567" width="2.42578125" customWidth="1"/>
    <col min="13568" max="13568" width="11.5703125" customWidth="1"/>
    <col min="13569" max="13569" width="2.5703125" customWidth="1"/>
    <col min="13570" max="13570" width="11.5703125" customWidth="1"/>
    <col min="13571" max="13571" width="2.42578125" customWidth="1"/>
    <col min="13572" max="13572" width="10.85546875" customWidth="1"/>
    <col min="13573" max="13573" width="2.42578125" customWidth="1"/>
    <col min="13574" max="13574" width="11.140625" customWidth="1"/>
    <col min="13575" max="13575" width="1.85546875" customWidth="1"/>
    <col min="13576" max="13576" width="11" customWidth="1"/>
    <col min="13577" max="13577" width="0.85546875" customWidth="1"/>
    <col min="13578" max="13578" width="1.85546875" customWidth="1"/>
    <col min="13579" max="13579" width="11.85546875" bestFit="1" customWidth="1"/>
    <col min="13580" max="13580" width="15.140625" bestFit="1" customWidth="1"/>
    <col min="13581" max="13581" width="5" customWidth="1"/>
    <col min="13582" max="13582" width="10.28515625" bestFit="1" customWidth="1"/>
    <col min="13583" max="13583" width="5" customWidth="1"/>
    <col min="13584" max="13584" width="10.28515625" bestFit="1" customWidth="1"/>
    <col min="13588" max="13588" width="10.28515625" bestFit="1" customWidth="1"/>
    <col min="13818" max="13818" width="3.5703125" customWidth="1"/>
    <col min="13819" max="13819" width="4.85546875" customWidth="1"/>
    <col min="13820" max="13820" width="5.42578125" customWidth="1"/>
    <col min="13821" max="13821" width="31.140625" customWidth="1"/>
    <col min="13822" max="13822" width="7.7109375" customWidth="1"/>
    <col min="13823" max="13823" width="2.42578125" customWidth="1"/>
    <col min="13824" max="13824" width="11.5703125" customWidth="1"/>
    <col min="13825" max="13825" width="2.5703125" customWidth="1"/>
    <col min="13826" max="13826" width="11.5703125" customWidth="1"/>
    <col min="13827" max="13827" width="2.42578125" customWidth="1"/>
    <col min="13828" max="13828" width="10.85546875" customWidth="1"/>
    <col min="13829" max="13829" width="2.42578125" customWidth="1"/>
    <col min="13830" max="13830" width="11.140625" customWidth="1"/>
    <col min="13831" max="13831" width="1.85546875" customWidth="1"/>
    <col min="13832" max="13832" width="11" customWidth="1"/>
    <col min="13833" max="13833" width="0.85546875" customWidth="1"/>
    <col min="13834" max="13834" width="1.85546875" customWidth="1"/>
    <col min="13835" max="13835" width="11.85546875" bestFit="1" customWidth="1"/>
    <col min="13836" max="13836" width="15.140625" bestFit="1" customWidth="1"/>
    <col min="13837" max="13837" width="5" customWidth="1"/>
    <col min="13838" max="13838" width="10.28515625" bestFit="1" customWidth="1"/>
    <col min="13839" max="13839" width="5" customWidth="1"/>
    <col min="13840" max="13840" width="10.28515625" bestFit="1" customWidth="1"/>
    <col min="13844" max="13844" width="10.28515625" bestFit="1" customWidth="1"/>
    <col min="14074" max="14074" width="3.5703125" customWidth="1"/>
    <col min="14075" max="14075" width="4.85546875" customWidth="1"/>
    <col min="14076" max="14076" width="5.42578125" customWidth="1"/>
    <col min="14077" max="14077" width="31.140625" customWidth="1"/>
    <col min="14078" max="14078" width="7.7109375" customWidth="1"/>
    <col min="14079" max="14079" width="2.42578125" customWidth="1"/>
    <col min="14080" max="14080" width="11.5703125" customWidth="1"/>
    <col min="14081" max="14081" width="2.5703125" customWidth="1"/>
    <col min="14082" max="14082" width="11.5703125" customWidth="1"/>
    <col min="14083" max="14083" width="2.42578125" customWidth="1"/>
    <col min="14084" max="14084" width="10.85546875" customWidth="1"/>
    <col min="14085" max="14085" width="2.42578125" customWidth="1"/>
    <col min="14086" max="14086" width="11.140625" customWidth="1"/>
    <col min="14087" max="14087" width="1.85546875" customWidth="1"/>
    <col min="14088" max="14088" width="11" customWidth="1"/>
    <col min="14089" max="14089" width="0.85546875" customWidth="1"/>
    <col min="14090" max="14090" width="1.85546875" customWidth="1"/>
    <col min="14091" max="14091" width="11.85546875" bestFit="1" customWidth="1"/>
    <col min="14092" max="14092" width="15.140625" bestFit="1" customWidth="1"/>
    <col min="14093" max="14093" width="5" customWidth="1"/>
    <col min="14094" max="14094" width="10.28515625" bestFit="1" customWidth="1"/>
    <col min="14095" max="14095" width="5" customWidth="1"/>
    <col min="14096" max="14096" width="10.28515625" bestFit="1" customWidth="1"/>
    <col min="14100" max="14100" width="10.28515625" bestFit="1" customWidth="1"/>
    <col min="14330" max="14330" width="3.5703125" customWidth="1"/>
    <col min="14331" max="14331" width="4.85546875" customWidth="1"/>
    <col min="14332" max="14332" width="5.42578125" customWidth="1"/>
    <col min="14333" max="14333" width="31.140625" customWidth="1"/>
    <col min="14334" max="14334" width="7.7109375" customWidth="1"/>
    <col min="14335" max="14335" width="2.42578125" customWidth="1"/>
    <col min="14336" max="14336" width="11.5703125" customWidth="1"/>
    <col min="14337" max="14337" width="2.5703125" customWidth="1"/>
    <col min="14338" max="14338" width="11.5703125" customWidth="1"/>
    <col min="14339" max="14339" width="2.42578125" customWidth="1"/>
    <col min="14340" max="14340" width="10.85546875" customWidth="1"/>
    <col min="14341" max="14341" width="2.42578125" customWidth="1"/>
    <col min="14342" max="14342" width="11.140625" customWidth="1"/>
    <col min="14343" max="14343" width="1.85546875" customWidth="1"/>
    <col min="14344" max="14344" width="11" customWidth="1"/>
    <col min="14345" max="14345" width="0.85546875" customWidth="1"/>
    <col min="14346" max="14346" width="1.85546875" customWidth="1"/>
    <col min="14347" max="14347" width="11.85546875" bestFit="1" customWidth="1"/>
    <col min="14348" max="14348" width="15.140625" bestFit="1" customWidth="1"/>
    <col min="14349" max="14349" width="5" customWidth="1"/>
    <col min="14350" max="14350" width="10.28515625" bestFit="1" customWidth="1"/>
    <col min="14351" max="14351" width="5" customWidth="1"/>
    <col min="14352" max="14352" width="10.28515625" bestFit="1" customWidth="1"/>
    <col min="14356" max="14356" width="10.28515625" bestFit="1" customWidth="1"/>
    <col min="14586" max="14586" width="3.5703125" customWidth="1"/>
    <col min="14587" max="14587" width="4.85546875" customWidth="1"/>
    <col min="14588" max="14588" width="5.42578125" customWidth="1"/>
    <col min="14589" max="14589" width="31.140625" customWidth="1"/>
    <col min="14590" max="14590" width="7.7109375" customWidth="1"/>
    <col min="14591" max="14591" width="2.42578125" customWidth="1"/>
    <col min="14592" max="14592" width="11.5703125" customWidth="1"/>
    <col min="14593" max="14593" width="2.5703125" customWidth="1"/>
    <col min="14594" max="14594" width="11.5703125" customWidth="1"/>
    <col min="14595" max="14595" width="2.42578125" customWidth="1"/>
    <col min="14596" max="14596" width="10.85546875" customWidth="1"/>
    <col min="14597" max="14597" width="2.42578125" customWidth="1"/>
    <col min="14598" max="14598" width="11.140625" customWidth="1"/>
    <col min="14599" max="14599" width="1.85546875" customWidth="1"/>
    <col min="14600" max="14600" width="11" customWidth="1"/>
    <col min="14601" max="14601" width="0.85546875" customWidth="1"/>
    <col min="14602" max="14602" width="1.85546875" customWidth="1"/>
    <col min="14603" max="14603" width="11.85546875" bestFit="1" customWidth="1"/>
    <col min="14604" max="14604" width="15.140625" bestFit="1" customWidth="1"/>
    <col min="14605" max="14605" width="5" customWidth="1"/>
    <col min="14606" max="14606" width="10.28515625" bestFit="1" customWidth="1"/>
    <col min="14607" max="14607" width="5" customWidth="1"/>
    <col min="14608" max="14608" width="10.28515625" bestFit="1" customWidth="1"/>
    <col min="14612" max="14612" width="10.28515625" bestFit="1" customWidth="1"/>
    <col min="14842" max="14842" width="3.5703125" customWidth="1"/>
    <col min="14843" max="14843" width="4.85546875" customWidth="1"/>
    <col min="14844" max="14844" width="5.42578125" customWidth="1"/>
    <col min="14845" max="14845" width="31.140625" customWidth="1"/>
    <col min="14846" max="14846" width="7.7109375" customWidth="1"/>
    <col min="14847" max="14847" width="2.42578125" customWidth="1"/>
    <col min="14848" max="14848" width="11.5703125" customWidth="1"/>
    <col min="14849" max="14849" width="2.5703125" customWidth="1"/>
    <col min="14850" max="14850" width="11.5703125" customWidth="1"/>
    <col min="14851" max="14851" width="2.42578125" customWidth="1"/>
    <col min="14852" max="14852" width="10.85546875" customWidth="1"/>
    <col min="14853" max="14853" width="2.42578125" customWidth="1"/>
    <col min="14854" max="14854" width="11.140625" customWidth="1"/>
    <col min="14855" max="14855" width="1.85546875" customWidth="1"/>
    <col min="14856" max="14856" width="11" customWidth="1"/>
    <col min="14857" max="14857" width="0.85546875" customWidth="1"/>
    <col min="14858" max="14858" width="1.85546875" customWidth="1"/>
    <col min="14859" max="14859" width="11.85546875" bestFit="1" customWidth="1"/>
    <col min="14860" max="14860" width="15.140625" bestFit="1" customWidth="1"/>
    <col min="14861" max="14861" width="5" customWidth="1"/>
    <col min="14862" max="14862" width="10.28515625" bestFit="1" customWidth="1"/>
    <col min="14863" max="14863" width="5" customWidth="1"/>
    <col min="14864" max="14864" width="10.28515625" bestFit="1" customWidth="1"/>
    <col min="14868" max="14868" width="10.28515625" bestFit="1" customWidth="1"/>
    <col min="15098" max="15098" width="3.5703125" customWidth="1"/>
    <col min="15099" max="15099" width="4.85546875" customWidth="1"/>
    <col min="15100" max="15100" width="5.42578125" customWidth="1"/>
    <col min="15101" max="15101" width="31.140625" customWidth="1"/>
    <col min="15102" max="15102" width="7.7109375" customWidth="1"/>
    <col min="15103" max="15103" width="2.42578125" customWidth="1"/>
    <col min="15104" max="15104" width="11.5703125" customWidth="1"/>
    <col min="15105" max="15105" width="2.5703125" customWidth="1"/>
    <col min="15106" max="15106" width="11.5703125" customWidth="1"/>
    <col min="15107" max="15107" width="2.42578125" customWidth="1"/>
    <col min="15108" max="15108" width="10.85546875" customWidth="1"/>
    <col min="15109" max="15109" width="2.42578125" customWidth="1"/>
    <col min="15110" max="15110" width="11.140625" customWidth="1"/>
    <col min="15111" max="15111" width="1.85546875" customWidth="1"/>
    <col min="15112" max="15112" width="11" customWidth="1"/>
    <col min="15113" max="15113" width="0.85546875" customWidth="1"/>
    <col min="15114" max="15114" width="1.85546875" customWidth="1"/>
    <col min="15115" max="15115" width="11.85546875" bestFit="1" customWidth="1"/>
    <col min="15116" max="15116" width="15.140625" bestFit="1" customWidth="1"/>
    <col min="15117" max="15117" width="5" customWidth="1"/>
    <col min="15118" max="15118" width="10.28515625" bestFit="1" customWidth="1"/>
    <col min="15119" max="15119" width="5" customWidth="1"/>
    <col min="15120" max="15120" width="10.28515625" bestFit="1" customWidth="1"/>
    <col min="15124" max="15124" width="10.28515625" bestFit="1" customWidth="1"/>
    <col min="15354" max="15354" width="3.5703125" customWidth="1"/>
    <col min="15355" max="15355" width="4.85546875" customWidth="1"/>
    <col min="15356" max="15356" width="5.42578125" customWidth="1"/>
    <col min="15357" max="15357" width="31.140625" customWidth="1"/>
    <col min="15358" max="15358" width="7.7109375" customWidth="1"/>
    <col min="15359" max="15359" width="2.42578125" customWidth="1"/>
    <col min="15360" max="15360" width="11.5703125" customWidth="1"/>
    <col min="15361" max="15361" width="2.5703125" customWidth="1"/>
    <col min="15362" max="15362" width="11.5703125" customWidth="1"/>
    <col min="15363" max="15363" width="2.42578125" customWidth="1"/>
    <col min="15364" max="15364" width="10.85546875" customWidth="1"/>
    <col min="15365" max="15365" width="2.42578125" customWidth="1"/>
    <col min="15366" max="15366" width="11.140625" customWidth="1"/>
    <col min="15367" max="15367" width="1.85546875" customWidth="1"/>
    <col min="15368" max="15368" width="11" customWidth="1"/>
    <col min="15369" max="15369" width="0.85546875" customWidth="1"/>
    <col min="15370" max="15370" width="1.85546875" customWidth="1"/>
    <col min="15371" max="15371" width="11.85546875" bestFit="1" customWidth="1"/>
    <col min="15372" max="15372" width="15.140625" bestFit="1" customWidth="1"/>
    <col min="15373" max="15373" width="5" customWidth="1"/>
    <col min="15374" max="15374" width="10.28515625" bestFit="1" customWidth="1"/>
    <col min="15375" max="15375" width="5" customWidth="1"/>
    <col min="15376" max="15376" width="10.28515625" bestFit="1" customWidth="1"/>
    <col min="15380" max="15380" width="10.28515625" bestFit="1" customWidth="1"/>
    <col min="15610" max="15610" width="3.5703125" customWidth="1"/>
    <col min="15611" max="15611" width="4.85546875" customWidth="1"/>
    <col min="15612" max="15612" width="5.42578125" customWidth="1"/>
    <col min="15613" max="15613" width="31.140625" customWidth="1"/>
    <col min="15614" max="15614" width="7.7109375" customWidth="1"/>
    <col min="15615" max="15615" width="2.42578125" customWidth="1"/>
    <col min="15616" max="15616" width="11.5703125" customWidth="1"/>
    <col min="15617" max="15617" width="2.5703125" customWidth="1"/>
    <col min="15618" max="15618" width="11.5703125" customWidth="1"/>
    <col min="15619" max="15619" width="2.42578125" customWidth="1"/>
    <col min="15620" max="15620" width="10.85546875" customWidth="1"/>
    <col min="15621" max="15621" width="2.42578125" customWidth="1"/>
    <col min="15622" max="15622" width="11.140625" customWidth="1"/>
    <col min="15623" max="15623" width="1.85546875" customWidth="1"/>
    <col min="15624" max="15624" width="11" customWidth="1"/>
    <col min="15625" max="15625" width="0.85546875" customWidth="1"/>
    <col min="15626" max="15626" width="1.85546875" customWidth="1"/>
    <col min="15627" max="15627" width="11.85546875" bestFit="1" customWidth="1"/>
    <col min="15628" max="15628" width="15.140625" bestFit="1" customWidth="1"/>
    <col min="15629" max="15629" width="5" customWidth="1"/>
    <col min="15630" max="15630" width="10.28515625" bestFit="1" customWidth="1"/>
    <col min="15631" max="15631" width="5" customWidth="1"/>
    <col min="15632" max="15632" width="10.28515625" bestFit="1" customWidth="1"/>
    <col min="15636" max="15636" width="10.28515625" bestFit="1" customWidth="1"/>
    <col min="15866" max="15866" width="3.5703125" customWidth="1"/>
    <col min="15867" max="15867" width="4.85546875" customWidth="1"/>
    <col min="15868" max="15868" width="5.42578125" customWidth="1"/>
    <col min="15869" max="15869" width="31.140625" customWidth="1"/>
    <col min="15870" max="15870" width="7.7109375" customWidth="1"/>
    <col min="15871" max="15871" width="2.42578125" customWidth="1"/>
    <col min="15872" max="15872" width="11.5703125" customWidth="1"/>
    <col min="15873" max="15873" width="2.5703125" customWidth="1"/>
    <col min="15874" max="15874" width="11.5703125" customWidth="1"/>
    <col min="15875" max="15875" width="2.42578125" customWidth="1"/>
    <col min="15876" max="15876" width="10.85546875" customWidth="1"/>
    <col min="15877" max="15877" width="2.42578125" customWidth="1"/>
    <col min="15878" max="15878" width="11.140625" customWidth="1"/>
    <col min="15879" max="15879" width="1.85546875" customWidth="1"/>
    <col min="15880" max="15880" width="11" customWidth="1"/>
    <col min="15881" max="15881" width="0.85546875" customWidth="1"/>
    <col min="15882" max="15882" width="1.85546875" customWidth="1"/>
    <col min="15883" max="15883" width="11.85546875" bestFit="1" customWidth="1"/>
    <col min="15884" max="15884" width="15.140625" bestFit="1" customWidth="1"/>
    <col min="15885" max="15885" width="5" customWidth="1"/>
    <col min="15886" max="15886" width="10.28515625" bestFit="1" customWidth="1"/>
    <col min="15887" max="15887" width="5" customWidth="1"/>
    <col min="15888" max="15888" width="10.28515625" bestFit="1" customWidth="1"/>
    <col min="15892" max="15892" width="10.28515625" bestFit="1" customWidth="1"/>
    <col min="16122" max="16122" width="3.5703125" customWidth="1"/>
    <col min="16123" max="16123" width="4.85546875" customWidth="1"/>
    <col min="16124" max="16124" width="5.42578125" customWidth="1"/>
    <col min="16125" max="16125" width="31.140625" customWidth="1"/>
    <col min="16126" max="16126" width="7.7109375" customWidth="1"/>
    <col min="16127" max="16127" width="2.42578125" customWidth="1"/>
    <col min="16128" max="16128" width="11.5703125" customWidth="1"/>
    <col min="16129" max="16129" width="2.5703125" customWidth="1"/>
    <col min="16130" max="16130" width="11.5703125" customWidth="1"/>
    <col min="16131" max="16131" width="2.42578125" customWidth="1"/>
    <col min="16132" max="16132" width="10.85546875" customWidth="1"/>
    <col min="16133" max="16133" width="2.42578125" customWidth="1"/>
    <col min="16134" max="16134" width="11.140625" customWidth="1"/>
    <col min="16135" max="16135" width="1.85546875" customWidth="1"/>
    <col min="16136" max="16136" width="11" customWidth="1"/>
    <col min="16137" max="16137" width="0.85546875" customWidth="1"/>
    <col min="16138" max="16138" width="1.85546875" customWidth="1"/>
    <col min="16139" max="16139" width="11.85546875" bestFit="1" customWidth="1"/>
    <col min="16140" max="16140" width="15.140625" bestFit="1" customWidth="1"/>
    <col min="16141" max="16141" width="5" customWidth="1"/>
    <col min="16142" max="16142" width="10.28515625" bestFit="1" customWidth="1"/>
    <col min="16143" max="16143" width="5" customWidth="1"/>
    <col min="16144" max="16144" width="10.28515625" bestFit="1" customWidth="1"/>
    <col min="16148" max="16148" width="10.28515625" bestFit="1" customWidth="1"/>
    <col min="16382" max="16384" width="9" customWidth="1"/>
  </cols>
  <sheetData>
    <row r="1" spans="1:20" s="156" customFormat="1" ht="23.25" customHeight="1" x14ac:dyDescent="0.5">
      <c r="A1" s="1993" t="str">
        <f>'[4]سر برگ صفحات'!A1</f>
        <v>شرکت داروسازان التیام (سهامی خاص)</v>
      </c>
      <c r="B1" s="1993"/>
      <c r="C1" s="1993"/>
      <c r="D1" s="1993"/>
      <c r="E1" s="1993"/>
      <c r="F1" s="1993"/>
      <c r="G1" s="1993"/>
      <c r="H1" s="1993"/>
      <c r="I1" s="1993"/>
      <c r="J1" s="1993"/>
      <c r="K1" s="1993"/>
      <c r="L1" s="1032"/>
      <c r="M1" s="1032"/>
      <c r="N1" s="1032"/>
    </row>
    <row r="2" spans="1:20" s="156" customFormat="1" ht="23.25" customHeight="1" x14ac:dyDescent="0.5">
      <c r="A2" s="1993" t="str">
        <f>[3]HL!A14</f>
        <v>يادداشتهاي توضيحي صورت هاي مالي</v>
      </c>
      <c r="B2" s="1993"/>
      <c r="C2" s="1993"/>
      <c r="D2" s="1993"/>
      <c r="E2" s="1993"/>
      <c r="F2" s="1993"/>
      <c r="G2" s="1993"/>
      <c r="H2" s="1993"/>
      <c r="I2" s="1993"/>
      <c r="J2" s="1993"/>
      <c r="K2" s="1993"/>
      <c r="L2" s="1032"/>
      <c r="M2" s="1032"/>
      <c r="N2" s="1032"/>
    </row>
    <row r="3" spans="1:20" s="156" customFormat="1" ht="23.25" customHeight="1" x14ac:dyDescent="0.5">
      <c r="B3" s="1994" t="str">
        <f>'سر برگ صفحات'!A3</f>
        <v>سال مالی منتهی به 30 اسفند 1403</v>
      </c>
      <c r="C3" s="1994"/>
      <c r="D3" s="1994"/>
      <c r="E3" s="1994"/>
      <c r="F3" s="1994"/>
      <c r="G3" s="1994"/>
      <c r="H3" s="1994"/>
      <c r="I3" s="1994"/>
      <c r="J3" s="1994"/>
      <c r="K3" s="1994"/>
    </row>
    <row r="4" spans="1:20" s="156" customFormat="1" ht="50.25" customHeight="1" x14ac:dyDescent="0.5">
      <c r="A4" s="1232"/>
      <c r="B4" s="1232"/>
      <c r="C4" s="1232"/>
      <c r="D4" s="1232"/>
      <c r="E4" s="1232"/>
      <c r="F4" s="1232"/>
      <c r="G4" s="1232"/>
      <c r="H4" s="1232"/>
      <c r="I4" s="1232"/>
      <c r="J4" s="1232"/>
      <c r="K4" s="1232"/>
      <c r="L4" s="1109"/>
      <c r="M4" s="1109"/>
      <c r="N4" s="1109"/>
    </row>
    <row r="5" spans="1:20" ht="23.25" customHeight="1" x14ac:dyDescent="0.25">
      <c r="A5" s="14"/>
      <c r="B5" s="1105" t="s">
        <v>2016</v>
      </c>
      <c r="C5" s="1105"/>
      <c r="D5" s="1102"/>
      <c r="E5" s="1022"/>
      <c r="F5" s="1022"/>
      <c r="G5" s="1022"/>
      <c r="H5" s="1101"/>
      <c r="I5" s="1101"/>
      <c r="J5" s="1101"/>
      <c r="K5" s="1101"/>
      <c r="L5" s="37"/>
      <c r="M5" s="37"/>
      <c r="N5" s="1732"/>
      <c r="O5" s="14"/>
      <c r="P5" s="14"/>
      <c r="Q5" s="14"/>
      <c r="R5" s="14"/>
      <c r="S5" s="14"/>
      <c r="T5" s="14"/>
    </row>
    <row r="6" spans="1:20" ht="19.5" customHeight="1" x14ac:dyDescent="0.6">
      <c r="A6" s="14"/>
      <c r="B6" s="14"/>
      <c r="C6" s="155"/>
      <c r="D6" s="58"/>
      <c r="E6" s="1996" t="s">
        <v>2206</v>
      </c>
      <c r="F6" s="1996"/>
      <c r="G6" s="1996"/>
      <c r="H6" s="1221"/>
      <c r="I6" s="1996" t="s">
        <v>2146</v>
      </c>
      <c r="J6" s="1996"/>
      <c r="K6" s="1996"/>
      <c r="L6" s="1017"/>
      <c r="M6" s="150"/>
      <c r="N6" s="1732"/>
      <c r="O6" s="14"/>
      <c r="P6" s="14"/>
      <c r="Q6" s="14"/>
      <c r="R6" s="14"/>
      <c r="S6" s="14"/>
      <c r="T6" s="14"/>
    </row>
    <row r="7" spans="1:20" ht="21.6" customHeight="1" x14ac:dyDescent="0.6">
      <c r="A7" s="14"/>
      <c r="B7" s="14"/>
      <c r="C7" s="155"/>
      <c r="D7" s="14"/>
      <c r="E7" s="1249" t="s">
        <v>1766</v>
      </c>
      <c r="F7" s="1249"/>
      <c r="G7" s="1250" t="s">
        <v>1592</v>
      </c>
      <c r="H7" s="1221"/>
      <c r="I7" s="1249" t="s">
        <v>1766</v>
      </c>
      <c r="J7" s="1249"/>
      <c r="K7" s="1250" t="s">
        <v>1592</v>
      </c>
      <c r="L7" s="58"/>
      <c r="M7" s="150"/>
      <c r="N7" s="1732"/>
      <c r="O7" s="14"/>
      <c r="P7" s="14"/>
      <c r="Q7" s="14"/>
      <c r="R7" s="14"/>
      <c r="S7" s="14"/>
      <c r="T7" s="14"/>
    </row>
    <row r="8" spans="1:20" ht="15" customHeight="1" x14ac:dyDescent="0.25">
      <c r="C8" s="1116" t="s">
        <v>1767</v>
      </c>
      <c r="D8" s="1116"/>
      <c r="E8" s="1127">
        <v>15950772</v>
      </c>
      <c r="F8" s="1802"/>
      <c r="G8" s="1127">
        <v>12333440759456</v>
      </c>
      <c r="H8" s="1246"/>
      <c r="I8" s="1127">
        <v>14495802</v>
      </c>
      <c r="J8" s="1127"/>
      <c r="K8" s="1127">
        <v>8674519925674</v>
      </c>
    </row>
    <row r="9" spans="1:20" ht="15" customHeight="1" x14ac:dyDescent="0.25">
      <c r="C9" s="1116" t="s">
        <v>1768</v>
      </c>
      <c r="D9" s="1116"/>
      <c r="E9" s="1127">
        <v>4450993</v>
      </c>
      <c r="F9" s="1802"/>
      <c r="G9" s="1127">
        <v>5026257739051</v>
      </c>
      <c r="H9" s="1246"/>
      <c r="I9" s="1127">
        <v>3929774</v>
      </c>
      <c r="J9" s="1127"/>
      <c r="K9" s="1127">
        <v>2946429472115</v>
      </c>
    </row>
    <row r="10" spans="1:20" ht="15" customHeight="1" x14ac:dyDescent="0.25">
      <c r="C10" s="1116" t="s">
        <v>1770</v>
      </c>
      <c r="D10" s="1116"/>
      <c r="E10" s="1127">
        <v>9260469</v>
      </c>
      <c r="F10" s="1802"/>
      <c r="G10" s="1127">
        <v>3352533797245</v>
      </c>
      <c r="H10" s="1246"/>
      <c r="I10" s="1127">
        <v>13373288</v>
      </c>
      <c r="J10" s="1127"/>
      <c r="K10" s="1127">
        <v>2949843692311</v>
      </c>
    </row>
    <row r="11" spans="1:20" ht="15" customHeight="1" x14ac:dyDescent="0.25">
      <c r="C11" s="1116" t="s">
        <v>1772</v>
      </c>
      <c r="D11" s="1116"/>
      <c r="E11" s="1127">
        <v>542556</v>
      </c>
      <c r="F11" s="1127"/>
      <c r="G11" s="1127">
        <v>754876677123</v>
      </c>
      <c r="H11" s="1246"/>
      <c r="I11" s="1127">
        <v>889401</v>
      </c>
      <c r="J11" s="1127"/>
      <c r="K11" s="1127">
        <v>1690289905164</v>
      </c>
    </row>
    <row r="12" spans="1:20" ht="15" customHeight="1" x14ac:dyDescent="0.25">
      <c r="C12" s="1116" t="s">
        <v>1771</v>
      </c>
      <c r="D12" s="1116"/>
      <c r="E12" s="1127">
        <v>1371368</v>
      </c>
      <c r="F12" s="1127"/>
      <c r="G12" s="1127">
        <v>1882278016309</v>
      </c>
      <c r="H12" s="1246"/>
      <c r="I12" s="1127">
        <v>1439271</v>
      </c>
      <c r="J12" s="1127"/>
      <c r="K12" s="1127">
        <v>1263597123640</v>
      </c>
    </row>
    <row r="13" spans="1:20" ht="15" customHeight="1" x14ac:dyDescent="0.25">
      <c r="C13" s="1116" t="s">
        <v>1769</v>
      </c>
      <c r="D13" s="1116"/>
      <c r="E13" s="1127">
        <v>5112516</v>
      </c>
      <c r="F13" s="1127"/>
      <c r="G13" s="1127">
        <v>1142310792161</v>
      </c>
      <c r="H13" s="1246"/>
      <c r="I13" s="1127">
        <v>5341856</v>
      </c>
      <c r="J13" s="1127"/>
      <c r="K13" s="1127">
        <v>992826735190</v>
      </c>
    </row>
    <row r="14" spans="1:20" ht="15" customHeight="1" x14ac:dyDescent="0.25">
      <c r="C14" s="1116" t="s">
        <v>1774</v>
      </c>
      <c r="D14" s="1116"/>
      <c r="E14" s="1127">
        <v>2282882</v>
      </c>
      <c r="F14" s="1127"/>
      <c r="G14" s="1127">
        <v>887936045232</v>
      </c>
      <c r="H14" s="1246"/>
      <c r="I14" s="1127">
        <v>2276050</v>
      </c>
      <c r="J14" s="1127"/>
      <c r="K14" s="1127">
        <v>667644047531</v>
      </c>
    </row>
    <row r="15" spans="1:20" ht="15" customHeight="1" x14ac:dyDescent="0.25">
      <c r="C15" s="1116" t="s">
        <v>1776</v>
      </c>
      <c r="D15" s="1116"/>
      <c r="E15" s="1127">
        <v>5962613</v>
      </c>
      <c r="F15" s="1127"/>
      <c r="G15" s="1127">
        <v>1339774337843</v>
      </c>
      <c r="H15" s="1246"/>
      <c r="I15" s="1127">
        <v>3751145</v>
      </c>
      <c r="J15" s="1127"/>
      <c r="K15" s="1127">
        <v>635725690797</v>
      </c>
    </row>
    <row r="16" spans="1:20" ht="15" customHeight="1" x14ac:dyDescent="0.25">
      <c r="C16" s="1116" t="s">
        <v>1773</v>
      </c>
      <c r="D16" s="1116"/>
      <c r="E16" s="1127">
        <v>1323159</v>
      </c>
      <c r="F16" s="1127"/>
      <c r="G16" s="1127">
        <v>631250965645</v>
      </c>
      <c r="H16" s="1246"/>
      <c r="I16" s="1127">
        <v>1870993</v>
      </c>
      <c r="J16" s="1127"/>
      <c r="K16" s="1127">
        <v>551251600050</v>
      </c>
    </row>
    <row r="17" spans="3:11" ht="15" customHeight="1" x14ac:dyDescent="0.25">
      <c r="C17" s="1116" t="s">
        <v>1775</v>
      </c>
      <c r="D17" s="1116"/>
      <c r="E17" s="1127">
        <v>747914</v>
      </c>
      <c r="F17" s="1127"/>
      <c r="G17" s="1127">
        <v>575445963393</v>
      </c>
      <c r="H17" s="1246"/>
      <c r="I17" s="1127">
        <v>631875</v>
      </c>
      <c r="J17" s="1127"/>
      <c r="K17" s="1127">
        <v>388949039126</v>
      </c>
    </row>
    <row r="18" spans="3:11" ht="15" customHeight="1" x14ac:dyDescent="0.25">
      <c r="C18" s="1116" t="s">
        <v>1778</v>
      </c>
      <c r="D18" s="1116"/>
      <c r="E18" s="1127">
        <v>1597483</v>
      </c>
      <c r="F18" s="1127"/>
      <c r="G18" s="1127">
        <v>418043419025</v>
      </c>
      <c r="H18" s="1246"/>
      <c r="I18" s="1127">
        <v>1838915</v>
      </c>
      <c r="J18" s="1127"/>
      <c r="K18" s="1127">
        <v>337891104935</v>
      </c>
    </row>
    <row r="19" spans="3:11" ht="15" customHeight="1" x14ac:dyDescent="0.25">
      <c r="C19" s="1116" t="s">
        <v>1777</v>
      </c>
      <c r="D19" s="1116"/>
      <c r="E19" s="1127">
        <v>2114555</v>
      </c>
      <c r="F19" s="1127"/>
      <c r="G19" s="1127">
        <v>554474965710</v>
      </c>
      <c r="H19" s="1246"/>
      <c r="I19" s="1127">
        <v>1606599</v>
      </c>
      <c r="J19" s="1127"/>
      <c r="K19" s="1127">
        <v>318524469213</v>
      </c>
    </row>
    <row r="20" spans="3:11" ht="15" customHeight="1" x14ac:dyDescent="0.25">
      <c r="C20" s="1116" t="s">
        <v>1787</v>
      </c>
      <c r="D20" s="1116"/>
      <c r="E20" s="1127">
        <v>1000023</v>
      </c>
      <c r="F20" s="1127"/>
      <c r="G20" s="1127">
        <v>524781492018</v>
      </c>
      <c r="H20" s="1246"/>
      <c r="I20" s="1127">
        <v>790721</v>
      </c>
      <c r="J20" s="1127"/>
      <c r="K20" s="1127">
        <v>305065357374</v>
      </c>
    </row>
    <row r="21" spans="3:11" ht="15" customHeight="1" x14ac:dyDescent="0.25">
      <c r="C21" s="1116" t="s">
        <v>1790</v>
      </c>
      <c r="D21" s="1116"/>
      <c r="E21" s="1127">
        <v>2275810</v>
      </c>
      <c r="F21" s="1127"/>
      <c r="G21" s="1127">
        <v>550957233456</v>
      </c>
      <c r="H21" s="1246"/>
      <c r="I21" s="1127">
        <v>1935072</v>
      </c>
      <c r="J21" s="1127"/>
      <c r="K21" s="1127">
        <v>279436451815</v>
      </c>
    </row>
    <row r="22" spans="3:11" ht="15" customHeight="1" x14ac:dyDescent="0.25">
      <c r="C22" s="1116" t="s">
        <v>1783</v>
      </c>
      <c r="D22" s="1116"/>
      <c r="E22" s="1127">
        <v>335743</v>
      </c>
      <c r="F22" s="1127"/>
      <c r="G22" s="1127">
        <v>389243063857</v>
      </c>
      <c r="H22" s="1246"/>
      <c r="I22" s="1127">
        <v>265704</v>
      </c>
      <c r="J22" s="1127"/>
      <c r="K22" s="1127">
        <v>272562415582</v>
      </c>
    </row>
    <row r="23" spans="3:11" ht="15" customHeight="1" x14ac:dyDescent="0.25">
      <c r="C23" s="1116" t="s">
        <v>1788</v>
      </c>
      <c r="D23" s="1116"/>
      <c r="E23" s="1127">
        <v>249966</v>
      </c>
      <c r="F23" s="1127"/>
      <c r="G23" s="1127">
        <v>299908627404</v>
      </c>
      <c r="H23" s="1246"/>
      <c r="I23" s="1127">
        <v>226521</v>
      </c>
      <c r="J23" s="1127"/>
      <c r="K23" s="1127">
        <v>294530892039</v>
      </c>
    </row>
    <row r="24" spans="3:11" ht="15" customHeight="1" x14ac:dyDescent="0.25">
      <c r="C24" s="1116" t="s">
        <v>1779</v>
      </c>
      <c r="D24" s="1116"/>
      <c r="E24" s="1127">
        <v>52946</v>
      </c>
      <c r="F24" s="1127"/>
      <c r="G24" s="1127">
        <v>156620736860</v>
      </c>
      <c r="H24" s="1246"/>
      <c r="I24" s="1127">
        <v>51580</v>
      </c>
      <c r="J24" s="1127"/>
      <c r="K24" s="1127">
        <v>221505816321</v>
      </c>
    </row>
    <row r="25" spans="3:11" ht="15" customHeight="1" x14ac:dyDescent="0.25">
      <c r="C25" s="1116" t="s">
        <v>1781</v>
      </c>
      <c r="D25" s="1116"/>
      <c r="E25" s="1127">
        <v>490097</v>
      </c>
      <c r="F25" s="1127"/>
      <c r="G25" s="1127">
        <v>436053589147</v>
      </c>
      <c r="H25" s="1246"/>
      <c r="I25" s="1127">
        <v>496920</v>
      </c>
      <c r="J25" s="1127"/>
      <c r="K25" s="1127">
        <v>268965849406</v>
      </c>
    </row>
    <row r="26" spans="3:11" ht="15" customHeight="1" x14ac:dyDescent="0.25">
      <c r="C26" s="1116" t="s">
        <v>1782</v>
      </c>
      <c r="D26" s="1116"/>
      <c r="E26" s="1127">
        <v>1652208</v>
      </c>
      <c r="F26" s="1127"/>
      <c r="G26" s="1127">
        <v>377571058278</v>
      </c>
      <c r="H26" s="1246"/>
      <c r="I26" s="1127">
        <v>1286228</v>
      </c>
      <c r="J26" s="1127"/>
      <c r="K26" s="1127">
        <v>208398422159</v>
      </c>
    </row>
    <row r="27" spans="3:11" ht="15" customHeight="1" x14ac:dyDescent="0.25">
      <c r="C27" s="1116" t="s">
        <v>1785</v>
      </c>
      <c r="D27" s="1116"/>
      <c r="E27" s="1127">
        <v>569321</v>
      </c>
      <c r="F27" s="1127"/>
      <c r="G27" s="1127">
        <v>192087047712</v>
      </c>
      <c r="H27" s="1246"/>
      <c r="I27" s="1127">
        <v>527460</v>
      </c>
      <c r="J27" s="1127"/>
      <c r="K27" s="1127">
        <v>124568183216</v>
      </c>
    </row>
    <row r="28" spans="3:11" ht="15" customHeight="1" x14ac:dyDescent="0.25">
      <c r="C28" s="1116" t="s">
        <v>1794</v>
      </c>
      <c r="D28" s="1116"/>
      <c r="E28" s="1127">
        <v>274528</v>
      </c>
      <c r="F28" s="1127"/>
      <c r="G28" s="1127">
        <v>237929847398</v>
      </c>
      <c r="H28" s="1246"/>
      <c r="I28" s="1127">
        <v>595811</v>
      </c>
      <c r="J28" s="1127"/>
      <c r="K28" s="1127">
        <v>209680750098</v>
      </c>
    </row>
    <row r="29" spans="3:11" ht="15" customHeight="1" x14ac:dyDescent="0.25">
      <c r="C29" s="1116" t="s">
        <v>1786</v>
      </c>
      <c r="D29" s="1116"/>
      <c r="E29" s="1127">
        <v>25720</v>
      </c>
      <c r="F29" s="1127"/>
      <c r="G29" s="1127">
        <v>166361752800</v>
      </c>
      <c r="H29" s="1246"/>
      <c r="I29" s="1127">
        <v>19869</v>
      </c>
      <c r="J29" s="1127"/>
      <c r="K29" s="1127">
        <v>134920670739</v>
      </c>
    </row>
    <row r="30" spans="3:11" ht="15" customHeight="1" x14ac:dyDescent="0.25">
      <c r="C30" s="1116" t="s">
        <v>1780</v>
      </c>
      <c r="D30" s="1116"/>
      <c r="E30" s="1127">
        <v>225869</v>
      </c>
      <c r="F30" s="1127"/>
      <c r="G30" s="1127">
        <v>148778519475</v>
      </c>
      <c r="H30" s="1246"/>
      <c r="I30" s="1127">
        <v>306978</v>
      </c>
      <c r="J30" s="1127"/>
      <c r="K30" s="1127">
        <v>115303955220</v>
      </c>
    </row>
    <row r="31" spans="3:11" ht="15" customHeight="1" x14ac:dyDescent="0.25">
      <c r="C31" s="1116" t="s">
        <v>1789</v>
      </c>
      <c r="D31" s="1116"/>
      <c r="E31" s="1127">
        <v>304722</v>
      </c>
      <c r="F31" s="1127"/>
      <c r="G31" s="1127">
        <v>128342259387</v>
      </c>
      <c r="H31" s="1246"/>
      <c r="I31" s="1127">
        <v>287363</v>
      </c>
      <c r="J31" s="1127"/>
      <c r="K31" s="1127">
        <v>91091214436</v>
      </c>
    </row>
    <row r="32" spans="3:11" ht="15" customHeight="1" x14ac:dyDescent="0.25">
      <c r="C32" s="1116" t="s">
        <v>2047</v>
      </c>
      <c r="D32" s="1116"/>
      <c r="E32" s="1127">
        <v>201790</v>
      </c>
      <c r="F32" s="1127"/>
      <c r="G32" s="1127">
        <v>58483359728</v>
      </c>
      <c r="H32" s="1246"/>
      <c r="I32" s="1127">
        <v>263256</v>
      </c>
      <c r="J32" s="1127"/>
      <c r="K32" s="1127">
        <v>34334046560</v>
      </c>
    </row>
    <row r="33" spans="3:15" ht="15" customHeight="1" x14ac:dyDescent="0.25">
      <c r="C33" s="1116" t="s">
        <v>1795</v>
      </c>
      <c r="D33" s="1116"/>
      <c r="E33" s="1127">
        <v>52561</v>
      </c>
      <c r="F33" s="1127"/>
      <c r="G33" s="1127">
        <v>11482242523</v>
      </c>
      <c r="H33" s="1246"/>
      <c r="I33" s="1127">
        <v>113922</v>
      </c>
      <c r="J33" s="1127"/>
      <c r="K33" s="1127">
        <v>33242371772</v>
      </c>
    </row>
    <row r="34" spans="3:15" ht="15" customHeight="1" x14ac:dyDescent="0.25">
      <c r="C34" s="1116" t="s">
        <v>1913</v>
      </c>
      <c r="D34" s="1116"/>
      <c r="E34" s="1127">
        <v>43175</v>
      </c>
      <c r="F34" s="1127"/>
      <c r="G34" s="1127">
        <v>9176018300</v>
      </c>
      <c r="H34" s="1246"/>
      <c r="I34" s="1127">
        <v>285966</v>
      </c>
      <c r="J34" s="1127"/>
      <c r="K34" s="1127">
        <v>28738722000</v>
      </c>
    </row>
    <row r="35" spans="3:15" ht="15" customHeight="1" x14ac:dyDescent="0.25">
      <c r="C35" s="1116" t="s">
        <v>2164</v>
      </c>
      <c r="D35" s="1116"/>
      <c r="E35" s="1127">
        <v>13336</v>
      </c>
      <c r="F35" s="1127"/>
      <c r="G35" s="1127">
        <v>11937328428</v>
      </c>
      <c r="H35" s="1246"/>
      <c r="I35" s="1127">
        <v>34386</v>
      </c>
      <c r="J35" s="1127"/>
      <c r="K35" s="1127">
        <v>28630330499</v>
      </c>
    </row>
    <row r="36" spans="3:15" ht="15" customHeight="1" x14ac:dyDescent="0.25">
      <c r="C36" s="1116" t="s">
        <v>2159</v>
      </c>
      <c r="D36" s="1116"/>
      <c r="E36" s="1127">
        <v>0</v>
      </c>
      <c r="F36" s="1127"/>
      <c r="G36" s="1127"/>
      <c r="H36" s="1246"/>
      <c r="I36" s="1127">
        <v>80373</v>
      </c>
      <c r="J36" s="1127"/>
      <c r="K36" s="1127">
        <v>22427494722</v>
      </c>
    </row>
    <row r="37" spans="3:15" ht="15" customHeight="1" x14ac:dyDescent="0.25">
      <c r="C37" s="1116" t="s">
        <v>2155</v>
      </c>
      <c r="D37" s="1116"/>
      <c r="E37" s="1127">
        <v>17401</v>
      </c>
      <c r="F37" s="1127"/>
      <c r="G37" s="1127">
        <v>46306874880</v>
      </c>
      <c r="H37" s="1246"/>
      <c r="I37" s="1127">
        <v>7872</v>
      </c>
      <c r="J37" s="1127"/>
      <c r="K37" s="1127">
        <v>18878192640</v>
      </c>
    </row>
    <row r="38" spans="3:15" ht="15" customHeight="1" x14ac:dyDescent="0.25">
      <c r="C38" s="1116" t="s">
        <v>1784</v>
      </c>
      <c r="D38" s="1116"/>
      <c r="E38" s="1127">
        <v>187269</v>
      </c>
      <c r="F38" s="1127"/>
      <c r="G38" s="1127">
        <v>226093587548</v>
      </c>
      <c r="H38" s="1246"/>
      <c r="I38" s="1127">
        <v>21012</v>
      </c>
      <c r="J38" s="1127"/>
      <c r="K38" s="1127">
        <v>23963551574</v>
      </c>
    </row>
    <row r="39" spans="3:15" ht="15" customHeight="1" x14ac:dyDescent="0.25">
      <c r="C39" s="1116" t="s">
        <v>1791</v>
      </c>
      <c r="D39" s="1116"/>
      <c r="E39" s="1127">
        <v>125189</v>
      </c>
      <c r="F39" s="1127"/>
      <c r="G39" s="1127">
        <v>26647611951</v>
      </c>
      <c r="H39" s="1246"/>
      <c r="I39" s="1127">
        <v>77803</v>
      </c>
      <c r="J39" s="1127"/>
      <c r="K39" s="1127">
        <v>17239679223</v>
      </c>
    </row>
    <row r="40" spans="3:15" ht="15" customHeight="1" x14ac:dyDescent="0.25">
      <c r="C40" s="1116" t="s">
        <v>2163</v>
      </c>
      <c r="D40" s="1116"/>
      <c r="E40" s="1127">
        <v>0</v>
      </c>
      <c r="F40" s="1127"/>
      <c r="G40" s="1127">
        <v>0</v>
      </c>
      <c r="H40" s="1246"/>
      <c r="I40" s="1127">
        <v>1410</v>
      </c>
      <c r="J40" s="1127"/>
      <c r="K40" s="1127">
        <v>8128512000</v>
      </c>
    </row>
    <row r="41" spans="3:15" ht="15" customHeight="1" x14ac:dyDescent="0.25">
      <c r="C41" s="1116" t="s">
        <v>2157</v>
      </c>
      <c r="D41" s="1116"/>
      <c r="E41" s="1127">
        <v>848</v>
      </c>
      <c r="F41" s="1127"/>
      <c r="G41" s="1127">
        <v>4380500000</v>
      </c>
      <c r="H41" s="1246"/>
      <c r="I41" s="1127">
        <v>1789</v>
      </c>
      <c r="J41" s="1127"/>
      <c r="K41" s="1127">
        <v>6673625000</v>
      </c>
    </row>
    <row r="42" spans="3:15" ht="15" customHeight="1" x14ac:dyDescent="0.25">
      <c r="C42" s="1116" t="s">
        <v>2130</v>
      </c>
      <c r="D42" s="1116"/>
      <c r="E42" s="1127">
        <v>39510</v>
      </c>
      <c r="F42" s="1127"/>
      <c r="G42" s="1127">
        <v>23633299226</v>
      </c>
      <c r="H42" s="1246"/>
      <c r="I42" s="1127">
        <v>24831</v>
      </c>
      <c r="J42" s="1127"/>
      <c r="K42" s="1127">
        <v>7303789742</v>
      </c>
    </row>
    <row r="43" spans="3:15" ht="15" customHeight="1" x14ac:dyDescent="0.25">
      <c r="C43" s="1116" t="s">
        <v>2167</v>
      </c>
      <c r="D43" s="1116"/>
      <c r="E43" s="1127">
        <v>10109</v>
      </c>
      <c r="F43" s="1127"/>
      <c r="G43" s="1127">
        <v>23905176476</v>
      </c>
      <c r="H43" s="1246"/>
      <c r="I43" s="1127">
        <v>3554</v>
      </c>
      <c r="J43" s="1127"/>
      <c r="K43" s="1127">
        <v>5875624607</v>
      </c>
    </row>
    <row r="44" spans="3:15" ht="15" customHeight="1" x14ac:dyDescent="0.25">
      <c r="C44" s="1116" t="s">
        <v>1796</v>
      </c>
      <c r="D44" s="1116"/>
      <c r="E44" s="1127">
        <v>357</v>
      </c>
      <c r="F44" s="1127"/>
      <c r="G44" s="1127">
        <v>283399030</v>
      </c>
      <c r="H44" s="1246"/>
      <c r="I44" s="1127">
        <v>29871</v>
      </c>
      <c r="J44" s="1127"/>
      <c r="K44" s="1127">
        <v>5246183988</v>
      </c>
    </row>
    <row r="45" spans="3:15" ht="15" customHeight="1" x14ac:dyDescent="0.25">
      <c r="C45" s="1116" t="s">
        <v>186</v>
      </c>
      <c r="D45" s="1116"/>
      <c r="E45" s="1127">
        <v>164457</v>
      </c>
      <c r="F45" s="1127"/>
      <c r="G45" s="1127">
        <v>119674941198</v>
      </c>
      <c r="H45" s="1246"/>
      <c r="I45" s="1127">
        <v>26598</v>
      </c>
      <c r="J45" s="1127"/>
      <c r="K45" s="1127">
        <v>14123138631</v>
      </c>
    </row>
    <row r="46" spans="3:15" ht="21" customHeight="1" x14ac:dyDescent="0.25">
      <c r="C46" s="1162" t="s">
        <v>71</v>
      </c>
      <c r="E46" s="1127"/>
      <c r="F46" s="1246"/>
      <c r="G46" s="1884">
        <f>SUM(G8:G45)</f>
        <v>33069263045273</v>
      </c>
      <c r="H46" s="1247"/>
      <c r="I46" s="1247"/>
      <c r="J46" s="1247"/>
      <c r="K46" s="1884">
        <f>SUM(K8:K45)</f>
        <v>24198328047109</v>
      </c>
      <c r="O46" s="1733"/>
    </row>
    <row r="47" spans="3:15" ht="21" customHeight="1" x14ac:dyDescent="0.25">
      <c r="C47" s="1398" t="s">
        <v>1582</v>
      </c>
      <c r="E47" s="1127"/>
      <c r="F47" s="1246"/>
      <c r="G47" s="1127">
        <v>-838994206819</v>
      </c>
      <c r="H47" s="1246"/>
      <c r="I47" s="1246"/>
      <c r="J47" s="1246"/>
      <c r="K47" s="1127">
        <v>-629738869686</v>
      </c>
      <c r="O47" s="1734"/>
    </row>
    <row r="48" spans="3:15" ht="21" customHeight="1" x14ac:dyDescent="0.25">
      <c r="C48" s="1398" t="s">
        <v>1583</v>
      </c>
      <c r="E48" s="1127"/>
      <c r="F48" s="1246"/>
      <c r="G48" s="1127">
        <v>-6388940006206</v>
      </c>
      <c r="H48" s="1246"/>
      <c r="I48" s="1246"/>
      <c r="J48" s="1246"/>
      <c r="K48" s="1127">
        <v>-2532743501597</v>
      </c>
    </row>
    <row r="49" spans="2:11" ht="23.25" customHeight="1" thickBot="1" x14ac:dyDescent="0.3">
      <c r="C49" s="1399" t="s">
        <v>72</v>
      </c>
      <c r="E49" s="1127"/>
      <c r="F49" s="1246"/>
      <c r="G49" s="1881">
        <f>G46+G47+G48</f>
        <v>25841328832248</v>
      </c>
      <c r="H49" s="1247"/>
      <c r="I49" s="1247"/>
      <c r="J49" s="1247"/>
      <c r="K49" s="1881">
        <f>K46+K47+K48</f>
        <v>21035845675826</v>
      </c>
    </row>
    <row r="50" spans="2:11" ht="8.25" customHeight="1" thickTop="1" x14ac:dyDescent="0.25">
      <c r="C50" s="1399"/>
      <c r="E50" s="1127"/>
      <c r="F50" s="1246"/>
      <c r="G50" s="1034"/>
      <c r="H50" s="1247"/>
      <c r="I50" s="1247"/>
      <c r="J50" s="1247"/>
      <c r="K50" s="1034"/>
    </row>
    <row r="51" spans="2:11" ht="52.5" customHeight="1" x14ac:dyDescent="0.25">
      <c r="C51" s="1399"/>
      <c r="E51" s="1127"/>
      <c r="F51" s="1246"/>
      <c r="G51" s="1034"/>
      <c r="H51" s="1247"/>
      <c r="I51" s="1247"/>
      <c r="J51" s="1247"/>
      <c r="K51" s="1034"/>
    </row>
    <row r="52" spans="2:11" ht="23.25" customHeight="1" x14ac:dyDescent="0.25">
      <c r="B52" s="1251" t="s">
        <v>1967</v>
      </c>
      <c r="C52" s="1988" t="s">
        <v>1887</v>
      </c>
      <c r="D52" s="1988"/>
      <c r="E52" s="1988"/>
      <c r="F52" s="1988"/>
      <c r="G52" s="1988"/>
      <c r="H52" s="1988"/>
      <c r="I52" s="1988"/>
      <c r="J52" s="1988"/>
      <c r="K52" s="1988"/>
    </row>
    <row r="53" spans="2:11" ht="23.25" customHeight="1" x14ac:dyDescent="0.6">
      <c r="B53" s="2000">
        <v>11</v>
      </c>
      <c r="C53" s="2000"/>
      <c r="D53" s="2000"/>
      <c r="E53" s="2000"/>
      <c r="F53" s="2000"/>
      <c r="G53" s="2000"/>
      <c r="H53" s="2000"/>
      <c r="I53" s="2000"/>
      <c r="J53" s="2000"/>
      <c r="K53" s="2000"/>
    </row>
  </sheetData>
  <mergeCells count="7">
    <mergeCell ref="B53:K53"/>
    <mergeCell ref="B3:K3"/>
    <mergeCell ref="C52:K52"/>
    <mergeCell ref="A1:K1"/>
    <mergeCell ref="A2:K2"/>
    <mergeCell ref="E6:G6"/>
    <mergeCell ref="I6:K6"/>
  </mergeCells>
  <printOptions horizontalCentered="1"/>
  <pageMargins left="0.28000000000000003" right="0.42" top="0.23" bottom="0" header="0" footer="0"/>
  <pageSetup paperSize="9" scale="8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39997558519241921"/>
  </sheetPr>
  <dimension ref="A1:M92"/>
  <sheetViews>
    <sheetView rightToLeft="1" view="pageBreakPreview" topLeftCell="A46" zoomScale="98" zoomScaleNormal="100" zoomScaleSheetLayoutView="98" workbookViewId="0">
      <selection activeCell="F13" sqref="F13"/>
    </sheetView>
  </sheetViews>
  <sheetFormatPr defaultRowHeight="29.25" customHeight="1" x14ac:dyDescent="0.25"/>
  <cols>
    <col min="1" max="1" width="4.85546875" style="1258" customWidth="1"/>
    <col min="2" max="2" width="29.85546875" style="34" customWidth="1"/>
    <col min="3" max="3" width="3.140625" style="34" customWidth="1"/>
    <col min="4" max="4" width="22.42578125" style="34" customWidth="1"/>
    <col min="5" max="5" width="2.42578125" style="34" customWidth="1"/>
    <col min="6" max="6" width="22.42578125" style="34" customWidth="1"/>
    <col min="7" max="7" width="2.42578125" style="34" customWidth="1"/>
    <col min="8" max="8" width="22.42578125" style="34" customWidth="1"/>
    <col min="9" max="9" width="2.5703125" style="34" customWidth="1"/>
    <col min="10" max="10" width="22.42578125" style="34" customWidth="1"/>
    <col min="11" max="11" width="0.85546875" style="34" hidden="1" customWidth="1"/>
    <col min="12" max="12" width="9.42578125" style="34" customWidth="1"/>
    <col min="13" max="13" width="12.7109375" style="34" customWidth="1"/>
    <col min="14" max="15" width="9.42578125" style="34" customWidth="1"/>
    <col min="16" max="16" width="10.28515625" style="34" bestFit="1" customWidth="1"/>
    <col min="17" max="245" width="9" style="34"/>
    <col min="246" max="246" width="3.5703125" style="34" customWidth="1"/>
    <col min="247" max="247" width="4.85546875" style="34" customWidth="1"/>
    <col min="248" max="248" width="5.42578125" style="34" customWidth="1"/>
    <col min="249" max="249" width="31.140625" style="34" customWidth="1"/>
    <col min="250" max="250" width="7.7109375" style="34" customWidth="1"/>
    <col min="251" max="251" width="2.42578125" style="34" customWidth="1"/>
    <col min="252" max="252" width="11.5703125" style="34" customWidth="1"/>
    <col min="253" max="253" width="2.5703125" style="34" customWidth="1"/>
    <col min="254" max="254" width="11.5703125" style="34" customWidth="1"/>
    <col min="255" max="255" width="2.42578125" style="34" customWidth="1"/>
    <col min="256" max="256" width="10.85546875" style="34" customWidth="1"/>
    <col min="257" max="257" width="2.42578125" style="34" customWidth="1"/>
    <col min="258" max="258" width="11.140625" style="34" customWidth="1"/>
    <col min="259" max="259" width="1.85546875" style="34" customWidth="1"/>
    <col min="260" max="260" width="11" style="34" customWidth="1"/>
    <col min="261" max="261" width="0.85546875" style="34" customWidth="1"/>
    <col min="262" max="262" width="1.85546875" style="34" customWidth="1"/>
    <col min="263" max="263" width="11.85546875" style="34" bestFit="1" customWidth="1"/>
    <col min="264" max="264" width="15.140625" style="34" bestFit="1" customWidth="1"/>
    <col min="265" max="265" width="5" style="34" customWidth="1"/>
    <col min="266" max="266" width="10.28515625" style="34" bestFit="1" customWidth="1"/>
    <col min="267" max="267" width="5" style="34" customWidth="1"/>
    <col min="268" max="268" width="10.28515625" style="34" bestFit="1" customWidth="1"/>
    <col min="269" max="271" width="9" style="34"/>
    <col min="272" max="272" width="10.28515625" style="34" bestFit="1" customWidth="1"/>
    <col min="273" max="501" width="9" style="34"/>
    <col min="502" max="502" width="3.5703125" style="34" customWidth="1"/>
    <col min="503" max="503" width="4.85546875" style="34" customWidth="1"/>
    <col min="504" max="504" width="5.42578125" style="34" customWidth="1"/>
    <col min="505" max="505" width="31.140625" style="34" customWidth="1"/>
    <col min="506" max="506" width="7.7109375" style="34" customWidth="1"/>
    <col min="507" max="507" width="2.42578125" style="34" customWidth="1"/>
    <col min="508" max="508" width="11.5703125" style="34" customWidth="1"/>
    <col min="509" max="509" width="2.5703125" style="34" customWidth="1"/>
    <col min="510" max="510" width="11.5703125" style="34" customWidth="1"/>
    <col min="511" max="511" width="2.42578125" style="34" customWidth="1"/>
    <col min="512" max="512" width="10.85546875" style="34" customWidth="1"/>
    <col min="513" max="513" width="2.42578125" style="34" customWidth="1"/>
    <col min="514" max="514" width="11.140625" style="34" customWidth="1"/>
    <col min="515" max="515" width="1.85546875" style="34" customWidth="1"/>
    <col min="516" max="516" width="11" style="34" customWidth="1"/>
    <col min="517" max="517" width="0.85546875" style="34" customWidth="1"/>
    <col min="518" max="518" width="1.85546875" style="34" customWidth="1"/>
    <col min="519" max="519" width="11.85546875" style="34" bestFit="1" customWidth="1"/>
    <col min="520" max="520" width="15.140625" style="34" bestFit="1" customWidth="1"/>
    <col min="521" max="521" width="5" style="34" customWidth="1"/>
    <col min="522" max="522" width="10.28515625" style="34" bestFit="1" customWidth="1"/>
    <col min="523" max="523" width="5" style="34" customWidth="1"/>
    <col min="524" max="524" width="10.28515625" style="34" bestFit="1" customWidth="1"/>
    <col min="525" max="527" width="9" style="34"/>
    <col min="528" max="528" width="10.28515625" style="34" bestFit="1" customWidth="1"/>
    <col min="529" max="757" width="9" style="34"/>
    <col min="758" max="758" width="3.5703125" style="34" customWidth="1"/>
    <col min="759" max="759" width="4.85546875" style="34" customWidth="1"/>
    <col min="760" max="760" width="5.42578125" style="34" customWidth="1"/>
    <col min="761" max="761" width="31.140625" style="34" customWidth="1"/>
    <col min="762" max="762" width="7.7109375" style="34" customWidth="1"/>
    <col min="763" max="763" width="2.42578125" style="34" customWidth="1"/>
    <col min="764" max="764" width="11.5703125" style="34" customWidth="1"/>
    <col min="765" max="765" width="2.5703125" style="34" customWidth="1"/>
    <col min="766" max="766" width="11.5703125" style="34" customWidth="1"/>
    <col min="767" max="767" width="2.42578125" style="34" customWidth="1"/>
    <col min="768" max="768" width="10.85546875" style="34" customWidth="1"/>
    <col min="769" max="769" width="2.42578125" style="34" customWidth="1"/>
    <col min="770" max="770" width="11.140625" style="34" customWidth="1"/>
    <col min="771" max="771" width="1.85546875" style="34" customWidth="1"/>
    <col min="772" max="772" width="11" style="34" customWidth="1"/>
    <col min="773" max="773" width="0.85546875" style="34" customWidth="1"/>
    <col min="774" max="774" width="1.85546875" style="34" customWidth="1"/>
    <col min="775" max="775" width="11.85546875" style="34" bestFit="1" customWidth="1"/>
    <col min="776" max="776" width="15.140625" style="34" bestFit="1" customWidth="1"/>
    <col min="777" max="777" width="5" style="34" customWidth="1"/>
    <col min="778" max="778" width="10.28515625" style="34" bestFit="1" customWidth="1"/>
    <col min="779" max="779" width="5" style="34" customWidth="1"/>
    <col min="780" max="780" width="10.28515625" style="34" bestFit="1" customWidth="1"/>
    <col min="781" max="783" width="9" style="34"/>
    <col min="784" max="784" width="10.28515625" style="34" bestFit="1" customWidth="1"/>
    <col min="785" max="1013" width="9" style="34"/>
    <col min="1014" max="1014" width="3.5703125" style="34" customWidth="1"/>
    <col min="1015" max="1015" width="4.85546875" style="34" customWidth="1"/>
    <col min="1016" max="1016" width="5.42578125" style="34" customWidth="1"/>
    <col min="1017" max="1017" width="31.140625" style="34" customWidth="1"/>
    <col min="1018" max="1018" width="7.7109375" style="34" customWidth="1"/>
    <col min="1019" max="1019" width="2.42578125" style="34" customWidth="1"/>
    <col min="1020" max="1020" width="11.5703125" style="34" customWidth="1"/>
    <col min="1021" max="1021" width="2.5703125" style="34" customWidth="1"/>
    <col min="1022" max="1022" width="11.5703125" style="34" customWidth="1"/>
    <col min="1023" max="1023" width="2.42578125" style="34" customWidth="1"/>
    <col min="1024" max="1024" width="10.85546875" style="34" customWidth="1"/>
    <col min="1025" max="1025" width="2.42578125" style="34" customWidth="1"/>
    <col min="1026" max="1026" width="11.140625" style="34" customWidth="1"/>
    <col min="1027" max="1027" width="1.85546875" style="34" customWidth="1"/>
    <col min="1028" max="1028" width="11" style="34" customWidth="1"/>
    <col min="1029" max="1029" width="0.85546875" style="34" customWidth="1"/>
    <col min="1030" max="1030" width="1.85546875" style="34" customWidth="1"/>
    <col min="1031" max="1031" width="11.85546875" style="34" bestFit="1" customWidth="1"/>
    <col min="1032" max="1032" width="15.140625" style="34" bestFit="1" customWidth="1"/>
    <col min="1033" max="1033" width="5" style="34" customWidth="1"/>
    <col min="1034" max="1034" width="10.28515625" style="34" bestFit="1" customWidth="1"/>
    <col min="1035" max="1035" width="5" style="34" customWidth="1"/>
    <col min="1036" max="1036" width="10.28515625" style="34" bestFit="1" customWidth="1"/>
    <col min="1037" max="1039" width="9" style="34"/>
    <col min="1040" max="1040" width="10.28515625" style="34" bestFit="1" customWidth="1"/>
    <col min="1041" max="1269" width="9" style="34"/>
    <col min="1270" max="1270" width="3.5703125" style="34" customWidth="1"/>
    <col min="1271" max="1271" width="4.85546875" style="34" customWidth="1"/>
    <col min="1272" max="1272" width="5.42578125" style="34" customWidth="1"/>
    <col min="1273" max="1273" width="31.140625" style="34" customWidth="1"/>
    <col min="1274" max="1274" width="7.7109375" style="34" customWidth="1"/>
    <col min="1275" max="1275" width="2.42578125" style="34" customWidth="1"/>
    <col min="1276" max="1276" width="11.5703125" style="34" customWidth="1"/>
    <col min="1277" max="1277" width="2.5703125" style="34" customWidth="1"/>
    <col min="1278" max="1278" width="11.5703125" style="34" customWidth="1"/>
    <col min="1279" max="1279" width="2.42578125" style="34" customWidth="1"/>
    <col min="1280" max="1280" width="10.85546875" style="34" customWidth="1"/>
    <col min="1281" max="1281" width="2.42578125" style="34" customWidth="1"/>
    <col min="1282" max="1282" width="11.140625" style="34" customWidth="1"/>
    <col min="1283" max="1283" width="1.85546875" style="34" customWidth="1"/>
    <col min="1284" max="1284" width="11" style="34" customWidth="1"/>
    <col min="1285" max="1285" width="0.85546875" style="34" customWidth="1"/>
    <col min="1286" max="1286" width="1.85546875" style="34" customWidth="1"/>
    <col min="1287" max="1287" width="11.85546875" style="34" bestFit="1" customWidth="1"/>
    <col min="1288" max="1288" width="15.140625" style="34" bestFit="1" customWidth="1"/>
    <col min="1289" max="1289" width="5" style="34" customWidth="1"/>
    <col min="1290" max="1290" width="10.28515625" style="34" bestFit="1" customWidth="1"/>
    <col min="1291" max="1291" width="5" style="34" customWidth="1"/>
    <col min="1292" max="1292" width="10.28515625" style="34" bestFit="1" customWidth="1"/>
    <col min="1293" max="1295" width="9" style="34"/>
    <col min="1296" max="1296" width="10.28515625" style="34" bestFit="1" customWidth="1"/>
    <col min="1297" max="1525" width="9" style="34"/>
    <col min="1526" max="1526" width="3.5703125" style="34" customWidth="1"/>
    <col min="1527" max="1527" width="4.85546875" style="34" customWidth="1"/>
    <col min="1528" max="1528" width="5.42578125" style="34" customWidth="1"/>
    <col min="1529" max="1529" width="31.140625" style="34" customWidth="1"/>
    <col min="1530" max="1530" width="7.7109375" style="34" customWidth="1"/>
    <col min="1531" max="1531" width="2.42578125" style="34" customWidth="1"/>
    <col min="1532" max="1532" width="11.5703125" style="34" customWidth="1"/>
    <col min="1533" max="1533" width="2.5703125" style="34" customWidth="1"/>
    <col min="1534" max="1534" width="11.5703125" style="34" customWidth="1"/>
    <col min="1535" max="1535" width="2.42578125" style="34" customWidth="1"/>
    <col min="1536" max="1536" width="10.85546875" style="34" customWidth="1"/>
    <col min="1537" max="1537" width="2.42578125" style="34" customWidth="1"/>
    <col min="1538" max="1538" width="11.140625" style="34" customWidth="1"/>
    <col min="1539" max="1539" width="1.85546875" style="34" customWidth="1"/>
    <col min="1540" max="1540" width="11" style="34" customWidth="1"/>
    <col min="1541" max="1541" width="0.85546875" style="34" customWidth="1"/>
    <col min="1542" max="1542" width="1.85546875" style="34" customWidth="1"/>
    <col min="1543" max="1543" width="11.85546875" style="34" bestFit="1" customWidth="1"/>
    <col min="1544" max="1544" width="15.140625" style="34" bestFit="1" customWidth="1"/>
    <col min="1545" max="1545" width="5" style="34" customWidth="1"/>
    <col min="1546" max="1546" width="10.28515625" style="34" bestFit="1" customWidth="1"/>
    <col min="1547" max="1547" width="5" style="34" customWidth="1"/>
    <col min="1548" max="1548" width="10.28515625" style="34" bestFit="1" customWidth="1"/>
    <col min="1549" max="1551" width="9" style="34"/>
    <col min="1552" max="1552" width="10.28515625" style="34" bestFit="1" customWidth="1"/>
    <col min="1553" max="1781" width="9" style="34"/>
    <col min="1782" max="1782" width="3.5703125" style="34" customWidth="1"/>
    <col min="1783" max="1783" width="4.85546875" style="34" customWidth="1"/>
    <col min="1784" max="1784" width="5.42578125" style="34" customWidth="1"/>
    <col min="1785" max="1785" width="31.140625" style="34" customWidth="1"/>
    <col min="1786" max="1786" width="7.7109375" style="34" customWidth="1"/>
    <col min="1787" max="1787" width="2.42578125" style="34" customWidth="1"/>
    <col min="1788" max="1788" width="11.5703125" style="34" customWidth="1"/>
    <col min="1789" max="1789" width="2.5703125" style="34" customWidth="1"/>
    <col min="1790" max="1790" width="11.5703125" style="34" customWidth="1"/>
    <col min="1791" max="1791" width="2.42578125" style="34" customWidth="1"/>
    <col min="1792" max="1792" width="10.85546875" style="34" customWidth="1"/>
    <col min="1793" max="1793" width="2.42578125" style="34" customWidth="1"/>
    <col min="1794" max="1794" width="11.140625" style="34" customWidth="1"/>
    <col min="1795" max="1795" width="1.85546875" style="34" customWidth="1"/>
    <col min="1796" max="1796" width="11" style="34" customWidth="1"/>
    <col min="1797" max="1797" width="0.85546875" style="34" customWidth="1"/>
    <col min="1798" max="1798" width="1.85546875" style="34" customWidth="1"/>
    <col min="1799" max="1799" width="11.85546875" style="34" bestFit="1" customWidth="1"/>
    <col min="1800" max="1800" width="15.140625" style="34" bestFit="1" customWidth="1"/>
    <col min="1801" max="1801" width="5" style="34" customWidth="1"/>
    <col min="1802" max="1802" width="10.28515625" style="34" bestFit="1" customWidth="1"/>
    <col min="1803" max="1803" width="5" style="34" customWidth="1"/>
    <col min="1804" max="1804" width="10.28515625" style="34" bestFit="1" customWidth="1"/>
    <col min="1805" max="1807" width="9" style="34"/>
    <col min="1808" max="1808" width="10.28515625" style="34" bestFit="1" customWidth="1"/>
    <col min="1809" max="2037" width="9" style="34"/>
    <col min="2038" max="2038" width="3.5703125" style="34" customWidth="1"/>
    <col min="2039" max="2039" width="4.85546875" style="34" customWidth="1"/>
    <col min="2040" max="2040" width="5.42578125" style="34" customWidth="1"/>
    <col min="2041" max="2041" width="31.140625" style="34" customWidth="1"/>
    <col min="2042" max="2042" width="7.7109375" style="34" customWidth="1"/>
    <col min="2043" max="2043" width="2.42578125" style="34" customWidth="1"/>
    <col min="2044" max="2044" width="11.5703125" style="34" customWidth="1"/>
    <col min="2045" max="2045" width="2.5703125" style="34" customWidth="1"/>
    <col min="2046" max="2046" width="11.5703125" style="34" customWidth="1"/>
    <col min="2047" max="2047" width="2.42578125" style="34" customWidth="1"/>
    <col min="2048" max="2048" width="10.85546875" style="34" customWidth="1"/>
    <col min="2049" max="2049" width="2.42578125" style="34" customWidth="1"/>
    <col min="2050" max="2050" width="11.140625" style="34" customWidth="1"/>
    <col min="2051" max="2051" width="1.85546875" style="34" customWidth="1"/>
    <col min="2052" max="2052" width="11" style="34" customWidth="1"/>
    <col min="2053" max="2053" width="0.85546875" style="34" customWidth="1"/>
    <col min="2054" max="2054" width="1.85546875" style="34" customWidth="1"/>
    <col min="2055" max="2055" width="11.85546875" style="34" bestFit="1" customWidth="1"/>
    <col min="2056" max="2056" width="15.140625" style="34" bestFit="1" customWidth="1"/>
    <col min="2057" max="2057" width="5" style="34" customWidth="1"/>
    <col min="2058" max="2058" width="10.28515625" style="34" bestFit="1" customWidth="1"/>
    <col min="2059" max="2059" width="5" style="34" customWidth="1"/>
    <col min="2060" max="2060" width="10.28515625" style="34" bestFit="1" customWidth="1"/>
    <col min="2061" max="2063" width="9" style="34"/>
    <col min="2064" max="2064" width="10.28515625" style="34" bestFit="1" customWidth="1"/>
    <col min="2065" max="2293" width="9" style="34"/>
    <col min="2294" max="2294" width="3.5703125" style="34" customWidth="1"/>
    <col min="2295" max="2295" width="4.85546875" style="34" customWidth="1"/>
    <col min="2296" max="2296" width="5.42578125" style="34" customWidth="1"/>
    <col min="2297" max="2297" width="31.140625" style="34" customWidth="1"/>
    <col min="2298" max="2298" width="7.7109375" style="34" customWidth="1"/>
    <col min="2299" max="2299" width="2.42578125" style="34" customWidth="1"/>
    <col min="2300" max="2300" width="11.5703125" style="34" customWidth="1"/>
    <col min="2301" max="2301" width="2.5703125" style="34" customWidth="1"/>
    <col min="2302" max="2302" width="11.5703125" style="34" customWidth="1"/>
    <col min="2303" max="2303" width="2.42578125" style="34" customWidth="1"/>
    <col min="2304" max="2304" width="10.85546875" style="34" customWidth="1"/>
    <col min="2305" max="2305" width="2.42578125" style="34" customWidth="1"/>
    <col min="2306" max="2306" width="11.140625" style="34" customWidth="1"/>
    <col min="2307" max="2307" width="1.85546875" style="34" customWidth="1"/>
    <col min="2308" max="2308" width="11" style="34" customWidth="1"/>
    <col min="2309" max="2309" width="0.85546875" style="34" customWidth="1"/>
    <col min="2310" max="2310" width="1.85546875" style="34" customWidth="1"/>
    <col min="2311" max="2311" width="11.85546875" style="34" bestFit="1" customWidth="1"/>
    <col min="2312" max="2312" width="15.140625" style="34" bestFit="1" customWidth="1"/>
    <col min="2313" max="2313" width="5" style="34" customWidth="1"/>
    <col min="2314" max="2314" width="10.28515625" style="34" bestFit="1" customWidth="1"/>
    <col min="2315" max="2315" width="5" style="34" customWidth="1"/>
    <col min="2316" max="2316" width="10.28515625" style="34" bestFit="1" customWidth="1"/>
    <col min="2317" max="2319" width="9" style="34"/>
    <col min="2320" max="2320" width="10.28515625" style="34" bestFit="1" customWidth="1"/>
    <col min="2321" max="2549" width="9" style="34"/>
    <col min="2550" max="2550" width="3.5703125" style="34" customWidth="1"/>
    <col min="2551" max="2551" width="4.85546875" style="34" customWidth="1"/>
    <col min="2552" max="2552" width="5.42578125" style="34" customWidth="1"/>
    <col min="2553" max="2553" width="31.140625" style="34" customWidth="1"/>
    <col min="2554" max="2554" width="7.7109375" style="34" customWidth="1"/>
    <col min="2555" max="2555" width="2.42578125" style="34" customWidth="1"/>
    <col min="2556" max="2556" width="11.5703125" style="34" customWidth="1"/>
    <col min="2557" max="2557" width="2.5703125" style="34" customWidth="1"/>
    <col min="2558" max="2558" width="11.5703125" style="34" customWidth="1"/>
    <col min="2559" max="2559" width="2.42578125" style="34" customWidth="1"/>
    <col min="2560" max="2560" width="10.85546875" style="34" customWidth="1"/>
    <col min="2561" max="2561" width="2.42578125" style="34" customWidth="1"/>
    <col min="2562" max="2562" width="11.140625" style="34" customWidth="1"/>
    <col min="2563" max="2563" width="1.85546875" style="34" customWidth="1"/>
    <col min="2564" max="2564" width="11" style="34" customWidth="1"/>
    <col min="2565" max="2565" width="0.85546875" style="34" customWidth="1"/>
    <col min="2566" max="2566" width="1.85546875" style="34" customWidth="1"/>
    <col min="2567" max="2567" width="11.85546875" style="34" bestFit="1" customWidth="1"/>
    <col min="2568" max="2568" width="15.140625" style="34" bestFit="1" customWidth="1"/>
    <col min="2569" max="2569" width="5" style="34" customWidth="1"/>
    <col min="2570" max="2570" width="10.28515625" style="34" bestFit="1" customWidth="1"/>
    <col min="2571" max="2571" width="5" style="34" customWidth="1"/>
    <col min="2572" max="2572" width="10.28515625" style="34" bestFit="1" customWidth="1"/>
    <col min="2573" max="2575" width="9" style="34"/>
    <col min="2576" max="2576" width="10.28515625" style="34" bestFit="1" customWidth="1"/>
    <col min="2577" max="2805" width="9" style="34"/>
    <col min="2806" max="2806" width="3.5703125" style="34" customWidth="1"/>
    <col min="2807" max="2807" width="4.85546875" style="34" customWidth="1"/>
    <col min="2808" max="2808" width="5.42578125" style="34" customWidth="1"/>
    <col min="2809" max="2809" width="31.140625" style="34" customWidth="1"/>
    <col min="2810" max="2810" width="7.7109375" style="34" customWidth="1"/>
    <col min="2811" max="2811" width="2.42578125" style="34" customWidth="1"/>
    <col min="2812" max="2812" width="11.5703125" style="34" customWidth="1"/>
    <col min="2813" max="2813" width="2.5703125" style="34" customWidth="1"/>
    <col min="2814" max="2814" width="11.5703125" style="34" customWidth="1"/>
    <col min="2815" max="2815" width="2.42578125" style="34" customWidth="1"/>
    <col min="2816" max="2816" width="10.85546875" style="34" customWidth="1"/>
    <col min="2817" max="2817" width="2.42578125" style="34" customWidth="1"/>
    <col min="2818" max="2818" width="11.140625" style="34" customWidth="1"/>
    <col min="2819" max="2819" width="1.85546875" style="34" customWidth="1"/>
    <col min="2820" max="2820" width="11" style="34" customWidth="1"/>
    <col min="2821" max="2821" width="0.85546875" style="34" customWidth="1"/>
    <col min="2822" max="2822" width="1.85546875" style="34" customWidth="1"/>
    <col min="2823" max="2823" width="11.85546875" style="34" bestFit="1" customWidth="1"/>
    <col min="2824" max="2824" width="15.140625" style="34" bestFit="1" customWidth="1"/>
    <col min="2825" max="2825" width="5" style="34" customWidth="1"/>
    <col min="2826" max="2826" width="10.28515625" style="34" bestFit="1" customWidth="1"/>
    <col min="2827" max="2827" width="5" style="34" customWidth="1"/>
    <col min="2828" max="2828" width="10.28515625" style="34" bestFit="1" customWidth="1"/>
    <col min="2829" max="2831" width="9" style="34"/>
    <col min="2832" max="2832" width="10.28515625" style="34" bestFit="1" customWidth="1"/>
    <col min="2833" max="3061" width="9" style="34"/>
    <col min="3062" max="3062" width="3.5703125" style="34" customWidth="1"/>
    <col min="3063" max="3063" width="4.85546875" style="34" customWidth="1"/>
    <col min="3064" max="3064" width="5.42578125" style="34" customWidth="1"/>
    <col min="3065" max="3065" width="31.140625" style="34" customWidth="1"/>
    <col min="3066" max="3066" width="7.7109375" style="34" customWidth="1"/>
    <col min="3067" max="3067" width="2.42578125" style="34" customWidth="1"/>
    <col min="3068" max="3068" width="11.5703125" style="34" customWidth="1"/>
    <col min="3069" max="3069" width="2.5703125" style="34" customWidth="1"/>
    <col min="3070" max="3070" width="11.5703125" style="34" customWidth="1"/>
    <col min="3071" max="3071" width="2.42578125" style="34" customWidth="1"/>
    <col min="3072" max="3072" width="10.85546875" style="34" customWidth="1"/>
    <col min="3073" max="3073" width="2.42578125" style="34" customWidth="1"/>
    <col min="3074" max="3074" width="11.140625" style="34" customWidth="1"/>
    <col min="3075" max="3075" width="1.85546875" style="34" customWidth="1"/>
    <col min="3076" max="3076" width="11" style="34" customWidth="1"/>
    <col min="3077" max="3077" width="0.85546875" style="34" customWidth="1"/>
    <col min="3078" max="3078" width="1.85546875" style="34" customWidth="1"/>
    <col min="3079" max="3079" width="11.85546875" style="34" bestFit="1" customWidth="1"/>
    <col min="3080" max="3080" width="15.140625" style="34" bestFit="1" customWidth="1"/>
    <col min="3081" max="3081" width="5" style="34" customWidth="1"/>
    <col min="3082" max="3082" width="10.28515625" style="34" bestFit="1" customWidth="1"/>
    <col min="3083" max="3083" width="5" style="34" customWidth="1"/>
    <col min="3084" max="3084" width="10.28515625" style="34" bestFit="1" customWidth="1"/>
    <col min="3085" max="3087" width="9" style="34"/>
    <col min="3088" max="3088" width="10.28515625" style="34" bestFit="1" customWidth="1"/>
    <col min="3089" max="3317" width="9" style="34"/>
    <col min="3318" max="3318" width="3.5703125" style="34" customWidth="1"/>
    <col min="3319" max="3319" width="4.85546875" style="34" customWidth="1"/>
    <col min="3320" max="3320" width="5.42578125" style="34" customWidth="1"/>
    <col min="3321" max="3321" width="31.140625" style="34" customWidth="1"/>
    <col min="3322" max="3322" width="7.7109375" style="34" customWidth="1"/>
    <col min="3323" max="3323" width="2.42578125" style="34" customWidth="1"/>
    <col min="3324" max="3324" width="11.5703125" style="34" customWidth="1"/>
    <col min="3325" max="3325" width="2.5703125" style="34" customWidth="1"/>
    <col min="3326" max="3326" width="11.5703125" style="34" customWidth="1"/>
    <col min="3327" max="3327" width="2.42578125" style="34" customWidth="1"/>
    <col min="3328" max="3328" width="10.85546875" style="34" customWidth="1"/>
    <col min="3329" max="3329" width="2.42578125" style="34" customWidth="1"/>
    <col min="3330" max="3330" width="11.140625" style="34" customWidth="1"/>
    <col min="3331" max="3331" width="1.85546875" style="34" customWidth="1"/>
    <col min="3332" max="3332" width="11" style="34" customWidth="1"/>
    <col min="3333" max="3333" width="0.85546875" style="34" customWidth="1"/>
    <col min="3334" max="3334" width="1.85546875" style="34" customWidth="1"/>
    <col min="3335" max="3335" width="11.85546875" style="34" bestFit="1" customWidth="1"/>
    <col min="3336" max="3336" width="15.140625" style="34" bestFit="1" customWidth="1"/>
    <col min="3337" max="3337" width="5" style="34" customWidth="1"/>
    <col min="3338" max="3338" width="10.28515625" style="34" bestFit="1" customWidth="1"/>
    <col min="3339" max="3339" width="5" style="34" customWidth="1"/>
    <col min="3340" max="3340" width="10.28515625" style="34" bestFit="1" customWidth="1"/>
    <col min="3341" max="3343" width="9" style="34"/>
    <col min="3344" max="3344" width="10.28515625" style="34" bestFit="1" customWidth="1"/>
    <col min="3345" max="3573" width="9" style="34"/>
    <col min="3574" max="3574" width="3.5703125" style="34" customWidth="1"/>
    <col min="3575" max="3575" width="4.85546875" style="34" customWidth="1"/>
    <col min="3576" max="3576" width="5.42578125" style="34" customWidth="1"/>
    <col min="3577" max="3577" width="31.140625" style="34" customWidth="1"/>
    <col min="3578" max="3578" width="7.7109375" style="34" customWidth="1"/>
    <col min="3579" max="3579" width="2.42578125" style="34" customWidth="1"/>
    <col min="3580" max="3580" width="11.5703125" style="34" customWidth="1"/>
    <col min="3581" max="3581" width="2.5703125" style="34" customWidth="1"/>
    <col min="3582" max="3582" width="11.5703125" style="34" customWidth="1"/>
    <col min="3583" max="3583" width="2.42578125" style="34" customWidth="1"/>
    <col min="3584" max="3584" width="10.85546875" style="34" customWidth="1"/>
    <col min="3585" max="3585" width="2.42578125" style="34" customWidth="1"/>
    <col min="3586" max="3586" width="11.140625" style="34" customWidth="1"/>
    <col min="3587" max="3587" width="1.85546875" style="34" customWidth="1"/>
    <col min="3588" max="3588" width="11" style="34" customWidth="1"/>
    <col min="3589" max="3589" width="0.85546875" style="34" customWidth="1"/>
    <col min="3590" max="3590" width="1.85546875" style="34" customWidth="1"/>
    <col min="3591" max="3591" width="11.85546875" style="34" bestFit="1" customWidth="1"/>
    <col min="3592" max="3592" width="15.140625" style="34" bestFit="1" customWidth="1"/>
    <col min="3593" max="3593" width="5" style="34" customWidth="1"/>
    <col min="3594" max="3594" width="10.28515625" style="34" bestFit="1" customWidth="1"/>
    <col min="3595" max="3595" width="5" style="34" customWidth="1"/>
    <col min="3596" max="3596" width="10.28515625" style="34" bestFit="1" customWidth="1"/>
    <col min="3597" max="3599" width="9" style="34"/>
    <col min="3600" max="3600" width="10.28515625" style="34" bestFit="1" customWidth="1"/>
    <col min="3601" max="3829" width="9" style="34"/>
    <col min="3830" max="3830" width="3.5703125" style="34" customWidth="1"/>
    <col min="3831" max="3831" width="4.85546875" style="34" customWidth="1"/>
    <col min="3832" max="3832" width="5.42578125" style="34" customWidth="1"/>
    <col min="3833" max="3833" width="31.140625" style="34" customWidth="1"/>
    <col min="3834" max="3834" width="7.7109375" style="34" customWidth="1"/>
    <col min="3835" max="3835" width="2.42578125" style="34" customWidth="1"/>
    <col min="3836" max="3836" width="11.5703125" style="34" customWidth="1"/>
    <col min="3837" max="3837" width="2.5703125" style="34" customWidth="1"/>
    <col min="3838" max="3838" width="11.5703125" style="34" customWidth="1"/>
    <col min="3839" max="3839" width="2.42578125" style="34" customWidth="1"/>
    <col min="3840" max="3840" width="10.85546875" style="34" customWidth="1"/>
    <col min="3841" max="3841" width="2.42578125" style="34" customWidth="1"/>
    <col min="3842" max="3842" width="11.140625" style="34" customWidth="1"/>
    <col min="3843" max="3843" width="1.85546875" style="34" customWidth="1"/>
    <col min="3844" max="3844" width="11" style="34" customWidth="1"/>
    <col min="3845" max="3845" width="0.85546875" style="34" customWidth="1"/>
    <col min="3846" max="3846" width="1.85546875" style="34" customWidth="1"/>
    <col min="3847" max="3847" width="11.85546875" style="34" bestFit="1" customWidth="1"/>
    <col min="3848" max="3848" width="15.140625" style="34" bestFit="1" customWidth="1"/>
    <col min="3849" max="3849" width="5" style="34" customWidth="1"/>
    <col min="3850" max="3850" width="10.28515625" style="34" bestFit="1" customWidth="1"/>
    <col min="3851" max="3851" width="5" style="34" customWidth="1"/>
    <col min="3852" max="3852" width="10.28515625" style="34" bestFit="1" customWidth="1"/>
    <col min="3853" max="3855" width="9" style="34"/>
    <col min="3856" max="3856" width="10.28515625" style="34" bestFit="1" customWidth="1"/>
    <col min="3857" max="4085" width="9" style="34"/>
    <col min="4086" max="4086" width="3.5703125" style="34" customWidth="1"/>
    <col min="4087" max="4087" width="4.85546875" style="34" customWidth="1"/>
    <col min="4088" max="4088" width="5.42578125" style="34" customWidth="1"/>
    <col min="4089" max="4089" width="31.140625" style="34" customWidth="1"/>
    <col min="4090" max="4090" width="7.7109375" style="34" customWidth="1"/>
    <col min="4091" max="4091" width="2.42578125" style="34" customWidth="1"/>
    <col min="4092" max="4092" width="11.5703125" style="34" customWidth="1"/>
    <col min="4093" max="4093" width="2.5703125" style="34" customWidth="1"/>
    <col min="4094" max="4094" width="11.5703125" style="34" customWidth="1"/>
    <col min="4095" max="4095" width="2.42578125" style="34" customWidth="1"/>
    <col min="4096" max="4096" width="10.85546875" style="34" customWidth="1"/>
    <col min="4097" max="4097" width="2.42578125" style="34" customWidth="1"/>
    <col min="4098" max="4098" width="11.140625" style="34" customWidth="1"/>
    <col min="4099" max="4099" width="1.85546875" style="34" customWidth="1"/>
    <col min="4100" max="4100" width="11" style="34" customWidth="1"/>
    <col min="4101" max="4101" width="0.85546875" style="34" customWidth="1"/>
    <col min="4102" max="4102" width="1.85546875" style="34" customWidth="1"/>
    <col min="4103" max="4103" width="11.85546875" style="34" bestFit="1" customWidth="1"/>
    <col min="4104" max="4104" width="15.140625" style="34" bestFit="1" customWidth="1"/>
    <col min="4105" max="4105" width="5" style="34" customWidth="1"/>
    <col min="4106" max="4106" width="10.28515625" style="34" bestFit="1" customWidth="1"/>
    <col min="4107" max="4107" width="5" style="34" customWidth="1"/>
    <col min="4108" max="4108" width="10.28515625" style="34" bestFit="1" customWidth="1"/>
    <col min="4109" max="4111" width="9" style="34"/>
    <col min="4112" max="4112" width="10.28515625" style="34" bestFit="1" customWidth="1"/>
    <col min="4113" max="4341" width="9" style="34"/>
    <col min="4342" max="4342" width="3.5703125" style="34" customWidth="1"/>
    <col min="4343" max="4343" width="4.85546875" style="34" customWidth="1"/>
    <col min="4344" max="4344" width="5.42578125" style="34" customWidth="1"/>
    <col min="4345" max="4345" width="31.140625" style="34" customWidth="1"/>
    <col min="4346" max="4346" width="7.7109375" style="34" customWidth="1"/>
    <col min="4347" max="4347" width="2.42578125" style="34" customWidth="1"/>
    <col min="4348" max="4348" width="11.5703125" style="34" customWidth="1"/>
    <col min="4349" max="4349" width="2.5703125" style="34" customWidth="1"/>
    <col min="4350" max="4350" width="11.5703125" style="34" customWidth="1"/>
    <col min="4351" max="4351" width="2.42578125" style="34" customWidth="1"/>
    <col min="4352" max="4352" width="10.85546875" style="34" customWidth="1"/>
    <col min="4353" max="4353" width="2.42578125" style="34" customWidth="1"/>
    <col min="4354" max="4354" width="11.140625" style="34" customWidth="1"/>
    <col min="4355" max="4355" width="1.85546875" style="34" customWidth="1"/>
    <col min="4356" max="4356" width="11" style="34" customWidth="1"/>
    <col min="4357" max="4357" width="0.85546875" style="34" customWidth="1"/>
    <col min="4358" max="4358" width="1.85546875" style="34" customWidth="1"/>
    <col min="4359" max="4359" width="11.85546875" style="34" bestFit="1" customWidth="1"/>
    <col min="4360" max="4360" width="15.140625" style="34" bestFit="1" customWidth="1"/>
    <col min="4361" max="4361" width="5" style="34" customWidth="1"/>
    <col min="4362" max="4362" width="10.28515625" style="34" bestFit="1" customWidth="1"/>
    <col min="4363" max="4363" width="5" style="34" customWidth="1"/>
    <col min="4364" max="4364" width="10.28515625" style="34" bestFit="1" customWidth="1"/>
    <col min="4365" max="4367" width="9" style="34"/>
    <col min="4368" max="4368" width="10.28515625" style="34" bestFit="1" customWidth="1"/>
    <col min="4369" max="4597" width="9" style="34"/>
    <col min="4598" max="4598" width="3.5703125" style="34" customWidth="1"/>
    <col min="4599" max="4599" width="4.85546875" style="34" customWidth="1"/>
    <col min="4600" max="4600" width="5.42578125" style="34" customWidth="1"/>
    <col min="4601" max="4601" width="31.140625" style="34" customWidth="1"/>
    <col min="4602" max="4602" width="7.7109375" style="34" customWidth="1"/>
    <col min="4603" max="4603" width="2.42578125" style="34" customWidth="1"/>
    <col min="4604" max="4604" width="11.5703125" style="34" customWidth="1"/>
    <col min="4605" max="4605" width="2.5703125" style="34" customWidth="1"/>
    <col min="4606" max="4606" width="11.5703125" style="34" customWidth="1"/>
    <col min="4607" max="4607" width="2.42578125" style="34" customWidth="1"/>
    <col min="4608" max="4608" width="10.85546875" style="34" customWidth="1"/>
    <col min="4609" max="4609" width="2.42578125" style="34" customWidth="1"/>
    <col min="4610" max="4610" width="11.140625" style="34" customWidth="1"/>
    <col min="4611" max="4611" width="1.85546875" style="34" customWidth="1"/>
    <col min="4612" max="4612" width="11" style="34" customWidth="1"/>
    <col min="4613" max="4613" width="0.85546875" style="34" customWidth="1"/>
    <col min="4614" max="4614" width="1.85546875" style="34" customWidth="1"/>
    <col min="4615" max="4615" width="11.85546875" style="34" bestFit="1" customWidth="1"/>
    <col min="4616" max="4616" width="15.140625" style="34" bestFit="1" customWidth="1"/>
    <col min="4617" max="4617" width="5" style="34" customWidth="1"/>
    <col min="4618" max="4618" width="10.28515625" style="34" bestFit="1" customWidth="1"/>
    <col min="4619" max="4619" width="5" style="34" customWidth="1"/>
    <col min="4620" max="4620" width="10.28515625" style="34" bestFit="1" customWidth="1"/>
    <col min="4621" max="4623" width="9" style="34"/>
    <col min="4624" max="4624" width="10.28515625" style="34" bestFit="1" customWidth="1"/>
    <col min="4625" max="4853" width="9" style="34"/>
    <col min="4854" max="4854" width="3.5703125" style="34" customWidth="1"/>
    <col min="4855" max="4855" width="4.85546875" style="34" customWidth="1"/>
    <col min="4856" max="4856" width="5.42578125" style="34" customWidth="1"/>
    <col min="4857" max="4857" width="31.140625" style="34" customWidth="1"/>
    <col min="4858" max="4858" width="7.7109375" style="34" customWidth="1"/>
    <col min="4859" max="4859" width="2.42578125" style="34" customWidth="1"/>
    <col min="4860" max="4860" width="11.5703125" style="34" customWidth="1"/>
    <col min="4861" max="4861" width="2.5703125" style="34" customWidth="1"/>
    <col min="4862" max="4862" width="11.5703125" style="34" customWidth="1"/>
    <col min="4863" max="4863" width="2.42578125" style="34" customWidth="1"/>
    <col min="4864" max="4864" width="10.85546875" style="34" customWidth="1"/>
    <col min="4865" max="4865" width="2.42578125" style="34" customWidth="1"/>
    <col min="4866" max="4866" width="11.140625" style="34" customWidth="1"/>
    <col min="4867" max="4867" width="1.85546875" style="34" customWidth="1"/>
    <col min="4868" max="4868" width="11" style="34" customWidth="1"/>
    <col min="4869" max="4869" width="0.85546875" style="34" customWidth="1"/>
    <col min="4870" max="4870" width="1.85546875" style="34" customWidth="1"/>
    <col min="4871" max="4871" width="11.85546875" style="34" bestFit="1" customWidth="1"/>
    <col min="4872" max="4872" width="15.140625" style="34" bestFit="1" customWidth="1"/>
    <col min="4873" max="4873" width="5" style="34" customWidth="1"/>
    <col min="4874" max="4874" width="10.28515625" style="34" bestFit="1" customWidth="1"/>
    <col min="4875" max="4875" width="5" style="34" customWidth="1"/>
    <col min="4876" max="4876" width="10.28515625" style="34" bestFit="1" customWidth="1"/>
    <col min="4877" max="4879" width="9" style="34"/>
    <col min="4880" max="4880" width="10.28515625" style="34" bestFit="1" customWidth="1"/>
    <col min="4881" max="5109" width="9" style="34"/>
    <col min="5110" max="5110" width="3.5703125" style="34" customWidth="1"/>
    <col min="5111" max="5111" width="4.85546875" style="34" customWidth="1"/>
    <col min="5112" max="5112" width="5.42578125" style="34" customWidth="1"/>
    <col min="5113" max="5113" width="31.140625" style="34" customWidth="1"/>
    <col min="5114" max="5114" width="7.7109375" style="34" customWidth="1"/>
    <col min="5115" max="5115" width="2.42578125" style="34" customWidth="1"/>
    <col min="5116" max="5116" width="11.5703125" style="34" customWidth="1"/>
    <col min="5117" max="5117" width="2.5703125" style="34" customWidth="1"/>
    <col min="5118" max="5118" width="11.5703125" style="34" customWidth="1"/>
    <col min="5119" max="5119" width="2.42578125" style="34" customWidth="1"/>
    <col min="5120" max="5120" width="10.85546875" style="34" customWidth="1"/>
    <col min="5121" max="5121" width="2.42578125" style="34" customWidth="1"/>
    <col min="5122" max="5122" width="11.140625" style="34" customWidth="1"/>
    <col min="5123" max="5123" width="1.85546875" style="34" customWidth="1"/>
    <col min="5124" max="5124" width="11" style="34" customWidth="1"/>
    <col min="5125" max="5125" width="0.85546875" style="34" customWidth="1"/>
    <col min="5126" max="5126" width="1.85546875" style="34" customWidth="1"/>
    <col min="5127" max="5127" width="11.85546875" style="34" bestFit="1" customWidth="1"/>
    <col min="5128" max="5128" width="15.140625" style="34" bestFit="1" customWidth="1"/>
    <col min="5129" max="5129" width="5" style="34" customWidth="1"/>
    <col min="5130" max="5130" width="10.28515625" style="34" bestFit="1" customWidth="1"/>
    <col min="5131" max="5131" width="5" style="34" customWidth="1"/>
    <col min="5132" max="5132" width="10.28515625" style="34" bestFit="1" customWidth="1"/>
    <col min="5133" max="5135" width="9" style="34"/>
    <col min="5136" max="5136" width="10.28515625" style="34" bestFit="1" customWidth="1"/>
    <col min="5137" max="5365" width="9" style="34"/>
    <col min="5366" max="5366" width="3.5703125" style="34" customWidth="1"/>
    <col min="5367" max="5367" width="4.85546875" style="34" customWidth="1"/>
    <col min="5368" max="5368" width="5.42578125" style="34" customWidth="1"/>
    <col min="5369" max="5369" width="31.140625" style="34" customWidth="1"/>
    <col min="5370" max="5370" width="7.7109375" style="34" customWidth="1"/>
    <col min="5371" max="5371" width="2.42578125" style="34" customWidth="1"/>
    <col min="5372" max="5372" width="11.5703125" style="34" customWidth="1"/>
    <col min="5373" max="5373" width="2.5703125" style="34" customWidth="1"/>
    <col min="5374" max="5374" width="11.5703125" style="34" customWidth="1"/>
    <col min="5375" max="5375" width="2.42578125" style="34" customWidth="1"/>
    <col min="5376" max="5376" width="10.85546875" style="34" customWidth="1"/>
    <col min="5377" max="5377" width="2.42578125" style="34" customWidth="1"/>
    <col min="5378" max="5378" width="11.140625" style="34" customWidth="1"/>
    <col min="5379" max="5379" width="1.85546875" style="34" customWidth="1"/>
    <col min="5380" max="5380" width="11" style="34" customWidth="1"/>
    <col min="5381" max="5381" width="0.85546875" style="34" customWidth="1"/>
    <col min="5382" max="5382" width="1.85546875" style="34" customWidth="1"/>
    <col min="5383" max="5383" width="11.85546875" style="34" bestFit="1" customWidth="1"/>
    <col min="5384" max="5384" width="15.140625" style="34" bestFit="1" customWidth="1"/>
    <col min="5385" max="5385" width="5" style="34" customWidth="1"/>
    <col min="5386" max="5386" width="10.28515625" style="34" bestFit="1" customWidth="1"/>
    <col min="5387" max="5387" width="5" style="34" customWidth="1"/>
    <col min="5388" max="5388" width="10.28515625" style="34" bestFit="1" customWidth="1"/>
    <col min="5389" max="5391" width="9" style="34"/>
    <col min="5392" max="5392" width="10.28515625" style="34" bestFit="1" customWidth="1"/>
    <col min="5393" max="5621" width="9" style="34"/>
    <col min="5622" max="5622" width="3.5703125" style="34" customWidth="1"/>
    <col min="5623" max="5623" width="4.85546875" style="34" customWidth="1"/>
    <col min="5624" max="5624" width="5.42578125" style="34" customWidth="1"/>
    <col min="5625" max="5625" width="31.140625" style="34" customWidth="1"/>
    <col min="5626" max="5626" width="7.7109375" style="34" customWidth="1"/>
    <col min="5627" max="5627" width="2.42578125" style="34" customWidth="1"/>
    <col min="5628" max="5628" width="11.5703125" style="34" customWidth="1"/>
    <col min="5629" max="5629" width="2.5703125" style="34" customWidth="1"/>
    <col min="5630" max="5630" width="11.5703125" style="34" customWidth="1"/>
    <col min="5631" max="5631" width="2.42578125" style="34" customWidth="1"/>
    <col min="5632" max="5632" width="10.85546875" style="34" customWidth="1"/>
    <col min="5633" max="5633" width="2.42578125" style="34" customWidth="1"/>
    <col min="5634" max="5634" width="11.140625" style="34" customWidth="1"/>
    <col min="5635" max="5635" width="1.85546875" style="34" customWidth="1"/>
    <col min="5636" max="5636" width="11" style="34" customWidth="1"/>
    <col min="5637" max="5637" width="0.85546875" style="34" customWidth="1"/>
    <col min="5638" max="5638" width="1.85546875" style="34" customWidth="1"/>
    <col min="5639" max="5639" width="11.85546875" style="34" bestFit="1" customWidth="1"/>
    <col min="5640" max="5640" width="15.140625" style="34" bestFit="1" customWidth="1"/>
    <col min="5641" max="5641" width="5" style="34" customWidth="1"/>
    <col min="5642" max="5642" width="10.28515625" style="34" bestFit="1" customWidth="1"/>
    <col min="5643" max="5643" width="5" style="34" customWidth="1"/>
    <col min="5644" max="5644" width="10.28515625" style="34" bestFit="1" customWidth="1"/>
    <col min="5645" max="5647" width="9" style="34"/>
    <col min="5648" max="5648" width="10.28515625" style="34" bestFit="1" customWidth="1"/>
    <col min="5649" max="5877" width="9" style="34"/>
    <col min="5878" max="5878" width="3.5703125" style="34" customWidth="1"/>
    <col min="5879" max="5879" width="4.85546875" style="34" customWidth="1"/>
    <col min="5880" max="5880" width="5.42578125" style="34" customWidth="1"/>
    <col min="5881" max="5881" width="31.140625" style="34" customWidth="1"/>
    <col min="5882" max="5882" width="7.7109375" style="34" customWidth="1"/>
    <col min="5883" max="5883" width="2.42578125" style="34" customWidth="1"/>
    <col min="5884" max="5884" width="11.5703125" style="34" customWidth="1"/>
    <col min="5885" max="5885" width="2.5703125" style="34" customWidth="1"/>
    <col min="5886" max="5886" width="11.5703125" style="34" customWidth="1"/>
    <col min="5887" max="5887" width="2.42578125" style="34" customWidth="1"/>
    <col min="5888" max="5888" width="10.85546875" style="34" customWidth="1"/>
    <col min="5889" max="5889" width="2.42578125" style="34" customWidth="1"/>
    <col min="5890" max="5890" width="11.140625" style="34" customWidth="1"/>
    <col min="5891" max="5891" width="1.85546875" style="34" customWidth="1"/>
    <col min="5892" max="5892" width="11" style="34" customWidth="1"/>
    <col min="5893" max="5893" width="0.85546875" style="34" customWidth="1"/>
    <col min="5894" max="5894" width="1.85546875" style="34" customWidth="1"/>
    <col min="5895" max="5895" width="11.85546875" style="34" bestFit="1" customWidth="1"/>
    <col min="5896" max="5896" width="15.140625" style="34" bestFit="1" customWidth="1"/>
    <col min="5897" max="5897" width="5" style="34" customWidth="1"/>
    <col min="5898" max="5898" width="10.28515625" style="34" bestFit="1" customWidth="1"/>
    <col min="5899" max="5899" width="5" style="34" customWidth="1"/>
    <col min="5900" max="5900" width="10.28515625" style="34" bestFit="1" customWidth="1"/>
    <col min="5901" max="5903" width="9" style="34"/>
    <col min="5904" max="5904" width="10.28515625" style="34" bestFit="1" customWidth="1"/>
    <col min="5905" max="6133" width="9" style="34"/>
    <col min="6134" max="6134" width="3.5703125" style="34" customWidth="1"/>
    <col min="6135" max="6135" width="4.85546875" style="34" customWidth="1"/>
    <col min="6136" max="6136" width="5.42578125" style="34" customWidth="1"/>
    <col min="6137" max="6137" width="31.140625" style="34" customWidth="1"/>
    <col min="6138" max="6138" width="7.7109375" style="34" customWidth="1"/>
    <col min="6139" max="6139" width="2.42578125" style="34" customWidth="1"/>
    <col min="6140" max="6140" width="11.5703125" style="34" customWidth="1"/>
    <col min="6141" max="6141" width="2.5703125" style="34" customWidth="1"/>
    <col min="6142" max="6142" width="11.5703125" style="34" customWidth="1"/>
    <col min="6143" max="6143" width="2.42578125" style="34" customWidth="1"/>
    <col min="6144" max="6144" width="10.85546875" style="34" customWidth="1"/>
    <col min="6145" max="6145" width="2.42578125" style="34" customWidth="1"/>
    <col min="6146" max="6146" width="11.140625" style="34" customWidth="1"/>
    <col min="6147" max="6147" width="1.85546875" style="34" customWidth="1"/>
    <col min="6148" max="6148" width="11" style="34" customWidth="1"/>
    <col min="6149" max="6149" width="0.85546875" style="34" customWidth="1"/>
    <col min="6150" max="6150" width="1.85546875" style="34" customWidth="1"/>
    <col min="6151" max="6151" width="11.85546875" style="34" bestFit="1" customWidth="1"/>
    <col min="6152" max="6152" width="15.140625" style="34" bestFit="1" customWidth="1"/>
    <col min="6153" max="6153" width="5" style="34" customWidth="1"/>
    <col min="6154" max="6154" width="10.28515625" style="34" bestFit="1" customWidth="1"/>
    <col min="6155" max="6155" width="5" style="34" customWidth="1"/>
    <col min="6156" max="6156" width="10.28515625" style="34" bestFit="1" customWidth="1"/>
    <col min="6157" max="6159" width="9" style="34"/>
    <col min="6160" max="6160" width="10.28515625" style="34" bestFit="1" customWidth="1"/>
    <col min="6161" max="6389" width="9" style="34"/>
    <col min="6390" max="6390" width="3.5703125" style="34" customWidth="1"/>
    <col min="6391" max="6391" width="4.85546875" style="34" customWidth="1"/>
    <col min="6392" max="6392" width="5.42578125" style="34" customWidth="1"/>
    <col min="6393" max="6393" width="31.140625" style="34" customWidth="1"/>
    <col min="6394" max="6394" width="7.7109375" style="34" customWidth="1"/>
    <col min="6395" max="6395" width="2.42578125" style="34" customWidth="1"/>
    <col min="6396" max="6396" width="11.5703125" style="34" customWidth="1"/>
    <col min="6397" max="6397" width="2.5703125" style="34" customWidth="1"/>
    <col min="6398" max="6398" width="11.5703125" style="34" customWidth="1"/>
    <col min="6399" max="6399" width="2.42578125" style="34" customWidth="1"/>
    <col min="6400" max="6400" width="10.85546875" style="34" customWidth="1"/>
    <col min="6401" max="6401" width="2.42578125" style="34" customWidth="1"/>
    <col min="6402" max="6402" width="11.140625" style="34" customWidth="1"/>
    <col min="6403" max="6403" width="1.85546875" style="34" customWidth="1"/>
    <col min="6404" max="6404" width="11" style="34" customWidth="1"/>
    <col min="6405" max="6405" width="0.85546875" style="34" customWidth="1"/>
    <col min="6406" max="6406" width="1.85546875" style="34" customWidth="1"/>
    <col min="6407" max="6407" width="11.85546875" style="34" bestFit="1" customWidth="1"/>
    <col min="6408" max="6408" width="15.140625" style="34" bestFit="1" customWidth="1"/>
    <col min="6409" max="6409" width="5" style="34" customWidth="1"/>
    <col min="6410" max="6410" width="10.28515625" style="34" bestFit="1" customWidth="1"/>
    <col min="6411" max="6411" width="5" style="34" customWidth="1"/>
    <col min="6412" max="6412" width="10.28515625" style="34" bestFit="1" customWidth="1"/>
    <col min="6413" max="6415" width="9" style="34"/>
    <col min="6416" max="6416" width="10.28515625" style="34" bestFit="1" customWidth="1"/>
    <col min="6417" max="6645" width="9" style="34"/>
    <col min="6646" max="6646" width="3.5703125" style="34" customWidth="1"/>
    <col min="6647" max="6647" width="4.85546875" style="34" customWidth="1"/>
    <col min="6648" max="6648" width="5.42578125" style="34" customWidth="1"/>
    <col min="6649" max="6649" width="31.140625" style="34" customWidth="1"/>
    <col min="6650" max="6650" width="7.7109375" style="34" customWidth="1"/>
    <col min="6651" max="6651" width="2.42578125" style="34" customWidth="1"/>
    <col min="6652" max="6652" width="11.5703125" style="34" customWidth="1"/>
    <col min="6653" max="6653" width="2.5703125" style="34" customWidth="1"/>
    <col min="6654" max="6654" width="11.5703125" style="34" customWidth="1"/>
    <col min="6655" max="6655" width="2.42578125" style="34" customWidth="1"/>
    <col min="6656" max="6656" width="10.85546875" style="34" customWidth="1"/>
    <col min="6657" max="6657" width="2.42578125" style="34" customWidth="1"/>
    <col min="6658" max="6658" width="11.140625" style="34" customWidth="1"/>
    <col min="6659" max="6659" width="1.85546875" style="34" customWidth="1"/>
    <col min="6660" max="6660" width="11" style="34" customWidth="1"/>
    <col min="6661" max="6661" width="0.85546875" style="34" customWidth="1"/>
    <col min="6662" max="6662" width="1.85546875" style="34" customWidth="1"/>
    <col min="6663" max="6663" width="11.85546875" style="34" bestFit="1" customWidth="1"/>
    <col min="6664" max="6664" width="15.140625" style="34" bestFit="1" customWidth="1"/>
    <col min="6665" max="6665" width="5" style="34" customWidth="1"/>
    <col min="6666" max="6666" width="10.28515625" style="34" bestFit="1" customWidth="1"/>
    <col min="6667" max="6667" width="5" style="34" customWidth="1"/>
    <col min="6668" max="6668" width="10.28515625" style="34" bestFit="1" customWidth="1"/>
    <col min="6669" max="6671" width="9" style="34"/>
    <col min="6672" max="6672" width="10.28515625" style="34" bestFit="1" customWidth="1"/>
    <col min="6673" max="6901" width="9" style="34"/>
    <col min="6902" max="6902" width="3.5703125" style="34" customWidth="1"/>
    <col min="6903" max="6903" width="4.85546875" style="34" customWidth="1"/>
    <col min="6904" max="6904" width="5.42578125" style="34" customWidth="1"/>
    <col min="6905" max="6905" width="31.140625" style="34" customWidth="1"/>
    <col min="6906" max="6906" width="7.7109375" style="34" customWidth="1"/>
    <col min="6907" max="6907" width="2.42578125" style="34" customWidth="1"/>
    <col min="6908" max="6908" width="11.5703125" style="34" customWidth="1"/>
    <col min="6909" max="6909" width="2.5703125" style="34" customWidth="1"/>
    <col min="6910" max="6910" width="11.5703125" style="34" customWidth="1"/>
    <col min="6911" max="6911" width="2.42578125" style="34" customWidth="1"/>
    <col min="6912" max="6912" width="10.85546875" style="34" customWidth="1"/>
    <col min="6913" max="6913" width="2.42578125" style="34" customWidth="1"/>
    <col min="6914" max="6914" width="11.140625" style="34" customWidth="1"/>
    <col min="6915" max="6915" width="1.85546875" style="34" customWidth="1"/>
    <col min="6916" max="6916" width="11" style="34" customWidth="1"/>
    <col min="6917" max="6917" width="0.85546875" style="34" customWidth="1"/>
    <col min="6918" max="6918" width="1.85546875" style="34" customWidth="1"/>
    <col min="6919" max="6919" width="11.85546875" style="34" bestFit="1" customWidth="1"/>
    <col min="6920" max="6920" width="15.140625" style="34" bestFit="1" customWidth="1"/>
    <col min="6921" max="6921" width="5" style="34" customWidth="1"/>
    <col min="6922" max="6922" width="10.28515625" style="34" bestFit="1" customWidth="1"/>
    <col min="6923" max="6923" width="5" style="34" customWidth="1"/>
    <col min="6924" max="6924" width="10.28515625" style="34" bestFit="1" customWidth="1"/>
    <col min="6925" max="6927" width="9" style="34"/>
    <col min="6928" max="6928" width="10.28515625" style="34" bestFit="1" customWidth="1"/>
    <col min="6929" max="7157" width="9" style="34"/>
    <col min="7158" max="7158" width="3.5703125" style="34" customWidth="1"/>
    <col min="7159" max="7159" width="4.85546875" style="34" customWidth="1"/>
    <col min="7160" max="7160" width="5.42578125" style="34" customWidth="1"/>
    <col min="7161" max="7161" width="31.140625" style="34" customWidth="1"/>
    <col min="7162" max="7162" width="7.7109375" style="34" customWidth="1"/>
    <col min="7163" max="7163" width="2.42578125" style="34" customWidth="1"/>
    <col min="7164" max="7164" width="11.5703125" style="34" customWidth="1"/>
    <col min="7165" max="7165" width="2.5703125" style="34" customWidth="1"/>
    <col min="7166" max="7166" width="11.5703125" style="34" customWidth="1"/>
    <col min="7167" max="7167" width="2.42578125" style="34" customWidth="1"/>
    <col min="7168" max="7168" width="10.85546875" style="34" customWidth="1"/>
    <col min="7169" max="7169" width="2.42578125" style="34" customWidth="1"/>
    <col min="7170" max="7170" width="11.140625" style="34" customWidth="1"/>
    <col min="7171" max="7171" width="1.85546875" style="34" customWidth="1"/>
    <col min="7172" max="7172" width="11" style="34" customWidth="1"/>
    <col min="7173" max="7173" width="0.85546875" style="34" customWidth="1"/>
    <col min="7174" max="7174" width="1.85546875" style="34" customWidth="1"/>
    <col min="7175" max="7175" width="11.85546875" style="34" bestFit="1" customWidth="1"/>
    <col min="7176" max="7176" width="15.140625" style="34" bestFit="1" customWidth="1"/>
    <col min="7177" max="7177" width="5" style="34" customWidth="1"/>
    <col min="7178" max="7178" width="10.28515625" style="34" bestFit="1" customWidth="1"/>
    <col min="7179" max="7179" width="5" style="34" customWidth="1"/>
    <col min="7180" max="7180" width="10.28515625" style="34" bestFit="1" customWidth="1"/>
    <col min="7181" max="7183" width="9" style="34"/>
    <col min="7184" max="7184" width="10.28515625" style="34" bestFit="1" customWidth="1"/>
    <col min="7185" max="7413" width="9" style="34"/>
    <col min="7414" max="7414" width="3.5703125" style="34" customWidth="1"/>
    <col min="7415" max="7415" width="4.85546875" style="34" customWidth="1"/>
    <col min="7416" max="7416" width="5.42578125" style="34" customWidth="1"/>
    <col min="7417" max="7417" width="31.140625" style="34" customWidth="1"/>
    <col min="7418" max="7418" width="7.7109375" style="34" customWidth="1"/>
    <col min="7419" max="7419" width="2.42578125" style="34" customWidth="1"/>
    <col min="7420" max="7420" width="11.5703125" style="34" customWidth="1"/>
    <col min="7421" max="7421" width="2.5703125" style="34" customWidth="1"/>
    <col min="7422" max="7422" width="11.5703125" style="34" customWidth="1"/>
    <col min="7423" max="7423" width="2.42578125" style="34" customWidth="1"/>
    <col min="7424" max="7424" width="10.85546875" style="34" customWidth="1"/>
    <col min="7425" max="7425" width="2.42578125" style="34" customWidth="1"/>
    <col min="7426" max="7426" width="11.140625" style="34" customWidth="1"/>
    <col min="7427" max="7427" width="1.85546875" style="34" customWidth="1"/>
    <col min="7428" max="7428" width="11" style="34" customWidth="1"/>
    <col min="7429" max="7429" width="0.85546875" style="34" customWidth="1"/>
    <col min="7430" max="7430" width="1.85546875" style="34" customWidth="1"/>
    <col min="7431" max="7431" width="11.85546875" style="34" bestFit="1" customWidth="1"/>
    <col min="7432" max="7432" width="15.140625" style="34" bestFit="1" customWidth="1"/>
    <col min="7433" max="7433" width="5" style="34" customWidth="1"/>
    <col min="7434" max="7434" width="10.28515625" style="34" bestFit="1" customWidth="1"/>
    <col min="7435" max="7435" width="5" style="34" customWidth="1"/>
    <col min="7436" max="7436" width="10.28515625" style="34" bestFit="1" customWidth="1"/>
    <col min="7437" max="7439" width="9" style="34"/>
    <col min="7440" max="7440" width="10.28515625" style="34" bestFit="1" customWidth="1"/>
    <col min="7441" max="7669" width="9" style="34"/>
    <col min="7670" max="7670" width="3.5703125" style="34" customWidth="1"/>
    <col min="7671" max="7671" width="4.85546875" style="34" customWidth="1"/>
    <col min="7672" max="7672" width="5.42578125" style="34" customWidth="1"/>
    <col min="7673" max="7673" width="31.140625" style="34" customWidth="1"/>
    <col min="7674" max="7674" width="7.7109375" style="34" customWidth="1"/>
    <col min="7675" max="7675" width="2.42578125" style="34" customWidth="1"/>
    <col min="7676" max="7676" width="11.5703125" style="34" customWidth="1"/>
    <col min="7677" max="7677" width="2.5703125" style="34" customWidth="1"/>
    <col min="7678" max="7678" width="11.5703125" style="34" customWidth="1"/>
    <col min="7679" max="7679" width="2.42578125" style="34" customWidth="1"/>
    <col min="7680" max="7680" width="10.85546875" style="34" customWidth="1"/>
    <col min="7681" max="7681" width="2.42578125" style="34" customWidth="1"/>
    <col min="7682" max="7682" width="11.140625" style="34" customWidth="1"/>
    <col min="7683" max="7683" width="1.85546875" style="34" customWidth="1"/>
    <col min="7684" max="7684" width="11" style="34" customWidth="1"/>
    <col min="7685" max="7685" width="0.85546875" style="34" customWidth="1"/>
    <col min="7686" max="7686" width="1.85546875" style="34" customWidth="1"/>
    <col min="7687" max="7687" width="11.85546875" style="34" bestFit="1" customWidth="1"/>
    <col min="7688" max="7688" width="15.140625" style="34" bestFit="1" customWidth="1"/>
    <col min="7689" max="7689" width="5" style="34" customWidth="1"/>
    <col min="7690" max="7690" width="10.28515625" style="34" bestFit="1" customWidth="1"/>
    <col min="7691" max="7691" width="5" style="34" customWidth="1"/>
    <col min="7692" max="7692" width="10.28515625" style="34" bestFit="1" customWidth="1"/>
    <col min="7693" max="7695" width="9" style="34"/>
    <col min="7696" max="7696" width="10.28515625" style="34" bestFit="1" customWidth="1"/>
    <col min="7697" max="7925" width="9" style="34"/>
    <col min="7926" max="7926" width="3.5703125" style="34" customWidth="1"/>
    <col min="7927" max="7927" width="4.85546875" style="34" customWidth="1"/>
    <col min="7928" max="7928" width="5.42578125" style="34" customWidth="1"/>
    <col min="7929" max="7929" width="31.140625" style="34" customWidth="1"/>
    <col min="7930" max="7930" width="7.7109375" style="34" customWidth="1"/>
    <col min="7931" max="7931" width="2.42578125" style="34" customWidth="1"/>
    <col min="7932" max="7932" width="11.5703125" style="34" customWidth="1"/>
    <col min="7933" max="7933" width="2.5703125" style="34" customWidth="1"/>
    <col min="7934" max="7934" width="11.5703125" style="34" customWidth="1"/>
    <col min="7935" max="7935" width="2.42578125" style="34" customWidth="1"/>
    <col min="7936" max="7936" width="10.85546875" style="34" customWidth="1"/>
    <col min="7937" max="7937" width="2.42578125" style="34" customWidth="1"/>
    <col min="7938" max="7938" width="11.140625" style="34" customWidth="1"/>
    <col min="7939" max="7939" width="1.85546875" style="34" customWidth="1"/>
    <col min="7940" max="7940" width="11" style="34" customWidth="1"/>
    <col min="7941" max="7941" width="0.85546875" style="34" customWidth="1"/>
    <col min="7942" max="7942" width="1.85546875" style="34" customWidth="1"/>
    <col min="7943" max="7943" width="11.85546875" style="34" bestFit="1" customWidth="1"/>
    <col min="7944" max="7944" width="15.140625" style="34" bestFit="1" customWidth="1"/>
    <col min="7945" max="7945" width="5" style="34" customWidth="1"/>
    <col min="7946" max="7946" width="10.28515625" style="34" bestFit="1" customWidth="1"/>
    <col min="7947" max="7947" width="5" style="34" customWidth="1"/>
    <col min="7948" max="7948" width="10.28515625" style="34" bestFit="1" customWidth="1"/>
    <col min="7949" max="7951" width="9" style="34"/>
    <col min="7952" max="7952" width="10.28515625" style="34" bestFit="1" customWidth="1"/>
    <col min="7953" max="8181" width="9" style="34"/>
    <col min="8182" max="8182" width="3.5703125" style="34" customWidth="1"/>
    <col min="8183" max="8183" width="4.85546875" style="34" customWidth="1"/>
    <col min="8184" max="8184" width="5.42578125" style="34" customWidth="1"/>
    <col min="8185" max="8185" width="31.140625" style="34" customWidth="1"/>
    <col min="8186" max="8186" width="7.7109375" style="34" customWidth="1"/>
    <col min="8187" max="8187" width="2.42578125" style="34" customWidth="1"/>
    <col min="8188" max="8188" width="11.5703125" style="34" customWidth="1"/>
    <col min="8189" max="8189" width="2.5703125" style="34" customWidth="1"/>
    <col min="8190" max="8190" width="11.5703125" style="34" customWidth="1"/>
    <col min="8191" max="8191" width="2.42578125" style="34" customWidth="1"/>
    <col min="8192" max="8192" width="10.85546875" style="34" customWidth="1"/>
    <col min="8193" max="8193" width="2.42578125" style="34" customWidth="1"/>
    <col min="8194" max="8194" width="11.140625" style="34" customWidth="1"/>
    <col min="8195" max="8195" width="1.85546875" style="34" customWidth="1"/>
    <col min="8196" max="8196" width="11" style="34" customWidth="1"/>
    <col min="8197" max="8197" width="0.85546875" style="34" customWidth="1"/>
    <col min="8198" max="8198" width="1.85546875" style="34" customWidth="1"/>
    <col min="8199" max="8199" width="11.85546875" style="34" bestFit="1" customWidth="1"/>
    <col min="8200" max="8200" width="15.140625" style="34" bestFit="1" customWidth="1"/>
    <col min="8201" max="8201" width="5" style="34" customWidth="1"/>
    <col min="8202" max="8202" width="10.28515625" style="34" bestFit="1" customWidth="1"/>
    <col min="8203" max="8203" width="5" style="34" customWidth="1"/>
    <col min="8204" max="8204" width="10.28515625" style="34" bestFit="1" customWidth="1"/>
    <col min="8205" max="8207" width="9" style="34"/>
    <col min="8208" max="8208" width="10.28515625" style="34" bestFit="1" customWidth="1"/>
    <col min="8209" max="8437" width="9" style="34"/>
    <col min="8438" max="8438" width="3.5703125" style="34" customWidth="1"/>
    <col min="8439" max="8439" width="4.85546875" style="34" customWidth="1"/>
    <col min="8440" max="8440" width="5.42578125" style="34" customWidth="1"/>
    <col min="8441" max="8441" width="31.140625" style="34" customWidth="1"/>
    <col min="8442" max="8442" width="7.7109375" style="34" customWidth="1"/>
    <col min="8443" max="8443" width="2.42578125" style="34" customWidth="1"/>
    <col min="8444" max="8444" width="11.5703125" style="34" customWidth="1"/>
    <col min="8445" max="8445" width="2.5703125" style="34" customWidth="1"/>
    <col min="8446" max="8446" width="11.5703125" style="34" customWidth="1"/>
    <col min="8447" max="8447" width="2.42578125" style="34" customWidth="1"/>
    <col min="8448" max="8448" width="10.85546875" style="34" customWidth="1"/>
    <col min="8449" max="8449" width="2.42578125" style="34" customWidth="1"/>
    <col min="8450" max="8450" width="11.140625" style="34" customWidth="1"/>
    <col min="8451" max="8451" width="1.85546875" style="34" customWidth="1"/>
    <col min="8452" max="8452" width="11" style="34" customWidth="1"/>
    <col min="8453" max="8453" width="0.85546875" style="34" customWidth="1"/>
    <col min="8454" max="8454" width="1.85546875" style="34" customWidth="1"/>
    <col min="8455" max="8455" width="11.85546875" style="34" bestFit="1" customWidth="1"/>
    <col min="8456" max="8456" width="15.140625" style="34" bestFit="1" customWidth="1"/>
    <col min="8457" max="8457" width="5" style="34" customWidth="1"/>
    <col min="8458" max="8458" width="10.28515625" style="34" bestFit="1" customWidth="1"/>
    <col min="8459" max="8459" width="5" style="34" customWidth="1"/>
    <col min="8460" max="8460" width="10.28515625" style="34" bestFit="1" customWidth="1"/>
    <col min="8461" max="8463" width="9" style="34"/>
    <col min="8464" max="8464" width="10.28515625" style="34" bestFit="1" customWidth="1"/>
    <col min="8465" max="8693" width="9" style="34"/>
    <col min="8694" max="8694" width="3.5703125" style="34" customWidth="1"/>
    <col min="8695" max="8695" width="4.85546875" style="34" customWidth="1"/>
    <col min="8696" max="8696" width="5.42578125" style="34" customWidth="1"/>
    <col min="8697" max="8697" width="31.140625" style="34" customWidth="1"/>
    <col min="8698" max="8698" width="7.7109375" style="34" customWidth="1"/>
    <col min="8699" max="8699" width="2.42578125" style="34" customWidth="1"/>
    <col min="8700" max="8700" width="11.5703125" style="34" customWidth="1"/>
    <col min="8701" max="8701" width="2.5703125" style="34" customWidth="1"/>
    <col min="8702" max="8702" width="11.5703125" style="34" customWidth="1"/>
    <col min="8703" max="8703" width="2.42578125" style="34" customWidth="1"/>
    <col min="8704" max="8704" width="10.85546875" style="34" customWidth="1"/>
    <col min="8705" max="8705" width="2.42578125" style="34" customWidth="1"/>
    <col min="8706" max="8706" width="11.140625" style="34" customWidth="1"/>
    <col min="8707" max="8707" width="1.85546875" style="34" customWidth="1"/>
    <col min="8708" max="8708" width="11" style="34" customWidth="1"/>
    <col min="8709" max="8709" width="0.85546875" style="34" customWidth="1"/>
    <col min="8710" max="8710" width="1.85546875" style="34" customWidth="1"/>
    <col min="8711" max="8711" width="11.85546875" style="34" bestFit="1" customWidth="1"/>
    <col min="8712" max="8712" width="15.140625" style="34" bestFit="1" customWidth="1"/>
    <col min="8713" max="8713" width="5" style="34" customWidth="1"/>
    <col min="8714" max="8714" width="10.28515625" style="34" bestFit="1" customWidth="1"/>
    <col min="8715" max="8715" width="5" style="34" customWidth="1"/>
    <col min="8716" max="8716" width="10.28515625" style="34" bestFit="1" customWidth="1"/>
    <col min="8717" max="8719" width="9" style="34"/>
    <col min="8720" max="8720" width="10.28515625" style="34" bestFit="1" customWidth="1"/>
    <col min="8721" max="8949" width="9" style="34"/>
    <col min="8950" max="8950" width="3.5703125" style="34" customWidth="1"/>
    <col min="8951" max="8951" width="4.85546875" style="34" customWidth="1"/>
    <col min="8952" max="8952" width="5.42578125" style="34" customWidth="1"/>
    <col min="8953" max="8953" width="31.140625" style="34" customWidth="1"/>
    <col min="8954" max="8954" width="7.7109375" style="34" customWidth="1"/>
    <col min="8955" max="8955" width="2.42578125" style="34" customWidth="1"/>
    <col min="8956" max="8956" width="11.5703125" style="34" customWidth="1"/>
    <col min="8957" max="8957" width="2.5703125" style="34" customWidth="1"/>
    <col min="8958" max="8958" width="11.5703125" style="34" customWidth="1"/>
    <col min="8959" max="8959" width="2.42578125" style="34" customWidth="1"/>
    <col min="8960" max="8960" width="10.85546875" style="34" customWidth="1"/>
    <col min="8961" max="8961" width="2.42578125" style="34" customWidth="1"/>
    <col min="8962" max="8962" width="11.140625" style="34" customWidth="1"/>
    <col min="8963" max="8963" width="1.85546875" style="34" customWidth="1"/>
    <col min="8964" max="8964" width="11" style="34" customWidth="1"/>
    <col min="8965" max="8965" width="0.85546875" style="34" customWidth="1"/>
    <col min="8966" max="8966" width="1.85546875" style="34" customWidth="1"/>
    <col min="8967" max="8967" width="11.85546875" style="34" bestFit="1" customWidth="1"/>
    <col min="8968" max="8968" width="15.140625" style="34" bestFit="1" customWidth="1"/>
    <col min="8969" max="8969" width="5" style="34" customWidth="1"/>
    <col min="8970" max="8970" width="10.28515625" style="34" bestFit="1" customWidth="1"/>
    <col min="8971" max="8971" width="5" style="34" customWidth="1"/>
    <col min="8972" max="8972" width="10.28515625" style="34" bestFit="1" customWidth="1"/>
    <col min="8973" max="8975" width="9" style="34"/>
    <col min="8976" max="8976" width="10.28515625" style="34" bestFit="1" customWidth="1"/>
    <col min="8977" max="9205" width="9" style="34"/>
    <col min="9206" max="9206" width="3.5703125" style="34" customWidth="1"/>
    <col min="9207" max="9207" width="4.85546875" style="34" customWidth="1"/>
    <col min="9208" max="9208" width="5.42578125" style="34" customWidth="1"/>
    <col min="9209" max="9209" width="31.140625" style="34" customWidth="1"/>
    <col min="9210" max="9210" width="7.7109375" style="34" customWidth="1"/>
    <col min="9211" max="9211" width="2.42578125" style="34" customWidth="1"/>
    <col min="9212" max="9212" width="11.5703125" style="34" customWidth="1"/>
    <col min="9213" max="9213" width="2.5703125" style="34" customWidth="1"/>
    <col min="9214" max="9214" width="11.5703125" style="34" customWidth="1"/>
    <col min="9215" max="9215" width="2.42578125" style="34" customWidth="1"/>
    <col min="9216" max="9216" width="10.85546875" style="34" customWidth="1"/>
    <col min="9217" max="9217" width="2.42578125" style="34" customWidth="1"/>
    <col min="9218" max="9218" width="11.140625" style="34" customWidth="1"/>
    <col min="9219" max="9219" width="1.85546875" style="34" customWidth="1"/>
    <col min="9220" max="9220" width="11" style="34" customWidth="1"/>
    <col min="9221" max="9221" width="0.85546875" style="34" customWidth="1"/>
    <col min="9222" max="9222" width="1.85546875" style="34" customWidth="1"/>
    <col min="9223" max="9223" width="11.85546875" style="34" bestFit="1" customWidth="1"/>
    <col min="9224" max="9224" width="15.140625" style="34" bestFit="1" customWidth="1"/>
    <col min="9225" max="9225" width="5" style="34" customWidth="1"/>
    <col min="9226" max="9226" width="10.28515625" style="34" bestFit="1" customWidth="1"/>
    <col min="9227" max="9227" width="5" style="34" customWidth="1"/>
    <col min="9228" max="9228" width="10.28515625" style="34" bestFit="1" customWidth="1"/>
    <col min="9229" max="9231" width="9" style="34"/>
    <col min="9232" max="9232" width="10.28515625" style="34" bestFit="1" customWidth="1"/>
    <col min="9233" max="9461" width="9" style="34"/>
    <col min="9462" max="9462" width="3.5703125" style="34" customWidth="1"/>
    <col min="9463" max="9463" width="4.85546875" style="34" customWidth="1"/>
    <col min="9464" max="9464" width="5.42578125" style="34" customWidth="1"/>
    <col min="9465" max="9465" width="31.140625" style="34" customWidth="1"/>
    <col min="9466" max="9466" width="7.7109375" style="34" customWidth="1"/>
    <col min="9467" max="9467" width="2.42578125" style="34" customWidth="1"/>
    <col min="9468" max="9468" width="11.5703125" style="34" customWidth="1"/>
    <col min="9469" max="9469" width="2.5703125" style="34" customWidth="1"/>
    <col min="9470" max="9470" width="11.5703125" style="34" customWidth="1"/>
    <col min="9471" max="9471" width="2.42578125" style="34" customWidth="1"/>
    <col min="9472" max="9472" width="10.85546875" style="34" customWidth="1"/>
    <col min="9473" max="9473" width="2.42578125" style="34" customWidth="1"/>
    <col min="9474" max="9474" width="11.140625" style="34" customWidth="1"/>
    <col min="9475" max="9475" width="1.85546875" style="34" customWidth="1"/>
    <col min="9476" max="9476" width="11" style="34" customWidth="1"/>
    <col min="9477" max="9477" width="0.85546875" style="34" customWidth="1"/>
    <col min="9478" max="9478" width="1.85546875" style="34" customWidth="1"/>
    <col min="9479" max="9479" width="11.85546875" style="34" bestFit="1" customWidth="1"/>
    <col min="9480" max="9480" width="15.140625" style="34" bestFit="1" customWidth="1"/>
    <col min="9481" max="9481" width="5" style="34" customWidth="1"/>
    <col min="9482" max="9482" width="10.28515625" style="34" bestFit="1" customWidth="1"/>
    <col min="9483" max="9483" width="5" style="34" customWidth="1"/>
    <col min="9484" max="9484" width="10.28515625" style="34" bestFit="1" customWidth="1"/>
    <col min="9485" max="9487" width="9" style="34"/>
    <col min="9488" max="9488" width="10.28515625" style="34" bestFit="1" customWidth="1"/>
    <col min="9489" max="9717" width="9" style="34"/>
    <col min="9718" max="9718" width="3.5703125" style="34" customWidth="1"/>
    <col min="9719" max="9719" width="4.85546875" style="34" customWidth="1"/>
    <col min="9720" max="9720" width="5.42578125" style="34" customWidth="1"/>
    <col min="9721" max="9721" width="31.140625" style="34" customWidth="1"/>
    <col min="9722" max="9722" width="7.7109375" style="34" customWidth="1"/>
    <col min="9723" max="9723" width="2.42578125" style="34" customWidth="1"/>
    <col min="9724" max="9724" width="11.5703125" style="34" customWidth="1"/>
    <col min="9725" max="9725" width="2.5703125" style="34" customWidth="1"/>
    <col min="9726" max="9726" width="11.5703125" style="34" customWidth="1"/>
    <col min="9727" max="9727" width="2.42578125" style="34" customWidth="1"/>
    <col min="9728" max="9728" width="10.85546875" style="34" customWidth="1"/>
    <col min="9729" max="9729" width="2.42578125" style="34" customWidth="1"/>
    <col min="9730" max="9730" width="11.140625" style="34" customWidth="1"/>
    <col min="9731" max="9731" width="1.85546875" style="34" customWidth="1"/>
    <col min="9732" max="9732" width="11" style="34" customWidth="1"/>
    <col min="9733" max="9733" width="0.85546875" style="34" customWidth="1"/>
    <col min="9734" max="9734" width="1.85546875" style="34" customWidth="1"/>
    <col min="9735" max="9735" width="11.85546875" style="34" bestFit="1" customWidth="1"/>
    <col min="9736" max="9736" width="15.140625" style="34" bestFit="1" customWidth="1"/>
    <col min="9737" max="9737" width="5" style="34" customWidth="1"/>
    <col min="9738" max="9738" width="10.28515625" style="34" bestFit="1" customWidth="1"/>
    <col min="9739" max="9739" width="5" style="34" customWidth="1"/>
    <col min="9740" max="9740" width="10.28515625" style="34" bestFit="1" customWidth="1"/>
    <col min="9741" max="9743" width="9" style="34"/>
    <col min="9744" max="9744" width="10.28515625" style="34" bestFit="1" customWidth="1"/>
    <col min="9745" max="9973" width="9" style="34"/>
    <col min="9974" max="9974" width="3.5703125" style="34" customWidth="1"/>
    <col min="9975" max="9975" width="4.85546875" style="34" customWidth="1"/>
    <col min="9976" max="9976" width="5.42578125" style="34" customWidth="1"/>
    <col min="9977" max="9977" width="31.140625" style="34" customWidth="1"/>
    <col min="9978" max="9978" width="7.7109375" style="34" customWidth="1"/>
    <col min="9979" max="9979" width="2.42578125" style="34" customWidth="1"/>
    <col min="9980" max="9980" width="11.5703125" style="34" customWidth="1"/>
    <col min="9981" max="9981" width="2.5703125" style="34" customWidth="1"/>
    <col min="9982" max="9982" width="11.5703125" style="34" customWidth="1"/>
    <col min="9983" max="9983" width="2.42578125" style="34" customWidth="1"/>
    <col min="9984" max="9984" width="10.85546875" style="34" customWidth="1"/>
    <col min="9985" max="9985" width="2.42578125" style="34" customWidth="1"/>
    <col min="9986" max="9986" width="11.140625" style="34" customWidth="1"/>
    <col min="9987" max="9987" width="1.85546875" style="34" customWidth="1"/>
    <col min="9988" max="9988" width="11" style="34" customWidth="1"/>
    <col min="9989" max="9989" width="0.85546875" style="34" customWidth="1"/>
    <col min="9990" max="9990" width="1.85546875" style="34" customWidth="1"/>
    <col min="9991" max="9991" width="11.85546875" style="34" bestFit="1" customWidth="1"/>
    <col min="9992" max="9992" width="15.140625" style="34" bestFit="1" customWidth="1"/>
    <col min="9993" max="9993" width="5" style="34" customWidth="1"/>
    <col min="9994" max="9994" width="10.28515625" style="34" bestFit="1" customWidth="1"/>
    <col min="9995" max="9995" width="5" style="34" customWidth="1"/>
    <col min="9996" max="9996" width="10.28515625" style="34" bestFit="1" customWidth="1"/>
    <col min="9997" max="9999" width="9" style="34"/>
    <col min="10000" max="10000" width="10.28515625" style="34" bestFit="1" customWidth="1"/>
    <col min="10001" max="10229" width="9" style="34"/>
    <col min="10230" max="10230" width="3.5703125" style="34" customWidth="1"/>
    <col min="10231" max="10231" width="4.85546875" style="34" customWidth="1"/>
    <col min="10232" max="10232" width="5.42578125" style="34" customWidth="1"/>
    <col min="10233" max="10233" width="31.140625" style="34" customWidth="1"/>
    <col min="10234" max="10234" width="7.7109375" style="34" customWidth="1"/>
    <col min="10235" max="10235" width="2.42578125" style="34" customWidth="1"/>
    <col min="10236" max="10236" width="11.5703125" style="34" customWidth="1"/>
    <col min="10237" max="10237" width="2.5703125" style="34" customWidth="1"/>
    <col min="10238" max="10238" width="11.5703125" style="34" customWidth="1"/>
    <col min="10239" max="10239" width="2.42578125" style="34" customWidth="1"/>
    <col min="10240" max="10240" width="10.85546875" style="34" customWidth="1"/>
    <col min="10241" max="10241" width="2.42578125" style="34" customWidth="1"/>
    <col min="10242" max="10242" width="11.140625" style="34" customWidth="1"/>
    <col min="10243" max="10243" width="1.85546875" style="34" customWidth="1"/>
    <col min="10244" max="10244" width="11" style="34" customWidth="1"/>
    <col min="10245" max="10245" width="0.85546875" style="34" customWidth="1"/>
    <col min="10246" max="10246" width="1.85546875" style="34" customWidth="1"/>
    <col min="10247" max="10247" width="11.85546875" style="34" bestFit="1" customWidth="1"/>
    <col min="10248" max="10248" width="15.140625" style="34" bestFit="1" customWidth="1"/>
    <col min="10249" max="10249" width="5" style="34" customWidth="1"/>
    <col min="10250" max="10250" width="10.28515625" style="34" bestFit="1" customWidth="1"/>
    <col min="10251" max="10251" width="5" style="34" customWidth="1"/>
    <col min="10252" max="10252" width="10.28515625" style="34" bestFit="1" customWidth="1"/>
    <col min="10253" max="10255" width="9" style="34"/>
    <col min="10256" max="10256" width="10.28515625" style="34" bestFit="1" customWidth="1"/>
    <col min="10257" max="10485" width="9" style="34"/>
    <col min="10486" max="10486" width="3.5703125" style="34" customWidth="1"/>
    <col min="10487" max="10487" width="4.85546875" style="34" customWidth="1"/>
    <col min="10488" max="10488" width="5.42578125" style="34" customWidth="1"/>
    <col min="10489" max="10489" width="31.140625" style="34" customWidth="1"/>
    <col min="10490" max="10490" width="7.7109375" style="34" customWidth="1"/>
    <col min="10491" max="10491" width="2.42578125" style="34" customWidth="1"/>
    <col min="10492" max="10492" width="11.5703125" style="34" customWidth="1"/>
    <col min="10493" max="10493" width="2.5703125" style="34" customWidth="1"/>
    <col min="10494" max="10494" width="11.5703125" style="34" customWidth="1"/>
    <col min="10495" max="10495" width="2.42578125" style="34" customWidth="1"/>
    <col min="10496" max="10496" width="10.85546875" style="34" customWidth="1"/>
    <col min="10497" max="10497" width="2.42578125" style="34" customWidth="1"/>
    <col min="10498" max="10498" width="11.140625" style="34" customWidth="1"/>
    <col min="10499" max="10499" width="1.85546875" style="34" customWidth="1"/>
    <col min="10500" max="10500" width="11" style="34" customWidth="1"/>
    <col min="10501" max="10501" width="0.85546875" style="34" customWidth="1"/>
    <col min="10502" max="10502" width="1.85546875" style="34" customWidth="1"/>
    <col min="10503" max="10503" width="11.85546875" style="34" bestFit="1" customWidth="1"/>
    <col min="10504" max="10504" width="15.140625" style="34" bestFit="1" customWidth="1"/>
    <col min="10505" max="10505" width="5" style="34" customWidth="1"/>
    <col min="10506" max="10506" width="10.28515625" style="34" bestFit="1" customWidth="1"/>
    <col min="10507" max="10507" width="5" style="34" customWidth="1"/>
    <col min="10508" max="10508" width="10.28515625" style="34" bestFit="1" customWidth="1"/>
    <col min="10509" max="10511" width="9" style="34"/>
    <col min="10512" max="10512" width="10.28515625" style="34" bestFit="1" customWidth="1"/>
    <col min="10513" max="10741" width="9" style="34"/>
    <col min="10742" max="10742" width="3.5703125" style="34" customWidth="1"/>
    <col min="10743" max="10743" width="4.85546875" style="34" customWidth="1"/>
    <col min="10744" max="10744" width="5.42578125" style="34" customWidth="1"/>
    <col min="10745" max="10745" width="31.140625" style="34" customWidth="1"/>
    <col min="10746" max="10746" width="7.7109375" style="34" customWidth="1"/>
    <col min="10747" max="10747" width="2.42578125" style="34" customWidth="1"/>
    <col min="10748" max="10748" width="11.5703125" style="34" customWidth="1"/>
    <col min="10749" max="10749" width="2.5703125" style="34" customWidth="1"/>
    <col min="10750" max="10750" width="11.5703125" style="34" customWidth="1"/>
    <col min="10751" max="10751" width="2.42578125" style="34" customWidth="1"/>
    <col min="10752" max="10752" width="10.85546875" style="34" customWidth="1"/>
    <col min="10753" max="10753" width="2.42578125" style="34" customWidth="1"/>
    <col min="10754" max="10754" width="11.140625" style="34" customWidth="1"/>
    <col min="10755" max="10755" width="1.85546875" style="34" customWidth="1"/>
    <col min="10756" max="10756" width="11" style="34" customWidth="1"/>
    <col min="10757" max="10757" width="0.85546875" style="34" customWidth="1"/>
    <col min="10758" max="10758" width="1.85546875" style="34" customWidth="1"/>
    <col min="10759" max="10759" width="11.85546875" style="34" bestFit="1" customWidth="1"/>
    <col min="10760" max="10760" width="15.140625" style="34" bestFit="1" customWidth="1"/>
    <col min="10761" max="10761" width="5" style="34" customWidth="1"/>
    <col min="10762" max="10762" width="10.28515625" style="34" bestFit="1" customWidth="1"/>
    <col min="10763" max="10763" width="5" style="34" customWidth="1"/>
    <col min="10764" max="10764" width="10.28515625" style="34" bestFit="1" customWidth="1"/>
    <col min="10765" max="10767" width="9" style="34"/>
    <col min="10768" max="10768" width="10.28515625" style="34" bestFit="1" customWidth="1"/>
    <col min="10769" max="10997" width="9" style="34"/>
    <col min="10998" max="10998" width="3.5703125" style="34" customWidth="1"/>
    <col min="10999" max="10999" width="4.85546875" style="34" customWidth="1"/>
    <col min="11000" max="11000" width="5.42578125" style="34" customWidth="1"/>
    <col min="11001" max="11001" width="31.140625" style="34" customWidth="1"/>
    <col min="11002" max="11002" width="7.7109375" style="34" customWidth="1"/>
    <col min="11003" max="11003" width="2.42578125" style="34" customWidth="1"/>
    <col min="11004" max="11004" width="11.5703125" style="34" customWidth="1"/>
    <col min="11005" max="11005" width="2.5703125" style="34" customWidth="1"/>
    <col min="11006" max="11006" width="11.5703125" style="34" customWidth="1"/>
    <col min="11007" max="11007" width="2.42578125" style="34" customWidth="1"/>
    <col min="11008" max="11008" width="10.85546875" style="34" customWidth="1"/>
    <col min="11009" max="11009" width="2.42578125" style="34" customWidth="1"/>
    <col min="11010" max="11010" width="11.140625" style="34" customWidth="1"/>
    <col min="11011" max="11011" width="1.85546875" style="34" customWidth="1"/>
    <col min="11012" max="11012" width="11" style="34" customWidth="1"/>
    <col min="11013" max="11013" width="0.85546875" style="34" customWidth="1"/>
    <col min="11014" max="11014" width="1.85546875" style="34" customWidth="1"/>
    <col min="11015" max="11015" width="11.85546875" style="34" bestFit="1" customWidth="1"/>
    <col min="11016" max="11016" width="15.140625" style="34" bestFit="1" customWidth="1"/>
    <col min="11017" max="11017" width="5" style="34" customWidth="1"/>
    <col min="11018" max="11018" width="10.28515625" style="34" bestFit="1" customWidth="1"/>
    <col min="11019" max="11019" width="5" style="34" customWidth="1"/>
    <col min="11020" max="11020" width="10.28515625" style="34" bestFit="1" customWidth="1"/>
    <col min="11021" max="11023" width="9" style="34"/>
    <col min="11024" max="11024" width="10.28515625" style="34" bestFit="1" customWidth="1"/>
    <col min="11025" max="11253" width="9" style="34"/>
    <col min="11254" max="11254" width="3.5703125" style="34" customWidth="1"/>
    <col min="11255" max="11255" width="4.85546875" style="34" customWidth="1"/>
    <col min="11256" max="11256" width="5.42578125" style="34" customWidth="1"/>
    <col min="11257" max="11257" width="31.140625" style="34" customWidth="1"/>
    <col min="11258" max="11258" width="7.7109375" style="34" customWidth="1"/>
    <col min="11259" max="11259" width="2.42578125" style="34" customWidth="1"/>
    <col min="11260" max="11260" width="11.5703125" style="34" customWidth="1"/>
    <col min="11261" max="11261" width="2.5703125" style="34" customWidth="1"/>
    <col min="11262" max="11262" width="11.5703125" style="34" customWidth="1"/>
    <col min="11263" max="11263" width="2.42578125" style="34" customWidth="1"/>
    <col min="11264" max="11264" width="10.85546875" style="34" customWidth="1"/>
    <col min="11265" max="11265" width="2.42578125" style="34" customWidth="1"/>
    <col min="11266" max="11266" width="11.140625" style="34" customWidth="1"/>
    <col min="11267" max="11267" width="1.85546875" style="34" customWidth="1"/>
    <col min="11268" max="11268" width="11" style="34" customWidth="1"/>
    <col min="11269" max="11269" width="0.85546875" style="34" customWidth="1"/>
    <col min="11270" max="11270" width="1.85546875" style="34" customWidth="1"/>
    <col min="11271" max="11271" width="11.85546875" style="34" bestFit="1" customWidth="1"/>
    <col min="11272" max="11272" width="15.140625" style="34" bestFit="1" customWidth="1"/>
    <col min="11273" max="11273" width="5" style="34" customWidth="1"/>
    <col min="11274" max="11274" width="10.28515625" style="34" bestFit="1" customWidth="1"/>
    <col min="11275" max="11275" width="5" style="34" customWidth="1"/>
    <col min="11276" max="11276" width="10.28515625" style="34" bestFit="1" customWidth="1"/>
    <col min="11277" max="11279" width="9" style="34"/>
    <col min="11280" max="11280" width="10.28515625" style="34" bestFit="1" customWidth="1"/>
    <col min="11281" max="11509" width="9" style="34"/>
    <col min="11510" max="11510" width="3.5703125" style="34" customWidth="1"/>
    <col min="11511" max="11511" width="4.85546875" style="34" customWidth="1"/>
    <col min="11512" max="11512" width="5.42578125" style="34" customWidth="1"/>
    <col min="11513" max="11513" width="31.140625" style="34" customWidth="1"/>
    <col min="11514" max="11514" width="7.7109375" style="34" customWidth="1"/>
    <col min="11515" max="11515" width="2.42578125" style="34" customWidth="1"/>
    <col min="11516" max="11516" width="11.5703125" style="34" customWidth="1"/>
    <col min="11517" max="11517" width="2.5703125" style="34" customWidth="1"/>
    <col min="11518" max="11518" width="11.5703125" style="34" customWidth="1"/>
    <col min="11519" max="11519" width="2.42578125" style="34" customWidth="1"/>
    <col min="11520" max="11520" width="10.85546875" style="34" customWidth="1"/>
    <col min="11521" max="11521" width="2.42578125" style="34" customWidth="1"/>
    <col min="11522" max="11522" width="11.140625" style="34" customWidth="1"/>
    <col min="11523" max="11523" width="1.85546875" style="34" customWidth="1"/>
    <col min="11524" max="11524" width="11" style="34" customWidth="1"/>
    <col min="11525" max="11525" width="0.85546875" style="34" customWidth="1"/>
    <col min="11526" max="11526" width="1.85546875" style="34" customWidth="1"/>
    <col min="11527" max="11527" width="11.85546875" style="34" bestFit="1" customWidth="1"/>
    <col min="11528" max="11528" width="15.140625" style="34" bestFit="1" customWidth="1"/>
    <col min="11529" max="11529" width="5" style="34" customWidth="1"/>
    <col min="11530" max="11530" width="10.28515625" style="34" bestFit="1" customWidth="1"/>
    <col min="11531" max="11531" width="5" style="34" customWidth="1"/>
    <col min="11532" max="11532" width="10.28515625" style="34" bestFit="1" customWidth="1"/>
    <col min="11533" max="11535" width="9" style="34"/>
    <col min="11536" max="11536" width="10.28515625" style="34" bestFit="1" customWidth="1"/>
    <col min="11537" max="11765" width="9" style="34"/>
    <col min="11766" max="11766" width="3.5703125" style="34" customWidth="1"/>
    <col min="11767" max="11767" width="4.85546875" style="34" customWidth="1"/>
    <col min="11768" max="11768" width="5.42578125" style="34" customWidth="1"/>
    <col min="11769" max="11769" width="31.140625" style="34" customWidth="1"/>
    <col min="11770" max="11770" width="7.7109375" style="34" customWidth="1"/>
    <col min="11771" max="11771" width="2.42578125" style="34" customWidth="1"/>
    <col min="11772" max="11772" width="11.5703125" style="34" customWidth="1"/>
    <col min="11773" max="11773" width="2.5703125" style="34" customWidth="1"/>
    <col min="11774" max="11774" width="11.5703125" style="34" customWidth="1"/>
    <col min="11775" max="11775" width="2.42578125" style="34" customWidth="1"/>
    <col min="11776" max="11776" width="10.85546875" style="34" customWidth="1"/>
    <col min="11777" max="11777" width="2.42578125" style="34" customWidth="1"/>
    <col min="11778" max="11778" width="11.140625" style="34" customWidth="1"/>
    <col min="11779" max="11779" width="1.85546875" style="34" customWidth="1"/>
    <col min="11780" max="11780" width="11" style="34" customWidth="1"/>
    <col min="11781" max="11781" width="0.85546875" style="34" customWidth="1"/>
    <col min="11782" max="11782" width="1.85546875" style="34" customWidth="1"/>
    <col min="11783" max="11783" width="11.85546875" style="34" bestFit="1" customWidth="1"/>
    <col min="11784" max="11784" width="15.140625" style="34" bestFit="1" customWidth="1"/>
    <col min="11785" max="11785" width="5" style="34" customWidth="1"/>
    <col min="11786" max="11786" width="10.28515625" style="34" bestFit="1" customWidth="1"/>
    <col min="11787" max="11787" width="5" style="34" customWidth="1"/>
    <col min="11788" max="11788" width="10.28515625" style="34" bestFit="1" customWidth="1"/>
    <col min="11789" max="11791" width="9" style="34"/>
    <col min="11792" max="11792" width="10.28515625" style="34" bestFit="1" customWidth="1"/>
    <col min="11793" max="12021" width="9" style="34"/>
    <col min="12022" max="12022" width="3.5703125" style="34" customWidth="1"/>
    <col min="12023" max="12023" width="4.85546875" style="34" customWidth="1"/>
    <col min="12024" max="12024" width="5.42578125" style="34" customWidth="1"/>
    <col min="12025" max="12025" width="31.140625" style="34" customWidth="1"/>
    <col min="12026" max="12026" width="7.7109375" style="34" customWidth="1"/>
    <col min="12027" max="12027" width="2.42578125" style="34" customWidth="1"/>
    <col min="12028" max="12028" width="11.5703125" style="34" customWidth="1"/>
    <col min="12029" max="12029" width="2.5703125" style="34" customWidth="1"/>
    <col min="12030" max="12030" width="11.5703125" style="34" customWidth="1"/>
    <col min="12031" max="12031" width="2.42578125" style="34" customWidth="1"/>
    <col min="12032" max="12032" width="10.85546875" style="34" customWidth="1"/>
    <col min="12033" max="12033" width="2.42578125" style="34" customWidth="1"/>
    <col min="12034" max="12034" width="11.140625" style="34" customWidth="1"/>
    <col min="12035" max="12035" width="1.85546875" style="34" customWidth="1"/>
    <col min="12036" max="12036" width="11" style="34" customWidth="1"/>
    <col min="12037" max="12037" width="0.85546875" style="34" customWidth="1"/>
    <col min="12038" max="12038" width="1.85546875" style="34" customWidth="1"/>
    <col min="12039" max="12039" width="11.85546875" style="34" bestFit="1" customWidth="1"/>
    <col min="12040" max="12040" width="15.140625" style="34" bestFit="1" customWidth="1"/>
    <col min="12041" max="12041" width="5" style="34" customWidth="1"/>
    <col min="12042" max="12042" width="10.28515625" style="34" bestFit="1" customWidth="1"/>
    <col min="12043" max="12043" width="5" style="34" customWidth="1"/>
    <col min="12044" max="12044" width="10.28515625" style="34" bestFit="1" customWidth="1"/>
    <col min="12045" max="12047" width="9" style="34"/>
    <col min="12048" max="12048" width="10.28515625" style="34" bestFit="1" customWidth="1"/>
    <col min="12049" max="12277" width="9" style="34"/>
    <col min="12278" max="12278" width="3.5703125" style="34" customWidth="1"/>
    <col min="12279" max="12279" width="4.85546875" style="34" customWidth="1"/>
    <col min="12280" max="12280" width="5.42578125" style="34" customWidth="1"/>
    <col min="12281" max="12281" width="31.140625" style="34" customWidth="1"/>
    <col min="12282" max="12282" width="7.7109375" style="34" customWidth="1"/>
    <col min="12283" max="12283" width="2.42578125" style="34" customWidth="1"/>
    <col min="12284" max="12284" width="11.5703125" style="34" customWidth="1"/>
    <col min="12285" max="12285" width="2.5703125" style="34" customWidth="1"/>
    <col min="12286" max="12286" width="11.5703125" style="34" customWidth="1"/>
    <col min="12287" max="12287" width="2.42578125" style="34" customWidth="1"/>
    <col min="12288" max="12288" width="10.85546875" style="34" customWidth="1"/>
    <col min="12289" max="12289" width="2.42578125" style="34" customWidth="1"/>
    <col min="12290" max="12290" width="11.140625" style="34" customWidth="1"/>
    <col min="12291" max="12291" width="1.85546875" style="34" customWidth="1"/>
    <col min="12292" max="12292" width="11" style="34" customWidth="1"/>
    <col min="12293" max="12293" width="0.85546875" style="34" customWidth="1"/>
    <col min="12294" max="12294" width="1.85546875" style="34" customWidth="1"/>
    <col min="12295" max="12295" width="11.85546875" style="34" bestFit="1" customWidth="1"/>
    <col min="12296" max="12296" width="15.140625" style="34" bestFit="1" customWidth="1"/>
    <col min="12297" max="12297" width="5" style="34" customWidth="1"/>
    <col min="12298" max="12298" width="10.28515625" style="34" bestFit="1" customWidth="1"/>
    <col min="12299" max="12299" width="5" style="34" customWidth="1"/>
    <col min="12300" max="12300" width="10.28515625" style="34" bestFit="1" customWidth="1"/>
    <col min="12301" max="12303" width="9" style="34"/>
    <col min="12304" max="12304" width="10.28515625" style="34" bestFit="1" customWidth="1"/>
    <col min="12305" max="12533" width="9" style="34"/>
    <col min="12534" max="12534" width="3.5703125" style="34" customWidth="1"/>
    <col min="12535" max="12535" width="4.85546875" style="34" customWidth="1"/>
    <col min="12536" max="12536" width="5.42578125" style="34" customWidth="1"/>
    <col min="12537" max="12537" width="31.140625" style="34" customWidth="1"/>
    <col min="12538" max="12538" width="7.7109375" style="34" customWidth="1"/>
    <col min="12539" max="12539" width="2.42578125" style="34" customWidth="1"/>
    <col min="12540" max="12540" width="11.5703125" style="34" customWidth="1"/>
    <col min="12541" max="12541" width="2.5703125" style="34" customWidth="1"/>
    <col min="12542" max="12542" width="11.5703125" style="34" customWidth="1"/>
    <col min="12543" max="12543" width="2.42578125" style="34" customWidth="1"/>
    <col min="12544" max="12544" width="10.85546875" style="34" customWidth="1"/>
    <col min="12545" max="12545" width="2.42578125" style="34" customWidth="1"/>
    <col min="12546" max="12546" width="11.140625" style="34" customWidth="1"/>
    <col min="12547" max="12547" width="1.85546875" style="34" customWidth="1"/>
    <col min="12548" max="12548" width="11" style="34" customWidth="1"/>
    <col min="12549" max="12549" width="0.85546875" style="34" customWidth="1"/>
    <col min="12550" max="12550" width="1.85546875" style="34" customWidth="1"/>
    <col min="12551" max="12551" width="11.85546875" style="34" bestFit="1" customWidth="1"/>
    <col min="12552" max="12552" width="15.140625" style="34" bestFit="1" customWidth="1"/>
    <col min="12553" max="12553" width="5" style="34" customWidth="1"/>
    <col min="12554" max="12554" width="10.28515625" style="34" bestFit="1" customWidth="1"/>
    <col min="12555" max="12555" width="5" style="34" customWidth="1"/>
    <col min="12556" max="12556" width="10.28515625" style="34" bestFit="1" customWidth="1"/>
    <col min="12557" max="12559" width="9" style="34"/>
    <col min="12560" max="12560" width="10.28515625" style="34" bestFit="1" customWidth="1"/>
    <col min="12561" max="12789" width="9" style="34"/>
    <col min="12790" max="12790" width="3.5703125" style="34" customWidth="1"/>
    <col min="12791" max="12791" width="4.85546875" style="34" customWidth="1"/>
    <col min="12792" max="12792" width="5.42578125" style="34" customWidth="1"/>
    <col min="12793" max="12793" width="31.140625" style="34" customWidth="1"/>
    <col min="12794" max="12794" width="7.7109375" style="34" customWidth="1"/>
    <col min="12795" max="12795" width="2.42578125" style="34" customWidth="1"/>
    <col min="12796" max="12796" width="11.5703125" style="34" customWidth="1"/>
    <col min="12797" max="12797" width="2.5703125" style="34" customWidth="1"/>
    <col min="12798" max="12798" width="11.5703125" style="34" customWidth="1"/>
    <col min="12799" max="12799" width="2.42578125" style="34" customWidth="1"/>
    <col min="12800" max="12800" width="10.85546875" style="34" customWidth="1"/>
    <col min="12801" max="12801" width="2.42578125" style="34" customWidth="1"/>
    <col min="12802" max="12802" width="11.140625" style="34" customWidth="1"/>
    <col min="12803" max="12803" width="1.85546875" style="34" customWidth="1"/>
    <col min="12804" max="12804" width="11" style="34" customWidth="1"/>
    <col min="12805" max="12805" width="0.85546875" style="34" customWidth="1"/>
    <col min="12806" max="12806" width="1.85546875" style="34" customWidth="1"/>
    <col min="12807" max="12807" width="11.85546875" style="34" bestFit="1" customWidth="1"/>
    <col min="12808" max="12808" width="15.140625" style="34" bestFit="1" customWidth="1"/>
    <col min="12809" max="12809" width="5" style="34" customWidth="1"/>
    <col min="12810" max="12810" width="10.28515625" style="34" bestFit="1" customWidth="1"/>
    <col min="12811" max="12811" width="5" style="34" customWidth="1"/>
    <col min="12812" max="12812" width="10.28515625" style="34" bestFit="1" customWidth="1"/>
    <col min="12813" max="12815" width="9" style="34"/>
    <col min="12816" max="12816" width="10.28515625" style="34" bestFit="1" customWidth="1"/>
    <col min="12817" max="13045" width="9" style="34"/>
    <col min="13046" max="13046" width="3.5703125" style="34" customWidth="1"/>
    <col min="13047" max="13047" width="4.85546875" style="34" customWidth="1"/>
    <col min="13048" max="13048" width="5.42578125" style="34" customWidth="1"/>
    <col min="13049" max="13049" width="31.140625" style="34" customWidth="1"/>
    <col min="13050" max="13050" width="7.7109375" style="34" customWidth="1"/>
    <col min="13051" max="13051" width="2.42578125" style="34" customWidth="1"/>
    <col min="13052" max="13052" width="11.5703125" style="34" customWidth="1"/>
    <col min="13053" max="13053" width="2.5703125" style="34" customWidth="1"/>
    <col min="13054" max="13054" width="11.5703125" style="34" customWidth="1"/>
    <col min="13055" max="13055" width="2.42578125" style="34" customWidth="1"/>
    <col min="13056" max="13056" width="10.85546875" style="34" customWidth="1"/>
    <col min="13057" max="13057" width="2.42578125" style="34" customWidth="1"/>
    <col min="13058" max="13058" width="11.140625" style="34" customWidth="1"/>
    <col min="13059" max="13059" width="1.85546875" style="34" customWidth="1"/>
    <col min="13060" max="13060" width="11" style="34" customWidth="1"/>
    <col min="13061" max="13061" width="0.85546875" style="34" customWidth="1"/>
    <col min="13062" max="13062" width="1.85546875" style="34" customWidth="1"/>
    <col min="13063" max="13063" width="11.85546875" style="34" bestFit="1" customWidth="1"/>
    <col min="13064" max="13064" width="15.140625" style="34" bestFit="1" customWidth="1"/>
    <col min="13065" max="13065" width="5" style="34" customWidth="1"/>
    <col min="13066" max="13066" width="10.28515625" style="34" bestFit="1" customWidth="1"/>
    <col min="13067" max="13067" width="5" style="34" customWidth="1"/>
    <col min="13068" max="13068" width="10.28515625" style="34" bestFit="1" customWidth="1"/>
    <col min="13069" max="13071" width="9" style="34"/>
    <col min="13072" max="13072" width="10.28515625" style="34" bestFit="1" customWidth="1"/>
    <col min="13073" max="13301" width="9" style="34"/>
    <col min="13302" max="13302" width="3.5703125" style="34" customWidth="1"/>
    <col min="13303" max="13303" width="4.85546875" style="34" customWidth="1"/>
    <col min="13304" max="13304" width="5.42578125" style="34" customWidth="1"/>
    <col min="13305" max="13305" width="31.140625" style="34" customWidth="1"/>
    <col min="13306" max="13306" width="7.7109375" style="34" customWidth="1"/>
    <col min="13307" max="13307" width="2.42578125" style="34" customWidth="1"/>
    <col min="13308" max="13308" width="11.5703125" style="34" customWidth="1"/>
    <col min="13309" max="13309" width="2.5703125" style="34" customWidth="1"/>
    <col min="13310" max="13310" width="11.5703125" style="34" customWidth="1"/>
    <col min="13311" max="13311" width="2.42578125" style="34" customWidth="1"/>
    <col min="13312" max="13312" width="10.85546875" style="34" customWidth="1"/>
    <col min="13313" max="13313" width="2.42578125" style="34" customWidth="1"/>
    <col min="13314" max="13314" width="11.140625" style="34" customWidth="1"/>
    <col min="13315" max="13315" width="1.85546875" style="34" customWidth="1"/>
    <col min="13316" max="13316" width="11" style="34" customWidth="1"/>
    <col min="13317" max="13317" width="0.85546875" style="34" customWidth="1"/>
    <col min="13318" max="13318" width="1.85546875" style="34" customWidth="1"/>
    <col min="13319" max="13319" width="11.85546875" style="34" bestFit="1" customWidth="1"/>
    <col min="13320" max="13320" width="15.140625" style="34" bestFit="1" customWidth="1"/>
    <col min="13321" max="13321" width="5" style="34" customWidth="1"/>
    <col min="13322" max="13322" width="10.28515625" style="34" bestFit="1" customWidth="1"/>
    <col min="13323" max="13323" width="5" style="34" customWidth="1"/>
    <col min="13324" max="13324" width="10.28515625" style="34" bestFit="1" customWidth="1"/>
    <col min="13325" max="13327" width="9" style="34"/>
    <col min="13328" max="13328" width="10.28515625" style="34" bestFit="1" customWidth="1"/>
    <col min="13329" max="13557" width="9" style="34"/>
    <col min="13558" max="13558" width="3.5703125" style="34" customWidth="1"/>
    <col min="13559" max="13559" width="4.85546875" style="34" customWidth="1"/>
    <col min="13560" max="13560" width="5.42578125" style="34" customWidth="1"/>
    <col min="13561" max="13561" width="31.140625" style="34" customWidth="1"/>
    <col min="13562" max="13562" width="7.7109375" style="34" customWidth="1"/>
    <col min="13563" max="13563" width="2.42578125" style="34" customWidth="1"/>
    <col min="13564" max="13564" width="11.5703125" style="34" customWidth="1"/>
    <col min="13565" max="13565" width="2.5703125" style="34" customWidth="1"/>
    <col min="13566" max="13566" width="11.5703125" style="34" customWidth="1"/>
    <col min="13567" max="13567" width="2.42578125" style="34" customWidth="1"/>
    <col min="13568" max="13568" width="10.85546875" style="34" customWidth="1"/>
    <col min="13569" max="13569" width="2.42578125" style="34" customWidth="1"/>
    <col min="13570" max="13570" width="11.140625" style="34" customWidth="1"/>
    <col min="13571" max="13571" width="1.85546875" style="34" customWidth="1"/>
    <col min="13572" max="13572" width="11" style="34" customWidth="1"/>
    <col min="13573" max="13573" width="0.85546875" style="34" customWidth="1"/>
    <col min="13574" max="13574" width="1.85546875" style="34" customWidth="1"/>
    <col min="13575" max="13575" width="11.85546875" style="34" bestFit="1" customWidth="1"/>
    <col min="13576" max="13576" width="15.140625" style="34" bestFit="1" customWidth="1"/>
    <col min="13577" max="13577" width="5" style="34" customWidth="1"/>
    <col min="13578" max="13578" width="10.28515625" style="34" bestFit="1" customWidth="1"/>
    <col min="13579" max="13579" width="5" style="34" customWidth="1"/>
    <col min="13580" max="13580" width="10.28515625" style="34" bestFit="1" customWidth="1"/>
    <col min="13581" max="13583" width="9" style="34"/>
    <col min="13584" max="13584" width="10.28515625" style="34" bestFit="1" customWidth="1"/>
    <col min="13585" max="13813" width="9" style="34"/>
    <col min="13814" max="13814" width="3.5703125" style="34" customWidth="1"/>
    <col min="13815" max="13815" width="4.85546875" style="34" customWidth="1"/>
    <col min="13816" max="13816" width="5.42578125" style="34" customWidth="1"/>
    <col min="13817" max="13817" width="31.140625" style="34" customWidth="1"/>
    <col min="13818" max="13818" width="7.7109375" style="34" customWidth="1"/>
    <col min="13819" max="13819" width="2.42578125" style="34" customWidth="1"/>
    <col min="13820" max="13820" width="11.5703125" style="34" customWidth="1"/>
    <col min="13821" max="13821" width="2.5703125" style="34" customWidth="1"/>
    <col min="13822" max="13822" width="11.5703125" style="34" customWidth="1"/>
    <col min="13823" max="13823" width="2.42578125" style="34" customWidth="1"/>
    <col min="13824" max="13824" width="10.85546875" style="34" customWidth="1"/>
    <col min="13825" max="13825" width="2.42578125" style="34" customWidth="1"/>
    <col min="13826" max="13826" width="11.140625" style="34" customWidth="1"/>
    <col min="13827" max="13827" width="1.85546875" style="34" customWidth="1"/>
    <col min="13828" max="13828" width="11" style="34" customWidth="1"/>
    <col min="13829" max="13829" width="0.85546875" style="34" customWidth="1"/>
    <col min="13830" max="13830" width="1.85546875" style="34" customWidth="1"/>
    <col min="13831" max="13831" width="11.85546875" style="34" bestFit="1" customWidth="1"/>
    <col min="13832" max="13832" width="15.140625" style="34" bestFit="1" customWidth="1"/>
    <col min="13833" max="13833" width="5" style="34" customWidth="1"/>
    <col min="13834" max="13834" width="10.28515625" style="34" bestFit="1" customWidth="1"/>
    <col min="13835" max="13835" width="5" style="34" customWidth="1"/>
    <col min="13836" max="13836" width="10.28515625" style="34" bestFit="1" customWidth="1"/>
    <col min="13837" max="13839" width="9" style="34"/>
    <col min="13840" max="13840" width="10.28515625" style="34" bestFit="1" customWidth="1"/>
    <col min="13841" max="14069" width="9" style="34"/>
    <col min="14070" max="14070" width="3.5703125" style="34" customWidth="1"/>
    <col min="14071" max="14071" width="4.85546875" style="34" customWidth="1"/>
    <col min="14072" max="14072" width="5.42578125" style="34" customWidth="1"/>
    <col min="14073" max="14073" width="31.140625" style="34" customWidth="1"/>
    <col min="14074" max="14074" width="7.7109375" style="34" customWidth="1"/>
    <col min="14075" max="14075" width="2.42578125" style="34" customWidth="1"/>
    <col min="14076" max="14076" width="11.5703125" style="34" customWidth="1"/>
    <col min="14077" max="14077" width="2.5703125" style="34" customWidth="1"/>
    <col min="14078" max="14078" width="11.5703125" style="34" customWidth="1"/>
    <col min="14079" max="14079" width="2.42578125" style="34" customWidth="1"/>
    <col min="14080" max="14080" width="10.85546875" style="34" customWidth="1"/>
    <col min="14081" max="14081" width="2.42578125" style="34" customWidth="1"/>
    <col min="14082" max="14082" width="11.140625" style="34" customWidth="1"/>
    <col min="14083" max="14083" width="1.85546875" style="34" customWidth="1"/>
    <col min="14084" max="14084" width="11" style="34" customWidth="1"/>
    <col min="14085" max="14085" width="0.85546875" style="34" customWidth="1"/>
    <col min="14086" max="14086" width="1.85546875" style="34" customWidth="1"/>
    <col min="14087" max="14087" width="11.85546875" style="34" bestFit="1" customWidth="1"/>
    <col min="14088" max="14088" width="15.140625" style="34" bestFit="1" customWidth="1"/>
    <col min="14089" max="14089" width="5" style="34" customWidth="1"/>
    <col min="14090" max="14090" width="10.28515625" style="34" bestFit="1" customWidth="1"/>
    <col min="14091" max="14091" width="5" style="34" customWidth="1"/>
    <col min="14092" max="14092" width="10.28515625" style="34" bestFit="1" customWidth="1"/>
    <col min="14093" max="14095" width="9" style="34"/>
    <col min="14096" max="14096" width="10.28515625" style="34" bestFit="1" customWidth="1"/>
    <col min="14097" max="14325" width="9" style="34"/>
    <col min="14326" max="14326" width="3.5703125" style="34" customWidth="1"/>
    <col min="14327" max="14327" width="4.85546875" style="34" customWidth="1"/>
    <col min="14328" max="14328" width="5.42578125" style="34" customWidth="1"/>
    <col min="14329" max="14329" width="31.140625" style="34" customWidth="1"/>
    <col min="14330" max="14330" width="7.7109375" style="34" customWidth="1"/>
    <col min="14331" max="14331" width="2.42578125" style="34" customWidth="1"/>
    <col min="14332" max="14332" width="11.5703125" style="34" customWidth="1"/>
    <col min="14333" max="14333" width="2.5703125" style="34" customWidth="1"/>
    <col min="14334" max="14334" width="11.5703125" style="34" customWidth="1"/>
    <col min="14335" max="14335" width="2.42578125" style="34" customWidth="1"/>
    <col min="14336" max="14336" width="10.85546875" style="34" customWidth="1"/>
    <col min="14337" max="14337" width="2.42578125" style="34" customWidth="1"/>
    <col min="14338" max="14338" width="11.140625" style="34" customWidth="1"/>
    <col min="14339" max="14339" width="1.85546875" style="34" customWidth="1"/>
    <col min="14340" max="14340" width="11" style="34" customWidth="1"/>
    <col min="14341" max="14341" width="0.85546875" style="34" customWidth="1"/>
    <col min="14342" max="14342" width="1.85546875" style="34" customWidth="1"/>
    <col min="14343" max="14343" width="11.85546875" style="34" bestFit="1" customWidth="1"/>
    <col min="14344" max="14344" width="15.140625" style="34" bestFit="1" customWidth="1"/>
    <col min="14345" max="14345" width="5" style="34" customWidth="1"/>
    <col min="14346" max="14346" width="10.28515625" style="34" bestFit="1" customWidth="1"/>
    <col min="14347" max="14347" width="5" style="34" customWidth="1"/>
    <col min="14348" max="14348" width="10.28515625" style="34" bestFit="1" customWidth="1"/>
    <col min="14349" max="14351" width="9" style="34"/>
    <col min="14352" max="14352" width="10.28515625" style="34" bestFit="1" customWidth="1"/>
    <col min="14353" max="14581" width="9" style="34"/>
    <col min="14582" max="14582" width="3.5703125" style="34" customWidth="1"/>
    <col min="14583" max="14583" width="4.85546875" style="34" customWidth="1"/>
    <col min="14584" max="14584" width="5.42578125" style="34" customWidth="1"/>
    <col min="14585" max="14585" width="31.140625" style="34" customWidth="1"/>
    <col min="14586" max="14586" width="7.7109375" style="34" customWidth="1"/>
    <col min="14587" max="14587" width="2.42578125" style="34" customWidth="1"/>
    <col min="14588" max="14588" width="11.5703125" style="34" customWidth="1"/>
    <col min="14589" max="14589" width="2.5703125" style="34" customWidth="1"/>
    <col min="14590" max="14590" width="11.5703125" style="34" customWidth="1"/>
    <col min="14591" max="14591" width="2.42578125" style="34" customWidth="1"/>
    <col min="14592" max="14592" width="10.85546875" style="34" customWidth="1"/>
    <col min="14593" max="14593" width="2.42578125" style="34" customWidth="1"/>
    <col min="14594" max="14594" width="11.140625" style="34" customWidth="1"/>
    <col min="14595" max="14595" width="1.85546875" style="34" customWidth="1"/>
    <col min="14596" max="14596" width="11" style="34" customWidth="1"/>
    <col min="14597" max="14597" width="0.85546875" style="34" customWidth="1"/>
    <col min="14598" max="14598" width="1.85546875" style="34" customWidth="1"/>
    <col min="14599" max="14599" width="11.85546875" style="34" bestFit="1" customWidth="1"/>
    <col min="14600" max="14600" width="15.140625" style="34" bestFit="1" customWidth="1"/>
    <col min="14601" max="14601" width="5" style="34" customWidth="1"/>
    <col min="14602" max="14602" width="10.28515625" style="34" bestFit="1" customWidth="1"/>
    <col min="14603" max="14603" width="5" style="34" customWidth="1"/>
    <col min="14604" max="14604" width="10.28515625" style="34" bestFit="1" customWidth="1"/>
    <col min="14605" max="14607" width="9" style="34"/>
    <col min="14608" max="14608" width="10.28515625" style="34" bestFit="1" customWidth="1"/>
    <col min="14609" max="14837" width="9" style="34"/>
    <col min="14838" max="14838" width="3.5703125" style="34" customWidth="1"/>
    <col min="14839" max="14839" width="4.85546875" style="34" customWidth="1"/>
    <col min="14840" max="14840" width="5.42578125" style="34" customWidth="1"/>
    <col min="14841" max="14841" width="31.140625" style="34" customWidth="1"/>
    <col min="14842" max="14842" width="7.7109375" style="34" customWidth="1"/>
    <col min="14843" max="14843" width="2.42578125" style="34" customWidth="1"/>
    <col min="14844" max="14844" width="11.5703125" style="34" customWidth="1"/>
    <col min="14845" max="14845" width="2.5703125" style="34" customWidth="1"/>
    <col min="14846" max="14846" width="11.5703125" style="34" customWidth="1"/>
    <col min="14847" max="14847" width="2.42578125" style="34" customWidth="1"/>
    <col min="14848" max="14848" width="10.85546875" style="34" customWidth="1"/>
    <col min="14849" max="14849" width="2.42578125" style="34" customWidth="1"/>
    <col min="14850" max="14850" width="11.140625" style="34" customWidth="1"/>
    <col min="14851" max="14851" width="1.85546875" style="34" customWidth="1"/>
    <col min="14852" max="14852" width="11" style="34" customWidth="1"/>
    <col min="14853" max="14853" width="0.85546875" style="34" customWidth="1"/>
    <col min="14854" max="14854" width="1.85546875" style="34" customWidth="1"/>
    <col min="14855" max="14855" width="11.85546875" style="34" bestFit="1" customWidth="1"/>
    <col min="14856" max="14856" width="15.140625" style="34" bestFit="1" customWidth="1"/>
    <col min="14857" max="14857" width="5" style="34" customWidth="1"/>
    <col min="14858" max="14858" width="10.28515625" style="34" bestFit="1" customWidth="1"/>
    <col min="14859" max="14859" width="5" style="34" customWidth="1"/>
    <col min="14860" max="14860" width="10.28515625" style="34" bestFit="1" customWidth="1"/>
    <col min="14861" max="14863" width="9" style="34"/>
    <col min="14864" max="14864" width="10.28515625" style="34" bestFit="1" customWidth="1"/>
    <col min="14865" max="15093" width="9" style="34"/>
    <col min="15094" max="15094" width="3.5703125" style="34" customWidth="1"/>
    <col min="15095" max="15095" width="4.85546875" style="34" customWidth="1"/>
    <col min="15096" max="15096" width="5.42578125" style="34" customWidth="1"/>
    <col min="15097" max="15097" width="31.140625" style="34" customWidth="1"/>
    <col min="15098" max="15098" width="7.7109375" style="34" customWidth="1"/>
    <col min="15099" max="15099" width="2.42578125" style="34" customWidth="1"/>
    <col min="15100" max="15100" width="11.5703125" style="34" customWidth="1"/>
    <col min="15101" max="15101" width="2.5703125" style="34" customWidth="1"/>
    <col min="15102" max="15102" width="11.5703125" style="34" customWidth="1"/>
    <col min="15103" max="15103" width="2.42578125" style="34" customWidth="1"/>
    <col min="15104" max="15104" width="10.85546875" style="34" customWidth="1"/>
    <col min="15105" max="15105" width="2.42578125" style="34" customWidth="1"/>
    <col min="15106" max="15106" width="11.140625" style="34" customWidth="1"/>
    <col min="15107" max="15107" width="1.85546875" style="34" customWidth="1"/>
    <col min="15108" max="15108" width="11" style="34" customWidth="1"/>
    <col min="15109" max="15109" width="0.85546875" style="34" customWidth="1"/>
    <col min="15110" max="15110" width="1.85546875" style="34" customWidth="1"/>
    <col min="15111" max="15111" width="11.85546875" style="34" bestFit="1" customWidth="1"/>
    <col min="15112" max="15112" width="15.140625" style="34" bestFit="1" customWidth="1"/>
    <col min="15113" max="15113" width="5" style="34" customWidth="1"/>
    <col min="15114" max="15114" width="10.28515625" style="34" bestFit="1" customWidth="1"/>
    <col min="15115" max="15115" width="5" style="34" customWidth="1"/>
    <col min="15116" max="15116" width="10.28515625" style="34" bestFit="1" customWidth="1"/>
    <col min="15117" max="15119" width="9" style="34"/>
    <col min="15120" max="15120" width="10.28515625" style="34" bestFit="1" customWidth="1"/>
    <col min="15121" max="15349" width="9" style="34"/>
    <col min="15350" max="15350" width="3.5703125" style="34" customWidth="1"/>
    <col min="15351" max="15351" width="4.85546875" style="34" customWidth="1"/>
    <col min="15352" max="15352" width="5.42578125" style="34" customWidth="1"/>
    <col min="15353" max="15353" width="31.140625" style="34" customWidth="1"/>
    <col min="15354" max="15354" width="7.7109375" style="34" customWidth="1"/>
    <col min="15355" max="15355" width="2.42578125" style="34" customWidth="1"/>
    <col min="15356" max="15356" width="11.5703125" style="34" customWidth="1"/>
    <col min="15357" max="15357" width="2.5703125" style="34" customWidth="1"/>
    <col min="15358" max="15358" width="11.5703125" style="34" customWidth="1"/>
    <col min="15359" max="15359" width="2.42578125" style="34" customWidth="1"/>
    <col min="15360" max="15360" width="10.85546875" style="34" customWidth="1"/>
    <col min="15361" max="15361" width="2.42578125" style="34" customWidth="1"/>
    <col min="15362" max="15362" width="11.140625" style="34" customWidth="1"/>
    <col min="15363" max="15363" width="1.85546875" style="34" customWidth="1"/>
    <col min="15364" max="15364" width="11" style="34" customWidth="1"/>
    <col min="15365" max="15365" width="0.85546875" style="34" customWidth="1"/>
    <col min="15366" max="15366" width="1.85546875" style="34" customWidth="1"/>
    <col min="15367" max="15367" width="11.85546875" style="34" bestFit="1" customWidth="1"/>
    <col min="15368" max="15368" width="15.140625" style="34" bestFit="1" customWidth="1"/>
    <col min="15369" max="15369" width="5" style="34" customWidth="1"/>
    <col min="15370" max="15370" width="10.28515625" style="34" bestFit="1" customWidth="1"/>
    <col min="15371" max="15371" width="5" style="34" customWidth="1"/>
    <col min="15372" max="15372" width="10.28515625" style="34" bestFit="1" customWidth="1"/>
    <col min="15373" max="15375" width="9" style="34"/>
    <col min="15376" max="15376" width="10.28515625" style="34" bestFit="1" customWidth="1"/>
    <col min="15377" max="15605" width="9" style="34"/>
    <col min="15606" max="15606" width="3.5703125" style="34" customWidth="1"/>
    <col min="15607" max="15607" width="4.85546875" style="34" customWidth="1"/>
    <col min="15608" max="15608" width="5.42578125" style="34" customWidth="1"/>
    <col min="15609" max="15609" width="31.140625" style="34" customWidth="1"/>
    <col min="15610" max="15610" width="7.7109375" style="34" customWidth="1"/>
    <col min="15611" max="15611" width="2.42578125" style="34" customWidth="1"/>
    <col min="15612" max="15612" width="11.5703125" style="34" customWidth="1"/>
    <col min="15613" max="15613" width="2.5703125" style="34" customWidth="1"/>
    <col min="15614" max="15614" width="11.5703125" style="34" customWidth="1"/>
    <col min="15615" max="15615" width="2.42578125" style="34" customWidth="1"/>
    <col min="15616" max="15616" width="10.85546875" style="34" customWidth="1"/>
    <col min="15617" max="15617" width="2.42578125" style="34" customWidth="1"/>
    <col min="15618" max="15618" width="11.140625" style="34" customWidth="1"/>
    <col min="15619" max="15619" width="1.85546875" style="34" customWidth="1"/>
    <col min="15620" max="15620" width="11" style="34" customWidth="1"/>
    <col min="15621" max="15621" width="0.85546875" style="34" customWidth="1"/>
    <col min="15622" max="15622" width="1.85546875" style="34" customWidth="1"/>
    <col min="15623" max="15623" width="11.85546875" style="34" bestFit="1" customWidth="1"/>
    <col min="15624" max="15624" width="15.140625" style="34" bestFit="1" customWidth="1"/>
    <col min="15625" max="15625" width="5" style="34" customWidth="1"/>
    <col min="15626" max="15626" width="10.28515625" style="34" bestFit="1" customWidth="1"/>
    <col min="15627" max="15627" width="5" style="34" customWidth="1"/>
    <col min="15628" max="15628" width="10.28515625" style="34" bestFit="1" customWidth="1"/>
    <col min="15629" max="15631" width="9" style="34"/>
    <col min="15632" max="15632" width="10.28515625" style="34" bestFit="1" customWidth="1"/>
    <col min="15633" max="15861" width="9" style="34"/>
    <col min="15862" max="15862" width="3.5703125" style="34" customWidth="1"/>
    <col min="15863" max="15863" width="4.85546875" style="34" customWidth="1"/>
    <col min="15864" max="15864" width="5.42578125" style="34" customWidth="1"/>
    <col min="15865" max="15865" width="31.140625" style="34" customWidth="1"/>
    <col min="15866" max="15866" width="7.7109375" style="34" customWidth="1"/>
    <col min="15867" max="15867" width="2.42578125" style="34" customWidth="1"/>
    <col min="15868" max="15868" width="11.5703125" style="34" customWidth="1"/>
    <col min="15869" max="15869" width="2.5703125" style="34" customWidth="1"/>
    <col min="15870" max="15870" width="11.5703125" style="34" customWidth="1"/>
    <col min="15871" max="15871" width="2.42578125" style="34" customWidth="1"/>
    <col min="15872" max="15872" width="10.85546875" style="34" customWidth="1"/>
    <col min="15873" max="15873" width="2.42578125" style="34" customWidth="1"/>
    <col min="15874" max="15874" width="11.140625" style="34" customWidth="1"/>
    <col min="15875" max="15875" width="1.85546875" style="34" customWidth="1"/>
    <col min="15876" max="15876" width="11" style="34" customWidth="1"/>
    <col min="15877" max="15877" width="0.85546875" style="34" customWidth="1"/>
    <col min="15878" max="15878" width="1.85546875" style="34" customWidth="1"/>
    <col min="15879" max="15879" width="11.85546875" style="34" bestFit="1" customWidth="1"/>
    <col min="15880" max="15880" width="15.140625" style="34" bestFit="1" customWidth="1"/>
    <col min="15881" max="15881" width="5" style="34" customWidth="1"/>
    <col min="15882" max="15882" width="10.28515625" style="34" bestFit="1" customWidth="1"/>
    <col min="15883" max="15883" width="5" style="34" customWidth="1"/>
    <col min="15884" max="15884" width="10.28515625" style="34" bestFit="1" customWidth="1"/>
    <col min="15885" max="15887" width="9" style="34"/>
    <col min="15888" max="15888" width="10.28515625" style="34" bestFit="1" customWidth="1"/>
    <col min="15889" max="16117" width="9" style="34"/>
    <col min="16118" max="16118" width="3.5703125" style="34" customWidth="1"/>
    <col min="16119" max="16119" width="4.85546875" style="34" customWidth="1"/>
    <col min="16120" max="16120" width="5.42578125" style="34" customWidth="1"/>
    <col min="16121" max="16121" width="31.140625" style="34" customWidth="1"/>
    <col min="16122" max="16122" width="7.7109375" style="34" customWidth="1"/>
    <col min="16123" max="16123" width="2.42578125" style="34" customWidth="1"/>
    <col min="16124" max="16124" width="11.5703125" style="34" customWidth="1"/>
    <col min="16125" max="16125" width="2.5703125" style="34" customWidth="1"/>
    <col min="16126" max="16126" width="11.5703125" style="34" customWidth="1"/>
    <col min="16127" max="16127" width="2.42578125" style="34" customWidth="1"/>
    <col min="16128" max="16128" width="10.85546875" style="34" customWidth="1"/>
    <col min="16129" max="16129" width="2.42578125" style="34" customWidth="1"/>
    <col min="16130" max="16130" width="11.140625" style="34" customWidth="1"/>
    <col min="16131" max="16131" width="1.85546875" style="34" customWidth="1"/>
    <col min="16132" max="16132" width="11" style="34" customWidth="1"/>
    <col min="16133" max="16133" width="0.85546875" style="34" customWidth="1"/>
    <col min="16134" max="16134" width="1.85546875" style="34" customWidth="1"/>
    <col min="16135" max="16135" width="11.85546875" style="34" bestFit="1" customWidth="1"/>
    <col min="16136" max="16136" width="15.140625" style="34" bestFit="1" customWidth="1"/>
    <col min="16137" max="16137" width="5" style="34" customWidth="1"/>
    <col min="16138" max="16138" width="10.28515625" style="34" bestFit="1" customWidth="1"/>
    <col min="16139" max="16139" width="5" style="34" customWidth="1"/>
    <col min="16140" max="16140" width="10.28515625" style="34" bestFit="1" customWidth="1"/>
    <col min="16141" max="16143" width="9" style="34"/>
    <col min="16144" max="16144" width="10.28515625" style="34" bestFit="1" customWidth="1"/>
    <col min="16145" max="16369" width="9" style="34"/>
    <col min="16370" max="16381" width="9" style="34" customWidth="1"/>
    <col min="16382" max="16384" width="9" style="34"/>
  </cols>
  <sheetData>
    <row r="1" spans="1:13" s="42" customFormat="1" ht="29.25" customHeight="1" x14ac:dyDescent="0.55000000000000004">
      <c r="A1" s="1993" t="str">
        <f>'[5]سر برگ صفحات'!A1</f>
        <v>شرکت داروسازان التیام (سهامی خاص)</v>
      </c>
      <c r="B1" s="1993"/>
      <c r="C1" s="1993"/>
      <c r="D1" s="1993"/>
      <c r="E1" s="1993"/>
      <c r="F1" s="1993"/>
      <c r="G1" s="1993"/>
      <c r="H1" s="1993"/>
      <c r="I1" s="1993"/>
      <c r="J1" s="1993"/>
      <c r="K1" s="1993"/>
      <c r="L1" s="40"/>
      <c r="M1" s="40"/>
    </row>
    <row r="2" spans="1:13" s="42" customFormat="1" ht="29.25" customHeight="1" x14ac:dyDescent="0.55000000000000004">
      <c r="A2" s="1994" t="str">
        <f>[6]HL!A14</f>
        <v>يادداشتهاي توضيحي صورت هاي مالي</v>
      </c>
      <c r="B2" s="1994"/>
      <c r="C2" s="1994"/>
      <c r="D2" s="1994"/>
      <c r="E2" s="1994"/>
      <c r="F2" s="1994"/>
      <c r="G2" s="1994"/>
      <c r="H2" s="1994"/>
      <c r="I2" s="1994"/>
      <c r="J2" s="1994"/>
      <c r="K2" s="1994"/>
      <c r="L2" s="40"/>
      <c r="M2" s="40"/>
    </row>
    <row r="3" spans="1:13" s="42" customFormat="1" ht="29.25" customHeight="1" x14ac:dyDescent="0.55000000000000004">
      <c r="A3" s="1994" t="str">
        <f>'[5]سر برگ صفحات'!A3</f>
        <v>سال مالی منتهی به 30 اسفند 1403</v>
      </c>
      <c r="B3" s="1994"/>
      <c r="C3" s="1994"/>
      <c r="D3" s="1994"/>
      <c r="E3" s="1994"/>
      <c r="F3" s="1994"/>
      <c r="G3" s="1994"/>
      <c r="H3" s="1994"/>
      <c r="I3" s="1994"/>
      <c r="J3" s="1994"/>
      <c r="K3" s="1994"/>
      <c r="L3" s="40"/>
      <c r="M3" s="40"/>
    </row>
    <row r="4" spans="1:13" s="42" customFormat="1" ht="29.25" customHeight="1" x14ac:dyDescent="0.55000000000000004">
      <c r="A4" s="1232"/>
      <c r="B4" s="1232"/>
      <c r="C4" s="1232"/>
      <c r="D4" s="1232"/>
      <c r="E4" s="1232"/>
      <c r="F4" s="1232"/>
      <c r="G4" s="1232"/>
      <c r="H4" s="1232"/>
      <c r="I4" s="1232"/>
      <c r="J4" s="1232"/>
      <c r="K4" s="1232"/>
      <c r="L4" s="40"/>
      <c r="M4" s="40"/>
    </row>
    <row r="5" spans="1:13" s="42" customFormat="1" ht="27" customHeight="1" x14ac:dyDescent="0.55000000000000004">
      <c r="A5" s="1255" t="s">
        <v>1292</v>
      </c>
      <c r="B5" s="1236" t="s">
        <v>108</v>
      </c>
      <c r="C5" s="1239"/>
      <c r="D5" s="1239"/>
      <c r="E5" s="1239"/>
      <c r="F5" s="1239"/>
      <c r="G5" s="1239"/>
      <c r="H5" s="1127"/>
      <c r="I5" s="1239"/>
      <c r="J5" s="1239"/>
      <c r="K5" s="1239"/>
      <c r="L5" s="40"/>
      <c r="M5" s="40"/>
    </row>
    <row r="6" spans="1:13" ht="27" customHeight="1" x14ac:dyDescent="0.25">
      <c r="B6" s="1034"/>
      <c r="C6" s="1127"/>
      <c r="E6" s="1253"/>
      <c r="F6" s="1167" t="s">
        <v>1316</v>
      </c>
      <c r="G6" s="1254"/>
      <c r="H6" s="1167" t="str">
        <f>'[5]سر برگ صفحات'!A7</f>
        <v>سال 1403</v>
      </c>
      <c r="I6" s="1244"/>
      <c r="J6" s="1167" t="s">
        <v>2146</v>
      </c>
      <c r="K6" s="1252"/>
    </row>
    <row r="7" spans="1:13" ht="27" customHeight="1" x14ac:dyDescent="0.25">
      <c r="B7" s="1092"/>
      <c r="F7" s="1222"/>
      <c r="G7" s="1238"/>
      <c r="H7" s="1222" t="s">
        <v>1592</v>
      </c>
      <c r="I7" s="1238"/>
      <c r="J7" s="1222" t="s">
        <v>1592</v>
      </c>
      <c r="K7" s="1220"/>
    </row>
    <row r="8" spans="1:13" ht="27" customHeight="1" x14ac:dyDescent="0.25">
      <c r="B8" s="1093" t="s">
        <v>1584</v>
      </c>
      <c r="F8" s="1127">
        <v>16</v>
      </c>
      <c r="H8" s="1127">
        <v>1808098055424</v>
      </c>
      <c r="I8" s="1127"/>
      <c r="J8" s="1127">
        <v>1202359754952</v>
      </c>
    </row>
    <row r="9" spans="1:13" ht="27" customHeight="1" x14ac:dyDescent="0.25">
      <c r="B9" s="1093" t="s">
        <v>1585</v>
      </c>
      <c r="F9" s="1257" t="s">
        <v>1987</v>
      </c>
      <c r="H9" s="1127">
        <v>25105586076654</v>
      </c>
      <c r="I9" s="1127"/>
      <c r="J9" s="1127">
        <v>19836428358097</v>
      </c>
    </row>
    <row r="10" spans="1:13" ht="27" customHeight="1" x14ac:dyDescent="0.25">
      <c r="B10" s="1117" t="s">
        <v>669</v>
      </c>
      <c r="F10" s="1127"/>
      <c r="H10" s="1875">
        <f>SUM(H8:H9)</f>
        <v>26913684132078</v>
      </c>
      <c r="I10" s="1127"/>
      <c r="J10" s="1875">
        <f>SUM(J8:J9)</f>
        <v>21038788113049</v>
      </c>
    </row>
    <row r="11" spans="1:13" ht="27" customHeight="1" x14ac:dyDescent="0.25">
      <c r="B11" s="1032" t="s">
        <v>1216</v>
      </c>
      <c r="F11" s="1127"/>
      <c r="H11" s="1127"/>
      <c r="I11" s="1127"/>
      <c r="J11" s="1127"/>
    </row>
    <row r="12" spans="1:13" ht="27" customHeight="1" x14ac:dyDescent="0.25">
      <c r="B12" s="1092" t="s">
        <v>1950</v>
      </c>
      <c r="F12" s="1257" t="s">
        <v>1988</v>
      </c>
      <c r="H12" s="1127">
        <v>-1678571678616</v>
      </c>
      <c r="I12" s="1127"/>
      <c r="J12" s="1127">
        <v>-498588751541</v>
      </c>
    </row>
    <row r="13" spans="1:13" ht="27" customHeight="1" x14ac:dyDescent="0.25">
      <c r="B13" s="1117" t="s">
        <v>1586</v>
      </c>
      <c r="F13" s="1257" t="s">
        <v>2265</v>
      </c>
      <c r="H13" s="1905">
        <v>-2116950470565</v>
      </c>
      <c r="I13" s="1127"/>
      <c r="J13" s="1905">
        <v>-1808098055424</v>
      </c>
    </row>
    <row r="14" spans="1:13" ht="27" customHeight="1" thickBot="1" x14ac:dyDescent="0.3">
      <c r="B14" s="34" t="s">
        <v>670</v>
      </c>
      <c r="F14" s="1127"/>
      <c r="H14" s="1880">
        <f>SUM(H10:H13)</f>
        <v>23118161982897</v>
      </c>
      <c r="I14" s="1127"/>
      <c r="J14" s="1880">
        <f>SUM(J10:J13)</f>
        <v>18732101306084</v>
      </c>
    </row>
    <row r="15" spans="1:13" ht="26.25" customHeight="1" thickTop="1" x14ac:dyDescent="0.25">
      <c r="D15" s="1127"/>
      <c r="H15" s="1127"/>
      <c r="I15" s="1127"/>
      <c r="J15" s="1127"/>
    </row>
    <row r="16" spans="1:13" s="1393" customFormat="1" ht="46.5" customHeight="1" x14ac:dyDescent="0.25">
      <c r="A16" s="1440" t="s">
        <v>1867</v>
      </c>
      <c r="B16" s="2002" t="s">
        <v>2247</v>
      </c>
      <c r="C16" s="2002"/>
      <c r="D16" s="2002"/>
      <c r="E16" s="2002"/>
      <c r="F16" s="2002"/>
      <c r="G16" s="2002"/>
      <c r="H16" s="2002"/>
      <c r="I16" s="2002"/>
      <c r="J16" s="2002"/>
      <c r="K16" s="1392"/>
    </row>
    <row r="17" spans="1:11" s="1393" customFormat="1" ht="15.75" customHeight="1" x14ac:dyDescent="0.25">
      <c r="A17" s="1257"/>
      <c r="B17" s="1240"/>
      <c r="C17" s="1240"/>
      <c r="D17" s="1240"/>
      <c r="E17" s="1240"/>
      <c r="F17" s="1240"/>
      <c r="G17" s="1240"/>
      <c r="H17" s="1240"/>
      <c r="I17" s="1240"/>
      <c r="J17" s="1240"/>
      <c r="K17" s="1392"/>
    </row>
    <row r="18" spans="1:11" ht="29.25" customHeight="1" x14ac:dyDescent="0.25">
      <c r="B18" s="1034"/>
      <c r="C18" s="1127"/>
      <c r="D18" s="1996" t="str">
        <f>'[5]سر برگ صفحات'!A7</f>
        <v>سال 1403</v>
      </c>
      <c r="E18" s="1996"/>
      <c r="F18" s="1996"/>
      <c r="G18" s="1244"/>
      <c r="H18" s="1996" t="str">
        <f>'[5]سر برگ صفحات'!A8</f>
        <v>سال 1402</v>
      </c>
      <c r="I18" s="1996"/>
      <c r="J18" s="1996"/>
      <c r="K18" s="1252"/>
    </row>
    <row r="19" spans="1:11" s="1032" customFormat="1" ht="42" customHeight="1" x14ac:dyDescent="0.25">
      <c r="A19" s="1223"/>
      <c r="B19" s="1394" t="s">
        <v>1797</v>
      </c>
      <c r="D19" s="1218" t="s">
        <v>1592</v>
      </c>
      <c r="E19" s="1163"/>
      <c r="F19" s="1218" t="s">
        <v>111</v>
      </c>
      <c r="G19" s="1163"/>
      <c r="H19" s="1218" t="s">
        <v>1592</v>
      </c>
      <c r="J19" s="1218" t="s">
        <v>111</v>
      </c>
    </row>
    <row r="20" spans="1:11" ht="24.75" customHeight="1" x14ac:dyDescent="0.25">
      <c r="B20" s="34" t="s">
        <v>1613</v>
      </c>
      <c r="D20" s="1127">
        <v>3520656020262</v>
      </c>
      <c r="E20" s="1127"/>
      <c r="F20" s="1259">
        <f>IFERROR(D20/H$9,0)</f>
        <v>0.14023397061962645</v>
      </c>
      <c r="G20" s="1127"/>
      <c r="H20" s="1127">
        <v>3452923460863</v>
      </c>
      <c r="I20" s="1127"/>
      <c r="J20" s="1259">
        <f>IFERROR(H20/J$9,0)</f>
        <v>0.17406981733450805</v>
      </c>
      <c r="K20" s="1226"/>
    </row>
    <row r="21" spans="1:11" ht="24.75" customHeight="1" x14ac:dyDescent="0.25">
      <c r="B21" s="34" t="s">
        <v>1828</v>
      </c>
      <c r="D21" s="1127">
        <v>717831794020</v>
      </c>
      <c r="E21" s="1127"/>
      <c r="F21" s="1259">
        <f t="shared" ref="F21:F45" si="0">IFERROR(D21/H$9,0)</f>
        <v>2.8592512910404461E-2</v>
      </c>
      <c r="G21" s="1127"/>
      <c r="H21" s="1127">
        <v>461570433744</v>
      </c>
      <c r="I21" s="1127"/>
      <c r="J21" s="1259">
        <f>IFERROR(H21/J$9,0)</f>
        <v>2.3268827704841951E-2</v>
      </c>
      <c r="K21" s="1226"/>
    </row>
    <row r="22" spans="1:11" ht="24.75" customHeight="1" x14ac:dyDescent="0.25">
      <c r="B22" s="34" t="s">
        <v>1638</v>
      </c>
      <c r="D22" s="1127">
        <v>227970908000</v>
      </c>
      <c r="E22" s="1127"/>
      <c r="F22" s="1259">
        <f>IFERROR(D22/H$9,0)</f>
        <v>9.0804854068709841E-3</v>
      </c>
      <c r="G22" s="1127"/>
      <c r="H22" s="1127">
        <v>900790556120</v>
      </c>
      <c r="I22" s="1127"/>
      <c r="J22" s="1259">
        <f t="shared" ref="J22:J46" si="1">IFERROR(H22/J$9,0)</f>
        <v>4.5410924782349121E-2</v>
      </c>
    </row>
    <row r="23" spans="1:11" ht="24.75" customHeight="1" x14ac:dyDescent="0.25">
      <c r="B23" s="34" t="s">
        <v>1614</v>
      </c>
      <c r="D23" s="1127">
        <v>1050224207726</v>
      </c>
      <c r="E23" s="1127"/>
      <c r="F23" s="1259">
        <f>IFERROR(D23/H$9,0)</f>
        <v>4.1832292005428096E-2</v>
      </c>
      <c r="G23" s="1127"/>
      <c r="H23" s="1127">
        <v>1303093885911</v>
      </c>
      <c r="I23" s="1127"/>
      <c r="J23" s="1259">
        <f t="shared" si="1"/>
        <v>6.5691961394808873E-2</v>
      </c>
    </row>
    <row r="24" spans="1:11" ht="24.75" customHeight="1" x14ac:dyDescent="0.25">
      <c r="B24" s="34" t="s">
        <v>1588</v>
      </c>
      <c r="D24" s="1127">
        <v>1743715116395</v>
      </c>
      <c r="E24" s="1127"/>
      <c r="F24" s="1259">
        <f t="shared" si="0"/>
        <v>6.9455264301378036E-2</v>
      </c>
      <c r="G24" s="1127"/>
      <c r="H24" s="1127">
        <v>2870032106732</v>
      </c>
      <c r="I24" s="1127"/>
      <c r="J24" s="1259">
        <f t="shared" si="1"/>
        <v>0.14468492285610912</v>
      </c>
    </row>
    <row r="25" spans="1:11" ht="24.75" customHeight="1" x14ac:dyDescent="0.25">
      <c r="B25" s="34" t="s">
        <v>1912</v>
      </c>
      <c r="D25" s="1127">
        <v>0</v>
      </c>
      <c r="E25" s="1127"/>
      <c r="F25" s="1259">
        <f t="shared" si="0"/>
        <v>0</v>
      </c>
      <c r="G25" s="1127"/>
      <c r="H25" s="1127">
        <v>-6187500</v>
      </c>
      <c r="I25" s="1127"/>
      <c r="J25" s="1259">
        <f t="shared" si="1"/>
        <v>-3.119261133254533E-7</v>
      </c>
    </row>
    <row r="26" spans="1:11" ht="24.75" customHeight="1" x14ac:dyDescent="0.25">
      <c r="B26" s="34" t="s">
        <v>2127</v>
      </c>
      <c r="D26" s="1127">
        <v>-12073471340</v>
      </c>
      <c r="E26" s="1127"/>
      <c r="F26" s="1259">
        <f t="shared" si="0"/>
        <v>-4.80907767025892E-4</v>
      </c>
      <c r="G26" s="1127"/>
      <c r="H26" s="1127">
        <v>15328330075</v>
      </c>
      <c r="I26" s="1127"/>
      <c r="J26" s="1259">
        <f t="shared" si="1"/>
        <v>7.7273639176798448E-4</v>
      </c>
    </row>
    <row r="27" spans="1:11" ht="24.75" customHeight="1" x14ac:dyDescent="0.25">
      <c r="B27" s="34" t="s">
        <v>2248</v>
      </c>
      <c r="D27" s="1127">
        <v>1471264085606</v>
      </c>
      <c r="E27" s="1127"/>
      <c r="F27" s="1259">
        <f>IFERROR(D27/H$9,0)</f>
        <v>5.8603056750551101E-2</v>
      </c>
      <c r="G27" s="1127"/>
      <c r="H27" s="1127">
        <v>1106577183109</v>
      </c>
      <c r="I27" s="1127"/>
      <c r="J27" s="1259">
        <f t="shared" si="1"/>
        <v>5.5785102193425258E-2</v>
      </c>
    </row>
    <row r="28" spans="1:11" ht="24.75" customHeight="1" x14ac:dyDescent="0.25">
      <c r="B28" s="34" t="s">
        <v>2121</v>
      </c>
      <c r="D28" s="1127">
        <v>1343612764845</v>
      </c>
      <c r="E28" s="1127"/>
      <c r="F28" s="1259">
        <f t="shared" si="0"/>
        <v>5.3518478347511771E-2</v>
      </c>
      <c r="G28" s="1127"/>
      <c r="H28" s="1127">
        <v>473844965680</v>
      </c>
      <c r="I28" s="1127"/>
      <c r="J28" s="1259">
        <f t="shared" si="1"/>
        <v>2.3887615105195183E-2</v>
      </c>
    </row>
    <row r="29" spans="1:11" ht="24.75" customHeight="1" x14ac:dyDescent="0.25">
      <c r="B29" s="34" t="s">
        <v>1616</v>
      </c>
      <c r="D29" s="1127">
        <v>97611973220</v>
      </c>
      <c r="E29" s="1127"/>
      <c r="F29" s="1259">
        <f>IFERROR(D29/H$9,0)</f>
        <v>3.8880579374631929E-3</v>
      </c>
      <c r="G29" s="1127"/>
      <c r="H29" s="1127">
        <v>241224602356</v>
      </c>
      <c r="I29" s="1127"/>
      <c r="J29" s="1259">
        <f t="shared" si="1"/>
        <v>1.2160687297193546E-2</v>
      </c>
    </row>
    <row r="30" spans="1:11" ht="24.75" customHeight="1" x14ac:dyDescent="0.25">
      <c r="B30" s="34" t="s">
        <v>1593</v>
      </c>
      <c r="D30" s="1127">
        <v>1024321578071</v>
      </c>
      <c r="E30" s="1127"/>
      <c r="F30" s="1259">
        <f>IFERROR(D30/H$9,0)</f>
        <v>4.0800544346723276E-2</v>
      </c>
      <c r="G30" s="1127"/>
      <c r="H30" s="1127">
        <v>471965566971</v>
      </c>
      <c r="I30" s="1127"/>
      <c r="J30" s="1259">
        <f t="shared" si="1"/>
        <v>2.3792870291508356E-2</v>
      </c>
    </row>
    <row r="31" spans="1:11" ht="24.75" customHeight="1" x14ac:dyDescent="0.25">
      <c r="B31" s="34" t="s">
        <v>2126</v>
      </c>
      <c r="D31" s="1127">
        <v>-133690680</v>
      </c>
      <c r="E31" s="1127"/>
      <c r="F31" s="1259">
        <f>IFERROR(D31/H$9,0)</f>
        <v>-5.3251367879565515E-6</v>
      </c>
      <c r="G31" s="1127"/>
      <c r="H31" s="1127">
        <v>44788249920</v>
      </c>
      <c r="I31" s="1127"/>
      <c r="J31" s="1259">
        <f t="shared" si="1"/>
        <v>2.2578787426577201E-3</v>
      </c>
    </row>
    <row r="32" spans="1:11" ht="24.75" customHeight="1" x14ac:dyDescent="0.25">
      <c r="B32" s="34" t="s">
        <v>1651</v>
      </c>
      <c r="D32" s="1127">
        <v>167086414151</v>
      </c>
      <c r="E32" s="1127"/>
      <c r="F32" s="1259">
        <f>IFERROR(D32/H$9,0)</f>
        <v>6.6553480823288071E-3</v>
      </c>
      <c r="G32" s="1127"/>
      <c r="H32" s="1127">
        <v>133531364322</v>
      </c>
      <c r="I32" s="1127"/>
      <c r="J32" s="1259">
        <f t="shared" si="1"/>
        <v>6.7316233503040904E-3</v>
      </c>
    </row>
    <row r="33" spans="2:13" ht="24.75" customHeight="1" x14ac:dyDescent="0.25">
      <c r="B33" s="34" t="s">
        <v>1590</v>
      </c>
      <c r="D33" s="1127">
        <v>163999881670</v>
      </c>
      <c r="E33" s="1127"/>
      <c r="F33" s="1259">
        <f>IFERROR(D33/H$9,0)</f>
        <v>6.5324060218815427E-3</v>
      </c>
      <c r="G33" s="1127"/>
      <c r="H33" s="1127">
        <v>311903738192</v>
      </c>
      <c r="I33" s="1127"/>
      <c r="J33" s="1259">
        <f t="shared" si="1"/>
        <v>1.5723785177520856E-2</v>
      </c>
    </row>
    <row r="34" spans="2:13" ht="24.75" customHeight="1" x14ac:dyDescent="0.25">
      <c r="B34" s="34" t="s">
        <v>1615</v>
      </c>
      <c r="D34" s="1127">
        <v>1409069811081</v>
      </c>
      <c r="E34" s="1127"/>
      <c r="F34" s="1259">
        <f t="shared" si="0"/>
        <v>5.6125748539736807E-2</v>
      </c>
      <c r="G34" s="1127"/>
      <c r="H34" s="1127">
        <v>403707129868</v>
      </c>
      <c r="I34" s="1127"/>
      <c r="J34" s="1259">
        <f t="shared" si="1"/>
        <v>2.0351805404686747E-2</v>
      </c>
    </row>
    <row r="35" spans="2:13" ht="24.75" customHeight="1" x14ac:dyDescent="0.25">
      <c r="B35" s="34" t="s">
        <v>1618</v>
      </c>
      <c r="D35" s="1127">
        <v>56421725290</v>
      </c>
      <c r="E35" s="1127"/>
      <c r="F35" s="1259">
        <f>IFERROR(D35/H$9,0)</f>
        <v>2.2473773413506275E-3</v>
      </c>
      <c r="G35" s="1127"/>
      <c r="H35" s="1127">
        <v>148796017093</v>
      </c>
      <c r="I35" s="1127"/>
      <c r="J35" s="1259">
        <f t="shared" si="1"/>
        <v>7.5011496226468207E-3</v>
      </c>
    </row>
    <row r="36" spans="2:13" ht="24.75" customHeight="1" x14ac:dyDescent="0.25">
      <c r="B36" s="34" t="s">
        <v>1644</v>
      </c>
      <c r="D36" s="1127">
        <v>165714134638</v>
      </c>
      <c r="E36" s="1127"/>
      <c r="F36" s="1259">
        <f t="shared" si="0"/>
        <v>6.6006877565825744E-3</v>
      </c>
      <c r="G36" s="1127"/>
      <c r="H36" s="1127">
        <v>165975430885</v>
      </c>
      <c r="I36" s="1127"/>
      <c r="J36" s="1259">
        <f t="shared" si="1"/>
        <v>8.3672034041980519E-3</v>
      </c>
    </row>
    <row r="37" spans="2:13" ht="24.75" customHeight="1" x14ac:dyDescent="0.25">
      <c r="B37" s="34" t="s">
        <v>1589</v>
      </c>
      <c r="D37" s="1127">
        <v>0</v>
      </c>
      <c r="E37" s="1127"/>
      <c r="F37" s="1259">
        <f t="shared" si="0"/>
        <v>0</v>
      </c>
      <c r="G37" s="1127"/>
      <c r="H37" s="1127">
        <v>225566643662</v>
      </c>
      <c r="I37" s="1127"/>
      <c r="J37" s="1259">
        <f t="shared" si="1"/>
        <v>1.1371333568219014E-2</v>
      </c>
    </row>
    <row r="38" spans="2:13" ht="24.75" customHeight="1" x14ac:dyDescent="0.25">
      <c r="B38" s="34" t="s">
        <v>1798</v>
      </c>
      <c r="D38" s="1127">
        <v>608099937793</v>
      </c>
      <c r="E38" s="1127"/>
      <c r="F38" s="1259">
        <f t="shared" si="0"/>
        <v>2.4221698546941305E-2</v>
      </c>
      <c r="G38" s="1127"/>
      <c r="H38" s="1127">
        <v>236552055260</v>
      </c>
      <c r="I38" s="1127"/>
      <c r="J38" s="1259">
        <f t="shared" si="1"/>
        <v>1.1925133445882771E-2</v>
      </c>
    </row>
    <row r="39" spans="2:13" ht="24.75" customHeight="1" x14ac:dyDescent="0.25">
      <c r="B39" s="34" t="s">
        <v>2049</v>
      </c>
      <c r="D39" s="1127">
        <v>358054950880</v>
      </c>
      <c r="E39" s="1127"/>
      <c r="F39" s="1259">
        <f t="shared" si="0"/>
        <v>1.426196344458016E-2</v>
      </c>
      <c r="G39" s="1127"/>
      <c r="H39" s="1127">
        <v>361479475040</v>
      </c>
      <c r="I39" s="1127"/>
      <c r="J39" s="1259">
        <f t="shared" si="1"/>
        <v>1.8223012152913519E-2</v>
      </c>
    </row>
    <row r="40" spans="2:13" ht="24.75" customHeight="1" x14ac:dyDescent="0.25">
      <c r="B40" s="34" t="s">
        <v>1809</v>
      </c>
      <c r="D40" s="1127">
        <v>1741223484514</v>
      </c>
      <c r="E40" s="1127"/>
      <c r="F40" s="1259">
        <f t="shared" si="0"/>
        <v>6.9356018186453955E-2</v>
      </c>
      <c r="G40" s="1127"/>
      <c r="H40" s="1127">
        <v>827886550165</v>
      </c>
      <c r="I40" s="1127"/>
      <c r="J40" s="1259">
        <f t="shared" si="1"/>
        <v>4.1735666079577592E-2</v>
      </c>
    </row>
    <row r="41" spans="2:13" ht="24.75" customHeight="1" x14ac:dyDescent="0.25">
      <c r="B41" s="34" t="s">
        <v>1646</v>
      </c>
      <c r="D41" s="1127">
        <v>939015760006</v>
      </c>
      <c r="E41" s="1127"/>
      <c r="F41" s="1259">
        <f t="shared" si="0"/>
        <v>3.7402662385133581E-2</v>
      </c>
      <c r="G41" s="1127"/>
      <c r="H41" s="1127">
        <v>875584634093</v>
      </c>
      <c r="I41" s="1127"/>
      <c r="J41" s="1259">
        <f t="shared" si="1"/>
        <v>4.4140236250524226E-2</v>
      </c>
    </row>
    <row r="42" spans="2:13" ht="24.75" customHeight="1" x14ac:dyDescent="0.25">
      <c r="B42" s="34" t="s">
        <v>1811</v>
      </c>
      <c r="D42" s="1127">
        <v>549104139831</v>
      </c>
      <c r="E42" s="1127"/>
      <c r="F42" s="1259">
        <f t="shared" si="0"/>
        <v>2.1871791327812053E-2</v>
      </c>
      <c r="G42" s="1127"/>
      <c r="H42" s="1127">
        <v>288643146249</v>
      </c>
      <c r="I42" s="1127"/>
      <c r="J42" s="1259">
        <f t="shared" si="1"/>
        <v>1.4551165211714094E-2</v>
      </c>
    </row>
    <row r="43" spans="2:13" ht="24.75" customHeight="1" x14ac:dyDescent="0.25">
      <c r="B43" s="34" t="s">
        <v>1648</v>
      </c>
      <c r="D43" s="1127">
        <v>400321088336</v>
      </c>
      <c r="E43" s="1127"/>
      <c r="F43" s="1259">
        <f t="shared" si="0"/>
        <v>1.5945498627823854E-2</v>
      </c>
      <c r="G43" s="1127"/>
      <c r="H43" s="1127">
        <v>22220446203</v>
      </c>
      <c r="I43" s="1127"/>
      <c r="J43" s="1259">
        <f t="shared" si="1"/>
        <v>1.1201838255287461E-3</v>
      </c>
    </row>
    <row r="44" spans="2:13" ht="24.75" customHeight="1" x14ac:dyDescent="0.25">
      <c r="B44" s="34" t="s">
        <v>1830</v>
      </c>
      <c r="D44" s="1127">
        <v>617322868725</v>
      </c>
      <c r="E44" s="1127"/>
      <c r="F44" s="1259">
        <f t="shared" si="0"/>
        <v>2.4589064236148477E-2</v>
      </c>
      <c r="G44" s="1127"/>
      <c r="H44" s="1127">
        <v>486789288829</v>
      </c>
      <c r="I44" s="1127"/>
      <c r="J44" s="1259">
        <f t="shared" si="1"/>
        <v>2.4540168221881448E-2</v>
      </c>
    </row>
    <row r="45" spans="2:13" ht="24.75" customHeight="1" x14ac:dyDescent="0.25">
      <c r="B45" s="34" t="s">
        <v>2050</v>
      </c>
      <c r="D45" s="1127">
        <v>98795407300</v>
      </c>
      <c r="E45" s="1127"/>
      <c r="F45" s="1259">
        <f t="shared" si="0"/>
        <v>3.935196214832487E-3</v>
      </c>
      <c r="G45" s="1127"/>
      <c r="H45" s="1127">
        <v>97295589600</v>
      </c>
      <c r="I45" s="1127"/>
      <c r="J45" s="1259">
        <f t="shared" si="1"/>
        <v>4.9048945628503262E-3</v>
      </c>
    </row>
    <row r="46" spans="2:13" ht="24.75" customHeight="1" x14ac:dyDescent="0.25">
      <c r="B46" s="34" t="s">
        <v>1591</v>
      </c>
      <c r="D46" s="1905">
        <v>6646355186314</v>
      </c>
      <c r="E46" s="1127"/>
      <c r="F46" s="1259">
        <f>IFERROR(D46/H$9,0)</f>
        <v>0.26473610956625027</v>
      </c>
      <c r="G46" s="1127"/>
      <c r="H46" s="1905">
        <v>3908363694655</v>
      </c>
      <c r="I46" s="1127"/>
      <c r="J46" s="1259">
        <f t="shared" si="1"/>
        <v>0.19702960755329985</v>
      </c>
    </row>
    <row r="47" spans="2:13" ht="24.75" customHeight="1" thickBot="1" x14ac:dyDescent="0.3">
      <c r="B47" s="34" t="s">
        <v>53</v>
      </c>
      <c r="D47" s="1880">
        <f>SUM(D20:D46)</f>
        <v>25105586076654</v>
      </c>
      <c r="E47" s="1127"/>
      <c r="F47" s="1395">
        <f>SUM(F20:F46)</f>
        <v>1.0000000000000002</v>
      </c>
      <c r="G47" s="1127"/>
      <c r="H47" s="1880">
        <f>SUM(H20:H46)</f>
        <v>19836428358097</v>
      </c>
      <c r="J47" s="1395">
        <f>SUM(J20:J46)</f>
        <v>1</v>
      </c>
      <c r="M47" s="34">
        <f>J9-H47</f>
        <v>0</v>
      </c>
    </row>
    <row r="48" spans="2:13" ht="24.75" customHeight="1" thickTop="1" x14ac:dyDescent="0.25">
      <c r="D48" s="1034"/>
      <c r="E48" s="1127"/>
      <c r="F48" s="1395"/>
      <c r="G48" s="1127"/>
      <c r="H48" s="1034"/>
      <c r="J48" s="1395"/>
    </row>
    <row r="49" spans="1:10" ht="88.5" customHeight="1" x14ac:dyDescent="0.6">
      <c r="A49" s="2003" t="s">
        <v>2011</v>
      </c>
      <c r="B49" s="2003"/>
      <c r="C49" s="2003"/>
      <c r="D49" s="2003"/>
      <c r="E49" s="2003"/>
      <c r="F49" s="2003"/>
      <c r="G49" s="2003"/>
      <c r="H49" s="2003"/>
      <c r="I49" s="2003"/>
      <c r="J49" s="2003"/>
    </row>
    <row r="50" spans="1:10" ht="29.25" customHeight="1" x14ac:dyDescent="0.25">
      <c r="D50" s="1034"/>
      <c r="E50" s="1127"/>
      <c r="F50" s="1395"/>
      <c r="G50" s="1127"/>
      <c r="H50" s="1034"/>
      <c r="J50" s="1395"/>
    </row>
    <row r="51" spans="1:10" ht="31.5" customHeight="1" x14ac:dyDescent="0.25">
      <c r="A51" s="1258" t="s">
        <v>1817</v>
      </c>
      <c r="B51" s="2004" t="s">
        <v>1949</v>
      </c>
      <c r="C51" s="2004"/>
      <c r="D51" s="2004"/>
      <c r="E51" s="2004"/>
      <c r="F51" s="2004"/>
    </row>
    <row r="52" spans="1:10" ht="31.5" customHeight="1" x14ac:dyDescent="0.25">
      <c r="F52" s="1271"/>
      <c r="G52" s="1224"/>
      <c r="H52" s="1167" t="s">
        <v>2206</v>
      </c>
      <c r="I52" s="1254"/>
      <c r="J52" s="1167" t="s">
        <v>2146</v>
      </c>
    </row>
    <row r="53" spans="1:10" ht="31.5" customHeight="1" x14ac:dyDescent="0.25">
      <c r="F53" s="1224"/>
      <c r="G53" s="1224"/>
      <c r="H53" s="1168" t="s">
        <v>1592</v>
      </c>
      <c r="I53" s="1254"/>
      <c r="J53" s="1168" t="s">
        <v>1592</v>
      </c>
    </row>
    <row r="54" spans="1:10" ht="31.15" customHeight="1" x14ac:dyDescent="0.25">
      <c r="B54" s="34" t="s">
        <v>2048</v>
      </c>
      <c r="G54" s="11"/>
      <c r="H54" s="1127">
        <v>2199905419</v>
      </c>
      <c r="I54" s="1127"/>
      <c r="J54" s="1127">
        <v>1978110277</v>
      </c>
    </row>
    <row r="55" spans="1:10" ht="31.15" hidden="1" customHeight="1" x14ac:dyDescent="0.25">
      <c r="B55" s="34" t="s">
        <v>1872</v>
      </c>
      <c r="G55" s="11"/>
      <c r="H55" s="1127">
        <v>0</v>
      </c>
      <c r="I55" s="1127"/>
      <c r="J55" s="1127">
        <v>0</v>
      </c>
    </row>
    <row r="56" spans="1:10" ht="31.5" customHeight="1" x14ac:dyDescent="0.25">
      <c r="B56" s="34" t="s">
        <v>2154</v>
      </c>
      <c r="G56" s="11"/>
      <c r="H56" s="1127">
        <v>-8872039665</v>
      </c>
      <c r="I56" s="1127"/>
      <c r="J56" s="1127">
        <v>-20196599014</v>
      </c>
    </row>
    <row r="57" spans="1:10" ht="31.5" customHeight="1" x14ac:dyDescent="0.25">
      <c r="B57" s="34" t="s">
        <v>1866</v>
      </c>
      <c r="F57" s="1257"/>
      <c r="G57" s="11"/>
      <c r="H57" s="1127">
        <v>-2218341471634</v>
      </c>
      <c r="I57" s="1127"/>
      <c r="J57" s="1127">
        <v>-683491226683</v>
      </c>
    </row>
    <row r="58" spans="1:10" ht="31.5" customHeight="1" x14ac:dyDescent="0.25">
      <c r="B58" s="34" t="s">
        <v>1873</v>
      </c>
      <c r="G58" s="11"/>
      <c r="H58" s="1127">
        <v>546441927264</v>
      </c>
      <c r="I58" s="1127"/>
      <c r="J58" s="1127">
        <v>203120963879</v>
      </c>
    </row>
    <row r="59" spans="1:10" ht="31.5" customHeight="1" thickBot="1" x14ac:dyDescent="0.3">
      <c r="G59" s="11"/>
      <c r="H59" s="1880">
        <f>SUM(H54:H58)</f>
        <v>-1678571678616</v>
      </c>
      <c r="I59" s="1127">
        <f>SUM(I54:I58)</f>
        <v>0</v>
      </c>
      <c r="J59" s="1880">
        <f>SUM(J54:J58)</f>
        <v>-498588751541</v>
      </c>
    </row>
    <row r="60" spans="1:10" ht="29.25" customHeight="1" thickTop="1" x14ac:dyDescent="0.25">
      <c r="G60" s="11"/>
      <c r="H60" s="1034"/>
      <c r="I60" s="1127"/>
      <c r="J60" s="1034"/>
    </row>
    <row r="61" spans="1:10" ht="29.25" customHeight="1" x14ac:dyDescent="0.25">
      <c r="G61" s="11"/>
      <c r="H61" s="1034"/>
      <c r="I61" s="1127"/>
      <c r="J61" s="1034"/>
    </row>
    <row r="62" spans="1:10" ht="29.25" customHeight="1" x14ac:dyDescent="0.25">
      <c r="G62" s="11"/>
      <c r="H62" s="1034"/>
      <c r="I62" s="1127"/>
      <c r="J62" s="1034"/>
    </row>
    <row r="63" spans="1:10" ht="29.25" customHeight="1" x14ac:dyDescent="0.25">
      <c r="G63" s="11"/>
      <c r="H63" s="1034"/>
      <c r="I63" s="1127"/>
      <c r="J63" s="1034"/>
    </row>
    <row r="64" spans="1:10" ht="29.25" customHeight="1" x14ac:dyDescent="0.25">
      <c r="G64" s="11"/>
      <c r="H64" s="1034"/>
      <c r="I64" s="1127"/>
      <c r="J64" s="1034"/>
    </row>
    <row r="65" spans="2:10" ht="29.25" customHeight="1" x14ac:dyDescent="0.25">
      <c r="G65" s="11"/>
      <c r="H65" s="1034"/>
      <c r="I65" s="1127"/>
      <c r="J65" s="1034"/>
    </row>
    <row r="66" spans="2:10" ht="29.25" customHeight="1" x14ac:dyDescent="0.25">
      <c r="G66" s="11"/>
      <c r="H66" s="1034"/>
      <c r="I66" s="1127"/>
      <c r="J66" s="1034"/>
    </row>
    <row r="67" spans="2:10" ht="29.25" customHeight="1" x14ac:dyDescent="0.25">
      <c r="B67" s="1365"/>
      <c r="C67" s="1365"/>
      <c r="D67" s="1365"/>
      <c r="E67" s="1365"/>
      <c r="F67" s="1365"/>
      <c r="G67" s="1365"/>
      <c r="H67" s="1365"/>
      <c r="I67" s="1365"/>
      <c r="J67" s="1365"/>
    </row>
    <row r="68" spans="2:10" ht="29.25" customHeight="1" x14ac:dyDescent="0.25">
      <c r="B68" s="1365"/>
      <c r="C68" s="1365"/>
      <c r="D68" s="1365"/>
      <c r="E68" s="1365"/>
      <c r="F68" s="1365"/>
      <c r="G68" s="1365"/>
      <c r="H68" s="1365"/>
      <c r="I68" s="1365"/>
      <c r="J68" s="1365"/>
    </row>
    <row r="69" spans="2:10" ht="29.25" customHeight="1" x14ac:dyDescent="0.25">
      <c r="B69" s="1365"/>
      <c r="C69" s="1365"/>
      <c r="D69" s="1365"/>
      <c r="E69" s="1365"/>
      <c r="F69" s="1365"/>
      <c r="G69" s="1365"/>
      <c r="H69" s="1365"/>
      <c r="I69" s="1365"/>
      <c r="J69" s="1365"/>
    </row>
    <row r="70" spans="2:10" ht="29.25" customHeight="1" x14ac:dyDescent="0.25">
      <c r="B70" s="1365"/>
      <c r="C70" s="1365"/>
      <c r="D70" s="1365"/>
      <c r="E70" s="1365"/>
      <c r="F70" s="1365"/>
      <c r="G70" s="1365"/>
      <c r="H70" s="1365"/>
      <c r="I70" s="1365"/>
      <c r="J70" s="1365"/>
    </row>
    <row r="71" spans="2:10" ht="29.25" customHeight="1" x14ac:dyDescent="0.25">
      <c r="B71" s="1365"/>
      <c r="C71" s="1365"/>
      <c r="D71" s="1365"/>
      <c r="E71" s="1365"/>
      <c r="F71" s="1365"/>
      <c r="G71" s="1365"/>
      <c r="H71" s="1365"/>
      <c r="I71" s="1365"/>
      <c r="J71" s="1365"/>
    </row>
    <row r="72" spans="2:10" ht="29.25" customHeight="1" x14ac:dyDescent="0.25">
      <c r="B72" s="1365"/>
      <c r="C72" s="1365"/>
      <c r="D72" s="1365"/>
      <c r="E72" s="1365"/>
      <c r="F72" s="1365"/>
      <c r="G72" s="1365"/>
      <c r="H72" s="1365"/>
      <c r="I72" s="1365"/>
      <c r="J72" s="1365"/>
    </row>
    <row r="73" spans="2:10" ht="29.25" customHeight="1" x14ac:dyDescent="0.25">
      <c r="B73" s="1365"/>
      <c r="C73" s="1365"/>
      <c r="D73" s="1365"/>
      <c r="E73" s="1365"/>
      <c r="F73" s="1365"/>
      <c r="G73" s="1365"/>
      <c r="H73" s="1365"/>
      <c r="I73" s="1365"/>
      <c r="J73" s="1365"/>
    </row>
    <row r="74" spans="2:10" ht="29.25" customHeight="1" x14ac:dyDescent="0.25">
      <c r="B74" s="1365"/>
      <c r="C74" s="1365"/>
      <c r="D74" s="1365"/>
      <c r="E74" s="1365"/>
      <c r="F74" s="1365"/>
      <c r="G74" s="1365"/>
      <c r="H74" s="1365"/>
      <c r="I74" s="1365"/>
      <c r="J74" s="1365"/>
    </row>
    <row r="75" spans="2:10" ht="29.25" customHeight="1" x14ac:dyDescent="0.25">
      <c r="B75" s="1365"/>
      <c r="C75" s="1365"/>
      <c r="D75" s="1365"/>
      <c r="E75" s="1365"/>
      <c r="F75" s="1365"/>
      <c r="G75" s="1365"/>
      <c r="H75" s="1365"/>
      <c r="I75" s="1365"/>
      <c r="J75" s="1365"/>
    </row>
    <row r="76" spans="2:10" ht="29.25" customHeight="1" x14ac:dyDescent="0.25">
      <c r="B76" s="1365"/>
      <c r="C76" s="1365"/>
      <c r="D76" s="1365"/>
      <c r="E76" s="1365"/>
      <c r="F76" s="1365"/>
      <c r="G76" s="1365"/>
      <c r="H76" s="1365"/>
      <c r="I76" s="1365"/>
      <c r="J76" s="1365"/>
    </row>
    <row r="77" spans="2:10" ht="29.25" customHeight="1" x14ac:dyDescent="0.25">
      <c r="B77" s="1365"/>
      <c r="C77" s="1365"/>
      <c r="D77" s="1365"/>
      <c r="E77" s="1365"/>
      <c r="F77" s="1365"/>
      <c r="G77" s="1365"/>
      <c r="H77" s="1365"/>
      <c r="I77" s="1365"/>
      <c r="J77" s="1365"/>
    </row>
    <row r="78" spans="2:10" ht="29.25" customHeight="1" x14ac:dyDescent="0.25">
      <c r="B78" s="1365"/>
      <c r="C78" s="1365"/>
      <c r="D78" s="1365"/>
      <c r="E78" s="1365"/>
      <c r="F78" s="1365"/>
      <c r="G78" s="1365"/>
      <c r="H78" s="1365"/>
      <c r="I78" s="1365"/>
      <c r="J78" s="1365"/>
    </row>
    <row r="79" spans="2:10" ht="29.25" customHeight="1" x14ac:dyDescent="0.25">
      <c r="B79" s="1365"/>
      <c r="C79" s="1365"/>
      <c r="D79" s="1365"/>
      <c r="E79" s="1365"/>
      <c r="F79" s="1365"/>
      <c r="G79" s="1365"/>
      <c r="H79" s="1365"/>
      <c r="I79" s="1365"/>
      <c r="J79" s="1365"/>
    </row>
    <row r="80" spans="2:10" ht="29.25" customHeight="1" x14ac:dyDescent="0.25">
      <c r="B80" s="1365"/>
      <c r="C80" s="1365"/>
      <c r="D80" s="1365"/>
      <c r="E80" s="1365"/>
      <c r="F80" s="1365"/>
      <c r="G80" s="1365"/>
      <c r="H80" s="1365"/>
      <c r="I80" s="1365"/>
      <c r="J80" s="1365"/>
    </row>
    <row r="81" spans="1:10" ht="96.75" hidden="1" customHeight="1" x14ac:dyDescent="0.25">
      <c r="B81" s="1365"/>
      <c r="C81" s="1365"/>
      <c r="D81" s="1365"/>
      <c r="E81" s="1365"/>
      <c r="F81" s="1365"/>
      <c r="G81" s="1365"/>
      <c r="H81" s="1365"/>
      <c r="I81" s="1365"/>
      <c r="J81" s="1365"/>
    </row>
    <row r="82" spans="1:10" ht="106.5" hidden="1" customHeight="1" x14ac:dyDescent="0.25">
      <c r="B82" s="1365"/>
      <c r="C82" s="1365"/>
      <c r="D82" s="1365"/>
      <c r="E82" s="1365"/>
      <c r="F82" s="1365"/>
      <c r="G82" s="1365"/>
      <c r="H82" s="1365"/>
      <c r="I82" s="1365"/>
      <c r="J82" s="1365"/>
    </row>
    <row r="83" spans="1:10" ht="156" customHeight="1" x14ac:dyDescent="0.55000000000000004">
      <c r="A83" s="2005" t="s">
        <v>1888</v>
      </c>
      <c r="B83" s="2005"/>
      <c r="C83" s="2005"/>
      <c r="D83" s="2005"/>
      <c r="E83" s="2005"/>
      <c r="F83" s="2005"/>
      <c r="G83" s="2005"/>
      <c r="H83" s="2005"/>
      <c r="I83" s="2005"/>
      <c r="J83" s="2005"/>
    </row>
    <row r="84" spans="1:10" ht="29.25" customHeight="1" x14ac:dyDescent="0.25">
      <c r="B84" s="1365"/>
      <c r="C84" s="1365"/>
      <c r="D84" s="1365"/>
      <c r="E84" s="1365"/>
      <c r="F84" s="1365"/>
      <c r="G84" s="1365"/>
      <c r="H84" s="1365"/>
      <c r="I84" s="1365"/>
      <c r="J84" s="1365"/>
    </row>
    <row r="85" spans="1:10" ht="29.25" customHeight="1" x14ac:dyDescent="0.25">
      <c r="B85" s="1365"/>
      <c r="C85" s="1365"/>
      <c r="D85" s="1365"/>
      <c r="E85" s="1365"/>
      <c r="F85" s="1365"/>
      <c r="G85" s="1365"/>
      <c r="H85" s="1365"/>
      <c r="I85" s="1365"/>
      <c r="J85" s="1365"/>
    </row>
    <row r="86" spans="1:10" ht="29.25" customHeight="1" x14ac:dyDescent="0.25">
      <c r="B86" s="1365"/>
      <c r="C86" s="1365"/>
      <c r="D86" s="1365"/>
      <c r="E86" s="1365"/>
      <c r="F86" s="1365"/>
      <c r="G86" s="1365"/>
      <c r="H86" s="1365"/>
      <c r="I86" s="1365"/>
      <c r="J86" s="1365"/>
    </row>
    <row r="87" spans="1:10" ht="29.25" customHeight="1" x14ac:dyDescent="0.25">
      <c r="B87" s="1365"/>
      <c r="C87" s="1365"/>
      <c r="D87" s="1365"/>
      <c r="E87" s="1365"/>
      <c r="F87" s="1365"/>
      <c r="G87" s="1365"/>
      <c r="H87" s="1365"/>
      <c r="I87" s="1365"/>
      <c r="J87" s="1365"/>
    </row>
    <row r="88" spans="1:10" ht="29.25" customHeight="1" x14ac:dyDescent="0.25">
      <c r="B88" s="1365"/>
      <c r="C88" s="1365"/>
      <c r="D88" s="1365"/>
      <c r="E88" s="1365"/>
      <c r="F88" s="1365"/>
      <c r="G88" s="1365"/>
      <c r="H88" s="1365"/>
      <c r="I88" s="1365"/>
      <c r="J88" s="1365"/>
    </row>
    <row r="89" spans="1:10" ht="29.25" customHeight="1" x14ac:dyDescent="0.25">
      <c r="B89" s="1365"/>
      <c r="C89" s="1365"/>
      <c r="D89" s="1365"/>
      <c r="E89" s="1365"/>
      <c r="F89" s="1365"/>
      <c r="G89" s="1365"/>
      <c r="H89" s="1365"/>
      <c r="I89" s="1365"/>
      <c r="J89" s="1365"/>
    </row>
    <row r="90" spans="1:10" ht="29.25" customHeight="1" x14ac:dyDescent="0.25">
      <c r="B90" s="1365"/>
      <c r="C90" s="1365"/>
      <c r="D90" s="1365"/>
      <c r="E90" s="1365"/>
      <c r="F90" s="1365"/>
      <c r="G90" s="1365"/>
      <c r="H90" s="1365"/>
      <c r="I90" s="1365"/>
      <c r="J90" s="1365"/>
    </row>
    <row r="91" spans="1:10" ht="29.25" customHeight="1" x14ac:dyDescent="0.25">
      <c r="B91" s="1365"/>
      <c r="C91" s="1365"/>
      <c r="D91" s="1365"/>
      <c r="E91" s="1365"/>
      <c r="F91" s="1365"/>
      <c r="G91" s="1365"/>
      <c r="H91" s="1365"/>
      <c r="I91" s="1365"/>
      <c r="J91" s="1365"/>
    </row>
    <row r="92" spans="1:10" ht="29.25" customHeight="1" x14ac:dyDescent="0.25">
      <c r="A92" s="2001" t="s">
        <v>661</v>
      </c>
      <c r="B92" s="2001"/>
      <c r="C92" s="2001"/>
      <c r="D92" s="2001"/>
      <c r="E92" s="2001"/>
      <c r="F92" s="2001"/>
      <c r="G92" s="2001"/>
      <c r="H92" s="2001"/>
      <c r="I92" s="2001"/>
      <c r="J92" s="2001"/>
    </row>
  </sheetData>
  <mergeCells count="10">
    <mergeCell ref="A92:J92"/>
    <mergeCell ref="A1:K1"/>
    <mergeCell ref="A2:K2"/>
    <mergeCell ref="A3:K3"/>
    <mergeCell ref="D18:F18"/>
    <mergeCell ref="H18:J18"/>
    <mergeCell ref="B16:J16"/>
    <mergeCell ref="A49:J49"/>
    <mergeCell ref="B51:F51"/>
    <mergeCell ref="A83:J83"/>
  </mergeCells>
  <conditionalFormatting sqref="F7 H7 J7:K7">
    <cfRule type="cellIs" dxfId="3" priority="2" stopIfTrue="1" operator="lessThan">
      <formula>0</formula>
    </cfRule>
  </conditionalFormatting>
  <conditionalFormatting sqref="J20:K20 F20:F46 K21 J21:J46">
    <cfRule type="cellIs" dxfId="2" priority="1" stopIfTrue="1" operator="lessThan">
      <formula>0</formula>
    </cfRule>
  </conditionalFormatting>
  <printOptions horizontalCentered="1"/>
  <pageMargins left="0.15748031496062992" right="0.47244094488188981" top="0.19685039370078741" bottom="0" header="0.15748031496062992" footer="0"/>
  <pageSetup scale="55" orientation="portrait" r:id="rId1"/>
  <rowBreaks count="1" manualBreakCount="1">
    <brk id="49" max="10"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39997558519241921"/>
  </sheetPr>
  <dimension ref="A1:Q38"/>
  <sheetViews>
    <sheetView rightToLeft="1" topLeftCell="B1" zoomScaleNormal="100" zoomScaleSheetLayoutView="98" workbookViewId="0">
      <selection activeCell="G10" sqref="G10"/>
    </sheetView>
  </sheetViews>
  <sheetFormatPr defaultRowHeight="23.25" customHeight="1" x14ac:dyDescent="0.25"/>
  <cols>
    <col min="1" max="1" width="3.28515625" style="11" hidden="1" customWidth="1"/>
    <col min="2" max="2" width="4.85546875" style="26" customWidth="1"/>
    <col min="3" max="3" width="39.85546875" style="238" customWidth="1"/>
    <col min="4" max="4" width="1.7109375" style="11" customWidth="1"/>
    <col min="5" max="5" width="11.85546875" style="45" customWidth="1"/>
    <col min="6" max="6" width="2.5703125" style="11" customWidth="1"/>
    <col min="7" max="7" width="20.5703125" style="1575" customWidth="1"/>
    <col min="8" max="8" width="2.5703125" style="11" customWidth="1"/>
    <col min="9" max="9" width="22.5703125" style="45" customWidth="1"/>
    <col min="10" max="10" width="1" style="11" hidden="1" customWidth="1"/>
    <col min="11" max="11" width="15.7109375" style="16" bestFit="1" customWidth="1"/>
    <col min="12" max="12" width="5" style="11" customWidth="1"/>
    <col min="13" max="13" width="13.85546875" style="11" bestFit="1" customWidth="1"/>
    <col min="14" max="14" width="11.140625" style="11" bestFit="1" customWidth="1"/>
    <col min="15" max="15" width="18.28515625" style="11" customWidth="1"/>
    <col min="16" max="235" width="9.140625" style="11"/>
    <col min="236" max="236" width="3.5703125" style="11" customWidth="1"/>
    <col min="237" max="237" width="4.85546875" style="11" customWidth="1"/>
    <col min="238" max="238" width="5.42578125" style="11" customWidth="1"/>
    <col min="239" max="239" width="31.140625" style="11" customWidth="1"/>
    <col min="240" max="240" width="7.7109375" style="11" customWidth="1"/>
    <col min="241" max="241" width="2.42578125" style="11" customWidth="1"/>
    <col min="242" max="242" width="11.5703125" style="11" customWidth="1"/>
    <col min="243" max="243" width="2.5703125" style="11" customWidth="1"/>
    <col min="244" max="244" width="11.5703125" style="11" customWidth="1"/>
    <col min="245" max="245" width="2.42578125" style="11" customWidth="1"/>
    <col min="246" max="246" width="10.85546875" style="11" customWidth="1"/>
    <col min="247" max="247" width="2.42578125" style="11" customWidth="1"/>
    <col min="248" max="248" width="11.140625" style="11" customWidth="1"/>
    <col min="249" max="249" width="1.85546875" style="11" customWidth="1"/>
    <col min="250" max="250" width="11" style="11" customWidth="1"/>
    <col min="251" max="251" width="0.85546875" style="11" customWidth="1"/>
    <col min="252" max="252" width="1.85546875" style="11" customWidth="1"/>
    <col min="253" max="253" width="11.85546875" style="11" bestFit="1" customWidth="1"/>
    <col min="254" max="254" width="15.140625" style="11" bestFit="1" customWidth="1"/>
    <col min="255" max="255" width="5" style="11" customWidth="1"/>
    <col min="256" max="256" width="10.28515625" style="11" bestFit="1" customWidth="1"/>
    <col min="257" max="257" width="5" style="11" customWidth="1"/>
    <col min="258" max="258" width="10.28515625" style="11" bestFit="1" customWidth="1"/>
    <col min="259" max="261" width="9.140625" style="11"/>
    <col min="262" max="262" width="10.28515625" style="11" bestFit="1" customWidth="1"/>
    <col min="263" max="491" width="9.140625" style="11"/>
    <col min="492" max="492" width="3.5703125" style="11" customWidth="1"/>
    <col min="493" max="493" width="4.85546875" style="11" customWidth="1"/>
    <col min="494" max="494" width="5.42578125" style="11" customWidth="1"/>
    <col min="495" max="495" width="31.140625" style="11" customWidth="1"/>
    <col min="496" max="496" width="7.7109375" style="11" customWidth="1"/>
    <col min="497" max="497" width="2.42578125" style="11" customWidth="1"/>
    <col min="498" max="498" width="11.5703125" style="11" customWidth="1"/>
    <col min="499" max="499" width="2.5703125" style="11" customWidth="1"/>
    <col min="500" max="500" width="11.5703125" style="11" customWidth="1"/>
    <col min="501" max="501" width="2.42578125" style="11" customWidth="1"/>
    <col min="502" max="502" width="10.85546875" style="11" customWidth="1"/>
    <col min="503" max="503" width="2.42578125" style="11" customWidth="1"/>
    <col min="504" max="504" width="11.140625" style="11" customWidth="1"/>
    <col min="505" max="505" width="1.85546875" style="11" customWidth="1"/>
    <col min="506" max="506" width="11" style="11" customWidth="1"/>
    <col min="507" max="507" width="0.85546875" style="11" customWidth="1"/>
    <col min="508" max="508" width="1.85546875" style="11" customWidth="1"/>
    <col min="509" max="509" width="11.85546875" style="11" bestFit="1" customWidth="1"/>
    <col min="510" max="510" width="15.140625" style="11" bestFit="1" customWidth="1"/>
    <col min="511" max="511" width="5" style="11" customWidth="1"/>
    <col min="512" max="512" width="10.28515625" style="11" bestFit="1" customWidth="1"/>
    <col min="513" max="513" width="5" style="11" customWidth="1"/>
    <col min="514" max="514" width="10.28515625" style="11" bestFit="1" customWidth="1"/>
    <col min="515" max="517" width="9.140625" style="11"/>
    <col min="518" max="518" width="10.28515625" style="11" bestFit="1" customWidth="1"/>
    <col min="519" max="747" width="9.140625" style="11"/>
    <col min="748" max="748" width="3.5703125" style="11" customWidth="1"/>
    <col min="749" max="749" width="4.85546875" style="11" customWidth="1"/>
    <col min="750" max="750" width="5.42578125" style="11" customWidth="1"/>
    <col min="751" max="751" width="31.140625" style="11" customWidth="1"/>
    <col min="752" max="752" width="7.7109375" style="11" customWidth="1"/>
    <col min="753" max="753" width="2.42578125" style="11" customWidth="1"/>
    <col min="754" max="754" width="11.5703125" style="11" customWidth="1"/>
    <col min="755" max="755" width="2.5703125" style="11" customWidth="1"/>
    <col min="756" max="756" width="11.5703125" style="11" customWidth="1"/>
    <col min="757" max="757" width="2.42578125" style="11" customWidth="1"/>
    <col min="758" max="758" width="10.85546875" style="11" customWidth="1"/>
    <col min="759" max="759" width="2.42578125" style="11" customWidth="1"/>
    <col min="760" max="760" width="11.140625" style="11" customWidth="1"/>
    <col min="761" max="761" width="1.85546875" style="11" customWidth="1"/>
    <col min="762" max="762" width="11" style="11" customWidth="1"/>
    <col min="763" max="763" width="0.85546875" style="11" customWidth="1"/>
    <col min="764" max="764" width="1.85546875" style="11" customWidth="1"/>
    <col min="765" max="765" width="11.85546875" style="11" bestFit="1" customWidth="1"/>
    <col min="766" max="766" width="15.140625" style="11" bestFit="1" customWidth="1"/>
    <col min="767" max="767" width="5" style="11" customWidth="1"/>
    <col min="768" max="768" width="10.28515625" style="11" bestFit="1" customWidth="1"/>
    <col min="769" max="769" width="5" style="11" customWidth="1"/>
    <col min="770" max="770" width="10.28515625" style="11" bestFit="1" customWidth="1"/>
    <col min="771" max="773" width="9.140625" style="11"/>
    <col min="774" max="774" width="10.28515625" style="11" bestFit="1" customWidth="1"/>
    <col min="775" max="1003" width="9.140625" style="11"/>
    <col min="1004" max="1004" width="3.5703125" style="11" customWidth="1"/>
    <col min="1005" max="1005" width="4.85546875" style="11" customWidth="1"/>
    <col min="1006" max="1006" width="5.42578125" style="11" customWidth="1"/>
    <col min="1007" max="1007" width="31.140625" style="11" customWidth="1"/>
    <col min="1008" max="1008" width="7.7109375" style="11" customWidth="1"/>
    <col min="1009" max="1009" width="2.42578125" style="11" customWidth="1"/>
    <col min="1010" max="1010" width="11.5703125" style="11" customWidth="1"/>
    <col min="1011" max="1011" width="2.5703125" style="11" customWidth="1"/>
    <col min="1012" max="1012" width="11.5703125" style="11" customWidth="1"/>
    <col min="1013" max="1013" width="2.42578125" style="11" customWidth="1"/>
    <col min="1014" max="1014" width="10.85546875" style="11" customWidth="1"/>
    <col min="1015" max="1015" width="2.42578125" style="11" customWidth="1"/>
    <col min="1016" max="1016" width="11.140625" style="11" customWidth="1"/>
    <col min="1017" max="1017" width="1.85546875" style="11" customWidth="1"/>
    <col min="1018" max="1018" width="11" style="11" customWidth="1"/>
    <col min="1019" max="1019" width="0.85546875" style="11" customWidth="1"/>
    <col min="1020" max="1020" width="1.85546875" style="11" customWidth="1"/>
    <col min="1021" max="1021" width="11.85546875" style="11" bestFit="1" customWidth="1"/>
    <col min="1022" max="1022" width="15.140625" style="11" bestFit="1" customWidth="1"/>
    <col min="1023" max="1023" width="5" style="11" customWidth="1"/>
    <col min="1024" max="1024" width="10.28515625" style="11" bestFit="1" customWidth="1"/>
    <col min="1025" max="1025" width="5" style="11" customWidth="1"/>
    <col min="1026" max="1026" width="10.28515625" style="11" bestFit="1" customWidth="1"/>
    <col min="1027" max="1029" width="9.140625" style="11"/>
    <col min="1030" max="1030" width="10.28515625" style="11" bestFit="1" customWidth="1"/>
    <col min="1031" max="1259" width="9.140625" style="11"/>
    <col min="1260" max="1260" width="3.5703125" style="11" customWidth="1"/>
    <col min="1261" max="1261" width="4.85546875" style="11" customWidth="1"/>
    <col min="1262" max="1262" width="5.42578125" style="11" customWidth="1"/>
    <col min="1263" max="1263" width="31.140625" style="11" customWidth="1"/>
    <col min="1264" max="1264" width="7.7109375" style="11" customWidth="1"/>
    <col min="1265" max="1265" width="2.42578125" style="11" customWidth="1"/>
    <col min="1266" max="1266" width="11.5703125" style="11" customWidth="1"/>
    <col min="1267" max="1267" width="2.5703125" style="11" customWidth="1"/>
    <col min="1268" max="1268" width="11.5703125" style="11" customWidth="1"/>
    <col min="1269" max="1269" width="2.42578125" style="11" customWidth="1"/>
    <col min="1270" max="1270" width="10.85546875" style="11" customWidth="1"/>
    <col min="1271" max="1271" width="2.42578125" style="11" customWidth="1"/>
    <col min="1272" max="1272" width="11.140625" style="11" customWidth="1"/>
    <col min="1273" max="1273" width="1.85546875" style="11" customWidth="1"/>
    <col min="1274" max="1274" width="11" style="11" customWidth="1"/>
    <col min="1275" max="1275" width="0.85546875" style="11" customWidth="1"/>
    <col min="1276" max="1276" width="1.85546875" style="11" customWidth="1"/>
    <col min="1277" max="1277" width="11.85546875" style="11" bestFit="1" customWidth="1"/>
    <col min="1278" max="1278" width="15.140625" style="11" bestFit="1" customWidth="1"/>
    <col min="1279" max="1279" width="5" style="11" customWidth="1"/>
    <col min="1280" max="1280" width="10.28515625" style="11" bestFit="1" customWidth="1"/>
    <col min="1281" max="1281" width="5" style="11" customWidth="1"/>
    <col min="1282" max="1282" width="10.28515625" style="11" bestFit="1" customWidth="1"/>
    <col min="1283" max="1285" width="9.140625" style="11"/>
    <col min="1286" max="1286" width="10.28515625" style="11" bestFit="1" customWidth="1"/>
    <col min="1287" max="1515" width="9.140625" style="11"/>
    <col min="1516" max="1516" width="3.5703125" style="11" customWidth="1"/>
    <col min="1517" max="1517" width="4.85546875" style="11" customWidth="1"/>
    <col min="1518" max="1518" width="5.42578125" style="11" customWidth="1"/>
    <col min="1519" max="1519" width="31.140625" style="11" customWidth="1"/>
    <col min="1520" max="1520" width="7.7109375" style="11" customWidth="1"/>
    <col min="1521" max="1521" width="2.42578125" style="11" customWidth="1"/>
    <col min="1522" max="1522" width="11.5703125" style="11" customWidth="1"/>
    <col min="1523" max="1523" width="2.5703125" style="11" customWidth="1"/>
    <col min="1524" max="1524" width="11.5703125" style="11" customWidth="1"/>
    <col min="1525" max="1525" width="2.42578125" style="11" customWidth="1"/>
    <col min="1526" max="1526" width="10.85546875" style="11" customWidth="1"/>
    <col min="1527" max="1527" width="2.42578125" style="11" customWidth="1"/>
    <col min="1528" max="1528" width="11.140625" style="11" customWidth="1"/>
    <col min="1529" max="1529" width="1.85546875" style="11" customWidth="1"/>
    <col min="1530" max="1530" width="11" style="11" customWidth="1"/>
    <col min="1531" max="1531" width="0.85546875" style="11" customWidth="1"/>
    <col min="1532" max="1532" width="1.85546875" style="11" customWidth="1"/>
    <col min="1533" max="1533" width="11.85546875" style="11" bestFit="1" customWidth="1"/>
    <col min="1534" max="1534" width="15.140625" style="11" bestFit="1" customWidth="1"/>
    <col min="1535" max="1535" width="5" style="11" customWidth="1"/>
    <col min="1536" max="1536" width="10.28515625" style="11" bestFit="1" customWidth="1"/>
    <col min="1537" max="1537" width="5" style="11" customWidth="1"/>
    <col min="1538" max="1538" width="10.28515625" style="11" bestFit="1" customWidth="1"/>
    <col min="1539" max="1541" width="9.140625" style="11"/>
    <col min="1542" max="1542" width="10.28515625" style="11" bestFit="1" customWidth="1"/>
    <col min="1543" max="1771" width="9.140625" style="11"/>
    <col min="1772" max="1772" width="3.5703125" style="11" customWidth="1"/>
    <col min="1773" max="1773" width="4.85546875" style="11" customWidth="1"/>
    <col min="1774" max="1774" width="5.42578125" style="11" customWidth="1"/>
    <col min="1775" max="1775" width="31.140625" style="11" customWidth="1"/>
    <col min="1776" max="1776" width="7.7109375" style="11" customWidth="1"/>
    <col min="1777" max="1777" width="2.42578125" style="11" customWidth="1"/>
    <col min="1778" max="1778" width="11.5703125" style="11" customWidth="1"/>
    <col min="1779" max="1779" width="2.5703125" style="11" customWidth="1"/>
    <col min="1780" max="1780" width="11.5703125" style="11" customWidth="1"/>
    <col min="1781" max="1781" width="2.42578125" style="11" customWidth="1"/>
    <col min="1782" max="1782" width="10.85546875" style="11" customWidth="1"/>
    <col min="1783" max="1783" width="2.42578125" style="11" customWidth="1"/>
    <col min="1784" max="1784" width="11.140625" style="11" customWidth="1"/>
    <col min="1785" max="1785" width="1.85546875" style="11" customWidth="1"/>
    <col min="1786" max="1786" width="11" style="11" customWidth="1"/>
    <col min="1787" max="1787" width="0.85546875" style="11" customWidth="1"/>
    <col min="1788" max="1788" width="1.85546875" style="11" customWidth="1"/>
    <col min="1789" max="1789" width="11.85546875" style="11" bestFit="1" customWidth="1"/>
    <col min="1790" max="1790" width="15.140625" style="11" bestFit="1" customWidth="1"/>
    <col min="1791" max="1791" width="5" style="11" customWidth="1"/>
    <col min="1792" max="1792" width="10.28515625" style="11" bestFit="1" customWidth="1"/>
    <col min="1793" max="1793" width="5" style="11" customWidth="1"/>
    <col min="1794" max="1794" width="10.28515625" style="11" bestFit="1" customWidth="1"/>
    <col min="1795" max="1797" width="9.140625" style="11"/>
    <col min="1798" max="1798" width="10.28515625" style="11" bestFit="1" customWidth="1"/>
    <col min="1799" max="2027" width="9.140625" style="11"/>
    <col min="2028" max="2028" width="3.5703125" style="11" customWidth="1"/>
    <col min="2029" max="2029" width="4.85546875" style="11" customWidth="1"/>
    <col min="2030" max="2030" width="5.42578125" style="11" customWidth="1"/>
    <col min="2031" max="2031" width="31.140625" style="11" customWidth="1"/>
    <col min="2032" max="2032" width="7.7109375" style="11" customWidth="1"/>
    <col min="2033" max="2033" width="2.42578125" style="11" customWidth="1"/>
    <col min="2034" max="2034" width="11.5703125" style="11" customWidth="1"/>
    <col min="2035" max="2035" width="2.5703125" style="11" customWidth="1"/>
    <col min="2036" max="2036" width="11.5703125" style="11" customWidth="1"/>
    <col min="2037" max="2037" width="2.42578125" style="11" customWidth="1"/>
    <col min="2038" max="2038" width="10.85546875" style="11" customWidth="1"/>
    <col min="2039" max="2039" width="2.42578125" style="11" customWidth="1"/>
    <col min="2040" max="2040" width="11.140625" style="11" customWidth="1"/>
    <col min="2041" max="2041" width="1.85546875" style="11" customWidth="1"/>
    <col min="2042" max="2042" width="11" style="11" customWidth="1"/>
    <col min="2043" max="2043" width="0.85546875" style="11" customWidth="1"/>
    <col min="2044" max="2044" width="1.85546875" style="11" customWidth="1"/>
    <col min="2045" max="2045" width="11.85546875" style="11" bestFit="1" customWidth="1"/>
    <col min="2046" max="2046" width="15.140625" style="11" bestFit="1" customWidth="1"/>
    <col min="2047" max="2047" width="5" style="11" customWidth="1"/>
    <col min="2048" max="2048" width="10.28515625" style="11" bestFit="1" customWidth="1"/>
    <col min="2049" max="2049" width="5" style="11" customWidth="1"/>
    <col min="2050" max="2050" width="10.28515625" style="11" bestFit="1" customWidth="1"/>
    <col min="2051" max="2053" width="9.140625" style="11"/>
    <col min="2054" max="2054" width="10.28515625" style="11" bestFit="1" customWidth="1"/>
    <col min="2055" max="2283" width="9.140625" style="11"/>
    <col min="2284" max="2284" width="3.5703125" style="11" customWidth="1"/>
    <col min="2285" max="2285" width="4.85546875" style="11" customWidth="1"/>
    <col min="2286" max="2286" width="5.42578125" style="11" customWidth="1"/>
    <col min="2287" max="2287" width="31.140625" style="11" customWidth="1"/>
    <col min="2288" max="2288" width="7.7109375" style="11" customWidth="1"/>
    <col min="2289" max="2289" width="2.42578125" style="11" customWidth="1"/>
    <col min="2290" max="2290" width="11.5703125" style="11" customWidth="1"/>
    <col min="2291" max="2291" width="2.5703125" style="11" customWidth="1"/>
    <col min="2292" max="2292" width="11.5703125" style="11" customWidth="1"/>
    <col min="2293" max="2293" width="2.42578125" style="11" customWidth="1"/>
    <col min="2294" max="2294" width="10.85546875" style="11" customWidth="1"/>
    <col min="2295" max="2295" width="2.42578125" style="11" customWidth="1"/>
    <col min="2296" max="2296" width="11.140625" style="11" customWidth="1"/>
    <col min="2297" max="2297" width="1.85546875" style="11" customWidth="1"/>
    <col min="2298" max="2298" width="11" style="11" customWidth="1"/>
    <col min="2299" max="2299" width="0.85546875" style="11" customWidth="1"/>
    <col min="2300" max="2300" width="1.85546875" style="11" customWidth="1"/>
    <col min="2301" max="2301" width="11.85546875" style="11" bestFit="1" customWidth="1"/>
    <col min="2302" max="2302" width="15.140625" style="11" bestFit="1" customWidth="1"/>
    <col min="2303" max="2303" width="5" style="11" customWidth="1"/>
    <col min="2304" max="2304" width="10.28515625" style="11" bestFit="1" customWidth="1"/>
    <col min="2305" max="2305" width="5" style="11" customWidth="1"/>
    <col min="2306" max="2306" width="10.28515625" style="11" bestFit="1" customWidth="1"/>
    <col min="2307" max="2309" width="9.140625" style="11"/>
    <col min="2310" max="2310" width="10.28515625" style="11" bestFit="1" customWidth="1"/>
    <col min="2311" max="2539" width="9.140625" style="11"/>
    <col min="2540" max="2540" width="3.5703125" style="11" customWidth="1"/>
    <col min="2541" max="2541" width="4.85546875" style="11" customWidth="1"/>
    <col min="2542" max="2542" width="5.42578125" style="11" customWidth="1"/>
    <col min="2543" max="2543" width="31.140625" style="11" customWidth="1"/>
    <col min="2544" max="2544" width="7.7109375" style="11" customWidth="1"/>
    <col min="2545" max="2545" width="2.42578125" style="11" customWidth="1"/>
    <col min="2546" max="2546" width="11.5703125" style="11" customWidth="1"/>
    <col min="2547" max="2547" width="2.5703125" style="11" customWidth="1"/>
    <col min="2548" max="2548" width="11.5703125" style="11" customWidth="1"/>
    <col min="2549" max="2549" width="2.42578125" style="11" customWidth="1"/>
    <col min="2550" max="2550" width="10.85546875" style="11" customWidth="1"/>
    <col min="2551" max="2551" width="2.42578125" style="11" customWidth="1"/>
    <col min="2552" max="2552" width="11.140625" style="11" customWidth="1"/>
    <col min="2553" max="2553" width="1.85546875" style="11" customWidth="1"/>
    <col min="2554" max="2554" width="11" style="11" customWidth="1"/>
    <col min="2555" max="2555" width="0.85546875" style="11" customWidth="1"/>
    <col min="2556" max="2556" width="1.85546875" style="11" customWidth="1"/>
    <col min="2557" max="2557" width="11.85546875" style="11" bestFit="1" customWidth="1"/>
    <col min="2558" max="2558" width="15.140625" style="11" bestFit="1" customWidth="1"/>
    <col min="2559" max="2559" width="5" style="11" customWidth="1"/>
    <col min="2560" max="2560" width="10.28515625" style="11" bestFit="1" customWidth="1"/>
    <col min="2561" max="2561" width="5" style="11" customWidth="1"/>
    <col min="2562" max="2562" width="10.28515625" style="11" bestFit="1" customWidth="1"/>
    <col min="2563" max="2565" width="9.140625" style="11"/>
    <col min="2566" max="2566" width="10.28515625" style="11" bestFit="1" customWidth="1"/>
    <col min="2567" max="2795" width="9.140625" style="11"/>
    <col min="2796" max="2796" width="3.5703125" style="11" customWidth="1"/>
    <col min="2797" max="2797" width="4.85546875" style="11" customWidth="1"/>
    <col min="2798" max="2798" width="5.42578125" style="11" customWidth="1"/>
    <col min="2799" max="2799" width="31.140625" style="11" customWidth="1"/>
    <col min="2800" max="2800" width="7.7109375" style="11" customWidth="1"/>
    <col min="2801" max="2801" width="2.42578125" style="11" customWidth="1"/>
    <col min="2802" max="2802" width="11.5703125" style="11" customWidth="1"/>
    <col min="2803" max="2803" width="2.5703125" style="11" customWidth="1"/>
    <col min="2804" max="2804" width="11.5703125" style="11" customWidth="1"/>
    <col min="2805" max="2805" width="2.42578125" style="11" customWidth="1"/>
    <col min="2806" max="2806" width="10.85546875" style="11" customWidth="1"/>
    <col min="2807" max="2807" width="2.42578125" style="11" customWidth="1"/>
    <col min="2808" max="2808" width="11.140625" style="11" customWidth="1"/>
    <col min="2809" max="2809" width="1.85546875" style="11" customWidth="1"/>
    <col min="2810" max="2810" width="11" style="11" customWidth="1"/>
    <col min="2811" max="2811" width="0.85546875" style="11" customWidth="1"/>
    <col min="2812" max="2812" width="1.85546875" style="11" customWidth="1"/>
    <col min="2813" max="2813" width="11.85546875" style="11" bestFit="1" customWidth="1"/>
    <col min="2814" max="2814" width="15.140625" style="11" bestFit="1" customWidth="1"/>
    <col min="2815" max="2815" width="5" style="11" customWidth="1"/>
    <col min="2816" max="2816" width="10.28515625" style="11" bestFit="1" customWidth="1"/>
    <col min="2817" max="2817" width="5" style="11" customWidth="1"/>
    <col min="2818" max="2818" width="10.28515625" style="11" bestFit="1" customWidth="1"/>
    <col min="2819" max="2821" width="9.140625" style="11"/>
    <col min="2822" max="2822" width="10.28515625" style="11" bestFit="1" customWidth="1"/>
    <col min="2823" max="3051" width="9.140625" style="11"/>
    <col min="3052" max="3052" width="3.5703125" style="11" customWidth="1"/>
    <col min="3053" max="3053" width="4.85546875" style="11" customWidth="1"/>
    <col min="3054" max="3054" width="5.42578125" style="11" customWidth="1"/>
    <col min="3055" max="3055" width="31.140625" style="11" customWidth="1"/>
    <col min="3056" max="3056" width="7.7109375" style="11" customWidth="1"/>
    <col min="3057" max="3057" width="2.42578125" style="11" customWidth="1"/>
    <col min="3058" max="3058" width="11.5703125" style="11" customWidth="1"/>
    <col min="3059" max="3059" width="2.5703125" style="11" customWidth="1"/>
    <col min="3060" max="3060" width="11.5703125" style="11" customWidth="1"/>
    <col min="3061" max="3061" width="2.42578125" style="11" customWidth="1"/>
    <col min="3062" max="3062" width="10.85546875" style="11" customWidth="1"/>
    <col min="3063" max="3063" width="2.42578125" style="11" customWidth="1"/>
    <col min="3064" max="3064" width="11.140625" style="11" customWidth="1"/>
    <col min="3065" max="3065" width="1.85546875" style="11" customWidth="1"/>
    <col min="3066" max="3066" width="11" style="11" customWidth="1"/>
    <col min="3067" max="3067" width="0.85546875" style="11" customWidth="1"/>
    <col min="3068" max="3068" width="1.85546875" style="11" customWidth="1"/>
    <col min="3069" max="3069" width="11.85546875" style="11" bestFit="1" customWidth="1"/>
    <col min="3070" max="3070" width="15.140625" style="11" bestFit="1" customWidth="1"/>
    <col min="3071" max="3071" width="5" style="11" customWidth="1"/>
    <col min="3072" max="3072" width="10.28515625" style="11" bestFit="1" customWidth="1"/>
    <col min="3073" max="3073" width="5" style="11" customWidth="1"/>
    <col min="3074" max="3074" width="10.28515625" style="11" bestFit="1" customWidth="1"/>
    <col min="3075" max="3077" width="9.140625" style="11"/>
    <col min="3078" max="3078" width="10.28515625" style="11" bestFit="1" customWidth="1"/>
    <col min="3079" max="3307" width="9.140625" style="11"/>
    <col min="3308" max="3308" width="3.5703125" style="11" customWidth="1"/>
    <col min="3309" max="3309" width="4.85546875" style="11" customWidth="1"/>
    <col min="3310" max="3310" width="5.42578125" style="11" customWidth="1"/>
    <col min="3311" max="3311" width="31.140625" style="11" customWidth="1"/>
    <col min="3312" max="3312" width="7.7109375" style="11" customWidth="1"/>
    <col min="3313" max="3313" width="2.42578125" style="11" customWidth="1"/>
    <col min="3314" max="3314" width="11.5703125" style="11" customWidth="1"/>
    <col min="3315" max="3315" width="2.5703125" style="11" customWidth="1"/>
    <col min="3316" max="3316" width="11.5703125" style="11" customWidth="1"/>
    <col min="3317" max="3317" width="2.42578125" style="11" customWidth="1"/>
    <col min="3318" max="3318" width="10.85546875" style="11" customWidth="1"/>
    <col min="3319" max="3319" width="2.42578125" style="11" customWidth="1"/>
    <col min="3320" max="3320" width="11.140625" style="11" customWidth="1"/>
    <col min="3321" max="3321" width="1.85546875" style="11" customWidth="1"/>
    <col min="3322" max="3322" width="11" style="11" customWidth="1"/>
    <col min="3323" max="3323" width="0.85546875" style="11" customWidth="1"/>
    <col min="3324" max="3324" width="1.85546875" style="11" customWidth="1"/>
    <col min="3325" max="3325" width="11.85546875" style="11" bestFit="1" customWidth="1"/>
    <col min="3326" max="3326" width="15.140625" style="11" bestFit="1" customWidth="1"/>
    <col min="3327" max="3327" width="5" style="11" customWidth="1"/>
    <col min="3328" max="3328" width="10.28515625" style="11" bestFit="1" customWidth="1"/>
    <col min="3329" max="3329" width="5" style="11" customWidth="1"/>
    <col min="3330" max="3330" width="10.28515625" style="11" bestFit="1" customWidth="1"/>
    <col min="3331" max="3333" width="9.140625" style="11"/>
    <col min="3334" max="3334" width="10.28515625" style="11" bestFit="1" customWidth="1"/>
    <col min="3335" max="3563" width="9.140625" style="11"/>
    <col min="3564" max="3564" width="3.5703125" style="11" customWidth="1"/>
    <col min="3565" max="3565" width="4.85546875" style="11" customWidth="1"/>
    <col min="3566" max="3566" width="5.42578125" style="11" customWidth="1"/>
    <col min="3567" max="3567" width="31.140625" style="11" customWidth="1"/>
    <col min="3568" max="3568" width="7.7109375" style="11" customWidth="1"/>
    <col min="3569" max="3569" width="2.42578125" style="11" customWidth="1"/>
    <col min="3570" max="3570" width="11.5703125" style="11" customWidth="1"/>
    <col min="3571" max="3571" width="2.5703125" style="11" customWidth="1"/>
    <col min="3572" max="3572" width="11.5703125" style="11" customWidth="1"/>
    <col min="3573" max="3573" width="2.42578125" style="11" customWidth="1"/>
    <col min="3574" max="3574" width="10.85546875" style="11" customWidth="1"/>
    <col min="3575" max="3575" width="2.42578125" style="11" customWidth="1"/>
    <col min="3576" max="3576" width="11.140625" style="11" customWidth="1"/>
    <col min="3577" max="3577" width="1.85546875" style="11" customWidth="1"/>
    <col min="3578" max="3578" width="11" style="11" customWidth="1"/>
    <col min="3579" max="3579" width="0.85546875" style="11" customWidth="1"/>
    <col min="3580" max="3580" width="1.85546875" style="11" customWidth="1"/>
    <col min="3581" max="3581" width="11.85546875" style="11" bestFit="1" customWidth="1"/>
    <col min="3582" max="3582" width="15.140625" style="11" bestFit="1" customWidth="1"/>
    <col min="3583" max="3583" width="5" style="11" customWidth="1"/>
    <col min="3584" max="3584" width="10.28515625" style="11" bestFit="1" customWidth="1"/>
    <col min="3585" max="3585" width="5" style="11" customWidth="1"/>
    <col min="3586" max="3586" width="10.28515625" style="11" bestFit="1" customWidth="1"/>
    <col min="3587" max="3589" width="9.140625" style="11"/>
    <col min="3590" max="3590" width="10.28515625" style="11" bestFit="1" customWidth="1"/>
    <col min="3591" max="3819" width="9.140625" style="11"/>
    <col min="3820" max="3820" width="3.5703125" style="11" customWidth="1"/>
    <col min="3821" max="3821" width="4.85546875" style="11" customWidth="1"/>
    <col min="3822" max="3822" width="5.42578125" style="11" customWidth="1"/>
    <col min="3823" max="3823" width="31.140625" style="11" customWidth="1"/>
    <col min="3824" max="3824" width="7.7109375" style="11" customWidth="1"/>
    <col min="3825" max="3825" width="2.42578125" style="11" customWidth="1"/>
    <col min="3826" max="3826" width="11.5703125" style="11" customWidth="1"/>
    <col min="3827" max="3827" width="2.5703125" style="11" customWidth="1"/>
    <col min="3828" max="3828" width="11.5703125" style="11" customWidth="1"/>
    <col min="3829" max="3829" width="2.42578125" style="11" customWidth="1"/>
    <col min="3830" max="3830" width="10.85546875" style="11" customWidth="1"/>
    <col min="3831" max="3831" width="2.42578125" style="11" customWidth="1"/>
    <col min="3832" max="3832" width="11.140625" style="11" customWidth="1"/>
    <col min="3833" max="3833" width="1.85546875" style="11" customWidth="1"/>
    <col min="3834" max="3834" width="11" style="11" customWidth="1"/>
    <col min="3835" max="3835" width="0.85546875" style="11" customWidth="1"/>
    <col min="3836" max="3836" width="1.85546875" style="11" customWidth="1"/>
    <col min="3837" max="3837" width="11.85546875" style="11" bestFit="1" customWidth="1"/>
    <col min="3838" max="3838" width="15.140625" style="11" bestFit="1" customWidth="1"/>
    <col min="3839" max="3839" width="5" style="11" customWidth="1"/>
    <col min="3840" max="3840" width="10.28515625" style="11" bestFit="1" customWidth="1"/>
    <col min="3841" max="3841" width="5" style="11" customWidth="1"/>
    <col min="3842" max="3842" width="10.28515625" style="11" bestFit="1" customWidth="1"/>
    <col min="3843" max="3845" width="9.140625" style="11"/>
    <col min="3846" max="3846" width="10.28515625" style="11" bestFit="1" customWidth="1"/>
    <col min="3847" max="4075" width="9.140625" style="11"/>
    <col min="4076" max="4076" width="3.5703125" style="11" customWidth="1"/>
    <col min="4077" max="4077" width="4.85546875" style="11" customWidth="1"/>
    <col min="4078" max="4078" width="5.42578125" style="11" customWidth="1"/>
    <col min="4079" max="4079" width="31.140625" style="11" customWidth="1"/>
    <col min="4080" max="4080" width="7.7109375" style="11" customWidth="1"/>
    <col min="4081" max="4081" width="2.42578125" style="11" customWidth="1"/>
    <col min="4082" max="4082" width="11.5703125" style="11" customWidth="1"/>
    <col min="4083" max="4083" width="2.5703125" style="11" customWidth="1"/>
    <col min="4084" max="4084" width="11.5703125" style="11" customWidth="1"/>
    <col min="4085" max="4085" width="2.42578125" style="11" customWidth="1"/>
    <col min="4086" max="4086" width="10.85546875" style="11" customWidth="1"/>
    <col min="4087" max="4087" width="2.42578125" style="11" customWidth="1"/>
    <col min="4088" max="4088" width="11.140625" style="11" customWidth="1"/>
    <col min="4089" max="4089" width="1.85546875" style="11" customWidth="1"/>
    <col min="4090" max="4090" width="11" style="11" customWidth="1"/>
    <col min="4091" max="4091" width="0.85546875" style="11" customWidth="1"/>
    <col min="4092" max="4092" width="1.85546875" style="11" customWidth="1"/>
    <col min="4093" max="4093" width="11.85546875" style="11" bestFit="1" customWidth="1"/>
    <col min="4094" max="4094" width="15.140625" style="11" bestFit="1" customWidth="1"/>
    <col min="4095" max="4095" width="5" style="11" customWidth="1"/>
    <col min="4096" max="4096" width="10.28515625" style="11" bestFit="1" customWidth="1"/>
    <col min="4097" max="4097" width="5" style="11" customWidth="1"/>
    <col min="4098" max="4098" width="10.28515625" style="11" bestFit="1" customWidth="1"/>
    <col min="4099" max="4101" width="9.140625" style="11"/>
    <col min="4102" max="4102" width="10.28515625" style="11" bestFit="1" customWidth="1"/>
    <col min="4103" max="4331" width="9.140625" style="11"/>
    <col min="4332" max="4332" width="3.5703125" style="11" customWidth="1"/>
    <col min="4333" max="4333" width="4.85546875" style="11" customWidth="1"/>
    <col min="4334" max="4334" width="5.42578125" style="11" customWidth="1"/>
    <col min="4335" max="4335" width="31.140625" style="11" customWidth="1"/>
    <col min="4336" max="4336" width="7.7109375" style="11" customWidth="1"/>
    <col min="4337" max="4337" width="2.42578125" style="11" customWidth="1"/>
    <col min="4338" max="4338" width="11.5703125" style="11" customWidth="1"/>
    <col min="4339" max="4339" width="2.5703125" style="11" customWidth="1"/>
    <col min="4340" max="4340" width="11.5703125" style="11" customWidth="1"/>
    <col min="4341" max="4341" width="2.42578125" style="11" customWidth="1"/>
    <col min="4342" max="4342" width="10.85546875" style="11" customWidth="1"/>
    <col min="4343" max="4343" width="2.42578125" style="11" customWidth="1"/>
    <col min="4344" max="4344" width="11.140625" style="11" customWidth="1"/>
    <col min="4345" max="4345" width="1.85546875" style="11" customWidth="1"/>
    <col min="4346" max="4346" width="11" style="11" customWidth="1"/>
    <col min="4347" max="4347" width="0.85546875" style="11" customWidth="1"/>
    <col min="4348" max="4348" width="1.85546875" style="11" customWidth="1"/>
    <col min="4349" max="4349" width="11.85546875" style="11" bestFit="1" customWidth="1"/>
    <col min="4350" max="4350" width="15.140625" style="11" bestFit="1" customWidth="1"/>
    <col min="4351" max="4351" width="5" style="11" customWidth="1"/>
    <col min="4352" max="4352" width="10.28515625" style="11" bestFit="1" customWidth="1"/>
    <col min="4353" max="4353" width="5" style="11" customWidth="1"/>
    <col min="4354" max="4354" width="10.28515625" style="11" bestFit="1" customWidth="1"/>
    <col min="4355" max="4357" width="9.140625" style="11"/>
    <col min="4358" max="4358" width="10.28515625" style="11" bestFit="1" customWidth="1"/>
    <col min="4359" max="4587" width="9.140625" style="11"/>
    <col min="4588" max="4588" width="3.5703125" style="11" customWidth="1"/>
    <col min="4589" max="4589" width="4.85546875" style="11" customWidth="1"/>
    <col min="4590" max="4590" width="5.42578125" style="11" customWidth="1"/>
    <col min="4591" max="4591" width="31.140625" style="11" customWidth="1"/>
    <col min="4592" max="4592" width="7.7109375" style="11" customWidth="1"/>
    <col min="4593" max="4593" width="2.42578125" style="11" customWidth="1"/>
    <col min="4594" max="4594" width="11.5703125" style="11" customWidth="1"/>
    <col min="4595" max="4595" width="2.5703125" style="11" customWidth="1"/>
    <col min="4596" max="4596" width="11.5703125" style="11" customWidth="1"/>
    <col min="4597" max="4597" width="2.42578125" style="11" customWidth="1"/>
    <col min="4598" max="4598" width="10.85546875" style="11" customWidth="1"/>
    <col min="4599" max="4599" width="2.42578125" style="11" customWidth="1"/>
    <col min="4600" max="4600" width="11.140625" style="11" customWidth="1"/>
    <col min="4601" max="4601" width="1.85546875" style="11" customWidth="1"/>
    <col min="4602" max="4602" width="11" style="11" customWidth="1"/>
    <col min="4603" max="4603" width="0.85546875" style="11" customWidth="1"/>
    <col min="4604" max="4604" width="1.85546875" style="11" customWidth="1"/>
    <col min="4605" max="4605" width="11.85546875" style="11" bestFit="1" customWidth="1"/>
    <col min="4606" max="4606" width="15.140625" style="11" bestFit="1" customWidth="1"/>
    <col min="4607" max="4607" width="5" style="11" customWidth="1"/>
    <col min="4608" max="4608" width="10.28515625" style="11" bestFit="1" customWidth="1"/>
    <col min="4609" max="4609" width="5" style="11" customWidth="1"/>
    <col min="4610" max="4610" width="10.28515625" style="11" bestFit="1" customWidth="1"/>
    <col min="4611" max="4613" width="9.140625" style="11"/>
    <col min="4614" max="4614" width="10.28515625" style="11" bestFit="1" customWidth="1"/>
    <col min="4615" max="4843" width="9.140625" style="11"/>
    <col min="4844" max="4844" width="3.5703125" style="11" customWidth="1"/>
    <col min="4845" max="4845" width="4.85546875" style="11" customWidth="1"/>
    <col min="4846" max="4846" width="5.42578125" style="11" customWidth="1"/>
    <col min="4847" max="4847" width="31.140625" style="11" customWidth="1"/>
    <col min="4848" max="4848" width="7.7109375" style="11" customWidth="1"/>
    <col min="4849" max="4849" width="2.42578125" style="11" customWidth="1"/>
    <col min="4850" max="4850" width="11.5703125" style="11" customWidth="1"/>
    <col min="4851" max="4851" width="2.5703125" style="11" customWidth="1"/>
    <col min="4852" max="4852" width="11.5703125" style="11" customWidth="1"/>
    <col min="4853" max="4853" width="2.42578125" style="11" customWidth="1"/>
    <col min="4854" max="4854" width="10.85546875" style="11" customWidth="1"/>
    <col min="4855" max="4855" width="2.42578125" style="11" customWidth="1"/>
    <col min="4856" max="4856" width="11.140625" style="11" customWidth="1"/>
    <col min="4857" max="4857" width="1.85546875" style="11" customWidth="1"/>
    <col min="4858" max="4858" width="11" style="11" customWidth="1"/>
    <col min="4859" max="4859" width="0.85546875" style="11" customWidth="1"/>
    <col min="4860" max="4860" width="1.85546875" style="11" customWidth="1"/>
    <col min="4861" max="4861" width="11.85546875" style="11" bestFit="1" customWidth="1"/>
    <col min="4862" max="4862" width="15.140625" style="11" bestFit="1" customWidth="1"/>
    <col min="4863" max="4863" width="5" style="11" customWidth="1"/>
    <col min="4864" max="4864" width="10.28515625" style="11" bestFit="1" customWidth="1"/>
    <col min="4865" max="4865" width="5" style="11" customWidth="1"/>
    <col min="4866" max="4866" width="10.28515625" style="11" bestFit="1" customWidth="1"/>
    <col min="4867" max="4869" width="9.140625" style="11"/>
    <col min="4870" max="4870" width="10.28515625" style="11" bestFit="1" customWidth="1"/>
    <col min="4871" max="5099" width="9.140625" style="11"/>
    <col min="5100" max="5100" width="3.5703125" style="11" customWidth="1"/>
    <col min="5101" max="5101" width="4.85546875" style="11" customWidth="1"/>
    <col min="5102" max="5102" width="5.42578125" style="11" customWidth="1"/>
    <col min="5103" max="5103" width="31.140625" style="11" customWidth="1"/>
    <col min="5104" max="5104" width="7.7109375" style="11" customWidth="1"/>
    <col min="5105" max="5105" width="2.42578125" style="11" customWidth="1"/>
    <col min="5106" max="5106" width="11.5703125" style="11" customWidth="1"/>
    <col min="5107" max="5107" width="2.5703125" style="11" customWidth="1"/>
    <col min="5108" max="5108" width="11.5703125" style="11" customWidth="1"/>
    <col min="5109" max="5109" width="2.42578125" style="11" customWidth="1"/>
    <col min="5110" max="5110" width="10.85546875" style="11" customWidth="1"/>
    <col min="5111" max="5111" width="2.42578125" style="11" customWidth="1"/>
    <col min="5112" max="5112" width="11.140625" style="11" customWidth="1"/>
    <col min="5113" max="5113" width="1.85546875" style="11" customWidth="1"/>
    <col min="5114" max="5114" width="11" style="11" customWidth="1"/>
    <col min="5115" max="5115" width="0.85546875" style="11" customWidth="1"/>
    <col min="5116" max="5116" width="1.85546875" style="11" customWidth="1"/>
    <col min="5117" max="5117" width="11.85546875" style="11" bestFit="1" customWidth="1"/>
    <col min="5118" max="5118" width="15.140625" style="11" bestFit="1" customWidth="1"/>
    <col min="5119" max="5119" width="5" style="11" customWidth="1"/>
    <col min="5120" max="5120" width="10.28515625" style="11" bestFit="1" customWidth="1"/>
    <col min="5121" max="5121" width="5" style="11" customWidth="1"/>
    <col min="5122" max="5122" width="10.28515625" style="11" bestFit="1" customWidth="1"/>
    <col min="5123" max="5125" width="9.140625" style="11"/>
    <col min="5126" max="5126" width="10.28515625" style="11" bestFit="1" customWidth="1"/>
    <col min="5127" max="5355" width="9.140625" style="11"/>
    <col min="5356" max="5356" width="3.5703125" style="11" customWidth="1"/>
    <col min="5357" max="5357" width="4.85546875" style="11" customWidth="1"/>
    <col min="5358" max="5358" width="5.42578125" style="11" customWidth="1"/>
    <col min="5359" max="5359" width="31.140625" style="11" customWidth="1"/>
    <col min="5360" max="5360" width="7.7109375" style="11" customWidth="1"/>
    <col min="5361" max="5361" width="2.42578125" style="11" customWidth="1"/>
    <col min="5362" max="5362" width="11.5703125" style="11" customWidth="1"/>
    <col min="5363" max="5363" width="2.5703125" style="11" customWidth="1"/>
    <col min="5364" max="5364" width="11.5703125" style="11" customWidth="1"/>
    <col min="5365" max="5365" width="2.42578125" style="11" customWidth="1"/>
    <col min="5366" max="5366" width="10.85546875" style="11" customWidth="1"/>
    <col min="5367" max="5367" width="2.42578125" style="11" customWidth="1"/>
    <col min="5368" max="5368" width="11.140625" style="11" customWidth="1"/>
    <col min="5369" max="5369" width="1.85546875" style="11" customWidth="1"/>
    <col min="5370" max="5370" width="11" style="11" customWidth="1"/>
    <col min="5371" max="5371" width="0.85546875" style="11" customWidth="1"/>
    <col min="5372" max="5372" width="1.85546875" style="11" customWidth="1"/>
    <col min="5373" max="5373" width="11.85546875" style="11" bestFit="1" customWidth="1"/>
    <col min="5374" max="5374" width="15.140625" style="11" bestFit="1" customWidth="1"/>
    <col min="5375" max="5375" width="5" style="11" customWidth="1"/>
    <col min="5376" max="5376" width="10.28515625" style="11" bestFit="1" customWidth="1"/>
    <col min="5377" max="5377" width="5" style="11" customWidth="1"/>
    <col min="5378" max="5378" width="10.28515625" style="11" bestFit="1" customWidth="1"/>
    <col min="5379" max="5381" width="9.140625" style="11"/>
    <col min="5382" max="5382" width="10.28515625" style="11" bestFit="1" customWidth="1"/>
    <col min="5383" max="5611" width="9.140625" style="11"/>
    <col min="5612" max="5612" width="3.5703125" style="11" customWidth="1"/>
    <col min="5613" max="5613" width="4.85546875" style="11" customWidth="1"/>
    <col min="5614" max="5614" width="5.42578125" style="11" customWidth="1"/>
    <col min="5615" max="5615" width="31.140625" style="11" customWidth="1"/>
    <col min="5616" max="5616" width="7.7109375" style="11" customWidth="1"/>
    <col min="5617" max="5617" width="2.42578125" style="11" customWidth="1"/>
    <col min="5618" max="5618" width="11.5703125" style="11" customWidth="1"/>
    <col min="5619" max="5619" width="2.5703125" style="11" customWidth="1"/>
    <col min="5620" max="5620" width="11.5703125" style="11" customWidth="1"/>
    <col min="5621" max="5621" width="2.42578125" style="11" customWidth="1"/>
    <col min="5622" max="5622" width="10.85546875" style="11" customWidth="1"/>
    <col min="5623" max="5623" width="2.42578125" style="11" customWidth="1"/>
    <col min="5624" max="5624" width="11.140625" style="11" customWidth="1"/>
    <col min="5625" max="5625" width="1.85546875" style="11" customWidth="1"/>
    <col min="5626" max="5626" width="11" style="11" customWidth="1"/>
    <col min="5627" max="5627" width="0.85546875" style="11" customWidth="1"/>
    <col min="5628" max="5628" width="1.85546875" style="11" customWidth="1"/>
    <col min="5629" max="5629" width="11.85546875" style="11" bestFit="1" customWidth="1"/>
    <col min="5630" max="5630" width="15.140625" style="11" bestFit="1" customWidth="1"/>
    <col min="5631" max="5631" width="5" style="11" customWidth="1"/>
    <col min="5632" max="5632" width="10.28515625" style="11" bestFit="1" customWidth="1"/>
    <col min="5633" max="5633" width="5" style="11" customWidth="1"/>
    <col min="5634" max="5634" width="10.28515625" style="11" bestFit="1" customWidth="1"/>
    <col min="5635" max="5637" width="9.140625" style="11"/>
    <col min="5638" max="5638" width="10.28515625" style="11" bestFit="1" customWidth="1"/>
    <col min="5639" max="5867" width="9.140625" style="11"/>
    <col min="5868" max="5868" width="3.5703125" style="11" customWidth="1"/>
    <col min="5869" max="5869" width="4.85546875" style="11" customWidth="1"/>
    <col min="5870" max="5870" width="5.42578125" style="11" customWidth="1"/>
    <col min="5871" max="5871" width="31.140625" style="11" customWidth="1"/>
    <col min="5872" max="5872" width="7.7109375" style="11" customWidth="1"/>
    <col min="5873" max="5873" width="2.42578125" style="11" customWidth="1"/>
    <col min="5874" max="5874" width="11.5703125" style="11" customWidth="1"/>
    <col min="5875" max="5875" width="2.5703125" style="11" customWidth="1"/>
    <col min="5876" max="5876" width="11.5703125" style="11" customWidth="1"/>
    <col min="5877" max="5877" width="2.42578125" style="11" customWidth="1"/>
    <col min="5878" max="5878" width="10.85546875" style="11" customWidth="1"/>
    <col min="5879" max="5879" width="2.42578125" style="11" customWidth="1"/>
    <col min="5880" max="5880" width="11.140625" style="11" customWidth="1"/>
    <col min="5881" max="5881" width="1.85546875" style="11" customWidth="1"/>
    <col min="5882" max="5882" width="11" style="11" customWidth="1"/>
    <col min="5883" max="5883" width="0.85546875" style="11" customWidth="1"/>
    <col min="5884" max="5884" width="1.85546875" style="11" customWidth="1"/>
    <col min="5885" max="5885" width="11.85546875" style="11" bestFit="1" customWidth="1"/>
    <col min="5886" max="5886" width="15.140625" style="11" bestFit="1" customWidth="1"/>
    <col min="5887" max="5887" width="5" style="11" customWidth="1"/>
    <col min="5888" max="5888" width="10.28515625" style="11" bestFit="1" customWidth="1"/>
    <col min="5889" max="5889" width="5" style="11" customWidth="1"/>
    <col min="5890" max="5890" width="10.28515625" style="11" bestFit="1" customWidth="1"/>
    <col min="5891" max="5893" width="9.140625" style="11"/>
    <col min="5894" max="5894" width="10.28515625" style="11" bestFit="1" customWidth="1"/>
    <col min="5895" max="6123" width="9.140625" style="11"/>
    <col min="6124" max="6124" width="3.5703125" style="11" customWidth="1"/>
    <col min="6125" max="6125" width="4.85546875" style="11" customWidth="1"/>
    <col min="6126" max="6126" width="5.42578125" style="11" customWidth="1"/>
    <col min="6127" max="6127" width="31.140625" style="11" customWidth="1"/>
    <col min="6128" max="6128" width="7.7109375" style="11" customWidth="1"/>
    <col min="6129" max="6129" width="2.42578125" style="11" customWidth="1"/>
    <col min="6130" max="6130" width="11.5703125" style="11" customWidth="1"/>
    <col min="6131" max="6131" width="2.5703125" style="11" customWidth="1"/>
    <col min="6132" max="6132" width="11.5703125" style="11" customWidth="1"/>
    <col min="6133" max="6133" width="2.42578125" style="11" customWidth="1"/>
    <col min="6134" max="6134" width="10.85546875" style="11" customWidth="1"/>
    <col min="6135" max="6135" width="2.42578125" style="11" customWidth="1"/>
    <col min="6136" max="6136" width="11.140625" style="11" customWidth="1"/>
    <col min="6137" max="6137" width="1.85546875" style="11" customWidth="1"/>
    <col min="6138" max="6138" width="11" style="11" customWidth="1"/>
    <col min="6139" max="6139" width="0.85546875" style="11" customWidth="1"/>
    <col min="6140" max="6140" width="1.85546875" style="11" customWidth="1"/>
    <col min="6141" max="6141" width="11.85546875" style="11" bestFit="1" customWidth="1"/>
    <col min="6142" max="6142" width="15.140625" style="11" bestFit="1" customWidth="1"/>
    <col min="6143" max="6143" width="5" style="11" customWidth="1"/>
    <col min="6144" max="6144" width="10.28515625" style="11" bestFit="1" customWidth="1"/>
    <col min="6145" max="6145" width="5" style="11" customWidth="1"/>
    <col min="6146" max="6146" width="10.28515625" style="11" bestFit="1" customWidth="1"/>
    <col min="6147" max="6149" width="9.140625" style="11"/>
    <col min="6150" max="6150" width="10.28515625" style="11" bestFit="1" customWidth="1"/>
    <col min="6151" max="6379" width="9.140625" style="11"/>
    <col min="6380" max="6380" width="3.5703125" style="11" customWidth="1"/>
    <col min="6381" max="6381" width="4.85546875" style="11" customWidth="1"/>
    <col min="6382" max="6382" width="5.42578125" style="11" customWidth="1"/>
    <col min="6383" max="6383" width="31.140625" style="11" customWidth="1"/>
    <col min="6384" max="6384" width="7.7109375" style="11" customWidth="1"/>
    <col min="6385" max="6385" width="2.42578125" style="11" customWidth="1"/>
    <col min="6386" max="6386" width="11.5703125" style="11" customWidth="1"/>
    <col min="6387" max="6387" width="2.5703125" style="11" customWidth="1"/>
    <col min="6388" max="6388" width="11.5703125" style="11" customWidth="1"/>
    <col min="6389" max="6389" width="2.42578125" style="11" customWidth="1"/>
    <col min="6390" max="6390" width="10.85546875" style="11" customWidth="1"/>
    <col min="6391" max="6391" width="2.42578125" style="11" customWidth="1"/>
    <col min="6392" max="6392" width="11.140625" style="11" customWidth="1"/>
    <col min="6393" max="6393" width="1.85546875" style="11" customWidth="1"/>
    <col min="6394" max="6394" width="11" style="11" customWidth="1"/>
    <col min="6395" max="6395" width="0.85546875" style="11" customWidth="1"/>
    <col min="6396" max="6396" width="1.85546875" style="11" customWidth="1"/>
    <col min="6397" max="6397" width="11.85546875" style="11" bestFit="1" customWidth="1"/>
    <col min="6398" max="6398" width="15.140625" style="11" bestFit="1" customWidth="1"/>
    <col min="6399" max="6399" width="5" style="11" customWidth="1"/>
    <col min="6400" max="6400" width="10.28515625" style="11" bestFit="1" customWidth="1"/>
    <col min="6401" max="6401" width="5" style="11" customWidth="1"/>
    <col min="6402" max="6402" width="10.28515625" style="11" bestFit="1" customWidth="1"/>
    <col min="6403" max="6405" width="9.140625" style="11"/>
    <col min="6406" max="6406" width="10.28515625" style="11" bestFit="1" customWidth="1"/>
    <col min="6407" max="6635" width="9.140625" style="11"/>
    <col min="6636" max="6636" width="3.5703125" style="11" customWidth="1"/>
    <col min="6637" max="6637" width="4.85546875" style="11" customWidth="1"/>
    <col min="6638" max="6638" width="5.42578125" style="11" customWidth="1"/>
    <col min="6639" max="6639" width="31.140625" style="11" customWidth="1"/>
    <col min="6640" max="6640" width="7.7109375" style="11" customWidth="1"/>
    <col min="6641" max="6641" width="2.42578125" style="11" customWidth="1"/>
    <col min="6642" max="6642" width="11.5703125" style="11" customWidth="1"/>
    <col min="6643" max="6643" width="2.5703125" style="11" customWidth="1"/>
    <col min="6644" max="6644" width="11.5703125" style="11" customWidth="1"/>
    <col min="6645" max="6645" width="2.42578125" style="11" customWidth="1"/>
    <col min="6646" max="6646" width="10.85546875" style="11" customWidth="1"/>
    <col min="6647" max="6647" width="2.42578125" style="11" customWidth="1"/>
    <col min="6648" max="6648" width="11.140625" style="11" customWidth="1"/>
    <col min="6649" max="6649" width="1.85546875" style="11" customWidth="1"/>
    <col min="6650" max="6650" width="11" style="11" customWidth="1"/>
    <col min="6651" max="6651" width="0.85546875" style="11" customWidth="1"/>
    <col min="6652" max="6652" width="1.85546875" style="11" customWidth="1"/>
    <col min="6653" max="6653" width="11.85546875" style="11" bestFit="1" customWidth="1"/>
    <col min="6654" max="6654" width="15.140625" style="11" bestFit="1" customWidth="1"/>
    <col min="6655" max="6655" width="5" style="11" customWidth="1"/>
    <col min="6656" max="6656" width="10.28515625" style="11" bestFit="1" customWidth="1"/>
    <col min="6657" max="6657" width="5" style="11" customWidth="1"/>
    <col min="6658" max="6658" width="10.28515625" style="11" bestFit="1" customWidth="1"/>
    <col min="6659" max="6661" width="9.140625" style="11"/>
    <col min="6662" max="6662" width="10.28515625" style="11" bestFit="1" customWidth="1"/>
    <col min="6663" max="6891" width="9.140625" style="11"/>
    <col min="6892" max="6892" width="3.5703125" style="11" customWidth="1"/>
    <col min="6893" max="6893" width="4.85546875" style="11" customWidth="1"/>
    <col min="6894" max="6894" width="5.42578125" style="11" customWidth="1"/>
    <col min="6895" max="6895" width="31.140625" style="11" customWidth="1"/>
    <col min="6896" max="6896" width="7.7109375" style="11" customWidth="1"/>
    <col min="6897" max="6897" width="2.42578125" style="11" customWidth="1"/>
    <col min="6898" max="6898" width="11.5703125" style="11" customWidth="1"/>
    <col min="6899" max="6899" width="2.5703125" style="11" customWidth="1"/>
    <col min="6900" max="6900" width="11.5703125" style="11" customWidth="1"/>
    <col min="6901" max="6901" width="2.42578125" style="11" customWidth="1"/>
    <col min="6902" max="6902" width="10.85546875" style="11" customWidth="1"/>
    <col min="6903" max="6903" width="2.42578125" style="11" customWidth="1"/>
    <col min="6904" max="6904" width="11.140625" style="11" customWidth="1"/>
    <col min="6905" max="6905" width="1.85546875" style="11" customWidth="1"/>
    <col min="6906" max="6906" width="11" style="11" customWidth="1"/>
    <col min="6907" max="6907" width="0.85546875" style="11" customWidth="1"/>
    <col min="6908" max="6908" width="1.85546875" style="11" customWidth="1"/>
    <col min="6909" max="6909" width="11.85546875" style="11" bestFit="1" customWidth="1"/>
    <col min="6910" max="6910" width="15.140625" style="11" bestFit="1" customWidth="1"/>
    <col min="6911" max="6911" width="5" style="11" customWidth="1"/>
    <col min="6912" max="6912" width="10.28515625" style="11" bestFit="1" customWidth="1"/>
    <col min="6913" max="6913" width="5" style="11" customWidth="1"/>
    <col min="6914" max="6914" width="10.28515625" style="11" bestFit="1" customWidth="1"/>
    <col min="6915" max="6917" width="9.140625" style="11"/>
    <col min="6918" max="6918" width="10.28515625" style="11" bestFit="1" customWidth="1"/>
    <col min="6919" max="7147" width="9.140625" style="11"/>
    <col min="7148" max="7148" width="3.5703125" style="11" customWidth="1"/>
    <col min="7149" max="7149" width="4.85546875" style="11" customWidth="1"/>
    <col min="7150" max="7150" width="5.42578125" style="11" customWidth="1"/>
    <col min="7151" max="7151" width="31.140625" style="11" customWidth="1"/>
    <col min="7152" max="7152" width="7.7109375" style="11" customWidth="1"/>
    <col min="7153" max="7153" width="2.42578125" style="11" customWidth="1"/>
    <col min="7154" max="7154" width="11.5703125" style="11" customWidth="1"/>
    <col min="7155" max="7155" width="2.5703125" style="11" customWidth="1"/>
    <col min="7156" max="7156" width="11.5703125" style="11" customWidth="1"/>
    <col min="7157" max="7157" width="2.42578125" style="11" customWidth="1"/>
    <col min="7158" max="7158" width="10.85546875" style="11" customWidth="1"/>
    <col min="7159" max="7159" width="2.42578125" style="11" customWidth="1"/>
    <col min="7160" max="7160" width="11.140625" style="11" customWidth="1"/>
    <col min="7161" max="7161" width="1.85546875" style="11" customWidth="1"/>
    <col min="7162" max="7162" width="11" style="11" customWidth="1"/>
    <col min="7163" max="7163" width="0.85546875" style="11" customWidth="1"/>
    <col min="7164" max="7164" width="1.85546875" style="11" customWidth="1"/>
    <col min="7165" max="7165" width="11.85546875" style="11" bestFit="1" customWidth="1"/>
    <col min="7166" max="7166" width="15.140625" style="11" bestFit="1" customWidth="1"/>
    <col min="7167" max="7167" width="5" style="11" customWidth="1"/>
    <col min="7168" max="7168" width="10.28515625" style="11" bestFit="1" customWidth="1"/>
    <col min="7169" max="7169" width="5" style="11" customWidth="1"/>
    <col min="7170" max="7170" width="10.28515625" style="11" bestFit="1" customWidth="1"/>
    <col min="7171" max="7173" width="9.140625" style="11"/>
    <col min="7174" max="7174" width="10.28515625" style="11" bestFit="1" customWidth="1"/>
    <col min="7175" max="7403" width="9.140625" style="11"/>
    <col min="7404" max="7404" width="3.5703125" style="11" customWidth="1"/>
    <col min="7405" max="7405" width="4.85546875" style="11" customWidth="1"/>
    <col min="7406" max="7406" width="5.42578125" style="11" customWidth="1"/>
    <col min="7407" max="7407" width="31.140625" style="11" customWidth="1"/>
    <col min="7408" max="7408" width="7.7109375" style="11" customWidth="1"/>
    <col min="7409" max="7409" width="2.42578125" style="11" customWidth="1"/>
    <col min="7410" max="7410" width="11.5703125" style="11" customWidth="1"/>
    <col min="7411" max="7411" width="2.5703125" style="11" customWidth="1"/>
    <col min="7412" max="7412" width="11.5703125" style="11" customWidth="1"/>
    <col min="7413" max="7413" width="2.42578125" style="11" customWidth="1"/>
    <col min="7414" max="7414" width="10.85546875" style="11" customWidth="1"/>
    <col min="7415" max="7415" width="2.42578125" style="11" customWidth="1"/>
    <col min="7416" max="7416" width="11.140625" style="11" customWidth="1"/>
    <col min="7417" max="7417" width="1.85546875" style="11" customWidth="1"/>
    <col min="7418" max="7418" width="11" style="11" customWidth="1"/>
    <col min="7419" max="7419" width="0.85546875" style="11" customWidth="1"/>
    <col min="7420" max="7420" width="1.85546875" style="11" customWidth="1"/>
    <col min="7421" max="7421" width="11.85546875" style="11" bestFit="1" customWidth="1"/>
    <col min="7422" max="7422" width="15.140625" style="11" bestFit="1" customWidth="1"/>
    <col min="7423" max="7423" width="5" style="11" customWidth="1"/>
    <col min="7424" max="7424" width="10.28515625" style="11" bestFit="1" customWidth="1"/>
    <col min="7425" max="7425" width="5" style="11" customWidth="1"/>
    <col min="7426" max="7426" width="10.28515625" style="11" bestFit="1" customWidth="1"/>
    <col min="7427" max="7429" width="9.140625" style="11"/>
    <col min="7430" max="7430" width="10.28515625" style="11" bestFit="1" customWidth="1"/>
    <col min="7431" max="7659" width="9.140625" style="11"/>
    <col min="7660" max="7660" width="3.5703125" style="11" customWidth="1"/>
    <col min="7661" max="7661" width="4.85546875" style="11" customWidth="1"/>
    <col min="7662" max="7662" width="5.42578125" style="11" customWidth="1"/>
    <col min="7663" max="7663" width="31.140625" style="11" customWidth="1"/>
    <col min="7664" max="7664" width="7.7109375" style="11" customWidth="1"/>
    <col min="7665" max="7665" width="2.42578125" style="11" customWidth="1"/>
    <col min="7666" max="7666" width="11.5703125" style="11" customWidth="1"/>
    <col min="7667" max="7667" width="2.5703125" style="11" customWidth="1"/>
    <col min="7668" max="7668" width="11.5703125" style="11" customWidth="1"/>
    <col min="7669" max="7669" width="2.42578125" style="11" customWidth="1"/>
    <col min="7670" max="7670" width="10.85546875" style="11" customWidth="1"/>
    <col min="7671" max="7671" width="2.42578125" style="11" customWidth="1"/>
    <col min="7672" max="7672" width="11.140625" style="11" customWidth="1"/>
    <col min="7673" max="7673" width="1.85546875" style="11" customWidth="1"/>
    <col min="7674" max="7674" width="11" style="11" customWidth="1"/>
    <col min="7675" max="7675" width="0.85546875" style="11" customWidth="1"/>
    <col min="7676" max="7676" width="1.85546875" style="11" customWidth="1"/>
    <col min="7677" max="7677" width="11.85546875" style="11" bestFit="1" customWidth="1"/>
    <col min="7678" max="7678" width="15.140625" style="11" bestFit="1" customWidth="1"/>
    <col min="7679" max="7679" width="5" style="11" customWidth="1"/>
    <col min="7680" max="7680" width="10.28515625" style="11" bestFit="1" customWidth="1"/>
    <col min="7681" max="7681" width="5" style="11" customWidth="1"/>
    <col min="7682" max="7682" width="10.28515625" style="11" bestFit="1" customWidth="1"/>
    <col min="7683" max="7685" width="9.140625" style="11"/>
    <col min="7686" max="7686" width="10.28515625" style="11" bestFit="1" customWidth="1"/>
    <col min="7687" max="7915" width="9.140625" style="11"/>
    <col min="7916" max="7916" width="3.5703125" style="11" customWidth="1"/>
    <col min="7917" max="7917" width="4.85546875" style="11" customWidth="1"/>
    <col min="7918" max="7918" width="5.42578125" style="11" customWidth="1"/>
    <col min="7919" max="7919" width="31.140625" style="11" customWidth="1"/>
    <col min="7920" max="7920" width="7.7109375" style="11" customWidth="1"/>
    <col min="7921" max="7921" width="2.42578125" style="11" customWidth="1"/>
    <col min="7922" max="7922" width="11.5703125" style="11" customWidth="1"/>
    <col min="7923" max="7923" width="2.5703125" style="11" customWidth="1"/>
    <col min="7924" max="7924" width="11.5703125" style="11" customWidth="1"/>
    <col min="7925" max="7925" width="2.42578125" style="11" customWidth="1"/>
    <col min="7926" max="7926" width="10.85546875" style="11" customWidth="1"/>
    <col min="7927" max="7927" width="2.42578125" style="11" customWidth="1"/>
    <col min="7928" max="7928" width="11.140625" style="11" customWidth="1"/>
    <col min="7929" max="7929" width="1.85546875" style="11" customWidth="1"/>
    <col min="7930" max="7930" width="11" style="11" customWidth="1"/>
    <col min="7931" max="7931" width="0.85546875" style="11" customWidth="1"/>
    <col min="7932" max="7932" width="1.85546875" style="11" customWidth="1"/>
    <col min="7933" max="7933" width="11.85546875" style="11" bestFit="1" customWidth="1"/>
    <col min="7934" max="7934" width="15.140625" style="11" bestFit="1" customWidth="1"/>
    <col min="7935" max="7935" width="5" style="11" customWidth="1"/>
    <col min="7936" max="7936" width="10.28515625" style="11" bestFit="1" customWidth="1"/>
    <col min="7937" max="7937" width="5" style="11" customWidth="1"/>
    <col min="7938" max="7938" width="10.28515625" style="11" bestFit="1" customWidth="1"/>
    <col min="7939" max="7941" width="9.140625" style="11"/>
    <col min="7942" max="7942" width="10.28515625" style="11" bestFit="1" customWidth="1"/>
    <col min="7943" max="8171" width="9.140625" style="11"/>
    <col min="8172" max="8172" width="3.5703125" style="11" customWidth="1"/>
    <col min="8173" max="8173" width="4.85546875" style="11" customWidth="1"/>
    <col min="8174" max="8174" width="5.42578125" style="11" customWidth="1"/>
    <col min="8175" max="8175" width="31.140625" style="11" customWidth="1"/>
    <col min="8176" max="8176" width="7.7109375" style="11" customWidth="1"/>
    <col min="8177" max="8177" width="2.42578125" style="11" customWidth="1"/>
    <col min="8178" max="8178" width="11.5703125" style="11" customWidth="1"/>
    <col min="8179" max="8179" width="2.5703125" style="11" customWidth="1"/>
    <col min="8180" max="8180" width="11.5703125" style="11" customWidth="1"/>
    <col min="8181" max="8181" width="2.42578125" style="11" customWidth="1"/>
    <col min="8182" max="8182" width="10.85546875" style="11" customWidth="1"/>
    <col min="8183" max="8183" width="2.42578125" style="11" customWidth="1"/>
    <col min="8184" max="8184" width="11.140625" style="11" customWidth="1"/>
    <col min="8185" max="8185" width="1.85546875" style="11" customWidth="1"/>
    <col min="8186" max="8186" width="11" style="11" customWidth="1"/>
    <col min="8187" max="8187" width="0.85546875" style="11" customWidth="1"/>
    <col min="8188" max="8188" width="1.85546875" style="11" customWidth="1"/>
    <col min="8189" max="8189" width="11.85546875" style="11" bestFit="1" customWidth="1"/>
    <col min="8190" max="8190" width="15.140625" style="11" bestFit="1" customWidth="1"/>
    <col min="8191" max="8191" width="5" style="11" customWidth="1"/>
    <col min="8192" max="8192" width="10.28515625" style="11" bestFit="1" customWidth="1"/>
    <col min="8193" max="8193" width="5" style="11" customWidth="1"/>
    <col min="8194" max="8194" width="10.28515625" style="11" bestFit="1" customWidth="1"/>
    <col min="8195" max="8197" width="9.140625" style="11"/>
    <col min="8198" max="8198" width="10.28515625" style="11" bestFit="1" customWidth="1"/>
    <col min="8199" max="8427" width="9.140625" style="11"/>
    <col min="8428" max="8428" width="3.5703125" style="11" customWidth="1"/>
    <col min="8429" max="8429" width="4.85546875" style="11" customWidth="1"/>
    <col min="8430" max="8430" width="5.42578125" style="11" customWidth="1"/>
    <col min="8431" max="8431" width="31.140625" style="11" customWidth="1"/>
    <col min="8432" max="8432" width="7.7109375" style="11" customWidth="1"/>
    <col min="8433" max="8433" width="2.42578125" style="11" customWidth="1"/>
    <col min="8434" max="8434" width="11.5703125" style="11" customWidth="1"/>
    <col min="8435" max="8435" width="2.5703125" style="11" customWidth="1"/>
    <col min="8436" max="8436" width="11.5703125" style="11" customWidth="1"/>
    <col min="8437" max="8437" width="2.42578125" style="11" customWidth="1"/>
    <col min="8438" max="8438" width="10.85546875" style="11" customWidth="1"/>
    <col min="8439" max="8439" width="2.42578125" style="11" customWidth="1"/>
    <col min="8440" max="8440" width="11.140625" style="11" customWidth="1"/>
    <col min="8441" max="8441" width="1.85546875" style="11" customWidth="1"/>
    <col min="8442" max="8442" width="11" style="11" customWidth="1"/>
    <col min="8443" max="8443" width="0.85546875" style="11" customWidth="1"/>
    <col min="8444" max="8444" width="1.85546875" style="11" customWidth="1"/>
    <col min="8445" max="8445" width="11.85546875" style="11" bestFit="1" customWidth="1"/>
    <col min="8446" max="8446" width="15.140625" style="11" bestFit="1" customWidth="1"/>
    <col min="8447" max="8447" width="5" style="11" customWidth="1"/>
    <col min="8448" max="8448" width="10.28515625" style="11" bestFit="1" customWidth="1"/>
    <col min="8449" max="8449" width="5" style="11" customWidth="1"/>
    <col min="8450" max="8450" width="10.28515625" style="11" bestFit="1" customWidth="1"/>
    <col min="8451" max="8453" width="9.140625" style="11"/>
    <col min="8454" max="8454" width="10.28515625" style="11" bestFit="1" customWidth="1"/>
    <col min="8455" max="8683" width="9.140625" style="11"/>
    <col min="8684" max="8684" width="3.5703125" style="11" customWidth="1"/>
    <col min="8685" max="8685" width="4.85546875" style="11" customWidth="1"/>
    <col min="8686" max="8686" width="5.42578125" style="11" customWidth="1"/>
    <col min="8687" max="8687" width="31.140625" style="11" customWidth="1"/>
    <col min="8688" max="8688" width="7.7109375" style="11" customWidth="1"/>
    <col min="8689" max="8689" width="2.42578125" style="11" customWidth="1"/>
    <col min="8690" max="8690" width="11.5703125" style="11" customWidth="1"/>
    <col min="8691" max="8691" width="2.5703125" style="11" customWidth="1"/>
    <col min="8692" max="8692" width="11.5703125" style="11" customWidth="1"/>
    <col min="8693" max="8693" width="2.42578125" style="11" customWidth="1"/>
    <col min="8694" max="8694" width="10.85546875" style="11" customWidth="1"/>
    <col min="8695" max="8695" width="2.42578125" style="11" customWidth="1"/>
    <col min="8696" max="8696" width="11.140625" style="11" customWidth="1"/>
    <col min="8697" max="8697" width="1.85546875" style="11" customWidth="1"/>
    <col min="8698" max="8698" width="11" style="11" customWidth="1"/>
    <col min="8699" max="8699" width="0.85546875" style="11" customWidth="1"/>
    <col min="8700" max="8700" width="1.85546875" style="11" customWidth="1"/>
    <col min="8701" max="8701" width="11.85546875" style="11" bestFit="1" customWidth="1"/>
    <col min="8702" max="8702" width="15.140625" style="11" bestFit="1" customWidth="1"/>
    <col min="8703" max="8703" width="5" style="11" customWidth="1"/>
    <col min="8704" max="8704" width="10.28515625" style="11" bestFit="1" customWidth="1"/>
    <col min="8705" max="8705" width="5" style="11" customWidth="1"/>
    <col min="8706" max="8706" width="10.28515625" style="11" bestFit="1" customWidth="1"/>
    <col min="8707" max="8709" width="9.140625" style="11"/>
    <col min="8710" max="8710" width="10.28515625" style="11" bestFit="1" customWidth="1"/>
    <col min="8711" max="8939" width="9.140625" style="11"/>
    <col min="8940" max="8940" width="3.5703125" style="11" customWidth="1"/>
    <col min="8941" max="8941" width="4.85546875" style="11" customWidth="1"/>
    <col min="8942" max="8942" width="5.42578125" style="11" customWidth="1"/>
    <col min="8943" max="8943" width="31.140625" style="11" customWidth="1"/>
    <col min="8944" max="8944" width="7.7109375" style="11" customWidth="1"/>
    <col min="8945" max="8945" width="2.42578125" style="11" customWidth="1"/>
    <col min="8946" max="8946" width="11.5703125" style="11" customWidth="1"/>
    <col min="8947" max="8947" width="2.5703125" style="11" customWidth="1"/>
    <col min="8948" max="8948" width="11.5703125" style="11" customWidth="1"/>
    <col min="8949" max="8949" width="2.42578125" style="11" customWidth="1"/>
    <col min="8950" max="8950" width="10.85546875" style="11" customWidth="1"/>
    <col min="8951" max="8951" width="2.42578125" style="11" customWidth="1"/>
    <col min="8952" max="8952" width="11.140625" style="11" customWidth="1"/>
    <col min="8953" max="8953" width="1.85546875" style="11" customWidth="1"/>
    <col min="8954" max="8954" width="11" style="11" customWidth="1"/>
    <col min="8955" max="8955" width="0.85546875" style="11" customWidth="1"/>
    <col min="8956" max="8956" width="1.85546875" style="11" customWidth="1"/>
    <col min="8957" max="8957" width="11.85546875" style="11" bestFit="1" customWidth="1"/>
    <col min="8958" max="8958" width="15.140625" style="11" bestFit="1" customWidth="1"/>
    <col min="8959" max="8959" width="5" style="11" customWidth="1"/>
    <col min="8960" max="8960" width="10.28515625" style="11" bestFit="1" customWidth="1"/>
    <col min="8961" max="8961" width="5" style="11" customWidth="1"/>
    <col min="8962" max="8962" width="10.28515625" style="11" bestFit="1" customWidth="1"/>
    <col min="8963" max="8965" width="9.140625" style="11"/>
    <col min="8966" max="8966" width="10.28515625" style="11" bestFit="1" customWidth="1"/>
    <col min="8967" max="9195" width="9.140625" style="11"/>
    <col min="9196" max="9196" width="3.5703125" style="11" customWidth="1"/>
    <col min="9197" max="9197" width="4.85546875" style="11" customWidth="1"/>
    <col min="9198" max="9198" width="5.42578125" style="11" customWidth="1"/>
    <col min="9199" max="9199" width="31.140625" style="11" customWidth="1"/>
    <col min="9200" max="9200" width="7.7109375" style="11" customWidth="1"/>
    <col min="9201" max="9201" width="2.42578125" style="11" customWidth="1"/>
    <col min="9202" max="9202" width="11.5703125" style="11" customWidth="1"/>
    <col min="9203" max="9203" width="2.5703125" style="11" customWidth="1"/>
    <col min="9204" max="9204" width="11.5703125" style="11" customWidth="1"/>
    <col min="9205" max="9205" width="2.42578125" style="11" customWidth="1"/>
    <col min="9206" max="9206" width="10.85546875" style="11" customWidth="1"/>
    <col min="9207" max="9207" width="2.42578125" style="11" customWidth="1"/>
    <col min="9208" max="9208" width="11.140625" style="11" customWidth="1"/>
    <col min="9209" max="9209" width="1.85546875" style="11" customWidth="1"/>
    <col min="9210" max="9210" width="11" style="11" customWidth="1"/>
    <col min="9211" max="9211" width="0.85546875" style="11" customWidth="1"/>
    <col min="9212" max="9212" width="1.85546875" style="11" customWidth="1"/>
    <col min="9213" max="9213" width="11.85546875" style="11" bestFit="1" customWidth="1"/>
    <col min="9214" max="9214" width="15.140625" style="11" bestFit="1" customWidth="1"/>
    <col min="9215" max="9215" width="5" style="11" customWidth="1"/>
    <col min="9216" max="9216" width="10.28515625" style="11" bestFit="1" customWidth="1"/>
    <col min="9217" max="9217" width="5" style="11" customWidth="1"/>
    <col min="9218" max="9218" width="10.28515625" style="11" bestFit="1" customWidth="1"/>
    <col min="9219" max="9221" width="9.140625" style="11"/>
    <col min="9222" max="9222" width="10.28515625" style="11" bestFit="1" customWidth="1"/>
    <col min="9223" max="9451" width="9.140625" style="11"/>
    <col min="9452" max="9452" width="3.5703125" style="11" customWidth="1"/>
    <col min="9453" max="9453" width="4.85546875" style="11" customWidth="1"/>
    <col min="9454" max="9454" width="5.42578125" style="11" customWidth="1"/>
    <col min="9455" max="9455" width="31.140625" style="11" customWidth="1"/>
    <col min="9456" max="9456" width="7.7109375" style="11" customWidth="1"/>
    <col min="9457" max="9457" width="2.42578125" style="11" customWidth="1"/>
    <col min="9458" max="9458" width="11.5703125" style="11" customWidth="1"/>
    <col min="9459" max="9459" width="2.5703125" style="11" customWidth="1"/>
    <col min="9460" max="9460" width="11.5703125" style="11" customWidth="1"/>
    <col min="9461" max="9461" width="2.42578125" style="11" customWidth="1"/>
    <col min="9462" max="9462" width="10.85546875" style="11" customWidth="1"/>
    <col min="9463" max="9463" width="2.42578125" style="11" customWidth="1"/>
    <col min="9464" max="9464" width="11.140625" style="11" customWidth="1"/>
    <col min="9465" max="9465" width="1.85546875" style="11" customWidth="1"/>
    <col min="9466" max="9466" width="11" style="11" customWidth="1"/>
    <col min="9467" max="9467" width="0.85546875" style="11" customWidth="1"/>
    <col min="9468" max="9468" width="1.85546875" style="11" customWidth="1"/>
    <col min="9469" max="9469" width="11.85546875" style="11" bestFit="1" customWidth="1"/>
    <col min="9470" max="9470" width="15.140625" style="11" bestFit="1" customWidth="1"/>
    <col min="9471" max="9471" width="5" style="11" customWidth="1"/>
    <col min="9472" max="9472" width="10.28515625" style="11" bestFit="1" customWidth="1"/>
    <col min="9473" max="9473" width="5" style="11" customWidth="1"/>
    <col min="9474" max="9474" width="10.28515625" style="11" bestFit="1" customWidth="1"/>
    <col min="9475" max="9477" width="9.140625" style="11"/>
    <col min="9478" max="9478" width="10.28515625" style="11" bestFit="1" customWidth="1"/>
    <col min="9479" max="9707" width="9.140625" style="11"/>
    <col min="9708" max="9708" width="3.5703125" style="11" customWidth="1"/>
    <col min="9709" max="9709" width="4.85546875" style="11" customWidth="1"/>
    <col min="9710" max="9710" width="5.42578125" style="11" customWidth="1"/>
    <col min="9711" max="9711" width="31.140625" style="11" customWidth="1"/>
    <col min="9712" max="9712" width="7.7109375" style="11" customWidth="1"/>
    <col min="9713" max="9713" width="2.42578125" style="11" customWidth="1"/>
    <col min="9714" max="9714" width="11.5703125" style="11" customWidth="1"/>
    <col min="9715" max="9715" width="2.5703125" style="11" customWidth="1"/>
    <col min="9716" max="9716" width="11.5703125" style="11" customWidth="1"/>
    <col min="9717" max="9717" width="2.42578125" style="11" customWidth="1"/>
    <col min="9718" max="9718" width="10.85546875" style="11" customWidth="1"/>
    <col min="9719" max="9719" width="2.42578125" style="11" customWidth="1"/>
    <col min="9720" max="9720" width="11.140625" style="11" customWidth="1"/>
    <col min="9721" max="9721" width="1.85546875" style="11" customWidth="1"/>
    <col min="9722" max="9722" width="11" style="11" customWidth="1"/>
    <col min="9723" max="9723" width="0.85546875" style="11" customWidth="1"/>
    <col min="9724" max="9724" width="1.85546875" style="11" customWidth="1"/>
    <col min="9725" max="9725" width="11.85546875" style="11" bestFit="1" customWidth="1"/>
    <col min="9726" max="9726" width="15.140625" style="11" bestFit="1" customWidth="1"/>
    <col min="9727" max="9727" width="5" style="11" customWidth="1"/>
    <col min="9728" max="9728" width="10.28515625" style="11" bestFit="1" customWidth="1"/>
    <col min="9729" max="9729" width="5" style="11" customWidth="1"/>
    <col min="9730" max="9730" width="10.28515625" style="11" bestFit="1" customWidth="1"/>
    <col min="9731" max="9733" width="9.140625" style="11"/>
    <col min="9734" max="9734" width="10.28515625" style="11" bestFit="1" customWidth="1"/>
    <col min="9735" max="9963" width="9.140625" style="11"/>
    <col min="9964" max="9964" width="3.5703125" style="11" customWidth="1"/>
    <col min="9965" max="9965" width="4.85546875" style="11" customWidth="1"/>
    <col min="9966" max="9966" width="5.42578125" style="11" customWidth="1"/>
    <col min="9967" max="9967" width="31.140625" style="11" customWidth="1"/>
    <col min="9968" max="9968" width="7.7109375" style="11" customWidth="1"/>
    <col min="9969" max="9969" width="2.42578125" style="11" customWidth="1"/>
    <col min="9970" max="9970" width="11.5703125" style="11" customWidth="1"/>
    <col min="9971" max="9971" width="2.5703125" style="11" customWidth="1"/>
    <col min="9972" max="9972" width="11.5703125" style="11" customWidth="1"/>
    <col min="9973" max="9973" width="2.42578125" style="11" customWidth="1"/>
    <col min="9974" max="9974" width="10.85546875" style="11" customWidth="1"/>
    <col min="9975" max="9975" width="2.42578125" style="11" customWidth="1"/>
    <col min="9976" max="9976" width="11.140625" style="11" customWidth="1"/>
    <col min="9977" max="9977" width="1.85546875" style="11" customWidth="1"/>
    <col min="9978" max="9978" width="11" style="11" customWidth="1"/>
    <col min="9979" max="9979" width="0.85546875" style="11" customWidth="1"/>
    <col min="9980" max="9980" width="1.85546875" style="11" customWidth="1"/>
    <col min="9981" max="9981" width="11.85546875" style="11" bestFit="1" customWidth="1"/>
    <col min="9982" max="9982" width="15.140625" style="11" bestFit="1" customWidth="1"/>
    <col min="9983" max="9983" width="5" style="11" customWidth="1"/>
    <col min="9984" max="9984" width="10.28515625" style="11" bestFit="1" customWidth="1"/>
    <col min="9985" max="9985" width="5" style="11" customWidth="1"/>
    <col min="9986" max="9986" width="10.28515625" style="11" bestFit="1" customWidth="1"/>
    <col min="9987" max="9989" width="9.140625" style="11"/>
    <col min="9990" max="9990" width="10.28515625" style="11" bestFit="1" customWidth="1"/>
    <col min="9991" max="10219" width="9.140625" style="11"/>
    <col min="10220" max="10220" width="3.5703125" style="11" customWidth="1"/>
    <col min="10221" max="10221" width="4.85546875" style="11" customWidth="1"/>
    <col min="10222" max="10222" width="5.42578125" style="11" customWidth="1"/>
    <col min="10223" max="10223" width="31.140625" style="11" customWidth="1"/>
    <col min="10224" max="10224" width="7.7109375" style="11" customWidth="1"/>
    <col min="10225" max="10225" width="2.42578125" style="11" customWidth="1"/>
    <col min="10226" max="10226" width="11.5703125" style="11" customWidth="1"/>
    <col min="10227" max="10227" width="2.5703125" style="11" customWidth="1"/>
    <col min="10228" max="10228" width="11.5703125" style="11" customWidth="1"/>
    <col min="10229" max="10229" width="2.42578125" style="11" customWidth="1"/>
    <col min="10230" max="10230" width="10.85546875" style="11" customWidth="1"/>
    <col min="10231" max="10231" width="2.42578125" style="11" customWidth="1"/>
    <col min="10232" max="10232" width="11.140625" style="11" customWidth="1"/>
    <col min="10233" max="10233" width="1.85546875" style="11" customWidth="1"/>
    <col min="10234" max="10234" width="11" style="11" customWidth="1"/>
    <col min="10235" max="10235" width="0.85546875" style="11" customWidth="1"/>
    <col min="10236" max="10236" width="1.85546875" style="11" customWidth="1"/>
    <col min="10237" max="10237" width="11.85546875" style="11" bestFit="1" customWidth="1"/>
    <col min="10238" max="10238" width="15.140625" style="11" bestFit="1" customWidth="1"/>
    <col min="10239" max="10239" width="5" style="11" customWidth="1"/>
    <col min="10240" max="10240" width="10.28515625" style="11" bestFit="1" customWidth="1"/>
    <col min="10241" max="10241" width="5" style="11" customWidth="1"/>
    <col min="10242" max="10242" width="10.28515625" style="11" bestFit="1" customWidth="1"/>
    <col min="10243" max="10245" width="9.140625" style="11"/>
    <col min="10246" max="10246" width="10.28515625" style="11" bestFit="1" customWidth="1"/>
    <col min="10247" max="10475" width="9.140625" style="11"/>
    <col min="10476" max="10476" width="3.5703125" style="11" customWidth="1"/>
    <col min="10477" max="10477" width="4.85546875" style="11" customWidth="1"/>
    <col min="10478" max="10478" width="5.42578125" style="11" customWidth="1"/>
    <col min="10479" max="10479" width="31.140625" style="11" customWidth="1"/>
    <col min="10480" max="10480" width="7.7109375" style="11" customWidth="1"/>
    <col min="10481" max="10481" width="2.42578125" style="11" customWidth="1"/>
    <col min="10482" max="10482" width="11.5703125" style="11" customWidth="1"/>
    <col min="10483" max="10483" width="2.5703125" style="11" customWidth="1"/>
    <col min="10484" max="10484" width="11.5703125" style="11" customWidth="1"/>
    <col min="10485" max="10485" width="2.42578125" style="11" customWidth="1"/>
    <col min="10486" max="10486" width="10.85546875" style="11" customWidth="1"/>
    <col min="10487" max="10487" width="2.42578125" style="11" customWidth="1"/>
    <col min="10488" max="10488" width="11.140625" style="11" customWidth="1"/>
    <col min="10489" max="10489" width="1.85546875" style="11" customWidth="1"/>
    <col min="10490" max="10490" width="11" style="11" customWidth="1"/>
    <col min="10491" max="10491" width="0.85546875" style="11" customWidth="1"/>
    <col min="10492" max="10492" width="1.85546875" style="11" customWidth="1"/>
    <col min="10493" max="10493" width="11.85546875" style="11" bestFit="1" customWidth="1"/>
    <col min="10494" max="10494" width="15.140625" style="11" bestFit="1" customWidth="1"/>
    <col min="10495" max="10495" width="5" style="11" customWidth="1"/>
    <col min="10496" max="10496" width="10.28515625" style="11" bestFit="1" customWidth="1"/>
    <col min="10497" max="10497" width="5" style="11" customWidth="1"/>
    <col min="10498" max="10498" width="10.28515625" style="11" bestFit="1" customWidth="1"/>
    <col min="10499" max="10501" width="9.140625" style="11"/>
    <col min="10502" max="10502" width="10.28515625" style="11" bestFit="1" customWidth="1"/>
    <col min="10503" max="10731" width="9.140625" style="11"/>
    <col min="10732" max="10732" width="3.5703125" style="11" customWidth="1"/>
    <col min="10733" max="10733" width="4.85546875" style="11" customWidth="1"/>
    <col min="10734" max="10734" width="5.42578125" style="11" customWidth="1"/>
    <col min="10735" max="10735" width="31.140625" style="11" customWidth="1"/>
    <col min="10736" max="10736" width="7.7109375" style="11" customWidth="1"/>
    <col min="10737" max="10737" width="2.42578125" style="11" customWidth="1"/>
    <col min="10738" max="10738" width="11.5703125" style="11" customWidth="1"/>
    <col min="10739" max="10739" width="2.5703125" style="11" customWidth="1"/>
    <col min="10740" max="10740" width="11.5703125" style="11" customWidth="1"/>
    <col min="10741" max="10741" width="2.42578125" style="11" customWidth="1"/>
    <col min="10742" max="10742" width="10.85546875" style="11" customWidth="1"/>
    <col min="10743" max="10743" width="2.42578125" style="11" customWidth="1"/>
    <col min="10744" max="10744" width="11.140625" style="11" customWidth="1"/>
    <col min="10745" max="10745" width="1.85546875" style="11" customWidth="1"/>
    <col min="10746" max="10746" width="11" style="11" customWidth="1"/>
    <col min="10747" max="10747" width="0.85546875" style="11" customWidth="1"/>
    <col min="10748" max="10748" width="1.85546875" style="11" customWidth="1"/>
    <col min="10749" max="10749" width="11.85546875" style="11" bestFit="1" customWidth="1"/>
    <col min="10750" max="10750" width="15.140625" style="11" bestFit="1" customWidth="1"/>
    <col min="10751" max="10751" width="5" style="11" customWidth="1"/>
    <col min="10752" max="10752" width="10.28515625" style="11" bestFit="1" customWidth="1"/>
    <col min="10753" max="10753" width="5" style="11" customWidth="1"/>
    <col min="10754" max="10754" width="10.28515625" style="11" bestFit="1" customWidth="1"/>
    <col min="10755" max="10757" width="9.140625" style="11"/>
    <col min="10758" max="10758" width="10.28515625" style="11" bestFit="1" customWidth="1"/>
    <col min="10759" max="10987" width="9.140625" style="11"/>
    <col min="10988" max="10988" width="3.5703125" style="11" customWidth="1"/>
    <col min="10989" max="10989" width="4.85546875" style="11" customWidth="1"/>
    <col min="10990" max="10990" width="5.42578125" style="11" customWidth="1"/>
    <col min="10991" max="10991" width="31.140625" style="11" customWidth="1"/>
    <col min="10992" max="10992" width="7.7109375" style="11" customWidth="1"/>
    <col min="10993" max="10993" width="2.42578125" style="11" customWidth="1"/>
    <col min="10994" max="10994" width="11.5703125" style="11" customWidth="1"/>
    <col min="10995" max="10995" width="2.5703125" style="11" customWidth="1"/>
    <col min="10996" max="10996" width="11.5703125" style="11" customWidth="1"/>
    <col min="10997" max="10997" width="2.42578125" style="11" customWidth="1"/>
    <col min="10998" max="10998" width="10.85546875" style="11" customWidth="1"/>
    <col min="10999" max="10999" width="2.42578125" style="11" customWidth="1"/>
    <col min="11000" max="11000" width="11.140625" style="11" customWidth="1"/>
    <col min="11001" max="11001" width="1.85546875" style="11" customWidth="1"/>
    <col min="11002" max="11002" width="11" style="11" customWidth="1"/>
    <col min="11003" max="11003" width="0.85546875" style="11" customWidth="1"/>
    <col min="11004" max="11004" width="1.85546875" style="11" customWidth="1"/>
    <col min="11005" max="11005" width="11.85546875" style="11" bestFit="1" customWidth="1"/>
    <col min="11006" max="11006" width="15.140625" style="11" bestFit="1" customWidth="1"/>
    <col min="11007" max="11007" width="5" style="11" customWidth="1"/>
    <col min="11008" max="11008" width="10.28515625" style="11" bestFit="1" customWidth="1"/>
    <col min="11009" max="11009" width="5" style="11" customWidth="1"/>
    <col min="11010" max="11010" width="10.28515625" style="11" bestFit="1" customWidth="1"/>
    <col min="11011" max="11013" width="9.140625" style="11"/>
    <col min="11014" max="11014" width="10.28515625" style="11" bestFit="1" customWidth="1"/>
    <col min="11015" max="11243" width="9.140625" style="11"/>
    <col min="11244" max="11244" width="3.5703125" style="11" customWidth="1"/>
    <col min="11245" max="11245" width="4.85546875" style="11" customWidth="1"/>
    <col min="11246" max="11246" width="5.42578125" style="11" customWidth="1"/>
    <col min="11247" max="11247" width="31.140625" style="11" customWidth="1"/>
    <col min="11248" max="11248" width="7.7109375" style="11" customWidth="1"/>
    <col min="11249" max="11249" width="2.42578125" style="11" customWidth="1"/>
    <col min="11250" max="11250" width="11.5703125" style="11" customWidth="1"/>
    <col min="11251" max="11251" width="2.5703125" style="11" customWidth="1"/>
    <col min="11252" max="11252" width="11.5703125" style="11" customWidth="1"/>
    <col min="11253" max="11253" width="2.42578125" style="11" customWidth="1"/>
    <col min="11254" max="11254" width="10.85546875" style="11" customWidth="1"/>
    <col min="11255" max="11255" width="2.42578125" style="11" customWidth="1"/>
    <col min="11256" max="11256" width="11.140625" style="11" customWidth="1"/>
    <col min="11257" max="11257" width="1.85546875" style="11" customWidth="1"/>
    <col min="11258" max="11258" width="11" style="11" customWidth="1"/>
    <col min="11259" max="11259" width="0.85546875" style="11" customWidth="1"/>
    <col min="11260" max="11260" width="1.85546875" style="11" customWidth="1"/>
    <col min="11261" max="11261" width="11.85546875" style="11" bestFit="1" customWidth="1"/>
    <col min="11262" max="11262" width="15.140625" style="11" bestFit="1" customWidth="1"/>
    <col min="11263" max="11263" width="5" style="11" customWidth="1"/>
    <col min="11264" max="11264" width="10.28515625" style="11" bestFit="1" customWidth="1"/>
    <col min="11265" max="11265" width="5" style="11" customWidth="1"/>
    <col min="11266" max="11266" width="10.28515625" style="11" bestFit="1" customWidth="1"/>
    <col min="11267" max="11269" width="9.140625" style="11"/>
    <col min="11270" max="11270" width="10.28515625" style="11" bestFit="1" customWidth="1"/>
    <col min="11271" max="11499" width="9.140625" style="11"/>
    <col min="11500" max="11500" width="3.5703125" style="11" customWidth="1"/>
    <col min="11501" max="11501" width="4.85546875" style="11" customWidth="1"/>
    <col min="11502" max="11502" width="5.42578125" style="11" customWidth="1"/>
    <col min="11503" max="11503" width="31.140625" style="11" customWidth="1"/>
    <col min="11504" max="11504" width="7.7109375" style="11" customWidth="1"/>
    <col min="11505" max="11505" width="2.42578125" style="11" customWidth="1"/>
    <col min="11506" max="11506" width="11.5703125" style="11" customWidth="1"/>
    <col min="11507" max="11507" width="2.5703125" style="11" customWidth="1"/>
    <col min="11508" max="11508" width="11.5703125" style="11" customWidth="1"/>
    <col min="11509" max="11509" width="2.42578125" style="11" customWidth="1"/>
    <col min="11510" max="11510" width="10.85546875" style="11" customWidth="1"/>
    <col min="11511" max="11511" width="2.42578125" style="11" customWidth="1"/>
    <col min="11512" max="11512" width="11.140625" style="11" customWidth="1"/>
    <col min="11513" max="11513" width="1.85546875" style="11" customWidth="1"/>
    <col min="11514" max="11514" width="11" style="11" customWidth="1"/>
    <col min="11515" max="11515" width="0.85546875" style="11" customWidth="1"/>
    <col min="11516" max="11516" width="1.85546875" style="11" customWidth="1"/>
    <col min="11517" max="11517" width="11.85546875" style="11" bestFit="1" customWidth="1"/>
    <col min="11518" max="11518" width="15.140625" style="11" bestFit="1" customWidth="1"/>
    <col min="11519" max="11519" width="5" style="11" customWidth="1"/>
    <col min="11520" max="11520" width="10.28515625" style="11" bestFit="1" customWidth="1"/>
    <col min="11521" max="11521" width="5" style="11" customWidth="1"/>
    <col min="11522" max="11522" width="10.28515625" style="11" bestFit="1" customWidth="1"/>
    <col min="11523" max="11525" width="9.140625" style="11"/>
    <col min="11526" max="11526" width="10.28515625" style="11" bestFit="1" customWidth="1"/>
    <col min="11527" max="11755" width="9.140625" style="11"/>
    <col min="11756" max="11756" width="3.5703125" style="11" customWidth="1"/>
    <col min="11757" max="11757" width="4.85546875" style="11" customWidth="1"/>
    <col min="11758" max="11758" width="5.42578125" style="11" customWidth="1"/>
    <col min="11759" max="11759" width="31.140625" style="11" customWidth="1"/>
    <col min="11760" max="11760" width="7.7109375" style="11" customWidth="1"/>
    <col min="11761" max="11761" width="2.42578125" style="11" customWidth="1"/>
    <col min="11762" max="11762" width="11.5703125" style="11" customWidth="1"/>
    <col min="11763" max="11763" width="2.5703125" style="11" customWidth="1"/>
    <col min="11764" max="11764" width="11.5703125" style="11" customWidth="1"/>
    <col min="11765" max="11765" width="2.42578125" style="11" customWidth="1"/>
    <col min="11766" max="11766" width="10.85546875" style="11" customWidth="1"/>
    <col min="11767" max="11767" width="2.42578125" style="11" customWidth="1"/>
    <col min="11768" max="11768" width="11.140625" style="11" customWidth="1"/>
    <col min="11769" max="11769" width="1.85546875" style="11" customWidth="1"/>
    <col min="11770" max="11770" width="11" style="11" customWidth="1"/>
    <col min="11771" max="11771" width="0.85546875" style="11" customWidth="1"/>
    <col min="11772" max="11772" width="1.85546875" style="11" customWidth="1"/>
    <col min="11773" max="11773" width="11.85546875" style="11" bestFit="1" customWidth="1"/>
    <col min="11774" max="11774" width="15.140625" style="11" bestFit="1" customWidth="1"/>
    <col min="11775" max="11775" width="5" style="11" customWidth="1"/>
    <col min="11776" max="11776" width="10.28515625" style="11" bestFit="1" customWidth="1"/>
    <col min="11777" max="11777" width="5" style="11" customWidth="1"/>
    <col min="11778" max="11778" width="10.28515625" style="11" bestFit="1" customWidth="1"/>
    <col min="11779" max="11781" width="9.140625" style="11"/>
    <col min="11782" max="11782" width="10.28515625" style="11" bestFit="1" customWidth="1"/>
    <col min="11783" max="12011" width="9.140625" style="11"/>
    <col min="12012" max="12012" width="3.5703125" style="11" customWidth="1"/>
    <col min="12013" max="12013" width="4.85546875" style="11" customWidth="1"/>
    <col min="12014" max="12014" width="5.42578125" style="11" customWidth="1"/>
    <col min="12015" max="12015" width="31.140625" style="11" customWidth="1"/>
    <col min="12016" max="12016" width="7.7109375" style="11" customWidth="1"/>
    <col min="12017" max="12017" width="2.42578125" style="11" customWidth="1"/>
    <col min="12018" max="12018" width="11.5703125" style="11" customWidth="1"/>
    <col min="12019" max="12019" width="2.5703125" style="11" customWidth="1"/>
    <col min="12020" max="12020" width="11.5703125" style="11" customWidth="1"/>
    <col min="12021" max="12021" width="2.42578125" style="11" customWidth="1"/>
    <col min="12022" max="12022" width="10.85546875" style="11" customWidth="1"/>
    <col min="12023" max="12023" width="2.42578125" style="11" customWidth="1"/>
    <col min="12024" max="12024" width="11.140625" style="11" customWidth="1"/>
    <col min="12025" max="12025" width="1.85546875" style="11" customWidth="1"/>
    <col min="12026" max="12026" width="11" style="11" customWidth="1"/>
    <col min="12027" max="12027" width="0.85546875" style="11" customWidth="1"/>
    <col min="12028" max="12028" width="1.85546875" style="11" customWidth="1"/>
    <col min="12029" max="12029" width="11.85546875" style="11" bestFit="1" customWidth="1"/>
    <col min="12030" max="12030" width="15.140625" style="11" bestFit="1" customWidth="1"/>
    <col min="12031" max="12031" width="5" style="11" customWidth="1"/>
    <col min="12032" max="12032" width="10.28515625" style="11" bestFit="1" customWidth="1"/>
    <col min="12033" max="12033" width="5" style="11" customWidth="1"/>
    <col min="12034" max="12034" width="10.28515625" style="11" bestFit="1" customWidth="1"/>
    <col min="12035" max="12037" width="9.140625" style="11"/>
    <col min="12038" max="12038" width="10.28515625" style="11" bestFit="1" customWidth="1"/>
    <col min="12039" max="12267" width="9.140625" style="11"/>
    <col min="12268" max="12268" width="3.5703125" style="11" customWidth="1"/>
    <col min="12269" max="12269" width="4.85546875" style="11" customWidth="1"/>
    <col min="12270" max="12270" width="5.42578125" style="11" customWidth="1"/>
    <col min="12271" max="12271" width="31.140625" style="11" customWidth="1"/>
    <col min="12272" max="12272" width="7.7109375" style="11" customWidth="1"/>
    <col min="12273" max="12273" width="2.42578125" style="11" customWidth="1"/>
    <col min="12274" max="12274" width="11.5703125" style="11" customWidth="1"/>
    <col min="12275" max="12275" width="2.5703125" style="11" customWidth="1"/>
    <col min="12276" max="12276" width="11.5703125" style="11" customWidth="1"/>
    <col min="12277" max="12277" width="2.42578125" style="11" customWidth="1"/>
    <col min="12278" max="12278" width="10.85546875" style="11" customWidth="1"/>
    <col min="12279" max="12279" width="2.42578125" style="11" customWidth="1"/>
    <col min="12280" max="12280" width="11.140625" style="11" customWidth="1"/>
    <col min="12281" max="12281" width="1.85546875" style="11" customWidth="1"/>
    <col min="12282" max="12282" width="11" style="11" customWidth="1"/>
    <col min="12283" max="12283" width="0.85546875" style="11" customWidth="1"/>
    <col min="12284" max="12284" width="1.85546875" style="11" customWidth="1"/>
    <col min="12285" max="12285" width="11.85546875" style="11" bestFit="1" customWidth="1"/>
    <col min="12286" max="12286" width="15.140625" style="11" bestFit="1" customWidth="1"/>
    <col min="12287" max="12287" width="5" style="11" customWidth="1"/>
    <col min="12288" max="12288" width="10.28515625" style="11" bestFit="1" customWidth="1"/>
    <col min="12289" max="12289" width="5" style="11" customWidth="1"/>
    <col min="12290" max="12290" width="10.28515625" style="11" bestFit="1" customWidth="1"/>
    <col min="12291" max="12293" width="9.140625" style="11"/>
    <col min="12294" max="12294" width="10.28515625" style="11" bestFit="1" customWidth="1"/>
    <col min="12295" max="12523" width="9.140625" style="11"/>
    <col min="12524" max="12524" width="3.5703125" style="11" customWidth="1"/>
    <col min="12525" max="12525" width="4.85546875" style="11" customWidth="1"/>
    <col min="12526" max="12526" width="5.42578125" style="11" customWidth="1"/>
    <col min="12527" max="12527" width="31.140625" style="11" customWidth="1"/>
    <col min="12528" max="12528" width="7.7109375" style="11" customWidth="1"/>
    <col min="12529" max="12529" width="2.42578125" style="11" customWidth="1"/>
    <col min="12530" max="12530" width="11.5703125" style="11" customWidth="1"/>
    <col min="12531" max="12531" width="2.5703125" style="11" customWidth="1"/>
    <col min="12532" max="12532" width="11.5703125" style="11" customWidth="1"/>
    <col min="12533" max="12533" width="2.42578125" style="11" customWidth="1"/>
    <col min="12534" max="12534" width="10.85546875" style="11" customWidth="1"/>
    <col min="12535" max="12535" width="2.42578125" style="11" customWidth="1"/>
    <col min="12536" max="12536" width="11.140625" style="11" customWidth="1"/>
    <col min="12537" max="12537" width="1.85546875" style="11" customWidth="1"/>
    <col min="12538" max="12538" width="11" style="11" customWidth="1"/>
    <col min="12539" max="12539" width="0.85546875" style="11" customWidth="1"/>
    <col min="12540" max="12540" width="1.85546875" style="11" customWidth="1"/>
    <col min="12541" max="12541" width="11.85546875" style="11" bestFit="1" customWidth="1"/>
    <col min="12542" max="12542" width="15.140625" style="11" bestFit="1" customWidth="1"/>
    <col min="12543" max="12543" width="5" style="11" customWidth="1"/>
    <col min="12544" max="12544" width="10.28515625" style="11" bestFit="1" customWidth="1"/>
    <col min="12545" max="12545" width="5" style="11" customWidth="1"/>
    <col min="12546" max="12546" width="10.28515625" style="11" bestFit="1" customWidth="1"/>
    <col min="12547" max="12549" width="9.140625" style="11"/>
    <col min="12550" max="12550" width="10.28515625" style="11" bestFit="1" customWidth="1"/>
    <col min="12551" max="12779" width="9.140625" style="11"/>
    <col min="12780" max="12780" width="3.5703125" style="11" customWidth="1"/>
    <col min="12781" max="12781" width="4.85546875" style="11" customWidth="1"/>
    <col min="12782" max="12782" width="5.42578125" style="11" customWidth="1"/>
    <col min="12783" max="12783" width="31.140625" style="11" customWidth="1"/>
    <col min="12784" max="12784" width="7.7109375" style="11" customWidth="1"/>
    <col min="12785" max="12785" width="2.42578125" style="11" customWidth="1"/>
    <col min="12786" max="12786" width="11.5703125" style="11" customWidth="1"/>
    <col min="12787" max="12787" width="2.5703125" style="11" customWidth="1"/>
    <col min="12788" max="12788" width="11.5703125" style="11" customWidth="1"/>
    <col min="12789" max="12789" width="2.42578125" style="11" customWidth="1"/>
    <col min="12790" max="12790" width="10.85546875" style="11" customWidth="1"/>
    <col min="12791" max="12791" width="2.42578125" style="11" customWidth="1"/>
    <col min="12792" max="12792" width="11.140625" style="11" customWidth="1"/>
    <col min="12793" max="12793" width="1.85546875" style="11" customWidth="1"/>
    <col min="12794" max="12794" width="11" style="11" customWidth="1"/>
    <col min="12795" max="12795" width="0.85546875" style="11" customWidth="1"/>
    <col min="12796" max="12796" width="1.85546875" style="11" customWidth="1"/>
    <col min="12797" max="12797" width="11.85546875" style="11" bestFit="1" customWidth="1"/>
    <col min="12798" max="12798" width="15.140625" style="11" bestFit="1" customWidth="1"/>
    <col min="12799" max="12799" width="5" style="11" customWidth="1"/>
    <col min="12800" max="12800" width="10.28515625" style="11" bestFit="1" customWidth="1"/>
    <col min="12801" max="12801" width="5" style="11" customWidth="1"/>
    <col min="12802" max="12802" width="10.28515625" style="11" bestFit="1" customWidth="1"/>
    <col min="12803" max="12805" width="9.140625" style="11"/>
    <col min="12806" max="12806" width="10.28515625" style="11" bestFit="1" customWidth="1"/>
    <col min="12807" max="13035" width="9.140625" style="11"/>
    <col min="13036" max="13036" width="3.5703125" style="11" customWidth="1"/>
    <col min="13037" max="13037" width="4.85546875" style="11" customWidth="1"/>
    <col min="13038" max="13038" width="5.42578125" style="11" customWidth="1"/>
    <col min="13039" max="13039" width="31.140625" style="11" customWidth="1"/>
    <col min="13040" max="13040" width="7.7109375" style="11" customWidth="1"/>
    <col min="13041" max="13041" width="2.42578125" style="11" customWidth="1"/>
    <col min="13042" max="13042" width="11.5703125" style="11" customWidth="1"/>
    <col min="13043" max="13043" width="2.5703125" style="11" customWidth="1"/>
    <col min="13044" max="13044" width="11.5703125" style="11" customWidth="1"/>
    <col min="13045" max="13045" width="2.42578125" style="11" customWidth="1"/>
    <col min="13046" max="13046" width="10.85546875" style="11" customWidth="1"/>
    <col min="13047" max="13047" width="2.42578125" style="11" customWidth="1"/>
    <col min="13048" max="13048" width="11.140625" style="11" customWidth="1"/>
    <col min="13049" max="13049" width="1.85546875" style="11" customWidth="1"/>
    <col min="13050" max="13050" width="11" style="11" customWidth="1"/>
    <col min="13051" max="13051" width="0.85546875" style="11" customWidth="1"/>
    <col min="13052" max="13052" width="1.85546875" style="11" customWidth="1"/>
    <col min="13053" max="13053" width="11.85546875" style="11" bestFit="1" customWidth="1"/>
    <col min="13054" max="13054" width="15.140625" style="11" bestFit="1" customWidth="1"/>
    <col min="13055" max="13055" width="5" style="11" customWidth="1"/>
    <col min="13056" max="13056" width="10.28515625" style="11" bestFit="1" customWidth="1"/>
    <col min="13057" max="13057" width="5" style="11" customWidth="1"/>
    <col min="13058" max="13058" width="10.28515625" style="11" bestFit="1" customWidth="1"/>
    <col min="13059" max="13061" width="9.140625" style="11"/>
    <col min="13062" max="13062" width="10.28515625" style="11" bestFit="1" customWidth="1"/>
    <col min="13063" max="13291" width="9.140625" style="11"/>
    <col min="13292" max="13292" width="3.5703125" style="11" customWidth="1"/>
    <col min="13293" max="13293" width="4.85546875" style="11" customWidth="1"/>
    <col min="13294" max="13294" width="5.42578125" style="11" customWidth="1"/>
    <col min="13295" max="13295" width="31.140625" style="11" customWidth="1"/>
    <col min="13296" max="13296" width="7.7109375" style="11" customWidth="1"/>
    <col min="13297" max="13297" width="2.42578125" style="11" customWidth="1"/>
    <col min="13298" max="13298" width="11.5703125" style="11" customWidth="1"/>
    <col min="13299" max="13299" width="2.5703125" style="11" customWidth="1"/>
    <col min="13300" max="13300" width="11.5703125" style="11" customWidth="1"/>
    <col min="13301" max="13301" width="2.42578125" style="11" customWidth="1"/>
    <col min="13302" max="13302" width="10.85546875" style="11" customWidth="1"/>
    <col min="13303" max="13303" width="2.42578125" style="11" customWidth="1"/>
    <col min="13304" max="13304" width="11.140625" style="11" customWidth="1"/>
    <col min="13305" max="13305" width="1.85546875" style="11" customWidth="1"/>
    <col min="13306" max="13306" width="11" style="11" customWidth="1"/>
    <col min="13307" max="13307" width="0.85546875" style="11" customWidth="1"/>
    <col min="13308" max="13308" width="1.85546875" style="11" customWidth="1"/>
    <col min="13309" max="13309" width="11.85546875" style="11" bestFit="1" customWidth="1"/>
    <col min="13310" max="13310" width="15.140625" style="11" bestFit="1" customWidth="1"/>
    <col min="13311" max="13311" width="5" style="11" customWidth="1"/>
    <col min="13312" max="13312" width="10.28515625" style="11" bestFit="1" customWidth="1"/>
    <col min="13313" max="13313" width="5" style="11" customWidth="1"/>
    <col min="13314" max="13314" width="10.28515625" style="11" bestFit="1" customWidth="1"/>
    <col min="13315" max="13317" width="9.140625" style="11"/>
    <col min="13318" max="13318" width="10.28515625" style="11" bestFit="1" customWidth="1"/>
    <col min="13319" max="13547" width="9.140625" style="11"/>
    <col min="13548" max="13548" width="3.5703125" style="11" customWidth="1"/>
    <col min="13549" max="13549" width="4.85546875" style="11" customWidth="1"/>
    <col min="13550" max="13550" width="5.42578125" style="11" customWidth="1"/>
    <col min="13551" max="13551" width="31.140625" style="11" customWidth="1"/>
    <col min="13552" max="13552" width="7.7109375" style="11" customWidth="1"/>
    <col min="13553" max="13553" width="2.42578125" style="11" customWidth="1"/>
    <col min="13554" max="13554" width="11.5703125" style="11" customWidth="1"/>
    <col min="13555" max="13555" width="2.5703125" style="11" customWidth="1"/>
    <col min="13556" max="13556" width="11.5703125" style="11" customWidth="1"/>
    <col min="13557" max="13557" width="2.42578125" style="11" customWidth="1"/>
    <col min="13558" max="13558" width="10.85546875" style="11" customWidth="1"/>
    <col min="13559" max="13559" width="2.42578125" style="11" customWidth="1"/>
    <col min="13560" max="13560" width="11.140625" style="11" customWidth="1"/>
    <col min="13561" max="13561" width="1.85546875" style="11" customWidth="1"/>
    <col min="13562" max="13562" width="11" style="11" customWidth="1"/>
    <col min="13563" max="13563" width="0.85546875" style="11" customWidth="1"/>
    <col min="13564" max="13564" width="1.85546875" style="11" customWidth="1"/>
    <col min="13565" max="13565" width="11.85546875" style="11" bestFit="1" customWidth="1"/>
    <col min="13566" max="13566" width="15.140625" style="11" bestFit="1" customWidth="1"/>
    <col min="13567" max="13567" width="5" style="11" customWidth="1"/>
    <col min="13568" max="13568" width="10.28515625" style="11" bestFit="1" customWidth="1"/>
    <col min="13569" max="13569" width="5" style="11" customWidth="1"/>
    <col min="13570" max="13570" width="10.28515625" style="11" bestFit="1" customWidth="1"/>
    <col min="13571" max="13573" width="9.140625" style="11"/>
    <col min="13574" max="13574" width="10.28515625" style="11" bestFit="1" customWidth="1"/>
    <col min="13575" max="13803" width="9.140625" style="11"/>
    <col min="13804" max="13804" width="3.5703125" style="11" customWidth="1"/>
    <col min="13805" max="13805" width="4.85546875" style="11" customWidth="1"/>
    <col min="13806" max="13806" width="5.42578125" style="11" customWidth="1"/>
    <col min="13807" max="13807" width="31.140625" style="11" customWidth="1"/>
    <col min="13808" max="13808" width="7.7109375" style="11" customWidth="1"/>
    <col min="13809" max="13809" width="2.42578125" style="11" customWidth="1"/>
    <col min="13810" max="13810" width="11.5703125" style="11" customWidth="1"/>
    <col min="13811" max="13811" width="2.5703125" style="11" customWidth="1"/>
    <col min="13812" max="13812" width="11.5703125" style="11" customWidth="1"/>
    <col min="13813" max="13813" width="2.42578125" style="11" customWidth="1"/>
    <col min="13814" max="13814" width="10.85546875" style="11" customWidth="1"/>
    <col min="13815" max="13815" width="2.42578125" style="11" customWidth="1"/>
    <col min="13816" max="13816" width="11.140625" style="11" customWidth="1"/>
    <col min="13817" max="13817" width="1.85546875" style="11" customWidth="1"/>
    <col min="13818" max="13818" width="11" style="11" customWidth="1"/>
    <col min="13819" max="13819" width="0.85546875" style="11" customWidth="1"/>
    <col min="13820" max="13820" width="1.85546875" style="11" customWidth="1"/>
    <col min="13821" max="13821" width="11.85546875" style="11" bestFit="1" customWidth="1"/>
    <col min="13822" max="13822" width="15.140625" style="11" bestFit="1" customWidth="1"/>
    <col min="13823" max="13823" width="5" style="11" customWidth="1"/>
    <col min="13824" max="13824" width="10.28515625" style="11" bestFit="1" customWidth="1"/>
    <col min="13825" max="13825" width="5" style="11" customWidth="1"/>
    <col min="13826" max="13826" width="10.28515625" style="11" bestFit="1" customWidth="1"/>
    <col min="13827" max="13829" width="9.140625" style="11"/>
    <col min="13830" max="13830" width="10.28515625" style="11" bestFit="1" customWidth="1"/>
    <col min="13831" max="14059" width="9.140625" style="11"/>
    <col min="14060" max="14060" width="3.5703125" style="11" customWidth="1"/>
    <col min="14061" max="14061" width="4.85546875" style="11" customWidth="1"/>
    <col min="14062" max="14062" width="5.42578125" style="11" customWidth="1"/>
    <col min="14063" max="14063" width="31.140625" style="11" customWidth="1"/>
    <col min="14064" max="14064" width="7.7109375" style="11" customWidth="1"/>
    <col min="14065" max="14065" width="2.42578125" style="11" customWidth="1"/>
    <col min="14066" max="14066" width="11.5703125" style="11" customWidth="1"/>
    <col min="14067" max="14067" width="2.5703125" style="11" customWidth="1"/>
    <col min="14068" max="14068" width="11.5703125" style="11" customWidth="1"/>
    <col min="14069" max="14069" width="2.42578125" style="11" customWidth="1"/>
    <col min="14070" max="14070" width="10.85546875" style="11" customWidth="1"/>
    <col min="14071" max="14071" width="2.42578125" style="11" customWidth="1"/>
    <col min="14072" max="14072" width="11.140625" style="11" customWidth="1"/>
    <col min="14073" max="14073" width="1.85546875" style="11" customWidth="1"/>
    <col min="14074" max="14074" width="11" style="11" customWidth="1"/>
    <col min="14075" max="14075" width="0.85546875" style="11" customWidth="1"/>
    <col min="14076" max="14076" width="1.85546875" style="11" customWidth="1"/>
    <col min="14077" max="14077" width="11.85546875" style="11" bestFit="1" customWidth="1"/>
    <col min="14078" max="14078" width="15.140625" style="11" bestFit="1" customWidth="1"/>
    <col min="14079" max="14079" width="5" style="11" customWidth="1"/>
    <col min="14080" max="14080" width="10.28515625" style="11" bestFit="1" customWidth="1"/>
    <col min="14081" max="14081" width="5" style="11" customWidth="1"/>
    <col min="14082" max="14082" width="10.28515625" style="11" bestFit="1" customWidth="1"/>
    <col min="14083" max="14085" width="9.140625" style="11"/>
    <col min="14086" max="14086" width="10.28515625" style="11" bestFit="1" customWidth="1"/>
    <col min="14087" max="14315" width="9.140625" style="11"/>
    <col min="14316" max="14316" width="3.5703125" style="11" customWidth="1"/>
    <col min="14317" max="14317" width="4.85546875" style="11" customWidth="1"/>
    <col min="14318" max="14318" width="5.42578125" style="11" customWidth="1"/>
    <col min="14319" max="14319" width="31.140625" style="11" customWidth="1"/>
    <col min="14320" max="14320" width="7.7109375" style="11" customWidth="1"/>
    <col min="14321" max="14321" width="2.42578125" style="11" customWidth="1"/>
    <col min="14322" max="14322" width="11.5703125" style="11" customWidth="1"/>
    <col min="14323" max="14323" width="2.5703125" style="11" customWidth="1"/>
    <col min="14324" max="14324" width="11.5703125" style="11" customWidth="1"/>
    <col min="14325" max="14325" width="2.42578125" style="11" customWidth="1"/>
    <col min="14326" max="14326" width="10.85546875" style="11" customWidth="1"/>
    <col min="14327" max="14327" width="2.42578125" style="11" customWidth="1"/>
    <col min="14328" max="14328" width="11.140625" style="11" customWidth="1"/>
    <col min="14329" max="14329" width="1.85546875" style="11" customWidth="1"/>
    <col min="14330" max="14330" width="11" style="11" customWidth="1"/>
    <col min="14331" max="14331" width="0.85546875" style="11" customWidth="1"/>
    <col min="14332" max="14332" width="1.85546875" style="11" customWidth="1"/>
    <col min="14333" max="14333" width="11.85546875" style="11" bestFit="1" customWidth="1"/>
    <col min="14334" max="14334" width="15.140625" style="11" bestFit="1" customWidth="1"/>
    <col min="14335" max="14335" width="5" style="11" customWidth="1"/>
    <col min="14336" max="14336" width="10.28515625" style="11" bestFit="1" customWidth="1"/>
    <col min="14337" max="14337" width="5" style="11" customWidth="1"/>
    <col min="14338" max="14338" width="10.28515625" style="11" bestFit="1" customWidth="1"/>
    <col min="14339" max="14341" width="9.140625" style="11"/>
    <col min="14342" max="14342" width="10.28515625" style="11" bestFit="1" customWidth="1"/>
    <col min="14343" max="14571" width="9.140625" style="11"/>
    <col min="14572" max="14572" width="3.5703125" style="11" customWidth="1"/>
    <col min="14573" max="14573" width="4.85546875" style="11" customWidth="1"/>
    <col min="14574" max="14574" width="5.42578125" style="11" customWidth="1"/>
    <col min="14575" max="14575" width="31.140625" style="11" customWidth="1"/>
    <col min="14576" max="14576" width="7.7109375" style="11" customWidth="1"/>
    <col min="14577" max="14577" width="2.42578125" style="11" customWidth="1"/>
    <col min="14578" max="14578" width="11.5703125" style="11" customWidth="1"/>
    <col min="14579" max="14579" width="2.5703125" style="11" customWidth="1"/>
    <col min="14580" max="14580" width="11.5703125" style="11" customWidth="1"/>
    <col min="14581" max="14581" width="2.42578125" style="11" customWidth="1"/>
    <col min="14582" max="14582" width="10.85546875" style="11" customWidth="1"/>
    <col min="14583" max="14583" width="2.42578125" style="11" customWidth="1"/>
    <col min="14584" max="14584" width="11.140625" style="11" customWidth="1"/>
    <col min="14585" max="14585" width="1.85546875" style="11" customWidth="1"/>
    <col min="14586" max="14586" width="11" style="11" customWidth="1"/>
    <col min="14587" max="14587" width="0.85546875" style="11" customWidth="1"/>
    <col min="14588" max="14588" width="1.85546875" style="11" customWidth="1"/>
    <col min="14589" max="14589" width="11.85546875" style="11" bestFit="1" customWidth="1"/>
    <col min="14590" max="14590" width="15.140625" style="11" bestFit="1" customWidth="1"/>
    <col min="14591" max="14591" width="5" style="11" customWidth="1"/>
    <col min="14592" max="14592" width="10.28515625" style="11" bestFit="1" customWidth="1"/>
    <col min="14593" max="14593" width="5" style="11" customWidth="1"/>
    <col min="14594" max="14594" width="10.28515625" style="11" bestFit="1" customWidth="1"/>
    <col min="14595" max="14597" width="9.140625" style="11"/>
    <col min="14598" max="14598" width="10.28515625" style="11" bestFit="1" customWidth="1"/>
    <col min="14599" max="14827" width="9.140625" style="11"/>
    <col min="14828" max="14828" width="3.5703125" style="11" customWidth="1"/>
    <col min="14829" max="14829" width="4.85546875" style="11" customWidth="1"/>
    <col min="14830" max="14830" width="5.42578125" style="11" customWidth="1"/>
    <col min="14831" max="14831" width="31.140625" style="11" customWidth="1"/>
    <col min="14832" max="14832" width="7.7109375" style="11" customWidth="1"/>
    <col min="14833" max="14833" width="2.42578125" style="11" customWidth="1"/>
    <col min="14834" max="14834" width="11.5703125" style="11" customWidth="1"/>
    <col min="14835" max="14835" width="2.5703125" style="11" customWidth="1"/>
    <col min="14836" max="14836" width="11.5703125" style="11" customWidth="1"/>
    <col min="14837" max="14837" width="2.42578125" style="11" customWidth="1"/>
    <col min="14838" max="14838" width="10.85546875" style="11" customWidth="1"/>
    <col min="14839" max="14839" width="2.42578125" style="11" customWidth="1"/>
    <col min="14840" max="14840" width="11.140625" style="11" customWidth="1"/>
    <col min="14841" max="14841" width="1.85546875" style="11" customWidth="1"/>
    <col min="14842" max="14842" width="11" style="11" customWidth="1"/>
    <col min="14843" max="14843" width="0.85546875" style="11" customWidth="1"/>
    <col min="14844" max="14844" width="1.85546875" style="11" customWidth="1"/>
    <col min="14845" max="14845" width="11.85546875" style="11" bestFit="1" customWidth="1"/>
    <col min="14846" max="14846" width="15.140625" style="11" bestFit="1" customWidth="1"/>
    <col min="14847" max="14847" width="5" style="11" customWidth="1"/>
    <col min="14848" max="14848" width="10.28515625" style="11" bestFit="1" customWidth="1"/>
    <col min="14849" max="14849" width="5" style="11" customWidth="1"/>
    <col min="14850" max="14850" width="10.28515625" style="11" bestFit="1" customWidth="1"/>
    <col min="14851" max="14853" width="9.140625" style="11"/>
    <col min="14854" max="14854" width="10.28515625" style="11" bestFit="1" customWidth="1"/>
    <col min="14855" max="15083" width="9.140625" style="11"/>
    <col min="15084" max="15084" width="3.5703125" style="11" customWidth="1"/>
    <col min="15085" max="15085" width="4.85546875" style="11" customWidth="1"/>
    <col min="15086" max="15086" width="5.42578125" style="11" customWidth="1"/>
    <col min="15087" max="15087" width="31.140625" style="11" customWidth="1"/>
    <col min="15088" max="15088" width="7.7109375" style="11" customWidth="1"/>
    <col min="15089" max="15089" width="2.42578125" style="11" customWidth="1"/>
    <col min="15090" max="15090" width="11.5703125" style="11" customWidth="1"/>
    <col min="15091" max="15091" width="2.5703125" style="11" customWidth="1"/>
    <col min="15092" max="15092" width="11.5703125" style="11" customWidth="1"/>
    <col min="15093" max="15093" width="2.42578125" style="11" customWidth="1"/>
    <col min="15094" max="15094" width="10.85546875" style="11" customWidth="1"/>
    <col min="15095" max="15095" width="2.42578125" style="11" customWidth="1"/>
    <col min="15096" max="15096" width="11.140625" style="11" customWidth="1"/>
    <col min="15097" max="15097" width="1.85546875" style="11" customWidth="1"/>
    <col min="15098" max="15098" width="11" style="11" customWidth="1"/>
    <col min="15099" max="15099" width="0.85546875" style="11" customWidth="1"/>
    <col min="15100" max="15100" width="1.85546875" style="11" customWidth="1"/>
    <col min="15101" max="15101" width="11.85546875" style="11" bestFit="1" customWidth="1"/>
    <col min="15102" max="15102" width="15.140625" style="11" bestFit="1" customWidth="1"/>
    <col min="15103" max="15103" width="5" style="11" customWidth="1"/>
    <col min="15104" max="15104" width="10.28515625" style="11" bestFit="1" customWidth="1"/>
    <col min="15105" max="15105" width="5" style="11" customWidth="1"/>
    <col min="15106" max="15106" width="10.28515625" style="11" bestFit="1" customWidth="1"/>
    <col min="15107" max="15109" width="9.140625" style="11"/>
    <col min="15110" max="15110" width="10.28515625" style="11" bestFit="1" customWidth="1"/>
    <col min="15111" max="15339" width="9.140625" style="11"/>
    <col min="15340" max="15340" width="3.5703125" style="11" customWidth="1"/>
    <col min="15341" max="15341" width="4.85546875" style="11" customWidth="1"/>
    <col min="15342" max="15342" width="5.42578125" style="11" customWidth="1"/>
    <col min="15343" max="15343" width="31.140625" style="11" customWidth="1"/>
    <col min="15344" max="15344" width="7.7109375" style="11" customWidth="1"/>
    <col min="15345" max="15345" width="2.42578125" style="11" customWidth="1"/>
    <col min="15346" max="15346" width="11.5703125" style="11" customWidth="1"/>
    <col min="15347" max="15347" width="2.5703125" style="11" customWidth="1"/>
    <col min="15348" max="15348" width="11.5703125" style="11" customWidth="1"/>
    <col min="15349" max="15349" width="2.42578125" style="11" customWidth="1"/>
    <col min="15350" max="15350" width="10.85546875" style="11" customWidth="1"/>
    <col min="15351" max="15351" width="2.42578125" style="11" customWidth="1"/>
    <col min="15352" max="15352" width="11.140625" style="11" customWidth="1"/>
    <col min="15353" max="15353" width="1.85546875" style="11" customWidth="1"/>
    <col min="15354" max="15354" width="11" style="11" customWidth="1"/>
    <col min="15355" max="15355" width="0.85546875" style="11" customWidth="1"/>
    <col min="15356" max="15356" width="1.85546875" style="11" customWidth="1"/>
    <col min="15357" max="15357" width="11.85546875" style="11" bestFit="1" customWidth="1"/>
    <col min="15358" max="15358" width="15.140625" style="11" bestFit="1" customWidth="1"/>
    <col min="15359" max="15359" width="5" style="11" customWidth="1"/>
    <col min="15360" max="15360" width="10.28515625" style="11" bestFit="1" customWidth="1"/>
    <col min="15361" max="15361" width="5" style="11" customWidth="1"/>
    <col min="15362" max="15362" width="10.28515625" style="11" bestFit="1" customWidth="1"/>
    <col min="15363" max="15365" width="9.140625" style="11"/>
    <col min="15366" max="15366" width="10.28515625" style="11" bestFit="1" customWidth="1"/>
    <col min="15367" max="15595" width="9.140625" style="11"/>
    <col min="15596" max="15596" width="3.5703125" style="11" customWidth="1"/>
    <col min="15597" max="15597" width="4.85546875" style="11" customWidth="1"/>
    <col min="15598" max="15598" width="5.42578125" style="11" customWidth="1"/>
    <col min="15599" max="15599" width="31.140625" style="11" customWidth="1"/>
    <col min="15600" max="15600" width="7.7109375" style="11" customWidth="1"/>
    <col min="15601" max="15601" width="2.42578125" style="11" customWidth="1"/>
    <col min="15602" max="15602" width="11.5703125" style="11" customWidth="1"/>
    <col min="15603" max="15603" width="2.5703125" style="11" customWidth="1"/>
    <col min="15604" max="15604" width="11.5703125" style="11" customWidth="1"/>
    <col min="15605" max="15605" width="2.42578125" style="11" customWidth="1"/>
    <col min="15606" max="15606" width="10.85546875" style="11" customWidth="1"/>
    <col min="15607" max="15607" width="2.42578125" style="11" customWidth="1"/>
    <col min="15608" max="15608" width="11.140625" style="11" customWidth="1"/>
    <col min="15609" max="15609" width="1.85546875" style="11" customWidth="1"/>
    <col min="15610" max="15610" width="11" style="11" customWidth="1"/>
    <col min="15611" max="15611" width="0.85546875" style="11" customWidth="1"/>
    <col min="15612" max="15612" width="1.85546875" style="11" customWidth="1"/>
    <col min="15613" max="15613" width="11.85546875" style="11" bestFit="1" customWidth="1"/>
    <col min="15614" max="15614" width="15.140625" style="11" bestFit="1" customWidth="1"/>
    <col min="15615" max="15615" width="5" style="11" customWidth="1"/>
    <col min="15616" max="15616" width="10.28515625" style="11" bestFit="1" customWidth="1"/>
    <col min="15617" max="15617" width="5" style="11" customWidth="1"/>
    <col min="15618" max="15618" width="10.28515625" style="11" bestFit="1" customWidth="1"/>
    <col min="15619" max="15621" width="9.140625" style="11"/>
    <col min="15622" max="15622" width="10.28515625" style="11" bestFit="1" customWidth="1"/>
    <col min="15623" max="15851" width="9.140625" style="11"/>
    <col min="15852" max="15852" width="3.5703125" style="11" customWidth="1"/>
    <col min="15853" max="15853" width="4.85546875" style="11" customWidth="1"/>
    <col min="15854" max="15854" width="5.42578125" style="11" customWidth="1"/>
    <col min="15855" max="15855" width="31.140625" style="11" customWidth="1"/>
    <col min="15856" max="15856" width="7.7109375" style="11" customWidth="1"/>
    <col min="15857" max="15857" width="2.42578125" style="11" customWidth="1"/>
    <col min="15858" max="15858" width="11.5703125" style="11" customWidth="1"/>
    <col min="15859" max="15859" width="2.5703125" style="11" customWidth="1"/>
    <col min="15860" max="15860" width="11.5703125" style="11" customWidth="1"/>
    <col min="15861" max="15861" width="2.42578125" style="11" customWidth="1"/>
    <col min="15862" max="15862" width="10.85546875" style="11" customWidth="1"/>
    <col min="15863" max="15863" width="2.42578125" style="11" customWidth="1"/>
    <col min="15864" max="15864" width="11.140625" style="11" customWidth="1"/>
    <col min="15865" max="15865" width="1.85546875" style="11" customWidth="1"/>
    <col min="15866" max="15866" width="11" style="11" customWidth="1"/>
    <col min="15867" max="15867" width="0.85546875" style="11" customWidth="1"/>
    <col min="15868" max="15868" width="1.85546875" style="11" customWidth="1"/>
    <col min="15869" max="15869" width="11.85546875" style="11" bestFit="1" customWidth="1"/>
    <col min="15870" max="15870" width="15.140625" style="11" bestFit="1" customWidth="1"/>
    <col min="15871" max="15871" width="5" style="11" customWidth="1"/>
    <col min="15872" max="15872" width="10.28515625" style="11" bestFit="1" customWidth="1"/>
    <col min="15873" max="15873" width="5" style="11" customWidth="1"/>
    <col min="15874" max="15874" width="10.28515625" style="11" bestFit="1" customWidth="1"/>
    <col min="15875" max="15877" width="9.140625" style="11"/>
    <col min="15878" max="15878" width="10.28515625" style="11" bestFit="1" customWidth="1"/>
    <col min="15879" max="16107" width="9.140625" style="11"/>
    <col min="16108" max="16108" width="3.5703125" style="11" customWidth="1"/>
    <col min="16109" max="16109" width="4.85546875" style="11" customWidth="1"/>
    <col min="16110" max="16110" width="5.42578125" style="11" customWidth="1"/>
    <col min="16111" max="16111" width="31.140625" style="11" customWidth="1"/>
    <col min="16112" max="16112" width="7.7109375" style="11" customWidth="1"/>
    <col min="16113" max="16113" width="2.42578125" style="11" customWidth="1"/>
    <col min="16114" max="16114" width="11.5703125" style="11" customWidth="1"/>
    <col min="16115" max="16115" width="2.5703125" style="11" customWidth="1"/>
    <col min="16116" max="16116" width="11.5703125" style="11" customWidth="1"/>
    <col min="16117" max="16117" width="2.42578125" style="11" customWidth="1"/>
    <col min="16118" max="16118" width="10.85546875" style="11" customWidth="1"/>
    <col min="16119" max="16119" width="2.42578125" style="11" customWidth="1"/>
    <col min="16120" max="16120" width="11.140625" style="11" customWidth="1"/>
    <col min="16121" max="16121" width="1.85546875" style="11" customWidth="1"/>
    <col min="16122" max="16122" width="11" style="11" customWidth="1"/>
    <col min="16123" max="16123" width="0.85546875" style="11" customWidth="1"/>
    <col min="16124" max="16124" width="1.85546875" style="11" customWidth="1"/>
    <col min="16125" max="16125" width="11.85546875" style="11" bestFit="1" customWidth="1"/>
    <col min="16126" max="16126" width="15.140625" style="11" bestFit="1" customWidth="1"/>
    <col min="16127" max="16127" width="5" style="11" customWidth="1"/>
    <col min="16128" max="16128" width="10.28515625" style="11" bestFit="1" customWidth="1"/>
    <col min="16129" max="16129" width="5" style="11" customWidth="1"/>
    <col min="16130" max="16130" width="10.28515625" style="11" bestFit="1" customWidth="1"/>
    <col min="16131" max="16133" width="9.140625" style="11"/>
    <col min="16134" max="16134" width="10.28515625" style="11" bestFit="1" customWidth="1"/>
    <col min="16135" max="16368" width="9.140625" style="11"/>
    <col min="16369" max="16381" width="9" style="11" customWidth="1"/>
    <col min="16382" max="16384" width="9" style="11"/>
  </cols>
  <sheetData>
    <row r="1" spans="1:17" ht="23.25" customHeight="1" x14ac:dyDescent="0.25">
      <c r="B1" s="1993" t="str">
        <f>'سر برگ صفحات'!A1</f>
        <v>شرکت داروسازان التیام (سهامی خاص)</v>
      </c>
      <c r="C1" s="1993"/>
      <c r="D1" s="1993"/>
      <c r="E1" s="1993"/>
      <c r="F1" s="1993"/>
      <c r="G1" s="1993"/>
      <c r="H1" s="1993"/>
      <c r="I1" s="1993"/>
      <c r="J1" s="1993"/>
      <c r="K1" s="1260"/>
      <c r="L1" s="1261"/>
      <c r="M1" s="1261"/>
    </row>
    <row r="2" spans="1:17" ht="23.25" customHeight="1" x14ac:dyDescent="0.25">
      <c r="B2" s="1994" t="str">
        <f>[6]HL!A14</f>
        <v>يادداشتهاي توضيحي صورت هاي مالي</v>
      </c>
      <c r="C2" s="1994"/>
      <c r="D2" s="1994"/>
      <c r="E2" s="1994"/>
      <c r="F2" s="1994"/>
      <c r="G2" s="1994"/>
      <c r="H2" s="1994"/>
      <c r="I2" s="1994"/>
      <c r="J2" s="1994"/>
      <c r="K2" s="1260"/>
      <c r="L2" s="1261"/>
      <c r="M2" s="1261"/>
    </row>
    <row r="3" spans="1:17" ht="23.25" customHeight="1" x14ac:dyDescent="0.25">
      <c r="B3" s="1994" t="str">
        <f>'سر برگ صفحات'!A3</f>
        <v>سال مالی منتهی به 30 اسفند 1403</v>
      </c>
      <c r="C3" s="1994"/>
      <c r="D3" s="1994"/>
      <c r="E3" s="1994"/>
      <c r="F3" s="1994"/>
      <c r="G3" s="1994"/>
      <c r="H3" s="1994"/>
      <c r="I3" s="1994"/>
      <c r="J3" s="1994"/>
      <c r="K3" s="1260"/>
      <c r="L3" s="1261"/>
      <c r="M3" s="1261"/>
    </row>
    <row r="4" spans="1:17" ht="23.25" customHeight="1" x14ac:dyDescent="0.25">
      <c r="A4" s="14"/>
      <c r="B4" s="1255" t="s">
        <v>107</v>
      </c>
      <c r="C4" s="1236" t="s">
        <v>113</v>
      </c>
      <c r="D4" s="14"/>
      <c r="E4" s="58"/>
      <c r="F4" s="14"/>
      <c r="G4" s="162"/>
      <c r="H4" s="14"/>
      <c r="I4" s="58"/>
      <c r="J4" s="14"/>
    </row>
    <row r="5" spans="1:17" ht="23.25" customHeight="1" x14ac:dyDescent="0.25">
      <c r="A5" s="14"/>
      <c r="B5" s="246"/>
      <c r="C5" s="9"/>
      <c r="D5" s="14"/>
      <c r="E5" s="58"/>
      <c r="F5" s="14"/>
      <c r="G5" s="162"/>
      <c r="H5" s="14"/>
      <c r="I5" s="58"/>
      <c r="J5" s="14"/>
    </row>
    <row r="6" spans="1:17" ht="23.25" customHeight="1" x14ac:dyDescent="0.25">
      <c r="A6" s="45"/>
      <c r="B6" s="178"/>
      <c r="C6" s="63"/>
      <c r="D6" s="45"/>
      <c r="E6" s="1167" t="s">
        <v>1316</v>
      </c>
      <c r="F6" s="1168"/>
      <c r="G6" s="1147" t="str">
        <f>'سر برگ صفحات'!A7</f>
        <v>سال 1403</v>
      </c>
      <c r="H6" s="1168"/>
      <c r="I6" s="1167" t="str">
        <f>'سر برگ صفحات'!A8</f>
        <v>سال 1402</v>
      </c>
      <c r="J6" s="1262"/>
    </row>
    <row r="7" spans="1:17" s="14" customFormat="1" ht="23.25" customHeight="1" x14ac:dyDescent="0.25">
      <c r="A7" s="45"/>
      <c r="B7" s="178"/>
      <c r="C7" s="238"/>
      <c r="D7" s="45"/>
      <c r="E7" s="1235"/>
      <c r="F7" s="1235"/>
      <c r="G7" s="1371" t="s">
        <v>1709</v>
      </c>
      <c r="H7" s="1235"/>
      <c r="I7" s="1266" t="s">
        <v>1709</v>
      </c>
      <c r="J7" s="45"/>
      <c r="K7" s="52"/>
      <c r="N7" s="11"/>
      <c r="O7" s="11"/>
      <c r="P7" s="11"/>
      <c r="Q7" s="11"/>
    </row>
    <row r="8" spans="1:17" s="1127" customFormat="1" ht="23.25" customHeight="1" x14ac:dyDescent="0.25">
      <c r="A8" s="1264">
        <v>7</v>
      </c>
      <c r="B8" s="1257"/>
      <c r="C8" s="1092" t="s">
        <v>767</v>
      </c>
      <c r="D8" s="1155"/>
      <c r="E8" s="1257" t="s">
        <v>1925</v>
      </c>
      <c r="G8" s="1906">
        <f>'60-20moin'!CN277</f>
        <v>1533062825457</v>
      </c>
      <c r="H8" s="1093"/>
      <c r="I8" s="1127">
        <v>1052171039382</v>
      </c>
      <c r="K8" s="1263"/>
    </row>
    <row r="9" spans="1:17" s="1127" customFormat="1" ht="23.25" customHeight="1" x14ac:dyDescent="0.25">
      <c r="A9" s="1264">
        <v>7</v>
      </c>
      <c r="B9" s="1257"/>
      <c r="C9" s="1092" t="s">
        <v>2045</v>
      </c>
      <c r="D9" s="1155"/>
      <c r="E9" s="1257"/>
      <c r="G9" s="1906">
        <f>'60-20moin'!CO277</f>
        <v>608228679153</v>
      </c>
      <c r="H9" s="1093"/>
      <c r="I9" s="1127">
        <v>369451856275</v>
      </c>
      <c r="K9" s="1263"/>
    </row>
    <row r="10" spans="1:17" s="1127" customFormat="1" ht="23.25" customHeight="1" x14ac:dyDescent="0.25">
      <c r="A10" s="1264"/>
      <c r="B10" s="1257"/>
      <c r="C10" s="1092" t="s">
        <v>1572</v>
      </c>
      <c r="D10" s="1155"/>
      <c r="E10" s="1257"/>
      <c r="G10" s="1906">
        <f>'60-20moin'!DP277</f>
        <v>35272696266</v>
      </c>
      <c r="H10" s="1093"/>
      <c r="I10" s="1127">
        <v>32000252404</v>
      </c>
      <c r="K10" s="1263"/>
    </row>
    <row r="11" spans="1:17" s="1127" customFormat="1" ht="23.25" customHeight="1" x14ac:dyDescent="0.25">
      <c r="A11" s="1264">
        <v>7</v>
      </c>
      <c r="B11" s="1257"/>
      <c r="C11" s="1093" t="s">
        <v>1619</v>
      </c>
      <c r="E11" s="1257" t="s">
        <v>1968</v>
      </c>
      <c r="G11" s="1906">
        <f>'60-20moin'!CR277</f>
        <v>275981632583</v>
      </c>
      <c r="H11" s="1093"/>
      <c r="I11" s="1127">
        <v>188202705523</v>
      </c>
      <c r="K11" s="1263"/>
    </row>
    <row r="12" spans="1:17" s="1127" customFormat="1" ht="23.25" customHeight="1" x14ac:dyDescent="0.25">
      <c r="A12" s="1264">
        <v>7</v>
      </c>
      <c r="B12" s="1257"/>
      <c r="C12" s="1093" t="s">
        <v>1620</v>
      </c>
      <c r="D12" s="1155"/>
      <c r="E12" s="1257"/>
      <c r="G12" s="1906">
        <f>'60-20moin'!DA277</f>
        <v>193388664837</v>
      </c>
      <c r="H12" s="1093"/>
      <c r="I12" s="1127">
        <v>163311640610</v>
      </c>
      <c r="K12" s="1263"/>
    </row>
    <row r="13" spans="1:17" s="1127" customFormat="1" ht="23.25" customHeight="1" x14ac:dyDescent="0.25">
      <c r="A13" s="1264">
        <v>7</v>
      </c>
      <c r="B13" s="1257"/>
      <c r="C13" s="1092" t="s">
        <v>1621</v>
      </c>
      <c r="D13" s="1155"/>
      <c r="E13" s="1257"/>
      <c r="G13" s="1906">
        <f>'60-20moin'!DQ277</f>
        <v>10027183333</v>
      </c>
      <c r="H13" s="1093"/>
      <c r="I13" s="1127">
        <v>6920733333</v>
      </c>
      <c r="K13" s="1263"/>
    </row>
    <row r="14" spans="1:17" s="1127" customFormat="1" ht="23.25" customHeight="1" x14ac:dyDescent="0.25">
      <c r="A14" s="1264">
        <v>7</v>
      </c>
      <c r="B14" s="1257"/>
      <c r="C14" s="1093" t="s">
        <v>1570</v>
      </c>
      <c r="E14" s="1257"/>
      <c r="G14" s="1906">
        <f>'60-20moin'!DR277</f>
        <v>35232750002</v>
      </c>
      <c r="H14" s="1093"/>
      <c r="I14" s="1127">
        <v>27187333332</v>
      </c>
      <c r="K14" s="1263"/>
    </row>
    <row r="15" spans="1:17" s="1127" customFormat="1" ht="23.25" customHeight="1" x14ac:dyDescent="0.25">
      <c r="A15" s="1264">
        <v>7</v>
      </c>
      <c r="B15" s="1257"/>
      <c r="C15" s="1093" t="s">
        <v>1622</v>
      </c>
      <c r="E15" s="1257"/>
      <c r="G15" s="1906">
        <f>'60-20moin'!CP277</f>
        <v>104719532287</v>
      </c>
      <c r="H15" s="1093"/>
      <c r="I15" s="1127">
        <v>71416403236</v>
      </c>
      <c r="K15" s="1263"/>
    </row>
    <row r="16" spans="1:17" s="1127" customFormat="1" ht="23.25" customHeight="1" x14ac:dyDescent="0.25">
      <c r="A16" s="1264">
        <v>7</v>
      </c>
      <c r="B16" s="1257"/>
      <c r="C16" s="1092" t="s">
        <v>1138</v>
      </c>
      <c r="D16" s="1155"/>
      <c r="E16" s="1257"/>
      <c r="G16" s="1906">
        <f>'60-20moin'!CX277</f>
        <v>90882026585</v>
      </c>
      <c r="H16" s="1093"/>
      <c r="I16" s="1127">
        <v>73400587145</v>
      </c>
      <c r="K16" s="1263"/>
    </row>
    <row r="17" spans="1:13" s="1127" customFormat="1" ht="23.25" customHeight="1" x14ac:dyDescent="0.25">
      <c r="A17" s="1264">
        <v>7</v>
      </c>
      <c r="B17" s="1257"/>
      <c r="C17" s="1093" t="s">
        <v>1623</v>
      </c>
      <c r="E17" s="1257"/>
      <c r="G17" s="1906">
        <f>'60-20moin'!CQ236</f>
        <v>144575446544</v>
      </c>
      <c r="H17" s="1093"/>
      <c r="I17" s="1127">
        <v>87606116731</v>
      </c>
      <c r="K17" s="1263"/>
    </row>
    <row r="18" spans="1:13" s="1127" customFormat="1" ht="23.25" customHeight="1" x14ac:dyDescent="0.25">
      <c r="A18" s="1264">
        <v>7</v>
      </c>
      <c r="B18" s="1257"/>
      <c r="C18" s="1093" t="s">
        <v>1624</v>
      </c>
      <c r="E18" s="1257"/>
      <c r="G18" s="1906">
        <f>'60-20moin'!CQ235</f>
        <v>7250846950</v>
      </c>
      <c r="H18" s="1093"/>
      <c r="I18" s="1127">
        <v>7683770551</v>
      </c>
      <c r="K18" s="1263"/>
    </row>
    <row r="19" spans="1:13" s="1127" customFormat="1" ht="23.25" customHeight="1" x14ac:dyDescent="0.25">
      <c r="A19" s="1264">
        <v>7</v>
      </c>
      <c r="B19" s="1257"/>
      <c r="C19" s="1093" t="s">
        <v>1625</v>
      </c>
      <c r="E19" s="1257"/>
      <c r="G19" s="1906">
        <f>'60-20moin'!DM277</f>
        <v>10745908908</v>
      </c>
      <c r="H19" s="1093"/>
      <c r="I19" s="1127">
        <v>7782891858</v>
      </c>
      <c r="K19" s="1263"/>
    </row>
    <row r="20" spans="1:13" s="1127" customFormat="1" ht="23.25" customHeight="1" x14ac:dyDescent="0.25">
      <c r="A20" s="1264">
        <v>7</v>
      </c>
      <c r="B20" s="1257"/>
      <c r="C20" s="1093" t="s">
        <v>1626</v>
      </c>
      <c r="E20" s="1257"/>
      <c r="G20" s="1906">
        <f>'60-20moin'!DD277</f>
        <v>185568399188</v>
      </c>
      <c r="H20" s="1093"/>
      <c r="I20" s="1127">
        <v>115400878522</v>
      </c>
      <c r="K20" s="1263"/>
    </row>
    <row r="21" spans="1:13" s="1127" customFormat="1" ht="23.25" customHeight="1" x14ac:dyDescent="0.25">
      <c r="A21" s="1264">
        <v>7</v>
      </c>
      <c r="B21" s="1257"/>
      <c r="C21" s="1093" t="s">
        <v>1627</v>
      </c>
      <c r="E21" s="1257"/>
      <c r="G21" s="1906">
        <f>'60-20moin'!DE277</f>
        <v>32509273933</v>
      </c>
      <c r="H21" s="1093"/>
      <c r="I21" s="1127">
        <v>24963095377</v>
      </c>
      <c r="K21" s="1263"/>
    </row>
    <row r="22" spans="1:13" s="1127" customFormat="1" ht="23.25" customHeight="1" x14ac:dyDescent="0.25">
      <c r="A22" s="1264">
        <v>7</v>
      </c>
      <c r="B22" s="1257"/>
      <c r="C22" s="1093" t="s">
        <v>1628</v>
      </c>
      <c r="E22" s="1257"/>
      <c r="G22" s="1906">
        <f>'60-20moin'!DU277</f>
        <v>167416100</v>
      </c>
      <c r="H22" s="1093"/>
      <c r="I22" s="1127">
        <v>48677875</v>
      </c>
      <c r="K22" s="1263"/>
    </row>
    <row r="23" spans="1:13" s="1127" customFormat="1" ht="23.25" customHeight="1" x14ac:dyDescent="0.25">
      <c r="A23" s="1264">
        <v>7</v>
      </c>
      <c r="B23" s="1257"/>
      <c r="C23" s="1093" t="s">
        <v>1629</v>
      </c>
      <c r="E23" s="1257"/>
      <c r="G23" s="1906">
        <f>'60-20moin'!DG277</f>
        <v>13277136928</v>
      </c>
      <c r="H23" s="1093"/>
      <c r="I23" s="1127">
        <v>8351780061</v>
      </c>
      <c r="K23" s="1263"/>
    </row>
    <row r="24" spans="1:13" s="1127" customFormat="1" ht="23.25" customHeight="1" x14ac:dyDescent="0.25">
      <c r="A24" s="1264">
        <v>7</v>
      </c>
      <c r="B24" s="1257"/>
      <c r="C24" s="1092" t="s">
        <v>1630</v>
      </c>
      <c r="D24" s="1155"/>
      <c r="E24" s="1257"/>
      <c r="G24" s="1906">
        <f>'60-20moin'!DI277</f>
        <v>27642525575</v>
      </c>
      <c r="H24" s="1093"/>
      <c r="I24" s="1127">
        <v>20550070384</v>
      </c>
      <c r="K24" s="1263"/>
    </row>
    <row r="25" spans="1:13" s="1127" customFormat="1" ht="23.25" customHeight="1" x14ac:dyDescent="0.25">
      <c r="A25" s="1264"/>
      <c r="B25" s="1257"/>
      <c r="C25" s="1092" t="s">
        <v>1631</v>
      </c>
      <c r="D25" s="1155"/>
      <c r="E25" s="1257"/>
      <c r="G25" s="1906">
        <f>'60-20moin'!DL277</f>
        <v>11148485405</v>
      </c>
      <c r="H25" s="1093"/>
      <c r="I25" s="1127">
        <v>5914707000</v>
      </c>
      <c r="K25" s="1263"/>
    </row>
    <row r="26" spans="1:13" s="1127" customFormat="1" ht="23.25" customHeight="1" x14ac:dyDescent="0.25">
      <c r="A26" s="1264">
        <v>7</v>
      </c>
      <c r="B26" s="1257"/>
      <c r="C26" s="1092" t="s">
        <v>1632</v>
      </c>
      <c r="D26" s="1155"/>
      <c r="E26" s="1257"/>
      <c r="G26" s="1906">
        <f>'60-20moin'!DB277</f>
        <v>43625059924</v>
      </c>
      <c r="H26" s="1093"/>
      <c r="I26" s="1127">
        <v>27280693566</v>
      </c>
      <c r="K26" s="1263"/>
      <c r="M26" s="1263"/>
    </row>
    <row r="27" spans="1:13" s="1127" customFormat="1" ht="23.25" customHeight="1" x14ac:dyDescent="0.25">
      <c r="A27" s="1264">
        <v>7</v>
      </c>
      <c r="B27" s="1257"/>
      <c r="C27" s="1092" t="s">
        <v>1468</v>
      </c>
      <c r="D27" s="1155"/>
      <c r="E27" s="1257"/>
      <c r="G27" s="1906">
        <f>'60-20moin'!DS277</f>
        <v>2999396040</v>
      </c>
      <c r="H27" s="1093"/>
      <c r="I27" s="1127">
        <v>2039943496</v>
      </c>
      <c r="K27" s="1263"/>
      <c r="M27" s="1263"/>
    </row>
    <row r="28" spans="1:13" s="1127" customFormat="1" ht="23.25" customHeight="1" x14ac:dyDescent="0.25">
      <c r="A28" s="1264">
        <v>7</v>
      </c>
      <c r="B28" s="1257"/>
      <c r="C28" s="1092" t="s">
        <v>1479</v>
      </c>
      <c r="D28" s="1155"/>
      <c r="E28" s="1257"/>
      <c r="G28" s="1906">
        <f>'60-20moin'!DC277</f>
        <v>1905481560</v>
      </c>
      <c r="H28" s="1093"/>
      <c r="I28" s="1127">
        <v>1601878833</v>
      </c>
      <c r="J28" s="1220"/>
      <c r="K28" s="1263"/>
      <c r="M28" s="1263"/>
    </row>
    <row r="29" spans="1:13" s="1127" customFormat="1" ht="23.25" customHeight="1" x14ac:dyDescent="0.25">
      <c r="A29" s="1264">
        <v>7</v>
      </c>
      <c r="B29" s="1097"/>
      <c r="C29" s="1092" t="s">
        <v>1464</v>
      </c>
      <c r="D29" s="1155"/>
      <c r="E29" s="1257"/>
      <c r="G29" s="1906">
        <f>'60-20moin'!DH277</f>
        <v>12157632341</v>
      </c>
      <c r="H29" s="1093"/>
      <c r="I29" s="1127">
        <v>9702257624</v>
      </c>
    </row>
    <row r="30" spans="1:13" s="1127" customFormat="1" ht="23.25" customHeight="1" x14ac:dyDescent="0.25">
      <c r="A30" s="1264">
        <v>7</v>
      </c>
      <c r="B30" s="1257"/>
      <c r="C30" s="1092" t="s">
        <v>1633</v>
      </c>
      <c r="D30" s="1155"/>
      <c r="E30" s="1257"/>
      <c r="G30" s="1906">
        <f>'60-20moin'!DT277</f>
        <v>32924945177</v>
      </c>
      <c r="H30" s="1093"/>
      <c r="I30" s="1127">
        <v>25661935469</v>
      </c>
      <c r="K30" s="1263"/>
    </row>
    <row r="31" spans="1:13" s="1127" customFormat="1" ht="23.25" customHeight="1" x14ac:dyDescent="0.25">
      <c r="A31" s="1264"/>
      <c r="B31" s="1257"/>
      <c r="C31" s="1092" t="s">
        <v>1894</v>
      </c>
      <c r="D31" s="1155"/>
      <c r="E31" s="1257"/>
      <c r="G31" s="1906">
        <f>'60-20moin'!DW277</f>
        <v>2097754501</v>
      </c>
      <c r="H31" s="1093"/>
      <c r="I31" s="1127">
        <v>1185900285</v>
      </c>
      <c r="K31" s="1263"/>
    </row>
    <row r="32" spans="1:13" s="1127" customFormat="1" ht="23.25" customHeight="1" x14ac:dyDescent="0.25">
      <c r="A32" s="1264">
        <v>7</v>
      </c>
      <c r="B32" s="1257"/>
      <c r="C32" s="1092" t="s">
        <v>1035</v>
      </c>
      <c r="E32" s="1257"/>
      <c r="G32" s="1906">
        <f>'60-20moin'!DF277</f>
        <v>1440000000</v>
      </c>
      <c r="H32" s="1093"/>
      <c r="I32" s="1127">
        <v>960000000</v>
      </c>
      <c r="K32" s="1263"/>
    </row>
    <row r="33" spans="1:11" s="1127" customFormat="1" ht="23.25" customHeight="1" x14ac:dyDescent="0.25">
      <c r="A33" s="1264">
        <v>7</v>
      </c>
      <c r="B33" s="1257"/>
      <c r="C33" s="1092" t="s">
        <v>186</v>
      </c>
      <c r="E33" s="1257"/>
      <c r="G33" s="1906">
        <f>'60-20moin'!EA277</f>
        <v>12080058024</v>
      </c>
      <c r="H33" s="1093"/>
      <c r="I33" s="1127">
        <v>9792124779</v>
      </c>
      <c r="K33" s="1263"/>
    </row>
    <row r="34" spans="1:11" s="1093" customFormat="1" ht="23.25" customHeight="1" thickBot="1" x14ac:dyDescent="0.3">
      <c r="A34" s="1093">
        <v>7</v>
      </c>
      <c r="B34" s="1105"/>
      <c r="C34" s="1117" t="s">
        <v>53</v>
      </c>
      <c r="D34" s="1092"/>
      <c r="E34" s="1105"/>
      <c r="G34" s="1907">
        <f>SUM(G8:G33)</f>
        <v>3428911757601</v>
      </c>
      <c r="H34" s="1165"/>
      <c r="I34" s="1880">
        <f>SUM(I8:I33)</f>
        <v>2340589273651</v>
      </c>
      <c r="K34" s="1279"/>
    </row>
    <row r="35" spans="1:11" s="1127" customFormat="1" ht="23.25" customHeight="1" thickTop="1" x14ac:dyDescent="0.25">
      <c r="B35" s="1257"/>
      <c r="C35" s="1117"/>
      <c r="D35" s="1155"/>
      <c r="E35" s="1257"/>
      <c r="G35" s="1372"/>
      <c r="H35" s="1034"/>
      <c r="I35" s="1034"/>
      <c r="K35" s="1263"/>
    </row>
    <row r="36" spans="1:11" s="1127" customFormat="1" ht="23.25" customHeight="1" x14ac:dyDescent="0.25">
      <c r="B36" s="1269" t="s">
        <v>1969</v>
      </c>
      <c r="C36" s="1268" t="s">
        <v>1856</v>
      </c>
      <c r="D36" s="1123"/>
      <c r="E36" s="1268"/>
      <c r="F36" s="1123"/>
      <c r="G36" s="1122"/>
      <c r="K36" s="1263"/>
    </row>
    <row r="37" spans="1:11" s="1127" customFormat="1" ht="25.5" customHeight="1" x14ac:dyDescent="0.25">
      <c r="A37" s="1235">
        <v>14</v>
      </c>
      <c r="B37" s="1251" t="s">
        <v>1970</v>
      </c>
      <c r="C37" s="1322" t="s">
        <v>1857</v>
      </c>
      <c r="E37" s="1257"/>
      <c r="G37" s="1122"/>
      <c r="K37" s="1263"/>
    </row>
    <row r="38" spans="1:11" ht="57.75" customHeight="1" x14ac:dyDescent="0.6">
      <c r="B38" s="1946">
        <v>14</v>
      </c>
      <c r="C38" s="1946"/>
      <c r="D38" s="1946"/>
      <c r="E38" s="1946"/>
      <c r="F38" s="1946"/>
      <c r="G38" s="1946"/>
      <c r="H38" s="1946"/>
      <c r="I38" s="1946"/>
    </row>
  </sheetData>
  <mergeCells count="4">
    <mergeCell ref="B38:I38"/>
    <mergeCell ref="B1:J1"/>
    <mergeCell ref="B2:J2"/>
    <mergeCell ref="B3:J3"/>
  </mergeCells>
  <printOptions horizontalCentered="1"/>
  <pageMargins left="0.15748031496063" right="0.55118110236220497" top="0.25" bottom="0" header="0.25" footer="0"/>
  <pageSetup scale="85"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R42"/>
  <sheetViews>
    <sheetView rightToLeft="1" view="pageBreakPreview" topLeftCell="B31" zoomScaleNormal="100" zoomScaleSheetLayoutView="100" workbookViewId="0">
      <selection activeCell="C17" sqref="C17:E17"/>
    </sheetView>
  </sheetViews>
  <sheetFormatPr defaultRowHeight="22.5" customHeight="1" x14ac:dyDescent="0.25"/>
  <cols>
    <col min="1" max="1" width="4.7109375" style="14" hidden="1" customWidth="1"/>
    <col min="2" max="2" width="7.140625" style="57" customWidth="1"/>
    <col min="3" max="3" width="35" style="34" customWidth="1"/>
    <col min="4" max="4" width="2.5703125" style="14" customWidth="1"/>
    <col min="5" max="5" width="17.5703125" style="57" customWidth="1"/>
    <col min="6" max="6" width="2.5703125" style="14" customWidth="1"/>
    <col min="7" max="7" width="26" style="14" customWidth="1"/>
    <col min="8" max="8" width="2.5703125" style="14" customWidth="1"/>
    <col min="9" max="9" width="26" style="14" customWidth="1"/>
    <col min="10" max="10" width="1.140625" style="14" customWidth="1"/>
    <col min="11" max="11" width="1.140625" style="52" customWidth="1"/>
    <col min="12" max="12" width="15.140625" style="52" bestFit="1" customWidth="1"/>
    <col min="13" max="13" width="11.42578125" style="14" customWidth="1"/>
    <col min="14" max="14" width="10.28515625" style="14" bestFit="1" customWidth="1"/>
    <col min="15" max="15" width="5" style="14" customWidth="1"/>
    <col min="16" max="16" width="10.28515625" style="14" bestFit="1" customWidth="1"/>
    <col min="17" max="19" width="9.140625" style="14"/>
    <col min="20" max="20" width="10.28515625" style="14" bestFit="1" customWidth="1"/>
    <col min="21" max="249" width="9.140625" style="14"/>
    <col min="250" max="250" width="3.5703125" style="14" customWidth="1"/>
    <col min="251" max="251" width="4.85546875" style="14" customWidth="1"/>
    <col min="252" max="252" width="5.42578125" style="14" customWidth="1"/>
    <col min="253" max="253" width="31.140625" style="14" customWidth="1"/>
    <col min="254" max="254" width="7.7109375" style="14" customWidth="1"/>
    <col min="255" max="255" width="2.42578125" style="14" customWidth="1"/>
    <col min="256" max="256" width="11.5703125" style="14" customWidth="1"/>
    <col min="257" max="257" width="2.5703125" style="14" customWidth="1"/>
    <col min="258" max="258" width="11.5703125" style="14" customWidth="1"/>
    <col min="259" max="259" width="2.42578125" style="14" customWidth="1"/>
    <col min="260" max="260" width="10.85546875" style="14" customWidth="1"/>
    <col min="261" max="261" width="2.42578125" style="14" customWidth="1"/>
    <col min="262" max="262" width="11.140625" style="14" customWidth="1"/>
    <col min="263" max="263" width="1.85546875" style="14" customWidth="1"/>
    <col min="264" max="264" width="11" style="14" customWidth="1"/>
    <col min="265" max="265" width="0.85546875" style="14" customWidth="1"/>
    <col min="266" max="266" width="1.85546875" style="14" customWidth="1"/>
    <col min="267" max="267" width="11.85546875" style="14" bestFit="1" customWidth="1"/>
    <col min="268" max="268" width="15.140625" style="14" bestFit="1" customWidth="1"/>
    <col min="269" max="269" width="5" style="14" customWidth="1"/>
    <col min="270" max="270" width="10.28515625" style="14" bestFit="1" customWidth="1"/>
    <col min="271" max="271" width="5" style="14" customWidth="1"/>
    <col min="272" max="272" width="10.28515625" style="14" bestFit="1" customWidth="1"/>
    <col min="273" max="275" width="9.140625" style="14"/>
    <col min="276" max="276" width="10.28515625" style="14" bestFit="1" customWidth="1"/>
    <col min="277" max="505" width="9.140625" style="14"/>
    <col min="506" max="506" width="3.5703125" style="14" customWidth="1"/>
    <col min="507" max="507" width="4.85546875" style="14" customWidth="1"/>
    <col min="508" max="508" width="5.42578125" style="14" customWidth="1"/>
    <col min="509" max="509" width="31.140625" style="14" customWidth="1"/>
    <col min="510" max="510" width="7.7109375" style="14" customWidth="1"/>
    <col min="511" max="511" width="2.42578125" style="14" customWidth="1"/>
    <col min="512" max="512" width="11.5703125" style="14" customWidth="1"/>
    <col min="513" max="513" width="2.5703125" style="14" customWidth="1"/>
    <col min="514" max="514" width="11.5703125" style="14" customWidth="1"/>
    <col min="515" max="515" width="2.42578125" style="14" customWidth="1"/>
    <col min="516" max="516" width="10.85546875" style="14" customWidth="1"/>
    <col min="517" max="517" width="2.42578125" style="14" customWidth="1"/>
    <col min="518" max="518" width="11.140625" style="14" customWidth="1"/>
    <col min="519" max="519" width="1.85546875" style="14" customWidth="1"/>
    <col min="520" max="520" width="11" style="14" customWidth="1"/>
    <col min="521" max="521" width="0.85546875" style="14" customWidth="1"/>
    <col min="522" max="522" width="1.85546875" style="14" customWidth="1"/>
    <col min="523" max="523" width="11.85546875" style="14" bestFit="1" customWidth="1"/>
    <col min="524" max="524" width="15.140625" style="14" bestFit="1" customWidth="1"/>
    <col min="525" max="525" width="5" style="14" customWidth="1"/>
    <col min="526" max="526" width="10.28515625" style="14" bestFit="1" customWidth="1"/>
    <col min="527" max="527" width="5" style="14" customWidth="1"/>
    <col min="528" max="528" width="10.28515625" style="14" bestFit="1" customWidth="1"/>
    <col min="529" max="531" width="9.140625" style="14"/>
    <col min="532" max="532" width="10.28515625" style="14" bestFit="1" customWidth="1"/>
    <col min="533" max="761" width="9.140625" style="14"/>
    <col min="762" max="762" width="3.5703125" style="14" customWidth="1"/>
    <col min="763" max="763" width="4.85546875" style="14" customWidth="1"/>
    <col min="764" max="764" width="5.42578125" style="14" customWidth="1"/>
    <col min="765" max="765" width="31.140625" style="14" customWidth="1"/>
    <col min="766" max="766" width="7.7109375" style="14" customWidth="1"/>
    <col min="767" max="767" width="2.42578125" style="14" customWidth="1"/>
    <col min="768" max="768" width="11.5703125" style="14" customWidth="1"/>
    <col min="769" max="769" width="2.5703125" style="14" customWidth="1"/>
    <col min="770" max="770" width="11.5703125" style="14" customWidth="1"/>
    <col min="771" max="771" width="2.42578125" style="14" customWidth="1"/>
    <col min="772" max="772" width="10.85546875" style="14" customWidth="1"/>
    <col min="773" max="773" width="2.42578125" style="14" customWidth="1"/>
    <col min="774" max="774" width="11.140625" style="14" customWidth="1"/>
    <col min="775" max="775" width="1.85546875" style="14" customWidth="1"/>
    <col min="776" max="776" width="11" style="14" customWidth="1"/>
    <col min="777" max="777" width="0.85546875" style="14" customWidth="1"/>
    <col min="778" max="778" width="1.85546875" style="14" customWidth="1"/>
    <col min="779" max="779" width="11.85546875" style="14" bestFit="1" customWidth="1"/>
    <col min="780" max="780" width="15.140625" style="14" bestFit="1" customWidth="1"/>
    <col min="781" max="781" width="5" style="14" customWidth="1"/>
    <col min="782" max="782" width="10.28515625" style="14" bestFit="1" customWidth="1"/>
    <col min="783" max="783" width="5" style="14" customWidth="1"/>
    <col min="784" max="784" width="10.28515625" style="14" bestFit="1" customWidth="1"/>
    <col min="785" max="787" width="9.140625" style="14"/>
    <col min="788" max="788" width="10.28515625" style="14" bestFit="1" customWidth="1"/>
    <col min="789" max="1017" width="9.140625" style="14"/>
    <col min="1018" max="1018" width="3.5703125" style="14" customWidth="1"/>
    <col min="1019" max="1019" width="4.85546875" style="14" customWidth="1"/>
    <col min="1020" max="1020" width="5.42578125" style="14" customWidth="1"/>
    <col min="1021" max="1021" width="31.140625" style="14" customWidth="1"/>
    <col min="1022" max="1022" width="7.7109375" style="14" customWidth="1"/>
    <col min="1023" max="1023" width="2.42578125" style="14" customWidth="1"/>
    <col min="1024" max="1024" width="11.5703125" style="14" customWidth="1"/>
    <col min="1025" max="1025" width="2.5703125" style="14" customWidth="1"/>
    <col min="1026" max="1026" width="11.5703125" style="14" customWidth="1"/>
    <col min="1027" max="1027" width="2.42578125" style="14" customWidth="1"/>
    <col min="1028" max="1028" width="10.85546875" style="14" customWidth="1"/>
    <col min="1029" max="1029" width="2.42578125" style="14" customWidth="1"/>
    <col min="1030" max="1030" width="11.140625" style="14" customWidth="1"/>
    <col min="1031" max="1031" width="1.85546875" style="14" customWidth="1"/>
    <col min="1032" max="1032" width="11" style="14" customWidth="1"/>
    <col min="1033" max="1033" width="0.85546875" style="14" customWidth="1"/>
    <col min="1034" max="1034" width="1.85546875" style="14" customWidth="1"/>
    <col min="1035" max="1035" width="11.85546875" style="14" bestFit="1" customWidth="1"/>
    <col min="1036" max="1036" width="15.140625" style="14" bestFit="1" customWidth="1"/>
    <col min="1037" max="1037" width="5" style="14" customWidth="1"/>
    <col min="1038" max="1038" width="10.28515625" style="14" bestFit="1" customWidth="1"/>
    <col min="1039" max="1039" width="5" style="14" customWidth="1"/>
    <col min="1040" max="1040" width="10.28515625" style="14" bestFit="1" customWidth="1"/>
    <col min="1041" max="1043" width="9.140625" style="14"/>
    <col min="1044" max="1044" width="10.28515625" style="14" bestFit="1" customWidth="1"/>
    <col min="1045" max="1273" width="9.140625" style="14"/>
    <col min="1274" max="1274" width="3.5703125" style="14" customWidth="1"/>
    <col min="1275" max="1275" width="4.85546875" style="14" customWidth="1"/>
    <col min="1276" max="1276" width="5.42578125" style="14" customWidth="1"/>
    <col min="1277" max="1277" width="31.140625" style="14" customWidth="1"/>
    <col min="1278" max="1278" width="7.7109375" style="14" customWidth="1"/>
    <col min="1279" max="1279" width="2.42578125" style="14" customWidth="1"/>
    <col min="1280" max="1280" width="11.5703125" style="14" customWidth="1"/>
    <col min="1281" max="1281" width="2.5703125" style="14" customWidth="1"/>
    <col min="1282" max="1282" width="11.5703125" style="14" customWidth="1"/>
    <col min="1283" max="1283" width="2.42578125" style="14" customWidth="1"/>
    <col min="1284" max="1284" width="10.85546875" style="14" customWidth="1"/>
    <col min="1285" max="1285" width="2.42578125" style="14" customWidth="1"/>
    <col min="1286" max="1286" width="11.140625" style="14" customWidth="1"/>
    <col min="1287" max="1287" width="1.85546875" style="14" customWidth="1"/>
    <col min="1288" max="1288" width="11" style="14" customWidth="1"/>
    <col min="1289" max="1289" width="0.85546875" style="14" customWidth="1"/>
    <col min="1290" max="1290" width="1.85546875" style="14" customWidth="1"/>
    <col min="1291" max="1291" width="11.85546875" style="14" bestFit="1" customWidth="1"/>
    <col min="1292" max="1292" width="15.140625" style="14" bestFit="1" customWidth="1"/>
    <col min="1293" max="1293" width="5" style="14" customWidth="1"/>
    <col min="1294" max="1294" width="10.28515625" style="14" bestFit="1" customWidth="1"/>
    <col min="1295" max="1295" width="5" style="14" customWidth="1"/>
    <col min="1296" max="1296" width="10.28515625" style="14" bestFit="1" customWidth="1"/>
    <col min="1297" max="1299" width="9.140625" style="14"/>
    <col min="1300" max="1300" width="10.28515625" style="14" bestFit="1" customWidth="1"/>
    <col min="1301" max="1529" width="9.140625" style="14"/>
    <col min="1530" max="1530" width="3.5703125" style="14" customWidth="1"/>
    <col min="1531" max="1531" width="4.85546875" style="14" customWidth="1"/>
    <col min="1532" max="1532" width="5.42578125" style="14" customWidth="1"/>
    <col min="1533" max="1533" width="31.140625" style="14" customWidth="1"/>
    <col min="1534" max="1534" width="7.7109375" style="14" customWidth="1"/>
    <col min="1535" max="1535" width="2.42578125" style="14" customWidth="1"/>
    <col min="1536" max="1536" width="11.5703125" style="14" customWidth="1"/>
    <col min="1537" max="1537" width="2.5703125" style="14" customWidth="1"/>
    <col min="1538" max="1538" width="11.5703125" style="14" customWidth="1"/>
    <col min="1539" max="1539" width="2.42578125" style="14" customWidth="1"/>
    <col min="1540" max="1540" width="10.85546875" style="14" customWidth="1"/>
    <col min="1541" max="1541" width="2.42578125" style="14" customWidth="1"/>
    <col min="1542" max="1542" width="11.140625" style="14" customWidth="1"/>
    <col min="1543" max="1543" width="1.85546875" style="14" customWidth="1"/>
    <col min="1544" max="1544" width="11" style="14" customWidth="1"/>
    <col min="1545" max="1545" width="0.85546875" style="14" customWidth="1"/>
    <col min="1546" max="1546" width="1.85546875" style="14" customWidth="1"/>
    <col min="1547" max="1547" width="11.85546875" style="14" bestFit="1" customWidth="1"/>
    <col min="1548" max="1548" width="15.140625" style="14" bestFit="1" customWidth="1"/>
    <col min="1549" max="1549" width="5" style="14" customWidth="1"/>
    <col min="1550" max="1550" width="10.28515625" style="14" bestFit="1" customWidth="1"/>
    <col min="1551" max="1551" width="5" style="14" customWidth="1"/>
    <col min="1552" max="1552" width="10.28515625" style="14" bestFit="1" customWidth="1"/>
    <col min="1553" max="1555" width="9.140625" style="14"/>
    <col min="1556" max="1556" width="10.28515625" style="14" bestFit="1" customWidth="1"/>
    <col min="1557" max="1785" width="9.140625" style="14"/>
    <col min="1786" max="1786" width="3.5703125" style="14" customWidth="1"/>
    <col min="1787" max="1787" width="4.85546875" style="14" customWidth="1"/>
    <col min="1788" max="1788" width="5.42578125" style="14" customWidth="1"/>
    <col min="1789" max="1789" width="31.140625" style="14" customWidth="1"/>
    <col min="1790" max="1790" width="7.7109375" style="14" customWidth="1"/>
    <col min="1791" max="1791" width="2.42578125" style="14" customWidth="1"/>
    <col min="1792" max="1792" width="11.5703125" style="14" customWidth="1"/>
    <col min="1793" max="1793" width="2.5703125" style="14" customWidth="1"/>
    <col min="1794" max="1794" width="11.5703125" style="14" customWidth="1"/>
    <col min="1795" max="1795" width="2.42578125" style="14" customWidth="1"/>
    <col min="1796" max="1796" width="10.85546875" style="14" customWidth="1"/>
    <col min="1797" max="1797" width="2.42578125" style="14" customWidth="1"/>
    <col min="1798" max="1798" width="11.140625" style="14" customWidth="1"/>
    <col min="1799" max="1799" width="1.85546875" style="14" customWidth="1"/>
    <col min="1800" max="1800" width="11" style="14" customWidth="1"/>
    <col min="1801" max="1801" width="0.85546875" style="14" customWidth="1"/>
    <col min="1802" max="1802" width="1.85546875" style="14" customWidth="1"/>
    <col min="1803" max="1803" width="11.85546875" style="14" bestFit="1" customWidth="1"/>
    <col min="1804" max="1804" width="15.140625" style="14" bestFit="1" customWidth="1"/>
    <col min="1805" max="1805" width="5" style="14" customWidth="1"/>
    <col min="1806" max="1806" width="10.28515625" style="14" bestFit="1" customWidth="1"/>
    <col min="1807" max="1807" width="5" style="14" customWidth="1"/>
    <col min="1808" max="1808" width="10.28515625" style="14" bestFit="1" customWidth="1"/>
    <col min="1809" max="1811" width="9.140625" style="14"/>
    <col min="1812" max="1812" width="10.28515625" style="14" bestFit="1" customWidth="1"/>
    <col min="1813" max="2041" width="9.140625" style="14"/>
    <col min="2042" max="2042" width="3.5703125" style="14" customWidth="1"/>
    <col min="2043" max="2043" width="4.85546875" style="14" customWidth="1"/>
    <col min="2044" max="2044" width="5.42578125" style="14" customWidth="1"/>
    <col min="2045" max="2045" width="31.140625" style="14" customWidth="1"/>
    <col min="2046" max="2046" width="7.7109375" style="14" customWidth="1"/>
    <col min="2047" max="2047" width="2.42578125" style="14" customWidth="1"/>
    <col min="2048" max="2048" width="11.5703125" style="14" customWidth="1"/>
    <col min="2049" max="2049" width="2.5703125" style="14" customWidth="1"/>
    <col min="2050" max="2050" width="11.5703125" style="14" customWidth="1"/>
    <col min="2051" max="2051" width="2.42578125" style="14" customWidth="1"/>
    <col min="2052" max="2052" width="10.85546875" style="14" customWidth="1"/>
    <col min="2053" max="2053" width="2.42578125" style="14" customWidth="1"/>
    <col min="2054" max="2054" width="11.140625" style="14" customWidth="1"/>
    <col min="2055" max="2055" width="1.85546875" style="14" customWidth="1"/>
    <col min="2056" max="2056" width="11" style="14" customWidth="1"/>
    <col min="2057" max="2057" width="0.85546875" style="14" customWidth="1"/>
    <col min="2058" max="2058" width="1.85546875" style="14" customWidth="1"/>
    <col min="2059" max="2059" width="11.85546875" style="14" bestFit="1" customWidth="1"/>
    <col min="2060" max="2060" width="15.140625" style="14" bestFit="1" customWidth="1"/>
    <col min="2061" max="2061" width="5" style="14" customWidth="1"/>
    <col min="2062" max="2062" width="10.28515625" style="14" bestFit="1" customWidth="1"/>
    <col min="2063" max="2063" width="5" style="14" customWidth="1"/>
    <col min="2064" max="2064" width="10.28515625" style="14" bestFit="1" customWidth="1"/>
    <col min="2065" max="2067" width="9.140625" style="14"/>
    <col min="2068" max="2068" width="10.28515625" style="14" bestFit="1" customWidth="1"/>
    <col min="2069" max="2297" width="9.140625" style="14"/>
    <col min="2298" max="2298" width="3.5703125" style="14" customWidth="1"/>
    <col min="2299" max="2299" width="4.85546875" style="14" customWidth="1"/>
    <col min="2300" max="2300" width="5.42578125" style="14" customWidth="1"/>
    <col min="2301" max="2301" width="31.140625" style="14" customWidth="1"/>
    <col min="2302" max="2302" width="7.7109375" style="14" customWidth="1"/>
    <col min="2303" max="2303" width="2.42578125" style="14" customWidth="1"/>
    <col min="2304" max="2304" width="11.5703125" style="14" customWidth="1"/>
    <col min="2305" max="2305" width="2.5703125" style="14" customWidth="1"/>
    <col min="2306" max="2306" width="11.5703125" style="14" customWidth="1"/>
    <col min="2307" max="2307" width="2.42578125" style="14" customWidth="1"/>
    <col min="2308" max="2308" width="10.85546875" style="14" customWidth="1"/>
    <col min="2309" max="2309" width="2.42578125" style="14" customWidth="1"/>
    <col min="2310" max="2310" width="11.140625" style="14" customWidth="1"/>
    <col min="2311" max="2311" width="1.85546875" style="14" customWidth="1"/>
    <col min="2312" max="2312" width="11" style="14" customWidth="1"/>
    <col min="2313" max="2313" width="0.85546875" style="14" customWidth="1"/>
    <col min="2314" max="2314" width="1.85546875" style="14" customWidth="1"/>
    <col min="2315" max="2315" width="11.85546875" style="14" bestFit="1" customWidth="1"/>
    <col min="2316" max="2316" width="15.140625" style="14" bestFit="1" customWidth="1"/>
    <col min="2317" max="2317" width="5" style="14" customWidth="1"/>
    <col min="2318" max="2318" width="10.28515625" style="14" bestFit="1" customWidth="1"/>
    <col min="2319" max="2319" width="5" style="14" customWidth="1"/>
    <col min="2320" max="2320" width="10.28515625" style="14" bestFit="1" customWidth="1"/>
    <col min="2321" max="2323" width="9.140625" style="14"/>
    <col min="2324" max="2324" width="10.28515625" style="14" bestFit="1" customWidth="1"/>
    <col min="2325" max="2553" width="9.140625" style="14"/>
    <col min="2554" max="2554" width="3.5703125" style="14" customWidth="1"/>
    <col min="2555" max="2555" width="4.85546875" style="14" customWidth="1"/>
    <col min="2556" max="2556" width="5.42578125" style="14" customWidth="1"/>
    <col min="2557" max="2557" width="31.140625" style="14" customWidth="1"/>
    <col min="2558" max="2558" width="7.7109375" style="14" customWidth="1"/>
    <col min="2559" max="2559" width="2.42578125" style="14" customWidth="1"/>
    <col min="2560" max="2560" width="11.5703125" style="14" customWidth="1"/>
    <col min="2561" max="2561" width="2.5703125" style="14" customWidth="1"/>
    <col min="2562" max="2562" width="11.5703125" style="14" customWidth="1"/>
    <col min="2563" max="2563" width="2.42578125" style="14" customWidth="1"/>
    <col min="2564" max="2564" width="10.85546875" style="14" customWidth="1"/>
    <col min="2565" max="2565" width="2.42578125" style="14" customWidth="1"/>
    <col min="2566" max="2566" width="11.140625" style="14" customWidth="1"/>
    <col min="2567" max="2567" width="1.85546875" style="14" customWidth="1"/>
    <col min="2568" max="2568" width="11" style="14" customWidth="1"/>
    <col min="2569" max="2569" width="0.85546875" style="14" customWidth="1"/>
    <col min="2570" max="2570" width="1.85546875" style="14" customWidth="1"/>
    <col min="2571" max="2571" width="11.85546875" style="14" bestFit="1" customWidth="1"/>
    <col min="2572" max="2572" width="15.140625" style="14" bestFit="1" customWidth="1"/>
    <col min="2573" max="2573" width="5" style="14" customWidth="1"/>
    <col min="2574" max="2574" width="10.28515625" style="14" bestFit="1" customWidth="1"/>
    <col min="2575" max="2575" width="5" style="14" customWidth="1"/>
    <col min="2576" max="2576" width="10.28515625" style="14" bestFit="1" customWidth="1"/>
    <col min="2577" max="2579" width="9.140625" style="14"/>
    <col min="2580" max="2580" width="10.28515625" style="14" bestFit="1" customWidth="1"/>
    <col min="2581" max="2809" width="9.140625" style="14"/>
    <col min="2810" max="2810" width="3.5703125" style="14" customWidth="1"/>
    <col min="2811" max="2811" width="4.85546875" style="14" customWidth="1"/>
    <col min="2812" max="2812" width="5.42578125" style="14" customWidth="1"/>
    <col min="2813" max="2813" width="31.140625" style="14" customWidth="1"/>
    <col min="2814" max="2814" width="7.7109375" style="14" customWidth="1"/>
    <col min="2815" max="2815" width="2.42578125" style="14" customWidth="1"/>
    <col min="2816" max="2816" width="11.5703125" style="14" customWidth="1"/>
    <col min="2817" max="2817" width="2.5703125" style="14" customWidth="1"/>
    <col min="2818" max="2818" width="11.5703125" style="14" customWidth="1"/>
    <col min="2819" max="2819" width="2.42578125" style="14" customWidth="1"/>
    <col min="2820" max="2820" width="10.85546875" style="14" customWidth="1"/>
    <col min="2821" max="2821" width="2.42578125" style="14" customWidth="1"/>
    <col min="2822" max="2822" width="11.140625" style="14" customWidth="1"/>
    <col min="2823" max="2823" width="1.85546875" style="14" customWidth="1"/>
    <col min="2824" max="2824" width="11" style="14" customWidth="1"/>
    <col min="2825" max="2825" width="0.85546875" style="14" customWidth="1"/>
    <col min="2826" max="2826" width="1.85546875" style="14" customWidth="1"/>
    <col min="2827" max="2827" width="11.85546875" style="14" bestFit="1" customWidth="1"/>
    <col min="2828" max="2828" width="15.140625" style="14" bestFit="1" customWidth="1"/>
    <col min="2829" max="2829" width="5" style="14" customWidth="1"/>
    <col min="2830" max="2830" width="10.28515625" style="14" bestFit="1" customWidth="1"/>
    <col min="2831" max="2831" width="5" style="14" customWidth="1"/>
    <col min="2832" max="2832" width="10.28515625" style="14" bestFit="1" customWidth="1"/>
    <col min="2833" max="2835" width="9.140625" style="14"/>
    <col min="2836" max="2836" width="10.28515625" style="14" bestFit="1" customWidth="1"/>
    <col min="2837" max="3065" width="9.140625" style="14"/>
    <col min="3066" max="3066" width="3.5703125" style="14" customWidth="1"/>
    <col min="3067" max="3067" width="4.85546875" style="14" customWidth="1"/>
    <col min="3068" max="3068" width="5.42578125" style="14" customWidth="1"/>
    <col min="3069" max="3069" width="31.140625" style="14" customWidth="1"/>
    <col min="3070" max="3070" width="7.7109375" style="14" customWidth="1"/>
    <col min="3071" max="3071" width="2.42578125" style="14" customWidth="1"/>
    <col min="3072" max="3072" width="11.5703125" style="14" customWidth="1"/>
    <col min="3073" max="3073" width="2.5703125" style="14" customWidth="1"/>
    <col min="3074" max="3074" width="11.5703125" style="14" customWidth="1"/>
    <col min="3075" max="3075" width="2.42578125" style="14" customWidth="1"/>
    <col min="3076" max="3076" width="10.85546875" style="14" customWidth="1"/>
    <col min="3077" max="3077" width="2.42578125" style="14" customWidth="1"/>
    <col min="3078" max="3078" width="11.140625" style="14" customWidth="1"/>
    <col min="3079" max="3079" width="1.85546875" style="14" customWidth="1"/>
    <col min="3080" max="3080" width="11" style="14" customWidth="1"/>
    <col min="3081" max="3081" width="0.85546875" style="14" customWidth="1"/>
    <col min="3082" max="3082" width="1.85546875" style="14" customWidth="1"/>
    <col min="3083" max="3083" width="11.85546875" style="14" bestFit="1" customWidth="1"/>
    <col min="3084" max="3084" width="15.140625" style="14" bestFit="1" customWidth="1"/>
    <col min="3085" max="3085" width="5" style="14" customWidth="1"/>
    <col min="3086" max="3086" width="10.28515625" style="14" bestFit="1" customWidth="1"/>
    <col min="3087" max="3087" width="5" style="14" customWidth="1"/>
    <col min="3088" max="3088" width="10.28515625" style="14" bestFit="1" customWidth="1"/>
    <col min="3089" max="3091" width="9.140625" style="14"/>
    <col min="3092" max="3092" width="10.28515625" style="14" bestFit="1" customWidth="1"/>
    <col min="3093" max="3321" width="9.140625" style="14"/>
    <col min="3322" max="3322" width="3.5703125" style="14" customWidth="1"/>
    <col min="3323" max="3323" width="4.85546875" style="14" customWidth="1"/>
    <col min="3324" max="3324" width="5.42578125" style="14" customWidth="1"/>
    <col min="3325" max="3325" width="31.140625" style="14" customWidth="1"/>
    <col min="3326" max="3326" width="7.7109375" style="14" customWidth="1"/>
    <col min="3327" max="3327" width="2.42578125" style="14" customWidth="1"/>
    <col min="3328" max="3328" width="11.5703125" style="14" customWidth="1"/>
    <col min="3329" max="3329" width="2.5703125" style="14" customWidth="1"/>
    <col min="3330" max="3330" width="11.5703125" style="14" customWidth="1"/>
    <col min="3331" max="3331" width="2.42578125" style="14" customWidth="1"/>
    <col min="3332" max="3332" width="10.85546875" style="14" customWidth="1"/>
    <col min="3333" max="3333" width="2.42578125" style="14" customWidth="1"/>
    <col min="3334" max="3334" width="11.140625" style="14" customWidth="1"/>
    <col min="3335" max="3335" width="1.85546875" style="14" customWidth="1"/>
    <col min="3336" max="3336" width="11" style="14" customWidth="1"/>
    <col min="3337" max="3337" width="0.85546875" style="14" customWidth="1"/>
    <col min="3338" max="3338" width="1.85546875" style="14" customWidth="1"/>
    <col min="3339" max="3339" width="11.85546875" style="14" bestFit="1" customWidth="1"/>
    <col min="3340" max="3340" width="15.140625" style="14" bestFit="1" customWidth="1"/>
    <col min="3341" max="3341" width="5" style="14" customWidth="1"/>
    <col min="3342" max="3342" width="10.28515625" style="14" bestFit="1" customWidth="1"/>
    <col min="3343" max="3343" width="5" style="14" customWidth="1"/>
    <col min="3344" max="3344" width="10.28515625" style="14" bestFit="1" customWidth="1"/>
    <col min="3345" max="3347" width="9.140625" style="14"/>
    <col min="3348" max="3348" width="10.28515625" style="14" bestFit="1" customWidth="1"/>
    <col min="3349" max="3577" width="9.140625" style="14"/>
    <col min="3578" max="3578" width="3.5703125" style="14" customWidth="1"/>
    <col min="3579" max="3579" width="4.85546875" style="14" customWidth="1"/>
    <col min="3580" max="3580" width="5.42578125" style="14" customWidth="1"/>
    <col min="3581" max="3581" width="31.140625" style="14" customWidth="1"/>
    <col min="3582" max="3582" width="7.7109375" style="14" customWidth="1"/>
    <col min="3583" max="3583" width="2.42578125" style="14" customWidth="1"/>
    <col min="3584" max="3584" width="11.5703125" style="14" customWidth="1"/>
    <col min="3585" max="3585" width="2.5703125" style="14" customWidth="1"/>
    <col min="3586" max="3586" width="11.5703125" style="14" customWidth="1"/>
    <col min="3587" max="3587" width="2.42578125" style="14" customWidth="1"/>
    <col min="3588" max="3588" width="10.85546875" style="14" customWidth="1"/>
    <col min="3589" max="3589" width="2.42578125" style="14" customWidth="1"/>
    <col min="3590" max="3590" width="11.140625" style="14" customWidth="1"/>
    <col min="3591" max="3591" width="1.85546875" style="14" customWidth="1"/>
    <col min="3592" max="3592" width="11" style="14" customWidth="1"/>
    <col min="3593" max="3593" width="0.85546875" style="14" customWidth="1"/>
    <col min="3594" max="3594" width="1.85546875" style="14" customWidth="1"/>
    <col min="3595" max="3595" width="11.85546875" style="14" bestFit="1" customWidth="1"/>
    <col min="3596" max="3596" width="15.140625" style="14" bestFit="1" customWidth="1"/>
    <col min="3597" max="3597" width="5" style="14" customWidth="1"/>
    <col min="3598" max="3598" width="10.28515625" style="14" bestFit="1" customWidth="1"/>
    <col min="3599" max="3599" width="5" style="14" customWidth="1"/>
    <col min="3600" max="3600" width="10.28515625" style="14" bestFit="1" customWidth="1"/>
    <col min="3601" max="3603" width="9.140625" style="14"/>
    <col min="3604" max="3604" width="10.28515625" style="14" bestFit="1" customWidth="1"/>
    <col min="3605" max="3833" width="9.140625" style="14"/>
    <col min="3834" max="3834" width="3.5703125" style="14" customWidth="1"/>
    <col min="3835" max="3835" width="4.85546875" style="14" customWidth="1"/>
    <col min="3836" max="3836" width="5.42578125" style="14" customWidth="1"/>
    <col min="3837" max="3837" width="31.140625" style="14" customWidth="1"/>
    <col min="3838" max="3838" width="7.7109375" style="14" customWidth="1"/>
    <col min="3839" max="3839" width="2.42578125" style="14" customWidth="1"/>
    <col min="3840" max="3840" width="11.5703125" style="14" customWidth="1"/>
    <col min="3841" max="3841" width="2.5703125" style="14" customWidth="1"/>
    <col min="3842" max="3842" width="11.5703125" style="14" customWidth="1"/>
    <col min="3843" max="3843" width="2.42578125" style="14" customWidth="1"/>
    <col min="3844" max="3844" width="10.85546875" style="14" customWidth="1"/>
    <col min="3845" max="3845" width="2.42578125" style="14" customWidth="1"/>
    <col min="3846" max="3846" width="11.140625" style="14" customWidth="1"/>
    <col min="3847" max="3847" width="1.85546875" style="14" customWidth="1"/>
    <col min="3848" max="3848" width="11" style="14" customWidth="1"/>
    <col min="3849" max="3849" width="0.85546875" style="14" customWidth="1"/>
    <col min="3850" max="3850" width="1.85546875" style="14" customWidth="1"/>
    <col min="3851" max="3851" width="11.85546875" style="14" bestFit="1" customWidth="1"/>
    <col min="3852" max="3852" width="15.140625" style="14" bestFit="1" customWidth="1"/>
    <col min="3853" max="3853" width="5" style="14" customWidth="1"/>
    <col min="3854" max="3854" width="10.28515625" style="14" bestFit="1" customWidth="1"/>
    <col min="3855" max="3855" width="5" style="14" customWidth="1"/>
    <col min="3856" max="3856" width="10.28515625" style="14" bestFit="1" customWidth="1"/>
    <col min="3857" max="3859" width="9.140625" style="14"/>
    <col min="3860" max="3860" width="10.28515625" style="14" bestFit="1" customWidth="1"/>
    <col min="3861" max="4089" width="9.140625" style="14"/>
    <col min="4090" max="4090" width="3.5703125" style="14" customWidth="1"/>
    <col min="4091" max="4091" width="4.85546875" style="14" customWidth="1"/>
    <col min="4092" max="4092" width="5.42578125" style="14" customWidth="1"/>
    <col min="4093" max="4093" width="31.140625" style="14" customWidth="1"/>
    <col min="4094" max="4094" width="7.7109375" style="14" customWidth="1"/>
    <col min="4095" max="4095" width="2.42578125" style="14" customWidth="1"/>
    <col min="4096" max="4096" width="11.5703125" style="14" customWidth="1"/>
    <col min="4097" max="4097" width="2.5703125" style="14" customWidth="1"/>
    <col min="4098" max="4098" width="11.5703125" style="14" customWidth="1"/>
    <col min="4099" max="4099" width="2.42578125" style="14" customWidth="1"/>
    <col min="4100" max="4100" width="10.85546875" style="14" customWidth="1"/>
    <col min="4101" max="4101" width="2.42578125" style="14" customWidth="1"/>
    <col min="4102" max="4102" width="11.140625" style="14" customWidth="1"/>
    <col min="4103" max="4103" width="1.85546875" style="14" customWidth="1"/>
    <col min="4104" max="4104" width="11" style="14" customWidth="1"/>
    <col min="4105" max="4105" width="0.85546875" style="14" customWidth="1"/>
    <col min="4106" max="4106" width="1.85546875" style="14" customWidth="1"/>
    <col min="4107" max="4107" width="11.85546875" style="14" bestFit="1" customWidth="1"/>
    <col min="4108" max="4108" width="15.140625" style="14" bestFit="1" customWidth="1"/>
    <col min="4109" max="4109" width="5" style="14" customWidth="1"/>
    <col min="4110" max="4110" width="10.28515625" style="14" bestFit="1" customWidth="1"/>
    <col min="4111" max="4111" width="5" style="14" customWidth="1"/>
    <col min="4112" max="4112" width="10.28515625" style="14" bestFit="1" customWidth="1"/>
    <col min="4113" max="4115" width="9.140625" style="14"/>
    <col min="4116" max="4116" width="10.28515625" style="14" bestFit="1" customWidth="1"/>
    <col min="4117" max="4345" width="9.140625" style="14"/>
    <col min="4346" max="4346" width="3.5703125" style="14" customWidth="1"/>
    <col min="4347" max="4347" width="4.85546875" style="14" customWidth="1"/>
    <col min="4348" max="4348" width="5.42578125" style="14" customWidth="1"/>
    <col min="4349" max="4349" width="31.140625" style="14" customWidth="1"/>
    <col min="4350" max="4350" width="7.7109375" style="14" customWidth="1"/>
    <col min="4351" max="4351" width="2.42578125" style="14" customWidth="1"/>
    <col min="4352" max="4352" width="11.5703125" style="14" customWidth="1"/>
    <col min="4353" max="4353" width="2.5703125" style="14" customWidth="1"/>
    <col min="4354" max="4354" width="11.5703125" style="14" customWidth="1"/>
    <col min="4355" max="4355" width="2.42578125" style="14" customWidth="1"/>
    <col min="4356" max="4356" width="10.85546875" style="14" customWidth="1"/>
    <col min="4357" max="4357" width="2.42578125" style="14" customWidth="1"/>
    <col min="4358" max="4358" width="11.140625" style="14" customWidth="1"/>
    <col min="4359" max="4359" width="1.85546875" style="14" customWidth="1"/>
    <col min="4360" max="4360" width="11" style="14" customWidth="1"/>
    <col min="4361" max="4361" width="0.85546875" style="14" customWidth="1"/>
    <col min="4362" max="4362" width="1.85546875" style="14" customWidth="1"/>
    <col min="4363" max="4363" width="11.85546875" style="14" bestFit="1" customWidth="1"/>
    <col min="4364" max="4364" width="15.140625" style="14" bestFit="1" customWidth="1"/>
    <col min="4365" max="4365" width="5" style="14" customWidth="1"/>
    <col min="4366" max="4366" width="10.28515625" style="14" bestFit="1" customWidth="1"/>
    <col min="4367" max="4367" width="5" style="14" customWidth="1"/>
    <col min="4368" max="4368" width="10.28515625" style="14" bestFit="1" customWidth="1"/>
    <col min="4369" max="4371" width="9.140625" style="14"/>
    <col min="4372" max="4372" width="10.28515625" style="14" bestFit="1" customWidth="1"/>
    <col min="4373" max="4601" width="9.140625" style="14"/>
    <col min="4602" max="4602" width="3.5703125" style="14" customWidth="1"/>
    <col min="4603" max="4603" width="4.85546875" style="14" customWidth="1"/>
    <col min="4604" max="4604" width="5.42578125" style="14" customWidth="1"/>
    <col min="4605" max="4605" width="31.140625" style="14" customWidth="1"/>
    <col min="4606" max="4606" width="7.7109375" style="14" customWidth="1"/>
    <col min="4607" max="4607" width="2.42578125" style="14" customWidth="1"/>
    <col min="4608" max="4608" width="11.5703125" style="14" customWidth="1"/>
    <col min="4609" max="4609" width="2.5703125" style="14" customWidth="1"/>
    <col min="4610" max="4610" width="11.5703125" style="14" customWidth="1"/>
    <col min="4611" max="4611" width="2.42578125" style="14" customWidth="1"/>
    <col min="4612" max="4612" width="10.85546875" style="14" customWidth="1"/>
    <col min="4613" max="4613" width="2.42578125" style="14" customWidth="1"/>
    <col min="4614" max="4614" width="11.140625" style="14" customWidth="1"/>
    <col min="4615" max="4615" width="1.85546875" style="14" customWidth="1"/>
    <col min="4616" max="4616" width="11" style="14" customWidth="1"/>
    <col min="4617" max="4617" width="0.85546875" style="14" customWidth="1"/>
    <col min="4618" max="4618" width="1.85546875" style="14" customWidth="1"/>
    <col min="4619" max="4619" width="11.85546875" style="14" bestFit="1" customWidth="1"/>
    <col min="4620" max="4620" width="15.140625" style="14" bestFit="1" customWidth="1"/>
    <col min="4621" max="4621" width="5" style="14" customWidth="1"/>
    <col min="4622" max="4622" width="10.28515625" style="14" bestFit="1" customWidth="1"/>
    <col min="4623" max="4623" width="5" style="14" customWidth="1"/>
    <col min="4624" max="4624" width="10.28515625" style="14" bestFit="1" customWidth="1"/>
    <col min="4625" max="4627" width="9.140625" style="14"/>
    <col min="4628" max="4628" width="10.28515625" style="14" bestFit="1" customWidth="1"/>
    <col min="4629" max="4857" width="9.140625" style="14"/>
    <col min="4858" max="4858" width="3.5703125" style="14" customWidth="1"/>
    <col min="4859" max="4859" width="4.85546875" style="14" customWidth="1"/>
    <col min="4860" max="4860" width="5.42578125" style="14" customWidth="1"/>
    <col min="4861" max="4861" width="31.140625" style="14" customWidth="1"/>
    <col min="4862" max="4862" width="7.7109375" style="14" customWidth="1"/>
    <col min="4863" max="4863" width="2.42578125" style="14" customWidth="1"/>
    <col min="4864" max="4864" width="11.5703125" style="14" customWidth="1"/>
    <col min="4865" max="4865" width="2.5703125" style="14" customWidth="1"/>
    <col min="4866" max="4866" width="11.5703125" style="14" customWidth="1"/>
    <col min="4867" max="4867" width="2.42578125" style="14" customWidth="1"/>
    <col min="4868" max="4868" width="10.85546875" style="14" customWidth="1"/>
    <col min="4869" max="4869" width="2.42578125" style="14" customWidth="1"/>
    <col min="4870" max="4870" width="11.140625" style="14" customWidth="1"/>
    <col min="4871" max="4871" width="1.85546875" style="14" customWidth="1"/>
    <col min="4872" max="4872" width="11" style="14" customWidth="1"/>
    <col min="4873" max="4873" width="0.85546875" style="14" customWidth="1"/>
    <col min="4874" max="4874" width="1.85546875" style="14" customWidth="1"/>
    <col min="4875" max="4875" width="11.85546875" style="14" bestFit="1" customWidth="1"/>
    <col min="4876" max="4876" width="15.140625" style="14" bestFit="1" customWidth="1"/>
    <col min="4877" max="4877" width="5" style="14" customWidth="1"/>
    <col min="4878" max="4878" width="10.28515625" style="14" bestFit="1" customWidth="1"/>
    <col min="4879" max="4879" width="5" style="14" customWidth="1"/>
    <col min="4880" max="4880" width="10.28515625" style="14" bestFit="1" customWidth="1"/>
    <col min="4881" max="4883" width="9.140625" style="14"/>
    <col min="4884" max="4884" width="10.28515625" style="14" bestFit="1" customWidth="1"/>
    <col min="4885" max="5113" width="9.140625" style="14"/>
    <col min="5114" max="5114" width="3.5703125" style="14" customWidth="1"/>
    <col min="5115" max="5115" width="4.85546875" style="14" customWidth="1"/>
    <col min="5116" max="5116" width="5.42578125" style="14" customWidth="1"/>
    <col min="5117" max="5117" width="31.140625" style="14" customWidth="1"/>
    <col min="5118" max="5118" width="7.7109375" style="14" customWidth="1"/>
    <col min="5119" max="5119" width="2.42578125" style="14" customWidth="1"/>
    <col min="5120" max="5120" width="11.5703125" style="14" customWidth="1"/>
    <col min="5121" max="5121" width="2.5703125" style="14" customWidth="1"/>
    <col min="5122" max="5122" width="11.5703125" style="14" customWidth="1"/>
    <col min="5123" max="5123" width="2.42578125" style="14" customWidth="1"/>
    <col min="5124" max="5124" width="10.85546875" style="14" customWidth="1"/>
    <col min="5125" max="5125" width="2.42578125" style="14" customWidth="1"/>
    <col min="5126" max="5126" width="11.140625" style="14" customWidth="1"/>
    <col min="5127" max="5127" width="1.85546875" style="14" customWidth="1"/>
    <col min="5128" max="5128" width="11" style="14" customWidth="1"/>
    <col min="5129" max="5129" width="0.85546875" style="14" customWidth="1"/>
    <col min="5130" max="5130" width="1.85546875" style="14" customWidth="1"/>
    <col min="5131" max="5131" width="11.85546875" style="14" bestFit="1" customWidth="1"/>
    <col min="5132" max="5132" width="15.140625" style="14" bestFit="1" customWidth="1"/>
    <col min="5133" max="5133" width="5" style="14" customWidth="1"/>
    <col min="5134" max="5134" width="10.28515625" style="14" bestFit="1" customWidth="1"/>
    <col min="5135" max="5135" width="5" style="14" customWidth="1"/>
    <col min="5136" max="5136" width="10.28515625" style="14" bestFit="1" customWidth="1"/>
    <col min="5137" max="5139" width="9.140625" style="14"/>
    <col min="5140" max="5140" width="10.28515625" style="14" bestFit="1" customWidth="1"/>
    <col min="5141" max="5369" width="9.140625" style="14"/>
    <col min="5370" max="5370" width="3.5703125" style="14" customWidth="1"/>
    <col min="5371" max="5371" width="4.85546875" style="14" customWidth="1"/>
    <col min="5372" max="5372" width="5.42578125" style="14" customWidth="1"/>
    <col min="5373" max="5373" width="31.140625" style="14" customWidth="1"/>
    <col min="5374" max="5374" width="7.7109375" style="14" customWidth="1"/>
    <col min="5375" max="5375" width="2.42578125" style="14" customWidth="1"/>
    <col min="5376" max="5376" width="11.5703125" style="14" customWidth="1"/>
    <col min="5377" max="5377" width="2.5703125" style="14" customWidth="1"/>
    <col min="5378" max="5378" width="11.5703125" style="14" customWidth="1"/>
    <col min="5379" max="5379" width="2.42578125" style="14" customWidth="1"/>
    <col min="5380" max="5380" width="10.85546875" style="14" customWidth="1"/>
    <col min="5381" max="5381" width="2.42578125" style="14" customWidth="1"/>
    <col min="5382" max="5382" width="11.140625" style="14" customWidth="1"/>
    <col min="5383" max="5383" width="1.85546875" style="14" customWidth="1"/>
    <col min="5384" max="5384" width="11" style="14" customWidth="1"/>
    <col min="5385" max="5385" width="0.85546875" style="14" customWidth="1"/>
    <col min="5386" max="5386" width="1.85546875" style="14" customWidth="1"/>
    <col min="5387" max="5387" width="11.85546875" style="14" bestFit="1" customWidth="1"/>
    <col min="5388" max="5388" width="15.140625" style="14" bestFit="1" customWidth="1"/>
    <col min="5389" max="5389" width="5" style="14" customWidth="1"/>
    <col min="5390" max="5390" width="10.28515625" style="14" bestFit="1" customWidth="1"/>
    <col min="5391" max="5391" width="5" style="14" customWidth="1"/>
    <col min="5392" max="5392" width="10.28515625" style="14" bestFit="1" customWidth="1"/>
    <col min="5393" max="5395" width="9.140625" style="14"/>
    <col min="5396" max="5396" width="10.28515625" style="14" bestFit="1" customWidth="1"/>
    <col min="5397" max="5625" width="9.140625" style="14"/>
    <col min="5626" max="5626" width="3.5703125" style="14" customWidth="1"/>
    <col min="5627" max="5627" width="4.85546875" style="14" customWidth="1"/>
    <col min="5628" max="5628" width="5.42578125" style="14" customWidth="1"/>
    <col min="5629" max="5629" width="31.140625" style="14" customWidth="1"/>
    <col min="5630" max="5630" width="7.7109375" style="14" customWidth="1"/>
    <col min="5631" max="5631" width="2.42578125" style="14" customWidth="1"/>
    <col min="5632" max="5632" width="11.5703125" style="14" customWidth="1"/>
    <col min="5633" max="5633" width="2.5703125" style="14" customWidth="1"/>
    <col min="5634" max="5634" width="11.5703125" style="14" customWidth="1"/>
    <col min="5635" max="5635" width="2.42578125" style="14" customWidth="1"/>
    <col min="5636" max="5636" width="10.85546875" style="14" customWidth="1"/>
    <col min="5637" max="5637" width="2.42578125" style="14" customWidth="1"/>
    <col min="5638" max="5638" width="11.140625" style="14" customWidth="1"/>
    <col min="5639" max="5639" width="1.85546875" style="14" customWidth="1"/>
    <col min="5640" max="5640" width="11" style="14" customWidth="1"/>
    <col min="5641" max="5641" width="0.85546875" style="14" customWidth="1"/>
    <col min="5642" max="5642" width="1.85546875" style="14" customWidth="1"/>
    <col min="5643" max="5643" width="11.85546875" style="14" bestFit="1" customWidth="1"/>
    <col min="5644" max="5644" width="15.140625" style="14" bestFit="1" customWidth="1"/>
    <col min="5645" max="5645" width="5" style="14" customWidth="1"/>
    <col min="5646" max="5646" width="10.28515625" style="14" bestFit="1" customWidth="1"/>
    <col min="5647" max="5647" width="5" style="14" customWidth="1"/>
    <col min="5648" max="5648" width="10.28515625" style="14" bestFit="1" customWidth="1"/>
    <col min="5649" max="5651" width="9.140625" style="14"/>
    <col min="5652" max="5652" width="10.28515625" style="14" bestFit="1" customWidth="1"/>
    <col min="5653" max="5881" width="9.140625" style="14"/>
    <col min="5882" max="5882" width="3.5703125" style="14" customWidth="1"/>
    <col min="5883" max="5883" width="4.85546875" style="14" customWidth="1"/>
    <col min="5884" max="5884" width="5.42578125" style="14" customWidth="1"/>
    <col min="5885" max="5885" width="31.140625" style="14" customWidth="1"/>
    <col min="5886" max="5886" width="7.7109375" style="14" customWidth="1"/>
    <col min="5887" max="5887" width="2.42578125" style="14" customWidth="1"/>
    <col min="5888" max="5888" width="11.5703125" style="14" customWidth="1"/>
    <col min="5889" max="5889" width="2.5703125" style="14" customWidth="1"/>
    <col min="5890" max="5890" width="11.5703125" style="14" customWidth="1"/>
    <col min="5891" max="5891" width="2.42578125" style="14" customWidth="1"/>
    <col min="5892" max="5892" width="10.85546875" style="14" customWidth="1"/>
    <col min="5893" max="5893" width="2.42578125" style="14" customWidth="1"/>
    <col min="5894" max="5894" width="11.140625" style="14" customWidth="1"/>
    <col min="5895" max="5895" width="1.85546875" style="14" customWidth="1"/>
    <col min="5896" max="5896" width="11" style="14" customWidth="1"/>
    <col min="5897" max="5897" width="0.85546875" style="14" customWidth="1"/>
    <col min="5898" max="5898" width="1.85546875" style="14" customWidth="1"/>
    <col min="5899" max="5899" width="11.85546875" style="14" bestFit="1" customWidth="1"/>
    <col min="5900" max="5900" width="15.140625" style="14" bestFit="1" customWidth="1"/>
    <col min="5901" max="5901" width="5" style="14" customWidth="1"/>
    <col min="5902" max="5902" width="10.28515625" style="14" bestFit="1" customWidth="1"/>
    <col min="5903" max="5903" width="5" style="14" customWidth="1"/>
    <col min="5904" max="5904" width="10.28515625" style="14" bestFit="1" customWidth="1"/>
    <col min="5905" max="5907" width="9.140625" style="14"/>
    <col min="5908" max="5908" width="10.28515625" style="14" bestFit="1" customWidth="1"/>
    <col min="5909" max="6137" width="9.140625" style="14"/>
    <col min="6138" max="6138" width="3.5703125" style="14" customWidth="1"/>
    <col min="6139" max="6139" width="4.85546875" style="14" customWidth="1"/>
    <col min="6140" max="6140" width="5.42578125" style="14" customWidth="1"/>
    <col min="6141" max="6141" width="31.140625" style="14" customWidth="1"/>
    <col min="6142" max="6142" width="7.7109375" style="14" customWidth="1"/>
    <col min="6143" max="6143" width="2.42578125" style="14" customWidth="1"/>
    <col min="6144" max="6144" width="11.5703125" style="14" customWidth="1"/>
    <col min="6145" max="6145" width="2.5703125" style="14" customWidth="1"/>
    <col min="6146" max="6146" width="11.5703125" style="14" customWidth="1"/>
    <col min="6147" max="6147" width="2.42578125" style="14" customWidth="1"/>
    <col min="6148" max="6148" width="10.85546875" style="14" customWidth="1"/>
    <col min="6149" max="6149" width="2.42578125" style="14" customWidth="1"/>
    <col min="6150" max="6150" width="11.140625" style="14" customWidth="1"/>
    <col min="6151" max="6151" width="1.85546875" style="14" customWidth="1"/>
    <col min="6152" max="6152" width="11" style="14" customWidth="1"/>
    <col min="6153" max="6153" width="0.85546875" style="14" customWidth="1"/>
    <col min="6154" max="6154" width="1.85546875" style="14" customWidth="1"/>
    <col min="6155" max="6155" width="11.85546875" style="14" bestFit="1" customWidth="1"/>
    <col min="6156" max="6156" width="15.140625" style="14" bestFit="1" customWidth="1"/>
    <col min="6157" max="6157" width="5" style="14" customWidth="1"/>
    <col min="6158" max="6158" width="10.28515625" style="14" bestFit="1" customWidth="1"/>
    <col min="6159" max="6159" width="5" style="14" customWidth="1"/>
    <col min="6160" max="6160" width="10.28515625" style="14" bestFit="1" customWidth="1"/>
    <col min="6161" max="6163" width="9.140625" style="14"/>
    <col min="6164" max="6164" width="10.28515625" style="14" bestFit="1" customWidth="1"/>
    <col min="6165" max="6393" width="9.140625" style="14"/>
    <col min="6394" max="6394" width="3.5703125" style="14" customWidth="1"/>
    <col min="6395" max="6395" width="4.85546875" style="14" customWidth="1"/>
    <col min="6396" max="6396" width="5.42578125" style="14" customWidth="1"/>
    <col min="6397" max="6397" width="31.140625" style="14" customWidth="1"/>
    <col min="6398" max="6398" width="7.7109375" style="14" customWidth="1"/>
    <col min="6399" max="6399" width="2.42578125" style="14" customWidth="1"/>
    <col min="6400" max="6400" width="11.5703125" style="14" customWidth="1"/>
    <col min="6401" max="6401" width="2.5703125" style="14" customWidth="1"/>
    <col min="6402" max="6402" width="11.5703125" style="14" customWidth="1"/>
    <col min="6403" max="6403" width="2.42578125" style="14" customWidth="1"/>
    <col min="6404" max="6404" width="10.85546875" style="14" customWidth="1"/>
    <col min="6405" max="6405" width="2.42578125" style="14" customWidth="1"/>
    <col min="6406" max="6406" width="11.140625" style="14" customWidth="1"/>
    <col min="6407" max="6407" width="1.85546875" style="14" customWidth="1"/>
    <col min="6408" max="6408" width="11" style="14" customWidth="1"/>
    <col min="6409" max="6409" width="0.85546875" style="14" customWidth="1"/>
    <col min="6410" max="6410" width="1.85546875" style="14" customWidth="1"/>
    <col min="6411" max="6411" width="11.85546875" style="14" bestFit="1" customWidth="1"/>
    <col min="6412" max="6412" width="15.140625" style="14" bestFit="1" customWidth="1"/>
    <col min="6413" max="6413" width="5" style="14" customWidth="1"/>
    <col min="6414" max="6414" width="10.28515625" style="14" bestFit="1" customWidth="1"/>
    <col min="6415" max="6415" width="5" style="14" customWidth="1"/>
    <col min="6416" max="6416" width="10.28515625" style="14" bestFit="1" customWidth="1"/>
    <col min="6417" max="6419" width="9.140625" style="14"/>
    <col min="6420" max="6420" width="10.28515625" style="14" bestFit="1" customWidth="1"/>
    <col min="6421" max="6649" width="9.140625" style="14"/>
    <col min="6650" max="6650" width="3.5703125" style="14" customWidth="1"/>
    <col min="6651" max="6651" width="4.85546875" style="14" customWidth="1"/>
    <col min="6652" max="6652" width="5.42578125" style="14" customWidth="1"/>
    <col min="6653" max="6653" width="31.140625" style="14" customWidth="1"/>
    <col min="6654" max="6654" width="7.7109375" style="14" customWidth="1"/>
    <col min="6655" max="6655" width="2.42578125" style="14" customWidth="1"/>
    <col min="6656" max="6656" width="11.5703125" style="14" customWidth="1"/>
    <col min="6657" max="6657" width="2.5703125" style="14" customWidth="1"/>
    <col min="6658" max="6658" width="11.5703125" style="14" customWidth="1"/>
    <col min="6659" max="6659" width="2.42578125" style="14" customWidth="1"/>
    <col min="6660" max="6660" width="10.85546875" style="14" customWidth="1"/>
    <col min="6661" max="6661" width="2.42578125" style="14" customWidth="1"/>
    <col min="6662" max="6662" width="11.140625" style="14" customWidth="1"/>
    <col min="6663" max="6663" width="1.85546875" style="14" customWidth="1"/>
    <col min="6664" max="6664" width="11" style="14" customWidth="1"/>
    <col min="6665" max="6665" width="0.85546875" style="14" customWidth="1"/>
    <col min="6666" max="6666" width="1.85546875" style="14" customWidth="1"/>
    <col min="6667" max="6667" width="11.85546875" style="14" bestFit="1" customWidth="1"/>
    <col min="6668" max="6668" width="15.140625" style="14" bestFit="1" customWidth="1"/>
    <col min="6669" max="6669" width="5" style="14" customWidth="1"/>
    <col min="6670" max="6670" width="10.28515625" style="14" bestFit="1" customWidth="1"/>
    <col min="6671" max="6671" width="5" style="14" customWidth="1"/>
    <col min="6672" max="6672" width="10.28515625" style="14" bestFit="1" customWidth="1"/>
    <col min="6673" max="6675" width="9.140625" style="14"/>
    <col min="6676" max="6676" width="10.28515625" style="14" bestFit="1" customWidth="1"/>
    <col min="6677" max="6905" width="9.140625" style="14"/>
    <col min="6906" max="6906" width="3.5703125" style="14" customWidth="1"/>
    <col min="6907" max="6907" width="4.85546875" style="14" customWidth="1"/>
    <col min="6908" max="6908" width="5.42578125" style="14" customWidth="1"/>
    <col min="6909" max="6909" width="31.140625" style="14" customWidth="1"/>
    <col min="6910" max="6910" width="7.7109375" style="14" customWidth="1"/>
    <col min="6911" max="6911" width="2.42578125" style="14" customWidth="1"/>
    <col min="6912" max="6912" width="11.5703125" style="14" customWidth="1"/>
    <col min="6913" max="6913" width="2.5703125" style="14" customWidth="1"/>
    <col min="6914" max="6914" width="11.5703125" style="14" customWidth="1"/>
    <col min="6915" max="6915" width="2.42578125" style="14" customWidth="1"/>
    <col min="6916" max="6916" width="10.85546875" style="14" customWidth="1"/>
    <col min="6917" max="6917" width="2.42578125" style="14" customWidth="1"/>
    <col min="6918" max="6918" width="11.140625" style="14" customWidth="1"/>
    <col min="6919" max="6919" width="1.85546875" style="14" customWidth="1"/>
    <col min="6920" max="6920" width="11" style="14" customWidth="1"/>
    <col min="6921" max="6921" width="0.85546875" style="14" customWidth="1"/>
    <col min="6922" max="6922" width="1.85546875" style="14" customWidth="1"/>
    <col min="6923" max="6923" width="11.85546875" style="14" bestFit="1" customWidth="1"/>
    <col min="6924" max="6924" width="15.140625" style="14" bestFit="1" customWidth="1"/>
    <col min="6925" max="6925" width="5" style="14" customWidth="1"/>
    <col min="6926" max="6926" width="10.28515625" style="14" bestFit="1" customWidth="1"/>
    <col min="6927" max="6927" width="5" style="14" customWidth="1"/>
    <col min="6928" max="6928" width="10.28515625" style="14" bestFit="1" customWidth="1"/>
    <col min="6929" max="6931" width="9.140625" style="14"/>
    <col min="6932" max="6932" width="10.28515625" style="14" bestFit="1" customWidth="1"/>
    <col min="6933" max="7161" width="9.140625" style="14"/>
    <col min="7162" max="7162" width="3.5703125" style="14" customWidth="1"/>
    <col min="7163" max="7163" width="4.85546875" style="14" customWidth="1"/>
    <col min="7164" max="7164" width="5.42578125" style="14" customWidth="1"/>
    <col min="7165" max="7165" width="31.140625" style="14" customWidth="1"/>
    <col min="7166" max="7166" width="7.7109375" style="14" customWidth="1"/>
    <col min="7167" max="7167" width="2.42578125" style="14" customWidth="1"/>
    <col min="7168" max="7168" width="11.5703125" style="14" customWidth="1"/>
    <col min="7169" max="7169" width="2.5703125" style="14" customWidth="1"/>
    <col min="7170" max="7170" width="11.5703125" style="14" customWidth="1"/>
    <col min="7171" max="7171" width="2.42578125" style="14" customWidth="1"/>
    <col min="7172" max="7172" width="10.85546875" style="14" customWidth="1"/>
    <col min="7173" max="7173" width="2.42578125" style="14" customWidth="1"/>
    <col min="7174" max="7174" width="11.140625" style="14" customWidth="1"/>
    <col min="7175" max="7175" width="1.85546875" style="14" customWidth="1"/>
    <col min="7176" max="7176" width="11" style="14" customWidth="1"/>
    <col min="7177" max="7177" width="0.85546875" style="14" customWidth="1"/>
    <col min="7178" max="7178" width="1.85546875" style="14" customWidth="1"/>
    <col min="7179" max="7179" width="11.85546875" style="14" bestFit="1" customWidth="1"/>
    <col min="7180" max="7180" width="15.140625" style="14" bestFit="1" customWidth="1"/>
    <col min="7181" max="7181" width="5" style="14" customWidth="1"/>
    <col min="7182" max="7182" width="10.28515625" style="14" bestFit="1" customWidth="1"/>
    <col min="7183" max="7183" width="5" style="14" customWidth="1"/>
    <col min="7184" max="7184" width="10.28515625" style="14" bestFit="1" customWidth="1"/>
    <col min="7185" max="7187" width="9.140625" style="14"/>
    <col min="7188" max="7188" width="10.28515625" style="14" bestFit="1" customWidth="1"/>
    <col min="7189" max="7417" width="9.140625" style="14"/>
    <col min="7418" max="7418" width="3.5703125" style="14" customWidth="1"/>
    <col min="7419" max="7419" width="4.85546875" style="14" customWidth="1"/>
    <col min="7420" max="7420" width="5.42578125" style="14" customWidth="1"/>
    <col min="7421" max="7421" width="31.140625" style="14" customWidth="1"/>
    <col min="7422" max="7422" width="7.7109375" style="14" customWidth="1"/>
    <col min="7423" max="7423" width="2.42578125" style="14" customWidth="1"/>
    <col min="7424" max="7424" width="11.5703125" style="14" customWidth="1"/>
    <col min="7425" max="7425" width="2.5703125" style="14" customWidth="1"/>
    <col min="7426" max="7426" width="11.5703125" style="14" customWidth="1"/>
    <col min="7427" max="7427" width="2.42578125" style="14" customWidth="1"/>
    <col min="7428" max="7428" width="10.85546875" style="14" customWidth="1"/>
    <col min="7429" max="7429" width="2.42578125" style="14" customWidth="1"/>
    <col min="7430" max="7430" width="11.140625" style="14" customWidth="1"/>
    <col min="7431" max="7431" width="1.85546875" style="14" customWidth="1"/>
    <col min="7432" max="7432" width="11" style="14" customWidth="1"/>
    <col min="7433" max="7433" width="0.85546875" style="14" customWidth="1"/>
    <col min="7434" max="7434" width="1.85546875" style="14" customWidth="1"/>
    <col min="7435" max="7435" width="11.85546875" style="14" bestFit="1" customWidth="1"/>
    <col min="7436" max="7436" width="15.140625" style="14" bestFit="1" customWidth="1"/>
    <col min="7437" max="7437" width="5" style="14" customWidth="1"/>
    <col min="7438" max="7438" width="10.28515625" style="14" bestFit="1" customWidth="1"/>
    <col min="7439" max="7439" width="5" style="14" customWidth="1"/>
    <col min="7440" max="7440" width="10.28515625" style="14" bestFit="1" customWidth="1"/>
    <col min="7441" max="7443" width="9.140625" style="14"/>
    <col min="7444" max="7444" width="10.28515625" style="14" bestFit="1" customWidth="1"/>
    <col min="7445" max="7673" width="9.140625" style="14"/>
    <col min="7674" max="7674" width="3.5703125" style="14" customWidth="1"/>
    <col min="7675" max="7675" width="4.85546875" style="14" customWidth="1"/>
    <col min="7676" max="7676" width="5.42578125" style="14" customWidth="1"/>
    <col min="7677" max="7677" width="31.140625" style="14" customWidth="1"/>
    <col min="7678" max="7678" width="7.7109375" style="14" customWidth="1"/>
    <col min="7679" max="7679" width="2.42578125" style="14" customWidth="1"/>
    <col min="7680" max="7680" width="11.5703125" style="14" customWidth="1"/>
    <col min="7681" max="7681" width="2.5703125" style="14" customWidth="1"/>
    <col min="7682" max="7682" width="11.5703125" style="14" customWidth="1"/>
    <col min="7683" max="7683" width="2.42578125" style="14" customWidth="1"/>
    <col min="7684" max="7684" width="10.85546875" style="14" customWidth="1"/>
    <col min="7685" max="7685" width="2.42578125" style="14" customWidth="1"/>
    <col min="7686" max="7686" width="11.140625" style="14" customWidth="1"/>
    <col min="7687" max="7687" width="1.85546875" style="14" customWidth="1"/>
    <col min="7688" max="7688" width="11" style="14" customWidth="1"/>
    <col min="7689" max="7689" width="0.85546875" style="14" customWidth="1"/>
    <col min="7690" max="7690" width="1.85546875" style="14" customWidth="1"/>
    <col min="7691" max="7691" width="11.85546875" style="14" bestFit="1" customWidth="1"/>
    <col min="7692" max="7692" width="15.140625" style="14" bestFit="1" customWidth="1"/>
    <col min="7693" max="7693" width="5" style="14" customWidth="1"/>
    <col min="7694" max="7694" width="10.28515625" style="14" bestFit="1" customWidth="1"/>
    <col min="7695" max="7695" width="5" style="14" customWidth="1"/>
    <col min="7696" max="7696" width="10.28515625" style="14" bestFit="1" customWidth="1"/>
    <col min="7697" max="7699" width="9.140625" style="14"/>
    <col min="7700" max="7700" width="10.28515625" style="14" bestFit="1" customWidth="1"/>
    <col min="7701" max="7929" width="9.140625" style="14"/>
    <col min="7930" max="7930" width="3.5703125" style="14" customWidth="1"/>
    <col min="7931" max="7931" width="4.85546875" style="14" customWidth="1"/>
    <col min="7932" max="7932" width="5.42578125" style="14" customWidth="1"/>
    <col min="7933" max="7933" width="31.140625" style="14" customWidth="1"/>
    <col min="7934" max="7934" width="7.7109375" style="14" customWidth="1"/>
    <col min="7935" max="7935" width="2.42578125" style="14" customWidth="1"/>
    <col min="7936" max="7936" width="11.5703125" style="14" customWidth="1"/>
    <col min="7937" max="7937" width="2.5703125" style="14" customWidth="1"/>
    <col min="7938" max="7938" width="11.5703125" style="14" customWidth="1"/>
    <col min="7939" max="7939" width="2.42578125" style="14" customWidth="1"/>
    <col min="7940" max="7940" width="10.85546875" style="14" customWidth="1"/>
    <col min="7941" max="7941" width="2.42578125" style="14" customWidth="1"/>
    <col min="7942" max="7942" width="11.140625" style="14" customWidth="1"/>
    <col min="7943" max="7943" width="1.85546875" style="14" customWidth="1"/>
    <col min="7944" max="7944" width="11" style="14" customWidth="1"/>
    <col min="7945" max="7945" width="0.85546875" style="14" customWidth="1"/>
    <col min="7946" max="7946" width="1.85546875" style="14" customWidth="1"/>
    <col min="7947" max="7947" width="11.85546875" style="14" bestFit="1" customWidth="1"/>
    <col min="7948" max="7948" width="15.140625" style="14" bestFit="1" customWidth="1"/>
    <col min="7949" max="7949" width="5" style="14" customWidth="1"/>
    <col min="7950" max="7950" width="10.28515625" style="14" bestFit="1" customWidth="1"/>
    <col min="7951" max="7951" width="5" style="14" customWidth="1"/>
    <col min="7952" max="7952" width="10.28515625" style="14" bestFit="1" customWidth="1"/>
    <col min="7953" max="7955" width="9.140625" style="14"/>
    <col min="7956" max="7956" width="10.28515625" style="14" bestFit="1" customWidth="1"/>
    <col min="7957" max="8185" width="9.140625" style="14"/>
    <col min="8186" max="8186" width="3.5703125" style="14" customWidth="1"/>
    <col min="8187" max="8187" width="4.85546875" style="14" customWidth="1"/>
    <col min="8188" max="8188" width="5.42578125" style="14" customWidth="1"/>
    <col min="8189" max="8189" width="31.140625" style="14" customWidth="1"/>
    <col min="8190" max="8190" width="7.7109375" style="14" customWidth="1"/>
    <col min="8191" max="8191" width="2.42578125" style="14" customWidth="1"/>
    <col min="8192" max="8192" width="11.5703125" style="14" customWidth="1"/>
    <col min="8193" max="8193" width="2.5703125" style="14" customWidth="1"/>
    <col min="8194" max="8194" width="11.5703125" style="14" customWidth="1"/>
    <col min="8195" max="8195" width="2.42578125" style="14" customWidth="1"/>
    <col min="8196" max="8196" width="10.85546875" style="14" customWidth="1"/>
    <col min="8197" max="8197" width="2.42578125" style="14" customWidth="1"/>
    <col min="8198" max="8198" width="11.140625" style="14" customWidth="1"/>
    <col min="8199" max="8199" width="1.85546875" style="14" customWidth="1"/>
    <col min="8200" max="8200" width="11" style="14" customWidth="1"/>
    <col min="8201" max="8201" width="0.85546875" style="14" customWidth="1"/>
    <col min="8202" max="8202" width="1.85546875" style="14" customWidth="1"/>
    <col min="8203" max="8203" width="11.85546875" style="14" bestFit="1" customWidth="1"/>
    <col min="8204" max="8204" width="15.140625" style="14" bestFit="1" customWidth="1"/>
    <col min="8205" max="8205" width="5" style="14" customWidth="1"/>
    <col min="8206" max="8206" width="10.28515625" style="14" bestFit="1" customWidth="1"/>
    <col min="8207" max="8207" width="5" style="14" customWidth="1"/>
    <col min="8208" max="8208" width="10.28515625" style="14" bestFit="1" customWidth="1"/>
    <col min="8209" max="8211" width="9.140625" style="14"/>
    <col min="8212" max="8212" width="10.28515625" style="14" bestFit="1" customWidth="1"/>
    <col min="8213" max="8441" width="9.140625" style="14"/>
    <col min="8442" max="8442" width="3.5703125" style="14" customWidth="1"/>
    <col min="8443" max="8443" width="4.85546875" style="14" customWidth="1"/>
    <col min="8444" max="8444" width="5.42578125" style="14" customWidth="1"/>
    <col min="8445" max="8445" width="31.140625" style="14" customWidth="1"/>
    <col min="8446" max="8446" width="7.7109375" style="14" customWidth="1"/>
    <col min="8447" max="8447" width="2.42578125" style="14" customWidth="1"/>
    <col min="8448" max="8448" width="11.5703125" style="14" customWidth="1"/>
    <col min="8449" max="8449" width="2.5703125" style="14" customWidth="1"/>
    <col min="8450" max="8450" width="11.5703125" style="14" customWidth="1"/>
    <col min="8451" max="8451" width="2.42578125" style="14" customWidth="1"/>
    <col min="8452" max="8452" width="10.85546875" style="14" customWidth="1"/>
    <col min="8453" max="8453" width="2.42578125" style="14" customWidth="1"/>
    <col min="8454" max="8454" width="11.140625" style="14" customWidth="1"/>
    <col min="8455" max="8455" width="1.85546875" style="14" customWidth="1"/>
    <col min="8456" max="8456" width="11" style="14" customWidth="1"/>
    <col min="8457" max="8457" width="0.85546875" style="14" customWidth="1"/>
    <col min="8458" max="8458" width="1.85546875" style="14" customWidth="1"/>
    <col min="8459" max="8459" width="11.85546875" style="14" bestFit="1" customWidth="1"/>
    <col min="8460" max="8460" width="15.140625" style="14" bestFit="1" customWidth="1"/>
    <col min="8461" max="8461" width="5" style="14" customWidth="1"/>
    <col min="8462" max="8462" width="10.28515625" style="14" bestFit="1" customWidth="1"/>
    <col min="8463" max="8463" width="5" style="14" customWidth="1"/>
    <col min="8464" max="8464" width="10.28515625" style="14" bestFit="1" customWidth="1"/>
    <col min="8465" max="8467" width="9.140625" style="14"/>
    <col min="8468" max="8468" width="10.28515625" style="14" bestFit="1" customWidth="1"/>
    <col min="8469" max="8697" width="9.140625" style="14"/>
    <col min="8698" max="8698" width="3.5703125" style="14" customWidth="1"/>
    <col min="8699" max="8699" width="4.85546875" style="14" customWidth="1"/>
    <col min="8700" max="8700" width="5.42578125" style="14" customWidth="1"/>
    <col min="8701" max="8701" width="31.140625" style="14" customWidth="1"/>
    <col min="8702" max="8702" width="7.7109375" style="14" customWidth="1"/>
    <col min="8703" max="8703" width="2.42578125" style="14" customWidth="1"/>
    <col min="8704" max="8704" width="11.5703125" style="14" customWidth="1"/>
    <col min="8705" max="8705" width="2.5703125" style="14" customWidth="1"/>
    <col min="8706" max="8706" width="11.5703125" style="14" customWidth="1"/>
    <col min="8707" max="8707" width="2.42578125" style="14" customWidth="1"/>
    <col min="8708" max="8708" width="10.85546875" style="14" customWidth="1"/>
    <col min="8709" max="8709" width="2.42578125" style="14" customWidth="1"/>
    <col min="8710" max="8710" width="11.140625" style="14" customWidth="1"/>
    <col min="8711" max="8711" width="1.85546875" style="14" customWidth="1"/>
    <col min="8712" max="8712" width="11" style="14" customWidth="1"/>
    <col min="8713" max="8713" width="0.85546875" style="14" customWidth="1"/>
    <col min="8714" max="8714" width="1.85546875" style="14" customWidth="1"/>
    <col min="8715" max="8715" width="11.85546875" style="14" bestFit="1" customWidth="1"/>
    <col min="8716" max="8716" width="15.140625" style="14" bestFit="1" customWidth="1"/>
    <col min="8717" max="8717" width="5" style="14" customWidth="1"/>
    <col min="8718" max="8718" width="10.28515625" style="14" bestFit="1" customWidth="1"/>
    <col min="8719" max="8719" width="5" style="14" customWidth="1"/>
    <col min="8720" max="8720" width="10.28515625" style="14" bestFit="1" customWidth="1"/>
    <col min="8721" max="8723" width="9.140625" style="14"/>
    <col min="8724" max="8724" width="10.28515625" style="14" bestFit="1" customWidth="1"/>
    <col min="8725" max="8953" width="9.140625" style="14"/>
    <col min="8954" max="8954" width="3.5703125" style="14" customWidth="1"/>
    <col min="8955" max="8955" width="4.85546875" style="14" customWidth="1"/>
    <col min="8956" max="8956" width="5.42578125" style="14" customWidth="1"/>
    <col min="8957" max="8957" width="31.140625" style="14" customWidth="1"/>
    <col min="8958" max="8958" width="7.7109375" style="14" customWidth="1"/>
    <col min="8959" max="8959" width="2.42578125" style="14" customWidth="1"/>
    <col min="8960" max="8960" width="11.5703125" style="14" customWidth="1"/>
    <col min="8961" max="8961" width="2.5703125" style="14" customWidth="1"/>
    <col min="8962" max="8962" width="11.5703125" style="14" customWidth="1"/>
    <col min="8963" max="8963" width="2.42578125" style="14" customWidth="1"/>
    <col min="8964" max="8964" width="10.85546875" style="14" customWidth="1"/>
    <col min="8965" max="8965" width="2.42578125" style="14" customWidth="1"/>
    <col min="8966" max="8966" width="11.140625" style="14" customWidth="1"/>
    <col min="8967" max="8967" width="1.85546875" style="14" customWidth="1"/>
    <col min="8968" max="8968" width="11" style="14" customWidth="1"/>
    <col min="8969" max="8969" width="0.85546875" style="14" customWidth="1"/>
    <col min="8970" max="8970" width="1.85546875" style="14" customWidth="1"/>
    <col min="8971" max="8971" width="11.85546875" style="14" bestFit="1" customWidth="1"/>
    <col min="8972" max="8972" width="15.140625" style="14" bestFit="1" customWidth="1"/>
    <col min="8973" max="8973" width="5" style="14" customWidth="1"/>
    <col min="8974" max="8974" width="10.28515625" style="14" bestFit="1" customWidth="1"/>
    <col min="8975" max="8975" width="5" style="14" customWidth="1"/>
    <col min="8976" max="8976" width="10.28515625" style="14" bestFit="1" customWidth="1"/>
    <col min="8977" max="8979" width="9.140625" style="14"/>
    <col min="8980" max="8980" width="10.28515625" style="14" bestFit="1" customWidth="1"/>
    <col min="8981" max="9209" width="9.140625" style="14"/>
    <col min="9210" max="9210" width="3.5703125" style="14" customWidth="1"/>
    <col min="9211" max="9211" width="4.85546875" style="14" customWidth="1"/>
    <col min="9212" max="9212" width="5.42578125" style="14" customWidth="1"/>
    <col min="9213" max="9213" width="31.140625" style="14" customWidth="1"/>
    <col min="9214" max="9214" width="7.7109375" style="14" customWidth="1"/>
    <col min="9215" max="9215" width="2.42578125" style="14" customWidth="1"/>
    <col min="9216" max="9216" width="11.5703125" style="14" customWidth="1"/>
    <col min="9217" max="9217" width="2.5703125" style="14" customWidth="1"/>
    <col min="9218" max="9218" width="11.5703125" style="14" customWidth="1"/>
    <col min="9219" max="9219" width="2.42578125" style="14" customWidth="1"/>
    <col min="9220" max="9220" width="10.85546875" style="14" customWidth="1"/>
    <col min="9221" max="9221" width="2.42578125" style="14" customWidth="1"/>
    <col min="9222" max="9222" width="11.140625" style="14" customWidth="1"/>
    <col min="9223" max="9223" width="1.85546875" style="14" customWidth="1"/>
    <col min="9224" max="9224" width="11" style="14" customWidth="1"/>
    <col min="9225" max="9225" width="0.85546875" style="14" customWidth="1"/>
    <col min="9226" max="9226" width="1.85546875" style="14" customWidth="1"/>
    <col min="9227" max="9227" width="11.85546875" style="14" bestFit="1" customWidth="1"/>
    <col min="9228" max="9228" width="15.140625" style="14" bestFit="1" customWidth="1"/>
    <col min="9229" max="9229" width="5" style="14" customWidth="1"/>
    <col min="9230" max="9230" width="10.28515625" style="14" bestFit="1" customWidth="1"/>
    <col min="9231" max="9231" width="5" style="14" customWidth="1"/>
    <col min="9232" max="9232" width="10.28515625" style="14" bestFit="1" customWidth="1"/>
    <col min="9233" max="9235" width="9.140625" style="14"/>
    <col min="9236" max="9236" width="10.28515625" style="14" bestFit="1" customWidth="1"/>
    <col min="9237" max="9465" width="9.140625" style="14"/>
    <col min="9466" max="9466" width="3.5703125" style="14" customWidth="1"/>
    <col min="9467" max="9467" width="4.85546875" style="14" customWidth="1"/>
    <col min="9468" max="9468" width="5.42578125" style="14" customWidth="1"/>
    <col min="9469" max="9469" width="31.140625" style="14" customWidth="1"/>
    <col min="9470" max="9470" width="7.7109375" style="14" customWidth="1"/>
    <col min="9471" max="9471" width="2.42578125" style="14" customWidth="1"/>
    <col min="9472" max="9472" width="11.5703125" style="14" customWidth="1"/>
    <col min="9473" max="9473" width="2.5703125" style="14" customWidth="1"/>
    <col min="9474" max="9474" width="11.5703125" style="14" customWidth="1"/>
    <col min="9475" max="9475" width="2.42578125" style="14" customWidth="1"/>
    <col min="9476" max="9476" width="10.85546875" style="14" customWidth="1"/>
    <col min="9477" max="9477" width="2.42578125" style="14" customWidth="1"/>
    <col min="9478" max="9478" width="11.140625" style="14" customWidth="1"/>
    <col min="9479" max="9479" width="1.85546875" style="14" customWidth="1"/>
    <col min="9480" max="9480" width="11" style="14" customWidth="1"/>
    <col min="9481" max="9481" width="0.85546875" style="14" customWidth="1"/>
    <col min="9482" max="9482" width="1.85546875" style="14" customWidth="1"/>
    <col min="9483" max="9483" width="11.85546875" style="14" bestFit="1" customWidth="1"/>
    <col min="9484" max="9484" width="15.140625" style="14" bestFit="1" customWidth="1"/>
    <col min="9485" max="9485" width="5" style="14" customWidth="1"/>
    <col min="9486" max="9486" width="10.28515625" style="14" bestFit="1" customWidth="1"/>
    <col min="9487" max="9487" width="5" style="14" customWidth="1"/>
    <col min="9488" max="9488" width="10.28515625" style="14" bestFit="1" customWidth="1"/>
    <col min="9489" max="9491" width="9.140625" style="14"/>
    <col min="9492" max="9492" width="10.28515625" style="14" bestFit="1" customWidth="1"/>
    <col min="9493" max="9721" width="9.140625" style="14"/>
    <col min="9722" max="9722" width="3.5703125" style="14" customWidth="1"/>
    <col min="9723" max="9723" width="4.85546875" style="14" customWidth="1"/>
    <col min="9724" max="9724" width="5.42578125" style="14" customWidth="1"/>
    <col min="9725" max="9725" width="31.140625" style="14" customWidth="1"/>
    <col min="9726" max="9726" width="7.7109375" style="14" customWidth="1"/>
    <col min="9727" max="9727" width="2.42578125" style="14" customWidth="1"/>
    <col min="9728" max="9728" width="11.5703125" style="14" customWidth="1"/>
    <col min="9729" max="9729" width="2.5703125" style="14" customWidth="1"/>
    <col min="9730" max="9730" width="11.5703125" style="14" customWidth="1"/>
    <col min="9731" max="9731" width="2.42578125" style="14" customWidth="1"/>
    <col min="9732" max="9732" width="10.85546875" style="14" customWidth="1"/>
    <col min="9733" max="9733" width="2.42578125" style="14" customWidth="1"/>
    <col min="9734" max="9734" width="11.140625" style="14" customWidth="1"/>
    <col min="9735" max="9735" width="1.85546875" style="14" customWidth="1"/>
    <col min="9736" max="9736" width="11" style="14" customWidth="1"/>
    <col min="9737" max="9737" width="0.85546875" style="14" customWidth="1"/>
    <col min="9738" max="9738" width="1.85546875" style="14" customWidth="1"/>
    <col min="9739" max="9739" width="11.85546875" style="14" bestFit="1" customWidth="1"/>
    <col min="9740" max="9740" width="15.140625" style="14" bestFit="1" customWidth="1"/>
    <col min="9741" max="9741" width="5" style="14" customWidth="1"/>
    <col min="9742" max="9742" width="10.28515625" style="14" bestFit="1" customWidth="1"/>
    <col min="9743" max="9743" width="5" style="14" customWidth="1"/>
    <col min="9744" max="9744" width="10.28515625" style="14" bestFit="1" customWidth="1"/>
    <col min="9745" max="9747" width="9.140625" style="14"/>
    <col min="9748" max="9748" width="10.28515625" style="14" bestFit="1" customWidth="1"/>
    <col min="9749" max="9977" width="9.140625" style="14"/>
    <col min="9978" max="9978" width="3.5703125" style="14" customWidth="1"/>
    <col min="9979" max="9979" width="4.85546875" style="14" customWidth="1"/>
    <col min="9980" max="9980" width="5.42578125" style="14" customWidth="1"/>
    <col min="9981" max="9981" width="31.140625" style="14" customWidth="1"/>
    <col min="9982" max="9982" width="7.7109375" style="14" customWidth="1"/>
    <col min="9983" max="9983" width="2.42578125" style="14" customWidth="1"/>
    <col min="9984" max="9984" width="11.5703125" style="14" customWidth="1"/>
    <col min="9985" max="9985" width="2.5703125" style="14" customWidth="1"/>
    <col min="9986" max="9986" width="11.5703125" style="14" customWidth="1"/>
    <col min="9987" max="9987" width="2.42578125" style="14" customWidth="1"/>
    <col min="9988" max="9988" width="10.85546875" style="14" customWidth="1"/>
    <col min="9989" max="9989" width="2.42578125" style="14" customWidth="1"/>
    <col min="9990" max="9990" width="11.140625" style="14" customWidth="1"/>
    <col min="9991" max="9991" width="1.85546875" style="14" customWidth="1"/>
    <col min="9992" max="9992" width="11" style="14" customWidth="1"/>
    <col min="9993" max="9993" width="0.85546875" style="14" customWidth="1"/>
    <col min="9994" max="9994" width="1.85546875" style="14" customWidth="1"/>
    <col min="9995" max="9995" width="11.85546875" style="14" bestFit="1" customWidth="1"/>
    <col min="9996" max="9996" width="15.140625" style="14" bestFit="1" customWidth="1"/>
    <col min="9997" max="9997" width="5" style="14" customWidth="1"/>
    <col min="9998" max="9998" width="10.28515625" style="14" bestFit="1" customWidth="1"/>
    <col min="9999" max="9999" width="5" style="14" customWidth="1"/>
    <col min="10000" max="10000" width="10.28515625" style="14" bestFit="1" customWidth="1"/>
    <col min="10001" max="10003" width="9.140625" style="14"/>
    <col min="10004" max="10004" width="10.28515625" style="14" bestFit="1" customWidth="1"/>
    <col min="10005" max="10233" width="9.140625" style="14"/>
    <col min="10234" max="10234" width="3.5703125" style="14" customWidth="1"/>
    <col min="10235" max="10235" width="4.85546875" style="14" customWidth="1"/>
    <col min="10236" max="10236" width="5.42578125" style="14" customWidth="1"/>
    <col min="10237" max="10237" width="31.140625" style="14" customWidth="1"/>
    <col min="10238" max="10238" width="7.7109375" style="14" customWidth="1"/>
    <col min="10239" max="10239" width="2.42578125" style="14" customWidth="1"/>
    <col min="10240" max="10240" width="11.5703125" style="14" customWidth="1"/>
    <col min="10241" max="10241" width="2.5703125" style="14" customWidth="1"/>
    <col min="10242" max="10242" width="11.5703125" style="14" customWidth="1"/>
    <col min="10243" max="10243" width="2.42578125" style="14" customWidth="1"/>
    <col min="10244" max="10244" width="10.85546875" style="14" customWidth="1"/>
    <col min="10245" max="10245" width="2.42578125" style="14" customWidth="1"/>
    <col min="10246" max="10246" width="11.140625" style="14" customWidth="1"/>
    <col min="10247" max="10247" width="1.85546875" style="14" customWidth="1"/>
    <col min="10248" max="10248" width="11" style="14" customWidth="1"/>
    <col min="10249" max="10249" width="0.85546875" style="14" customWidth="1"/>
    <col min="10250" max="10250" width="1.85546875" style="14" customWidth="1"/>
    <col min="10251" max="10251" width="11.85546875" style="14" bestFit="1" customWidth="1"/>
    <col min="10252" max="10252" width="15.140625" style="14" bestFit="1" customWidth="1"/>
    <col min="10253" max="10253" width="5" style="14" customWidth="1"/>
    <col min="10254" max="10254" width="10.28515625" style="14" bestFit="1" customWidth="1"/>
    <col min="10255" max="10255" width="5" style="14" customWidth="1"/>
    <col min="10256" max="10256" width="10.28515625" style="14" bestFit="1" customWidth="1"/>
    <col min="10257" max="10259" width="9.140625" style="14"/>
    <col min="10260" max="10260" width="10.28515625" style="14" bestFit="1" customWidth="1"/>
    <col min="10261" max="10489" width="9.140625" style="14"/>
    <col min="10490" max="10490" width="3.5703125" style="14" customWidth="1"/>
    <col min="10491" max="10491" width="4.85546875" style="14" customWidth="1"/>
    <col min="10492" max="10492" width="5.42578125" style="14" customWidth="1"/>
    <col min="10493" max="10493" width="31.140625" style="14" customWidth="1"/>
    <col min="10494" max="10494" width="7.7109375" style="14" customWidth="1"/>
    <col min="10495" max="10495" width="2.42578125" style="14" customWidth="1"/>
    <col min="10496" max="10496" width="11.5703125" style="14" customWidth="1"/>
    <col min="10497" max="10497" width="2.5703125" style="14" customWidth="1"/>
    <col min="10498" max="10498" width="11.5703125" style="14" customWidth="1"/>
    <col min="10499" max="10499" width="2.42578125" style="14" customWidth="1"/>
    <col min="10500" max="10500" width="10.85546875" style="14" customWidth="1"/>
    <col min="10501" max="10501" width="2.42578125" style="14" customWidth="1"/>
    <col min="10502" max="10502" width="11.140625" style="14" customWidth="1"/>
    <col min="10503" max="10503" width="1.85546875" style="14" customWidth="1"/>
    <col min="10504" max="10504" width="11" style="14" customWidth="1"/>
    <col min="10505" max="10505" width="0.85546875" style="14" customWidth="1"/>
    <col min="10506" max="10506" width="1.85546875" style="14" customWidth="1"/>
    <col min="10507" max="10507" width="11.85546875" style="14" bestFit="1" customWidth="1"/>
    <col min="10508" max="10508" width="15.140625" style="14" bestFit="1" customWidth="1"/>
    <col min="10509" max="10509" width="5" style="14" customWidth="1"/>
    <col min="10510" max="10510" width="10.28515625" style="14" bestFit="1" customWidth="1"/>
    <col min="10511" max="10511" width="5" style="14" customWidth="1"/>
    <col min="10512" max="10512" width="10.28515625" style="14" bestFit="1" customWidth="1"/>
    <col min="10513" max="10515" width="9.140625" style="14"/>
    <col min="10516" max="10516" width="10.28515625" style="14" bestFit="1" customWidth="1"/>
    <col min="10517" max="10745" width="9.140625" style="14"/>
    <col min="10746" max="10746" width="3.5703125" style="14" customWidth="1"/>
    <col min="10747" max="10747" width="4.85546875" style="14" customWidth="1"/>
    <col min="10748" max="10748" width="5.42578125" style="14" customWidth="1"/>
    <col min="10749" max="10749" width="31.140625" style="14" customWidth="1"/>
    <col min="10750" max="10750" width="7.7109375" style="14" customWidth="1"/>
    <col min="10751" max="10751" width="2.42578125" style="14" customWidth="1"/>
    <col min="10752" max="10752" width="11.5703125" style="14" customWidth="1"/>
    <col min="10753" max="10753" width="2.5703125" style="14" customWidth="1"/>
    <col min="10754" max="10754" width="11.5703125" style="14" customWidth="1"/>
    <col min="10755" max="10755" width="2.42578125" style="14" customWidth="1"/>
    <col min="10756" max="10756" width="10.85546875" style="14" customWidth="1"/>
    <col min="10757" max="10757" width="2.42578125" style="14" customWidth="1"/>
    <col min="10758" max="10758" width="11.140625" style="14" customWidth="1"/>
    <col min="10759" max="10759" width="1.85546875" style="14" customWidth="1"/>
    <col min="10760" max="10760" width="11" style="14" customWidth="1"/>
    <col min="10761" max="10761" width="0.85546875" style="14" customWidth="1"/>
    <col min="10762" max="10762" width="1.85546875" style="14" customWidth="1"/>
    <col min="10763" max="10763" width="11.85546875" style="14" bestFit="1" customWidth="1"/>
    <col min="10764" max="10764" width="15.140625" style="14" bestFit="1" customWidth="1"/>
    <col min="10765" max="10765" width="5" style="14" customWidth="1"/>
    <col min="10766" max="10766" width="10.28515625" style="14" bestFit="1" customWidth="1"/>
    <col min="10767" max="10767" width="5" style="14" customWidth="1"/>
    <col min="10768" max="10768" width="10.28515625" style="14" bestFit="1" customWidth="1"/>
    <col min="10769" max="10771" width="9.140625" style="14"/>
    <col min="10772" max="10772" width="10.28515625" style="14" bestFit="1" customWidth="1"/>
    <col min="10773" max="11001" width="9.140625" style="14"/>
    <col min="11002" max="11002" width="3.5703125" style="14" customWidth="1"/>
    <col min="11003" max="11003" width="4.85546875" style="14" customWidth="1"/>
    <col min="11004" max="11004" width="5.42578125" style="14" customWidth="1"/>
    <col min="11005" max="11005" width="31.140625" style="14" customWidth="1"/>
    <col min="11006" max="11006" width="7.7109375" style="14" customWidth="1"/>
    <col min="11007" max="11007" width="2.42578125" style="14" customWidth="1"/>
    <col min="11008" max="11008" width="11.5703125" style="14" customWidth="1"/>
    <col min="11009" max="11009" width="2.5703125" style="14" customWidth="1"/>
    <col min="11010" max="11010" width="11.5703125" style="14" customWidth="1"/>
    <col min="11011" max="11011" width="2.42578125" style="14" customWidth="1"/>
    <col min="11012" max="11012" width="10.85546875" style="14" customWidth="1"/>
    <col min="11013" max="11013" width="2.42578125" style="14" customWidth="1"/>
    <col min="11014" max="11014" width="11.140625" style="14" customWidth="1"/>
    <col min="11015" max="11015" width="1.85546875" style="14" customWidth="1"/>
    <col min="11016" max="11016" width="11" style="14" customWidth="1"/>
    <col min="11017" max="11017" width="0.85546875" style="14" customWidth="1"/>
    <col min="11018" max="11018" width="1.85546875" style="14" customWidth="1"/>
    <col min="11019" max="11019" width="11.85546875" style="14" bestFit="1" customWidth="1"/>
    <col min="11020" max="11020" width="15.140625" style="14" bestFit="1" customWidth="1"/>
    <col min="11021" max="11021" width="5" style="14" customWidth="1"/>
    <col min="11022" max="11022" width="10.28515625" style="14" bestFit="1" customWidth="1"/>
    <col min="11023" max="11023" width="5" style="14" customWidth="1"/>
    <col min="11024" max="11024" width="10.28515625" style="14" bestFit="1" customWidth="1"/>
    <col min="11025" max="11027" width="9.140625" style="14"/>
    <col min="11028" max="11028" width="10.28515625" style="14" bestFit="1" customWidth="1"/>
    <col min="11029" max="11257" width="9.140625" style="14"/>
    <col min="11258" max="11258" width="3.5703125" style="14" customWidth="1"/>
    <col min="11259" max="11259" width="4.85546875" style="14" customWidth="1"/>
    <col min="11260" max="11260" width="5.42578125" style="14" customWidth="1"/>
    <col min="11261" max="11261" width="31.140625" style="14" customWidth="1"/>
    <col min="11262" max="11262" width="7.7109375" style="14" customWidth="1"/>
    <col min="11263" max="11263" width="2.42578125" style="14" customWidth="1"/>
    <col min="11264" max="11264" width="11.5703125" style="14" customWidth="1"/>
    <col min="11265" max="11265" width="2.5703125" style="14" customWidth="1"/>
    <col min="11266" max="11266" width="11.5703125" style="14" customWidth="1"/>
    <col min="11267" max="11267" width="2.42578125" style="14" customWidth="1"/>
    <col min="11268" max="11268" width="10.85546875" style="14" customWidth="1"/>
    <col min="11269" max="11269" width="2.42578125" style="14" customWidth="1"/>
    <col min="11270" max="11270" width="11.140625" style="14" customWidth="1"/>
    <col min="11271" max="11271" width="1.85546875" style="14" customWidth="1"/>
    <col min="11272" max="11272" width="11" style="14" customWidth="1"/>
    <col min="11273" max="11273" width="0.85546875" style="14" customWidth="1"/>
    <col min="11274" max="11274" width="1.85546875" style="14" customWidth="1"/>
    <col min="11275" max="11275" width="11.85546875" style="14" bestFit="1" customWidth="1"/>
    <col min="11276" max="11276" width="15.140625" style="14" bestFit="1" customWidth="1"/>
    <col min="11277" max="11277" width="5" style="14" customWidth="1"/>
    <col min="11278" max="11278" width="10.28515625" style="14" bestFit="1" customWidth="1"/>
    <col min="11279" max="11279" width="5" style="14" customWidth="1"/>
    <col min="11280" max="11280" width="10.28515625" style="14" bestFit="1" customWidth="1"/>
    <col min="11281" max="11283" width="9.140625" style="14"/>
    <col min="11284" max="11284" width="10.28515625" style="14" bestFit="1" customWidth="1"/>
    <col min="11285" max="11513" width="9.140625" style="14"/>
    <col min="11514" max="11514" width="3.5703125" style="14" customWidth="1"/>
    <col min="11515" max="11515" width="4.85546875" style="14" customWidth="1"/>
    <col min="11516" max="11516" width="5.42578125" style="14" customWidth="1"/>
    <col min="11517" max="11517" width="31.140625" style="14" customWidth="1"/>
    <col min="11518" max="11518" width="7.7109375" style="14" customWidth="1"/>
    <col min="11519" max="11519" width="2.42578125" style="14" customWidth="1"/>
    <col min="11520" max="11520" width="11.5703125" style="14" customWidth="1"/>
    <col min="11521" max="11521" width="2.5703125" style="14" customWidth="1"/>
    <col min="11522" max="11522" width="11.5703125" style="14" customWidth="1"/>
    <col min="11523" max="11523" width="2.42578125" style="14" customWidth="1"/>
    <col min="11524" max="11524" width="10.85546875" style="14" customWidth="1"/>
    <col min="11525" max="11525" width="2.42578125" style="14" customWidth="1"/>
    <col min="11526" max="11526" width="11.140625" style="14" customWidth="1"/>
    <col min="11527" max="11527" width="1.85546875" style="14" customWidth="1"/>
    <col min="11528" max="11528" width="11" style="14" customWidth="1"/>
    <col min="11529" max="11529" width="0.85546875" style="14" customWidth="1"/>
    <col min="11530" max="11530" width="1.85546875" style="14" customWidth="1"/>
    <col min="11531" max="11531" width="11.85546875" style="14" bestFit="1" customWidth="1"/>
    <col min="11532" max="11532" width="15.140625" style="14" bestFit="1" customWidth="1"/>
    <col min="11533" max="11533" width="5" style="14" customWidth="1"/>
    <col min="11534" max="11534" width="10.28515625" style="14" bestFit="1" customWidth="1"/>
    <col min="11535" max="11535" width="5" style="14" customWidth="1"/>
    <col min="11536" max="11536" width="10.28515625" style="14" bestFit="1" customWidth="1"/>
    <col min="11537" max="11539" width="9.140625" style="14"/>
    <col min="11540" max="11540" width="10.28515625" style="14" bestFit="1" customWidth="1"/>
    <col min="11541" max="11769" width="9.140625" style="14"/>
    <col min="11770" max="11770" width="3.5703125" style="14" customWidth="1"/>
    <col min="11771" max="11771" width="4.85546875" style="14" customWidth="1"/>
    <col min="11772" max="11772" width="5.42578125" style="14" customWidth="1"/>
    <col min="11773" max="11773" width="31.140625" style="14" customWidth="1"/>
    <col min="11774" max="11774" width="7.7109375" style="14" customWidth="1"/>
    <col min="11775" max="11775" width="2.42578125" style="14" customWidth="1"/>
    <col min="11776" max="11776" width="11.5703125" style="14" customWidth="1"/>
    <col min="11777" max="11777" width="2.5703125" style="14" customWidth="1"/>
    <col min="11778" max="11778" width="11.5703125" style="14" customWidth="1"/>
    <col min="11779" max="11779" width="2.42578125" style="14" customWidth="1"/>
    <col min="11780" max="11780" width="10.85546875" style="14" customWidth="1"/>
    <col min="11781" max="11781" width="2.42578125" style="14" customWidth="1"/>
    <col min="11782" max="11782" width="11.140625" style="14" customWidth="1"/>
    <col min="11783" max="11783" width="1.85546875" style="14" customWidth="1"/>
    <col min="11784" max="11784" width="11" style="14" customWidth="1"/>
    <col min="11785" max="11785" width="0.85546875" style="14" customWidth="1"/>
    <col min="11786" max="11786" width="1.85546875" style="14" customWidth="1"/>
    <col min="11787" max="11787" width="11.85546875" style="14" bestFit="1" customWidth="1"/>
    <col min="11788" max="11788" width="15.140625" style="14" bestFit="1" customWidth="1"/>
    <col min="11789" max="11789" width="5" style="14" customWidth="1"/>
    <col min="11790" max="11790" width="10.28515625" style="14" bestFit="1" customWidth="1"/>
    <col min="11791" max="11791" width="5" style="14" customWidth="1"/>
    <col min="11792" max="11792" width="10.28515625" style="14" bestFit="1" customWidth="1"/>
    <col min="11793" max="11795" width="9.140625" style="14"/>
    <col min="11796" max="11796" width="10.28515625" style="14" bestFit="1" customWidth="1"/>
    <col min="11797" max="12025" width="9.140625" style="14"/>
    <col min="12026" max="12026" width="3.5703125" style="14" customWidth="1"/>
    <col min="12027" max="12027" width="4.85546875" style="14" customWidth="1"/>
    <col min="12028" max="12028" width="5.42578125" style="14" customWidth="1"/>
    <col min="12029" max="12029" width="31.140625" style="14" customWidth="1"/>
    <col min="12030" max="12030" width="7.7109375" style="14" customWidth="1"/>
    <col min="12031" max="12031" width="2.42578125" style="14" customWidth="1"/>
    <col min="12032" max="12032" width="11.5703125" style="14" customWidth="1"/>
    <col min="12033" max="12033" width="2.5703125" style="14" customWidth="1"/>
    <col min="12034" max="12034" width="11.5703125" style="14" customWidth="1"/>
    <col min="12035" max="12035" width="2.42578125" style="14" customWidth="1"/>
    <col min="12036" max="12036" width="10.85546875" style="14" customWidth="1"/>
    <col min="12037" max="12037" width="2.42578125" style="14" customWidth="1"/>
    <col min="12038" max="12038" width="11.140625" style="14" customWidth="1"/>
    <col min="12039" max="12039" width="1.85546875" style="14" customWidth="1"/>
    <col min="12040" max="12040" width="11" style="14" customWidth="1"/>
    <col min="12041" max="12041" width="0.85546875" style="14" customWidth="1"/>
    <col min="12042" max="12042" width="1.85546875" style="14" customWidth="1"/>
    <col min="12043" max="12043" width="11.85546875" style="14" bestFit="1" customWidth="1"/>
    <col min="12044" max="12044" width="15.140625" style="14" bestFit="1" customWidth="1"/>
    <col min="12045" max="12045" width="5" style="14" customWidth="1"/>
    <col min="12046" max="12046" width="10.28515625" style="14" bestFit="1" customWidth="1"/>
    <col min="12047" max="12047" width="5" style="14" customWidth="1"/>
    <col min="12048" max="12048" width="10.28515625" style="14" bestFit="1" customWidth="1"/>
    <col min="12049" max="12051" width="9.140625" style="14"/>
    <col min="12052" max="12052" width="10.28515625" style="14" bestFit="1" customWidth="1"/>
    <col min="12053" max="12281" width="9.140625" style="14"/>
    <col min="12282" max="12282" width="3.5703125" style="14" customWidth="1"/>
    <col min="12283" max="12283" width="4.85546875" style="14" customWidth="1"/>
    <col min="12284" max="12284" width="5.42578125" style="14" customWidth="1"/>
    <col min="12285" max="12285" width="31.140625" style="14" customWidth="1"/>
    <col min="12286" max="12286" width="7.7109375" style="14" customWidth="1"/>
    <col min="12287" max="12287" width="2.42578125" style="14" customWidth="1"/>
    <col min="12288" max="12288" width="11.5703125" style="14" customWidth="1"/>
    <col min="12289" max="12289" width="2.5703125" style="14" customWidth="1"/>
    <col min="12290" max="12290" width="11.5703125" style="14" customWidth="1"/>
    <col min="12291" max="12291" width="2.42578125" style="14" customWidth="1"/>
    <col min="12292" max="12292" width="10.85546875" style="14" customWidth="1"/>
    <col min="12293" max="12293" width="2.42578125" style="14" customWidth="1"/>
    <col min="12294" max="12294" width="11.140625" style="14" customWidth="1"/>
    <col min="12295" max="12295" width="1.85546875" style="14" customWidth="1"/>
    <col min="12296" max="12296" width="11" style="14" customWidth="1"/>
    <col min="12297" max="12297" width="0.85546875" style="14" customWidth="1"/>
    <col min="12298" max="12298" width="1.85546875" style="14" customWidth="1"/>
    <col min="12299" max="12299" width="11.85546875" style="14" bestFit="1" customWidth="1"/>
    <col min="12300" max="12300" width="15.140625" style="14" bestFit="1" customWidth="1"/>
    <col min="12301" max="12301" width="5" style="14" customWidth="1"/>
    <col min="12302" max="12302" width="10.28515625" style="14" bestFit="1" customWidth="1"/>
    <col min="12303" max="12303" width="5" style="14" customWidth="1"/>
    <col min="12304" max="12304" width="10.28515625" style="14" bestFit="1" customWidth="1"/>
    <col min="12305" max="12307" width="9.140625" style="14"/>
    <col min="12308" max="12308" width="10.28515625" style="14" bestFit="1" customWidth="1"/>
    <col min="12309" max="12537" width="9.140625" style="14"/>
    <col min="12538" max="12538" width="3.5703125" style="14" customWidth="1"/>
    <col min="12539" max="12539" width="4.85546875" style="14" customWidth="1"/>
    <col min="12540" max="12540" width="5.42578125" style="14" customWidth="1"/>
    <col min="12541" max="12541" width="31.140625" style="14" customWidth="1"/>
    <col min="12542" max="12542" width="7.7109375" style="14" customWidth="1"/>
    <col min="12543" max="12543" width="2.42578125" style="14" customWidth="1"/>
    <col min="12544" max="12544" width="11.5703125" style="14" customWidth="1"/>
    <col min="12545" max="12545" width="2.5703125" style="14" customWidth="1"/>
    <col min="12546" max="12546" width="11.5703125" style="14" customWidth="1"/>
    <col min="12547" max="12547" width="2.42578125" style="14" customWidth="1"/>
    <col min="12548" max="12548" width="10.85546875" style="14" customWidth="1"/>
    <col min="12549" max="12549" width="2.42578125" style="14" customWidth="1"/>
    <col min="12550" max="12550" width="11.140625" style="14" customWidth="1"/>
    <col min="12551" max="12551" width="1.85546875" style="14" customWidth="1"/>
    <col min="12552" max="12552" width="11" style="14" customWidth="1"/>
    <col min="12553" max="12553" width="0.85546875" style="14" customWidth="1"/>
    <col min="12554" max="12554" width="1.85546875" style="14" customWidth="1"/>
    <col min="12555" max="12555" width="11.85546875" style="14" bestFit="1" customWidth="1"/>
    <col min="12556" max="12556" width="15.140625" style="14" bestFit="1" customWidth="1"/>
    <col min="12557" max="12557" width="5" style="14" customWidth="1"/>
    <col min="12558" max="12558" width="10.28515625" style="14" bestFit="1" customWidth="1"/>
    <col min="12559" max="12559" width="5" style="14" customWidth="1"/>
    <col min="12560" max="12560" width="10.28515625" style="14" bestFit="1" customWidth="1"/>
    <col min="12561" max="12563" width="9.140625" style="14"/>
    <col min="12564" max="12564" width="10.28515625" style="14" bestFit="1" customWidth="1"/>
    <col min="12565" max="12793" width="9.140625" style="14"/>
    <col min="12794" max="12794" width="3.5703125" style="14" customWidth="1"/>
    <col min="12795" max="12795" width="4.85546875" style="14" customWidth="1"/>
    <col min="12796" max="12796" width="5.42578125" style="14" customWidth="1"/>
    <col min="12797" max="12797" width="31.140625" style="14" customWidth="1"/>
    <col min="12798" max="12798" width="7.7109375" style="14" customWidth="1"/>
    <col min="12799" max="12799" width="2.42578125" style="14" customWidth="1"/>
    <col min="12800" max="12800" width="11.5703125" style="14" customWidth="1"/>
    <col min="12801" max="12801" width="2.5703125" style="14" customWidth="1"/>
    <col min="12802" max="12802" width="11.5703125" style="14" customWidth="1"/>
    <col min="12803" max="12803" width="2.42578125" style="14" customWidth="1"/>
    <col min="12804" max="12804" width="10.85546875" style="14" customWidth="1"/>
    <col min="12805" max="12805" width="2.42578125" style="14" customWidth="1"/>
    <col min="12806" max="12806" width="11.140625" style="14" customWidth="1"/>
    <col min="12807" max="12807" width="1.85546875" style="14" customWidth="1"/>
    <col min="12808" max="12808" width="11" style="14" customWidth="1"/>
    <col min="12809" max="12809" width="0.85546875" style="14" customWidth="1"/>
    <col min="12810" max="12810" width="1.85546875" style="14" customWidth="1"/>
    <col min="12811" max="12811" width="11.85546875" style="14" bestFit="1" customWidth="1"/>
    <col min="12812" max="12812" width="15.140625" style="14" bestFit="1" customWidth="1"/>
    <col min="12813" max="12813" width="5" style="14" customWidth="1"/>
    <col min="12814" max="12814" width="10.28515625" style="14" bestFit="1" customWidth="1"/>
    <col min="12815" max="12815" width="5" style="14" customWidth="1"/>
    <col min="12816" max="12816" width="10.28515625" style="14" bestFit="1" customWidth="1"/>
    <col min="12817" max="12819" width="9.140625" style="14"/>
    <col min="12820" max="12820" width="10.28515625" style="14" bestFit="1" customWidth="1"/>
    <col min="12821" max="13049" width="9.140625" style="14"/>
    <col min="13050" max="13050" width="3.5703125" style="14" customWidth="1"/>
    <col min="13051" max="13051" width="4.85546875" style="14" customWidth="1"/>
    <col min="13052" max="13052" width="5.42578125" style="14" customWidth="1"/>
    <col min="13053" max="13053" width="31.140625" style="14" customWidth="1"/>
    <col min="13054" max="13054" width="7.7109375" style="14" customWidth="1"/>
    <col min="13055" max="13055" width="2.42578125" style="14" customWidth="1"/>
    <col min="13056" max="13056" width="11.5703125" style="14" customWidth="1"/>
    <col min="13057" max="13057" width="2.5703125" style="14" customWidth="1"/>
    <col min="13058" max="13058" width="11.5703125" style="14" customWidth="1"/>
    <col min="13059" max="13059" width="2.42578125" style="14" customWidth="1"/>
    <col min="13060" max="13060" width="10.85546875" style="14" customWidth="1"/>
    <col min="13061" max="13061" width="2.42578125" style="14" customWidth="1"/>
    <col min="13062" max="13062" width="11.140625" style="14" customWidth="1"/>
    <col min="13063" max="13063" width="1.85546875" style="14" customWidth="1"/>
    <col min="13064" max="13064" width="11" style="14" customWidth="1"/>
    <col min="13065" max="13065" width="0.85546875" style="14" customWidth="1"/>
    <col min="13066" max="13066" width="1.85546875" style="14" customWidth="1"/>
    <col min="13067" max="13067" width="11.85546875" style="14" bestFit="1" customWidth="1"/>
    <col min="13068" max="13068" width="15.140625" style="14" bestFit="1" customWidth="1"/>
    <col min="13069" max="13069" width="5" style="14" customWidth="1"/>
    <col min="13070" max="13070" width="10.28515625" style="14" bestFit="1" customWidth="1"/>
    <col min="13071" max="13071" width="5" style="14" customWidth="1"/>
    <col min="13072" max="13072" width="10.28515625" style="14" bestFit="1" customWidth="1"/>
    <col min="13073" max="13075" width="9.140625" style="14"/>
    <col min="13076" max="13076" width="10.28515625" style="14" bestFit="1" customWidth="1"/>
    <col min="13077" max="13305" width="9.140625" style="14"/>
    <col min="13306" max="13306" width="3.5703125" style="14" customWidth="1"/>
    <col min="13307" max="13307" width="4.85546875" style="14" customWidth="1"/>
    <col min="13308" max="13308" width="5.42578125" style="14" customWidth="1"/>
    <col min="13309" max="13309" width="31.140625" style="14" customWidth="1"/>
    <col min="13310" max="13310" width="7.7109375" style="14" customWidth="1"/>
    <col min="13311" max="13311" width="2.42578125" style="14" customWidth="1"/>
    <col min="13312" max="13312" width="11.5703125" style="14" customWidth="1"/>
    <col min="13313" max="13313" width="2.5703125" style="14" customWidth="1"/>
    <col min="13314" max="13314" width="11.5703125" style="14" customWidth="1"/>
    <col min="13315" max="13315" width="2.42578125" style="14" customWidth="1"/>
    <col min="13316" max="13316" width="10.85546875" style="14" customWidth="1"/>
    <col min="13317" max="13317" width="2.42578125" style="14" customWidth="1"/>
    <col min="13318" max="13318" width="11.140625" style="14" customWidth="1"/>
    <col min="13319" max="13319" width="1.85546875" style="14" customWidth="1"/>
    <col min="13320" max="13320" width="11" style="14" customWidth="1"/>
    <col min="13321" max="13321" width="0.85546875" style="14" customWidth="1"/>
    <col min="13322" max="13322" width="1.85546875" style="14" customWidth="1"/>
    <col min="13323" max="13323" width="11.85546875" style="14" bestFit="1" customWidth="1"/>
    <col min="13324" max="13324" width="15.140625" style="14" bestFit="1" customWidth="1"/>
    <col min="13325" max="13325" width="5" style="14" customWidth="1"/>
    <col min="13326" max="13326" width="10.28515625" style="14" bestFit="1" customWidth="1"/>
    <col min="13327" max="13327" width="5" style="14" customWidth="1"/>
    <col min="13328" max="13328" width="10.28515625" style="14" bestFit="1" customWidth="1"/>
    <col min="13329" max="13331" width="9.140625" style="14"/>
    <col min="13332" max="13332" width="10.28515625" style="14" bestFit="1" customWidth="1"/>
    <col min="13333" max="13561" width="9.140625" style="14"/>
    <col min="13562" max="13562" width="3.5703125" style="14" customWidth="1"/>
    <col min="13563" max="13563" width="4.85546875" style="14" customWidth="1"/>
    <col min="13564" max="13564" width="5.42578125" style="14" customWidth="1"/>
    <col min="13565" max="13565" width="31.140625" style="14" customWidth="1"/>
    <col min="13566" max="13566" width="7.7109375" style="14" customWidth="1"/>
    <col min="13567" max="13567" width="2.42578125" style="14" customWidth="1"/>
    <col min="13568" max="13568" width="11.5703125" style="14" customWidth="1"/>
    <col min="13569" max="13569" width="2.5703125" style="14" customWidth="1"/>
    <col min="13570" max="13570" width="11.5703125" style="14" customWidth="1"/>
    <col min="13571" max="13571" width="2.42578125" style="14" customWidth="1"/>
    <col min="13572" max="13572" width="10.85546875" style="14" customWidth="1"/>
    <col min="13573" max="13573" width="2.42578125" style="14" customWidth="1"/>
    <col min="13574" max="13574" width="11.140625" style="14" customWidth="1"/>
    <col min="13575" max="13575" width="1.85546875" style="14" customWidth="1"/>
    <col min="13576" max="13576" width="11" style="14" customWidth="1"/>
    <col min="13577" max="13577" width="0.85546875" style="14" customWidth="1"/>
    <col min="13578" max="13578" width="1.85546875" style="14" customWidth="1"/>
    <col min="13579" max="13579" width="11.85546875" style="14" bestFit="1" customWidth="1"/>
    <col min="13580" max="13580" width="15.140625" style="14" bestFit="1" customWidth="1"/>
    <col min="13581" max="13581" width="5" style="14" customWidth="1"/>
    <col min="13582" max="13582" width="10.28515625" style="14" bestFit="1" customWidth="1"/>
    <col min="13583" max="13583" width="5" style="14" customWidth="1"/>
    <col min="13584" max="13584" width="10.28515625" style="14" bestFit="1" customWidth="1"/>
    <col min="13585" max="13587" width="9.140625" style="14"/>
    <col min="13588" max="13588" width="10.28515625" style="14" bestFit="1" customWidth="1"/>
    <col min="13589" max="13817" width="9.140625" style="14"/>
    <col min="13818" max="13818" width="3.5703125" style="14" customWidth="1"/>
    <col min="13819" max="13819" width="4.85546875" style="14" customWidth="1"/>
    <col min="13820" max="13820" width="5.42578125" style="14" customWidth="1"/>
    <col min="13821" max="13821" width="31.140625" style="14" customWidth="1"/>
    <col min="13822" max="13822" width="7.7109375" style="14" customWidth="1"/>
    <col min="13823" max="13823" width="2.42578125" style="14" customWidth="1"/>
    <col min="13824" max="13824" width="11.5703125" style="14" customWidth="1"/>
    <col min="13825" max="13825" width="2.5703125" style="14" customWidth="1"/>
    <col min="13826" max="13826" width="11.5703125" style="14" customWidth="1"/>
    <col min="13827" max="13827" width="2.42578125" style="14" customWidth="1"/>
    <col min="13828" max="13828" width="10.85546875" style="14" customWidth="1"/>
    <col min="13829" max="13829" width="2.42578125" style="14" customWidth="1"/>
    <col min="13830" max="13830" width="11.140625" style="14" customWidth="1"/>
    <col min="13831" max="13831" width="1.85546875" style="14" customWidth="1"/>
    <col min="13832" max="13832" width="11" style="14" customWidth="1"/>
    <col min="13833" max="13833" width="0.85546875" style="14" customWidth="1"/>
    <col min="13834" max="13834" width="1.85546875" style="14" customWidth="1"/>
    <col min="13835" max="13835" width="11.85546875" style="14" bestFit="1" customWidth="1"/>
    <col min="13836" max="13836" width="15.140625" style="14" bestFit="1" customWidth="1"/>
    <col min="13837" max="13837" width="5" style="14" customWidth="1"/>
    <col min="13838" max="13838" width="10.28515625" style="14" bestFit="1" customWidth="1"/>
    <col min="13839" max="13839" width="5" style="14" customWidth="1"/>
    <col min="13840" max="13840" width="10.28515625" style="14" bestFit="1" customWidth="1"/>
    <col min="13841" max="13843" width="9.140625" style="14"/>
    <col min="13844" max="13844" width="10.28515625" style="14" bestFit="1" customWidth="1"/>
    <col min="13845" max="14073" width="9.140625" style="14"/>
    <col min="14074" max="14074" width="3.5703125" style="14" customWidth="1"/>
    <col min="14075" max="14075" width="4.85546875" style="14" customWidth="1"/>
    <col min="14076" max="14076" width="5.42578125" style="14" customWidth="1"/>
    <col min="14077" max="14077" width="31.140625" style="14" customWidth="1"/>
    <col min="14078" max="14078" width="7.7109375" style="14" customWidth="1"/>
    <col min="14079" max="14079" width="2.42578125" style="14" customWidth="1"/>
    <col min="14080" max="14080" width="11.5703125" style="14" customWidth="1"/>
    <col min="14081" max="14081" width="2.5703125" style="14" customWidth="1"/>
    <col min="14082" max="14082" width="11.5703125" style="14" customWidth="1"/>
    <col min="14083" max="14083" width="2.42578125" style="14" customWidth="1"/>
    <col min="14084" max="14084" width="10.85546875" style="14" customWidth="1"/>
    <col min="14085" max="14085" width="2.42578125" style="14" customWidth="1"/>
    <col min="14086" max="14086" width="11.140625" style="14" customWidth="1"/>
    <col min="14087" max="14087" width="1.85546875" style="14" customWidth="1"/>
    <col min="14088" max="14088" width="11" style="14" customWidth="1"/>
    <col min="14089" max="14089" width="0.85546875" style="14" customWidth="1"/>
    <col min="14090" max="14090" width="1.85546875" style="14" customWidth="1"/>
    <col min="14091" max="14091" width="11.85546875" style="14" bestFit="1" customWidth="1"/>
    <col min="14092" max="14092" width="15.140625" style="14" bestFit="1" customWidth="1"/>
    <col min="14093" max="14093" width="5" style="14" customWidth="1"/>
    <col min="14094" max="14094" width="10.28515625" style="14" bestFit="1" customWidth="1"/>
    <col min="14095" max="14095" width="5" style="14" customWidth="1"/>
    <col min="14096" max="14096" width="10.28515625" style="14" bestFit="1" customWidth="1"/>
    <col min="14097" max="14099" width="9.140625" style="14"/>
    <col min="14100" max="14100" width="10.28515625" style="14" bestFit="1" customWidth="1"/>
    <col min="14101" max="14329" width="9.140625" style="14"/>
    <col min="14330" max="14330" width="3.5703125" style="14" customWidth="1"/>
    <col min="14331" max="14331" width="4.85546875" style="14" customWidth="1"/>
    <col min="14332" max="14332" width="5.42578125" style="14" customWidth="1"/>
    <col min="14333" max="14333" width="31.140625" style="14" customWidth="1"/>
    <col min="14334" max="14334" width="7.7109375" style="14" customWidth="1"/>
    <col min="14335" max="14335" width="2.42578125" style="14" customWidth="1"/>
    <col min="14336" max="14336" width="11.5703125" style="14" customWidth="1"/>
    <col min="14337" max="14337" width="2.5703125" style="14" customWidth="1"/>
    <col min="14338" max="14338" width="11.5703125" style="14" customWidth="1"/>
    <col min="14339" max="14339" width="2.42578125" style="14" customWidth="1"/>
    <col min="14340" max="14340" width="10.85546875" style="14" customWidth="1"/>
    <col min="14341" max="14341" width="2.42578125" style="14" customWidth="1"/>
    <col min="14342" max="14342" width="11.140625" style="14" customWidth="1"/>
    <col min="14343" max="14343" width="1.85546875" style="14" customWidth="1"/>
    <col min="14344" max="14344" width="11" style="14" customWidth="1"/>
    <col min="14345" max="14345" width="0.85546875" style="14" customWidth="1"/>
    <col min="14346" max="14346" width="1.85546875" style="14" customWidth="1"/>
    <col min="14347" max="14347" width="11.85546875" style="14" bestFit="1" customWidth="1"/>
    <col min="14348" max="14348" width="15.140625" style="14" bestFit="1" customWidth="1"/>
    <col min="14349" max="14349" width="5" style="14" customWidth="1"/>
    <col min="14350" max="14350" width="10.28515625" style="14" bestFit="1" customWidth="1"/>
    <col min="14351" max="14351" width="5" style="14" customWidth="1"/>
    <col min="14352" max="14352" width="10.28515625" style="14" bestFit="1" customWidth="1"/>
    <col min="14353" max="14355" width="9.140625" style="14"/>
    <col min="14356" max="14356" width="10.28515625" style="14" bestFit="1" customWidth="1"/>
    <col min="14357" max="14585" width="9.140625" style="14"/>
    <col min="14586" max="14586" width="3.5703125" style="14" customWidth="1"/>
    <col min="14587" max="14587" width="4.85546875" style="14" customWidth="1"/>
    <col min="14588" max="14588" width="5.42578125" style="14" customWidth="1"/>
    <col min="14589" max="14589" width="31.140625" style="14" customWidth="1"/>
    <col min="14590" max="14590" width="7.7109375" style="14" customWidth="1"/>
    <col min="14591" max="14591" width="2.42578125" style="14" customWidth="1"/>
    <col min="14592" max="14592" width="11.5703125" style="14" customWidth="1"/>
    <col min="14593" max="14593" width="2.5703125" style="14" customWidth="1"/>
    <col min="14594" max="14594" width="11.5703125" style="14" customWidth="1"/>
    <col min="14595" max="14595" width="2.42578125" style="14" customWidth="1"/>
    <col min="14596" max="14596" width="10.85546875" style="14" customWidth="1"/>
    <col min="14597" max="14597" width="2.42578125" style="14" customWidth="1"/>
    <col min="14598" max="14598" width="11.140625" style="14" customWidth="1"/>
    <col min="14599" max="14599" width="1.85546875" style="14" customWidth="1"/>
    <col min="14600" max="14600" width="11" style="14" customWidth="1"/>
    <col min="14601" max="14601" width="0.85546875" style="14" customWidth="1"/>
    <col min="14602" max="14602" width="1.85546875" style="14" customWidth="1"/>
    <col min="14603" max="14603" width="11.85546875" style="14" bestFit="1" customWidth="1"/>
    <col min="14604" max="14604" width="15.140625" style="14" bestFit="1" customWidth="1"/>
    <col min="14605" max="14605" width="5" style="14" customWidth="1"/>
    <col min="14606" max="14606" width="10.28515625" style="14" bestFit="1" customWidth="1"/>
    <col min="14607" max="14607" width="5" style="14" customWidth="1"/>
    <col min="14608" max="14608" width="10.28515625" style="14" bestFit="1" customWidth="1"/>
    <col min="14609" max="14611" width="9.140625" style="14"/>
    <col min="14612" max="14612" width="10.28515625" style="14" bestFit="1" customWidth="1"/>
    <col min="14613" max="14841" width="9.140625" style="14"/>
    <col min="14842" max="14842" width="3.5703125" style="14" customWidth="1"/>
    <col min="14843" max="14843" width="4.85546875" style="14" customWidth="1"/>
    <col min="14844" max="14844" width="5.42578125" style="14" customWidth="1"/>
    <col min="14845" max="14845" width="31.140625" style="14" customWidth="1"/>
    <col min="14846" max="14846" width="7.7109375" style="14" customWidth="1"/>
    <col min="14847" max="14847" width="2.42578125" style="14" customWidth="1"/>
    <col min="14848" max="14848" width="11.5703125" style="14" customWidth="1"/>
    <col min="14849" max="14849" width="2.5703125" style="14" customWidth="1"/>
    <col min="14850" max="14850" width="11.5703125" style="14" customWidth="1"/>
    <col min="14851" max="14851" width="2.42578125" style="14" customWidth="1"/>
    <col min="14852" max="14852" width="10.85546875" style="14" customWidth="1"/>
    <col min="14853" max="14853" width="2.42578125" style="14" customWidth="1"/>
    <col min="14854" max="14854" width="11.140625" style="14" customWidth="1"/>
    <col min="14855" max="14855" width="1.85546875" style="14" customWidth="1"/>
    <col min="14856" max="14856" width="11" style="14" customWidth="1"/>
    <col min="14857" max="14857" width="0.85546875" style="14" customWidth="1"/>
    <col min="14858" max="14858" width="1.85546875" style="14" customWidth="1"/>
    <col min="14859" max="14859" width="11.85546875" style="14" bestFit="1" customWidth="1"/>
    <col min="14860" max="14860" width="15.140625" style="14" bestFit="1" customWidth="1"/>
    <col min="14861" max="14861" width="5" style="14" customWidth="1"/>
    <col min="14862" max="14862" width="10.28515625" style="14" bestFit="1" customWidth="1"/>
    <col min="14863" max="14863" width="5" style="14" customWidth="1"/>
    <col min="14864" max="14864" width="10.28515625" style="14" bestFit="1" customWidth="1"/>
    <col min="14865" max="14867" width="9.140625" style="14"/>
    <col min="14868" max="14868" width="10.28515625" style="14" bestFit="1" customWidth="1"/>
    <col min="14869" max="15097" width="9.140625" style="14"/>
    <col min="15098" max="15098" width="3.5703125" style="14" customWidth="1"/>
    <col min="15099" max="15099" width="4.85546875" style="14" customWidth="1"/>
    <col min="15100" max="15100" width="5.42578125" style="14" customWidth="1"/>
    <col min="15101" max="15101" width="31.140625" style="14" customWidth="1"/>
    <col min="15102" max="15102" width="7.7109375" style="14" customWidth="1"/>
    <col min="15103" max="15103" width="2.42578125" style="14" customWidth="1"/>
    <col min="15104" max="15104" width="11.5703125" style="14" customWidth="1"/>
    <col min="15105" max="15105" width="2.5703125" style="14" customWidth="1"/>
    <col min="15106" max="15106" width="11.5703125" style="14" customWidth="1"/>
    <col min="15107" max="15107" width="2.42578125" style="14" customWidth="1"/>
    <col min="15108" max="15108" width="10.85546875" style="14" customWidth="1"/>
    <col min="15109" max="15109" width="2.42578125" style="14" customWidth="1"/>
    <col min="15110" max="15110" width="11.140625" style="14" customWidth="1"/>
    <col min="15111" max="15111" width="1.85546875" style="14" customWidth="1"/>
    <col min="15112" max="15112" width="11" style="14" customWidth="1"/>
    <col min="15113" max="15113" width="0.85546875" style="14" customWidth="1"/>
    <col min="15114" max="15114" width="1.85546875" style="14" customWidth="1"/>
    <col min="15115" max="15115" width="11.85546875" style="14" bestFit="1" customWidth="1"/>
    <col min="15116" max="15116" width="15.140625" style="14" bestFit="1" customWidth="1"/>
    <col min="15117" max="15117" width="5" style="14" customWidth="1"/>
    <col min="15118" max="15118" width="10.28515625" style="14" bestFit="1" customWidth="1"/>
    <col min="15119" max="15119" width="5" style="14" customWidth="1"/>
    <col min="15120" max="15120" width="10.28515625" style="14" bestFit="1" customWidth="1"/>
    <col min="15121" max="15123" width="9.140625" style="14"/>
    <col min="15124" max="15124" width="10.28515625" style="14" bestFit="1" customWidth="1"/>
    <col min="15125" max="15353" width="9.140625" style="14"/>
    <col min="15354" max="15354" width="3.5703125" style="14" customWidth="1"/>
    <col min="15355" max="15355" width="4.85546875" style="14" customWidth="1"/>
    <col min="15356" max="15356" width="5.42578125" style="14" customWidth="1"/>
    <col min="15357" max="15357" width="31.140625" style="14" customWidth="1"/>
    <col min="15358" max="15358" width="7.7109375" style="14" customWidth="1"/>
    <col min="15359" max="15359" width="2.42578125" style="14" customWidth="1"/>
    <col min="15360" max="15360" width="11.5703125" style="14" customWidth="1"/>
    <col min="15361" max="15361" width="2.5703125" style="14" customWidth="1"/>
    <col min="15362" max="15362" width="11.5703125" style="14" customWidth="1"/>
    <col min="15363" max="15363" width="2.42578125" style="14" customWidth="1"/>
    <col min="15364" max="15364" width="10.85546875" style="14" customWidth="1"/>
    <col min="15365" max="15365" width="2.42578125" style="14" customWidth="1"/>
    <col min="15366" max="15366" width="11.140625" style="14" customWidth="1"/>
    <col min="15367" max="15367" width="1.85546875" style="14" customWidth="1"/>
    <col min="15368" max="15368" width="11" style="14" customWidth="1"/>
    <col min="15369" max="15369" width="0.85546875" style="14" customWidth="1"/>
    <col min="15370" max="15370" width="1.85546875" style="14" customWidth="1"/>
    <col min="15371" max="15371" width="11.85546875" style="14" bestFit="1" customWidth="1"/>
    <col min="15372" max="15372" width="15.140625" style="14" bestFit="1" customWidth="1"/>
    <col min="15373" max="15373" width="5" style="14" customWidth="1"/>
    <col min="15374" max="15374" width="10.28515625" style="14" bestFit="1" customWidth="1"/>
    <col min="15375" max="15375" width="5" style="14" customWidth="1"/>
    <col min="15376" max="15376" width="10.28515625" style="14" bestFit="1" customWidth="1"/>
    <col min="15377" max="15379" width="9.140625" style="14"/>
    <col min="15380" max="15380" width="10.28515625" style="14" bestFit="1" customWidth="1"/>
    <col min="15381" max="15609" width="9.140625" style="14"/>
    <col min="15610" max="15610" width="3.5703125" style="14" customWidth="1"/>
    <col min="15611" max="15611" width="4.85546875" style="14" customWidth="1"/>
    <col min="15612" max="15612" width="5.42578125" style="14" customWidth="1"/>
    <col min="15613" max="15613" width="31.140625" style="14" customWidth="1"/>
    <col min="15614" max="15614" width="7.7109375" style="14" customWidth="1"/>
    <col min="15615" max="15615" width="2.42578125" style="14" customWidth="1"/>
    <col min="15616" max="15616" width="11.5703125" style="14" customWidth="1"/>
    <col min="15617" max="15617" width="2.5703125" style="14" customWidth="1"/>
    <col min="15618" max="15618" width="11.5703125" style="14" customWidth="1"/>
    <col min="15619" max="15619" width="2.42578125" style="14" customWidth="1"/>
    <col min="15620" max="15620" width="10.85546875" style="14" customWidth="1"/>
    <col min="15621" max="15621" width="2.42578125" style="14" customWidth="1"/>
    <col min="15622" max="15622" width="11.140625" style="14" customWidth="1"/>
    <col min="15623" max="15623" width="1.85546875" style="14" customWidth="1"/>
    <col min="15624" max="15624" width="11" style="14" customWidth="1"/>
    <col min="15625" max="15625" width="0.85546875" style="14" customWidth="1"/>
    <col min="15626" max="15626" width="1.85546875" style="14" customWidth="1"/>
    <col min="15627" max="15627" width="11.85546875" style="14" bestFit="1" customWidth="1"/>
    <col min="15628" max="15628" width="15.140625" style="14" bestFit="1" customWidth="1"/>
    <col min="15629" max="15629" width="5" style="14" customWidth="1"/>
    <col min="15630" max="15630" width="10.28515625" style="14" bestFit="1" customWidth="1"/>
    <col min="15631" max="15631" width="5" style="14" customWidth="1"/>
    <col min="15632" max="15632" width="10.28515625" style="14" bestFit="1" customWidth="1"/>
    <col min="15633" max="15635" width="9.140625" style="14"/>
    <col min="15636" max="15636" width="10.28515625" style="14" bestFit="1" customWidth="1"/>
    <col min="15637" max="15865" width="9.140625" style="14"/>
    <col min="15866" max="15866" width="3.5703125" style="14" customWidth="1"/>
    <col min="15867" max="15867" width="4.85546875" style="14" customWidth="1"/>
    <col min="15868" max="15868" width="5.42578125" style="14" customWidth="1"/>
    <col min="15869" max="15869" width="31.140625" style="14" customWidth="1"/>
    <col min="15870" max="15870" width="7.7109375" style="14" customWidth="1"/>
    <col min="15871" max="15871" width="2.42578125" style="14" customWidth="1"/>
    <col min="15872" max="15872" width="11.5703125" style="14" customWidth="1"/>
    <col min="15873" max="15873" width="2.5703125" style="14" customWidth="1"/>
    <col min="15874" max="15874" width="11.5703125" style="14" customWidth="1"/>
    <col min="15875" max="15875" width="2.42578125" style="14" customWidth="1"/>
    <col min="15876" max="15876" width="10.85546875" style="14" customWidth="1"/>
    <col min="15877" max="15877" width="2.42578125" style="14" customWidth="1"/>
    <col min="15878" max="15878" width="11.140625" style="14" customWidth="1"/>
    <col min="15879" max="15879" width="1.85546875" style="14" customWidth="1"/>
    <col min="15880" max="15880" width="11" style="14" customWidth="1"/>
    <col min="15881" max="15881" width="0.85546875" style="14" customWidth="1"/>
    <col min="15882" max="15882" width="1.85546875" style="14" customWidth="1"/>
    <col min="15883" max="15883" width="11.85546875" style="14" bestFit="1" customWidth="1"/>
    <col min="15884" max="15884" width="15.140625" style="14" bestFit="1" customWidth="1"/>
    <col min="15885" max="15885" width="5" style="14" customWidth="1"/>
    <col min="15886" max="15886" width="10.28515625" style="14" bestFit="1" customWidth="1"/>
    <col min="15887" max="15887" width="5" style="14" customWidth="1"/>
    <col min="15888" max="15888" width="10.28515625" style="14" bestFit="1" customWidth="1"/>
    <col min="15889" max="15891" width="9.140625" style="14"/>
    <col min="15892" max="15892" width="10.28515625" style="14" bestFit="1" customWidth="1"/>
    <col min="15893" max="16121" width="9.140625" style="14"/>
    <col min="16122" max="16122" width="3.5703125" style="14" customWidth="1"/>
    <col min="16123" max="16123" width="4.85546875" style="14" customWidth="1"/>
    <col min="16124" max="16124" width="5.42578125" style="14" customWidth="1"/>
    <col min="16125" max="16125" width="31.140625" style="14" customWidth="1"/>
    <col min="16126" max="16126" width="7.7109375" style="14" customWidth="1"/>
    <col min="16127" max="16127" width="2.42578125" style="14" customWidth="1"/>
    <col min="16128" max="16128" width="11.5703125" style="14" customWidth="1"/>
    <col min="16129" max="16129" width="2.5703125" style="14" customWidth="1"/>
    <col min="16130" max="16130" width="11.5703125" style="14" customWidth="1"/>
    <col min="16131" max="16131" width="2.42578125" style="14" customWidth="1"/>
    <col min="16132" max="16132" width="10.85546875" style="14" customWidth="1"/>
    <col min="16133" max="16133" width="2.42578125" style="14" customWidth="1"/>
    <col min="16134" max="16134" width="11.140625" style="14" customWidth="1"/>
    <col min="16135" max="16135" width="1.85546875" style="14" customWidth="1"/>
    <col min="16136" max="16136" width="11" style="14" customWidth="1"/>
    <col min="16137" max="16137" width="0.85546875" style="14" customWidth="1"/>
    <col min="16138" max="16138" width="1.85546875" style="14" customWidth="1"/>
    <col min="16139" max="16139" width="11.85546875" style="14" bestFit="1" customWidth="1"/>
    <col min="16140" max="16140" width="15.140625" style="14" bestFit="1" customWidth="1"/>
    <col min="16141" max="16141" width="5" style="14" customWidth="1"/>
    <col min="16142" max="16142" width="10.28515625" style="14" bestFit="1" customWidth="1"/>
    <col min="16143" max="16143" width="5" style="14" customWidth="1"/>
    <col min="16144" max="16144" width="10.28515625" style="14" bestFit="1" customWidth="1"/>
    <col min="16145" max="16147" width="9.140625" style="14"/>
    <col min="16148" max="16148" width="10.28515625" style="14" bestFit="1" customWidth="1"/>
    <col min="16149" max="16382" width="9.140625" style="14"/>
    <col min="16383" max="16384" width="9" style="14" customWidth="1"/>
  </cols>
  <sheetData>
    <row r="1" spans="1:18" s="15" customFormat="1" ht="22.5" customHeight="1" x14ac:dyDescent="0.25">
      <c r="A1" s="1993" t="str">
        <f>'سر برگ صفحات'!A1</f>
        <v>شرکت داروسازان التیام (سهامی خاص)</v>
      </c>
      <c r="B1" s="1993"/>
      <c r="C1" s="1993"/>
      <c r="D1" s="1993"/>
      <c r="E1" s="1993"/>
      <c r="F1" s="1993"/>
      <c r="G1" s="1993"/>
      <c r="H1" s="1993"/>
      <c r="I1" s="1993"/>
      <c r="J1" s="1237"/>
      <c r="K1" s="20"/>
      <c r="L1" s="20"/>
      <c r="M1" s="19"/>
      <c r="N1" s="19"/>
    </row>
    <row r="2" spans="1:18" s="15" customFormat="1" ht="22.5" customHeight="1" x14ac:dyDescent="0.25">
      <c r="A2" s="19"/>
      <c r="B2" s="1994" t="str">
        <f>[6]HL!A14</f>
        <v>يادداشتهاي توضيحي صورت هاي مالي</v>
      </c>
      <c r="C2" s="1994"/>
      <c r="D2" s="1994"/>
      <c r="E2" s="1994"/>
      <c r="F2" s="1994"/>
      <c r="G2" s="1994"/>
      <c r="H2" s="1994"/>
      <c r="I2" s="1994"/>
      <c r="J2" s="1265"/>
      <c r="K2" s="20"/>
      <c r="L2" s="20"/>
      <c r="M2" s="19"/>
      <c r="N2" s="19"/>
    </row>
    <row r="3" spans="1:18" s="15" customFormat="1" ht="22.5" customHeight="1" x14ac:dyDescent="0.25">
      <c r="A3" s="1994" t="str">
        <f>'سر برگ صفحات'!A3</f>
        <v>سال مالی منتهی به 30 اسفند 1403</v>
      </c>
      <c r="B3" s="1994"/>
      <c r="C3" s="1994"/>
      <c r="D3" s="1994"/>
      <c r="E3" s="1994"/>
      <c r="F3" s="1994"/>
      <c r="G3" s="1994"/>
      <c r="H3" s="1994"/>
      <c r="I3" s="1994"/>
      <c r="J3" s="1265"/>
      <c r="K3" s="20"/>
      <c r="L3" s="20"/>
      <c r="M3" s="19"/>
      <c r="N3" s="19"/>
    </row>
    <row r="4" spans="1:18" s="21" customFormat="1" ht="21" customHeight="1" x14ac:dyDescent="0.5">
      <c r="B4" s="1255" t="s">
        <v>112</v>
      </c>
      <c r="C4" s="2007" t="s">
        <v>116</v>
      </c>
      <c r="D4" s="2007"/>
      <c r="E4" s="2007"/>
      <c r="F4" s="1232"/>
      <c r="G4" s="1232"/>
      <c r="H4" s="1232"/>
      <c r="I4" s="1235"/>
      <c r="J4" s="940"/>
      <c r="K4" s="20"/>
      <c r="L4" s="20"/>
      <c r="M4" s="19"/>
      <c r="N4" s="19"/>
      <c r="P4" s="45"/>
      <c r="R4" s="1030"/>
    </row>
    <row r="5" spans="1:18" s="53" customFormat="1" ht="19.5" customHeight="1" x14ac:dyDescent="0.25">
      <c r="B5" s="57"/>
      <c r="C5" s="1113"/>
      <c r="D5" s="1025"/>
      <c r="E5" s="1272" t="s">
        <v>1316</v>
      </c>
      <c r="F5" s="1273"/>
      <c r="G5" s="1274" t="str">
        <f>'سر برگ صفحات'!A7</f>
        <v>سال 1403</v>
      </c>
      <c r="H5" s="1275"/>
      <c r="I5" s="1274" t="str">
        <f>'سر برگ صفحات'!A8</f>
        <v>سال 1402</v>
      </c>
      <c r="K5" s="164"/>
      <c r="L5" s="164"/>
      <c r="R5" s="1028"/>
    </row>
    <row r="6" spans="1:18" s="11" customFormat="1" ht="22.5" customHeight="1" x14ac:dyDescent="0.25">
      <c r="B6" s="26"/>
      <c r="C6" s="1093"/>
      <c r="D6" s="179"/>
      <c r="E6" s="1276"/>
      <c r="F6" s="1256"/>
      <c r="G6" s="1277" t="s">
        <v>1709</v>
      </c>
      <c r="H6" s="1277"/>
      <c r="I6" s="1277" t="s">
        <v>1709</v>
      </c>
      <c r="K6" s="16"/>
      <c r="L6" s="16"/>
      <c r="R6" s="1029"/>
    </row>
    <row r="7" spans="1:18" ht="22.5" customHeight="1" x14ac:dyDescent="0.25">
      <c r="A7" s="1026">
        <v>8</v>
      </c>
      <c r="C7" s="1093" t="str">
        <f>'60-20moin'!C134</f>
        <v xml:space="preserve"> جوایز فروش </v>
      </c>
      <c r="E7" s="1257" t="s">
        <v>1971</v>
      </c>
      <c r="G7" s="1127">
        <f>'60-20moin'!EI277*-1</f>
        <v>148952477</v>
      </c>
      <c r="H7" s="63"/>
      <c r="I7" s="1127">
        <v>28432972</v>
      </c>
      <c r="R7" s="1028"/>
    </row>
    <row r="8" spans="1:18" ht="22.5" customHeight="1" x14ac:dyDescent="0.25">
      <c r="A8" s="1026"/>
      <c r="C8" s="1093" t="str">
        <f>'60-20moin'!C136</f>
        <v xml:space="preserve"> تخفیفات ریالی تامین کنندگان</v>
      </c>
      <c r="E8" s="1257" t="s">
        <v>1972</v>
      </c>
      <c r="G8" s="1127">
        <f>'60-20moin'!EE277*-1</f>
        <v>989342546404</v>
      </c>
      <c r="H8" s="63"/>
      <c r="I8" s="58">
        <v>719016416569</v>
      </c>
      <c r="R8" s="1028"/>
    </row>
    <row r="9" spans="1:18" ht="22.5" customHeight="1" x14ac:dyDescent="0.25">
      <c r="A9" s="1026"/>
      <c r="C9" s="1093" t="str">
        <f>'60-20moin'!C137</f>
        <v xml:space="preserve"> انحراف قیمت کاهنده و افزاینده </v>
      </c>
      <c r="E9" s="1257" t="s">
        <v>1973</v>
      </c>
      <c r="G9" s="1127">
        <f>'60-20moin'!ED277*-1</f>
        <v>247382392577</v>
      </c>
      <c r="H9" s="63"/>
      <c r="I9" s="1127">
        <v>72053406049</v>
      </c>
      <c r="R9" s="1028"/>
    </row>
    <row r="10" spans="1:18" ht="22.5" customHeight="1" x14ac:dyDescent="0.25">
      <c r="A10" s="1026"/>
      <c r="C10" s="1270" t="s">
        <v>2037</v>
      </c>
      <c r="E10" s="1257" t="s">
        <v>2046</v>
      </c>
      <c r="G10" s="1127">
        <f>'60-20moin'!EJ277*-1</f>
        <v>2154340571</v>
      </c>
      <c r="H10" s="63"/>
      <c r="I10" s="1913">
        <v>1101072018</v>
      </c>
      <c r="R10" s="1028"/>
    </row>
    <row r="11" spans="1:18" ht="22.5" customHeight="1" thickBot="1" x14ac:dyDescent="0.3">
      <c r="B11" s="939"/>
      <c r="C11" s="1165"/>
      <c r="D11" s="9"/>
      <c r="E11" s="320"/>
      <c r="G11" s="1914">
        <f>SUM(G7:G10)</f>
        <v>1239028232029</v>
      </c>
      <c r="H11" s="1441"/>
      <c r="I11" s="1914">
        <f>SUM(I7:I10)</f>
        <v>792199327608</v>
      </c>
      <c r="R11" s="1278"/>
    </row>
    <row r="12" spans="1:18" ht="10.15" customHeight="1" thickTop="1" x14ac:dyDescent="0.25">
      <c r="B12" s="939"/>
      <c r="C12" s="1165"/>
      <c r="D12" s="9"/>
      <c r="E12" s="320"/>
      <c r="I12" s="15"/>
    </row>
    <row r="13" spans="1:18" ht="41.45" customHeight="1" x14ac:dyDescent="0.25">
      <c r="B13" s="1442" t="s">
        <v>1974</v>
      </c>
      <c r="C13" s="2006" t="s">
        <v>1889</v>
      </c>
      <c r="D13" s="2006"/>
      <c r="E13" s="2006"/>
      <c r="F13" s="2006"/>
      <c r="G13" s="2006"/>
      <c r="H13" s="2006"/>
      <c r="I13" s="2006"/>
      <c r="O13" s="14" t="s">
        <v>1889</v>
      </c>
    </row>
    <row r="14" spans="1:18" ht="19.5" customHeight="1" x14ac:dyDescent="0.25">
      <c r="B14" s="1442" t="s">
        <v>1975</v>
      </c>
      <c r="C14" s="2006" t="s">
        <v>2065</v>
      </c>
      <c r="D14" s="2006"/>
      <c r="E14" s="2006"/>
      <c r="F14" s="2006"/>
      <c r="G14" s="2006"/>
      <c r="H14" s="2006"/>
      <c r="I14" s="2006"/>
    </row>
    <row r="15" spans="1:18" ht="15.75" customHeight="1" x14ac:dyDescent="0.25">
      <c r="B15" s="1251" t="s">
        <v>1989</v>
      </c>
      <c r="C15" s="2006" t="s">
        <v>1890</v>
      </c>
      <c r="D15" s="2006"/>
      <c r="E15" s="2006"/>
      <c r="F15" s="2006"/>
      <c r="G15" s="2006"/>
      <c r="H15" s="2006"/>
      <c r="I15" s="2006"/>
    </row>
    <row r="16" spans="1:18" ht="22.5" customHeight="1" x14ac:dyDescent="0.25">
      <c r="B16" s="1442" t="s">
        <v>2340</v>
      </c>
      <c r="C16" s="2008" t="s">
        <v>2066</v>
      </c>
      <c r="D16" s="2008"/>
      <c r="E16" s="2008"/>
      <c r="F16" s="2008"/>
      <c r="G16" s="2008"/>
      <c r="H16" s="2008"/>
      <c r="I16" s="2008"/>
    </row>
    <row r="17" spans="1:18" ht="22.5" customHeight="1" x14ac:dyDescent="0.25">
      <c r="B17" s="1255" t="s">
        <v>115</v>
      </c>
      <c r="C17" s="2007" t="s">
        <v>118</v>
      </c>
      <c r="D17" s="2007"/>
      <c r="E17" s="2007"/>
    </row>
    <row r="18" spans="1:18" s="58" customFormat="1" ht="22.5" customHeight="1" x14ac:dyDescent="0.25">
      <c r="B18" s="1022"/>
      <c r="C18" s="1034"/>
      <c r="D18" s="155"/>
      <c r="E18" s="1271"/>
      <c r="F18" s="1099"/>
      <c r="G18" s="1167" t="str">
        <f>'سر برگ صفحات'!A7</f>
        <v>سال 1403</v>
      </c>
      <c r="H18" s="1168"/>
      <c r="I18" s="1167" t="str">
        <f>'سر برگ صفحات'!A8</f>
        <v>سال 1402</v>
      </c>
      <c r="K18" s="159"/>
      <c r="L18" s="159"/>
    </row>
    <row r="19" spans="1:18" s="45" customFormat="1" ht="22.5" customHeight="1" x14ac:dyDescent="0.25">
      <c r="B19" s="178"/>
      <c r="C19" s="1127"/>
      <c r="E19" s="1305"/>
      <c r="F19" s="1099"/>
      <c r="G19" s="1235" t="s">
        <v>1709</v>
      </c>
      <c r="H19" s="1235"/>
      <c r="I19" s="1235" t="s">
        <v>1709</v>
      </c>
      <c r="K19" s="31"/>
      <c r="L19" s="31"/>
    </row>
    <row r="20" spans="1:18" ht="22.5" customHeight="1" x14ac:dyDescent="0.25">
      <c r="A20" s="1026"/>
      <c r="C20" s="1270" t="s">
        <v>2150</v>
      </c>
      <c r="D20" s="53"/>
      <c r="F20" s="24"/>
      <c r="G20" s="1127">
        <f>'60-20moin'!D202</f>
        <v>7592606024</v>
      </c>
      <c r="H20" s="1127"/>
      <c r="I20" s="1127">
        <v>20885771814</v>
      </c>
    </row>
    <row r="21" spans="1:18" ht="22.5" customHeight="1" thickBot="1" x14ac:dyDescent="0.3">
      <c r="B21" s="939"/>
      <c r="C21" s="1165"/>
      <c r="D21" s="9"/>
      <c r="E21" s="320"/>
      <c r="G21" s="1914">
        <f>SUM(G20:G20)</f>
        <v>7592606024</v>
      </c>
      <c r="H21" s="1127"/>
      <c r="I21" s="1914">
        <f t="shared" ref="I21" si="0">SUM(I20:I20)</f>
        <v>20885771814</v>
      </c>
      <c r="R21" s="1027"/>
    </row>
    <row r="22" spans="1:18" ht="16.5" customHeight="1" thickTop="1" x14ac:dyDescent="0.25">
      <c r="B22" s="939"/>
      <c r="C22" s="1165"/>
      <c r="D22" s="9"/>
      <c r="E22" s="320"/>
      <c r="G22" s="1235"/>
      <c r="H22" s="1093"/>
      <c r="I22" s="1235"/>
      <c r="R22" s="1278"/>
    </row>
    <row r="23" spans="1:18" ht="3.75" customHeight="1" x14ac:dyDescent="0.25">
      <c r="B23" s="939"/>
      <c r="C23" s="2008"/>
      <c r="D23" s="2008"/>
      <c r="E23" s="2008"/>
      <c r="F23" s="2008"/>
      <c r="G23" s="2008"/>
      <c r="H23" s="2008"/>
      <c r="I23" s="2008"/>
      <c r="R23" s="1278"/>
    </row>
    <row r="24" spans="1:18" ht="22.5" customHeight="1" x14ac:dyDescent="0.25">
      <c r="B24" s="1255" t="s">
        <v>1976</v>
      </c>
      <c r="C24" s="2007" t="s">
        <v>119</v>
      </c>
      <c r="D24" s="2007"/>
      <c r="E24" s="2007"/>
    </row>
    <row r="25" spans="1:18" ht="17.25" customHeight="1" x14ac:dyDescent="0.25">
      <c r="C25" s="1109"/>
      <c r="D25" s="15"/>
      <c r="E25" s="37"/>
      <c r="G25" s="1167" t="str">
        <f>'سر برگ صفحات'!A7</f>
        <v>سال 1403</v>
      </c>
      <c r="H25" s="1168"/>
      <c r="I25" s="1167" t="str">
        <f>'سر برگ صفحات'!A8</f>
        <v>سال 1402</v>
      </c>
    </row>
    <row r="26" spans="1:18" s="11" customFormat="1" ht="22.5" customHeight="1" x14ac:dyDescent="0.25">
      <c r="B26" s="26"/>
      <c r="C26" s="1109"/>
      <c r="D26" s="36"/>
      <c r="E26" s="244"/>
      <c r="G26" s="1235" t="s">
        <v>1709</v>
      </c>
      <c r="H26" s="1235"/>
      <c r="I26" s="1235" t="s">
        <v>1709</v>
      </c>
      <c r="K26" s="16"/>
      <c r="L26" s="16"/>
    </row>
    <row r="27" spans="1:18" ht="22.5" customHeight="1" x14ac:dyDescent="0.25">
      <c r="C27" s="1092" t="s">
        <v>1868</v>
      </c>
      <c r="D27" s="54"/>
      <c r="E27" s="1102"/>
      <c r="G27" s="1127">
        <f>'60-20moin'!EL277</f>
        <v>469695912534</v>
      </c>
      <c r="H27" s="63"/>
      <c r="I27" s="1127">
        <v>359402952878</v>
      </c>
    </row>
    <row r="28" spans="1:18" ht="22.5" customHeight="1" x14ac:dyDescent="0.25">
      <c r="A28" s="1026">
        <v>10</v>
      </c>
      <c r="C28" s="1120" t="s">
        <v>1869</v>
      </c>
      <c r="D28" s="53"/>
      <c r="F28" s="24"/>
      <c r="G28" s="1122">
        <f>'60-20moin'!DV207</f>
        <v>83709503887</v>
      </c>
      <c r="H28" s="1093"/>
      <c r="I28" s="1127">
        <v>8886144928</v>
      </c>
    </row>
    <row r="29" spans="1:18" ht="22.5" customHeight="1" x14ac:dyDescent="0.25">
      <c r="A29" s="1026"/>
      <c r="C29" s="1120" t="s">
        <v>1870</v>
      </c>
      <c r="D29" s="53"/>
      <c r="F29" s="24"/>
      <c r="G29" s="1122">
        <f>'60-20moin'!DV203+'60-20moin'!DV204</f>
        <v>3178709533</v>
      </c>
      <c r="H29" s="1093"/>
      <c r="I29" s="1127">
        <v>5854238891</v>
      </c>
    </row>
    <row r="30" spans="1:18" ht="22.5" customHeight="1" x14ac:dyDescent="0.25">
      <c r="A30" s="1026"/>
      <c r="C30" s="1120" t="s">
        <v>1871</v>
      </c>
      <c r="D30" s="53"/>
      <c r="F30" s="24"/>
      <c r="G30" s="1122">
        <f>'60-20moin'!DV205</f>
        <v>31056000</v>
      </c>
      <c r="H30" s="1093"/>
      <c r="I30" s="1127">
        <v>2312209650</v>
      </c>
    </row>
    <row r="31" spans="1:18" ht="19.149999999999999" customHeight="1" thickBot="1" x14ac:dyDescent="0.3">
      <c r="C31" s="1120"/>
      <c r="G31" s="1915">
        <f>SUM(G27:G30)</f>
        <v>556615181954</v>
      </c>
      <c r="H31" s="1441"/>
      <c r="I31" s="1914">
        <f>SUM(I27:I30)</f>
        <v>376455546347</v>
      </c>
      <c r="L31" s="1461">
        <v>3469805404</v>
      </c>
    </row>
    <row r="32" spans="1:18" ht="6" customHeight="1" thickTop="1" x14ac:dyDescent="0.25"/>
    <row r="33" spans="1:16" s="21" customFormat="1" ht="22.5" customHeight="1" x14ac:dyDescent="0.5">
      <c r="B33" s="1255" t="s">
        <v>117</v>
      </c>
      <c r="C33" s="2007" t="s">
        <v>1990</v>
      </c>
      <c r="D33" s="2007"/>
      <c r="E33" s="2007"/>
      <c r="F33" s="15"/>
      <c r="G33" s="15"/>
      <c r="H33" s="15"/>
      <c r="I33" s="15"/>
      <c r="J33" s="15"/>
      <c r="K33" s="19"/>
      <c r="L33" s="20">
        <v>3439091396</v>
      </c>
      <c r="M33" s="20"/>
      <c r="N33" s="19"/>
      <c r="O33" s="19"/>
    </row>
    <row r="34" spans="1:16" s="24" customFormat="1" ht="16.5" customHeight="1" x14ac:dyDescent="0.4">
      <c r="B34" s="26"/>
      <c r="C34" s="1113"/>
      <c r="E34" s="246"/>
      <c r="G34" s="1167" t="str">
        <f>'سر برگ صفحات'!A7</f>
        <v>سال 1403</v>
      </c>
      <c r="H34" s="1168"/>
      <c r="I34" s="1167" t="str">
        <f>'سر برگ صفحات'!A8</f>
        <v>سال 1402</v>
      </c>
      <c r="L34" s="1462">
        <f>L31-L33</f>
        <v>30714008</v>
      </c>
      <c r="M34" s="25"/>
      <c r="P34" s="4"/>
    </row>
    <row r="35" spans="1:16" s="192" customFormat="1" ht="15" customHeight="1" x14ac:dyDescent="0.4">
      <c r="B35" s="249"/>
      <c r="C35" s="1165"/>
      <c r="E35" s="1106"/>
      <c r="G35" s="1235" t="s">
        <v>1709</v>
      </c>
      <c r="H35" s="1235"/>
      <c r="I35" s="1235" t="s">
        <v>1709</v>
      </c>
      <c r="L35" s="193"/>
      <c r="M35" s="193"/>
      <c r="P35" s="1024"/>
    </row>
    <row r="36" spans="1:16" s="11" customFormat="1" ht="22.5" customHeight="1" x14ac:dyDescent="0.4">
      <c r="A36" s="1023">
        <v>11</v>
      </c>
      <c r="B36" s="26"/>
      <c r="C36" s="1279" t="str">
        <f>'60-20moin'!C138</f>
        <v xml:space="preserve"> سود پس انداز بانکی </v>
      </c>
      <c r="E36" s="26"/>
      <c r="G36" s="1906">
        <f>'60-20moin'!ER277*-1</f>
        <v>444806167</v>
      </c>
      <c r="H36" s="1127"/>
      <c r="I36" s="1263">
        <v>168420334</v>
      </c>
      <c r="L36" s="16">
        <v>-11209834091</v>
      </c>
      <c r="M36" s="16"/>
      <c r="O36" s="4"/>
      <c r="P36" s="4"/>
    </row>
    <row r="37" spans="1:16" s="11" customFormat="1" ht="22.5" customHeight="1" x14ac:dyDescent="0.4">
      <c r="A37" s="1023">
        <v>11</v>
      </c>
      <c r="B37" s="26"/>
      <c r="C37" s="1279" t="s">
        <v>1634</v>
      </c>
      <c r="D37" s="238"/>
      <c r="E37" s="1282"/>
      <c r="G37" s="1906">
        <f>('60-20moin'!EZ139+'60-20moin'!EZ140+'60-20moin'!EZ141)*-1</f>
        <v>7307009753</v>
      </c>
      <c r="H37" s="1127"/>
      <c r="I37" s="1263">
        <v>5534678633</v>
      </c>
      <c r="L37" s="16" t="e">
        <f>'60-20moin'!#REF!</f>
        <v>#REF!</v>
      </c>
      <c r="M37" s="16" t="s">
        <v>1907</v>
      </c>
      <c r="O37" s="4"/>
      <c r="P37" s="4"/>
    </row>
    <row r="38" spans="1:16" s="11" customFormat="1" ht="22.5" customHeight="1" x14ac:dyDescent="0.4">
      <c r="A38" s="1023">
        <v>11</v>
      </c>
      <c r="B38" s="26"/>
      <c r="C38" s="1279" t="s">
        <v>2072</v>
      </c>
      <c r="E38" s="1267"/>
      <c r="G38" s="1906">
        <f>'60-20moin'!EW277*-1</f>
        <v>110398064</v>
      </c>
      <c r="H38" s="1127"/>
      <c r="I38" s="1263">
        <v>325863710</v>
      </c>
      <c r="L38" s="16"/>
      <c r="M38" s="16"/>
      <c r="O38" s="4"/>
      <c r="P38" s="4"/>
    </row>
    <row r="39" spans="1:16" s="11" customFormat="1" ht="22.5" customHeight="1" thickBot="1" x14ac:dyDescent="0.3">
      <c r="B39" s="26"/>
      <c r="C39" s="34"/>
      <c r="E39" s="1267"/>
      <c r="G39" s="1914">
        <f>SUM(G36:G38)</f>
        <v>7862213984</v>
      </c>
      <c r="H39" s="1099"/>
      <c r="I39" s="1914">
        <f>SUM(I36:I38)</f>
        <v>6028962677</v>
      </c>
      <c r="J39" s="26"/>
      <c r="L39" s="16"/>
      <c r="M39" s="16"/>
    </row>
    <row r="40" spans="1:16" s="11" customFormat="1" ht="22.5" customHeight="1" thickTop="1" x14ac:dyDescent="0.25">
      <c r="B40" s="26"/>
      <c r="C40" s="34"/>
      <c r="E40" s="1267"/>
      <c r="G40" s="1236"/>
      <c r="H40" s="1441"/>
      <c r="I40" s="1236"/>
      <c r="J40" s="26"/>
      <c r="L40" s="16"/>
      <c r="M40" s="16"/>
    </row>
    <row r="41" spans="1:16" s="11" customFormat="1" ht="22.5" customHeight="1" x14ac:dyDescent="0.25">
      <c r="B41" s="26" t="s">
        <v>2199</v>
      </c>
      <c r="C41" s="2009" t="s">
        <v>2200</v>
      </c>
      <c r="D41" s="2009"/>
      <c r="E41" s="2009"/>
      <c r="F41" s="2009"/>
      <c r="G41" s="2009"/>
      <c r="H41" s="2009"/>
      <c r="I41" s="2009"/>
      <c r="J41" s="26"/>
      <c r="L41" s="16"/>
      <c r="M41" s="16"/>
    </row>
    <row r="42" spans="1:16" ht="118.5" customHeight="1" x14ac:dyDescent="0.6">
      <c r="B42" s="2003" t="s">
        <v>2012</v>
      </c>
      <c r="C42" s="2003"/>
      <c r="D42" s="2003"/>
      <c r="E42" s="2003"/>
      <c r="F42" s="2003"/>
      <c r="G42" s="2003"/>
      <c r="H42" s="2003"/>
      <c r="I42" s="2003"/>
    </row>
  </sheetData>
  <mergeCells count="14">
    <mergeCell ref="B42:I42"/>
    <mergeCell ref="C13:I13"/>
    <mergeCell ref="A1:I1"/>
    <mergeCell ref="B2:I2"/>
    <mergeCell ref="A3:I3"/>
    <mergeCell ref="C33:E33"/>
    <mergeCell ref="C24:E24"/>
    <mergeCell ref="C17:E17"/>
    <mergeCell ref="C4:E4"/>
    <mergeCell ref="C14:I14"/>
    <mergeCell ref="C23:I23"/>
    <mergeCell ref="C15:I15"/>
    <mergeCell ref="C16:I16"/>
    <mergeCell ref="C41:I41"/>
  </mergeCells>
  <printOptions horizontalCentered="1"/>
  <pageMargins left="0.25" right="0.5" top="0.40748031499999998" bottom="0" header="0.196850393700787" footer="0"/>
  <pageSetup scale="75"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59999389629810485"/>
  </sheetPr>
  <dimension ref="A1:Z41"/>
  <sheetViews>
    <sheetView rightToLeft="1" topLeftCell="B4" zoomScaleNormal="100" zoomScaleSheetLayoutView="90" workbookViewId="0">
      <selection activeCell="D13" sqref="D13"/>
    </sheetView>
  </sheetViews>
  <sheetFormatPr defaultRowHeight="18" x14ac:dyDescent="0.25"/>
  <cols>
    <col min="1" max="1" width="2.140625" style="14" customWidth="1"/>
    <col min="2" max="2" width="22.5703125" style="14" customWidth="1"/>
    <col min="3" max="3" width="1.5703125" style="1031" customWidth="1"/>
    <col min="4" max="4" width="19.42578125" style="1031" bestFit="1" customWidth="1"/>
    <col min="5" max="5" width="1.5703125" style="1031" customWidth="1"/>
    <col min="6" max="6" width="16.28515625" style="1031" bestFit="1" customWidth="1"/>
    <col min="7" max="7" width="1.5703125" style="1031" hidden="1" customWidth="1"/>
    <col min="8" max="8" width="13.42578125" style="1031" hidden="1" customWidth="1"/>
    <col min="9" max="9" width="1.5703125" style="1031" customWidth="1"/>
    <col min="10" max="10" width="15.85546875" style="1031" bestFit="1" customWidth="1"/>
    <col min="11" max="11" width="1.5703125" style="1031" customWidth="1"/>
    <col min="12" max="12" width="17.85546875" style="1031" bestFit="1" customWidth="1"/>
    <col min="13" max="13" width="1.5703125" style="1031" customWidth="1"/>
    <col min="14" max="14" width="18.140625" style="1031" bestFit="1" customWidth="1"/>
    <col min="15" max="15" width="1.5703125" style="1031" customWidth="1"/>
    <col min="16" max="16" width="16.140625" style="1031" bestFit="1" customWidth="1"/>
    <col min="17" max="17" width="1.5703125" style="1031" customWidth="1"/>
    <col min="18" max="18" width="15.42578125" style="1031" bestFit="1" customWidth="1"/>
    <col min="19" max="19" width="1.5703125" style="1031" customWidth="1"/>
    <col min="20" max="20" width="18.140625" style="1031" bestFit="1" customWidth="1"/>
    <col min="21" max="21" width="0.85546875" style="1031" customWidth="1"/>
    <col min="22" max="22" width="1.85546875" style="1031" customWidth="1"/>
    <col min="23" max="23" width="16" style="1380" bestFit="1" customWidth="1"/>
    <col min="24" max="24" width="15.42578125" style="1381" bestFit="1" customWidth="1"/>
    <col min="25" max="25" width="5" style="14" customWidth="1"/>
    <col min="26" max="26" width="28.42578125" style="14" bestFit="1" customWidth="1"/>
    <col min="27" max="27" width="5" style="14" customWidth="1"/>
    <col min="28" max="28" width="10.28515625" style="14" bestFit="1" customWidth="1"/>
    <col min="29" max="31" width="9" style="14"/>
    <col min="32" max="32" width="10.28515625" style="14" bestFit="1" customWidth="1"/>
    <col min="33" max="261" width="9" style="14"/>
    <col min="262" max="262" width="3.7109375" style="14" customWidth="1"/>
    <col min="263" max="263" width="4.85546875" style="14" customWidth="1"/>
    <col min="264" max="264" width="5.28515625" style="14" customWidth="1"/>
    <col min="265" max="265" width="31.140625" style="14" customWidth="1"/>
    <col min="266" max="266" width="7.7109375" style="14" customWidth="1"/>
    <col min="267" max="267" width="2.28515625" style="14" customWidth="1"/>
    <col min="268" max="268" width="11.7109375" style="14" customWidth="1"/>
    <col min="269" max="269" width="2.42578125" style="14" customWidth="1"/>
    <col min="270" max="270" width="11.7109375" style="14" customWidth="1"/>
    <col min="271" max="271" width="2.28515625" style="14" customWidth="1"/>
    <col min="272" max="272" width="10.85546875" style="14" customWidth="1"/>
    <col min="273" max="273" width="2.28515625" style="14" customWidth="1"/>
    <col min="274" max="274" width="11.140625" style="14" customWidth="1"/>
    <col min="275" max="275" width="1.85546875" style="14" customWidth="1"/>
    <col min="276" max="276" width="11" style="14" customWidth="1"/>
    <col min="277" max="277" width="0.85546875" style="14" customWidth="1"/>
    <col min="278" max="278" width="1.85546875" style="14" customWidth="1"/>
    <col min="279" max="279" width="11.85546875" style="14" bestFit="1" customWidth="1"/>
    <col min="280" max="280" width="15.140625" style="14" bestFit="1" customWidth="1"/>
    <col min="281" max="281" width="5" style="14" customWidth="1"/>
    <col min="282" max="282" width="10.28515625" style="14" bestFit="1" customWidth="1"/>
    <col min="283" max="283" width="5" style="14" customWidth="1"/>
    <col min="284" max="284" width="10.28515625" style="14" bestFit="1" customWidth="1"/>
    <col min="285" max="287" width="9" style="14"/>
    <col min="288" max="288" width="10.28515625" style="14" bestFit="1" customWidth="1"/>
    <col min="289" max="517" width="9" style="14"/>
    <col min="518" max="518" width="3.7109375" style="14" customWidth="1"/>
    <col min="519" max="519" width="4.85546875" style="14" customWidth="1"/>
    <col min="520" max="520" width="5.28515625" style="14" customWidth="1"/>
    <col min="521" max="521" width="31.140625" style="14" customWidth="1"/>
    <col min="522" max="522" width="7.7109375" style="14" customWidth="1"/>
    <col min="523" max="523" width="2.28515625" style="14" customWidth="1"/>
    <col min="524" max="524" width="11.7109375" style="14" customWidth="1"/>
    <col min="525" max="525" width="2.42578125" style="14" customWidth="1"/>
    <col min="526" max="526" width="11.7109375" style="14" customWidth="1"/>
    <col min="527" max="527" width="2.28515625" style="14" customWidth="1"/>
    <col min="528" max="528" width="10.85546875" style="14" customWidth="1"/>
    <col min="529" max="529" width="2.28515625" style="14" customWidth="1"/>
    <col min="530" max="530" width="11.140625" style="14" customWidth="1"/>
    <col min="531" max="531" width="1.85546875" style="14" customWidth="1"/>
    <col min="532" max="532" width="11" style="14" customWidth="1"/>
    <col min="533" max="533" width="0.85546875" style="14" customWidth="1"/>
    <col min="534" max="534" width="1.85546875" style="14" customWidth="1"/>
    <col min="535" max="535" width="11.85546875" style="14" bestFit="1" customWidth="1"/>
    <col min="536" max="536" width="15.140625" style="14" bestFit="1" customWidth="1"/>
    <col min="537" max="537" width="5" style="14" customWidth="1"/>
    <col min="538" max="538" width="10.28515625" style="14" bestFit="1" customWidth="1"/>
    <col min="539" max="539" width="5" style="14" customWidth="1"/>
    <col min="540" max="540" width="10.28515625" style="14" bestFit="1" customWidth="1"/>
    <col min="541" max="543" width="9" style="14"/>
    <col min="544" max="544" width="10.28515625" style="14" bestFit="1" customWidth="1"/>
    <col min="545" max="773" width="9" style="14"/>
    <col min="774" max="774" width="3.7109375" style="14" customWidth="1"/>
    <col min="775" max="775" width="4.85546875" style="14" customWidth="1"/>
    <col min="776" max="776" width="5.28515625" style="14" customWidth="1"/>
    <col min="777" max="777" width="31.140625" style="14" customWidth="1"/>
    <col min="778" max="778" width="7.7109375" style="14" customWidth="1"/>
    <col min="779" max="779" width="2.28515625" style="14" customWidth="1"/>
    <col min="780" max="780" width="11.7109375" style="14" customWidth="1"/>
    <col min="781" max="781" width="2.42578125" style="14" customWidth="1"/>
    <col min="782" max="782" width="11.7109375" style="14" customWidth="1"/>
    <col min="783" max="783" width="2.28515625" style="14" customWidth="1"/>
    <col min="784" max="784" width="10.85546875" style="14" customWidth="1"/>
    <col min="785" max="785" width="2.28515625" style="14" customWidth="1"/>
    <col min="786" max="786" width="11.140625" style="14" customWidth="1"/>
    <col min="787" max="787" width="1.85546875" style="14" customWidth="1"/>
    <col min="788" max="788" width="11" style="14" customWidth="1"/>
    <col min="789" max="789" width="0.85546875" style="14" customWidth="1"/>
    <col min="790" max="790" width="1.85546875" style="14" customWidth="1"/>
    <col min="791" max="791" width="11.85546875" style="14" bestFit="1" customWidth="1"/>
    <col min="792" max="792" width="15.140625" style="14" bestFit="1" customWidth="1"/>
    <col min="793" max="793" width="5" style="14" customWidth="1"/>
    <col min="794" max="794" width="10.28515625" style="14" bestFit="1" customWidth="1"/>
    <col min="795" max="795" width="5" style="14" customWidth="1"/>
    <col min="796" max="796" width="10.28515625" style="14" bestFit="1" customWidth="1"/>
    <col min="797" max="799" width="9" style="14"/>
    <col min="800" max="800" width="10.28515625" style="14" bestFit="1" customWidth="1"/>
    <col min="801" max="1029" width="9" style="14"/>
    <col min="1030" max="1030" width="3.7109375" style="14" customWidth="1"/>
    <col min="1031" max="1031" width="4.85546875" style="14" customWidth="1"/>
    <col min="1032" max="1032" width="5.28515625" style="14" customWidth="1"/>
    <col min="1033" max="1033" width="31.140625" style="14" customWidth="1"/>
    <col min="1034" max="1034" width="7.7109375" style="14" customWidth="1"/>
    <col min="1035" max="1035" width="2.28515625" style="14" customWidth="1"/>
    <col min="1036" max="1036" width="11.7109375" style="14" customWidth="1"/>
    <col min="1037" max="1037" width="2.42578125" style="14" customWidth="1"/>
    <col min="1038" max="1038" width="11.7109375" style="14" customWidth="1"/>
    <col min="1039" max="1039" width="2.28515625" style="14" customWidth="1"/>
    <col min="1040" max="1040" width="10.85546875" style="14" customWidth="1"/>
    <col min="1041" max="1041" width="2.28515625" style="14" customWidth="1"/>
    <col min="1042" max="1042" width="11.140625" style="14" customWidth="1"/>
    <col min="1043" max="1043" width="1.85546875" style="14" customWidth="1"/>
    <col min="1044" max="1044" width="11" style="14" customWidth="1"/>
    <col min="1045" max="1045" width="0.85546875" style="14" customWidth="1"/>
    <col min="1046" max="1046" width="1.85546875" style="14" customWidth="1"/>
    <col min="1047" max="1047" width="11.85546875" style="14" bestFit="1" customWidth="1"/>
    <col min="1048" max="1048" width="15.140625" style="14" bestFit="1" customWidth="1"/>
    <col min="1049" max="1049" width="5" style="14" customWidth="1"/>
    <col min="1050" max="1050" width="10.28515625" style="14" bestFit="1" customWidth="1"/>
    <col min="1051" max="1051" width="5" style="14" customWidth="1"/>
    <col min="1052" max="1052" width="10.28515625" style="14" bestFit="1" customWidth="1"/>
    <col min="1053" max="1055" width="9" style="14"/>
    <col min="1056" max="1056" width="10.28515625" style="14" bestFit="1" customWidth="1"/>
    <col min="1057" max="1285" width="9" style="14"/>
    <col min="1286" max="1286" width="3.7109375" style="14" customWidth="1"/>
    <col min="1287" max="1287" width="4.85546875" style="14" customWidth="1"/>
    <col min="1288" max="1288" width="5.28515625" style="14" customWidth="1"/>
    <col min="1289" max="1289" width="31.140625" style="14" customWidth="1"/>
    <col min="1290" max="1290" width="7.7109375" style="14" customWidth="1"/>
    <col min="1291" max="1291" width="2.28515625" style="14" customWidth="1"/>
    <col min="1292" max="1292" width="11.7109375" style="14" customWidth="1"/>
    <col min="1293" max="1293" width="2.42578125" style="14" customWidth="1"/>
    <col min="1294" max="1294" width="11.7109375" style="14" customWidth="1"/>
    <col min="1295" max="1295" width="2.28515625" style="14" customWidth="1"/>
    <col min="1296" max="1296" width="10.85546875" style="14" customWidth="1"/>
    <col min="1297" max="1297" width="2.28515625" style="14" customWidth="1"/>
    <col min="1298" max="1298" width="11.140625" style="14" customWidth="1"/>
    <col min="1299" max="1299" width="1.85546875" style="14" customWidth="1"/>
    <col min="1300" max="1300" width="11" style="14" customWidth="1"/>
    <col min="1301" max="1301" width="0.85546875" style="14" customWidth="1"/>
    <col min="1302" max="1302" width="1.85546875" style="14" customWidth="1"/>
    <col min="1303" max="1303" width="11.85546875" style="14" bestFit="1" customWidth="1"/>
    <col min="1304" max="1304" width="15.140625" style="14" bestFit="1" customWidth="1"/>
    <col min="1305" max="1305" width="5" style="14" customWidth="1"/>
    <col min="1306" max="1306" width="10.28515625" style="14" bestFit="1" customWidth="1"/>
    <col min="1307" max="1307" width="5" style="14" customWidth="1"/>
    <col min="1308" max="1308" width="10.28515625" style="14" bestFit="1" customWidth="1"/>
    <col min="1309" max="1311" width="9" style="14"/>
    <col min="1312" max="1312" width="10.28515625" style="14" bestFit="1" customWidth="1"/>
    <col min="1313" max="1541" width="9" style="14"/>
    <col min="1542" max="1542" width="3.7109375" style="14" customWidth="1"/>
    <col min="1543" max="1543" width="4.85546875" style="14" customWidth="1"/>
    <col min="1544" max="1544" width="5.28515625" style="14" customWidth="1"/>
    <col min="1545" max="1545" width="31.140625" style="14" customWidth="1"/>
    <col min="1546" max="1546" width="7.7109375" style="14" customWidth="1"/>
    <col min="1547" max="1547" width="2.28515625" style="14" customWidth="1"/>
    <col min="1548" max="1548" width="11.7109375" style="14" customWidth="1"/>
    <col min="1549" max="1549" width="2.42578125" style="14" customWidth="1"/>
    <col min="1550" max="1550" width="11.7109375" style="14" customWidth="1"/>
    <col min="1551" max="1551" width="2.28515625" style="14" customWidth="1"/>
    <col min="1552" max="1552" width="10.85546875" style="14" customWidth="1"/>
    <col min="1553" max="1553" width="2.28515625" style="14" customWidth="1"/>
    <col min="1554" max="1554" width="11.140625" style="14" customWidth="1"/>
    <col min="1555" max="1555" width="1.85546875" style="14" customWidth="1"/>
    <col min="1556" max="1556" width="11" style="14" customWidth="1"/>
    <col min="1557" max="1557" width="0.85546875" style="14" customWidth="1"/>
    <col min="1558" max="1558" width="1.85546875" style="14" customWidth="1"/>
    <col min="1559" max="1559" width="11.85546875" style="14" bestFit="1" customWidth="1"/>
    <col min="1560" max="1560" width="15.140625" style="14" bestFit="1" customWidth="1"/>
    <col min="1561" max="1561" width="5" style="14" customWidth="1"/>
    <col min="1562" max="1562" width="10.28515625" style="14" bestFit="1" customWidth="1"/>
    <col min="1563" max="1563" width="5" style="14" customWidth="1"/>
    <col min="1564" max="1564" width="10.28515625" style="14" bestFit="1" customWidth="1"/>
    <col min="1565" max="1567" width="9" style="14"/>
    <col min="1568" max="1568" width="10.28515625" style="14" bestFit="1" customWidth="1"/>
    <col min="1569" max="1797" width="9" style="14"/>
    <col min="1798" max="1798" width="3.7109375" style="14" customWidth="1"/>
    <col min="1799" max="1799" width="4.85546875" style="14" customWidth="1"/>
    <col min="1800" max="1800" width="5.28515625" style="14" customWidth="1"/>
    <col min="1801" max="1801" width="31.140625" style="14" customWidth="1"/>
    <col min="1802" max="1802" width="7.7109375" style="14" customWidth="1"/>
    <col min="1803" max="1803" width="2.28515625" style="14" customWidth="1"/>
    <col min="1804" max="1804" width="11.7109375" style="14" customWidth="1"/>
    <col min="1805" max="1805" width="2.42578125" style="14" customWidth="1"/>
    <col min="1806" max="1806" width="11.7109375" style="14" customWidth="1"/>
    <col min="1807" max="1807" width="2.28515625" style="14" customWidth="1"/>
    <col min="1808" max="1808" width="10.85546875" style="14" customWidth="1"/>
    <col min="1809" max="1809" width="2.28515625" style="14" customWidth="1"/>
    <col min="1810" max="1810" width="11.140625" style="14" customWidth="1"/>
    <col min="1811" max="1811" width="1.85546875" style="14" customWidth="1"/>
    <col min="1812" max="1812" width="11" style="14" customWidth="1"/>
    <col min="1813" max="1813" width="0.85546875" style="14" customWidth="1"/>
    <col min="1814" max="1814" width="1.85546875" style="14" customWidth="1"/>
    <col min="1815" max="1815" width="11.85546875" style="14" bestFit="1" customWidth="1"/>
    <col min="1816" max="1816" width="15.140625" style="14" bestFit="1" customWidth="1"/>
    <col min="1817" max="1817" width="5" style="14" customWidth="1"/>
    <col min="1818" max="1818" width="10.28515625" style="14" bestFit="1" customWidth="1"/>
    <col min="1819" max="1819" width="5" style="14" customWidth="1"/>
    <col min="1820" max="1820" width="10.28515625" style="14" bestFit="1" customWidth="1"/>
    <col min="1821" max="1823" width="9" style="14"/>
    <col min="1824" max="1824" width="10.28515625" style="14" bestFit="1" customWidth="1"/>
    <col min="1825" max="2053" width="9" style="14"/>
    <col min="2054" max="2054" width="3.7109375" style="14" customWidth="1"/>
    <col min="2055" max="2055" width="4.85546875" style="14" customWidth="1"/>
    <col min="2056" max="2056" width="5.28515625" style="14" customWidth="1"/>
    <col min="2057" max="2057" width="31.140625" style="14" customWidth="1"/>
    <col min="2058" max="2058" width="7.7109375" style="14" customWidth="1"/>
    <col min="2059" max="2059" width="2.28515625" style="14" customWidth="1"/>
    <col min="2060" max="2060" width="11.7109375" style="14" customWidth="1"/>
    <col min="2061" max="2061" width="2.42578125" style="14" customWidth="1"/>
    <col min="2062" max="2062" width="11.7109375" style="14" customWidth="1"/>
    <col min="2063" max="2063" width="2.28515625" style="14" customWidth="1"/>
    <col min="2064" max="2064" width="10.85546875" style="14" customWidth="1"/>
    <col min="2065" max="2065" width="2.28515625" style="14" customWidth="1"/>
    <col min="2066" max="2066" width="11.140625" style="14" customWidth="1"/>
    <col min="2067" max="2067" width="1.85546875" style="14" customWidth="1"/>
    <col min="2068" max="2068" width="11" style="14" customWidth="1"/>
    <col min="2069" max="2069" width="0.85546875" style="14" customWidth="1"/>
    <col min="2070" max="2070" width="1.85546875" style="14" customWidth="1"/>
    <col min="2071" max="2071" width="11.85546875" style="14" bestFit="1" customWidth="1"/>
    <col min="2072" max="2072" width="15.140625" style="14" bestFit="1" customWidth="1"/>
    <col min="2073" max="2073" width="5" style="14" customWidth="1"/>
    <col min="2074" max="2074" width="10.28515625" style="14" bestFit="1" customWidth="1"/>
    <col min="2075" max="2075" width="5" style="14" customWidth="1"/>
    <col min="2076" max="2076" width="10.28515625" style="14" bestFit="1" customWidth="1"/>
    <col min="2077" max="2079" width="9" style="14"/>
    <col min="2080" max="2080" width="10.28515625" style="14" bestFit="1" customWidth="1"/>
    <col min="2081" max="2309" width="9" style="14"/>
    <col min="2310" max="2310" width="3.7109375" style="14" customWidth="1"/>
    <col min="2311" max="2311" width="4.85546875" style="14" customWidth="1"/>
    <col min="2312" max="2312" width="5.28515625" style="14" customWidth="1"/>
    <col min="2313" max="2313" width="31.140625" style="14" customWidth="1"/>
    <col min="2314" max="2314" width="7.7109375" style="14" customWidth="1"/>
    <col min="2315" max="2315" width="2.28515625" style="14" customWidth="1"/>
    <col min="2316" max="2316" width="11.7109375" style="14" customWidth="1"/>
    <col min="2317" max="2317" width="2.42578125" style="14" customWidth="1"/>
    <col min="2318" max="2318" width="11.7109375" style="14" customWidth="1"/>
    <col min="2319" max="2319" width="2.28515625" style="14" customWidth="1"/>
    <col min="2320" max="2320" width="10.85546875" style="14" customWidth="1"/>
    <col min="2321" max="2321" width="2.28515625" style="14" customWidth="1"/>
    <col min="2322" max="2322" width="11.140625" style="14" customWidth="1"/>
    <col min="2323" max="2323" width="1.85546875" style="14" customWidth="1"/>
    <col min="2324" max="2324" width="11" style="14" customWidth="1"/>
    <col min="2325" max="2325" width="0.85546875" style="14" customWidth="1"/>
    <col min="2326" max="2326" width="1.85546875" style="14" customWidth="1"/>
    <col min="2327" max="2327" width="11.85546875" style="14" bestFit="1" customWidth="1"/>
    <col min="2328" max="2328" width="15.140625" style="14" bestFit="1" customWidth="1"/>
    <col min="2329" max="2329" width="5" style="14" customWidth="1"/>
    <col min="2330" max="2330" width="10.28515625" style="14" bestFit="1" customWidth="1"/>
    <col min="2331" max="2331" width="5" style="14" customWidth="1"/>
    <col min="2332" max="2332" width="10.28515625" style="14" bestFit="1" customWidth="1"/>
    <col min="2333" max="2335" width="9" style="14"/>
    <col min="2336" max="2336" width="10.28515625" style="14" bestFit="1" customWidth="1"/>
    <col min="2337" max="2565" width="9" style="14"/>
    <col min="2566" max="2566" width="3.7109375" style="14" customWidth="1"/>
    <col min="2567" max="2567" width="4.85546875" style="14" customWidth="1"/>
    <col min="2568" max="2568" width="5.28515625" style="14" customWidth="1"/>
    <col min="2569" max="2569" width="31.140625" style="14" customWidth="1"/>
    <col min="2570" max="2570" width="7.7109375" style="14" customWidth="1"/>
    <col min="2571" max="2571" width="2.28515625" style="14" customWidth="1"/>
    <col min="2572" max="2572" width="11.7109375" style="14" customWidth="1"/>
    <col min="2573" max="2573" width="2.42578125" style="14" customWidth="1"/>
    <col min="2574" max="2574" width="11.7109375" style="14" customWidth="1"/>
    <col min="2575" max="2575" width="2.28515625" style="14" customWidth="1"/>
    <col min="2576" max="2576" width="10.85546875" style="14" customWidth="1"/>
    <col min="2577" max="2577" width="2.28515625" style="14" customWidth="1"/>
    <col min="2578" max="2578" width="11.140625" style="14" customWidth="1"/>
    <col min="2579" max="2579" width="1.85546875" style="14" customWidth="1"/>
    <col min="2580" max="2580" width="11" style="14" customWidth="1"/>
    <col min="2581" max="2581" width="0.85546875" style="14" customWidth="1"/>
    <col min="2582" max="2582" width="1.85546875" style="14" customWidth="1"/>
    <col min="2583" max="2583" width="11.85546875" style="14" bestFit="1" customWidth="1"/>
    <col min="2584" max="2584" width="15.140625" style="14" bestFit="1" customWidth="1"/>
    <col min="2585" max="2585" width="5" style="14" customWidth="1"/>
    <col min="2586" max="2586" width="10.28515625" style="14" bestFit="1" customWidth="1"/>
    <col min="2587" max="2587" width="5" style="14" customWidth="1"/>
    <col min="2588" max="2588" width="10.28515625" style="14" bestFit="1" customWidth="1"/>
    <col min="2589" max="2591" width="9" style="14"/>
    <col min="2592" max="2592" width="10.28515625" style="14" bestFit="1" customWidth="1"/>
    <col min="2593" max="2821" width="9" style="14"/>
    <col min="2822" max="2822" width="3.7109375" style="14" customWidth="1"/>
    <col min="2823" max="2823" width="4.85546875" style="14" customWidth="1"/>
    <col min="2824" max="2824" width="5.28515625" style="14" customWidth="1"/>
    <col min="2825" max="2825" width="31.140625" style="14" customWidth="1"/>
    <col min="2826" max="2826" width="7.7109375" style="14" customWidth="1"/>
    <col min="2827" max="2827" width="2.28515625" style="14" customWidth="1"/>
    <col min="2828" max="2828" width="11.7109375" style="14" customWidth="1"/>
    <col min="2829" max="2829" width="2.42578125" style="14" customWidth="1"/>
    <col min="2830" max="2830" width="11.7109375" style="14" customWidth="1"/>
    <col min="2831" max="2831" width="2.28515625" style="14" customWidth="1"/>
    <col min="2832" max="2832" width="10.85546875" style="14" customWidth="1"/>
    <col min="2833" max="2833" width="2.28515625" style="14" customWidth="1"/>
    <col min="2834" max="2834" width="11.140625" style="14" customWidth="1"/>
    <col min="2835" max="2835" width="1.85546875" style="14" customWidth="1"/>
    <col min="2836" max="2836" width="11" style="14" customWidth="1"/>
    <col min="2837" max="2837" width="0.85546875" style="14" customWidth="1"/>
    <col min="2838" max="2838" width="1.85546875" style="14" customWidth="1"/>
    <col min="2839" max="2839" width="11.85546875" style="14" bestFit="1" customWidth="1"/>
    <col min="2840" max="2840" width="15.140625" style="14" bestFit="1" customWidth="1"/>
    <col min="2841" max="2841" width="5" style="14" customWidth="1"/>
    <col min="2842" max="2842" width="10.28515625" style="14" bestFit="1" customWidth="1"/>
    <col min="2843" max="2843" width="5" style="14" customWidth="1"/>
    <col min="2844" max="2844" width="10.28515625" style="14" bestFit="1" customWidth="1"/>
    <col min="2845" max="2847" width="9" style="14"/>
    <col min="2848" max="2848" width="10.28515625" style="14" bestFit="1" customWidth="1"/>
    <col min="2849" max="3077" width="9" style="14"/>
    <col min="3078" max="3078" width="3.7109375" style="14" customWidth="1"/>
    <col min="3079" max="3079" width="4.85546875" style="14" customWidth="1"/>
    <col min="3080" max="3080" width="5.28515625" style="14" customWidth="1"/>
    <col min="3081" max="3081" width="31.140625" style="14" customWidth="1"/>
    <col min="3082" max="3082" width="7.7109375" style="14" customWidth="1"/>
    <col min="3083" max="3083" width="2.28515625" style="14" customWidth="1"/>
    <col min="3084" max="3084" width="11.7109375" style="14" customWidth="1"/>
    <col min="3085" max="3085" width="2.42578125" style="14" customWidth="1"/>
    <col min="3086" max="3086" width="11.7109375" style="14" customWidth="1"/>
    <col min="3087" max="3087" width="2.28515625" style="14" customWidth="1"/>
    <col min="3088" max="3088" width="10.85546875" style="14" customWidth="1"/>
    <col min="3089" max="3089" width="2.28515625" style="14" customWidth="1"/>
    <col min="3090" max="3090" width="11.140625" style="14" customWidth="1"/>
    <col min="3091" max="3091" width="1.85546875" style="14" customWidth="1"/>
    <col min="3092" max="3092" width="11" style="14" customWidth="1"/>
    <col min="3093" max="3093" width="0.85546875" style="14" customWidth="1"/>
    <col min="3094" max="3094" width="1.85546875" style="14" customWidth="1"/>
    <col min="3095" max="3095" width="11.85546875" style="14" bestFit="1" customWidth="1"/>
    <col min="3096" max="3096" width="15.140625" style="14" bestFit="1" customWidth="1"/>
    <col min="3097" max="3097" width="5" style="14" customWidth="1"/>
    <col min="3098" max="3098" width="10.28515625" style="14" bestFit="1" customWidth="1"/>
    <col min="3099" max="3099" width="5" style="14" customWidth="1"/>
    <col min="3100" max="3100" width="10.28515625" style="14" bestFit="1" customWidth="1"/>
    <col min="3101" max="3103" width="9" style="14"/>
    <col min="3104" max="3104" width="10.28515625" style="14" bestFit="1" customWidth="1"/>
    <col min="3105" max="3333" width="9" style="14"/>
    <col min="3334" max="3334" width="3.7109375" style="14" customWidth="1"/>
    <col min="3335" max="3335" width="4.85546875" style="14" customWidth="1"/>
    <col min="3336" max="3336" width="5.28515625" style="14" customWidth="1"/>
    <col min="3337" max="3337" width="31.140625" style="14" customWidth="1"/>
    <col min="3338" max="3338" width="7.7109375" style="14" customWidth="1"/>
    <col min="3339" max="3339" width="2.28515625" style="14" customWidth="1"/>
    <col min="3340" max="3340" width="11.7109375" style="14" customWidth="1"/>
    <col min="3341" max="3341" width="2.42578125" style="14" customWidth="1"/>
    <col min="3342" max="3342" width="11.7109375" style="14" customWidth="1"/>
    <col min="3343" max="3343" width="2.28515625" style="14" customWidth="1"/>
    <col min="3344" max="3344" width="10.85546875" style="14" customWidth="1"/>
    <col min="3345" max="3345" width="2.28515625" style="14" customWidth="1"/>
    <col min="3346" max="3346" width="11.140625" style="14" customWidth="1"/>
    <col min="3347" max="3347" width="1.85546875" style="14" customWidth="1"/>
    <col min="3348" max="3348" width="11" style="14" customWidth="1"/>
    <col min="3349" max="3349" width="0.85546875" style="14" customWidth="1"/>
    <col min="3350" max="3350" width="1.85546875" style="14" customWidth="1"/>
    <col min="3351" max="3351" width="11.85546875" style="14" bestFit="1" customWidth="1"/>
    <col min="3352" max="3352" width="15.140625" style="14" bestFit="1" customWidth="1"/>
    <col min="3353" max="3353" width="5" style="14" customWidth="1"/>
    <col min="3354" max="3354" width="10.28515625" style="14" bestFit="1" customWidth="1"/>
    <col min="3355" max="3355" width="5" style="14" customWidth="1"/>
    <col min="3356" max="3356" width="10.28515625" style="14" bestFit="1" customWidth="1"/>
    <col min="3357" max="3359" width="9" style="14"/>
    <col min="3360" max="3360" width="10.28515625" style="14" bestFit="1" customWidth="1"/>
    <col min="3361" max="3589" width="9" style="14"/>
    <col min="3590" max="3590" width="3.7109375" style="14" customWidth="1"/>
    <col min="3591" max="3591" width="4.85546875" style="14" customWidth="1"/>
    <col min="3592" max="3592" width="5.28515625" style="14" customWidth="1"/>
    <col min="3593" max="3593" width="31.140625" style="14" customWidth="1"/>
    <col min="3594" max="3594" width="7.7109375" style="14" customWidth="1"/>
    <col min="3595" max="3595" width="2.28515625" style="14" customWidth="1"/>
    <col min="3596" max="3596" width="11.7109375" style="14" customWidth="1"/>
    <col min="3597" max="3597" width="2.42578125" style="14" customWidth="1"/>
    <col min="3598" max="3598" width="11.7109375" style="14" customWidth="1"/>
    <col min="3599" max="3599" width="2.28515625" style="14" customWidth="1"/>
    <col min="3600" max="3600" width="10.85546875" style="14" customWidth="1"/>
    <col min="3601" max="3601" width="2.28515625" style="14" customWidth="1"/>
    <col min="3602" max="3602" width="11.140625" style="14" customWidth="1"/>
    <col min="3603" max="3603" width="1.85546875" style="14" customWidth="1"/>
    <col min="3604" max="3604" width="11" style="14" customWidth="1"/>
    <col min="3605" max="3605" width="0.85546875" style="14" customWidth="1"/>
    <col min="3606" max="3606" width="1.85546875" style="14" customWidth="1"/>
    <col min="3607" max="3607" width="11.85546875" style="14" bestFit="1" customWidth="1"/>
    <col min="3608" max="3608" width="15.140625" style="14" bestFit="1" customWidth="1"/>
    <col min="3609" max="3609" width="5" style="14" customWidth="1"/>
    <col min="3610" max="3610" width="10.28515625" style="14" bestFit="1" customWidth="1"/>
    <col min="3611" max="3611" width="5" style="14" customWidth="1"/>
    <col min="3612" max="3612" width="10.28515625" style="14" bestFit="1" customWidth="1"/>
    <col min="3613" max="3615" width="9" style="14"/>
    <col min="3616" max="3616" width="10.28515625" style="14" bestFit="1" customWidth="1"/>
    <col min="3617" max="3845" width="9" style="14"/>
    <col min="3846" max="3846" width="3.7109375" style="14" customWidth="1"/>
    <col min="3847" max="3847" width="4.85546875" style="14" customWidth="1"/>
    <col min="3848" max="3848" width="5.28515625" style="14" customWidth="1"/>
    <col min="3849" max="3849" width="31.140625" style="14" customWidth="1"/>
    <col min="3850" max="3850" width="7.7109375" style="14" customWidth="1"/>
    <col min="3851" max="3851" width="2.28515625" style="14" customWidth="1"/>
    <col min="3852" max="3852" width="11.7109375" style="14" customWidth="1"/>
    <col min="3853" max="3853" width="2.42578125" style="14" customWidth="1"/>
    <col min="3854" max="3854" width="11.7109375" style="14" customWidth="1"/>
    <col min="3855" max="3855" width="2.28515625" style="14" customWidth="1"/>
    <col min="3856" max="3856" width="10.85546875" style="14" customWidth="1"/>
    <col min="3857" max="3857" width="2.28515625" style="14" customWidth="1"/>
    <col min="3858" max="3858" width="11.140625" style="14" customWidth="1"/>
    <col min="3859" max="3859" width="1.85546875" style="14" customWidth="1"/>
    <col min="3860" max="3860" width="11" style="14" customWidth="1"/>
    <col min="3861" max="3861" width="0.85546875" style="14" customWidth="1"/>
    <col min="3862" max="3862" width="1.85546875" style="14" customWidth="1"/>
    <col min="3863" max="3863" width="11.85546875" style="14" bestFit="1" customWidth="1"/>
    <col min="3864" max="3864" width="15.140625" style="14" bestFit="1" customWidth="1"/>
    <col min="3865" max="3865" width="5" style="14" customWidth="1"/>
    <col min="3866" max="3866" width="10.28515625" style="14" bestFit="1" customWidth="1"/>
    <col min="3867" max="3867" width="5" style="14" customWidth="1"/>
    <col min="3868" max="3868" width="10.28515625" style="14" bestFit="1" customWidth="1"/>
    <col min="3869" max="3871" width="9" style="14"/>
    <col min="3872" max="3872" width="10.28515625" style="14" bestFit="1" customWidth="1"/>
    <col min="3873" max="4101" width="9" style="14"/>
    <col min="4102" max="4102" width="3.7109375" style="14" customWidth="1"/>
    <col min="4103" max="4103" width="4.85546875" style="14" customWidth="1"/>
    <col min="4104" max="4104" width="5.28515625" style="14" customWidth="1"/>
    <col min="4105" max="4105" width="31.140625" style="14" customWidth="1"/>
    <col min="4106" max="4106" width="7.7109375" style="14" customWidth="1"/>
    <col min="4107" max="4107" width="2.28515625" style="14" customWidth="1"/>
    <col min="4108" max="4108" width="11.7109375" style="14" customWidth="1"/>
    <col min="4109" max="4109" width="2.42578125" style="14" customWidth="1"/>
    <col min="4110" max="4110" width="11.7109375" style="14" customWidth="1"/>
    <col min="4111" max="4111" width="2.28515625" style="14" customWidth="1"/>
    <col min="4112" max="4112" width="10.85546875" style="14" customWidth="1"/>
    <col min="4113" max="4113" width="2.28515625" style="14" customWidth="1"/>
    <col min="4114" max="4114" width="11.140625" style="14" customWidth="1"/>
    <col min="4115" max="4115" width="1.85546875" style="14" customWidth="1"/>
    <col min="4116" max="4116" width="11" style="14" customWidth="1"/>
    <col min="4117" max="4117" width="0.85546875" style="14" customWidth="1"/>
    <col min="4118" max="4118" width="1.85546875" style="14" customWidth="1"/>
    <col min="4119" max="4119" width="11.85546875" style="14" bestFit="1" customWidth="1"/>
    <col min="4120" max="4120" width="15.140625" style="14" bestFit="1" customWidth="1"/>
    <col min="4121" max="4121" width="5" style="14" customWidth="1"/>
    <col min="4122" max="4122" width="10.28515625" style="14" bestFit="1" customWidth="1"/>
    <col min="4123" max="4123" width="5" style="14" customWidth="1"/>
    <col min="4124" max="4124" width="10.28515625" style="14" bestFit="1" customWidth="1"/>
    <col min="4125" max="4127" width="9" style="14"/>
    <col min="4128" max="4128" width="10.28515625" style="14" bestFit="1" customWidth="1"/>
    <col min="4129" max="4357" width="9" style="14"/>
    <col min="4358" max="4358" width="3.7109375" style="14" customWidth="1"/>
    <col min="4359" max="4359" width="4.85546875" style="14" customWidth="1"/>
    <col min="4360" max="4360" width="5.28515625" style="14" customWidth="1"/>
    <col min="4361" max="4361" width="31.140625" style="14" customWidth="1"/>
    <col min="4362" max="4362" width="7.7109375" style="14" customWidth="1"/>
    <col min="4363" max="4363" width="2.28515625" style="14" customWidth="1"/>
    <col min="4364" max="4364" width="11.7109375" style="14" customWidth="1"/>
    <col min="4365" max="4365" width="2.42578125" style="14" customWidth="1"/>
    <col min="4366" max="4366" width="11.7109375" style="14" customWidth="1"/>
    <col min="4367" max="4367" width="2.28515625" style="14" customWidth="1"/>
    <col min="4368" max="4368" width="10.85546875" style="14" customWidth="1"/>
    <col min="4369" max="4369" width="2.28515625" style="14" customWidth="1"/>
    <col min="4370" max="4370" width="11.140625" style="14" customWidth="1"/>
    <col min="4371" max="4371" width="1.85546875" style="14" customWidth="1"/>
    <col min="4372" max="4372" width="11" style="14" customWidth="1"/>
    <col min="4373" max="4373" width="0.85546875" style="14" customWidth="1"/>
    <col min="4374" max="4374" width="1.85546875" style="14" customWidth="1"/>
    <col min="4375" max="4375" width="11.85546875" style="14" bestFit="1" customWidth="1"/>
    <col min="4376" max="4376" width="15.140625" style="14" bestFit="1" customWidth="1"/>
    <col min="4377" max="4377" width="5" style="14" customWidth="1"/>
    <col min="4378" max="4378" width="10.28515625" style="14" bestFit="1" customWidth="1"/>
    <col min="4379" max="4379" width="5" style="14" customWidth="1"/>
    <col min="4380" max="4380" width="10.28515625" style="14" bestFit="1" customWidth="1"/>
    <col min="4381" max="4383" width="9" style="14"/>
    <col min="4384" max="4384" width="10.28515625" style="14" bestFit="1" customWidth="1"/>
    <col min="4385" max="4613" width="9" style="14"/>
    <col min="4614" max="4614" width="3.7109375" style="14" customWidth="1"/>
    <col min="4615" max="4615" width="4.85546875" style="14" customWidth="1"/>
    <col min="4616" max="4616" width="5.28515625" style="14" customWidth="1"/>
    <col min="4617" max="4617" width="31.140625" style="14" customWidth="1"/>
    <col min="4618" max="4618" width="7.7109375" style="14" customWidth="1"/>
    <col min="4619" max="4619" width="2.28515625" style="14" customWidth="1"/>
    <col min="4620" max="4620" width="11.7109375" style="14" customWidth="1"/>
    <col min="4621" max="4621" width="2.42578125" style="14" customWidth="1"/>
    <col min="4622" max="4622" width="11.7109375" style="14" customWidth="1"/>
    <col min="4623" max="4623" width="2.28515625" style="14" customWidth="1"/>
    <col min="4624" max="4624" width="10.85546875" style="14" customWidth="1"/>
    <col min="4625" max="4625" width="2.28515625" style="14" customWidth="1"/>
    <col min="4626" max="4626" width="11.140625" style="14" customWidth="1"/>
    <col min="4627" max="4627" width="1.85546875" style="14" customWidth="1"/>
    <col min="4628" max="4628" width="11" style="14" customWidth="1"/>
    <col min="4629" max="4629" width="0.85546875" style="14" customWidth="1"/>
    <col min="4630" max="4630" width="1.85546875" style="14" customWidth="1"/>
    <col min="4631" max="4631" width="11.85546875" style="14" bestFit="1" customWidth="1"/>
    <col min="4632" max="4632" width="15.140625" style="14" bestFit="1" customWidth="1"/>
    <col min="4633" max="4633" width="5" style="14" customWidth="1"/>
    <col min="4634" max="4634" width="10.28515625" style="14" bestFit="1" customWidth="1"/>
    <col min="4635" max="4635" width="5" style="14" customWidth="1"/>
    <col min="4636" max="4636" width="10.28515625" style="14" bestFit="1" customWidth="1"/>
    <col min="4637" max="4639" width="9" style="14"/>
    <col min="4640" max="4640" width="10.28515625" style="14" bestFit="1" customWidth="1"/>
    <col min="4641" max="4869" width="9" style="14"/>
    <col min="4870" max="4870" width="3.7109375" style="14" customWidth="1"/>
    <col min="4871" max="4871" width="4.85546875" style="14" customWidth="1"/>
    <col min="4872" max="4872" width="5.28515625" style="14" customWidth="1"/>
    <col min="4873" max="4873" width="31.140625" style="14" customWidth="1"/>
    <col min="4874" max="4874" width="7.7109375" style="14" customWidth="1"/>
    <col min="4875" max="4875" width="2.28515625" style="14" customWidth="1"/>
    <col min="4876" max="4876" width="11.7109375" style="14" customWidth="1"/>
    <col min="4877" max="4877" width="2.42578125" style="14" customWidth="1"/>
    <col min="4878" max="4878" width="11.7109375" style="14" customWidth="1"/>
    <col min="4879" max="4879" width="2.28515625" style="14" customWidth="1"/>
    <col min="4880" max="4880" width="10.85546875" style="14" customWidth="1"/>
    <col min="4881" max="4881" width="2.28515625" style="14" customWidth="1"/>
    <col min="4882" max="4882" width="11.140625" style="14" customWidth="1"/>
    <col min="4883" max="4883" width="1.85546875" style="14" customWidth="1"/>
    <col min="4884" max="4884" width="11" style="14" customWidth="1"/>
    <col min="4885" max="4885" width="0.85546875" style="14" customWidth="1"/>
    <col min="4886" max="4886" width="1.85546875" style="14" customWidth="1"/>
    <col min="4887" max="4887" width="11.85546875" style="14" bestFit="1" customWidth="1"/>
    <col min="4888" max="4888" width="15.140625" style="14" bestFit="1" customWidth="1"/>
    <col min="4889" max="4889" width="5" style="14" customWidth="1"/>
    <col min="4890" max="4890" width="10.28515625" style="14" bestFit="1" customWidth="1"/>
    <col min="4891" max="4891" width="5" style="14" customWidth="1"/>
    <col min="4892" max="4892" width="10.28515625" style="14" bestFit="1" customWidth="1"/>
    <col min="4893" max="4895" width="9" style="14"/>
    <col min="4896" max="4896" width="10.28515625" style="14" bestFit="1" customWidth="1"/>
    <col min="4897" max="5125" width="9" style="14"/>
    <col min="5126" max="5126" width="3.7109375" style="14" customWidth="1"/>
    <col min="5127" max="5127" width="4.85546875" style="14" customWidth="1"/>
    <col min="5128" max="5128" width="5.28515625" style="14" customWidth="1"/>
    <col min="5129" max="5129" width="31.140625" style="14" customWidth="1"/>
    <col min="5130" max="5130" width="7.7109375" style="14" customWidth="1"/>
    <col min="5131" max="5131" width="2.28515625" style="14" customWidth="1"/>
    <col min="5132" max="5132" width="11.7109375" style="14" customWidth="1"/>
    <col min="5133" max="5133" width="2.42578125" style="14" customWidth="1"/>
    <col min="5134" max="5134" width="11.7109375" style="14" customWidth="1"/>
    <col min="5135" max="5135" width="2.28515625" style="14" customWidth="1"/>
    <col min="5136" max="5136" width="10.85546875" style="14" customWidth="1"/>
    <col min="5137" max="5137" width="2.28515625" style="14" customWidth="1"/>
    <col min="5138" max="5138" width="11.140625" style="14" customWidth="1"/>
    <col min="5139" max="5139" width="1.85546875" style="14" customWidth="1"/>
    <col min="5140" max="5140" width="11" style="14" customWidth="1"/>
    <col min="5141" max="5141" width="0.85546875" style="14" customWidth="1"/>
    <col min="5142" max="5142" width="1.85546875" style="14" customWidth="1"/>
    <col min="5143" max="5143" width="11.85546875" style="14" bestFit="1" customWidth="1"/>
    <col min="5144" max="5144" width="15.140625" style="14" bestFit="1" customWidth="1"/>
    <col min="5145" max="5145" width="5" style="14" customWidth="1"/>
    <col min="5146" max="5146" width="10.28515625" style="14" bestFit="1" customWidth="1"/>
    <col min="5147" max="5147" width="5" style="14" customWidth="1"/>
    <col min="5148" max="5148" width="10.28515625" style="14" bestFit="1" customWidth="1"/>
    <col min="5149" max="5151" width="9" style="14"/>
    <col min="5152" max="5152" width="10.28515625" style="14" bestFit="1" customWidth="1"/>
    <col min="5153" max="5381" width="9" style="14"/>
    <col min="5382" max="5382" width="3.7109375" style="14" customWidth="1"/>
    <col min="5383" max="5383" width="4.85546875" style="14" customWidth="1"/>
    <col min="5384" max="5384" width="5.28515625" style="14" customWidth="1"/>
    <col min="5385" max="5385" width="31.140625" style="14" customWidth="1"/>
    <col min="5386" max="5386" width="7.7109375" style="14" customWidth="1"/>
    <col min="5387" max="5387" width="2.28515625" style="14" customWidth="1"/>
    <col min="5388" max="5388" width="11.7109375" style="14" customWidth="1"/>
    <col min="5389" max="5389" width="2.42578125" style="14" customWidth="1"/>
    <col min="5390" max="5390" width="11.7109375" style="14" customWidth="1"/>
    <col min="5391" max="5391" width="2.28515625" style="14" customWidth="1"/>
    <col min="5392" max="5392" width="10.85546875" style="14" customWidth="1"/>
    <col min="5393" max="5393" width="2.28515625" style="14" customWidth="1"/>
    <col min="5394" max="5394" width="11.140625" style="14" customWidth="1"/>
    <col min="5395" max="5395" width="1.85546875" style="14" customWidth="1"/>
    <col min="5396" max="5396" width="11" style="14" customWidth="1"/>
    <col min="5397" max="5397" width="0.85546875" style="14" customWidth="1"/>
    <col min="5398" max="5398" width="1.85546875" style="14" customWidth="1"/>
    <col min="5399" max="5399" width="11.85546875" style="14" bestFit="1" customWidth="1"/>
    <col min="5400" max="5400" width="15.140625" style="14" bestFit="1" customWidth="1"/>
    <col min="5401" max="5401" width="5" style="14" customWidth="1"/>
    <col min="5402" max="5402" width="10.28515625" style="14" bestFit="1" customWidth="1"/>
    <col min="5403" max="5403" width="5" style="14" customWidth="1"/>
    <col min="5404" max="5404" width="10.28515625" style="14" bestFit="1" customWidth="1"/>
    <col min="5405" max="5407" width="9" style="14"/>
    <col min="5408" max="5408" width="10.28515625" style="14" bestFit="1" customWidth="1"/>
    <col min="5409" max="5637" width="9" style="14"/>
    <col min="5638" max="5638" width="3.7109375" style="14" customWidth="1"/>
    <col min="5639" max="5639" width="4.85546875" style="14" customWidth="1"/>
    <col min="5640" max="5640" width="5.28515625" style="14" customWidth="1"/>
    <col min="5641" max="5641" width="31.140625" style="14" customWidth="1"/>
    <col min="5642" max="5642" width="7.7109375" style="14" customWidth="1"/>
    <col min="5643" max="5643" width="2.28515625" style="14" customWidth="1"/>
    <col min="5644" max="5644" width="11.7109375" style="14" customWidth="1"/>
    <col min="5645" max="5645" width="2.42578125" style="14" customWidth="1"/>
    <col min="5646" max="5646" width="11.7109375" style="14" customWidth="1"/>
    <col min="5647" max="5647" width="2.28515625" style="14" customWidth="1"/>
    <col min="5648" max="5648" width="10.85546875" style="14" customWidth="1"/>
    <col min="5649" max="5649" width="2.28515625" style="14" customWidth="1"/>
    <col min="5650" max="5650" width="11.140625" style="14" customWidth="1"/>
    <col min="5651" max="5651" width="1.85546875" style="14" customWidth="1"/>
    <col min="5652" max="5652" width="11" style="14" customWidth="1"/>
    <col min="5653" max="5653" width="0.85546875" style="14" customWidth="1"/>
    <col min="5654" max="5654" width="1.85546875" style="14" customWidth="1"/>
    <col min="5655" max="5655" width="11.85546875" style="14" bestFit="1" customWidth="1"/>
    <col min="5656" max="5656" width="15.140625" style="14" bestFit="1" customWidth="1"/>
    <col min="5657" max="5657" width="5" style="14" customWidth="1"/>
    <col min="5658" max="5658" width="10.28515625" style="14" bestFit="1" customWidth="1"/>
    <col min="5659" max="5659" width="5" style="14" customWidth="1"/>
    <col min="5660" max="5660" width="10.28515625" style="14" bestFit="1" customWidth="1"/>
    <col min="5661" max="5663" width="9" style="14"/>
    <col min="5664" max="5664" width="10.28515625" style="14" bestFit="1" customWidth="1"/>
    <col min="5665" max="5893" width="9" style="14"/>
    <col min="5894" max="5894" width="3.7109375" style="14" customWidth="1"/>
    <col min="5895" max="5895" width="4.85546875" style="14" customWidth="1"/>
    <col min="5896" max="5896" width="5.28515625" style="14" customWidth="1"/>
    <col min="5897" max="5897" width="31.140625" style="14" customWidth="1"/>
    <col min="5898" max="5898" width="7.7109375" style="14" customWidth="1"/>
    <col min="5899" max="5899" width="2.28515625" style="14" customWidth="1"/>
    <col min="5900" max="5900" width="11.7109375" style="14" customWidth="1"/>
    <col min="5901" max="5901" width="2.42578125" style="14" customWidth="1"/>
    <col min="5902" max="5902" width="11.7109375" style="14" customWidth="1"/>
    <col min="5903" max="5903" width="2.28515625" style="14" customWidth="1"/>
    <col min="5904" max="5904" width="10.85546875" style="14" customWidth="1"/>
    <col min="5905" max="5905" width="2.28515625" style="14" customWidth="1"/>
    <col min="5906" max="5906" width="11.140625" style="14" customWidth="1"/>
    <col min="5907" max="5907" width="1.85546875" style="14" customWidth="1"/>
    <col min="5908" max="5908" width="11" style="14" customWidth="1"/>
    <col min="5909" max="5909" width="0.85546875" style="14" customWidth="1"/>
    <col min="5910" max="5910" width="1.85546875" style="14" customWidth="1"/>
    <col min="5911" max="5911" width="11.85546875" style="14" bestFit="1" customWidth="1"/>
    <col min="5912" max="5912" width="15.140625" style="14" bestFit="1" customWidth="1"/>
    <col min="5913" max="5913" width="5" style="14" customWidth="1"/>
    <col min="5914" max="5914" width="10.28515625" style="14" bestFit="1" customWidth="1"/>
    <col min="5915" max="5915" width="5" style="14" customWidth="1"/>
    <col min="5916" max="5916" width="10.28515625" style="14" bestFit="1" customWidth="1"/>
    <col min="5917" max="5919" width="9" style="14"/>
    <col min="5920" max="5920" width="10.28515625" style="14" bestFit="1" customWidth="1"/>
    <col min="5921" max="6149" width="9" style="14"/>
    <col min="6150" max="6150" width="3.7109375" style="14" customWidth="1"/>
    <col min="6151" max="6151" width="4.85546875" style="14" customWidth="1"/>
    <col min="6152" max="6152" width="5.28515625" style="14" customWidth="1"/>
    <col min="6153" max="6153" width="31.140625" style="14" customWidth="1"/>
    <col min="6154" max="6154" width="7.7109375" style="14" customWidth="1"/>
    <col min="6155" max="6155" width="2.28515625" style="14" customWidth="1"/>
    <col min="6156" max="6156" width="11.7109375" style="14" customWidth="1"/>
    <col min="6157" max="6157" width="2.42578125" style="14" customWidth="1"/>
    <col min="6158" max="6158" width="11.7109375" style="14" customWidth="1"/>
    <col min="6159" max="6159" width="2.28515625" style="14" customWidth="1"/>
    <col min="6160" max="6160" width="10.85546875" style="14" customWidth="1"/>
    <col min="6161" max="6161" width="2.28515625" style="14" customWidth="1"/>
    <col min="6162" max="6162" width="11.140625" style="14" customWidth="1"/>
    <col min="6163" max="6163" width="1.85546875" style="14" customWidth="1"/>
    <col min="6164" max="6164" width="11" style="14" customWidth="1"/>
    <col min="6165" max="6165" width="0.85546875" style="14" customWidth="1"/>
    <col min="6166" max="6166" width="1.85546875" style="14" customWidth="1"/>
    <col min="6167" max="6167" width="11.85546875" style="14" bestFit="1" customWidth="1"/>
    <col min="6168" max="6168" width="15.140625" style="14" bestFit="1" customWidth="1"/>
    <col min="6169" max="6169" width="5" style="14" customWidth="1"/>
    <col min="6170" max="6170" width="10.28515625" style="14" bestFit="1" customWidth="1"/>
    <col min="6171" max="6171" width="5" style="14" customWidth="1"/>
    <col min="6172" max="6172" width="10.28515625" style="14" bestFit="1" customWidth="1"/>
    <col min="6173" max="6175" width="9" style="14"/>
    <col min="6176" max="6176" width="10.28515625" style="14" bestFit="1" customWidth="1"/>
    <col min="6177" max="6405" width="9" style="14"/>
    <col min="6406" max="6406" width="3.7109375" style="14" customWidth="1"/>
    <col min="6407" max="6407" width="4.85546875" style="14" customWidth="1"/>
    <col min="6408" max="6408" width="5.28515625" style="14" customWidth="1"/>
    <col min="6409" max="6409" width="31.140625" style="14" customWidth="1"/>
    <col min="6410" max="6410" width="7.7109375" style="14" customWidth="1"/>
    <col min="6411" max="6411" width="2.28515625" style="14" customWidth="1"/>
    <col min="6412" max="6412" width="11.7109375" style="14" customWidth="1"/>
    <col min="6413" max="6413" width="2.42578125" style="14" customWidth="1"/>
    <col min="6414" max="6414" width="11.7109375" style="14" customWidth="1"/>
    <col min="6415" max="6415" width="2.28515625" style="14" customWidth="1"/>
    <col min="6416" max="6416" width="10.85546875" style="14" customWidth="1"/>
    <col min="6417" max="6417" width="2.28515625" style="14" customWidth="1"/>
    <col min="6418" max="6418" width="11.140625" style="14" customWidth="1"/>
    <col min="6419" max="6419" width="1.85546875" style="14" customWidth="1"/>
    <col min="6420" max="6420" width="11" style="14" customWidth="1"/>
    <col min="6421" max="6421" width="0.85546875" style="14" customWidth="1"/>
    <col min="6422" max="6422" width="1.85546875" style="14" customWidth="1"/>
    <col min="6423" max="6423" width="11.85546875" style="14" bestFit="1" customWidth="1"/>
    <col min="6424" max="6424" width="15.140625" style="14" bestFit="1" customWidth="1"/>
    <col min="6425" max="6425" width="5" style="14" customWidth="1"/>
    <col min="6426" max="6426" width="10.28515625" style="14" bestFit="1" customWidth="1"/>
    <col min="6427" max="6427" width="5" style="14" customWidth="1"/>
    <col min="6428" max="6428" width="10.28515625" style="14" bestFit="1" customWidth="1"/>
    <col min="6429" max="6431" width="9" style="14"/>
    <col min="6432" max="6432" width="10.28515625" style="14" bestFit="1" customWidth="1"/>
    <col min="6433" max="6661" width="9" style="14"/>
    <col min="6662" max="6662" width="3.7109375" style="14" customWidth="1"/>
    <col min="6663" max="6663" width="4.85546875" style="14" customWidth="1"/>
    <col min="6664" max="6664" width="5.28515625" style="14" customWidth="1"/>
    <col min="6665" max="6665" width="31.140625" style="14" customWidth="1"/>
    <col min="6666" max="6666" width="7.7109375" style="14" customWidth="1"/>
    <col min="6667" max="6667" width="2.28515625" style="14" customWidth="1"/>
    <col min="6668" max="6668" width="11.7109375" style="14" customWidth="1"/>
    <col min="6669" max="6669" width="2.42578125" style="14" customWidth="1"/>
    <col min="6670" max="6670" width="11.7109375" style="14" customWidth="1"/>
    <col min="6671" max="6671" width="2.28515625" style="14" customWidth="1"/>
    <col min="6672" max="6672" width="10.85546875" style="14" customWidth="1"/>
    <col min="6673" max="6673" width="2.28515625" style="14" customWidth="1"/>
    <col min="6674" max="6674" width="11.140625" style="14" customWidth="1"/>
    <col min="6675" max="6675" width="1.85546875" style="14" customWidth="1"/>
    <col min="6676" max="6676" width="11" style="14" customWidth="1"/>
    <col min="6677" max="6677" width="0.85546875" style="14" customWidth="1"/>
    <col min="6678" max="6678" width="1.85546875" style="14" customWidth="1"/>
    <col min="6679" max="6679" width="11.85546875" style="14" bestFit="1" customWidth="1"/>
    <col min="6680" max="6680" width="15.140625" style="14" bestFit="1" customWidth="1"/>
    <col min="6681" max="6681" width="5" style="14" customWidth="1"/>
    <col min="6682" max="6682" width="10.28515625" style="14" bestFit="1" customWidth="1"/>
    <col min="6683" max="6683" width="5" style="14" customWidth="1"/>
    <col min="6684" max="6684" width="10.28515625" style="14" bestFit="1" customWidth="1"/>
    <col min="6685" max="6687" width="9" style="14"/>
    <col min="6688" max="6688" width="10.28515625" style="14" bestFit="1" customWidth="1"/>
    <col min="6689" max="6917" width="9" style="14"/>
    <col min="6918" max="6918" width="3.7109375" style="14" customWidth="1"/>
    <col min="6919" max="6919" width="4.85546875" style="14" customWidth="1"/>
    <col min="6920" max="6920" width="5.28515625" style="14" customWidth="1"/>
    <col min="6921" max="6921" width="31.140625" style="14" customWidth="1"/>
    <col min="6922" max="6922" width="7.7109375" style="14" customWidth="1"/>
    <col min="6923" max="6923" width="2.28515625" style="14" customWidth="1"/>
    <col min="6924" max="6924" width="11.7109375" style="14" customWidth="1"/>
    <col min="6925" max="6925" width="2.42578125" style="14" customWidth="1"/>
    <col min="6926" max="6926" width="11.7109375" style="14" customWidth="1"/>
    <col min="6927" max="6927" width="2.28515625" style="14" customWidth="1"/>
    <col min="6928" max="6928" width="10.85546875" style="14" customWidth="1"/>
    <col min="6929" max="6929" width="2.28515625" style="14" customWidth="1"/>
    <col min="6930" max="6930" width="11.140625" style="14" customWidth="1"/>
    <col min="6931" max="6931" width="1.85546875" style="14" customWidth="1"/>
    <col min="6932" max="6932" width="11" style="14" customWidth="1"/>
    <col min="6933" max="6933" width="0.85546875" style="14" customWidth="1"/>
    <col min="6934" max="6934" width="1.85546875" style="14" customWidth="1"/>
    <col min="6935" max="6935" width="11.85546875" style="14" bestFit="1" customWidth="1"/>
    <col min="6936" max="6936" width="15.140625" style="14" bestFit="1" customWidth="1"/>
    <col min="6937" max="6937" width="5" style="14" customWidth="1"/>
    <col min="6938" max="6938" width="10.28515625" style="14" bestFit="1" customWidth="1"/>
    <col min="6939" max="6939" width="5" style="14" customWidth="1"/>
    <col min="6940" max="6940" width="10.28515625" style="14" bestFit="1" customWidth="1"/>
    <col min="6941" max="6943" width="9" style="14"/>
    <col min="6944" max="6944" width="10.28515625" style="14" bestFit="1" customWidth="1"/>
    <col min="6945" max="7173" width="9" style="14"/>
    <col min="7174" max="7174" width="3.7109375" style="14" customWidth="1"/>
    <col min="7175" max="7175" width="4.85546875" style="14" customWidth="1"/>
    <col min="7176" max="7176" width="5.28515625" style="14" customWidth="1"/>
    <col min="7177" max="7177" width="31.140625" style="14" customWidth="1"/>
    <col min="7178" max="7178" width="7.7109375" style="14" customWidth="1"/>
    <col min="7179" max="7179" width="2.28515625" style="14" customWidth="1"/>
    <col min="7180" max="7180" width="11.7109375" style="14" customWidth="1"/>
    <col min="7181" max="7181" width="2.42578125" style="14" customWidth="1"/>
    <col min="7182" max="7182" width="11.7109375" style="14" customWidth="1"/>
    <col min="7183" max="7183" width="2.28515625" style="14" customWidth="1"/>
    <col min="7184" max="7184" width="10.85546875" style="14" customWidth="1"/>
    <col min="7185" max="7185" width="2.28515625" style="14" customWidth="1"/>
    <col min="7186" max="7186" width="11.140625" style="14" customWidth="1"/>
    <col min="7187" max="7187" width="1.85546875" style="14" customWidth="1"/>
    <col min="7188" max="7188" width="11" style="14" customWidth="1"/>
    <col min="7189" max="7189" width="0.85546875" style="14" customWidth="1"/>
    <col min="7190" max="7190" width="1.85546875" style="14" customWidth="1"/>
    <col min="7191" max="7191" width="11.85546875" style="14" bestFit="1" customWidth="1"/>
    <col min="7192" max="7192" width="15.140625" style="14" bestFit="1" customWidth="1"/>
    <col min="7193" max="7193" width="5" style="14" customWidth="1"/>
    <col min="7194" max="7194" width="10.28515625" style="14" bestFit="1" customWidth="1"/>
    <col min="7195" max="7195" width="5" style="14" customWidth="1"/>
    <col min="7196" max="7196" width="10.28515625" style="14" bestFit="1" customWidth="1"/>
    <col min="7197" max="7199" width="9" style="14"/>
    <col min="7200" max="7200" width="10.28515625" style="14" bestFit="1" customWidth="1"/>
    <col min="7201" max="7429" width="9" style="14"/>
    <col min="7430" max="7430" width="3.7109375" style="14" customWidth="1"/>
    <col min="7431" max="7431" width="4.85546875" style="14" customWidth="1"/>
    <col min="7432" max="7432" width="5.28515625" style="14" customWidth="1"/>
    <col min="7433" max="7433" width="31.140625" style="14" customWidth="1"/>
    <col min="7434" max="7434" width="7.7109375" style="14" customWidth="1"/>
    <col min="7435" max="7435" width="2.28515625" style="14" customWidth="1"/>
    <col min="7436" max="7436" width="11.7109375" style="14" customWidth="1"/>
    <col min="7437" max="7437" width="2.42578125" style="14" customWidth="1"/>
    <col min="7438" max="7438" width="11.7109375" style="14" customWidth="1"/>
    <col min="7439" max="7439" width="2.28515625" style="14" customWidth="1"/>
    <col min="7440" max="7440" width="10.85546875" style="14" customWidth="1"/>
    <col min="7441" max="7441" width="2.28515625" style="14" customWidth="1"/>
    <col min="7442" max="7442" width="11.140625" style="14" customWidth="1"/>
    <col min="7443" max="7443" width="1.85546875" style="14" customWidth="1"/>
    <col min="7444" max="7444" width="11" style="14" customWidth="1"/>
    <col min="7445" max="7445" width="0.85546875" style="14" customWidth="1"/>
    <col min="7446" max="7446" width="1.85546875" style="14" customWidth="1"/>
    <col min="7447" max="7447" width="11.85546875" style="14" bestFit="1" customWidth="1"/>
    <col min="7448" max="7448" width="15.140625" style="14" bestFit="1" customWidth="1"/>
    <col min="7449" max="7449" width="5" style="14" customWidth="1"/>
    <col min="7450" max="7450" width="10.28515625" style="14" bestFit="1" customWidth="1"/>
    <col min="7451" max="7451" width="5" style="14" customWidth="1"/>
    <col min="7452" max="7452" width="10.28515625" style="14" bestFit="1" customWidth="1"/>
    <col min="7453" max="7455" width="9" style="14"/>
    <col min="7456" max="7456" width="10.28515625" style="14" bestFit="1" customWidth="1"/>
    <col min="7457" max="7685" width="9" style="14"/>
    <col min="7686" max="7686" width="3.7109375" style="14" customWidth="1"/>
    <col min="7687" max="7687" width="4.85546875" style="14" customWidth="1"/>
    <col min="7688" max="7688" width="5.28515625" style="14" customWidth="1"/>
    <col min="7689" max="7689" width="31.140625" style="14" customWidth="1"/>
    <col min="7690" max="7690" width="7.7109375" style="14" customWidth="1"/>
    <col min="7691" max="7691" width="2.28515625" style="14" customWidth="1"/>
    <col min="7692" max="7692" width="11.7109375" style="14" customWidth="1"/>
    <col min="7693" max="7693" width="2.42578125" style="14" customWidth="1"/>
    <col min="7694" max="7694" width="11.7109375" style="14" customWidth="1"/>
    <col min="7695" max="7695" width="2.28515625" style="14" customWidth="1"/>
    <col min="7696" max="7696" width="10.85546875" style="14" customWidth="1"/>
    <col min="7697" max="7697" width="2.28515625" style="14" customWidth="1"/>
    <col min="7698" max="7698" width="11.140625" style="14" customWidth="1"/>
    <col min="7699" max="7699" width="1.85546875" style="14" customWidth="1"/>
    <col min="7700" max="7700" width="11" style="14" customWidth="1"/>
    <col min="7701" max="7701" width="0.85546875" style="14" customWidth="1"/>
    <col min="7702" max="7702" width="1.85546875" style="14" customWidth="1"/>
    <col min="7703" max="7703" width="11.85546875" style="14" bestFit="1" customWidth="1"/>
    <col min="7704" max="7704" width="15.140625" style="14" bestFit="1" customWidth="1"/>
    <col min="7705" max="7705" width="5" style="14" customWidth="1"/>
    <col min="7706" max="7706" width="10.28515625" style="14" bestFit="1" customWidth="1"/>
    <col min="7707" max="7707" width="5" style="14" customWidth="1"/>
    <col min="7708" max="7708" width="10.28515625" style="14" bestFit="1" customWidth="1"/>
    <col min="7709" max="7711" width="9" style="14"/>
    <col min="7712" max="7712" width="10.28515625" style="14" bestFit="1" customWidth="1"/>
    <col min="7713" max="7941" width="9" style="14"/>
    <col min="7942" max="7942" width="3.7109375" style="14" customWidth="1"/>
    <col min="7943" max="7943" width="4.85546875" style="14" customWidth="1"/>
    <col min="7944" max="7944" width="5.28515625" style="14" customWidth="1"/>
    <col min="7945" max="7945" width="31.140625" style="14" customWidth="1"/>
    <col min="7946" max="7946" width="7.7109375" style="14" customWidth="1"/>
    <col min="7947" max="7947" width="2.28515625" style="14" customWidth="1"/>
    <col min="7948" max="7948" width="11.7109375" style="14" customWidth="1"/>
    <col min="7949" max="7949" width="2.42578125" style="14" customWidth="1"/>
    <col min="7950" max="7950" width="11.7109375" style="14" customWidth="1"/>
    <col min="7951" max="7951" width="2.28515625" style="14" customWidth="1"/>
    <col min="7952" max="7952" width="10.85546875" style="14" customWidth="1"/>
    <col min="7953" max="7953" width="2.28515625" style="14" customWidth="1"/>
    <col min="7954" max="7954" width="11.140625" style="14" customWidth="1"/>
    <col min="7955" max="7955" width="1.85546875" style="14" customWidth="1"/>
    <col min="7956" max="7956" width="11" style="14" customWidth="1"/>
    <col min="7957" max="7957" width="0.85546875" style="14" customWidth="1"/>
    <col min="7958" max="7958" width="1.85546875" style="14" customWidth="1"/>
    <col min="7959" max="7959" width="11.85546875" style="14" bestFit="1" customWidth="1"/>
    <col min="7960" max="7960" width="15.140625" style="14" bestFit="1" customWidth="1"/>
    <col min="7961" max="7961" width="5" style="14" customWidth="1"/>
    <col min="7962" max="7962" width="10.28515625" style="14" bestFit="1" customWidth="1"/>
    <col min="7963" max="7963" width="5" style="14" customWidth="1"/>
    <col min="7964" max="7964" width="10.28515625" style="14" bestFit="1" customWidth="1"/>
    <col min="7965" max="7967" width="9" style="14"/>
    <col min="7968" max="7968" width="10.28515625" style="14" bestFit="1" customWidth="1"/>
    <col min="7969" max="8197" width="9" style="14"/>
    <col min="8198" max="8198" width="3.7109375" style="14" customWidth="1"/>
    <col min="8199" max="8199" width="4.85546875" style="14" customWidth="1"/>
    <col min="8200" max="8200" width="5.28515625" style="14" customWidth="1"/>
    <col min="8201" max="8201" width="31.140625" style="14" customWidth="1"/>
    <col min="8202" max="8202" width="7.7109375" style="14" customWidth="1"/>
    <col min="8203" max="8203" width="2.28515625" style="14" customWidth="1"/>
    <col min="8204" max="8204" width="11.7109375" style="14" customWidth="1"/>
    <col min="8205" max="8205" width="2.42578125" style="14" customWidth="1"/>
    <col min="8206" max="8206" width="11.7109375" style="14" customWidth="1"/>
    <col min="8207" max="8207" width="2.28515625" style="14" customWidth="1"/>
    <col min="8208" max="8208" width="10.85546875" style="14" customWidth="1"/>
    <col min="8209" max="8209" width="2.28515625" style="14" customWidth="1"/>
    <col min="8210" max="8210" width="11.140625" style="14" customWidth="1"/>
    <col min="8211" max="8211" width="1.85546875" style="14" customWidth="1"/>
    <col min="8212" max="8212" width="11" style="14" customWidth="1"/>
    <col min="8213" max="8213" width="0.85546875" style="14" customWidth="1"/>
    <col min="8214" max="8214" width="1.85546875" style="14" customWidth="1"/>
    <col min="8215" max="8215" width="11.85546875" style="14" bestFit="1" customWidth="1"/>
    <col min="8216" max="8216" width="15.140625" style="14" bestFit="1" customWidth="1"/>
    <col min="8217" max="8217" width="5" style="14" customWidth="1"/>
    <col min="8218" max="8218" width="10.28515625" style="14" bestFit="1" customWidth="1"/>
    <col min="8219" max="8219" width="5" style="14" customWidth="1"/>
    <col min="8220" max="8220" width="10.28515625" style="14" bestFit="1" customWidth="1"/>
    <col min="8221" max="8223" width="9" style="14"/>
    <col min="8224" max="8224" width="10.28515625" style="14" bestFit="1" customWidth="1"/>
    <col min="8225" max="8453" width="9" style="14"/>
    <col min="8454" max="8454" width="3.7109375" style="14" customWidth="1"/>
    <col min="8455" max="8455" width="4.85546875" style="14" customWidth="1"/>
    <col min="8456" max="8456" width="5.28515625" style="14" customWidth="1"/>
    <col min="8457" max="8457" width="31.140625" style="14" customWidth="1"/>
    <col min="8458" max="8458" width="7.7109375" style="14" customWidth="1"/>
    <col min="8459" max="8459" width="2.28515625" style="14" customWidth="1"/>
    <col min="8460" max="8460" width="11.7109375" style="14" customWidth="1"/>
    <col min="8461" max="8461" width="2.42578125" style="14" customWidth="1"/>
    <col min="8462" max="8462" width="11.7109375" style="14" customWidth="1"/>
    <col min="8463" max="8463" width="2.28515625" style="14" customWidth="1"/>
    <col min="8464" max="8464" width="10.85546875" style="14" customWidth="1"/>
    <col min="8465" max="8465" width="2.28515625" style="14" customWidth="1"/>
    <col min="8466" max="8466" width="11.140625" style="14" customWidth="1"/>
    <col min="8467" max="8467" width="1.85546875" style="14" customWidth="1"/>
    <col min="8468" max="8468" width="11" style="14" customWidth="1"/>
    <col min="8469" max="8469" width="0.85546875" style="14" customWidth="1"/>
    <col min="8470" max="8470" width="1.85546875" style="14" customWidth="1"/>
    <col min="8471" max="8471" width="11.85546875" style="14" bestFit="1" customWidth="1"/>
    <col min="8472" max="8472" width="15.140625" style="14" bestFit="1" customWidth="1"/>
    <col min="8473" max="8473" width="5" style="14" customWidth="1"/>
    <col min="8474" max="8474" width="10.28515625" style="14" bestFit="1" customWidth="1"/>
    <col min="8475" max="8475" width="5" style="14" customWidth="1"/>
    <col min="8476" max="8476" width="10.28515625" style="14" bestFit="1" customWidth="1"/>
    <col min="8477" max="8479" width="9" style="14"/>
    <col min="8480" max="8480" width="10.28515625" style="14" bestFit="1" customWidth="1"/>
    <col min="8481" max="8709" width="9" style="14"/>
    <col min="8710" max="8710" width="3.7109375" style="14" customWidth="1"/>
    <col min="8711" max="8711" width="4.85546875" style="14" customWidth="1"/>
    <col min="8712" max="8712" width="5.28515625" style="14" customWidth="1"/>
    <col min="8713" max="8713" width="31.140625" style="14" customWidth="1"/>
    <col min="8714" max="8714" width="7.7109375" style="14" customWidth="1"/>
    <col min="8715" max="8715" width="2.28515625" style="14" customWidth="1"/>
    <col min="8716" max="8716" width="11.7109375" style="14" customWidth="1"/>
    <col min="8717" max="8717" width="2.42578125" style="14" customWidth="1"/>
    <col min="8718" max="8718" width="11.7109375" style="14" customWidth="1"/>
    <col min="8719" max="8719" width="2.28515625" style="14" customWidth="1"/>
    <col min="8720" max="8720" width="10.85546875" style="14" customWidth="1"/>
    <col min="8721" max="8721" width="2.28515625" style="14" customWidth="1"/>
    <col min="8722" max="8722" width="11.140625" style="14" customWidth="1"/>
    <col min="8723" max="8723" width="1.85546875" style="14" customWidth="1"/>
    <col min="8724" max="8724" width="11" style="14" customWidth="1"/>
    <col min="8725" max="8725" width="0.85546875" style="14" customWidth="1"/>
    <col min="8726" max="8726" width="1.85546875" style="14" customWidth="1"/>
    <col min="8727" max="8727" width="11.85546875" style="14" bestFit="1" customWidth="1"/>
    <col min="8728" max="8728" width="15.140625" style="14" bestFit="1" customWidth="1"/>
    <col min="8729" max="8729" width="5" style="14" customWidth="1"/>
    <col min="8730" max="8730" width="10.28515625" style="14" bestFit="1" customWidth="1"/>
    <col min="8731" max="8731" width="5" style="14" customWidth="1"/>
    <col min="8732" max="8732" width="10.28515625" style="14" bestFit="1" customWidth="1"/>
    <col min="8733" max="8735" width="9" style="14"/>
    <col min="8736" max="8736" width="10.28515625" style="14" bestFit="1" customWidth="1"/>
    <col min="8737" max="8965" width="9" style="14"/>
    <col min="8966" max="8966" width="3.7109375" style="14" customWidth="1"/>
    <col min="8967" max="8967" width="4.85546875" style="14" customWidth="1"/>
    <col min="8968" max="8968" width="5.28515625" style="14" customWidth="1"/>
    <col min="8969" max="8969" width="31.140625" style="14" customWidth="1"/>
    <col min="8970" max="8970" width="7.7109375" style="14" customWidth="1"/>
    <col min="8971" max="8971" width="2.28515625" style="14" customWidth="1"/>
    <col min="8972" max="8972" width="11.7109375" style="14" customWidth="1"/>
    <col min="8973" max="8973" width="2.42578125" style="14" customWidth="1"/>
    <col min="8974" max="8974" width="11.7109375" style="14" customWidth="1"/>
    <col min="8975" max="8975" width="2.28515625" style="14" customWidth="1"/>
    <col min="8976" max="8976" width="10.85546875" style="14" customWidth="1"/>
    <col min="8977" max="8977" width="2.28515625" style="14" customWidth="1"/>
    <col min="8978" max="8978" width="11.140625" style="14" customWidth="1"/>
    <col min="8979" max="8979" width="1.85546875" style="14" customWidth="1"/>
    <col min="8980" max="8980" width="11" style="14" customWidth="1"/>
    <col min="8981" max="8981" width="0.85546875" style="14" customWidth="1"/>
    <col min="8982" max="8982" width="1.85546875" style="14" customWidth="1"/>
    <col min="8983" max="8983" width="11.85546875" style="14" bestFit="1" customWidth="1"/>
    <col min="8984" max="8984" width="15.140625" style="14" bestFit="1" customWidth="1"/>
    <col min="8985" max="8985" width="5" style="14" customWidth="1"/>
    <col min="8986" max="8986" width="10.28515625" style="14" bestFit="1" customWidth="1"/>
    <col min="8987" max="8987" width="5" style="14" customWidth="1"/>
    <col min="8988" max="8988" width="10.28515625" style="14" bestFit="1" customWidth="1"/>
    <col min="8989" max="8991" width="9" style="14"/>
    <col min="8992" max="8992" width="10.28515625" style="14" bestFit="1" customWidth="1"/>
    <col min="8993" max="9221" width="9" style="14"/>
    <col min="9222" max="9222" width="3.7109375" style="14" customWidth="1"/>
    <col min="9223" max="9223" width="4.85546875" style="14" customWidth="1"/>
    <col min="9224" max="9224" width="5.28515625" style="14" customWidth="1"/>
    <col min="9225" max="9225" width="31.140625" style="14" customWidth="1"/>
    <col min="9226" max="9226" width="7.7109375" style="14" customWidth="1"/>
    <col min="9227" max="9227" width="2.28515625" style="14" customWidth="1"/>
    <col min="9228" max="9228" width="11.7109375" style="14" customWidth="1"/>
    <col min="9229" max="9229" width="2.42578125" style="14" customWidth="1"/>
    <col min="9230" max="9230" width="11.7109375" style="14" customWidth="1"/>
    <col min="9231" max="9231" width="2.28515625" style="14" customWidth="1"/>
    <col min="9232" max="9232" width="10.85546875" style="14" customWidth="1"/>
    <col min="9233" max="9233" width="2.28515625" style="14" customWidth="1"/>
    <col min="9234" max="9234" width="11.140625" style="14" customWidth="1"/>
    <col min="9235" max="9235" width="1.85546875" style="14" customWidth="1"/>
    <col min="9236" max="9236" width="11" style="14" customWidth="1"/>
    <col min="9237" max="9237" width="0.85546875" style="14" customWidth="1"/>
    <col min="9238" max="9238" width="1.85546875" style="14" customWidth="1"/>
    <col min="9239" max="9239" width="11.85546875" style="14" bestFit="1" customWidth="1"/>
    <col min="9240" max="9240" width="15.140625" style="14" bestFit="1" customWidth="1"/>
    <col min="9241" max="9241" width="5" style="14" customWidth="1"/>
    <col min="9242" max="9242" width="10.28515625" style="14" bestFit="1" customWidth="1"/>
    <col min="9243" max="9243" width="5" style="14" customWidth="1"/>
    <col min="9244" max="9244" width="10.28515625" style="14" bestFit="1" customWidth="1"/>
    <col min="9245" max="9247" width="9" style="14"/>
    <col min="9248" max="9248" width="10.28515625" style="14" bestFit="1" customWidth="1"/>
    <col min="9249" max="9477" width="9" style="14"/>
    <col min="9478" max="9478" width="3.7109375" style="14" customWidth="1"/>
    <col min="9479" max="9479" width="4.85546875" style="14" customWidth="1"/>
    <col min="9480" max="9480" width="5.28515625" style="14" customWidth="1"/>
    <col min="9481" max="9481" width="31.140625" style="14" customWidth="1"/>
    <col min="9482" max="9482" width="7.7109375" style="14" customWidth="1"/>
    <col min="9483" max="9483" width="2.28515625" style="14" customWidth="1"/>
    <col min="9484" max="9484" width="11.7109375" style="14" customWidth="1"/>
    <col min="9485" max="9485" width="2.42578125" style="14" customWidth="1"/>
    <col min="9486" max="9486" width="11.7109375" style="14" customWidth="1"/>
    <col min="9487" max="9487" width="2.28515625" style="14" customWidth="1"/>
    <col min="9488" max="9488" width="10.85546875" style="14" customWidth="1"/>
    <col min="9489" max="9489" width="2.28515625" style="14" customWidth="1"/>
    <col min="9490" max="9490" width="11.140625" style="14" customWidth="1"/>
    <col min="9491" max="9491" width="1.85546875" style="14" customWidth="1"/>
    <col min="9492" max="9492" width="11" style="14" customWidth="1"/>
    <col min="9493" max="9493" width="0.85546875" style="14" customWidth="1"/>
    <col min="9494" max="9494" width="1.85546875" style="14" customWidth="1"/>
    <col min="9495" max="9495" width="11.85546875" style="14" bestFit="1" customWidth="1"/>
    <col min="9496" max="9496" width="15.140625" style="14" bestFit="1" customWidth="1"/>
    <col min="9497" max="9497" width="5" style="14" customWidth="1"/>
    <col min="9498" max="9498" width="10.28515625" style="14" bestFit="1" customWidth="1"/>
    <col min="9499" max="9499" width="5" style="14" customWidth="1"/>
    <col min="9500" max="9500" width="10.28515625" style="14" bestFit="1" customWidth="1"/>
    <col min="9501" max="9503" width="9" style="14"/>
    <col min="9504" max="9504" width="10.28515625" style="14" bestFit="1" customWidth="1"/>
    <col min="9505" max="9733" width="9" style="14"/>
    <col min="9734" max="9734" width="3.7109375" style="14" customWidth="1"/>
    <col min="9735" max="9735" width="4.85546875" style="14" customWidth="1"/>
    <col min="9736" max="9736" width="5.28515625" style="14" customWidth="1"/>
    <col min="9737" max="9737" width="31.140625" style="14" customWidth="1"/>
    <col min="9738" max="9738" width="7.7109375" style="14" customWidth="1"/>
    <col min="9739" max="9739" width="2.28515625" style="14" customWidth="1"/>
    <col min="9740" max="9740" width="11.7109375" style="14" customWidth="1"/>
    <col min="9741" max="9741" width="2.42578125" style="14" customWidth="1"/>
    <col min="9742" max="9742" width="11.7109375" style="14" customWidth="1"/>
    <col min="9743" max="9743" width="2.28515625" style="14" customWidth="1"/>
    <col min="9744" max="9744" width="10.85546875" style="14" customWidth="1"/>
    <col min="9745" max="9745" width="2.28515625" style="14" customWidth="1"/>
    <col min="9746" max="9746" width="11.140625" style="14" customWidth="1"/>
    <col min="9747" max="9747" width="1.85546875" style="14" customWidth="1"/>
    <col min="9748" max="9748" width="11" style="14" customWidth="1"/>
    <col min="9749" max="9749" width="0.85546875" style="14" customWidth="1"/>
    <col min="9750" max="9750" width="1.85546875" style="14" customWidth="1"/>
    <col min="9751" max="9751" width="11.85546875" style="14" bestFit="1" customWidth="1"/>
    <col min="9752" max="9752" width="15.140625" style="14" bestFit="1" customWidth="1"/>
    <col min="9753" max="9753" width="5" style="14" customWidth="1"/>
    <col min="9754" max="9754" width="10.28515625" style="14" bestFit="1" customWidth="1"/>
    <col min="9755" max="9755" width="5" style="14" customWidth="1"/>
    <col min="9756" max="9756" width="10.28515625" style="14" bestFit="1" customWidth="1"/>
    <col min="9757" max="9759" width="9" style="14"/>
    <col min="9760" max="9760" width="10.28515625" style="14" bestFit="1" customWidth="1"/>
    <col min="9761" max="9989" width="9" style="14"/>
    <col min="9990" max="9990" width="3.7109375" style="14" customWidth="1"/>
    <col min="9991" max="9991" width="4.85546875" style="14" customWidth="1"/>
    <col min="9992" max="9992" width="5.28515625" style="14" customWidth="1"/>
    <col min="9993" max="9993" width="31.140625" style="14" customWidth="1"/>
    <col min="9994" max="9994" width="7.7109375" style="14" customWidth="1"/>
    <col min="9995" max="9995" width="2.28515625" style="14" customWidth="1"/>
    <col min="9996" max="9996" width="11.7109375" style="14" customWidth="1"/>
    <col min="9997" max="9997" width="2.42578125" style="14" customWidth="1"/>
    <col min="9998" max="9998" width="11.7109375" style="14" customWidth="1"/>
    <col min="9999" max="9999" width="2.28515625" style="14" customWidth="1"/>
    <col min="10000" max="10000" width="10.85546875" style="14" customWidth="1"/>
    <col min="10001" max="10001" width="2.28515625" style="14" customWidth="1"/>
    <col min="10002" max="10002" width="11.140625" style="14" customWidth="1"/>
    <col min="10003" max="10003" width="1.85546875" style="14" customWidth="1"/>
    <col min="10004" max="10004" width="11" style="14" customWidth="1"/>
    <col min="10005" max="10005" width="0.85546875" style="14" customWidth="1"/>
    <col min="10006" max="10006" width="1.85546875" style="14" customWidth="1"/>
    <col min="10007" max="10007" width="11.85546875" style="14" bestFit="1" customWidth="1"/>
    <col min="10008" max="10008" width="15.140625" style="14" bestFit="1" customWidth="1"/>
    <col min="10009" max="10009" width="5" style="14" customWidth="1"/>
    <col min="10010" max="10010" width="10.28515625" style="14" bestFit="1" customWidth="1"/>
    <col min="10011" max="10011" width="5" style="14" customWidth="1"/>
    <col min="10012" max="10012" width="10.28515625" style="14" bestFit="1" customWidth="1"/>
    <col min="10013" max="10015" width="9" style="14"/>
    <col min="10016" max="10016" width="10.28515625" style="14" bestFit="1" customWidth="1"/>
    <col min="10017" max="10245" width="9" style="14"/>
    <col min="10246" max="10246" width="3.7109375" style="14" customWidth="1"/>
    <col min="10247" max="10247" width="4.85546875" style="14" customWidth="1"/>
    <col min="10248" max="10248" width="5.28515625" style="14" customWidth="1"/>
    <col min="10249" max="10249" width="31.140625" style="14" customWidth="1"/>
    <col min="10250" max="10250" width="7.7109375" style="14" customWidth="1"/>
    <col min="10251" max="10251" width="2.28515625" style="14" customWidth="1"/>
    <col min="10252" max="10252" width="11.7109375" style="14" customWidth="1"/>
    <col min="10253" max="10253" width="2.42578125" style="14" customWidth="1"/>
    <col min="10254" max="10254" width="11.7109375" style="14" customWidth="1"/>
    <col min="10255" max="10255" width="2.28515625" style="14" customWidth="1"/>
    <col min="10256" max="10256" width="10.85546875" style="14" customWidth="1"/>
    <col min="10257" max="10257" width="2.28515625" style="14" customWidth="1"/>
    <col min="10258" max="10258" width="11.140625" style="14" customWidth="1"/>
    <col min="10259" max="10259" width="1.85546875" style="14" customWidth="1"/>
    <col min="10260" max="10260" width="11" style="14" customWidth="1"/>
    <col min="10261" max="10261" width="0.85546875" style="14" customWidth="1"/>
    <col min="10262" max="10262" width="1.85546875" style="14" customWidth="1"/>
    <col min="10263" max="10263" width="11.85546875" style="14" bestFit="1" customWidth="1"/>
    <col min="10264" max="10264" width="15.140625" style="14" bestFit="1" customWidth="1"/>
    <col min="10265" max="10265" width="5" style="14" customWidth="1"/>
    <col min="10266" max="10266" width="10.28515625" style="14" bestFit="1" customWidth="1"/>
    <col min="10267" max="10267" width="5" style="14" customWidth="1"/>
    <col min="10268" max="10268" width="10.28515625" style="14" bestFit="1" customWidth="1"/>
    <col min="10269" max="10271" width="9" style="14"/>
    <col min="10272" max="10272" width="10.28515625" style="14" bestFit="1" customWidth="1"/>
    <col min="10273" max="10501" width="9" style="14"/>
    <col min="10502" max="10502" width="3.7109375" style="14" customWidth="1"/>
    <col min="10503" max="10503" width="4.85546875" style="14" customWidth="1"/>
    <col min="10504" max="10504" width="5.28515625" style="14" customWidth="1"/>
    <col min="10505" max="10505" width="31.140625" style="14" customWidth="1"/>
    <col min="10506" max="10506" width="7.7109375" style="14" customWidth="1"/>
    <col min="10507" max="10507" width="2.28515625" style="14" customWidth="1"/>
    <col min="10508" max="10508" width="11.7109375" style="14" customWidth="1"/>
    <col min="10509" max="10509" width="2.42578125" style="14" customWidth="1"/>
    <col min="10510" max="10510" width="11.7109375" style="14" customWidth="1"/>
    <col min="10511" max="10511" width="2.28515625" style="14" customWidth="1"/>
    <col min="10512" max="10512" width="10.85546875" style="14" customWidth="1"/>
    <col min="10513" max="10513" width="2.28515625" style="14" customWidth="1"/>
    <col min="10514" max="10514" width="11.140625" style="14" customWidth="1"/>
    <col min="10515" max="10515" width="1.85546875" style="14" customWidth="1"/>
    <col min="10516" max="10516" width="11" style="14" customWidth="1"/>
    <col min="10517" max="10517" width="0.85546875" style="14" customWidth="1"/>
    <col min="10518" max="10518" width="1.85546875" style="14" customWidth="1"/>
    <col min="10519" max="10519" width="11.85546875" style="14" bestFit="1" customWidth="1"/>
    <col min="10520" max="10520" width="15.140625" style="14" bestFit="1" customWidth="1"/>
    <col min="10521" max="10521" width="5" style="14" customWidth="1"/>
    <col min="10522" max="10522" width="10.28515625" style="14" bestFit="1" customWidth="1"/>
    <col min="10523" max="10523" width="5" style="14" customWidth="1"/>
    <col min="10524" max="10524" width="10.28515625" style="14" bestFit="1" customWidth="1"/>
    <col min="10525" max="10527" width="9" style="14"/>
    <col min="10528" max="10528" width="10.28515625" style="14" bestFit="1" customWidth="1"/>
    <col min="10529" max="10757" width="9" style="14"/>
    <col min="10758" max="10758" width="3.7109375" style="14" customWidth="1"/>
    <col min="10759" max="10759" width="4.85546875" style="14" customWidth="1"/>
    <col min="10760" max="10760" width="5.28515625" style="14" customWidth="1"/>
    <col min="10761" max="10761" width="31.140625" style="14" customWidth="1"/>
    <col min="10762" max="10762" width="7.7109375" style="14" customWidth="1"/>
    <col min="10763" max="10763" width="2.28515625" style="14" customWidth="1"/>
    <col min="10764" max="10764" width="11.7109375" style="14" customWidth="1"/>
    <col min="10765" max="10765" width="2.42578125" style="14" customWidth="1"/>
    <col min="10766" max="10766" width="11.7109375" style="14" customWidth="1"/>
    <col min="10767" max="10767" width="2.28515625" style="14" customWidth="1"/>
    <col min="10768" max="10768" width="10.85546875" style="14" customWidth="1"/>
    <col min="10769" max="10769" width="2.28515625" style="14" customWidth="1"/>
    <col min="10770" max="10770" width="11.140625" style="14" customWidth="1"/>
    <col min="10771" max="10771" width="1.85546875" style="14" customWidth="1"/>
    <col min="10772" max="10772" width="11" style="14" customWidth="1"/>
    <col min="10773" max="10773" width="0.85546875" style="14" customWidth="1"/>
    <col min="10774" max="10774" width="1.85546875" style="14" customWidth="1"/>
    <col min="10775" max="10775" width="11.85546875" style="14" bestFit="1" customWidth="1"/>
    <col min="10776" max="10776" width="15.140625" style="14" bestFit="1" customWidth="1"/>
    <col min="10777" max="10777" width="5" style="14" customWidth="1"/>
    <col min="10778" max="10778" width="10.28515625" style="14" bestFit="1" customWidth="1"/>
    <col min="10779" max="10779" width="5" style="14" customWidth="1"/>
    <col min="10780" max="10780" width="10.28515625" style="14" bestFit="1" customWidth="1"/>
    <col min="10781" max="10783" width="9" style="14"/>
    <col min="10784" max="10784" width="10.28515625" style="14" bestFit="1" customWidth="1"/>
    <col min="10785" max="11013" width="9" style="14"/>
    <col min="11014" max="11014" width="3.7109375" style="14" customWidth="1"/>
    <col min="11015" max="11015" width="4.85546875" style="14" customWidth="1"/>
    <col min="11016" max="11016" width="5.28515625" style="14" customWidth="1"/>
    <col min="11017" max="11017" width="31.140625" style="14" customWidth="1"/>
    <col min="11018" max="11018" width="7.7109375" style="14" customWidth="1"/>
    <col min="11019" max="11019" width="2.28515625" style="14" customWidth="1"/>
    <col min="11020" max="11020" width="11.7109375" style="14" customWidth="1"/>
    <col min="11021" max="11021" width="2.42578125" style="14" customWidth="1"/>
    <col min="11022" max="11022" width="11.7109375" style="14" customWidth="1"/>
    <col min="11023" max="11023" width="2.28515625" style="14" customWidth="1"/>
    <col min="11024" max="11024" width="10.85546875" style="14" customWidth="1"/>
    <col min="11025" max="11025" width="2.28515625" style="14" customWidth="1"/>
    <col min="11026" max="11026" width="11.140625" style="14" customWidth="1"/>
    <col min="11027" max="11027" width="1.85546875" style="14" customWidth="1"/>
    <col min="11028" max="11028" width="11" style="14" customWidth="1"/>
    <col min="11029" max="11029" width="0.85546875" style="14" customWidth="1"/>
    <col min="11030" max="11030" width="1.85546875" style="14" customWidth="1"/>
    <col min="11031" max="11031" width="11.85546875" style="14" bestFit="1" customWidth="1"/>
    <col min="11032" max="11032" width="15.140625" style="14" bestFit="1" customWidth="1"/>
    <col min="11033" max="11033" width="5" style="14" customWidth="1"/>
    <col min="11034" max="11034" width="10.28515625" style="14" bestFit="1" customWidth="1"/>
    <col min="11035" max="11035" width="5" style="14" customWidth="1"/>
    <col min="11036" max="11036" width="10.28515625" style="14" bestFit="1" customWidth="1"/>
    <col min="11037" max="11039" width="9" style="14"/>
    <col min="11040" max="11040" width="10.28515625" style="14" bestFit="1" customWidth="1"/>
    <col min="11041" max="11269" width="9" style="14"/>
    <col min="11270" max="11270" width="3.7109375" style="14" customWidth="1"/>
    <col min="11271" max="11271" width="4.85546875" style="14" customWidth="1"/>
    <col min="11272" max="11272" width="5.28515625" style="14" customWidth="1"/>
    <col min="11273" max="11273" width="31.140625" style="14" customWidth="1"/>
    <col min="11274" max="11274" width="7.7109375" style="14" customWidth="1"/>
    <col min="11275" max="11275" width="2.28515625" style="14" customWidth="1"/>
    <col min="11276" max="11276" width="11.7109375" style="14" customWidth="1"/>
    <col min="11277" max="11277" width="2.42578125" style="14" customWidth="1"/>
    <col min="11278" max="11278" width="11.7109375" style="14" customWidth="1"/>
    <col min="11279" max="11279" width="2.28515625" style="14" customWidth="1"/>
    <col min="11280" max="11280" width="10.85546875" style="14" customWidth="1"/>
    <col min="11281" max="11281" width="2.28515625" style="14" customWidth="1"/>
    <col min="11282" max="11282" width="11.140625" style="14" customWidth="1"/>
    <col min="11283" max="11283" width="1.85546875" style="14" customWidth="1"/>
    <col min="11284" max="11284" width="11" style="14" customWidth="1"/>
    <col min="11285" max="11285" width="0.85546875" style="14" customWidth="1"/>
    <col min="11286" max="11286" width="1.85546875" style="14" customWidth="1"/>
    <col min="11287" max="11287" width="11.85546875" style="14" bestFit="1" customWidth="1"/>
    <col min="11288" max="11288" width="15.140625" style="14" bestFit="1" customWidth="1"/>
    <col min="11289" max="11289" width="5" style="14" customWidth="1"/>
    <col min="11290" max="11290" width="10.28515625" style="14" bestFit="1" customWidth="1"/>
    <col min="11291" max="11291" width="5" style="14" customWidth="1"/>
    <col min="11292" max="11292" width="10.28515625" style="14" bestFit="1" customWidth="1"/>
    <col min="11293" max="11295" width="9" style="14"/>
    <col min="11296" max="11296" width="10.28515625" style="14" bestFit="1" customWidth="1"/>
    <col min="11297" max="11525" width="9" style="14"/>
    <col min="11526" max="11526" width="3.7109375" style="14" customWidth="1"/>
    <col min="11527" max="11527" width="4.85546875" style="14" customWidth="1"/>
    <col min="11528" max="11528" width="5.28515625" style="14" customWidth="1"/>
    <col min="11529" max="11529" width="31.140625" style="14" customWidth="1"/>
    <col min="11530" max="11530" width="7.7109375" style="14" customWidth="1"/>
    <col min="11531" max="11531" width="2.28515625" style="14" customWidth="1"/>
    <col min="11532" max="11532" width="11.7109375" style="14" customWidth="1"/>
    <col min="11533" max="11533" width="2.42578125" style="14" customWidth="1"/>
    <col min="11534" max="11534" width="11.7109375" style="14" customWidth="1"/>
    <col min="11535" max="11535" width="2.28515625" style="14" customWidth="1"/>
    <col min="11536" max="11536" width="10.85546875" style="14" customWidth="1"/>
    <col min="11537" max="11537" width="2.28515625" style="14" customWidth="1"/>
    <col min="11538" max="11538" width="11.140625" style="14" customWidth="1"/>
    <col min="11539" max="11539" width="1.85546875" style="14" customWidth="1"/>
    <col min="11540" max="11540" width="11" style="14" customWidth="1"/>
    <col min="11541" max="11541" width="0.85546875" style="14" customWidth="1"/>
    <col min="11542" max="11542" width="1.85546875" style="14" customWidth="1"/>
    <col min="11543" max="11543" width="11.85546875" style="14" bestFit="1" customWidth="1"/>
    <col min="11544" max="11544" width="15.140625" style="14" bestFit="1" customWidth="1"/>
    <col min="11545" max="11545" width="5" style="14" customWidth="1"/>
    <col min="11546" max="11546" width="10.28515625" style="14" bestFit="1" customWidth="1"/>
    <col min="11547" max="11547" width="5" style="14" customWidth="1"/>
    <col min="11548" max="11548" width="10.28515625" style="14" bestFit="1" customWidth="1"/>
    <col min="11549" max="11551" width="9" style="14"/>
    <col min="11552" max="11552" width="10.28515625" style="14" bestFit="1" customWidth="1"/>
    <col min="11553" max="11781" width="9" style="14"/>
    <col min="11782" max="11782" width="3.7109375" style="14" customWidth="1"/>
    <col min="11783" max="11783" width="4.85546875" style="14" customWidth="1"/>
    <col min="11784" max="11784" width="5.28515625" style="14" customWidth="1"/>
    <col min="11785" max="11785" width="31.140625" style="14" customWidth="1"/>
    <col min="11786" max="11786" width="7.7109375" style="14" customWidth="1"/>
    <col min="11787" max="11787" width="2.28515625" style="14" customWidth="1"/>
    <col min="11788" max="11788" width="11.7109375" style="14" customWidth="1"/>
    <col min="11789" max="11789" width="2.42578125" style="14" customWidth="1"/>
    <col min="11790" max="11790" width="11.7109375" style="14" customWidth="1"/>
    <col min="11791" max="11791" width="2.28515625" style="14" customWidth="1"/>
    <col min="11792" max="11792" width="10.85546875" style="14" customWidth="1"/>
    <col min="11793" max="11793" width="2.28515625" style="14" customWidth="1"/>
    <col min="11794" max="11794" width="11.140625" style="14" customWidth="1"/>
    <col min="11795" max="11795" width="1.85546875" style="14" customWidth="1"/>
    <col min="11796" max="11796" width="11" style="14" customWidth="1"/>
    <col min="11797" max="11797" width="0.85546875" style="14" customWidth="1"/>
    <col min="11798" max="11798" width="1.85546875" style="14" customWidth="1"/>
    <col min="11799" max="11799" width="11.85546875" style="14" bestFit="1" customWidth="1"/>
    <col min="11800" max="11800" width="15.140625" style="14" bestFit="1" customWidth="1"/>
    <col min="11801" max="11801" width="5" style="14" customWidth="1"/>
    <col min="11802" max="11802" width="10.28515625" style="14" bestFit="1" customWidth="1"/>
    <col min="11803" max="11803" width="5" style="14" customWidth="1"/>
    <col min="11804" max="11804" width="10.28515625" style="14" bestFit="1" customWidth="1"/>
    <col min="11805" max="11807" width="9" style="14"/>
    <col min="11808" max="11808" width="10.28515625" style="14" bestFit="1" customWidth="1"/>
    <col min="11809" max="12037" width="9" style="14"/>
    <col min="12038" max="12038" width="3.7109375" style="14" customWidth="1"/>
    <col min="12039" max="12039" width="4.85546875" style="14" customWidth="1"/>
    <col min="12040" max="12040" width="5.28515625" style="14" customWidth="1"/>
    <col min="12041" max="12041" width="31.140625" style="14" customWidth="1"/>
    <col min="12042" max="12042" width="7.7109375" style="14" customWidth="1"/>
    <col min="12043" max="12043" width="2.28515625" style="14" customWidth="1"/>
    <col min="12044" max="12044" width="11.7109375" style="14" customWidth="1"/>
    <col min="12045" max="12045" width="2.42578125" style="14" customWidth="1"/>
    <col min="12046" max="12046" width="11.7109375" style="14" customWidth="1"/>
    <col min="12047" max="12047" width="2.28515625" style="14" customWidth="1"/>
    <col min="12048" max="12048" width="10.85546875" style="14" customWidth="1"/>
    <col min="12049" max="12049" width="2.28515625" style="14" customWidth="1"/>
    <col min="12050" max="12050" width="11.140625" style="14" customWidth="1"/>
    <col min="12051" max="12051" width="1.85546875" style="14" customWidth="1"/>
    <col min="12052" max="12052" width="11" style="14" customWidth="1"/>
    <col min="12053" max="12053" width="0.85546875" style="14" customWidth="1"/>
    <col min="12054" max="12054" width="1.85546875" style="14" customWidth="1"/>
    <col min="12055" max="12055" width="11.85546875" style="14" bestFit="1" customWidth="1"/>
    <col min="12056" max="12056" width="15.140625" style="14" bestFit="1" customWidth="1"/>
    <col min="12057" max="12057" width="5" style="14" customWidth="1"/>
    <col min="12058" max="12058" width="10.28515625" style="14" bestFit="1" customWidth="1"/>
    <col min="12059" max="12059" width="5" style="14" customWidth="1"/>
    <col min="12060" max="12060" width="10.28515625" style="14" bestFit="1" customWidth="1"/>
    <col min="12061" max="12063" width="9" style="14"/>
    <col min="12064" max="12064" width="10.28515625" style="14" bestFit="1" customWidth="1"/>
    <col min="12065" max="12293" width="9" style="14"/>
    <col min="12294" max="12294" width="3.7109375" style="14" customWidth="1"/>
    <col min="12295" max="12295" width="4.85546875" style="14" customWidth="1"/>
    <col min="12296" max="12296" width="5.28515625" style="14" customWidth="1"/>
    <col min="12297" max="12297" width="31.140625" style="14" customWidth="1"/>
    <col min="12298" max="12298" width="7.7109375" style="14" customWidth="1"/>
    <col min="12299" max="12299" width="2.28515625" style="14" customWidth="1"/>
    <col min="12300" max="12300" width="11.7109375" style="14" customWidth="1"/>
    <col min="12301" max="12301" width="2.42578125" style="14" customWidth="1"/>
    <col min="12302" max="12302" width="11.7109375" style="14" customWidth="1"/>
    <col min="12303" max="12303" width="2.28515625" style="14" customWidth="1"/>
    <col min="12304" max="12304" width="10.85546875" style="14" customWidth="1"/>
    <col min="12305" max="12305" width="2.28515625" style="14" customWidth="1"/>
    <col min="12306" max="12306" width="11.140625" style="14" customWidth="1"/>
    <col min="12307" max="12307" width="1.85546875" style="14" customWidth="1"/>
    <col min="12308" max="12308" width="11" style="14" customWidth="1"/>
    <col min="12309" max="12309" width="0.85546875" style="14" customWidth="1"/>
    <col min="12310" max="12310" width="1.85546875" style="14" customWidth="1"/>
    <col min="12311" max="12311" width="11.85546875" style="14" bestFit="1" customWidth="1"/>
    <col min="12312" max="12312" width="15.140625" style="14" bestFit="1" customWidth="1"/>
    <col min="12313" max="12313" width="5" style="14" customWidth="1"/>
    <col min="12314" max="12314" width="10.28515625" style="14" bestFit="1" customWidth="1"/>
    <col min="12315" max="12315" width="5" style="14" customWidth="1"/>
    <col min="12316" max="12316" width="10.28515625" style="14" bestFit="1" customWidth="1"/>
    <col min="12317" max="12319" width="9" style="14"/>
    <col min="12320" max="12320" width="10.28515625" style="14" bestFit="1" customWidth="1"/>
    <col min="12321" max="12549" width="9" style="14"/>
    <col min="12550" max="12550" width="3.7109375" style="14" customWidth="1"/>
    <col min="12551" max="12551" width="4.85546875" style="14" customWidth="1"/>
    <col min="12552" max="12552" width="5.28515625" style="14" customWidth="1"/>
    <col min="12553" max="12553" width="31.140625" style="14" customWidth="1"/>
    <col min="12554" max="12554" width="7.7109375" style="14" customWidth="1"/>
    <col min="12555" max="12555" width="2.28515625" style="14" customWidth="1"/>
    <col min="12556" max="12556" width="11.7109375" style="14" customWidth="1"/>
    <col min="12557" max="12557" width="2.42578125" style="14" customWidth="1"/>
    <col min="12558" max="12558" width="11.7109375" style="14" customWidth="1"/>
    <col min="12559" max="12559" width="2.28515625" style="14" customWidth="1"/>
    <col min="12560" max="12560" width="10.85546875" style="14" customWidth="1"/>
    <col min="12561" max="12561" width="2.28515625" style="14" customWidth="1"/>
    <col min="12562" max="12562" width="11.140625" style="14" customWidth="1"/>
    <col min="12563" max="12563" width="1.85546875" style="14" customWidth="1"/>
    <col min="12564" max="12564" width="11" style="14" customWidth="1"/>
    <col min="12565" max="12565" width="0.85546875" style="14" customWidth="1"/>
    <col min="12566" max="12566" width="1.85546875" style="14" customWidth="1"/>
    <col min="12567" max="12567" width="11.85546875" style="14" bestFit="1" customWidth="1"/>
    <col min="12568" max="12568" width="15.140625" style="14" bestFit="1" customWidth="1"/>
    <col min="12569" max="12569" width="5" style="14" customWidth="1"/>
    <col min="12570" max="12570" width="10.28515625" style="14" bestFit="1" customWidth="1"/>
    <col min="12571" max="12571" width="5" style="14" customWidth="1"/>
    <col min="12572" max="12572" width="10.28515625" style="14" bestFit="1" customWidth="1"/>
    <col min="12573" max="12575" width="9" style="14"/>
    <col min="12576" max="12576" width="10.28515625" style="14" bestFit="1" customWidth="1"/>
    <col min="12577" max="12805" width="9" style="14"/>
    <col min="12806" max="12806" width="3.7109375" style="14" customWidth="1"/>
    <col min="12807" max="12807" width="4.85546875" style="14" customWidth="1"/>
    <col min="12808" max="12808" width="5.28515625" style="14" customWidth="1"/>
    <col min="12809" max="12809" width="31.140625" style="14" customWidth="1"/>
    <col min="12810" max="12810" width="7.7109375" style="14" customWidth="1"/>
    <col min="12811" max="12811" width="2.28515625" style="14" customWidth="1"/>
    <col min="12812" max="12812" width="11.7109375" style="14" customWidth="1"/>
    <col min="12813" max="12813" width="2.42578125" style="14" customWidth="1"/>
    <col min="12814" max="12814" width="11.7109375" style="14" customWidth="1"/>
    <col min="12815" max="12815" width="2.28515625" style="14" customWidth="1"/>
    <col min="12816" max="12816" width="10.85546875" style="14" customWidth="1"/>
    <col min="12817" max="12817" width="2.28515625" style="14" customWidth="1"/>
    <col min="12818" max="12818" width="11.140625" style="14" customWidth="1"/>
    <col min="12819" max="12819" width="1.85546875" style="14" customWidth="1"/>
    <col min="12820" max="12820" width="11" style="14" customWidth="1"/>
    <col min="12821" max="12821" width="0.85546875" style="14" customWidth="1"/>
    <col min="12822" max="12822" width="1.85546875" style="14" customWidth="1"/>
    <col min="12823" max="12823" width="11.85546875" style="14" bestFit="1" customWidth="1"/>
    <col min="12824" max="12824" width="15.140625" style="14" bestFit="1" customWidth="1"/>
    <col min="12825" max="12825" width="5" style="14" customWidth="1"/>
    <col min="12826" max="12826" width="10.28515625" style="14" bestFit="1" customWidth="1"/>
    <col min="12827" max="12827" width="5" style="14" customWidth="1"/>
    <col min="12828" max="12828" width="10.28515625" style="14" bestFit="1" customWidth="1"/>
    <col min="12829" max="12831" width="9" style="14"/>
    <col min="12832" max="12832" width="10.28515625" style="14" bestFit="1" customWidth="1"/>
    <col min="12833" max="13061" width="9" style="14"/>
    <col min="13062" max="13062" width="3.7109375" style="14" customWidth="1"/>
    <col min="13063" max="13063" width="4.85546875" style="14" customWidth="1"/>
    <col min="13064" max="13064" width="5.28515625" style="14" customWidth="1"/>
    <col min="13065" max="13065" width="31.140625" style="14" customWidth="1"/>
    <col min="13066" max="13066" width="7.7109375" style="14" customWidth="1"/>
    <col min="13067" max="13067" width="2.28515625" style="14" customWidth="1"/>
    <col min="13068" max="13068" width="11.7109375" style="14" customWidth="1"/>
    <col min="13069" max="13069" width="2.42578125" style="14" customWidth="1"/>
    <col min="13070" max="13070" width="11.7109375" style="14" customWidth="1"/>
    <col min="13071" max="13071" width="2.28515625" style="14" customWidth="1"/>
    <col min="13072" max="13072" width="10.85546875" style="14" customWidth="1"/>
    <col min="13073" max="13073" width="2.28515625" style="14" customWidth="1"/>
    <col min="13074" max="13074" width="11.140625" style="14" customWidth="1"/>
    <col min="13075" max="13075" width="1.85546875" style="14" customWidth="1"/>
    <col min="13076" max="13076" width="11" style="14" customWidth="1"/>
    <col min="13077" max="13077" width="0.85546875" style="14" customWidth="1"/>
    <col min="13078" max="13078" width="1.85546875" style="14" customWidth="1"/>
    <col min="13079" max="13079" width="11.85546875" style="14" bestFit="1" customWidth="1"/>
    <col min="13080" max="13080" width="15.140625" style="14" bestFit="1" customWidth="1"/>
    <col min="13081" max="13081" width="5" style="14" customWidth="1"/>
    <col min="13082" max="13082" width="10.28515625" style="14" bestFit="1" customWidth="1"/>
    <col min="13083" max="13083" width="5" style="14" customWidth="1"/>
    <col min="13084" max="13084" width="10.28515625" style="14" bestFit="1" customWidth="1"/>
    <col min="13085" max="13087" width="9" style="14"/>
    <col min="13088" max="13088" width="10.28515625" style="14" bestFit="1" customWidth="1"/>
    <col min="13089" max="13317" width="9" style="14"/>
    <col min="13318" max="13318" width="3.7109375" style="14" customWidth="1"/>
    <col min="13319" max="13319" width="4.85546875" style="14" customWidth="1"/>
    <col min="13320" max="13320" width="5.28515625" style="14" customWidth="1"/>
    <col min="13321" max="13321" width="31.140625" style="14" customWidth="1"/>
    <col min="13322" max="13322" width="7.7109375" style="14" customWidth="1"/>
    <col min="13323" max="13323" width="2.28515625" style="14" customWidth="1"/>
    <col min="13324" max="13324" width="11.7109375" style="14" customWidth="1"/>
    <col min="13325" max="13325" width="2.42578125" style="14" customWidth="1"/>
    <col min="13326" max="13326" width="11.7109375" style="14" customWidth="1"/>
    <col min="13327" max="13327" width="2.28515625" style="14" customWidth="1"/>
    <col min="13328" max="13328" width="10.85546875" style="14" customWidth="1"/>
    <col min="13329" max="13329" width="2.28515625" style="14" customWidth="1"/>
    <col min="13330" max="13330" width="11.140625" style="14" customWidth="1"/>
    <col min="13331" max="13331" width="1.85546875" style="14" customWidth="1"/>
    <col min="13332" max="13332" width="11" style="14" customWidth="1"/>
    <col min="13333" max="13333" width="0.85546875" style="14" customWidth="1"/>
    <col min="13334" max="13334" width="1.85546875" style="14" customWidth="1"/>
    <col min="13335" max="13335" width="11.85546875" style="14" bestFit="1" customWidth="1"/>
    <col min="13336" max="13336" width="15.140625" style="14" bestFit="1" customWidth="1"/>
    <col min="13337" max="13337" width="5" style="14" customWidth="1"/>
    <col min="13338" max="13338" width="10.28515625" style="14" bestFit="1" customWidth="1"/>
    <col min="13339" max="13339" width="5" style="14" customWidth="1"/>
    <col min="13340" max="13340" width="10.28515625" style="14" bestFit="1" customWidth="1"/>
    <col min="13341" max="13343" width="9" style="14"/>
    <col min="13344" max="13344" width="10.28515625" style="14" bestFit="1" customWidth="1"/>
    <col min="13345" max="13573" width="9" style="14"/>
    <col min="13574" max="13574" width="3.7109375" style="14" customWidth="1"/>
    <col min="13575" max="13575" width="4.85546875" style="14" customWidth="1"/>
    <col min="13576" max="13576" width="5.28515625" style="14" customWidth="1"/>
    <col min="13577" max="13577" width="31.140625" style="14" customWidth="1"/>
    <col min="13578" max="13578" width="7.7109375" style="14" customWidth="1"/>
    <col min="13579" max="13579" width="2.28515625" style="14" customWidth="1"/>
    <col min="13580" max="13580" width="11.7109375" style="14" customWidth="1"/>
    <col min="13581" max="13581" width="2.42578125" style="14" customWidth="1"/>
    <col min="13582" max="13582" width="11.7109375" style="14" customWidth="1"/>
    <col min="13583" max="13583" width="2.28515625" style="14" customWidth="1"/>
    <col min="13584" max="13584" width="10.85546875" style="14" customWidth="1"/>
    <col min="13585" max="13585" width="2.28515625" style="14" customWidth="1"/>
    <col min="13586" max="13586" width="11.140625" style="14" customWidth="1"/>
    <col min="13587" max="13587" width="1.85546875" style="14" customWidth="1"/>
    <col min="13588" max="13588" width="11" style="14" customWidth="1"/>
    <col min="13589" max="13589" width="0.85546875" style="14" customWidth="1"/>
    <col min="13590" max="13590" width="1.85546875" style="14" customWidth="1"/>
    <col min="13591" max="13591" width="11.85546875" style="14" bestFit="1" customWidth="1"/>
    <col min="13592" max="13592" width="15.140625" style="14" bestFit="1" customWidth="1"/>
    <col min="13593" max="13593" width="5" style="14" customWidth="1"/>
    <col min="13594" max="13594" width="10.28515625" style="14" bestFit="1" customWidth="1"/>
    <col min="13595" max="13595" width="5" style="14" customWidth="1"/>
    <col min="13596" max="13596" width="10.28515625" style="14" bestFit="1" customWidth="1"/>
    <col min="13597" max="13599" width="9" style="14"/>
    <col min="13600" max="13600" width="10.28515625" style="14" bestFit="1" customWidth="1"/>
    <col min="13601" max="13829" width="9" style="14"/>
    <col min="13830" max="13830" width="3.7109375" style="14" customWidth="1"/>
    <col min="13831" max="13831" width="4.85546875" style="14" customWidth="1"/>
    <col min="13832" max="13832" width="5.28515625" style="14" customWidth="1"/>
    <col min="13833" max="13833" width="31.140625" style="14" customWidth="1"/>
    <col min="13834" max="13834" width="7.7109375" style="14" customWidth="1"/>
    <col min="13835" max="13835" width="2.28515625" style="14" customWidth="1"/>
    <col min="13836" max="13836" width="11.7109375" style="14" customWidth="1"/>
    <col min="13837" max="13837" width="2.42578125" style="14" customWidth="1"/>
    <col min="13838" max="13838" width="11.7109375" style="14" customWidth="1"/>
    <col min="13839" max="13839" width="2.28515625" style="14" customWidth="1"/>
    <col min="13840" max="13840" width="10.85546875" style="14" customWidth="1"/>
    <col min="13841" max="13841" width="2.28515625" style="14" customWidth="1"/>
    <col min="13842" max="13842" width="11.140625" style="14" customWidth="1"/>
    <col min="13843" max="13843" width="1.85546875" style="14" customWidth="1"/>
    <col min="13844" max="13844" width="11" style="14" customWidth="1"/>
    <col min="13845" max="13845" width="0.85546875" style="14" customWidth="1"/>
    <col min="13846" max="13846" width="1.85546875" style="14" customWidth="1"/>
    <col min="13847" max="13847" width="11.85546875" style="14" bestFit="1" customWidth="1"/>
    <col min="13848" max="13848" width="15.140625" style="14" bestFit="1" customWidth="1"/>
    <col min="13849" max="13849" width="5" style="14" customWidth="1"/>
    <col min="13850" max="13850" width="10.28515625" style="14" bestFit="1" customWidth="1"/>
    <col min="13851" max="13851" width="5" style="14" customWidth="1"/>
    <col min="13852" max="13852" width="10.28515625" style="14" bestFit="1" customWidth="1"/>
    <col min="13853" max="13855" width="9" style="14"/>
    <col min="13856" max="13856" width="10.28515625" style="14" bestFit="1" customWidth="1"/>
    <col min="13857" max="14085" width="9" style="14"/>
    <col min="14086" max="14086" width="3.7109375" style="14" customWidth="1"/>
    <col min="14087" max="14087" width="4.85546875" style="14" customWidth="1"/>
    <col min="14088" max="14088" width="5.28515625" style="14" customWidth="1"/>
    <col min="14089" max="14089" width="31.140625" style="14" customWidth="1"/>
    <col min="14090" max="14090" width="7.7109375" style="14" customWidth="1"/>
    <col min="14091" max="14091" width="2.28515625" style="14" customWidth="1"/>
    <col min="14092" max="14092" width="11.7109375" style="14" customWidth="1"/>
    <col min="14093" max="14093" width="2.42578125" style="14" customWidth="1"/>
    <col min="14094" max="14094" width="11.7109375" style="14" customWidth="1"/>
    <col min="14095" max="14095" width="2.28515625" style="14" customWidth="1"/>
    <col min="14096" max="14096" width="10.85546875" style="14" customWidth="1"/>
    <col min="14097" max="14097" width="2.28515625" style="14" customWidth="1"/>
    <col min="14098" max="14098" width="11.140625" style="14" customWidth="1"/>
    <col min="14099" max="14099" width="1.85546875" style="14" customWidth="1"/>
    <col min="14100" max="14100" width="11" style="14" customWidth="1"/>
    <col min="14101" max="14101" width="0.85546875" style="14" customWidth="1"/>
    <col min="14102" max="14102" width="1.85546875" style="14" customWidth="1"/>
    <col min="14103" max="14103" width="11.85546875" style="14" bestFit="1" customWidth="1"/>
    <col min="14104" max="14104" width="15.140625" style="14" bestFit="1" customWidth="1"/>
    <col min="14105" max="14105" width="5" style="14" customWidth="1"/>
    <col min="14106" max="14106" width="10.28515625" style="14" bestFit="1" customWidth="1"/>
    <col min="14107" max="14107" width="5" style="14" customWidth="1"/>
    <col min="14108" max="14108" width="10.28515625" style="14" bestFit="1" customWidth="1"/>
    <col min="14109" max="14111" width="9" style="14"/>
    <col min="14112" max="14112" width="10.28515625" style="14" bestFit="1" customWidth="1"/>
    <col min="14113" max="14341" width="9" style="14"/>
    <col min="14342" max="14342" width="3.7109375" style="14" customWidth="1"/>
    <col min="14343" max="14343" width="4.85546875" style="14" customWidth="1"/>
    <col min="14344" max="14344" width="5.28515625" style="14" customWidth="1"/>
    <col min="14345" max="14345" width="31.140625" style="14" customWidth="1"/>
    <col min="14346" max="14346" width="7.7109375" style="14" customWidth="1"/>
    <col min="14347" max="14347" width="2.28515625" style="14" customWidth="1"/>
    <col min="14348" max="14348" width="11.7109375" style="14" customWidth="1"/>
    <col min="14349" max="14349" width="2.42578125" style="14" customWidth="1"/>
    <col min="14350" max="14350" width="11.7109375" style="14" customWidth="1"/>
    <col min="14351" max="14351" width="2.28515625" style="14" customWidth="1"/>
    <col min="14352" max="14352" width="10.85546875" style="14" customWidth="1"/>
    <col min="14353" max="14353" width="2.28515625" style="14" customWidth="1"/>
    <col min="14354" max="14354" width="11.140625" style="14" customWidth="1"/>
    <col min="14355" max="14355" width="1.85546875" style="14" customWidth="1"/>
    <col min="14356" max="14356" width="11" style="14" customWidth="1"/>
    <col min="14357" max="14357" width="0.85546875" style="14" customWidth="1"/>
    <col min="14358" max="14358" width="1.85546875" style="14" customWidth="1"/>
    <col min="14359" max="14359" width="11.85546875" style="14" bestFit="1" customWidth="1"/>
    <col min="14360" max="14360" width="15.140625" style="14" bestFit="1" customWidth="1"/>
    <col min="14361" max="14361" width="5" style="14" customWidth="1"/>
    <col min="14362" max="14362" width="10.28515625" style="14" bestFit="1" customWidth="1"/>
    <col min="14363" max="14363" width="5" style="14" customWidth="1"/>
    <col min="14364" max="14364" width="10.28515625" style="14" bestFit="1" customWidth="1"/>
    <col min="14365" max="14367" width="9" style="14"/>
    <col min="14368" max="14368" width="10.28515625" style="14" bestFit="1" customWidth="1"/>
    <col min="14369" max="14597" width="9" style="14"/>
    <col min="14598" max="14598" width="3.7109375" style="14" customWidth="1"/>
    <col min="14599" max="14599" width="4.85546875" style="14" customWidth="1"/>
    <col min="14600" max="14600" width="5.28515625" style="14" customWidth="1"/>
    <col min="14601" max="14601" width="31.140625" style="14" customWidth="1"/>
    <col min="14602" max="14602" width="7.7109375" style="14" customWidth="1"/>
    <col min="14603" max="14603" width="2.28515625" style="14" customWidth="1"/>
    <col min="14604" max="14604" width="11.7109375" style="14" customWidth="1"/>
    <col min="14605" max="14605" width="2.42578125" style="14" customWidth="1"/>
    <col min="14606" max="14606" width="11.7109375" style="14" customWidth="1"/>
    <col min="14607" max="14607" width="2.28515625" style="14" customWidth="1"/>
    <col min="14608" max="14608" width="10.85546875" style="14" customWidth="1"/>
    <col min="14609" max="14609" width="2.28515625" style="14" customWidth="1"/>
    <col min="14610" max="14610" width="11.140625" style="14" customWidth="1"/>
    <col min="14611" max="14611" width="1.85546875" style="14" customWidth="1"/>
    <col min="14612" max="14612" width="11" style="14" customWidth="1"/>
    <col min="14613" max="14613" width="0.85546875" style="14" customWidth="1"/>
    <col min="14614" max="14614" width="1.85546875" style="14" customWidth="1"/>
    <col min="14615" max="14615" width="11.85546875" style="14" bestFit="1" customWidth="1"/>
    <col min="14616" max="14616" width="15.140625" style="14" bestFit="1" customWidth="1"/>
    <col min="14617" max="14617" width="5" style="14" customWidth="1"/>
    <col min="14618" max="14618" width="10.28515625" style="14" bestFit="1" customWidth="1"/>
    <col min="14619" max="14619" width="5" style="14" customWidth="1"/>
    <col min="14620" max="14620" width="10.28515625" style="14" bestFit="1" customWidth="1"/>
    <col min="14621" max="14623" width="9" style="14"/>
    <col min="14624" max="14624" width="10.28515625" style="14" bestFit="1" customWidth="1"/>
    <col min="14625" max="14853" width="9" style="14"/>
    <col min="14854" max="14854" width="3.7109375" style="14" customWidth="1"/>
    <col min="14855" max="14855" width="4.85546875" style="14" customWidth="1"/>
    <col min="14856" max="14856" width="5.28515625" style="14" customWidth="1"/>
    <col min="14857" max="14857" width="31.140625" style="14" customWidth="1"/>
    <col min="14858" max="14858" width="7.7109375" style="14" customWidth="1"/>
    <col min="14859" max="14859" width="2.28515625" style="14" customWidth="1"/>
    <col min="14860" max="14860" width="11.7109375" style="14" customWidth="1"/>
    <col min="14861" max="14861" width="2.42578125" style="14" customWidth="1"/>
    <col min="14862" max="14862" width="11.7109375" style="14" customWidth="1"/>
    <col min="14863" max="14863" width="2.28515625" style="14" customWidth="1"/>
    <col min="14864" max="14864" width="10.85546875" style="14" customWidth="1"/>
    <col min="14865" max="14865" width="2.28515625" style="14" customWidth="1"/>
    <col min="14866" max="14866" width="11.140625" style="14" customWidth="1"/>
    <col min="14867" max="14867" width="1.85546875" style="14" customWidth="1"/>
    <col min="14868" max="14868" width="11" style="14" customWidth="1"/>
    <col min="14869" max="14869" width="0.85546875" style="14" customWidth="1"/>
    <col min="14870" max="14870" width="1.85546875" style="14" customWidth="1"/>
    <col min="14871" max="14871" width="11.85546875" style="14" bestFit="1" customWidth="1"/>
    <col min="14872" max="14872" width="15.140625" style="14" bestFit="1" customWidth="1"/>
    <col min="14873" max="14873" width="5" style="14" customWidth="1"/>
    <col min="14874" max="14874" width="10.28515625" style="14" bestFit="1" customWidth="1"/>
    <col min="14875" max="14875" width="5" style="14" customWidth="1"/>
    <col min="14876" max="14876" width="10.28515625" style="14" bestFit="1" customWidth="1"/>
    <col min="14877" max="14879" width="9" style="14"/>
    <col min="14880" max="14880" width="10.28515625" style="14" bestFit="1" customWidth="1"/>
    <col min="14881" max="15109" width="9" style="14"/>
    <col min="15110" max="15110" width="3.7109375" style="14" customWidth="1"/>
    <col min="15111" max="15111" width="4.85546875" style="14" customWidth="1"/>
    <col min="15112" max="15112" width="5.28515625" style="14" customWidth="1"/>
    <col min="15113" max="15113" width="31.140625" style="14" customWidth="1"/>
    <col min="15114" max="15114" width="7.7109375" style="14" customWidth="1"/>
    <col min="15115" max="15115" width="2.28515625" style="14" customWidth="1"/>
    <col min="15116" max="15116" width="11.7109375" style="14" customWidth="1"/>
    <col min="15117" max="15117" width="2.42578125" style="14" customWidth="1"/>
    <col min="15118" max="15118" width="11.7109375" style="14" customWidth="1"/>
    <col min="15119" max="15119" width="2.28515625" style="14" customWidth="1"/>
    <col min="15120" max="15120" width="10.85546875" style="14" customWidth="1"/>
    <col min="15121" max="15121" width="2.28515625" style="14" customWidth="1"/>
    <col min="15122" max="15122" width="11.140625" style="14" customWidth="1"/>
    <col min="15123" max="15123" width="1.85546875" style="14" customWidth="1"/>
    <col min="15124" max="15124" width="11" style="14" customWidth="1"/>
    <col min="15125" max="15125" width="0.85546875" style="14" customWidth="1"/>
    <col min="15126" max="15126" width="1.85546875" style="14" customWidth="1"/>
    <col min="15127" max="15127" width="11.85546875" style="14" bestFit="1" customWidth="1"/>
    <col min="15128" max="15128" width="15.140625" style="14" bestFit="1" customWidth="1"/>
    <col min="15129" max="15129" width="5" style="14" customWidth="1"/>
    <col min="15130" max="15130" width="10.28515625" style="14" bestFit="1" customWidth="1"/>
    <col min="15131" max="15131" width="5" style="14" customWidth="1"/>
    <col min="15132" max="15132" width="10.28515625" style="14" bestFit="1" customWidth="1"/>
    <col min="15133" max="15135" width="9" style="14"/>
    <col min="15136" max="15136" width="10.28515625" style="14" bestFit="1" customWidth="1"/>
    <col min="15137" max="15365" width="9" style="14"/>
    <col min="15366" max="15366" width="3.7109375" style="14" customWidth="1"/>
    <col min="15367" max="15367" width="4.85546875" style="14" customWidth="1"/>
    <col min="15368" max="15368" width="5.28515625" style="14" customWidth="1"/>
    <col min="15369" max="15369" width="31.140625" style="14" customWidth="1"/>
    <col min="15370" max="15370" width="7.7109375" style="14" customWidth="1"/>
    <col min="15371" max="15371" width="2.28515625" style="14" customWidth="1"/>
    <col min="15372" max="15372" width="11.7109375" style="14" customWidth="1"/>
    <col min="15373" max="15373" width="2.42578125" style="14" customWidth="1"/>
    <col min="15374" max="15374" width="11.7109375" style="14" customWidth="1"/>
    <col min="15375" max="15375" width="2.28515625" style="14" customWidth="1"/>
    <col min="15376" max="15376" width="10.85546875" style="14" customWidth="1"/>
    <col min="15377" max="15377" width="2.28515625" style="14" customWidth="1"/>
    <col min="15378" max="15378" width="11.140625" style="14" customWidth="1"/>
    <col min="15379" max="15379" width="1.85546875" style="14" customWidth="1"/>
    <col min="15380" max="15380" width="11" style="14" customWidth="1"/>
    <col min="15381" max="15381" width="0.85546875" style="14" customWidth="1"/>
    <col min="15382" max="15382" width="1.85546875" style="14" customWidth="1"/>
    <col min="15383" max="15383" width="11.85546875" style="14" bestFit="1" customWidth="1"/>
    <col min="15384" max="15384" width="15.140625" style="14" bestFit="1" customWidth="1"/>
    <col min="15385" max="15385" width="5" style="14" customWidth="1"/>
    <col min="15386" max="15386" width="10.28515625" style="14" bestFit="1" customWidth="1"/>
    <col min="15387" max="15387" width="5" style="14" customWidth="1"/>
    <col min="15388" max="15388" width="10.28515625" style="14" bestFit="1" customWidth="1"/>
    <col min="15389" max="15391" width="9" style="14"/>
    <col min="15392" max="15392" width="10.28515625" style="14" bestFit="1" customWidth="1"/>
    <col min="15393" max="15621" width="9" style="14"/>
    <col min="15622" max="15622" width="3.7109375" style="14" customWidth="1"/>
    <col min="15623" max="15623" width="4.85546875" style="14" customWidth="1"/>
    <col min="15624" max="15624" width="5.28515625" style="14" customWidth="1"/>
    <col min="15625" max="15625" width="31.140625" style="14" customWidth="1"/>
    <col min="15626" max="15626" width="7.7109375" style="14" customWidth="1"/>
    <col min="15627" max="15627" width="2.28515625" style="14" customWidth="1"/>
    <col min="15628" max="15628" width="11.7109375" style="14" customWidth="1"/>
    <col min="15629" max="15629" width="2.42578125" style="14" customWidth="1"/>
    <col min="15630" max="15630" width="11.7109375" style="14" customWidth="1"/>
    <col min="15631" max="15631" width="2.28515625" style="14" customWidth="1"/>
    <col min="15632" max="15632" width="10.85546875" style="14" customWidth="1"/>
    <col min="15633" max="15633" width="2.28515625" style="14" customWidth="1"/>
    <col min="15634" max="15634" width="11.140625" style="14" customWidth="1"/>
    <col min="15635" max="15635" width="1.85546875" style="14" customWidth="1"/>
    <col min="15636" max="15636" width="11" style="14" customWidth="1"/>
    <col min="15637" max="15637" width="0.85546875" style="14" customWidth="1"/>
    <col min="15638" max="15638" width="1.85546875" style="14" customWidth="1"/>
    <col min="15639" max="15639" width="11.85546875" style="14" bestFit="1" customWidth="1"/>
    <col min="15640" max="15640" width="15.140625" style="14" bestFit="1" customWidth="1"/>
    <col min="15641" max="15641" width="5" style="14" customWidth="1"/>
    <col min="15642" max="15642" width="10.28515625" style="14" bestFit="1" customWidth="1"/>
    <col min="15643" max="15643" width="5" style="14" customWidth="1"/>
    <col min="15644" max="15644" width="10.28515625" style="14" bestFit="1" customWidth="1"/>
    <col min="15645" max="15647" width="9" style="14"/>
    <col min="15648" max="15648" width="10.28515625" style="14" bestFit="1" customWidth="1"/>
    <col min="15649" max="15877" width="9" style="14"/>
    <col min="15878" max="15878" width="3.7109375" style="14" customWidth="1"/>
    <col min="15879" max="15879" width="4.85546875" style="14" customWidth="1"/>
    <col min="15880" max="15880" width="5.28515625" style="14" customWidth="1"/>
    <col min="15881" max="15881" width="31.140625" style="14" customWidth="1"/>
    <col min="15882" max="15882" width="7.7109375" style="14" customWidth="1"/>
    <col min="15883" max="15883" width="2.28515625" style="14" customWidth="1"/>
    <col min="15884" max="15884" width="11.7109375" style="14" customWidth="1"/>
    <col min="15885" max="15885" width="2.42578125" style="14" customWidth="1"/>
    <col min="15886" max="15886" width="11.7109375" style="14" customWidth="1"/>
    <col min="15887" max="15887" width="2.28515625" style="14" customWidth="1"/>
    <col min="15888" max="15888" width="10.85546875" style="14" customWidth="1"/>
    <col min="15889" max="15889" width="2.28515625" style="14" customWidth="1"/>
    <col min="15890" max="15890" width="11.140625" style="14" customWidth="1"/>
    <col min="15891" max="15891" width="1.85546875" style="14" customWidth="1"/>
    <col min="15892" max="15892" width="11" style="14" customWidth="1"/>
    <col min="15893" max="15893" width="0.85546875" style="14" customWidth="1"/>
    <col min="15894" max="15894" width="1.85546875" style="14" customWidth="1"/>
    <col min="15895" max="15895" width="11.85546875" style="14" bestFit="1" customWidth="1"/>
    <col min="15896" max="15896" width="15.140625" style="14" bestFit="1" customWidth="1"/>
    <col min="15897" max="15897" width="5" style="14" customWidth="1"/>
    <col min="15898" max="15898" width="10.28515625" style="14" bestFit="1" customWidth="1"/>
    <col min="15899" max="15899" width="5" style="14" customWidth="1"/>
    <col min="15900" max="15900" width="10.28515625" style="14" bestFit="1" customWidth="1"/>
    <col min="15901" max="15903" width="9" style="14"/>
    <col min="15904" max="15904" width="10.28515625" style="14" bestFit="1" customWidth="1"/>
    <col min="15905" max="16133" width="9" style="14"/>
    <col min="16134" max="16134" width="3.7109375" style="14" customWidth="1"/>
    <col min="16135" max="16135" width="4.85546875" style="14" customWidth="1"/>
    <col min="16136" max="16136" width="5.28515625" style="14" customWidth="1"/>
    <col min="16137" max="16137" width="31.140625" style="14" customWidth="1"/>
    <col min="16138" max="16138" width="7.7109375" style="14" customWidth="1"/>
    <col min="16139" max="16139" width="2.28515625" style="14" customWidth="1"/>
    <col min="16140" max="16140" width="11.7109375" style="14" customWidth="1"/>
    <col min="16141" max="16141" width="2.42578125" style="14" customWidth="1"/>
    <col min="16142" max="16142" width="11.7109375" style="14" customWidth="1"/>
    <col min="16143" max="16143" width="2.28515625" style="14" customWidth="1"/>
    <col min="16144" max="16144" width="10.85546875" style="14" customWidth="1"/>
    <col min="16145" max="16145" width="2.28515625" style="14" customWidth="1"/>
    <col min="16146" max="16146" width="11.140625" style="14" customWidth="1"/>
    <col min="16147" max="16147" width="1.85546875" style="14" customWidth="1"/>
    <col min="16148" max="16148" width="11" style="14" customWidth="1"/>
    <col min="16149" max="16149" width="0.85546875" style="14" customWidth="1"/>
    <col min="16150" max="16150" width="1.85546875" style="14" customWidth="1"/>
    <col min="16151" max="16151" width="11.85546875" style="14" bestFit="1" customWidth="1"/>
    <col min="16152" max="16152" width="15.140625" style="14" bestFit="1" customWidth="1"/>
    <col min="16153" max="16153" width="5" style="14" customWidth="1"/>
    <col min="16154" max="16154" width="10.28515625" style="14" bestFit="1" customWidth="1"/>
    <col min="16155" max="16155" width="5" style="14" customWidth="1"/>
    <col min="16156" max="16156" width="10.28515625" style="14" bestFit="1" customWidth="1"/>
    <col min="16157" max="16159" width="9" style="14"/>
    <col min="16160" max="16160" width="10.28515625" style="14" bestFit="1" customWidth="1"/>
    <col min="16161" max="16384" width="9" style="14"/>
  </cols>
  <sheetData>
    <row r="1" spans="2:26" s="21" customFormat="1" ht="24" x14ac:dyDescent="0.5">
      <c r="B1" s="1968" t="str">
        <f>'[7]سر برگ صفحات'!A1</f>
        <v>شرکت داروسازان التیام (سهامی خاص)</v>
      </c>
      <c r="C1" s="1968"/>
      <c r="D1" s="1968"/>
      <c r="E1" s="1968"/>
      <c r="F1" s="1968"/>
      <c r="G1" s="1968"/>
      <c r="H1" s="1968"/>
      <c r="I1" s="1968"/>
      <c r="J1" s="1968"/>
      <c r="K1" s="1968"/>
      <c r="L1" s="1968"/>
      <c r="M1" s="1968"/>
      <c r="N1" s="1968"/>
      <c r="O1" s="1968"/>
      <c r="P1" s="1968"/>
      <c r="Q1" s="1968"/>
      <c r="R1" s="1968"/>
      <c r="S1" s="1968"/>
      <c r="T1" s="1968"/>
      <c r="U1" s="1968"/>
      <c r="V1" s="1407"/>
      <c r="W1" s="1376"/>
      <c r="X1" s="1377"/>
      <c r="Y1" s="19"/>
      <c r="Z1" s="19"/>
    </row>
    <row r="2" spans="2:26" s="21" customFormat="1" ht="24" x14ac:dyDescent="0.5">
      <c r="B2" s="2013" t="s">
        <v>483</v>
      </c>
      <c r="C2" s="2013"/>
      <c r="D2" s="2013"/>
      <c r="E2" s="2013"/>
      <c r="F2" s="2013"/>
      <c r="G2" s="2013"/>
      <c r="H2" s="2013"/>
      <c r="I2" s="2013"/>
      <c r="J2" s="2013"/>
      <c r="K2" s="2013"/>
      <c r="L2" s="2013"/>
      <c r="M2" s="2013"/>
      <c r="N2" s="2013"/>
      <c r="O2" s="2013"/>
      <c r="P2" s="2013"/>
      <c r="Q2" s="2013"/>
      <c r="R2" s="2013"/>
      <c r="S2" s="2013"/>
      <c r="T2" s="2013"/>
      <c r="U2" s="2013"/>
      <c r="V2" s="1407"/>
      <c r="W2" s="1376"/>
      <c r="X2" s="1377"/>
      <c r="Y2" s="19"/>
      <c r="Z2" s="19"/>
    </row>
    <row r="3" spans="2:26" s="21" customFormat="1" ht="24" x14ac:dyDescent="0.5">
      <c r="B3" s="2013" t="s">
        <v>2205</v>
      </c>
      <c r="C3" s="2013"/>
      <c r="D3" s="2013"/>
      <c r="E3" s="2013"/>
      <c r="F3" s="2013"/>
      <c r="G3" s="2013"/>
      <c r="H3" s="2013"/>
      <c r="I3" s="2013"/>
      <c r="J3" s="2013"/>
      <c r="K3" s="2013"/>
      <c r="L3" s="2013"/>
      <c r="M3" s="2013"/>
      <c r="N3" s="2013"/>
      <c r="O3" s="2013"/>
      <c r="P3" s="2013"/>
      <c r="Q3" s="2013"/>
      <c r="R3" s="2013"/>
      <c r="S3" s="2013"/>
      <c r="T3" s="2013"/>
      <c r="U3" s="2013"/>
      <c r="V3" s="1407"/>
      <c r="W3" s="1376"/>
      <c r="X3" s="1377"/>
      <c r="Y3" s="19"/>
      <c r="Z3" s="19"/>
    </row>
    <row r="4" spans="2:26" s="21" customFormat="1" ht="24" x14ac:dyDescent="0.5">
      <c r="B4" s="1470" t="s">
        <v>2266</v>
      </c>
      <c r="C4" s="1408"/>
      <c r="D4" s="1408"/>
      <c r="E4" s="1408"/>
      <c r="F4" s="1408"/>
      <c r="G4" s="1408"/>
      <c r="H4" s="1408"/>
      <c r="I4" s="1408"/>
      <c r="J4" s="1408"/>
      <c r="K4" s="1408"/>
      <c r="L4" s="1408"/>
      <c r="M4" s="1408"/>
      <c r="N4" s="1408"/>
      <c r="O4" s="1408"/>
      <c r="P4" s="2014" t="s">
        <v>1612</v>
      </c>
      <c r="Q4" s="2014"/>
      <c r="R4" s="2014"/>
      <c r="S4" s="1408"/>
      <c r="T4" s="1408"/>
      <c r="U4" s="1408"/>
      <c r="V4" s="1407"/>
      <c r="W4" s="1376"/>
      <c r="X4" s="1377"/>
      <c r="Y4" s="19"/>
      <c r="Z4" s="19"/>
    </row>
    <row r="5" spans="2:26" s="1410" customFormat="1" ht="42" x14ac:dyDescent="0.25">
      <c r="B5" s="997"/>
      <c r="C5" s="250"/>
      <c r="D5" s="1409" t="s">
        <v>134</v>
      </c>
      <c r="E5" s="1409"/>
      <c r="F5" s="1409" t="s">
        <v>135</v>
      </c>
      <c r="G5" s="1409"/>
      <c r="H5" s="1409" t="s">
        <v>137</v>
      </c>
      <c r="I5" s="1409"/>
      <c r="J5" s="1409" t="s">
        <v>885</v>
      </c>
      <c r="K5" s="1409"/>
      <c r="L5" s="1409" t="s">
        <v>138</v>
      </c>
      <c r="M5" s="1409"/>
      <c r="N5" s="1409" t="s">
        <v>110</v>
      </c>
      <c r="O5" s="1504"/>
      <c r="P5" s="1409" t="s">
        <v>139</v>
      </c>
      <c r="Q5" s="1409"/>
      <c r="R5" s="1409" t="s">
        <v>140</v>
      </c>
      <c r="S5" s="1504"/>
      <c r="T5" s="1409" t="s">
        <v>110</v>
      </c>
      <c r="U5" s="252"/>
      <c r="V5" s="252"/>
      <c r="W5" s="1378"/>
      <c r="X5" s="1379"/>
    </row>
    <row r="6" spans="2:26" ht="15.75" customHeight="1" x14ac:dyDescent="0.25">
      <c r="B6" s="1117" t="s">
        <v>1874</v>
      </c>
      <c r="D6" s="1917"/>
      <c r="E6" s="1916"/>
      <c r="F6" s="1917"/>
      <c r="G6" s="1918"/>
      <c r="H6" s="1918"/>
      <c r="I6" s="1916"/>
      <c r="J6" s="1917"/>
      <c r="K6" s="1916"/>
      <c r="L6" s="1917"/>
      <c r="M6" s="1916"/>
      <c r="N6" s="1918"/>
      <c r="O6" s="1916"/>
      <c r="P6" s="1918"/>
      <c r="Q6" s="1916"/>
      <c r="R6" s="1918"/>
      <c r="S6" s="1916"/>
      <c r="T6" s="1918"/>
    </row>
    <row r="7" spans="2:26" ht="21" x14ac:dyDescent="0.25">
      <c r="B7" s="1093" t="s">
        <v>2249</v>
      </c>
      <c r="D7" s="1505">
        <v>4162357240000</v>
      </c>
      <c r="E7" s="1505"/>
      <c r="F7" s="1505">
        <v>749171940222</v>
      </c>
      <c r="G7" s="1505"/>
      <c r="H7" s="1505">
        <v>0</v>
      </c>
      <c r="I7" s="1505"/>
      <c r="J7" s="1505">
        <v>159552143902</v>
      </c>
      <c r="K7" s="1505"/>
      <c r="L7" s="1505">
        <v>155673628448</v>
      </c>
      <c r="M7" s="1505"/>
      <c r="N7" s="1505">
        <f>SUM(D7:L7)</f>
        <v>5226754952572</v>
      </c>
      <c r="O7" s="1505"/>
      <c r="P7" s="1505">
        <v>9869957977</v>
      </c>
      <c r="Q7" s="1505"/>
      <c r="R7" s="1505">
        <v>143159060383</v>
      </c>
      <c r="S7" s="1505"/>
      <c r="T7" s="1505">
        <f>N7+P7+R7</f>
        <v>5379783970932</v>
      </c>
    </row>
    <row r="8" spans="2:26" ht="18.75" x14ac:dyDescent="0.25">
      <c r="B8" s="1093" t="s">
        <v>141</v>
      </c>
      <c r="D8" s="1506">
        <v>30000000000</v>
      </c>
      <c r="E8" s="1506"/>
      <c r="F8" s="1506">
        <v>13214310970</v>
      </c>
      <c r="G8" s="1506"/>
      <c r="H8" s="1506">
        <v>0</v>
      </c>
      <c r="I8" s="1506"/>
      <c r="J8" s="1506">
        <v>7844000000</v>
      </c>
      <c r="K8" s="1506"/>
      <c r="L8" s="1506">
        <v>35294370050</v>
      </c>
      <c r="M8" s="1506"/>
      <c r="N8" s="1506">
        <f>SUM(D8:L8)</f>
        <v>86352681020</v>
      </c>
      <c r="O8" s="1506"/>
      <c r="P8" s="1507">
        <v>142675214896</v>
      </c>
      <c r="Q8" s="1506"/>
      <c r="R8" s="1507">
        <v>271571213761</v>
      </c>
      <c r="S8" s="1506"/>
      <c r="T8" s="1508">
        <f>SUM(N8:R8)</f>
        <v>500599109677</v>
      </c>
    </row>
    <row r="9" spans="2:26" ht="18.75" x14ac:dyDescent="0.25">
      <c r="B9" s="1093" t="s">
        <v>142</v>
      </c>
      <c r="D9" s="1506">
        <v>0</v>
      </c>
      <c r="E9" s="1506"/>
      <c r="F9" s="1506">
        <v>0</v>
      </c>
      <c r="G9" s="1506"/>
      <c r="H9" s="1506">
        <v>0</v>
      </c>
      <c r="I9" s="1506"/>
      <c r="J9" s="1506">
        <v>0</v>
      </c>
      <c r="K9" s="1506"/>
      <c r="L9" s="1506">
        <v>0</v>
      </c>
      <c r="M9" s="1506"/>
      <c r="N9" s="1506">
        <f>SUM(D9:L9)</f>
        <v>0</v>
      </c>
      <c r="O9" s="1506"/>
      <c r="P9" s="1506">
        <v>0</v>
      </c>
      <c r="Q9" s="1506"/>
      <c r="R9" s="1506">
        <v>-15278745397</v>
      </c>
      <c r="S9" s="1506"/>
      <c r="T9" s="1508">
        <f>SUM(N9:R9)</f>
        <v>-15278745397</v>
      </c>
    </row>
    <row r="10" spans="2:26" ht="18.75" x14ac:dyDescent="0.25">
      <c r="B10" s="1093" t="s">
        <v>143</v>
      </c>
      <c r="D10" s="1506">
        <v>155000000000</v>
      </c>
      <c r="E10" s="1506"/>
      <c r="F10" s="1506">
        <v>89197862249</v>
      </c>
      <c r="G10" s="1506"/>
      <c r="H10" s="1506">
        <v>0</v>
      </c>
      <c r="I10" s="1506"/>
      <c r="J10" s="1506">
        <v>126650119292</v>
      </c>
      <c r="K10" s="1506"/>
      <c r="L10" s="1506">
        <v>5270947349</v>
      </c>
      <c r="M10" s="1506"/>
      <c r="N10" s="1506">
        <f>SUM(D10:L10)</f>
        <v>376118928890</v>
      </c>
      <c r="O10" s="1506"/>
      <c r="P10" s="1506">
        <v>22879213329</v>
      </c>
      <c r="Q10" s="1506"/>
      <c r="R10" s="1506">
        <v>-398998142219</v>
      </c>
      <c r="S10" s="1506"/>
      <c r="T10" s="1508">
        <f>SUM(N10:R10)</f>
        <v>0</v>
      </c>
    </row>
    <row r="11" spans="2:26" ht="21" x14ac:dyDescent="0.25">
      <c r="B11" s="1165" t="s">
        <v>2176</v>
      </c>
      <c r="D11" s="1509">
        <f>SUM(D7:D10)</f>
        <v>4347357240000</v>
      </c>
      <c r="E11" s="1509">
        <f t="shared" ref="E11:S11" si="0">SUM(E7:E10)</f>
        <v>0</v>
      </c>
      <c r="F11" s="1509">
        <f t="shared" si="0"/>
        <v>851584113441</v>
      </c>
      <c r="G11" s="1509">
        <f t="shared" si="0"/>
        <v>0</v>
      </c>
      <c r="H11" s="1509">
        <f t="shared" si="0"/>
        <v>0</v>
      </c>
      <c r="I11" s="1509">
        <f t="shared" si="0"/>
        <v>0</v>
      </c>
      <c r="J11" s="1509">
        <f>SUM(J7:J10)</f>
        <v>294046263194</v>
      </c>
      <c r="K11" s="1509">
        <f t="shared" si="0"/>
        <v>0</v>
      </c>
      <c r="L11" s="1509">
        <f t="shared" si="0"/>
        <v>196238945847</v>
      </c>
      <c r="M11" s="1509">
        <f t="shared" si="0"/>
        <v>0</v>
      </c>
      <c r="N11" s="1509">
        <f>SUM(N7:N10)</f>
        <v>5689226562482</v>
      </c>
      <c r="O11" s="1509">
        <f t="shared" si="0"/>
        <v>0</v>
      </c>
      <c r="P11" s="1509">
        <f t="shared" si="0"/>
        <v>175424386202</v>
      </c>
      <c r="Q11" s="1509">
        <f t="shared" si="0"/>
        <v>0</v>
      </c>
      <c r="R11" s="1509">
        <f t="shared" si="0"/>
        <v>453386528</v>
      </c>
      <c r="S11" s="1509">
        <f t="shared" si="0"/>
        <v>0</v>
      </c>
      <c r="T11" s="1509">
        <f>SUM(T7:T10)</f>
        <v>5865104335212</v>
      </c>
      <c r="W11" s="14"/>
      <c r="X11" s="14"/>
    </row>
    <row r="12" spans="2:26" ht="18.75" x14ac:dyDescent="0.25">
      <c r="B12" s="1093" t="s">
        <v>141</v>
      </c>
      <c r="D12" s="1506">
        <v>0</v>
      </c>
      <c r="E12" s="1506"/>
      <c r="F12" s="1506">
        <v>10529673263</v>
      </c>
      <c r="G12" s="1506"/>
      <c r="H12" s="1506">
        <v>0</v>
      </c>
      <c r="I12" s="1506"/>
      <c r="J12" s="1506">
        <v>9252000000</v>
      </c>
      <c r="K12" s="1506"/>
      <c r="L12" s="1506">
        <v>27103991691</v>
      </c>
      <c r="M12" s="1506"/>
      <c r="N12" s="1506">
        <f>SUM(D12:L12)</f>
        <v>46885664954</v>
      </c>
      <c r="O12" s="1506"/>
      <c r="P12" s="1507">
        <v>81758941497</v>
      </c>
      <c r="Q12" s="1506"/>
      <c r="R12" s="1507">
        <v>70213651616</v>
      </c>
      <c r="S12" s="1506"/>
      <c r="T12" s="1508">
        <f>N12+P12+R12</f>
        <v>198858258067</v>
      </c>
      <c r="W12" s="14"/>
      <c r="X12" s="14"/>
    </row>
    <row r="13" spans="2:26" ht="18.75" x14ac:dyDescent="0.25">
      <c r="B13" s="1093" t="s">
        <v>142</v>
      </c>
      <c r="D13" s="1506">
        <v>0</v>
      </c>
      <c r="E13" s="1506"/>
      <c r="F13" s="1506">
        <v>0</v>
      </c>
      <c r="G13" s="1506"/>
      <c r="H13" s="1506">
        <v>0</v>
      </c>
      <c r="I13" s="1506"/>
      <c r="J13" s="1506">
        <v>0</v>
      </c>
      <c r="K13" s="1506"/>
      <c r="L13" s="1506"/>
      <c r="M13" s="1506"/>
      <c r="N13" s="1506">
        <f>SUM(D13:L13)</f>
        <v>0</v>
      </c>
      <c r="O13" s="1506"/>
      <c r="P13" s="1506"/>
      <c r="Q13" s="1506"/>
      <c r="R13" s="1506">
        <v>-717301453</v>
      </c>
      <c r="S13" s="1506"/>
      <c r="T13" s="1508">
        <f>SUM(N13:R13)</f>
        <v>-717301453</v>
      </c>
      <c r="W13" s="1506"/>
      <c r="X13" s="14"/>
    </row>
    <row r="14" spans="2:26" ht="18.75" x14ac:dyDescent="0.25">
      <c r="B14" s="1093" t="s">
        <v>143</v>
      </c>
      <c r="D14" s="1506">
        <v>0</v>
      </c>
      <c r="E14" s="1506"/>
      <c r="F14" s="1848">
        <f>6078500000+233415374250</f>
        <v>239493874250</v>
      </c>
      <c r="G14" s="1506"/>
      <c r="H14" s="1506">
        <v>0</v>
      </c>
      <c r="I14" s="1506"/>
      <c r="J14" s="1506">
        <v>5775000000</v>
      </c>
      <c r="K14" s="1506"/>
      <c r="L14" s="1506">
        <v>7657580000</v>
      </c>
      <c r="M14" s="1506"/>
      <c r="N14" s="1506">
        <f>SUM(D14:L14)</f>
        <v>252926454250</v>
      </c>
      <c r="O14" s="1506"/>
      <c r="P14" s="1506">
        <f>19477002816-233415374250</f>
        <v>-213938371434</v>
      </c>
      <c r="Q14" s="1506"/>
      <c r="R14" s="1506">
        <v>-38988082816</v>
      </c>
      <c r="S14" s="1506"/>
      <c r="T14" s="1508">
        <f>SUM(N14:R14)</f>
        <v>0</v>
      </c>
      <c r="W14" s="14"/>
      <c r="X14" s="14"/>
    </row>
    <row r="15" spans="2:26" ht="21" x14ac:dyDescent="0.2">
      <c r="B15" s="1165" t="s">
        <v>2250</v>
      </c>
      <c r="D15" s="1509">
        <f>SUM(D11:D14)</f>
        <v>4347357240000</v>
      </c>
      <c r="E15" s="1508"/>
      <c r="F15" s="1509">
        <f>SUM(F11:F14)</f>
        <v>1101607660954</v>
      </c>
      <c r="G15" s="1508"/>
      <c r="H15" s="1509">
        <f>SUM(H11:H14)</f>
        <v>0</v>
      </c>
      <c r="I15" s="1508"/>
      <c r="J15" s="1509">
        <f>SUM(J11:J14)</f>
        <v>309073263194</v>
      </c>
      <c r="K15" s="1508"/>
      <c r="L15" s="1509">
        <f>SUM(L11:L14)</f>
        <v>231000517538</v>
      </c>
      <c r="M15" s="1508"/>
      <c r="N15" s="1509">
        <f>SUM(N11:N14)</f>
        <v>5989038681686</v>
      </c>
      <c r="O15" s="1508"/>
      <c r="P15" s="1509">
        <f>SUM(P11:P14)</f>
        <v>43244956265</v>
      </c>
      <c r="Q15" s="1508"/>
      <c r="R15" s="1509">
        <f>SUM(R11:R14)</f>
        <v>30961653875</v>
      </c>
      <c r="S15" s="1508"/>
      <c r="T15" s="1509">
        <f>SUM(T11:T14)</f>
        <v>6063245291826</v>
      </c>
      <c r="W15" s="1557"/>
      <c r="X15" s="14"/>
    </row>
    <row r="16" spans="2:26" ht="21" x14ac:dyDescent="0.25">
      <c r="B16" s="1411" t="s">
        <v>1878</v>
      </c>
      <c r="D16" s="1280"/>
      <c r="E16" s="1281"/>
      <c r="F16" s="1280"/>
      <c r="G16" s="1281"/>
      <c r="H16" s="1280"/>
      <c r="I16" s="1281"/>
      <c r="J16" s="1280"/>
      <c r="K16" s="1281"/>
      <c r="L16" s="1280"/>
      <c r="M16" s="1281"/>
      <c r="N16" s="1280"/>
      <c r="O16" s="1281"/>
      <c r="P16" s="1280"/>
      <c r="Q16" s="1281"/>
      <c r="R16" s="1280"/>
      <c r="S16" s="1281"/>
      <c r="T16" s="1280"/>
    </row>
    <row r="17" spans="2:24" ht="18.75" x14ac:dyDescent="0.25">
      <c r="B17" s="1093" t="s">
        <v>2249</v>
      </c>
      <c r="D17" s="1510">
        <v>0</v>
      </c>
      <c r="E17" s="1281"/>
      <c r="F17" s="1531">
        <v>-55680290421</v>
      </c>
      <c r="G17" s="1281">
        <v>0</v>
      </c>
      <c r="H17" s="1531">
        <v>0</v>
      </c>
      <c r="I17" s="1281">
        <v>0</v>
      </c>
      <c r="J17" s="1531">
        <v>-111560934398</v>
      </c>
      <c r="K17" s="1281">
        <v>0</v>
      </c>
      <c r="L17" s="1510">
        <v>-111718955705</v>
      </c>
      <c r="M17" s="1281">
        <v>0</v>
      </c>
      <c r="N17" s="1531">
        <f>SUM(F17:L17)</f>
        <v>-278960180524</v>
      </c>
      <c r="O17" s="1281"/>
      <c r="P17" s="1510">
        <v>0</v>
      </c>
      <c r="Q17" s="1281"/>
      <c r="R17" s="1510">
        <v>0</v>
      </c>
      <c r="S17" s="1281"/>
      <c r="T17" s="1531">
        <f>N17</f>
        <v>-278960180524</v>
      </c>
    </row>
    <row r="18" spans="2:24" ht="18.75" x14ac:dyDescent="0.25">
      <c r="B18" s="34" t="s">
        <v>100</v>
      </c>
      <c r="D18" s="1280">
        <v>0</v>
      </c>
      <c r="E18" s="1281"/>
      <c r="F18" s="1506">
        <v>-31123201317</v>
      </c>
      <c r="G18" s="1281"/>
      <c r="H18" s="1280">
        <v>0</v>
      </c>
      <c r="I18" s="1281"/>
      <c r="J18" s="1506">
        <v>-22387606669</v>
      </c>
      <c r="K18" s="1281"/>
      <c r="L18" s="1506">
        <v>-19889779159</v>
      </c>
      <c r="M18" s="1281"/>
      <c r="N18" s="1506">
        <f>SUM(F18:L18)</f>
        <v>-73400587145</v>
      </c>
      <c r="O18" s="1281"/>
      <c r="P18" s="1280">
        <v>0</v>
      </c>
      <c r="Q18" s="1281"/>
      <c r="R18" s="1280">
        <v>0</v>
      </c>
      <c r="S18" s="1281"/>
      <c r="T18" s="1280">
        <f>N18</f>
        <v>-73400587145</v>
      </c>
    </row>
    <row r="19" spans="2:24" ht="18.75" x14ac:dyDescent="0.25">
      <c r="B19" s="34" t="s">
        <v>142</v>
      </c>
      <c r="D19" s="1280">
        <v>0</v>
      </c>
      <c r="E19" s="1281"/>
      <c r="F19" s="1280">
        <v>0</v>
      </c>
      <c r="G19" s="1281"/>
      <c r="H19" s="1280">
        <v>0</v>
      </c>
      <c r="I19" s="1281"/>
      <c r="J19" s="1280">
        <v>0</v>
      </c>
      <c r="K19" s="1281"/>
      <c r="L19" s="1280"/>
      <c r="M19" s="1281"/>
      <c r="N19" s="1280">
        <f>SUM(F19:L19)</f>
        <v>0</v>
      </c>
      <c r="O19" s="1281"/>
      <c r="P19" s="1280">
        <v>0</v>
      </c>
      <c r="Q19" s="1281"/>
      <c r="R19" s="1280">
        <v>0</v>
      </c>
      <c r="S19" s="1281"/>
      <c r="T19" s="1280">
        <f>N19</f>
        <v>0</v>
      </c>
    </row>
    <row r="20" spans="2:24" ht="21" x14ac:dyDescent="0.25">
      <c r="B20" s="1165" t="s">
        <v>2176</v>
      </c>
      <c r="D20" s="1510">
        <f t="shared" ref="D20" si="1">SUM(D17:D19)</f>
        <v>0</v>
      </c>
      <c r="E20" s="1510"/>
      <c r="F20" s="1531">
        <f>SUM(F17:F19)</f>
        <v>-86803491738</v>
      </c>
      <c r="G20" s="1510"/>
      <c r="H20" s="1510">
        <f t="shared" ref="H20" si="2">SUM(H17:H19)</f>
        <v>0</v>
      </c>
      <c r="I20" s="1510"/>
      <c r="J20" s="1531">
        <f>SUM(J17:J19)</f>
        <v>-133948541067</v>
      </c>
      <c r="K20" s="1510"/>
      <c r="L20" s="1531">
        <f>SUM(L17:L19)</f>
        <v>-131608734864</v>
      </c>
      <c r="M20" s="1510"/>
      <c r="N20" s="1531">
        <f>SUM(N17:N19)</f>
        <v>-352360767669</v>
      </c>
      <c r="O20" s="1510"/>
      <c r="P20" s="1510">
        <f>SUM(P17:P19)</f>
        <v>0</v>
      </c>
      <c r="Q20" s="1510"/>
      <c r="R20" s="1510">
        <f>SUM(R17:R19)</f>
        <v>0</v>
      </c>
      <c r="S20" s="1510"/>
      <c r="T20" s="1510">
        <f>SUM(T17:T19)</f>
        <v>-352360767669</v>
      </c>
      <c r="X20" s="14"/>
    </row>
    <row r="21" spans="2:24" ht="18.75" x14ac:dyDescent="0.25">
      <c r="B21" s="34" t="s">
        <v>100</v>
      </c>
      <c r="D21" s="1280">
        <v>0</v>
      </c>
      <c r="E21" s="1281"/>
      <c r="F21" s="1506">
        <v>-34072977382</v>
      </c>
      <c r="G21" s="1281"/>
      <c r="H21" s="1280">
        <v>0</v>
      </c>
      <c r="I21" s="1281"/>
      <c r="J21" s="1506">
        <v>-35181312802</v>
      </c>
      <c r="K21" s="1281"/>
      <c r="L21" s="1506">
        <v>-21627736401</v>
      </c>
      <c r="M21" s="1281"/>
      <c r="N21" s="1506">
        <f>SUM(D21:L21)</f>
        <v>-90882026585</v>
      </c>
      <c r="O21" s="1281"/>
      <c r="P21" s="1280">
        <v>0</v>
      </c>
      <c r="Q21" s="1281"/>
      <c r="R21" s="1280">
        <v>0</v>
      </c>
      <c r="S21" s="1281"/>
      <c r="T21" s="1506">
        <f>SUM(N21:R21)</f>
        <v>-90882026585</v>
      </c>
    </row>
    <row r="22" spans="2:24" ht="18.75" x14ac:dyDescent="0.25">
      <c r="B22" s="34" t="s">
        <v>142</v>
      </c>
      <c r="D22" s="1280">
        <v>0</v>
      </c>
      <c r="E22" s="1281"/>
      <c r="F22" s="1280">
        <v>0</v>
      </c>
      <c r="G22" s="1281"/>
      <c r="H22" s="1280">
        <v>0</v>
      </c>
      <c r="I22" s="1281"/>
      <c r="J22" s="1280"/>
      <c r="K22" s="1281"/>
      <c r="L22" s="1280"/>
      <c r="M22" s="1281"/>
      <c r="N22" s="1532">
        <f>SUM(D22:L22)</f>
        <v>0</v>
      </c>
      <c r="O22" s="1281"/>
      <c r="P22" s="1280">
        <v>0</v>
      </c>
      <c r="Q22" s="1281"/>
      <c r="R22" s="1280">
        <v>0</v>
      </c>
      <c r="S22" s="1281"/>
      <c r="T22" s="1280">
        <f>SUM(N22:R22)</f>
        <v>0</v>
      </c>
    </row>
    <row r="23" spans="2:24" ht="21.75" thickBot="1" x14ac:dyDescent="0.3">
      <c r="B23" s="1165" t="s">
        <v>2250</v>
      </c>
      <c r="D23" s="1511">
        <v>0</v>
      </c>
      <c r="E23" s="1281"/>
      <c r="F23" s="1511">
        <f>SUM(F20:F22)</f>
        <v>-120876469120</v>
      </c>
      <c r="G23" s="1511"/>
      <c r="H23" s="1511">
        <f t="shared" ref="H23" si="3">H20+H21-H22</f>
        <v>0</v>
      </c>
      <c r="I23" s="1511"/>
      <c r="J23" s="1511">
        <f>SUM(J20:J22)</f>
        <v>-169129853869</v>
      </c>
      <c r="K23" s="1511"/>
      <c r="L23" s="1511">
        <f>SUM(L20:L22)</f>
        <v>-153236471265</v>
      </c>
      <c r="M23" s="1511"/>
      <c r="N23" s="1511">
        <f>SUM(N20:N22)</f>
        <v>-443242794254</v>
      </c>
      <c r="O23" s="1281"/>
      <c r="P23" s="1511">
        <v>0</v>
      </c>
      <c r="Q23" s="1281"/>
      <c r="R23" s="1511">
        <v>0</v>
      </c>
      <c r="S23" s="1281"/>
      <c r="T23" s="1511">
        <f>SUM(T20:T22)</f>
        <v>-443242794254</v>
      </c>
    </row>
    <row r="24" spans="2:24" ht="22.5" thickTop="1" thickBot="1" x14ac:dyDescent="0.3">
      <c r="B24" s="1165" t="s">
        <v>2251</v>
      </c>
      <c r="D24" s="1511">
        <f>D15+D23</f>
        <v>4347357240000</v>
      </c>
      <c r="E24" s="1281"/>
      <c r="F24" s="1511">
        <f>F15+F23</f>
        <v>980731191834</v>
      </c>
      <c r="G24" s="1281"/>
      <c r="H24" s="1511">
        <f>H15-H23</f>
        <v>0</v>
      </c>
      <c r="I24" s="1281"/>
      <c r="J24" s="1511">
        <f>J15+J23</f>
        <v>139943409325</v>
      </c>
      <c r="K24" s="1281"/>
      <c r="L24" s="1511">
        <f>L15+L23</f>
        <v>77764046273</v>
      </c>
      <c r="M24" s="1281"/>
      <c r="N24" s="1511">
        <f>N15+N23</f>
        <v>5545795887432</v>
      </c>
      <c r="O24" s="1281"/>
      <c r="P24" s="1511">
        <f>P15</f>
        <v>43244956265</v>
      </c>
      <c r="Q24" s="1281"/>
      <c r="R24" s="1511">
        <f>R15</f>
        <v>30961653875</v>
      </c>
      <c r="S24" s="1281"/>
      <c r="T24" s="1511">
        <f>SUM(N24:S24)</f>
        <v>5620002497572</v>
      </c>
    </row>
    <row r="25" spans="2:24" ht="22.5" thickTop="1" thickBot="1" x14ac:dyDescent="0.3">
      <c r="B25" s="1165" t="s">
        <v>2177</v>
      </c>
      <c r="D25" s="1511">
        <f>D11+D20</f>
        <v>4347357240000</v>
      </c>
      <c r="E25" s="1281"/>
      <c r="F25" s="1511">
        <f>F11+F20</f>
        <v>764780621703</v>
      </c>
      <c r="G25" s="1281"/>
      <c r="H25" s="1511">
        <f>H11-H20</f>
        <v>0</v>
      </c>
      <c r="I25" s="1281"/>
      <c r="J25" s="1511">
        <f>J11+J20</f>
        <v>160097722127</v>
      </c>
      <c r="K25" s="1281"/>
      <c r="L25" s="1511">
        <f>L11+L20</f>
        <v>64630210983</v>
      </c>
      <c r="M25" s="1281"/>
      <c r="N25" s="1511">
        <f>N11+N20</f>
        <v>5336865794813</v>
      </c>
      <c r="O25" s="1281"/>
      <c r="P25" s="1511">
        <f>P11</f>
        <v>175424386202</v>
      </c>
      <c r="Q25" s="1281"/>
      <c r="R25" s="1511">
        <f>R11</f>
        <v>453386528</v>
      </c>
      <c r="S25" s="1281"/>
      <c r="T25" s="1511">
        <f>SUM(N25:S25)</f>
        <v>5512743567543</v>
      </c>
    </row>
    <row r="26" spans="2:24" ht="21.75" thickTop="1" x14ac:dyDescent="0.25">
      <c r="B26" s="1165"/>
      <c r="D26" s="1280"/>
      <c r="E26" s="1281"/>
      <c r="F26" s="1280"/>
      <c r="G26" s="1281"/>
      <c r="H26" s="1280"/>
      <c r="I26" s="1281"/>
      <c r="J26" s="1280"/>
      <c r="K26" s="1281"/>
      <c r="L26" s="1280"/>
      <c r="M26" s="1281"/>
      <c r="N26" s="1280"/>
      <c r="O26" s="1281"/>
      <c r="P26" s="1280"/>
      <c r="Q26" s="1281"/>
      <c r="R26" s="1280"/>
      <c r="S26" s="1281"/>
      <c r="T26" s="1280"/>
    </row>
    <row r="27" spans="2:24" s="34" customFormat="1" ht="18.75" x14ac:dyDescent="0.25">
      <c r="B27" s="2004" t="s">
        <v>2252</v>
      </c>
      <c r="C27" s="2004"/>
      <c r="D27" s="2004"/>
      <c r="E27" s="2004"/>
      <c r="F27" s="2004"/>
      <c r="G27" s="2004"/>
      <c r="H27" s="2004"/>
      <c r="I27" s="2004"/>
      <c r="J27" s="2004"/>
      <c r="K27" s="2004"/>
      <c r="L27" s="2004"/>
      <c r="M27" s="2004"/>
      <c r="N27" s="2004"/>
      <c r="O27" s="2004"/>
      <c r="P27" s="2004"/>
      <c r="Q27" s="2004"/>
      <c r="R27" s="2004"/>
      <c r="S27" s="2004"/>
      <c r="T27" s="2004"/>
      <c r="U27" s="1258"/>
      <c r="V27" s="1258"/>
      <c r="W27" s="1382"/>
      <c r="X27" s="1383"/>
    </row>
    <row r="28" spans="2:24" s="34" customFormat="1" ht="18.75" x14ac:dyDescent="0.25">
      <c r="B28" s="2004" t="s">
        <v>2253</v>
      </c>
      <c r="C28" s="2004"/>
      <c r="D28" s="2004"/>
      <c r="E28" s="2004"/>
      <c r="F28" s="2004"/>
      <c r="G28" s="2004"/>
      <c r="H28" s="2004"/>
      <c r="I28" s="2004"/>
      <c r="J28" s="2004"/>
      <c r="K28" s="2004"/>
      <c r="L28" s="2004"/>
      <c r="M28" s="2004"/>
      <c r="N28" s="2004"/>
      <c r="O28" s="2004"/>
      <c r="P28" s="2004"/>
      <c r="Q28" s="2004"/>
      <c r="R28" s="2004"/>
      <c r="S28" s="2004"/>
      <c r="T28" s="2004"/>
      <c r="U28" s="1258"/>
      <c r="V28" s="1258"/>
      <c r="W28" s="1382"/>
      <c r="X28" s="1383"/>
    </row>
    <row r="29" spans="2:24" s="34" customFormat="1" ht="18.75" x14ac:dyDescent="0.25">
      <c r="B29" s="2004" t="s">
        <v>2254</v>
      </c>
      <c r="C29" s="2004"/>
      <c r="D29" s="2004"/>
      <c r="E29" s="2004"/>
      <c r="F29" s="2004"/>
      <c r="G29" s="2004"/>
      <c r="H29" s="2004"/>
      <c r="I29" s="2004"/>
      <c r="J29" s="2004"/>
      <c r="K29" s="2004"/>
      <c r="L29" s="2004"/>
      <c r="M29" s="2004"/>
      <c r="N29" s="2004"/>
      <c r="O29" s="2004"/>
      <c r="P29" s="2004"/>
      <c r="Q29" s="2004"/>
      <c r="R29" s="2004"/>
      <c r="S29" s="2004"/>
      <c r="T29" s="2004"/>
      <c r="U29" s="1258"/>
      <c r="V29" s="1258"/>
      <c r="W29" s="1382"/>
      <c r="X29" s="1383"/>
    </row>
    <row r="30" spans="2:24" s="34" customFormat="1" ht="18.75" x14ac:dyDescent="0.45">
      <c r="B30" s="2011" t="s">
        <v>2255</v>
      </c>
      <c r="C30" s="2011"/>
      <c r="D30" s="2011"/>
      <c r="E30" s="2011"/>
      <c r="F30" s="2011"/>
      <c r="G30" s="2011"/>
      <c r="H30" s="2011"/>
      <c r="I30" s="2011"/>
      <c r="J30" s="2011"/>
      <c r="K30" s="2011"/>
      <c r="L30" s="2011"/>
      <c r="M30" s="2011"/>
      <c r="N30" s="2011"/>
      <c r="O30" s="2011"/>
      <c r="P30" s="2011"/>
      <c r="Q30" s="2011"/>
      <c r="R30" s="2011"/>
      <c r="S30" s="2011"/>
      <c r="T30" s="2011"/>
      <c r="U30" s="1258"/>
      <c r="V30" s="1258"/>
      <c r="W30" s="1382"/>
      <c r="X30" s="1383"/>
    </row>
    <row r="31" spans="2:24" s="34" customFormat="1" ht="18.75" x14ac:dyDescent="0.25">
      <c r="B31" s="2012" t="s">
        <v>2256</v>
      </c>
      <c r="C31" s="2012"/>
      <c r="D31" s="2012"/>
      <c r="E31" s="2012"/>
      <c r="F31" s="2012"/>
      <c r="G31" s="2012"/>
      <c r="H31" s="2012"/>
      <c r="I31" s="2012"/>
      <c r="J31" s="2012"/>
      <c r="K31" s="2012"/>
      <c r="L31" s="2012"/>
      <c r="M31" s="2012"/>
      <c r="N31" s="2012"/>
      <c r="O31" s="2012"/>
      <c r="P31" s="2012"/>
      <c r="Q31" s="2012"/>
      <c r="R31" s="2012"/>
      <c r="S31" s="2012"/>
      <c r="T31" s="2012"/>
      <c r="U31" s="1258"/>
      <c r="V31" s="1258"/>
      <c r="W31" s="1382"/>
      <c r="X31" s="1383"/>
    </row>
    <row r="32" spans="2:24" s="34" customFormat="1" ht="18.75" x14ac:dyDescent="0.25">
      <c r="B32" s="2004" t="s">
        <v>2344</v>
      </c>
      <c r="C32" s="2004"/>
      <c r="D32" s="2004"/>
      <c r="E32" s="2004"/>
      <c r="F32" s="2004"/>
      <c r="G32" s="2004"/>
      <c r="H32" s="2004"/>
      <c r="I32" s="2004"/>
      <c r="J32" s="2004"/>
      <c r="K32" s="2004"/>
      <c r="L32" s="2004"/>
      <c r="M32" s="2004"/>
      <c r="N32" s="2004"/>
      <c r="O32" s="2004"/>
      <c r="P32" s="2004"/>
      <c r="Q32" s="2004"/>
      <c r="R32" s="2004"/>
      <c r="S32" s="2004"/>
      <c r="T32" s="2004"/>
      <c r="U32" s="1258"/>
      <c r="V32" s="1258"/>
      <c r="W32" s="1382"/>
      <c r="X32" s="1383"/>
    </row>
    <row r="33" spans="1:24" s="34" customFormat="1" ht="18.75" x14ac:dyDescent="0.25">
      <c r="B33" s="2004" t="s">
        <v>2178</v>
      </c>
      <c r="C33" s="2004"/>
      <c r="D33" s="2004"/>
      <c r="E33" s="2004"/>
      <c r="F33" s="2004"/>
      <c r="G33" s="2004"/>
      <c r="H33" s="2004"/>
      <c r="I33" s="2004"/>
      <c r="J33" s="2004"/>
      <c r="K33" s="2004"/>
      <c r="L33" s="2004"/>
      <c r="M33" s="2004"/>
      <c r="N33" s="2004"/>
      <c r="O33" s="2004"/>
      <c r="P33" s="2004"/>
      <c r="Q33" s="2004"/>
      <c r="R33" s="2004"/>
      <c r="S33" s="2004"/>
      <c r="T33" s="2004"/>
      <c r="U33" s="1258"/>
      <c r="V33" s="1258"/>
      <c r="W33" s="1382"/>
      <c r="X33" s="1383"/>
    </row>
    <row r="34" spans="1:24" s="34" customFormat="1" ht="21" x14ac:dyDescent="0.25">
      <c r="A34" s="2010" t="s">
        <v>2265</v>
      </c>
      <c r="B34" s="2010"/>
      <c r="C34" s="2010"/>
      <c r="D34" s="2010"/>
      <c r="E34" s="2010"/>
      <c r="F34" s="2010"/>
      <c r="G34" s="2010"/>
      <c r="H34" s="2010"/>
      <c r="I34" s="2010"/>
      <c r="J34" s="2010"/>
      <c r="K34" s="2010"/>
      <c r="L34" s="2010"/>
      <c r="M34" s="2010"/>
      <c r="N34" s="2010"/>
      <c r="O34" s="2010"/>
      <c r="P34" s="2010"/>
      <c r="Q34" s="2010"/>
      <c r="R34" s="2010"/>
      <c r="S34" s="2010"/>
      <c r="T34" s="2010"/>
    </row>
    <row r="39" spans="1:24" x14ac:dyDescent="0.25">
      <c r="R39" s="1803"/>
    </row>
    <row r="40" spans="1:24" x14ac:dyDescent="0.25">
      <c r="R40" s="1803"/>
    </row>
    <row r="41" spans="1:24" x14ac:dyDescent="0.25">
      <c r="R41" s="1803"/>
    </row>
  </sheetData>
  <mergeCells count="12">
    <mergeCell ref="B1:U1"/>
    <mergeCell ref="B2:U2"/>
    <mergeCell ref="B3:U3"/>
    <mergeCell ref="P4:R4"/>
    <mergeCell ref="B27:T27"/>
    <mergeCell ref="A34:T34"/>
    <mergeCell ref="B33:T33"/>
    <mergeCell ref="B28:T28"/>
    <mergeCell ref="B29:T29"/>
    <mergeCell ref="B30:T30"/>
    <mergeCell ref="B31:T31"/>
    <mergeCell ref="B32:T32"/>
  </mergeCells>
  <printOptions horizontalCentered="1"/>
  <pageMargins left="0.11811023622047245" right="0.11811023622047245" top="0.74803149606299213" bottom="0.74803149606299213" header="0.31496062992125984" footer="0.31496062992125984"/>
  <pageSetup paperSize="9" scale="7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A1:N31"/>
  <sheetViews>
    <sheetView rightToLeft="1" view="pageBreakPreview" topLeftCell="A16" zoomScale="60" zoomScaleNormal="100" workbookViewId="0">
      <selection activeCell="A29" sqref="A29:XFD29"/>
    </sheetView>
  </sheetViews>
  <sheetFormatPr defaultColWidth="12.85546875" defaultRowHeight="18.75" x14ac:dyDescent="0.25"/>
  <cols>
    <col min="1" max="1" width="7.7109375" style="57" customWidth="1"/>
    <col min="2" max="2" width="25.28515625" style="34" customWidth="1"/>
    <col min="3" max="3" width="1.85546875" style="192" customWidth="1"/>
    <col min="4" max="4" width="20.42578125" style="14" customWidth="1"/>
    <col min="5" max="5" width="2.5703125" style="14" customWidth="1"/>
    <col min="6" max="6" width="21.28515625" style="14" customWidth="1"/>
    <col min="7" max="7" width="2.42578125" style="14" customWidth="1"/>
    <col min="8" max="8" width="21.42578125" style="14" customWidth="1"/>
    <col min="9" max="10" width="12.85546875" style="14"/>
    <col min="11" max="12" width="12.85546875" style="1381"/>
    <col min="13" max="16384" width="12.85546875" style="14"/>
  </cols>
  <sheetData>
    <row r="1" spans="1:14" s="21" customFormat="1" ht="24" x14ac:dyDescent="0.5">
      <c r="A1" s="1968" t="str">
        <f>'[7]سر برگ صفحات'!A1</f>
        <v>شرکت داروسازان التیام (سهامی خاص)</v>
      </c>
      <c r="B1" s="1968"/>
      <c r="C1" s="1968"/>
      <c r="D1" s="1968"/>
      <c r="E1" s="1968"/>
      <c r="F1" s="1968"/>
      <c r="G1" s="1968"/>
      <c r="H1" s="1968"/>
      <c r="I1" s="1174"/>
      <c r="J1" s="19"/>
      <c r="K1" s="1377"/>
      <c r="L1" s="1377"/>
      <c r="M1" s="19"/>
      <c r="N1" s="19"/>
    </row>
    <row r="2" spans="1:14" s="21" customFormat="1" ht="24" x14ac:dyDescent="0.5">
      <c r="A2" s="2013" t="str">
        <f>'[8]سر برگ صفحات'!A14</f>
        <v>يادداشتهاي توضيحي صورت هاي مالي</v>
      </c>
      <c r="B2" s="2013"/>
      <c r="C2" s="2013"/>
      <c r="D2" s="2013"/>
      <c r="E2" s="2013"/>
      <c r="F2" s="2013"/>
      <c r="G2" s="2013"/>
      <c r="H2" s="2013"/>
      <c r="I2" s="1512"/>
      <c r="J2" s="19"/>
      <c r="K2" s="1377"/>
      <c r="L2" s="1377"/>
      <c r="M2" s="19"/>
      <c r="N2" s="19"/>
    </row>
    <row r="3" spans="1:14" s="21" customFormat="1" ht="24" x14ac:dyDescent="0.5">
      <c r="A3" s="2013" t="s">
        <v>2257</v>
      </c>
      <c r="B3" s="2013"/>
      <c r="C3" s="2013"/>
      <c r="D3" s="2013"/>
      <c r="E3" s="2013"/>
      <c r="F3" s="2013"/>
      <c r="G3" s="2013"/>
      <c r="H3" s="2013"/>
      <c r="I3" s="1512"/>
      <c r="J3" s="19"/>
      <c r="K3" s="1377"/>
      <c r="L3" s="1377"/>
      <c r="M3" s="19"/>
      <c r="N3" s="19"/>
    </row>
    <row r="4" spans="1:14" s="21" customFormat="1" ht="24" x14ac:dyDescent="0.5">
      <c r="A4" s="1513" t="s">
        <v>2267</v>
      </c>
      <c r="B4" s="2016" t="s">
        <v>163</v>
      </c>
      <c r="C4" s="2016"/>
      <c r="D4" s="2016"/>
      <c r="E4" s="2016"/>
      <c r="F4" s="2016"/>
      <c r="G4" s="2016"/>
      <c r="H4" s="2016"/>
      <c r="I4" s="18"/>
      <c r="J4" s="19"/>
      <c r="K4" s="1377"/>
      <c r="L4" s="1377"/>
      <c r="M4" s="19"/>
      <c r="N4" s="19"/>
    </row>
    <row r="5" spans="1:14" s="4" customFormat="1" ht="21" x14ac:dyDescent="0.4">
      <c r="A5" s="1514"/>
      <c r="B5" s="1125"/>
      <c r="C5" s="1515"/>
      <c r="D5" s="1115"/>
      <c r="E5" s="39"/>
      <c r="H5" s="1115" t="s">
        <v>1612</v>
      </c>
      <c r="I5" s="170"/>
      <c r="J5" s="12"/>
      <c r="K5" s="1385"/>
      <c r="L5" s="1385"/>
      <c r="M5" s="12"/>
      <c r="N5" s="12"/>
    </row>
    <row r="6" spans="1:14" s="241" customFormat="1" ht="48" x14ac:dyDescent="0.25">
      <c r="A6" s="1516"/>
      <c r="B6" s="1115"/>
      <c r="C6" s="997"/>
      <c r="D6" s="1517" t="s">
        <v>164</v>
      </c>
      <c r="E6" s="1517"/>
      <c r="F6" s="1517" t="s">
        <v>165</v>
      </c>
      <c r="G6" s="1517"/>
      <c r="H6" s="1517" t="s">
        <v>110</v>
      </c>
      <c r="I6" s="180"/>
      <c r="K6" s="1386"/>
      <c r="L6" s="1386"/>
    </row>
    <row r="7" spans="1:14" s="11" customFormat="1" ht="21" x14ac:dyDescent="0.25">
      <c r="A7" s="26"/>
      <c r="B7" s="2017" t="s">
        <v>1879</v>
      </c>
      <c r="C7" s="2017"/>
      <c r="K7" s="1387"/>
      <c r="L7" s="1387"/>
    </row>
    <row r="8" spans="1:14" s="11" customFormat="1" ht="21" x14ac:dyDescent="0.25">
      <c r="A8" s="26"/>
      <c r="B8" s="2009" t="s">
        <v>2249</v>
      </c>
      <c r="C8" s="2009"/>
      <c r="D8" s="1518">
        <v>866452073</v>
      </c>
      <c r="E8" s="1170"/>
      <c r="F8" s="1518">
        <v>1855952620</v>
      </c>
      <c r="G8" s="1170"/>
      <c r="H8" s="1518">
        <v>2722404693</v>
      </c>
      <c r="K8" s="1387"/>
      <c r="L8" s="1387"/>
    </row>
    <row r="9" spans="1:14" s="11" customFormat="1" x14ac:dyDescent="0.25">
      <c r="A9" s="26"/>
      <c r="B9" s="2009" t="s">
        <v>141</v>
      </c>
      <c r="C9" s="2009"/>
      <c r="D9" s="1170">
        <v>32712000</v>
      </c>
      <c r="E9" s="1170"/>
      <c r="F9" s="1170">
        <v>0</v>
      </c>
      <c r="G9" s="1170"/>
      <c r="H9" s="1170">
        <f>D9+F9</f>
        <v>32712000</v>
      </c>
      <c r="K9" s="1387"/>
      <c r="L9" s="1387"/>
    </row>
    <row r="10" spans="1:14" s="11" customFormat="1" ht="21" x14ac:dyDescent="0.25">
      <c r="A10" s="26"/>
      <c r="B10" s="2015" t="s">
        <v>2176</v>
      </c>
      <c r="C10" s="2015"/>
      <c r="D10" s="1518">
        <f>SUM(D8:D9)</f>
        <v>899164073</v>
      </c>
      <c r="E10" s="1309"/>
      <c r="F10" s="1518">
        <f>SUM(F8:F9)</f>
        <v>1855952620</v>
      </c>
      <c r="G10" s="1309"/>
      <c r="H10" s="1518">
        <f>SUM(H8:H9)</f>
        <v>2755116693</v>
      </c>
      <c r="K10" s="1387"/>
      <c r="L10" s="1387"/>
    </row>
    <row r="11" spans="1:14" s="11" customFormat="1" x14ac:dyDescent="0.25">
      <c r="A11" s="26"/>
      <c r="B11" s="1093" t="s">
        <v>141</v>
      </c>
      <c r="C11" s="34"/>
      <c r="D11" s="1170">
        <v>132509000</v>
      </c>
      <c r="E11" s="1170"/>
      <c r="F11" s="1170">
        <v>0</v>
      </c>
      <c r="G11" s="1170"/>
      <c r="H11" s="1170">
        <f>D11+F11</f>
        <v>132509000</v>
      </c>
      <c r="K11" s="1387"/>
      <c r="L11" s="1387"/>
    </row>
    <row r="12" spans="1:14" s="11" customFormat="1" ht="21" x14ac:dyDescent="0.25">
      <c r="A12" s="26"/>
      <c r="B12" s="2015" t="s">
        <v>2250</v>
      </c>
      <c r="C12" s="2015"/>
      <c r="D12" s="1519">
        <f>SUM(D10:D11)</f>
        <v>1031673073</v>
      </c>
      <c r="E12" s="1309"/>
      <c r="F12" s="1519">
        <f>SUM(F10:F11)</f>
        <v>1855952620</v>
      </c>
      <c r="G12" s="1309"/>
      <c r="H12" s="1519">
        <f>SUM(H10:H11)</f>
        <v>2887625693</v>
      </c>
      <c r="K12" s="1387"/>
      <c r="L12" s="1387"/>
    </row>
    <row r="13" spans="1:14" s="24" customFormat="1" x14ac:dyDescent="0.25">
      <c r="B13" s="1092" t="s">
        <v>1880</v>
      </c>
      <c r="C13" s="1120"/>
      <c r="D13" s="1170"/>
      <c r="E13" s="1170"/>
      <c r="F13" s="1170"/>
      <c r="G13" s="1170"/>
      <c r="H13" s="1170">
        <f>D13+F13</f>
        <v>0</v>
      </c>
      <c r="K13" s="1388"/>
      <c r="L13" s="1388"/>
    </row>
    <row r="14" spans="1:14" s="11" customFormat="1" x14ac:dyDescent="0.25">
      <c r="A14" s="26"/>
      <c r="B14" s="2009" t="s">
        <v>2249</v>
      </c>
      <c r="C14" s="2009"/>
      <c r="D14" s="1170">
        <v>0</v>
      </c>
      <c r="E14" s="1170"/>
      <c r="F14" s="1520">
        <v>-1589285798</v>
      </c>
      <c r="G14" s="1520"/>
      <c r="H14" s="1520">
        <f>D14+F14</f>
        <v>-1589285798</v>
      </c>
      <c r="K14" s="1387"/>
      <c r="L14" s="1387"/>
    </row>
    <row r="15" spans="1:14" s="11" customFormat="1" x14ac:dyDescent="0.25">
      <c r="A15" s="26"/>
      <c r="B15" s="1120" t="s">
        <v>168</v>
      </c>
      <c r="C15" s="34"/>
      <c r="D15" s="1170">
        <v>0</v>
      </c>
      <c r="E15" s="1170"/>
      <c r="F15" s="1520">
        <v>-266666666</v>
      </c>
      <c r="G15" s="1170"/>
      <c r="H15" s="1520">
        <f>D15+F15</f>
        <v>-266666666</v>
      </c>
      <c r="K15" s="1387"/>
      <c r="L15" s="1387"/>
      <c r="N15" s="1521"/>
    </row>
    <row r="16" spans="1:14" s="11" customFormat="1" ht="21" x14ac:dyDescent="0.25">
      <c r="A16" s="26"/>
      <c r="B16" s="2015" t="s">
        <v>2176</v>
      </c>
      <c r="C16" s="2015"/>
      <c r="D16" s="1518">
        <v>0</v>
      </c>
      <c r="E16" s="1309"/>
      <c r="F16" s="1522">
        <f>SUM(F14:F15)</f>
        <v>-1855952464</v>
      </c>
      <c r="G16" s="1309"/>
      <c r="H16" s="1523">
        <f>D16+F16</f>
        <v>-1855952464</v>
      </c>
      <c r="K16" s="1387"/>
      <c r="L16" s="1387"/>
    </row>
    <row r="17" spans="1:12" s="11" customFormat="1" x14ac:dyDescent="0.25">
      <c r="A17" s="26"/>
      <c r="B17" s="1120" t="s">
        <v>168</v>
      </c>
      <c r="C17" s="34"/>
      <c r="D17" s="1170">
        <v>0</v>
      </c>
      <c r="E17" s="1170"/>
      <c r="F17" s="1558">
        <v>0</v>
      </c>
      <c r="G17" s="1524"/>
      <c r="H17" s="1170">
        <f>D17+F17</f>
        <v>0</v>
      </c>
      <c r="K17" s="1387"/>
      <c r="L17" s="1389"/>
    </row>
    <row r="18" spans="1:12" s="11" customFormat="1" ht="21" x14ac:dyDescent="0.25">
      <c r="A18" s="26"/>
      <c r="B18" s="2015" t="s">
        <v>2250</v>
      </c>
      <c r="C18" s="2015"/>
      <c r="D18" s="1525">
        <f>SUM(D16:D17)</f>
        <v>0</v>
      </c>
      <c r="E18" s="1170"/>
      <c r="F18" s="1559">
        <f>SUM(F16:F17)</f>
        <v>-1855952464</v>
      </c>
      <c r="G18" s="1520"/>
      <c r="H18" s="1526">
        <f>SUM(H16:H17)</f>
        <v>-1855952464</v>
      </c>
      <c r="K18" s="1387"/>
      <c r="L18" s="1387"/>
    </row>
    <row r="19" spans="1:12" s="11" customFormat="1" ht="21.75" thickBot="1" x14ac:dyDescent="0.3">
      <c r="A19" s="26"/>
      <c r="B19" s="1165" t="s">
        <v>2251</v>
      </c>
      <c r="C19" s="34"/>
      <c r="D19" s="1527">
        <f>D12-D18</f>
        <v>1031673073</v>
      </c>
      <c r="E19" s="1309"/>
      <c r="F19" s="1527">
        <f>F12+F18</f>
        <v>156</v>
      </c>
      <c r="G19" s="1309"/>
      <c r="H19" s="1527">
        <f>D19+F19</f>
        <v>1031673229</v>
      </c>
      <c r="K19" s="1387"/>
      <c r="L19" s="1387"/>
    </row>
    <row r="20" spans="1:12" s="11" customFormat="1" ht="22.5" thickTop="1" thickBot="1" x14ac:dyDescent="0.3">
      <c r="A20" s="26"/>
      <c r="B20" s="1165" t="s">
        <v>2177</v>
      </c>
      <c r="C20" s="34"/>
      <c r="D20" s="1527">
        <f>D10-D16</f>
        <v>899164073</v>
      </c>
      <c r="E20" s="1309"/>
      <c r="F20" s="1527">
        <f>F10+F16</f>
        <v>156</v>
      </c>
      <c r="G20" s="1309"/>
      <c r="H20" s="1527">
        <f>D20+F20</f>
        <v>899164229</v>
      </c>
      <c r="K20" s="1387"/>
      <c r="L20" s="1387"/>
    </row>
    <row r="21" spans="1:12" s="11" customFormat="1" ht="19.5" thickTop="1" x14ac:dyDescent="0.25">
      <c r="A21" s="26"/>
      <c r="B21" s="34"/>
      <c r="C21" s="192"/>
      <c r="K21" s="1387"/>
      <c r="L21" s="1387"/>
    </row>
    <row r="22" spans="1:12" s="11" customFormat="1" x14ac:dyDescent="0.25">
      <c r="A22" s="26"/>
      <c r="B22" s="34"/>
      <c r="C22" s="192"/>
      <c r="K22" s="1387"/>
      <c r="L22" s="1387"/>
    </row>
    <row r="23" spans="1:12" ht="24" x14ac:dyDescent="0.25">
      <c r="A23" s="1271" t="s">
        <v>120</v>
      </c>
      <c r="B23" s="1236" t="s">
        <v>187</v>
      </c>
      <c r="C23" s="44"/>
      <c r="D23" s="44"/>
      <c r="E23" s="44"/>
      <c r="F23" s="58"/>
      <c r="G23" s="58"/>
      <c r="H23" s="58"/>
      <c r="I23" s="58"/>
      <c r="J23" s="58"/>
    </row>
    <row r="24" spans="1:12" ht="14.25" customHeight="1" x14ac:dyDescent="0.25">
      <c r="A24" s="1271"/>
      <c r="B24" s="1236"/>
      <c r="C24" s="44"/>
      <c r="D24" s="44"/>
      <c r="E24" s="44"/>
      <c r="F24" s="58"/>
      <c r="G24" s="58"/>
      <c r="H24" s="58"/>
      <c r="I24" s="58"/>
      <c r="J24" s="58"/>
    </row>
    <row r="25" spans="1:12" s="11" customFormat="1" ht="24" x14ac:dyDescent="0.25">
      <c r="A25" s="26"/>
      <c r="B25" s="34"/>
      <c r="C25" s="192"/>
      <c r="F25" s="1293" t="s">
        <v>2147</v>
      </c>
      <c r="G25" s="1238"/>
      <c r="H25" s="1293" t="s">
        <v>1927</v>
      </c>
      <c r="K25" s="1387"/>
      <c r="L25" s="1387"/>
    </row>
    <row r="26" spans="1:12" s="11" customFormat="1" ht="24" x14ac:dyDescent="0.25">
      <c r="A26" s="26"/>
      <c r="B26" s="34"/>
      <c r="C26" s="192"/>
      <c r="F26" s="1919" t="s">
        <v>1592</v>
      </c>
      <c r="G26" s="1265"/>
      <c r="H26" s="1919" t="s">
        <v>1592</v>
      </c>
      <c r="K26" s="1387"/>
      <c r="L26" s="1387"/>
    </row>
    <row r="27" spans="1:12" s="11" customFormat="1" x14ac:dyDescent="0.25">
      <c r="A27" s="26"/>
      <c r="B27" s="34" t="s">
        <v>2289</v>
      </c>
      <c r="C27" s="192"/>
      <c r="D27" s="1920"/>
      <c r="F27" s="1921">
        <v>1452000000</v>
      </c>
      <c r="H27" s="1921">
        <v>1452000000</v>
      </c>
      <c r="K27" s="1387"/>
      <c r="L27" s="1387"/>
    </row>
    <row r="28" spans="1:12" s="11" customFormat="1" ht="24.75" thickBot="1" x14ac:dyDescent="0.3">
      <c r="A28" s="26"/>
      <c r="B28" s="34"/>
      <c r="C28" s="192"/>
      <c r="F28" s="1922">
        <f>F27</f>
        <v>1452000000</v>
      </c>
      <c r="H28" s="1922">
        <f>SUM(H27)</f>
        <v>1452000000</v>
      </c>
      <c r="K28" s="1387"/>
      <c r="L28" s="1387"/>
    </row>
    <row r="29" spans="1:12" s="11" customFormat="1" ht="206.25" customHeight="1" thickTop="1" x14ac:dyDescent="0.25">
      <c r="A29" s="26"/>
      <c r="B29" s="34"/>
      <c r="C29" s="192"/>
      <c r="F29" s="1942"/>
      <c r="H29" s="1942"/>
      <c r="K29" s="1387"/>
      <c r="L29" s="1387"/>
    </row>
    <row r="30" spans="1:12" ht="18" x14ac:dyDescent="0.25">
      <c r="A30" s="14"/>
      <c r="B30" s="14"/>
      <c r="C30" s="1381"/>
      <c r="D30" s="1381"/>
      <c r="K30" s="14"/>
      <c r="L30" s="14"/>
    </row>
    <row r="31" spans="1:12" ht="24" x14ac:dyDescent="0.25">
      <c r="A31" s="2001" t="s">
        <v>1881</v>
      </c>
      <c r="B31" s="2001"/>
      <c r="C31" s="2001"/>
      <c r="D31" s="2001"/>
      <c r="E31" s="2001"/>
      <c r="F31" s="2001"/>
      <c r="G31" s="2001"/>
      <c r="H31" s="2001"/>
    </row>
  </sheetData>
  <mergeCells count="13">
    <mergeCell ref="B8:C8"/>
    <mergeCell ref="A1:H1"/>
    <mergeCell ref="A2:H2"/>
    <mergeCell ref="A3:H3"/>
    <mergeCell ref="B4:H4"/>
    <mergeCell ref="B7:C7"/>
    <mergeCell ref="A31:H31"/>
    <mergeCell ref="B18:C18"/>
    <mergeCell ref="B9:C9"/>
    <mergeCell ref="B10:C10"/>
    <mergeCell ref="B12:C12"/>
    <mergeCell ref="B14:C14"/>
    <mergeCell ref="B16:C16"/>
  </mergeCells>
  <pageMargins left="0.70866141732283472" right="0.70866141732283472" top="0.74803149606299213" bottom="0.74803149606299213" header="0.31496062992125984" footer="0.31496062992125984"/>
  <pageSetup paperSize="9" scale="8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39997558519241921"/>
  </sheetPr>
  <dimension ref="A1:O26"/>
  <sheetViews>
    <sheetView rightToLeft="1" view="pageBreakPreview" topLeftCell="B4" zoomScale="106" zoomScaleNormal="100" zoomScaleSheetLayoutView="106" workbookViewId="0">
      <selection activeCell="C15" sqref="C15"/>
    </sheetView>
  </sheetViews>
  <sheetFormatPr defaultRowHeight="30" customHeight="1" x14ac:dyDescent="0.25"/>
  <cols>
    <col min="1" max="1" width="4.5703125" style="14" hidden="1" customWidth="1"/>
    <col min="2" max="2" width="5" style="57" customWidth="1"/>
    <col min="3" max="3" width="42.42578125" style="14" customWidth="1"/>
    <col min="4" max="4" width="1.7109375" style="14" customWidth="1"/>
    <col min="5" max="5" width="12.85546875" style="58" customWidth="1"/>
    <col min="6" max="6" width="1.5703125" style="14" customWidth="1"/>
    <col min="7" max="7" width="19.5703125" style="14" customWidth="1"/>
    <col min="8" max="8" width="2.5703125" style="14" customWidth="1"/>
    <col min="9" max="9" width="19.5703125" style="14" customWidth="1"/>
    <col min="10" max="10" width="0.85546875" style="14" customWidth="1"/>
    <col min="11" max="11" width="11.42578125" style="14" customWidth="1"/>
    <col min="12" max="12" width="11.42578125" style="52" customWidth="1"/>
    <col min="13" max="13" width="15.140625" style="52" bestFit="1" customWidth="1"/>
    <col min="14" max="14" width="5" style="14" customWidth="1"/>
    <col min="15" max="15" width="10.42578125" style="14" bestFit="1" customWidth="1"/>
    <col min="16" max="16" width="5" style="14" customWidth="1"/>
    <col min="17" max="17" width="10.42578125" style="14" bestFit="1" customWidth="1"/>
    <col min="18" max="20" width="9" style="14"/>
    <col min="21" max="21" width="10.42578125" style="14" bestFit="1" customWidth="1"/>
    <col min="22" max="250" width="9" style="14"/>
    <col min="251" max="251" width="3.42578125" style="14" customWidth="1"/>
    <col min="252" max="252" width="4.85546875" style="14" customWidth="1"/>
    <col min="253" max="253" width="5.42578125" style="14" customWidth="1"/>
    <col min="254" max="254" width="31.140625" style="14" customWidth="1"/>
    <col min="255" max="255" width="7.5703125" style="14" customWidth="1"/>
    <col min="256" max="256" width="2.42578125" style="14" customWidth="1"/>
    <col min="257" max="257" width="11.42578125" style="14" customWidth="1"/>
    <col min="258" max="258" width="2.42578125" style="14" customWidth="1"/>
    <col min="259" max="259" width="11.42578125" style="14" customWidth="1"/>
    <col min="260" max="260" width="2.42578125" style="14" customWidth="1"/>
    <col min="261" max="261" width="10.85546875" style="14" customWidth="1"/>
    <col min="262" max="262" width="2.42578125" style="14" customWidth="1"/>
    <col min="263" max="263" width="11.140625" style="14" customWidth="1"/>
    <col min="264" max="264" width="1.85546875" style="14" customWidth="1"/>
    <col min="265" max="265" width="11" style="14" customWidth="1"/>
    <col min="266" max="266" width="0.85546875" style="14" customWidth="1"/>
    <col min="267" max="267" width="1.85546875" style="14" customWidth="1"/>
    <col min="268" max="268" width="11.85546875" style="14" bestFit="1" customWidth="1"/>
    <col min="269" max="269" width="15.140625" style="14" bestFit="1" customWidth="1"/>
    <col min="270" max="270" width="5" style="14" customWidth="1"/>
    <col min="271" max="271" width="10.42578125" style="14" bestFit="1" customWidth="1"/>
    <col min="272" max="272" width="5" style="14" customWidth="1"/>
    <col min="273" max="273" width="10.42578125" style="14" bestFit="1" customWidth="1"/>
    <col min="274" max="276" width="9" style="14"/>
    <col min="277" max="277" width="10.42578125" style="14" bestFit="1" customWidth="1"/>
    <col min="278" max="506" width="9" style="14"/>
    <col min="507" max="507" width="3.42578125" style="14" customWidth="1"/>
    <col min="508" max="508" width="4.85546875" style="14" customWidth="1"/>
    <col min="509" max="509" width="5.42578125" style="14" customWidth="1"/>
    <col min="510" max="510" width="31.140625" style="14" customWidth="1"/>
    <col min="511" max="511" width="7.5703125" style="14" customWidth="1"/>
    <col min="512" max="512" width="2.42578125" style="14" customWidth="1"/>
    <col min="513" max="513" width="11.42578125" style="14" customWidth="1"/>
    <col min="514" max="514" width="2.42578125" style="14" customWidth="1"/>
    <col min="515" max="515" width="11.42578125" style="14" customWidth="1"/>
    <col min="516" max="516" width="2.42578125" style="14" customWidth="1"/>
    <col min="517" max="517" width="10.85546875" style="14" customWidth="1"/>
    <col min="518" max="518" width="2.42578125" style="14" customWidth="1"/>
    <col min="519" max="519" width="11.140625" style="14" customWidth="1"/>
    <col min="520" max="520" width="1.85546875" style="14" customWidth="1"/>
    <col min="521" max="521" width="11" style="14" customWidth="1"/>
    <col min="522" max="522" width="0.85546875" style="14" customWidth="1"/>
    <col min="523" max="523" width="1.85546875" style="14" customWidth="1"/>
    <col min="524" max="524" width="11.85546875" style="14" bestFit="1" customWidth="1"/>
    <col min="525" max="525" width="15.140625" style="14" bestFit="1" customWidth="1"/>
    <col min="526" max="526" width="5" style="14" customWidth="1"/>
    <col min="527" max="527" width="10.42578125" style="14" bestFit="1" customWidth="1"/>
    <col min="528" max="528" width="5" style="14" customWidth="1"/>
    <col min="529" max="529" width="10.42578125" style="14" bestFit="1" customWidth="1"/>
    <col min="530" max="532" width="9" style="14"/>
    <col min="533" max="533" width="10.42578125" style="14" bestFit="1" customWidth="1"/>
    <col min="534" max="762" width="9" style="14"/>
    <col min="763" max="763" width="3.42578125" style="14" customWidth="1"/>
    <col min="764" max="764" width="4.85546875" style="14" customWidth="1"/>
    <col min="765" max="765" width="5.42578125" style="14" customWidth="1"/>
    <col min="766" max="766" width="31.140625" style="14" customWidth="1"/>
    <col min="767" max="767" width="7.5703125" style="14" customWidth="1"/>
    <col min="768" max="768" width="2.42578125" style="14" customWidth="1"/>
    <col min="769" max="769" width="11.42578125" style="14" customWidth="1"/>
    <col min="770" max="770" width="2.42578125" style="14" customWidth="1"/>
    <col min="771" max="771" width="11.42578125" style="14" customWidth="1"/>
    <col min="772" max="772" width="2.42578125" style="14" customWidth="1"/>
    <col min="773" max="773" width="10.85546875" style="14" customWidth="1"/>
    <col min="774" max="774" width="2.42578125" style="14" customWidth="1"/>
    <col min="775" max="775" width="11.140625" style="14" customWidth="1"/>
    <col min="776" max="776" width="1.85546875" style="14" customWidth="1"/>
    <col min="777" max="777" width="11" style="14" customWidth="1"/>
    <col min="778" max="778" width="0.85546875" style="14" customWidth="1"/>
    <col min="779" max="779" width="1.85546875" style="14" customWidth="1"/>
    <col min="780" max="780" width="11.85546875" style="14" bestFit="1" customWidth="1"/>
    <col min="781" max="781" width="15.140625" style="14" bestFit="1" customWidth="1"/>
    <col min="782" max="782" width="5" style="14" customWidth="1"/>
    <col min="783" max="783" width="10.42578125" style="14" bestFit="1" customWidth="1"/>
    <col min="784" max="784" width="5" style="14" customWidth="1"/>
    <col min="785" max="785" width="10.42578125" style="14" bestFit="1" customWidth="1"/>
    <col min="786" max="788" width="9" style="14"/>
    <col min="789" max="789" width="10.42578125" style="14" bestFit="1" customWidth="1"/>
    <col min="790" max="1018" width="9" style="14"/>
    <col min="1019" max="1019" width="3.42578125" style="14" customWidth="1"/>
    <col min="1020" max="1020" width="4.85546875" style="14" customWidth="1"/>
    <col min="1021" max="1021" width="5.42578125" style="14" customWidth="1"/>
    <col min="1022" max="1022" width="31.140625" style="14" customWidth="1"/>
    <col min="1023" max="1023" width="7.5703125" style="14" customWidth="1"/>
    <col min="1024" max="1024" width="2.42578125" style="14" customWidth="1"/>
    <col min="1025" max="1025" width="11.42578125" style="14" customWidth="1"/>
    <col min="1026" max="1026" width="2.42578125" style="14" customWidth="1"/>
    <col min="1027" max="1027" width="11.42578125" style="14" customWidth="1"/>
    <col min="1028" max="1028" width="2.42578125" style="14" customWidth="1"/>
    <col min="1029" max="1029" width="10.85546875" style="14" customWidth="1"/>
    <col min="1030" max="1030" width="2.42578125" style="14" customWidth="1"/>
    <col min="1031" max="1031" width="11.140625" style="14" customWidth="1"/>
    <col min="1032" max="1032" width="1.85546875" style="14" customWidth="1"/>
    <col min="1033" max="1033" width="11" style="14" customWidth="1"/>
    <col min="1034" max="1034" width="0.85546875" style="14" customWidth="1"/>
    <col min="1035" max="1035" width="1.85546875" style="14" customWidth="1"/>
    <col min="1036" max="1036" width="11.85546875" style="14" bestFit="1" customWidth="1"/>
    <col min="1037" max="1037" width="15.140625" style="14" bestFit="1" customWidth="1"/>
    <col min="1038" max="1038" width="5" style="14" customWidth="1"/>
    <col min="1039" max="1039" width="10.42578125" style="14" bestFit="1" customWidth="1"/>
    <col min="1040" max="1040" width="5" style="14" customWidth="1"/>
    <col min="1041" max="1041" width="10.42578125" style="14" bestFit="1" customWidth="1"/>
    <col min="1042" max="1044" width="9" style="14"/>
    <col min="1045" max="1045" width="10.42578125" style="14" bestFit="1" customWidth="1"/>
    <col min="1046" max="1274" width="9" style="14"/>
    <col min="1275" max="1275" width="3.42578125" style="14" customWidth="1"/>
    <col min="1276" max="1276" width="4.85546875" style="14" customWidth="1"/>
    <col min="1277" max="1277" width="5.42578125" style="14" customWidth="1"/>
    <col min="1278" max="1278" width="31.140625" style="14" customWidth="1"/>
    <col min="1279" max="1279" width="7.5703125" style="14" customWidth="1"/>
    <col min="1280" max="1280" width="2.42578125" style="14" customWidth="1"/>
    <col min="1281" max="1281" width="11.42578125" style="14" customWidth="1"/>
    <col min="1282" max="1282" width="2.42578125" style="14" customWidth="1"/>
    <col min="1283" max="1283" width="11.42578125" style="14" customWidth="1"/>
    <col min="1284" max="1284" width="2.42578125" style="14" customWidth="1"/>
    <col min="1285" max="1285" width="10.85546875" style="14" customWidth="1"/>
    <col min="1286" max="1286" width="2.42578125" style="14" customWidth="1"/>
    <col min="1287" max="1287" width="11.140625" style="14" customWidth="1"/>
    <col min="1288" max="1288" width="1.85546875" style="14" customWidth="1"/>
    <col min="1289" max="1289" width="11" style="14" customWidth="1"/>
    <col min="1290" max="1290" width="0.85546875" style="14" customWidth="1"/>
    <col min="1291" max="1291" width="1.85546875" style="14" customWidth="1"/>
    <col min="1292" max="1292" width="11.85546875" style="14" bestFit="1" customWidth="1"/>
    <col min="1293" max="1293" width="15.140625" style="14" bestFit="1" customWidth="1"/>
    <col min="1294" max="1294" width="5" style="14" customWidth="1"/>
    <col min="1295" max="1295" width="10.42578125" style="14" bestFit="1" customWidth="1"/>
    <col min="1296" max="1296" width="5" style="14" customWidth="1"/>
    <col min="1297" max="1297" width="10.42578125" style="14" bestFit="1" customWidth="1"/>
    <col min="1298" max="1300" width="9" style="14"/>
    <col min="1301" max="1301" width="10.42578125" style="14" bestFit="1" customWidth="1"/>
    <col min="1302" max="1530" width="9" style="14"/>
    <col min="1531" max="1531" width="3.42578125" style="14" customWidth="1"/>
    <col min="1532" max="1532" width="4.85546875" style="14" customWidth="1"/>
    <col min="1533" max="1533" width="5.42578125" style="14" customWidth="1"/>
    <col min="1534" max="1534" width="31.140625" style="14" customWidth="1"/>
    <col min="1535" max="1535" width="7.5703125" style="14" customWidth="1"/>
    <col min="1536" max="1536" width="2.42578125" style="14" customWidth="1"/>
    <col min="1537" max="1537" width="11.42578125" style="14" customWidth="1"/>
    <col min="1538" max="1538" width="2.42578125" style="14" customWidth="1"/>
    <col min="1539" max="1539" width="11.42578125" style="14" customWidth="1"/>
    <col min="1540" max="1540" width="2.42578125" style="14" customWidth="1"/>
    <col min="1541" max="1541" width="10.85546875" style="14" customWidth="1"/>
    <col min="1542" max="1542" width="2.42578125" style="14" customWidth="1"/>
    <col min="1543" max="1543" width="11.140625" style="14" customWidth="1"/>
    <col min="1544" max="1544" width="1.85546875" style="14" customWidth="1"/>
    <col min="1545" max="1545" width="11" style="14" customWidth="1"/>
    <col min="1546" max="1546" width="0.85546875" style="14" customWidth="1"/>
    <col min="1547" max="1547" width="1.85546875" style="14" customWidth="1"/>
    <col min="1548" max="1548" width="11.85546875" style="14" bestFit="1" customWidth="1"/>
    <col min="1549" max="1549" width="15.140625" style="14" bestFit="1" customWidth="1"/>
    <col min="1550" max="1550" width="5" style="14" customWidth="1"/>
    <col min="1551" max="1551" width="10.42578125" style="14" bestFit="1" customWidth="1"/>
    <col min="1552" max="1552" width="5" style="14" customWidth="1"/>
    <col min="1553" max="1553" width="10.42578125" style="14" bestFit="1" customWidth="1"/>
    <col min="1554" max="1556" width="9" style="14"/>
    <col min="1557" max="1557" width="10.42578125" style="14" bestFit="1" customWidth="1"/>
    <col min="1558" max="1786" width="9" style="14"/>
    <col min="1787" max="1787" width="3.42578125" style="14" customWidth="1"/>
    <col min="1788" max="1788" width="4.85546875" style="14" customWidth="1"/>
    <col min="1789" max="1789" width="5.42578125" style="14" customWidth="1"/>
    <col min="1790" max="1790" width="31.140625" style="14" customWidth="1"/>
    <col min="1791" max="1791" width="7.5703125" style="14" customWidth="1"/>
    <col min="1792" max="1792" width="2.42578125" style="14" customWidth="1"/>
    <col min="1793" max="1793" width="11.42578125" style="14" customWidth="1"/>
    <col min="1794" max="1794" width="2.42578125" style="14" customWidth="1"/>
    <col min="1795" max="1795" width="11.42578125" style="14" customWidth="1"/>
    <col min="1796" max="1796" width="2.42578125" style="14" customWidth="1"/>
    <col min="1797" max="1797" width="10.85546875" style="14" customWidth="1"/>
    <col min="1798" max="1798" width="2.42578125" style="14" customWidth="1"/>
    <col min="1799" max="1799" width="11.140625" style="14" customWidth="1"/>
    <col min="1800" max="1800" width="1.85546875" style="14" customWidth="1"/>
    <col min="1801" max="1801" width="11" style="14" customWidth="1"/>
    <col min="1802" max="1802" width="0.85546875" style="14" customWidth="1"/>
    <col min="1803" max="1803" width="1.85546875" style="14" customWidth="1"/>
    <col min="1804" max="1804" width="11.85546875" style="14" bestFit="1" customWidth="1"/>
    <col min="1805" max="1805" width="15.140625" style="14" bestFit="1" customWidth="1"/>
    <col min="1806" max="1806" width="5" style="14" customWidth="1"/>
    <col min="1807" max="1807" width="10.42578125" style="14" bestFit="1" customWidth="1"/>
    <col min="1808" max="1808" width="5" style="14" customWidth="1"/>
    <col min="1809" max="1809" width="10.42578125" style="14" bestFit="1" customWidth="1"/>
    <col min="1810" max="1812" width="9" style="14"/>
    <col min="1813" max="1813" width="10.42578125" style="14" bestFit="1" customWidth="1"/>
    <col min="1814" max="2042" width="9" style="14"/>
    <col min="2043" max="2043" width="3.42578125" style="14" customWidth="1"/>
    <col min="2044" max="2044" width="4.85546875" style="14" customWidth="1"/>
    <col min="2045" max="2045" width="5.42578125" style="14" customWidth="1"/>
    <col min="2046" max="2046" width="31.140625" style="14" customWidth="1"/>
    <col min="2047" max="2047" width="7.5703125" style="14" customWidth="1"/>
    <col min="2048" max="2048" width="2.42578125" style="14" customWidth="1"/>
    <col min="2049" max="2049" width="11.42578125" style="14" customWidth="1"/>
    <col min="2050" max="2050" width="2.42578125" style="14" customWidth="1"/>
    <col min="2051" max="2051" width="11.42578125" style="14" customWidth="1"/>
    <col min="2052" max="2052" width="2.42578125" style="14" customWidth="1"/>
    <col min="2053" max="2053" width="10.85546875" style="14" customWidth="1"/>
    <col min="2054" max="2054" width="2.42578125" style="14" customWidth="1"/>
    <col min="2055" max="2055" width="11.140625" style="14" customWidth="1"/>
    <col min="2056" max="2056" width="1.85546875" style="14" customWidth="1"/>
    <col min="2057" max="2057" width="11" style="14" customWidth="1"/>
    <col min="2058" max="2058" width="0.85546875" style="14" customWidth="1"/>
    <col min="2059" max="2059" width="1.85546875" style="14" customWidth="1"/>
    <col min="2060" max="2060" width="11.85546875" style="14" bestFit="1" customWidth="1"/>
    <col min="2061" max="2061" width="15.140625" style="14" bestFit="1" customWidth="1"/>
    <col min="2062" max="2062" width="5" style="14" customWidth="1"/>
    <col min="2063" max="2063" width="10.42578125" style="14" bestFit="1" customWidth="1"/>
    <col min="2064" max="2064" width="5" style="14" customWidth="1"/>
    <col min="2065" max="2065" width="10.42578125" style="14" bestFit="1" customWidth="1"/>
    <col min="2066" max="2068" width="9" style="14"/>
    <col min="2069" max="2069" width="10.42578125" style="14" bestFit="1" customWidth="1"/>
    <col min="2070" max="2298" width="9" style="14"/>
    <col min="2299" max="2299" width="3.42578125" style="14" customWidth="1"/>
    <col min="2300" max="2300" width="4.85546875" style="14" customWidth="1"/>
    <col min="2301" max="2301" width="5.42578125" style="14" customWidth="1"/>
    <col min="2302" max="2302" width="31.140625" style="14" customWidth="1"/>
    <col min="2303" max="2303" width="7.5703125" style="14" customWidth="1"/>
    <col min="2304" max="2304" width="2.42578125" style="14" customWidth="1"/>
    <col min="2305" max="2305" width="11.42578125" style="14" customWidth="1"/>
    <col min="2306" max="2306" width="2.42578125" style="14" customWidth="1"/>
    <col min="2307" max="2307" width="11.42578125" style="14" customWidth="1"/>
    <col min="2308" max="2308" width="2.42578125" style="14" customWidth="1"/>
    <col min="2309" max="2309" width="10.85546875" style="14" customWidth="1"/>
    <col min="2310" max="2310" width="2.42578125" style="14" customWidth="1"/>
    <col min="2311" max="2311" width="11.140625" style="14" customWidth="1"/>
    <col min="2312" max="2312" width="1.85546875" style="14" customWidth="1"/>
    <col min="2313" max="2313" width="11" style="14" customWidth="1"/>
    <col min="2314" max="2314" width="0.85546875" style="14" customWidth="1"/>
    <col min="2315" max="2315" width="1.85546875" style="14" customWidth="1"/>
    <col min="2316" max="2316" width="11.85546875" style="14" bestFit="1" customWidth="1"/>
    <col min="2317" max="2317" width="15.140625" style="14" bestFit="1" customWidth="1"/>
    <col min="2318" max="2318" width="5" style="14" customWidth="1"/>
    <col min="2319" max="2319" width="10.42578125" style="14" bestFit="1" customWidth="1"/>
    <col min="2320" max="2320" width="5" style="14" customWidth="1"/>
    <col min="2321" max="2321" width="10.42578125" style="14" bestFit="1" customWidth="1"/>
    <col min="2322" max="2324" width="9" style="14"/>
    <col min="2325" max="2325" width="10.42578125" style="14" bestFit="1" customWidth="1"/>
    <col min="2326" max="2554" width="9" style="14"/>
    <col min="2555" max="2555" width="3.42578125" style="14" customWidth="1"/>
    <col min="2556" max="2556" width="4.85546875" style="14" customWidth="1"/>
    <col min="2557" max="2557" width="5.42578125" style="14" customWidth="1"/>
    <col min="2558" max="2558" width="31.140625" style="14" customWidth="1"/>
    <col min="2559" max="2559" width="7.5703125" style="14" customWidth="1"/>
    <col min="2560" max="2560" width="2.42578125" style="14" customWidth="1"/>
    <col min="2561" max="2561" width="11.42578125" style="14" customWidth="1"/>
    <col min="2562" max="2562" width="2.42578125" style="14" customWidth="1"/>
    <col min="2563" max="2563" width="11.42578125" style="14" customWidth="1"/>
    <col min="2564" max="2564" width="2.42578125" style="14" customWidth="1"/>
    <col min="2565" max="2565" width="10.85546875" style="14" customWidth="1"/>
    <col min="2566" max="2566" width="2.42578125" style="14" customWidth="1"/>
    <col min="2567" max="2567" width="11.140625" style="14" customWidth="1"/>
    <col min="2568" max="2568" width="1.85546875" style="14" customWidth="1"/>
    <col min="2569" max="2569" width="11" style="14" customWidth="1"/>
    <col min="2570" max="2570" width="0.85546875" style="14" customWidth="1"/>
    <col min="2571" max="2571" width="1.85546875" style="14" customWidth="1"/>
    <col min="2572" max="2572" width="11.85546875" style="14" bestFit="1" customWidth="1"/>
    <col min="2573" max="2573" width="15.140625" style="14" bestFit="1" customWidth="1"/>
    <col min="2574" max="2574" width="5" style="14" customWidth="1"/>
    <col min="2575" max="2575" width="10.42578125" style="14" bestFit="1" customWidth="1"/>
    <col min="2576" max="2576" width="5" style="14" customWidth="1"/>
    <col min="2577" max="2577" width="10.42578125" style="14" bestFit="1" customWidth="1"/>
    <col min="2578" max="2580" width="9" style="14"/>
    <col min="2581" max="2581" width="10.42578125" style="14" bestFit="1" customWidth="1"/>
    <col min="2582" max="2810" width="9" style="14"/>
    <col min="2811" max="2811" width="3.42578125" style="14" customWidth="1"/>
    <col min="2812" max="2812" width="4.85546875" style="14" customWidth="1"/>
    <col min="2813" max="2813" width="5.42578125" style="14" customWidth="1"/>
    <col min="2814" max="2814" width="31.140625" style="14" customWidth="1"/>
    <col min="2815" max="2815" width="7.5703125" style="14" customWidth="1"/>
    <col min="2816" max="2816" width="2.42578125" style="14" customWidth="1"/>
    <col min="2817" max="2817" width="11.42578125" style="14" customWidth="1"/>
    <col min="2818" max="2818" width="2.42578125" style="14" customWidth="1"/>
    <col min="2819" max="2819" width="11.42578125" style="14" customWidth="1"/>
    <col min="2820" max="2820" width="2.42578125" style="14" customWidth="1"/>
    <col min="2821" max="2821" width="10.85546875" style="14" customWidth="1"/>
    <col min="2822" max="2822" width="2.42578125" style="14" customWidth="1"/>
    <col min="2823" max="2823" width="11.140625" style="14" customWidth="1"/>
    <col min="2824" max="2824" width="1.85546875" style="14" customWidth="1"/>
    <col min="2825" max="2825" width="11" style="14" customWidth="1"/>
    <col min="2826" max="2826" width="0.85546875" style="14" customWidth="1"/>
    <col min="2827" max="2827" width="1.85546875" style="14" customWidth="1"/>
    <col min="2828" max="2828" width="11.85546875" style="14" bestFit="1" customWidth="1"/>
    <col min="2829" max="2829" width="15.140625" style="14" bestFit="1" customWidth="1"/>
    <col min="2830" max="2830" width="5" style="14" customWidth="1"/>
    <col min="2831" max="2831" width="10.42578125" style="14" bestFit="1" customWidth="1"/>
    <col min="2832" max="2832" width="5" style="14" customWidth="1"/>
    <col min="2833" max="2833" width="10.42578125" style="14" bestFit="1" customWidth="1"/>
    <col min="2834" max="2836" width="9" style="14"/>
    <col min="2837" max="2837" width="10.42578125" style="14" bestFit="1" customWidth="1"/>
    <col min="2838" max="3066" width="9" style="14"/>
    <col min="3067" max="3067" width="3.42578125" style="14" customWidth="1"/>
    <col min="3068" max="3068" width="4.85546875" style="14" customWidth="1"/>
    <col min="3069" max="3069" width="5.42578125" style="14" customWidth="1"/>
    <col min="3070" max="3070" width="31.140625" style="14" customWidth="1"/>
    <col min="3071" max="3071" width="7.5703125" style="14" customWidth="1"/>
    <col min="3072" max="3072" width="2.42578125" style="14" customWidth="1"/>
    <col min="3073" max="3073" width="11.42578125" style="14" customWidth="1"/>
    <col min="3074" max="3074" width="2.42578125" style="14" customWidth="1"/>
    <col min="3075" max="3075" width="11.42578125" style="14" customWidth="1"/>
    <col min="3076" max="3076" width="2.42578125" style="14" customWidth="1"/>
    <col min="3077" max="3077" width="10.85546875" style="14" customWidth="1"/>
    <col min="3078" max="3078" width="2.42578125" style="14" customWidth="1"/>
    <col min="3079" max="3079" width="11.140625" style="14" customWidth="1"/>
    <col min="3080" max="3080" width="1.85546875" style="14" customWidth="1"/>
    <col min="3081" max="3081" width="11" style="14" customWidth="1"/>
    <col min="3082" max="3082" width="0.85546875" style="14" customWidth="1"/>
    <col min="3083" max="3083" width="1.85546875" style="14" customWidth="1"/>
    <col min="3084" max="3084" width="11.85546875" style="14" bestFit="1" customWidth="1"/>
    <col min="3085" max="3085" width="15.140625" style="14" bestFit="1" customWidth="1"/>
    <col min="3086" max="3086" width="5" style="14" customWidth="1"/>
    <col min="3087" max="3087" width="10.42578125" style="14" bestFit="1" customWidth="1"/>
    <col min="3088" max="3088" width="5" style="14" customWidth="1"/>
    <col min="3089" max="3089" width="10.42578125" style="14" bestFit="1" customWidth="1"/>
    <col min="3090" max="3092" width="9" style="14"/>
    <col min="3093" max="3093" width="10.42578125" style="14" bestFit="1" customWidth="1"/>
    <col min="3094" max="3322" width="9" style="14"/>
    <col min="3323" max="3323" width="3.42578125" style="14" customWidth="1"/>
    <col min="3324" max="3324" width="4.85546875" style="14" customWidth="1"/>
    <col min="3325" max="3325" width="5.42578125" style="14" customWidth="1"/>
    <col min="3326" max="3326" width="31.140625" style="14" customWidth="1"/>
    <col min="3327" max="3327" width="7.5703125" style="14" customWidth="1"/>
    <col min="3328" max="3328" width="2.42578125" style="14" customWidth="1"/>
    <col min="3329" max="3329" width="11.42578125" style="14" customWidth="1"/>
    <col min="3330" max="3330" width="2.42578125" style="14" customWidth="1"/>
    <col min="3331" max="3331" width="11.42578125" style="14" customWidth="1"/>
    <col min="3332" max="3332" width="2.42578125" style="14" customWidth="1"/>
    <col min="3333" max="3333" width="10.85546875" style="14" customWidth="1"/>
    <col min="3334" max="3334" width="2.42578125" style="14" customWidth="1"/>
    <col min="3335" max="3335" width="11.140625" style="14" customWidth="1"/>
    <col min="3336" max="3336" width="1.85546875" style="14" customWidth="1"/>
    <col min="3337" max="3337" width="11" style="14" customWidth="1"/>
    <col min="3338" max="3338" width="0.85546875" style="14" customWidth="1"/>
    <col min="3339" max="3339" width="1.85546875" style="14" customWidth="1"/>
    <col min="3340" max="3340" width="11.85546875" style="14" bestFit="1" customWidth="1"/>
    <col min="3341" max="3341" width="15.140625" style="14" bestFit="1" customWidth="1"/>
    <col min="3342" max="3342" width="5" style="14" customWidth="1"/>
    <col min="3343" max="3343" width="10.42578125" style="14" bestFit="1" customWidth="1"/>
    <col min="3344" max="3344" width="5" style="14" customWidth="1"/>
    <col min="3345" max="3345" width="10.42578125" style="14" bestFit="1" customWidth="1"/>
    <col min="3346" max="3348" width="9" style="14"/>
    <col min="3349" max="3349" width="10.42578125" style="14" bestFit="1" customWidth="1"/>
    <col min="3350" max="3578" width="9" style="14"/>
    <col min="3579" max="3579" width="3.42578125" style="14" customWidth="1"/>
    <col min="3580" max="3580" width="4.85546875" style="14" customWidth="1"/>
    <col min="3581" max="3581" width="5.42578125" style="14" customWidth="1"/>
    <col min="3582" max="3582" width="31.140625" style="14" customWidth="1"/>
    <col min="3583" max="3583" width="7.5703125" style="14" customWidth="1"/>
    <col min="3584" max="3584" width="2.42578125" style="14" customWidth="1"/>
    <col min="3585" max="3585" width="11.42578125" style="14" customWidth="1"/>
    <col min="3586" max="3586" width="2.42578125" style="14" customWidth="1"/>
    <col min="3587" max="3587" width="11.42578125" style="14" customWidth="1"/>
    <col min="3588" max="3588" width="2.42578125" style="14" customWidth="1"/>
    <col min="3589" max="3589" width="10.85546875" style="14" customWidth="1"/>
    <col min="3590" max="3590" width="2.42578125" style="14" customWidth="1"/>
    <col min="3591" max="3591" width="11.140625" style="14" customWidth="1"/>
    <col min="3592" max="3592" width="1.85546875" style="14" customWidth="1"/>
    <col min="3593" max="3593" width="11" style="14" customWidth="1"/>
    <col min="3594" max="3594" width="0.85546875" style="14" customWidth="1"/>
    <col min="3595" max="3595" width="1.85546875" style="14" customWidth="1"/>
    <col min="3596" max="3596" width="11.85546875" style="14" bestFit="1" customWidth="1"/>
    <col min="3597" max="3597" width="15.140625" style="14" bestFit="1" customWidth="1"/>
    <col min="3598" max="3598" width="5" style="14" customWidth="1"/>
    <col min="3599" max="3599" width="10.42578125" style="14" bestFit="1" customWidth="1"/>
    <col min="3600" max="3600" width="5" style="14" customWidth="1"/>
    <col min="3601" max="3601" width="10.42578125" style="14" bestFit="1" customWidth="1"/>
    <col min="3602" max="3604" width="9" style="14"/>
    <col min="3605" max="3605" width="10.42578125" style="14" bestFit="1" customWidth="1"/>
    <col min="3606" max="3834" width="9" style="14"/>
    <col min="3835" max="3835" width="3.42578125" style="14" customWidth="1"/>
    <col min="3836" max="3836" width="4.85546875" style="14" customWidth="1"/>
    <col min="3837" max="3837" width="5.42578125" style="14" customWidth="1"/>
    <col min="3838" max="3838" width="31.140625" style="14" customWidth="1"/>
    <col min="3839" max="3839" width="7.5703125" style="14" customWidth="1"/>
    <col min="3840" max="3840" width="2.42578125" style="14" customWidth="1"/>
    <col min="3841" max="3841" width="11.42578125" style="14" customWidth="1"/>
    <col min="3842" max="3842" width="2.42578125" style="14" customWidth="1"/>
    <col min="3843" max="3843" width="11.42578125" style="14" customWidth="1"/>
    <col min="3844" max="3844" width="2.42578125" style="14" customWidth="1"/>
    <col min="3845" max="3845" width="10.85546875" style="14" customWidth="1"/>
    <col min="3846" max="3846" width="2.42578125" style="14" customWidth="1"/>
    <col min="3847" max="3847" width="11.140625" style="14" customWidth="1"/>
    <col min="3848" max="3848" width="1.85546875" style="14" customWidth="1"/>
    <col min="3849" max="3849" width="11" style="14" customWidth="1"/>
    <col min="3850" max="3850" width="0.85546875" style="14" customWidth="1"/>
    <col min="3851" max="3851" width="1.85546875" style="14" customWidth="1"/>
    <col min="3852" max="3852" width="11.85546875" style="14" bestFit="1" customWidth="1"/>
    <col min="3853" max="3853" width="15.140625" style="14" bestFit="1" customWidth="1"/>
    <col min="3854" max="3854" width="5" style="14" customWidth="1"/>
    <col min="3855" max="3855" width="10.42578125" style="14" bestFit="1" customWidth="1"/>
    <col min="3856" max="3856" width="5" style="14" customWidth="1"/>
    <col min="3857" max="3857" width="10.42578125" style="14" bestFit="1" customWidth="1"/>
    <col min="3858" max="3860" width="9" style="14"/>
    <col min="3861" max="3861" width="10.42578125" style="14" bestFit="1" customWidth="1"/>
    <col min="3862" max="4090" width="9" style="14"/>
    <col min="4091" max="4091" width="3.42578125" style="14" customWidth="1"/>
    <col min="4092" max="4092" width="4.85546875" style="14" customWidth="1"/>
    <col min="4093" max="4093" width="5.42578125" style="14" customWidth="1"/>
    <col min="4094" max="4094" width="31.140625" style="14" customWidth="1"/>
    <col min="4095" max="4095" width="7.5703125" style="14" customWidth="1"/>
    <col min="4096" max="4096" width="2.42578125" style="14" customWidth="1"/>
    <col min="4097" max="4097" width="11.42578125" style="14" customWidth="1"/>
    <col min="4098" max="4098" width="2.42578125" style="14" customWidth="1"/>
    <col min="4099" max="4099" width="11.42578125" style="14" customWidth="1"/>
    <col min="4100" max="4100" width="2.42578125" style="14" customWidth="1"/>
    <col min="4101" max="4101" width="10.85546875" style="14" customWidth="1"/>
    <col min="4102" max="4102" width="2.42578125" style="14" customWidth="1"/>
    <col min="4103" max="4103" width="11.140625" style="14" customWidth="1"/>
    <col min="4104" max="4104" width="1.85546875" style="14" customWidth="1"/>
    <col min="4105" max="4105" width="11" style="14" customWidth="1"/>
    <col min="4106" max="4106" width="0.85546875" style="14" customWidth="1"/>
    <col min="4107" max="4107" width="1.85546875" style="14" customWidth="1"/>
    <col min="4108" max="4108" width="11.85546875" style="14" bestFit="1" customWidth="1"/>
    <col min="4109" max="4109" width="15.140625" style="14" bestFit="1" customWidth="1"/>
    <col min="4110" max="4110" width="5" style="14" customWidth="1"/>
    <col min="4111" max="4111" width="10.42578125" style="14" bestFit="1" customWidth="1"/>
    <col min="4112" max="4112" width="5" style="14" customWidth="1"/>
    <col min="4113" max="4113" width="10.42578125" style="14" bestFit="1" customWidth="1"/>
    <col min="4114" max="4116" width="9" style="14"/>
    <col min="4117" max="4117" width="10.42578125" style="14" bestFit="1" customWidth="1"/>
    <col min="4118" max="4346" width="9" style="14"/>
    <col min="4347" max="4347" width="3.42578125" style="14" customWidth="1"/>
    <col min="4348" max="4348" width="4.85546875" style="14" customWidth="1"/>
    <col min="4349" max="4349" width="5.42578125" style="14" customWidth="1"/>
    <col min="4350" max="4350" width="31.140625" style="14" customWidth="1"/>
    <col min="4351" max="4351" width="7.5703125" style="14" customWidth="1"/>
    <col min="4352" max="4352" width="2.42578125" style="14" customWidth="1"/>
    <col min="4353" max="4353" width="11.42578125" style="14" customWidth="1"/>
    <col min="4354" max="4354" width="2.42578125" style="14" customWidth="1"/>
    <col min="4355" max="4355" width="11.42578125" style="14" customWidth="1"/>
    <col min="4356" max="4356" width="2.42578125" style="14" customWidth="1"/>
    <col min="4357" max="4357" width="10.85546875" style="14" customWidth="1"/>
    <col min="4358" max="4358" width="2.42578125" style="14" customWidth="1"/>
    <col min="4359" max="4359" width="11.140625" style="14" customWidth="1"/>
    <col min="4360" max="4360" width="1.85546875" style="14" customWidth="1"/>
    <col min="4361" max="4361" width="11" style="14" customWidth="1"/>
    <col min="4362" max="4362" width="0.85546875" style="14" customWidth="1"/>
    <col min="4363" max="4363" width="1.85546875" style="14" customWidth="1"/>
    <col min="4364" max="4364" width="11.85546875" style="14" bestFit="1" customWidth="1"/>
    <col min="4365" max="4365" width="15.140625" style="14" bestFit="1" customWidth="1"/>
    <col min="4366" max="4366" width="5" style="14" customWidth="1"/>
    <col min="4367" max="4367" width="10.42578125" style="14" bestFit="1" customWidth="1"/>
    <col min="4368" max="4368" width="5" style="14" customWidth="1"/>
    <col min="4369" max="4369" width="10.42578125" style="14" bestFit="1" customWidth="1"/>
    <col min="4370" max="4372" width="9" style="14"/>
    <col min="4373" max="4373" width="10.42578125" style="14" bestFit="1" customWidth="1"/>
    <col min="4374" max="4602" width="9" style="14"/>
    <col min="4603" max="4603" width="3.42578125" style="14" customWidth="1"/>
    <col min="4604" max="4604" width="4.85546875" style="14" customWidth="1"/>
    <col min="4605" max="4605" width="5.42578125" style="14" customWidth="1"/>
    <col min="4606" max="4606" width="31.140625" style="14" customWidth="1"/>
    <col min="4607" max="4607" width="7.5703125" style="14" customWidth="1"/>
    <col min="4608" max="4608" width="2.42578125" style="14" customWidth="1"/>
    <col min="4609" max="4609" width="11.42578125" style="14" customWidth="1"/>
    <col min="4610" max="4610" width="2.42578125" style="14" customWidth="1"/>
    <col min="4611" max="4611" width="11.42578125" style="14" customWidth="1"/>
    <col min="4612" max="4612" width="2.42578125" style="14" customWidth="1"/>
    <col min="4613" max="4613" width="10.85546875" style="14" customWidth="1"/>
    <col min="4614" max="4614" width="2.42578125" style="14" customWidth="1"/>
    <col min="4615" max="4615" width="11.140625" style="14" customWidth="1"/>
    <col min="4616" max="4616" width="1.85546875" style="14" customWidth="1"/>
    <col min="4617" max="4617" width="11" style="14" customWidth="1"/>
    <col min="4618" max="4618" width="0.85546875" style="14" customWidth="1"/>
    <col min="4619" max="4619" width="1.85546875" style="14" customWidth="1"/>
    <col min="4620" max="4620" width="11.85546875" style="14" bestFit="1" customWidth="1"/>
    <col min="4621" max="4621" width="15.140625" style="14" bestFit="1" customWidth="1"/>
    <col min="4622" max="4622" width="5" style="14" customWidth="1"/>
    <col min="4623" max="4623" width="10.42578125" style="14" bestFit="1" customWidth="1"/>
    <col min="4624" max="4624" width="5" style="14" customWidth="1"/>
    <col min="4625" max="4625" width="10.42578125" style="14" bestFit="1" customWidth="1"/>
    <col min="4626" max="4628" width="9" style="14"/>
    <col min="4629" max="4629" width="10.42578125" style="14" bestFit="1" customWidth="1"/>
    <col min="4630" max="4858" width="9" style="14"/>
    <col min="4859" max="4859" width="3.42578125" style="14" customWidth="1"/>
    <col min="4860" max="4860" width="4.85546875" style="14" customWidth="1"/>
    <col min="4861" max="4861" width="5.42578125" style="14" customWidth="1"/>
    <col min="4862" max="4862" width="31.140625" style="14" customWidth="1"/>
    <col min="4863" max="4863" width="7.5703125" style="14" customWidth="1"/>
    <col min="4864" max="4864" width="2.42578125" style="14" customWidth="1"/>
    <col min="4865" max="4865" width="11.42578125" style="14" customWidth="1"/>
    <col min="4866" max="4866" width="2.42578125" style="14" customWidth="1"/>
    <col min="4867" max="4867" width="11.42578125" style="14" customWidth="1"/>
    <col min="4868" max="4868" width="2.42578125" style="14" customWidth="1"/>
    <col min="4869" max="4869" width="10.85546875" style="14" customWidth="1"/>
    <col min="4870" max="4870" width="2.42578125" style="14" customWidth="1"/>
    <col min="4871" max="4871" width="11.140625" style="14" customWidth="1"/>
    <col min="4872" max="4872" width="1.85546875" style="14" customWidth="1"/>
    <col min="4873" max="4873" width="11" style="14" customWidth="1"/>
    <col min="4874" max="4874" width="0.85546875" style="14" customWidth="1"/>
    <col min="4875" max="4875" width="1.85546875" style="14" customWidth="1"/>
    <col min="4876" max="4876" width="11.85546875" style="14" bestFit="1" customWidth="1"/>
    <col min="4877" max="4877" width="15.140625" style="14" bestFit="1" customWidth="1"/>
    <col min="4878" max="4878" width="5" style="14" customWidth="1"/>
    <col min="4879" max="4879" width="10.42578125" style="14" bestFit="1" customWidth="1"/>
    <col min="4880" max="4880" width="5" style="14" customWidth="1"/>
    <col min="4881" max="4881" width="10.42578125" style="14" bestFit="1" customWidth="1"/>
    <col min="4882" max="4884" width="9" style="14"/>
    <col min="4885" max="4885" width="10.42578125" style="14" bestFit="1" customWidth="1"/>
    <col min="4886" max="5114" width="9" style="14"/>
    <col min="5115" max="5115" width="3.42578125" style="14" customWidth="1"/>
    <col min="5116" max="5116" width="4.85546875" style="14" customWidth="1"/>
    <col min="5117" max="5117" width="5.42578125" style="14" customWidth="1"/>
    <col min="5118" max="5118" width="31.140625" style="14" customWidth="1"/>
    <col min="5119" max="5119" width="7.5703125" style="14" customWidth="1"/>
    <col min="5120" max="5120" width="2.42578125" style="14" customWidth="1"/>
    <col min="5121" max="5121" width="11.42578125" style="14" customWidth="1"/>
    <col min="5122" max="5122" width="2.42578125" style="14" customWidth="1"/>
    <col min="5123" max="5123" width="11.42578125" style="14" customWidth="1"/>
    <col min="5124" max="5124" width="2.42578125" style="14" customWidth="1"/>
    <col min="5125" max="5125" width="10.85546875" style="14" customWidth="1"/>
    <col min="5126" max="5126" width="2.42578125" style="14" customWidth="1"/>
    <col min="5127" max="5127" width="11.140625" style="14" customWidth="1"/>
    <col min="5128" max="5128" width="1.85546875" style="14" customWidth="1"/>
    <col min="5129" max="5129" width="11" style="14" customWidth="1"/>
    <col min="5130" max="5130" width="0.85546875" style="14" customWidth="1"/>
    <col min="5131" max="5131" width="1.85546875" style="14" customWidth="1"/>
    <col min="5132" max="5132" width="11.85546875" style="14" bestFit="1" customWidth="1"/>
    <col min="5133" max="5133" width="15.140625" style="14" bestFit="1" customWidth="1"/>
    <col min="5134" max="5134" width="5" style="14" customWidth="1"/>
    <col min="5135" max="5135" width="10.42578125" style="14" bestFit="1" customWidth="1"/>
    <col min="5136" max="5136" width="5" style="14" customWidth="1"/>
    <col min="5137" max="5137" width="10.42578125" style="14" bestFit="1" customWidth="1"/>
    <col min="5138" max="5140" width="9" style="14"/>
    <col min="5141" max="5141" width="10.42578125" style="14" bestFit="1" customWidth="1"/>
    <col min="5142" max="5370" width="9" style="14"/>
    <col min="5371" max="5371" width="3.42578125" style="14" customWidth="1"/>
    <col min="5372" max="5372" width="4.85546875" style="14" customWidth="1"/>
    <col min="5373" max="5373" width="5.42578125" style="14" customWidth="1"/>
    <col min="5374" max="5374" width="31.140625" style="14" customWidth="1"/>
    <col min="5375" max="5375" width="7.5703125" style="14" customWidth="1"/>
    <col min="5376" max="5376" width="2.42578125" style="14" customWidth="1"/>
    <col min="5377" max="5377" width="11.42578125" style="14" customWidth="1"/>
    <col min="5378" max="5378" width="2.42578125" style="14" customWidth="1"/>
    <col min="5379" max="5379" width="11.42578125" style="14" customWidth="1"/>
    <col min="5380" max="5380" width="2.42578125" style="14" customWidth="1"/>
    <col min="5381" max="5381" width="10.85546875" style="14" customWidth="1"/>
    <col min="5382" max="5382" width="2.42578125" style="14" customWidth="1"/>
    <col min="5383" max="5383" width="11.140625" style="14" customWidth="1"/>
    <col min="5384" max="5384" width="1.85546875" style="14" customWidth="1"/>
    <col min="5385" max="5385" width="11" style="14" customWidth="1"/>
    <col min="5386" max="5386" width="0.85546875" style="14" customWidth="1"/>
    <col min="5387" max="5387" width="1.85546875" style="14" customWidth="1"/>
    <col min="5388" max="5388" width="11.85546875" style="14" bestFit="1" customWidth="1"/>
    <col min="5389" max="5389" width="15.140625" style="14" bestFit="1" customWidth="1"/>
    <col min="5390" max="5390" width="5" style="14" customWidth="1"/>
    <col min="5391" max="5391" width="10.42578125" style="14" bestFit="1" customWidth="1"/>
    <col min="5392" max="5392" width="5" style="14" customWidth="1"/>
    <col min="5393" max="5393" width="10.42578125" style="14" bestFit="1" customWidth="1"/>
    <col min="5394" max="5396" width="9" style="14"/>
    <col min="5397" max="5397" width="10.42578125" style="14" bestFit="1" customWidth="1"/>
    <col min="5398" max="5626" width="9" style="14"/>
    <col min="5627" max="5627" width="3.42578125" style="14" customWidth="1"/>
    <col min="5628" max="5628" width="4.85546875" style="14" customWidth="1"/>
    <col min="5629" max="5629" width="5.42578125" style="14" customWidth="1"/>
    <col min="5630" max="5630" width="31.140625" style="14" customWidth="1"/>
    <col min="5631" max="5631" width="7.5703125" style="14" customWidth="1"/>
    <col min="5632" max="5632" width="2.42578125" style="14" customWidth="1"/>
    <col min="5633" max="5633" width="11.42578125" style="14" customWidth="1"/>
    <col min="5634" max="5634" width="2.42578125" style="14" customWidth="1"/>
    <col min="5635" max="5635" width="11.42578125" style="14" customWidth="1"/>
    <col min="5636" max="5636" width="2.42578125" style="14" customWidth="1"/>
    <col min="5637" max="5637" width="10.85546875" style="14" customWidth="1"/>
    <col min="5638" max="5638" width="2.42578125" style="14" customWidth="1"/>
    <col min="5639" max="5639" width="11.140625" style="14" customWidth="1"/>
    <col min="5640" max="5640" width="1.85546875" style="14" customWidth="1"/>
    <col min="5641" max="5641" width="11" style="14" customWidth="1"/>
    <col min="5642" max="5642" width="0.85546875" style="14" customWidth="1"/>
    <col min="5643" max="5643" width="1.85546875" style="14" customWidth="1"/>
    <col min="5644" max="5644" width="11.85546875" style="14" bestFit="1" customWidth="1"/>
    <col min="5645" max="5645" width="15.140625" style="14" bestFit="1" customWidth="1"/>
    <col min="5646" max="5646" width="5" style="14" customWidth="1"/>
    <col min="5647" max="5647" width="10.42578125" style="14" bestFit="1" customWidth="1"/>
    <col min="5648" max="5648" width="5" style="14" customWidth="1"/>
    <col min="5649" max="5649" width="10.42578125" style="14" bestFit="1" customWidth="1"/>
    <col min="5650" max="5652" width="9" style="14"/>
    <col min="5653" max="5653" width="10.42578125" style="14" bestFit="1" customWidth="1"/>
    <col min="5654" max="5882" width="9" style="14"/>
    <col min="5883" max="5883" width="3.42578125" style="14" customWidth="1"/>
    <col min="5884" max="5884" width="4.85546875" style="14" customWidth="1"/>
    <col min="5885" max="5885" width="5.42578125" style="14" customWidth="1"/>
    <col min="5886" max="5886" width="31.140625" style="14" customWidth="1"/>
    <col min="5887" max="5887" width="7.5703125" style="14" customWidth="1"/>
    <col min="5888" max="5888" width="2.42578125" style="14" customWidth="1"/>
    <col min="5889" max="5889" width="11.42578125" style="14" customWidth="1"/>
    <col min="5890" max="5890" width="2.42578125" style="14" customWidth="1"/>
    <col min="5891" max="5891" width="11.42578125" style="14" customWidth="1"/>
    <col min="5892" max="5892" width="2.42578125" style="14" customWidth="1"/>
    <col min="5893" max="5893" width="10.85546875" style="14" customWidth="1"/>
    <col min="5894" max="5894" width="2.42578125" style="14" customWidth="1"/>
    <col min="5895" max="5895" width="11.140625" style="14" customWidth="1"/>
    <col min="5896" max="5896" width="1.85546875" style="14" customWidth="1"/>
    <col min="5897" max="5897" width="11" style="14" customWidth="1"/>
    <col min="5898" max="5898" width="0.85546875" style="14" customWidth="1"/>
    <col min="5899" max="5899" width="1.85546875" style="14" customWidth="1"/>
    <col min="5900" max="5900" width="11.85546875" style="14" bestFit="1" customWidth="1"/>
    <col min="5901" max="5901" width="15.140625" style="14" bestFit="1" customWidth="1"/>
    <col min="5902" max="5902" width="5" style="14" customWidth="1"/>
    <col min="5903" max="5903" width="10.42578125" style="14" bestFit="1" customWidth="1"/>
    <col min="5904" max="5904" width="5" style="14" customWidth="1"/>
    <col min="5905" max="5905" width="10.42578125" style="14" bestFit="1" customWidth="1"/>
    <col min="5906" max="5908" width="9" style="14"/>
    <col min="5909" max="5909" width="10.42578125" style="14" bestFit="1" customWidth="1"/>
    <col min="5910" max="6138" width="9" style="14"/>
    <col min="6139" max="6139" width="3.42578125" style="14" customWidth="1"/>
    <col min="6140" max="6140" width="4.85546875" style="14" customWidth="1"/>
    <col min="6141" max="6141" width="5.42578125" style="14" customWidth="1"/>
    <col min="6142" max="6142" width="31.140625" style="14" customWidth="1"/>
    <col min="6143" max="6143" width="7.5703125" style="14" customWidth="1"/>
    <col min="6144" max="6144" width="2.42578125" style="14" customWidth="1"/>
    <col min="6145" max="6145" width="11.42578125" style="14" customWidth="1"/>
    <col min="6146" max="6146" width="2.42578125" style="14" customWidth="1"/>
    <col min="6147" max="6147" width="11.42578125" style="14" customWidth="1"/>
    <col min="6148" max="6148" width="2.42578125" style="14" customWidth="1"/>
    <col min="6149" max="6149" width="10.85546875" style="14" customWidth="1"/>
    <col min="6150" max="6150" width="2.42578125" style="14" customWidth="1"/>
    <col min="6151" max="6151" width="11.140625" style="14" customWidth="1"/>
    <col min="6152" max="6152" width="1.85546875" style="14" customWidth="1"/>
    <col min="6153" max="6153" width="11" style="14" customWidth="1"/>
    <col min="6154" max="6154" width="0.85546875" style="14" customWidth="1"/>
    <col min="6155" max="6155" width="1.85546875" style="14" customWidth="1"/>
    <col min="6156" max="6156" width="11.85546875" style="14" bestFit="1" customWidth="1"/>
    <col min="6157" max="6157" width="15.140625" style="14" bestFit="1" customWidth="1"/>
    <col min="6158" max="6158" width="5" style="14" customWidth="1"/>
    <col min="6159" max="6159" width="10.42578125" style="14" bestFit="1" customWidth="1"/>
    <col min="6160" max="6160" width="5" style="14" customWidth="1"/>
    <col min="6161" max="6161" width="10.42578125" style="14" bestFit="1" customWidth="1"/>
    <col min="6162" max="6164" width="9" style="14"/>
    <col min="6165" max="6165" width="10.42578125" style="14" bestFit="1" customWidth="1"/>
    <col min="6166" max="6394" width="9" style="14"/>
    <col min="6395" max="6395" width="3.42578125" style="14" customWidth="1"/>
    <col min="6396" max="6396" width="4.85546875" style="14" customWidth="1"/>
    <col min="6397" max="6397" width="5.42578125" style="14" customWidth="1"/>
    <col min="6398" max="6398" width="31.140625" style="14" customWidth="1"/>
    <col min="6399" max="6399" width="7.5703125" style="14" customWidth="1"/>
    <col min="6400" max="6400" width="2.42578125" style="14" customWidth="1"/>
    <col min="6401" max="6401" width="11.42578125" style="14" customWidth="1"/>
    <col min="6402" max="6402" width="2.42578125" style="14" customWidth="1"/>
    <col min="6403" max="6403" width="11.42578125" style="14" customWidth="1"/>
    <col min="6404" max="6404" width="2.42578125" style="14" customWidth="1"/>
    <col min="6405" max="6405" width="10.85546875" style="14" customWidth="1"/>
    <col min="6406" max="6406" width="2.42578125" style="14" customWidth="1"/>
    <col min="6407" max="6407" width="11.140625" style="14" customWidth="1"/>
    <col min="6408" max="6408" width="1.85546875" style="14" customWidth="1"/>
    <col min="6409" max="6409" width="11" style="14" customWidth="1"/>
    <col min="6410" max="6410" width="0.85546875" style="14" customWidth="1"/>
    <col min="6411" max="6411" width="1.85546875" style="14" customWidth="1"/>
    <col min="6412" max="6412" width="11.85546875" style="14" bestFit="1" customWidth="1"/>
    <col min="6413" max="6413" width="15.140625" style="14" bestFit="1" customWidth="1"/>
    <col min="6414" max="6414" width="5" style="14" customWidth="1"/>
    <col min="6415" max="6415" width="10.42578125" style="14" bestFit="1" customWidth="1"/>
    <col min="6416" max="6416" width="5" style="14" customWidth="1"/>
    <col min="6417" max="6417" width="10.42578125" style="14" bestFit="1" customWidth="1"/>
    <col min="6418" max="6420" width="9" style="14"/>
    <col min="6421" max="6421" width="10.42578125" style="14" bestFit="1" customWidth="1"/>
    <col min="6422" max="6650" width="9" style="14"/>
    <col min="6651" max="6651" width="3.42578125" style="14" customWidth="1"/>
    <col min="6652" max="6652" width="4.85546875" style="14" customWidth="1"/>
    <col min="6653" max="6653" width="5.42578125" style="14" customWidth="1"/>
    <col min="6654" max="6654" width="31.140625" style="14" customWidth="1"/>
    <col min="6655" max="6655" width="7.5703125" style="14" customWidth="1"/>
    <col min="6656" max="6656" width="2.42578125" style="14" customWidth="1"/>
    <col min="6657" max="6657" width="11.42578125" style="14" customWidth="1"/>
    <col min="6658" max="6658" width="2.42578125" style="14" customWidth="1"/>
    <col min="6659" max="6659" width="11.42578125" style="14" customWidth="1"/>
    <col min="6660" max="6660" width="2.42578125" style="14" customWidth="1"/>
    <col min="6661" max="6661" width="10.85546875" style="14" customWidth="1"/>
    <col min="6662" max="6662" width="2.42578125" style="14" customWidth="1"/>
    <col min="6663" max="6663" width="11.140625" style="14" customWidth="1"/>
    <col min="6664" max="6664" width="1.85546875" style="14" customWidth="1"/>
    <col min="6665" max="6665" width="11" style="14" customWidth="1"/>
    <col min="6666" max="6666" width="0.85546875" style="14" customWidth="1"/>
    <col min="6667" max="6667" width="1.85546875" style="14" customWidth="1"/>
    <col min="6668" max="6668" width="11.85546875" style="14" bestFit="1" customWidth="1"/>
    <col min="6669" max="6669" width="15.140625" style="14" bestFit="1" customWidth="1"/>
    <col min="6670" max="6670" width="5" style="14" customWidth="1"/>
    <col min="6671" max="6671" width="10.42578125" style="14" bestFit="1" customWidth="1"/>
    <col min="6672" max="6672" width="5" style="14" customWidth="1"/>
    <col min="6673" max="6673" width="10.42578125" style="14" bestFit="1" customWidth="1"/>
    <col min="6674" max="6676" width="9" style="14"/>
    <col min="6677" max="6677" width="10.42578125" style="14" bestFit="1" customWidth="1"/>
    <col min="6678" max="6906" width="9" style="14"/>
    <col min="6907" max="6907" width="3.42578125" style="14" customWidth="1"/>
    <col min="6908" max="6908" width="4.85546875" style="14" customWidth="1"/>
    <col min="6909" max="6909" width="5.42578125" style="14" customWidth="1"/>
    <col min="6910" max="6910" width="31.140625" style="14" customWidth="1"/>
    <col min="6911" max="6911" width="7.5703125" style="14" customWidth="1"/>
    <col min="6912" max="6912" width="2.42578125" style="14" customWidth="1"/>
    <col min="6913" max="6913" width="11.42578125" style="14" customWidth="1"/>
    <col min="6914" max="6914" width="2.42578125" style="14" customWidth="1"/>
    <col min="6915" max="6915" width="11.42578125" style="14" customWidth="1"/>
    <col min="6916" max="6916" width="2.42578125" style="14" customWidth="1"/>
    <col min="6917" max="6917" width="10.85546875" style="14" customWidth="1"/>
    <col min="6918" max="6918" width="2.42578125" style="14" customWidth="1"/>
    <col min="6919" max="6919" width="11.140625" style="14" customWidth="1"/>
    <col min="6920" max="6920" width="1.85546875" style="14" customWidth="1"/>
    <col min="6921" max="6921" width="11" style="14" customWidth="1"/>
    <col min="6922" max="6922" width="0.85546875" style="14" customWidth="1"/>
    <col min="6923" max="6923" width="1.85546875" style="14" customWidth="1"/>
    <col min="6924" max="6924" width="11.85546875" style="14" bestFit="1" customWidth="1"/>
    <col min="6925" max="6925" width="15.140625" style="14" bestFit="1" customWidth="1"/>
    <col min="6926" max="6926" width="5" style="14" customWidth="1"/>
    <col min="6927" max="6927" width="10.42578125" style="14" bestFit="1" customWidth="1"/>
    <col min="6928" max="6928" width="5" style="14" customWidth="1"/>
    <col min="6929" max="6929" width="10.42578125" style="14" bestFit="1" customWidth="1"/>
    <col min="6930" max="6932" width="9" style="14"/>
    <col min="6933" max="6933" width="10.42578125" style="14" bestFit="1" customWidth="1"/>
    <col min="6934" max="7162" width="9" style="14"/>
    <col min="7163" max="7163" width="3.42578125" style="14" customWidth="1"/>
    <col min="7164" max="7164" width="4.85546875" style="14" customWidth="1"/>
    <col min="7165" max="7165" width="5.42578125" style="14" customWidth="1"/>
    <col min="7166" max="7166" width="31.140625" style="14" customWidth="1"/>
    <col min="7167" max="7167" width="7.5703125" style="14" customWidth="1"/>
    <col min="7168" max="7168" width="2.42578125" style="14" customWidth="1"/>
    <col min="7169" max="7169" width="11.42578125" style="14" customWidth="1"/>
    <col min="7170" max="7170" width="2.42578125" style="14" customWidth="1"/>
    <col min="7171" max="7171" width="11.42578125" style="14" customWidth="1"/>
    <col min="7172" max="7172" width="2.42578125" style="14" customWidth="1"/>
    <col min="7173" max="7173" width="10.85546875" style="14" customWidth="1"/>
    <col min="7174" max="7174" width="2.42578125" style="14" customWidth="1"/>
    <col min="7175" max="7175" width="11.140625" style="14" customWidth="1"/>
    <col min="7176" max="7176" width="1.85546875" style="14" customWidth="1"/>
    <col min="7177" max="7177" width="11" style="14" customWidth="1"/>
    <col min="7178" max="7178" width="0.85546875" style="14" customWidth="1"/>
    <col min="7179" max="7179" width="1.85546875" style="14" customWidth="1"/>
    <col min="7180" max="7180" width="11.85546875" style="14" bestFit="1" customWidth="1"/>
    <col min="7181" max="7181" width="15.140625" style="14" bestFit="1" customWidth="1"/>
    <col min="7182" max="7182" width="5" style="14" customWidth="1"/>
    <col min="7183" max="7183" width="10.42578125" style="14" bestFit="1" customWidth="1"/>
    <col min="7184" max="7184" width="5" style="14" customWidth="1"/>
    <col min="7185" max="7185" width="10.42578125" style="14" bestFit="1" customWidth="1"/>
    <col min="7186" max="7188" width="9" style="14"/>
    <col min="7189" max="7189" width="10.42578125" style="14" bestFit="1" customWidth="1"/>
    <col min="7190" max="7418" width="9" style="14"/>
    <col min="7419" max="7419" width="3.42578125" style="14" customWidth="1"/>
    <col min="7420" max="7420" width="4.85546875" style="14" customWidth="1"/>
    <col min="7421" max="7421" width="5.42578125" style="14" customWidth="1"/>
    <col min="7422" max="7422" width="31.140625" style="14" customWidth="1"/>
    <col min="7423" max="7423" width="7.5703125" style="14" customWidth="1"/>
    <col min="7424" max="7424" width="2.42578125" style="14" customWidth="1"/>
    <col min="7425" max="7425" width="11.42578125" style="14" customWidth="1"/>
    <col min="7426" max="7426" width="2.42578125" style="14" customWidth="1"/>
    <col min="7427" max="7427" width="11.42578125" style="14" customWidth="1"/>
    <col min="7428" max="7428" width="2.42578125" style="14" customWidth="1"/>
    <col min="7429" max="7429" width="10.85546875" style="14" customWidth="1"/>
    <col min="7430" max="7430" width="2.42578125" style="14" customWidth="1"/>
    <col min="7431" max="7431" width="11.140625" style="14" customWidth="1"/>
    <col min="7432" max="7432" width="1.85546875" style="14" customWidth="1"/>
    <col min="7433" max="7433" width="11" style="14" customWidth="1"/>
    <col min="7434" max="7434" width="0.85546875" style="14" customWidth="1"/>
    <col min="7435" max="7435" width="1.85546875" style="14" customWidth="1"/>
    <col min="7436" max="7436" width="11.85546875" style="14" bestFit="1" customWidth="1"/>
    <col min="7437" max="7437" width="15.140625" style="14" bestFit="1" customWidth="1"/>
    <col min="7438" max="7438" width="5" style="14" customWidth="1"/>
    <col min="7439" max="7439" width="10.42578125" style="14" bestFit="1" customWidth="1"/>
    <col min="7440" max="7440" width="5" style="14" customWidth="1"/>
    <col min="7441" max="7441" width="10.42578125" style="14" bestFit="1" customWidth="1"/>
    <col min="7442" max="7444" width="9" style="14"/>
    <col min="7445" max="7445" width="10.42578125" style="14" bestFit="1" customWidth="1"/>
    <col min="7446" max="7674" width="9" style="14"/>
    <col min="7675" max="7675" width="3.42578125" style="14" customWidth="1"/>
    <col min="7676" max="7676" width="4.85546875" style="14" customWidth="1"/>
    <col min="7677" max="7677" width="5.42578125" style="14" customWidth="1"/>
    <col min="7678" max="7678" width="31.140625" style="14" customWidth="1"/>
    <col min="7679" max="7679" width="7.5703125" style="14" customWidth="1"/>
    <col min="7680" max="7680" width="2.42578125" style="14" customWidth="1"/>
    <col min="7681" max="7681" width="11.42578125" style="14" customWidth="1"/>
    <col min="7682" max="7682" width="2.42578125" style="14" customWidth="1"/>
    <col min="7683" max="7683" width="11.42578125" style="14" customWidth="1"/>
    <col min="7684" max="7684" width="2.42578125" style="14" customWidth="1"/>
    <col min="7685" max="7685" width="10.85546875" style="14" customWidth="1"/>
    <col min="7686" max="7686" width="2.42578125" style="14" customWidth="1"/>
    <col min="7687" max="7687" width="11.140625" style="14" customWidth="1"/>
    <col min="7688" max="7688" width="1.85546875" style="14" customWidth="1"/>
    <col min="7689" max="7689" width="11" style="14" customWidth="1"/>
    <col min="7690" max="7690" width="0.85546875" style="14" customWidth="1"/>
    <col min="7691" max="7691" width="1.85546875" style="14" customWidth="1"/>
    <col min="7692" max="7692" width="11.85546875" style="14" bestFit="1" customWidth="1"/>
    <col min="7693" max="7693" width="15.140625" style="14" bestFit="1" customWidth="1"/>
    <col min="7694" max="7694" width="5" style="14" customWidth="1"/>
    <col min="7695" max="7695" width="10.42578125" style="14" bestFit="1" customWidth="1"/>
    <col min="7696" max="7696" width="5" style="14" customWidth="1"/>
    <col min="7697" max="7697" width="10.42578125" style="14" bestFit="1" customWidth="1"/>
    <col min="7698" max="7700" width="9" style="14"/>
    <col min="7701" max="7701" width="10.42578125" style="14" bestFit="1" customWidth="1"/>
    <col min="7702" max="7930" width="9" style="14"/>
    <col min="7931" max="7931" width="3.42578125" style="14" customWidth="1"/>
    <col min="7932" max="7932" width="4.85546875" style="14" customWidth="1"/>
    <col min="7933" max="7933" width="5.42578125" style="14" customWidth="1"/>
    <col min="7934" max="7934" width="31.140625" style="14" customWidth="1"/>
    <col min="7935" max="7935" width="7.5703125" style="14" customWidth="1"/>
    <col min="7936" max="7936" width="2.42578125" style="14" customWidth="1"/>
    <col min="7937" max="7937" width="11.42578125" style="14" customWidth="1"/>
    <col min="7938" max="7938" width="2.42578125" style="14" customWidth="1"/>
    <col min="7939" max="7939" width="11.42578125" style="14" customWidth="1"/>
    <col min="7940" max="7940" width="2.42578125" style="14" customWidth="1"/>
    <col min="7941" max="7941" width="10.85546875" style="14" customWidth="1"/>
    <col min="7942" max="7942" width="2.42578125" style="14" customWidth="1"/>
    <col min="7943" max="7943" width="11.140625" style="14" customWidth="1"/>
    <col min="7944" max="7944" width="1.85546875" style="14" customWidth="1"/>
    <col min="7945" max="7945" width="11" style="14" customWidth="1"/>
    <col min="7946" max="7946" width="0.85546875" style="14" customWidth="1"/>
    <col min="7947" max="7947" width="1.85546875" style="14" customWidth="1"/>
    <col min="7948" max="7948" width="11.85546875" style="14" bestFit="1" customWidth="1"/>
    <col min="7949" max="7949" width="15.140625" style="14" bestFit="1" customWidth="1"/>
    <col min="7950" max="7950" width="5" style="14" customWidth="1"/>
    <col min="7951" max="7951" width="10.42578125" style="14" bestFit="1" customWidth="1"/>
    <col min="7952" max="7952" width="5" style="14" customWidth="1"/>
    <col min="7953" max="7953" width="10.42578125" style="14" bestFit="1" customWidth="1"/>
    <col min="7954" max="7956" width="9" style="14"/>
    <col min="7957" max="7957" width="10.42578125" style="14" bestFit="1" customWidth="1"/>
    <col min="7958" max="8186" width="9" style="14"/>
    <col min="8187" max="8187" width="3.42578125" style="14" customWidth="1"/>
    <col min="8188" max="8188" width="4.85546875" style="14" customWidth="1"/>
    <col min="8189" max="8189" width="5.42578125" style="14" customWidth="1"/>
    <col min="8190" max="8190" width="31.140625" style="14" customWidth="1"/>
    <col min="8191" max="8191" width="7.5703125" style="14" customWidth="1"/>
    <col min="8192" max="8192" width="2.42578125" style="14" customWidth="1"/>
    <col min="8193" max="8193" width="11.42578125" style="14" customWidth="1"/>
    <col min="8194" max="8194" width="2.42578125" style="14" customWidth="1"/>
    <col min="8195" max="8195" width="11.42578125" style="14" customWidth="1"/>
    <col min="8196" max="8196" width="2.42578125" style="14" customWidth="1"/>
    <col min="8197" max="8197" width="10.85546875" style="14" customWidth="1"/>
    <col min="8198" max="8198" width="2.42578125" style="14" customWidth="1"/>
    <col min="8199" max="8199" width="11.140625" style="14" customWidth="1"/>
    <col min="8200" max="8200" width="1.85546875" style="14" customWidth="1"/>
    <col min="8201" max="8201" width="11" style="14" customWidth="1"/>
    <col min="8202" max="8202" width="0.85546875" style="14" customWidth="1"/>
    <col min="8203" max="8203" width="1.85546875" style="14" customWidth="1"/>
    <col min="8204" max="8204" width="11.85546875" style="14" bestFit="1" customWidth="1"/>
    <col min="8205" max="8205" width="15.140625" style="14" bestFit="1" customWidth="1"/>
    <col min="8206" max="8206" width="5" style="14" customWidth="1"/>
    <col min="8207" max="8207" width="10.42578125" style="14" bestFit="1" customWidth="1"/>
    <col min="8208" max="8208" width="5" style="14" customWidth="1"/>
    <col min="8209" max="8209" width="10.42578125" style="14" bestFit="1" customWidth="1"/>
    <col min="8210" max="8212" width="9" style="14"/>
    <col min="8213" max="8213" width="10.42578125" style="14" bestFit="1" customWidth="1"/>
    <col min="8214" max="8442" width="9" style="14"/>
    <col min="8443" max="8443" width="3.42578125" style="14" customWidth="1"/>
    <col min="8444" max="8444" width="4.85546875" style="14" customWidth="1"/>
    <col min="8445" max="8445" width="5.42578125" style="14" customWidth="1"/>
    <col min="8446" max="8446" width="31.140625" style="14" customWidth="1"/>
    <col min="8447" max="8447" width="7.5703125" style="14" customWidth="1"/>
    <col min="8448" max="8448" width="2.42578125" style="14" customWidth="1"/>
    <col min="8449" max="8449" width="11.42578125" style="14" customWidth="1"/>
    <col min="8450" max="8450" width="2.42578125" style="14" customWidth="1"/>
    <col min="8451" max="8451" width="11.42578125" style="14" customWidth="1"/>
    <col min="8452" max="8452" width="2.42578125" style="14" customWidth="1"/>
    <col min="8453" max="8453" width="10.85546875" style="14" customWidth="1"/>
    <col min="8454" max="8454" width="2.42578125" style="14" customWidth="1"/>
    <col min="8455" max="8455" width="11.140625" style="14" customWidth="1"/>
    <col min="8456" max="8456" width="1.85546875" style="14" customWidth="1"/>
    <col min="8457" max="8457" width="11" style="14" customWidth="1"/>
    <col min="8458" max="8458" width="0.85546875" style="14" customWidth="1"/>
    <col min="8459" max="8459" width="1.85546875" style="14" customWidth="1"/>
    <col min="8460" max="8460" width="11.85546875" style="14" bestFit="1" customWidth="1"/>
    <col min="8461" max="8461" width="15.140625" style="14" bestFit="1" customWidth="1"/>
    <col min="8462" max="8462" width="5" style="14" customWidth="1"/>
    <col min="8463" max="8463" width="10.42578125" style="14" bestFit="1" customWidth="1"/>
    <col min="8464" max="8464" width="5" style="14" customWidth="1"/>
    <col min="8465" max="8465" width="10.42578125" style="14" bestFit="1" customWidth="1"/>
    <col min="8466" max="8468" width="9" style="14"/>
    <col min="8469" max="8469" width="10.42578125" style="14" bestFit="1" customWidth="1"/>
    <col min="8470" max="8698" width="9" style="14"/>
    <col min="8699" max="8699" width="3.42578125" style="14" customWidth="1"/>
    <col min="8700" max="8700" width="4.85546875" style="14" customWidth="1"/>
    <col min="8701" max="8701" width="5.42578125" style="14" customWidth="1"/>
    <col min="8702" max="8702" width="31.140625" style="14" customWidth="1"/>
    <col min="8703" max="8703" width="7.5703125" style="14" customWidth="1"/>
    <col min="8704" max="8704" width="2.42578125" style="14" customWidth="1"/>
    <col min="8705" max="8705" width="11.42578125" style="14" customWidth="1"/>
    <col min="8706" max="8706" width="2.42578125" style="14" customWidth="1"/>
    <col min="8707" max="8707" width="11.42578125" style="14" customWidth="1"/>
    <col min="8708" max="8708" width="2.42578125" style="14" customWidth="1"/>
    <col min="8709" max="8709" width="10.85546875" style="14" customWidth="1"/>
    <col min="8710" max="8710" width="2.42578125" style="14" customWidth="1"/>
    <col min="8711" max="8711" width="11.140625" style="14" customWidth="1"/>
    <col min="8712" max="8712" width="1.85546875" style="14" customWidth="1"/>
    <col min="8713" max="8713" width="11" style="14" customWidth="1"/>
    <col min="8714" max="8714" width="0.85546875" style="14" customWidth="1"/>
    <col min="8715" max="8715" width="1.85546875" style="14" customWidth="1"/>
    <col min="8716" max="8716" width="11.85546875" style="14" bestFit="1" customWidth="1"/>
    <col min="8717" max="8717" width="15.140625" style="14" bestFit="1" customWidth="1"/>
    <col min="8718" max="8718" width="5" style="14" customWidth="1"/>
    <col min="8719" max="8719" width="10.42578125" style="14" bestFit="1" customWidth="1"/>
    <col min="8720" max="8720" width="5" style="14" customWidth="1"/>
    <col min="8721" max="8721" width="10.42578125" style="14" bestFit="1" customWidth="1"/>
    <col min="8722" max="8724" width="9" style="14"/>
    <col min="8725" max="8725" width="10.42578125" style="14" bestFit="1" customWidth="1"/>
    <col min="8726" max="8954" width="9" style="14"/>
    <col min="8955" max="8955" width="3.42578125" style="14" customWidth="1"/>
    <col min="8956" max="8956" width="4.85546875" style="14" customWidth="1"/>
    <col min="8957" max="8957" width="5.42578125" style="14" customWidth="1"/>
    <col min="8958" max="8958" width="31.140625" style="14" customWidth="1"/>
    <col min="8959" max="8959" width="7.5703125" style="14" customWidth="1"/>
    <col min="8960" max="8960" width="2.42578125" style="14" customWidth="1"/>
    <col min="8961" max="8961" width="11.42578125" style="14" customWidth="1"/>
    <col min="8962" max="8962" width="2.42578125" style="14" customWidth="1"/>
    <col min="8963" max="8963" width="11.42578125" style="14" customWidth="1"/>
    <col min="8964" max="8964" width="2.42578125" style="14" customWidth="1"/>
    <col min="8965" max="8965" width="10.85546875" style="14" customWidth="1"/>
    <col min="8966" max="8966" width="2.42578125" style="14" customWidth="1"/>
    <col min="8967" max="8967" width="11.140625" style="14" customWidth="1"/>
    <col min="8968" max="8968" width="1.85546875" style="14" customWidth="1"/>
    <col min="8969" max="8969" width="11" style="14" customWidth="1"/>
    <col min="8970" max="8970" width="0.85546875" style="14" customWidth="1"/>
    <col min="8971" max="8971" width="1.85546875" style="14" customWidth="1"/>
    <col min="8972" max="8972" width="11.85546875" style="14" bestFit="1" customWidth="1"/>
    <col min="8973" max="8973" width="15.140625" style="14" bestFit="1" customWidth="1"/>
    <col min="8974" max="8974" width="5" style="14" customWidth="1"/>
    <col min="8975" max="8975" width="10.42578125" style="14" bestFit="1" customWidth="1"/>
    <col min="8976" max="8976" width="5" style="14" customWidth="1"/>
    <col min="8977" max="8977" width="10.42578125" style="14" bestFit="1" customWidth="1"/>
    <col min="8978" max="8980" width="9" style="14"/>
    <col min="8981" max="8981" width="10.42578125" style="14" bestFit="1" customWidth="1"/>
    <col min="8982" max="9210" width="9" style="14"/>
    <col min="9211" max="9211" width="3.42578125" style="14" customWidth="1"/>
    <col min="9212" max="9212" width="4.85546875" style="14" customWidth="1"/>
    <col min="9213" max="9213" width="5.42578125" style="14" customWidth="1"/>
    <col min="9214" max="9214" width="31.140625" style="14" customWidth="1"/>
    <col min="9215" max="9215" width="7.5703125" style="14" customWidth="1"/>
    <col min="9216" max="9216" width="2.42578125" style="14" customWidth="1"/>
    <col min="9217" max="9217" width="11.42578125" style="14" customWidth="1"/>
    <col min="9218" max="9218" width="2.42578125" style="14" customWidth="1"/>
    <col min="9219" max="9219" width="11.42578125" style="14" customWidth="1"/>
    <col min="9220" max="9220" width="2.42578125" style="14" customWidth="1"/>
    <col min="9221" max="9221" width="10.85546875" style="14" customWidth="1"/>
    <col min="9222" max="9222" width="2.42578125" style="14" customWidth="1"/>
    <col min="9223" max="9223" width="11.140625" style="14" customWidth="1"/>
    <col min="9224" max="9224" width="1.85546875" style="14" customWidth="1"/>
    <col min="9225" max="9225" width="11" style="14" customWidth="1"/>
    <col min="9226" max="9226" width="0.85546875" style="14" customWidth="1"/>
    <col min="9227" max="9227" width="1.85546875" style="14" customWidth="1"/>
    <col min="9228" max="9228" width="11.85546875" style="14" bestFit="1" customWidth="1"/>
    <col min="9229" max="9229" width="15.140625" style="14" bestFit="1" customWidth="1"/>
    <col min="9230" max="9230" width="5" style="14" customWidth="1"/>
    <col min="9231" max="9231" width="10.42578125" style="14" bestFit="1" customWidth="1"/>
    <col min="9232" max="9232" width="5" style="14" customWidth="1"/>
    <col min="9233" max="9233" width="10.42578125" style="14" bestFit="1" customWidth="1"/>
    <col min="9234" max="9236" width="9" style="14"/>
    <col min="9237" max="9237" width="10.42578125" style="14" bestFit="1" customWidth="1"/>
    <col min="9238" max="9466" width="9" style="14"/>
    <col min="9467" max="9467" width="3.42578125" style="14" customWidth="1"/>
    <col min="9468" max="9468" width="4.85546875" style="14" customWidth="1"/>
    <col min="9469" max="9469" width="5.42578125" style="14" customWidth="1"/>
    <col min="9470" max="9470" width="31.140625" style="14" customWidth="1"/>
    <col min="9471" max="9471" width="7.5703125" style="14" customWidth="1"/>
    <col min="9472" max="9472" width="2.42578125" style="14" customWidth="1"/>
    <col min="9473" max="9473" width="11.42578125" style="14" customWidth="1"/>
    <col min="9474" max="9474" width="2.42578125" style="14" customWidth="1"/>
    <col min="9475" max="9475" width="11.42578125" style="14" customWidth="1"/>
    <col min="9476" max="9476" width="2.42578125" style="14" customWidth="1"/>
    <col min="9477" max="9477" width="10.85546875" style="14" customWidth="1"/>
    <col min="9478" max="9478" width="2.42578125" style="14" customWidth="1"/>
    <col min="9479" max="9479" width="11.140625" style="14" customWidth="1"/>
    <col min="9480" max="9480" width="1.85546875" style="14" customWidth="1"/>
    <col min="9481" max="9481" width="11" style="14" customWidth="1"/>
    <col min="9482" max="9482" width="0.85546875" style="14" customWidth="1"/>
    <col min="9483" max="9483" width="1.85546875" style="14" customWidth="1"/>
    <col min="9484" max="9484" width="11.85546875" style="14" bestFit="1" customWidth="1"/>
    <col min="9485" max="9485" width="15.140625" style="14" bestFit="1" customWidth="1"/>
    <col min="9486" max="9486" width="5" style="14" customWidth="1"/>
    <col min="9487" max="9487" width="10.42578125" style="14" bestFit="1" customWidth="1"/>
    <col min="9488" max="9488" width="5" style="14" customWidth="1"/>
    <col min="9489" max="9489" width="10.42578125" style="14" bestFit="1" customWidth="1"/>
    <col min="9490" max="9492" width="9" style="14"/>
    <col min="9493" max="9493" width="10.42578125" style="14" bestFit="1" customWidth="1"/>
    <col min="9494" max="9722" width="9" style="14"/>
    <col min="9723" max="9723" width="3.42578125" style="14" customWidth="1"/>
    <col min="9724" max="9724" width="4.85546875" style="14" customWidth="1"/>
    <col min="9725" max="9725" width="5.42578125" style="14" customWidth="1"/>
    <col min="9726" max="9726" width="31.140625" style="14" customWidth="1"/>
    <col min="9727" max="9727" width="7.5703125" style="14" customWidth="1"/>
    <col min="9728" max="9728" width="2.42578125" style="14" customWidth="1"/>
    <col min="9729" max="9729" width="11.42578125" style="14" customWidth="1"/>
    <col min="9730" max="9730" width="2.42578125" style="14" customWidth="1"/>
    <col min="9731" max="9731" width="11.42578125" style="14" customWidth="1"/>
    <col min="9732" max="9732" width="2.42578125" style="14" customWidth="1"/>
    <col min="9733" max="9733" width="10.85546875" style="14" customWidth="1"/>
    <col min="9734" max="9734" width="2.42578125" style="14" customWidth="1"/>
    <col min="9735" max="9735" width="11.140625" style="14" customWidth="1"/>
    <col min="9736" max="9736" width="1.85546875" style="14" customWidth="1"/>
    <col min="9737" max="9737" width="11" style="14" customWidth="1"/>
    <col min="9738" max="9738" width="0.85546875" style="14" customWidth="1"/>
    <col min="9739" max="9739" width="1.85546875" style="14" customWidth="1"/>
    <col min="9740" max="9740" width="11.85546875" style="14" bestFit="1" customWidth="1"/>
    <col min="9741" max="9741" width="15.140625" style="14" bestFit="1" customWidth="1"/>
    <col min="9742" max="9742" width="5" style="14" customWidth="1"/>
    <col min="9743" max="9743" width="10.42578125" style="14" bestFit="1" customWidth="1"/>
    <col min="9744" max="9744" width="5" style="14" customWidth="1"/>
    <col min="9745" max="9745" width="10.42578125" style="14" bestFit="1" customWidth="1"/>
    <col min="9746" max="9748" width="9" style="14"/>
    <col min="9749" max="9749" width="10.42578125" style="14" bestFit="1" customWidth="1"/>
    <col min="9750" max="9978" width="9" style="14"/>
    <col min="9979" max="9979" width="3.42578125" style="14" customWidth="1"/>
    <col min="9980" max="9980" width="4.85546875" style="14" customWidth="1"/>
    <col min="9981" max="9981" width="5.42578125" style="14" customWidth="1"/>
    <col min="9982" max="9982" width="31.140625" style="14" customWidth="1"/>
    <col min="9983" max="9983" width="7.5703125" style="14" customWidth="1"/>
    <col min="9984" max="9984" width="2.42578125" style="14" customWidth="1"/>
    <col min="9985" max="9985" width="11.42578125" style="14" customWidth="1"/>
    <col min="9986" max="9986" width="2.42578125" style="14" customWidth="1"/>
    <col min="9987" max="9987" width="11.42578125" style="14" customWidth="1"/>
    <col min="9988" max="9988" width="2.42578125" style="14" customWidth="1"/>
    <col min="9989" max="9989" width="10.85546875" style="14" customWidth="1"/>
    <col min="9990" max="9990" width="2.42578125" style="14" customWidth="1"/>
    <col min="9991" max="9991" width="11.140625" style="14" customWidth="1"/>
    <col min="9992" max="9992" width="1.85546875" style="14" customWidth="1"/>
    <col min="9993" max="9993" width="11" style="14" customWidth="1"/>
    <col min="9994" max="9994" width="0.85546875" style="14" customWidth="1"/>
    <col min="9995" max="9995" width="1.85546875" style="14" customWidth="1"/>
    <col min="9996" max="9996" width="11.85546875" style="14" bestFit="1" customWidth="1"/>
    <col min="9997" max="9997" width="15.140625" style="14" bestFit="1" customWidth="1"/>
    <col min="9998" max="9998" width="5" style="14" customWidth="1"/>
    <col min="9999" max="9999" width="10.42578125" style="14" bestFit="1" customWidth="1"/>
    <col min="10000" max="10000" width="5" style="14" customWidth="1"/>
    <col min="10001" max="10001" width="10.42578125" style="14" bestFit="1" customWidth="1"/>
    <col min="10002" max="10004" width="9" style="14"/>
    <col min="10005" max="10005" width="10.42578125" style="14" bestFit="1" customWidth="1"/>
    <col min="10006" max="10234" width="9" style="14"/>
    <col min="10235" max="10235" width="3.42578125" style="14" customWidth="1"/>
    <col min="10236" max="10236" width="4.85546875" style="14" customWidth="1"/>
    <col min="10237" max="10237" width="5.42578125" style="14" customWidth="1"/>
    <col min="10238" max="10238" width="31.140625" style="14" customWidth="1"/>
    <col min="10239" max="10239" width="7.5703125" style="14" customWidth="1"/>
    <col min="10240" max="10240" width="2.42578125" style="14" customWidth="1"/>
    <col min="10241" max="10241" width="11.42578125" style="14" customWidth="1"/>
    <col min="10242" max="10242" width="2.42578125" style="14" customWidth="1"/>
    <col min="10243" max="10243" width="11.42578125" style="14" customWidth="1"/>
    <col min="10244" max="10244" width="2.42578125" style="14" customWidth="1"/>
    <col min="10245" max="10245" width="10.85546875" style="14" customWidth="1"/>
    <col min="10246" max="10246" width="2.42578125" style="14" customWidth="1"/>
    <col min="10247" max="10247" width="11.140625" style="14" customWidth="1"/>
    <col min="10248" max="10248" width="1.85546875" style="14" customWidth="1"/>
    <col min="10249" max="10249" width="11" style="14" customWidth="1"/>
    <col min="10250" max="10250" width="0.85546875" style="14" customWidth="1"/>
    <col min="10251" max="10251" width="1.85546875" style="14" customWidth="1"/>
    <col min="10252" max="10252" width="11.85546875" style="14" bestFit="1" customWidth="1"/>
    <col min="10253" max="10253" width="15.140625" style="14" bestFit="1" customWidth="1"/>
    <col min="10254" max="10254" width="5" style="14" customWidth="1"/>
    <col min="10255" max="10255" width="10.42578125" style="14" bestFit="1" customWidth="1"/>
    <col min="10256" max="10256" width="5" style="14" customWidth="1"/>
    <col min="10257" max="10257" width="10.42578125" style="14" bestFit="1" customWidth="1"/>
    <col min="10258" max="10260" width="9" style="14"/>
    <col min="10261" max="10261" width="10.42578125" style="14" bestFit="1" customWidth="1"/>
    <col min="10262" max="10490" width="9" style="14"/>
    <col min="10491" max="10491" width="3.42578125" style="14" customWidth="1"/>
    <col min="10492" max="10492" width="4.85546875" style="14" customWidth="1"/>
    <col min="10493" max="10493" width="5.42578125" style="14" customWidth="1"/>
    <col min="10494" max="10494" width="31.140625" style="14" customWidth="1"/>
    <col min="10495" max="10495" width="7.5703125" style="14" customWidth="1"/>
    <col min="10496" max="10496" width="2.42578125" style="14" customWidth="1"/>
    <col min="10497" max="10497" width="11.42578125" style="14" customWidth="1"/>
    <col min="10498" max="10498" width="2.42578125" style="14" customWidth="1"/>
    <col min="10499" max="10499" width="11.42578125" style="14" customWidth="1"/>
    <col min="10500" max="10500" width="2.42578125" style="14" customWidth="1"/>
    <col min="10501" max="10501" width="10.85546875" style="14" customWidth="1"/>
    <col min="10502" max="10502" width="2.42578125" style="14" customWidth="1"/>
    <col min="10503" max="10503" width="11.140625" style="14" customWidth="1"/>
    <col min="10504" max="10504" width="1.85546875" style="14" customWidth="1"/>
    <col min="10505" max="10505" width="11" style="14" customWidth="1"/>
    <col min="10506" max="10506" width="0.85546875" style="14" customWidth="1"/>
    <col min="10507" max="10507" width="1.85546875" style="14" customWidth="1"/>
    <col min="10508" max="10508" width="11.85546875" style="14" bestFit="1" customWidth="1"/>
    <col min="10509" max="10509" width="15.140625" style="14" bestFit="1" customWidth="1"/>
    <col min="10510" max="10510" width="5" style="14" customWidth="1"/>
    <col min="10511" max="10511" width="10.42578125" style="14" bestFit="1" customWidth="1"/>
    <col min="10512" max="10512" width="5" style="14" customWidth="1"/>
    <col min="10513" max="10513" width="10.42578125" style="14" bestFit="1" customWidth="1"/>
    <col min="10514" max="10516" width="9" style="14"/>
    <col min="10517" max="10517" width="10.42578125" style="14" bestFit="1" customWidth="1"/>
    <col min="10518" max="10746" width="9" style="14"/>
    <col min="10747" max="10747" width="3.42578125" style="14" customWidth="1"/>
    <col min="10748" max="10748" width="4.85546875" style="14" customWidth="1"/>
    <col min="10749" max="10749" width="5.42578125" style="14" customWidth="1"/>
    <col min="10750" max="10750" width="31.140625" style="14" customWidth="1"/>
    <col min="10751" max="10751" width="7.5703125" style="14" customWidth="1"/>
    <col min="10752" max="10752" width="2.42578125" style="14" customWidth="1"/>
    <col min="10753" max="10753" width="11.42578125" style="14" customWidth="1"/>
    <col min="10754" max="10754" width="2.42578125" style="14" customWidth="1"/>
    <col min="10755" max="10755" width="11.42578125" style="14" customWidth="1"/>
    <col min="10756" max="10756" width="2.42578125" style="14" customWidth="1"/>
    <col min="10757" max="10757" width="10.85546875" style="14" customWidth="1"/>
    <col min="10758" max="10758" width="2.42578125" style="14" customWidth="1"/>
    <col min="10759" max="10759" width="11.140625" style="14" customWidth="1"/>
    <col min="10760" max="10760" width="1.85546875" style="14" customWidth="1"/>
    <col min="10761" max="10761" width="11" style="14" customWidth="1"/>
    <col min="10762" max="10762" width="0.85546875" style="14" customWidth="1"/>
    <col min="10763" max="10763" width="1.85546875" style="14" customWidth="1"/>
    <col min="10764" max="10764" width="11.85546875" style="14" bestFit="1" customWidth="1"/>
    <col min="10765" max="10765" width="15.140625" style="14" bestFit="1" customWidth="1"/>
    <col min="10766" max="10766" width="5" style="14" customWidth="1"/>
    <col min="10767" max="10767" width="10.42578125" style="14" bestFit="1" customWidth="1"/>
    <col min="10768" max="10768" width="5" style="14" customWidth="1"/>
    <col min="10769" max="10769" width="10.42578125" style="14" bestFit="1" customWidth="1"/>
    <col min="10770" max="10772" width="9" style="14"/>
    <col min="10773" max="10773" width="10.42578125" style="14" bestFit="1" customWidth="1"/>
    <col min="10774" max="11002" width="9" style="14"/>
    <col min="11003" max="11003" width="3.42578125" style="14" customWidth="1"/>
    <col min="11004" max="11004" width="4.85546875" style="14" customWidth="1"/>
    <col min="11005" max="11005" width="5.42578125" style="14" customWidth="1"/>
    <col min="11006" max="11006" width="31.140625" style="14" customWidth="1"/>
    <col min="11007" max="11007" width="7.5703125" style="14" customWidth="1"/>
    <col min="11008" max="11008" width="2.42578125" style="14" customWidth="1"/>
    <col min="11009" max="11009" width="11.42578125" style="14" customWidth="1"/>
    <col min="11010" max="11010" width="2.42578125" style="14" customWidth="1"/>
    <col min="11011" max="11011" width="11.42578125" style="14" customWidth="1"/>
    <col min="11012" max="11012" width="2.42578125" style="14" customWidth="1"/>
    <col min="11013" max="11013" width="10.85546875" style="14" customWidth="1"/>
    <col min="11014" max="11014" width="2.42578125" style="14" customWidth="1"/>
    <col min="11015" max="11015" width="11.140625" style="14" customWidth="1"/>
    <col min="11016" max="11016" width="1.85546875" style="14" customWidth="1"/>
    <col min="11017" max="11017" width="11" style="14" customWidth="1"/>
    <col min="11018" max="11018" width="0.85546875" style="14" customWidth="1"/>
    <col min="11019" max="11019" width="1.85546875" style="14" customWidth="1"/>
    <col min="11020" max="11020" width="11.85546875" style="14" bestFit="1" customWidth="1"/>
    <col min="11021" max="11021" width="15.140625" style="14" bestFit="1" customWidth="1"/>
    <col min="11022" max="11022" width="5" style="14" customWidth="1"/>
    <col min="11023" max="11023" width="10.42578125" style="14" bestFit="1" customWidth="1"/>
    <col min="11024" max="11024" width="5" style="14" customWidth="1"/>
    <col min="11025" max="11025" width="10.42578125" style="14" bestFit="1" customWidth="1"/>
    <col min="11026" max="11028" width="9" style="14"/>
    <col min="11029" max="11029" width="10.42578125" style="14" bestFit="1" customWidth="1"/>
    <col min="11030" max="11258" width="9" style="14"/>
    <col min="11259" max="11259" width="3.42578125" style="14" customWidth="1"/>
    <col min="11260" max="11260" width="4.85546875" style="14" customWidth="1"/>
    <col min="11261" max="11261" width="5.42578125" style="14" customWidth="1"/>
    <col min="11262" max="11262" width="31.140625" style="14" customWidth="1"/>
    <col min="11263" max="11263" width="7.5703125" style="14" customWidth="1"/>
    <col min="11264" max="11264" width="2.42578125" style="14" customWidth="1"/>
    <col min="11265" max="11265" width="11.42578125" style="14" customWidth="1"/>
    <col min="11266" max="11266" width="2.42578125" style="14" customWidth="1"/>
    <col min="11267" max="11267" width="11.42578125" style="14" customWidth="1"/>
    <col min="11268" max="11268" width="2.42578125" style="14" customWidth="1"/>
    <col min="11269" max="11269" width="10.85546875" style="14" customWidth="1"/>
    <col min="11270" max="11270" width="2.42578125" style="14" customWidth="1"/>
    <col min="11271" max="11271" width="11.140625" style="14" customWidth="1"/>
    <col min="11272" max="11272" width="1.85546875" style="14" customWidth="1"/>
    <col min="11273" max="11273" width="11" style="14" customWidth="1"/>
    <col min="11274" max="11274" width="0.85546875" style="14" customWidth="1"/>
    <col min="11275" max="11275" width="1.85546875" style="14" customWidth="1"/>
    <col min="11276" max="11276" width="11.85546875" style="14" bestFit="1" customWidth="1"/>
    <col min="11277" max="11277" width="15.140625" style="14" bestFit="1" customWidth="1"/>
    <col min="11278" max="11278" width="5" style="14" customWidth="1"/>
    <col min="11279" max="11279" width="10.42578125" style="14" bestFit="1" customWidth="1"/>
    <col min="11280" max="11280" width="5" style="14" customWidth="1"/>
    <col min="11281" max="11281" width="10.42578125" style="14" bestFit="1" customWidth="1"/>
    <col min="11282" max="11284" width="9" style="14"/>
    <col min="11285" max="11285" width="10.42578125" style="14" bestFit="1" customWidth="1"/>
    <col min="11286" max="11514" width="9" style="14"/>
    <col min="11515" max="11515" width="3.42578125" style="14" customWidth="1"/>
    <col min="11516" max="11516" width="4.85546875" style="14" customWidth="1"/>
    <col min="11517" max="11517" width="5.42578125" style="14" customWidth="1"/>
    <col min="11518" max="11518" width="31.140625" style="14" customWidth="1"/>
    <col min="11519" max="11519" width="7.5703125" style="14" customWidth="1"/>
    <col min="11520" max="11520" width="2.42578125" style="14" customWidth="1"/>
    <col min="11521" max="11521" width="11.42578125" style="14" customWidth="1"/>
    <col min="11522" max="11522" width="2.42578125" style="14" customWidth="1"/>
    <col min="11523" max="11523" width="11.42578125" style="14" customWidth="1"/>
    <col min="11524" max="11524" width="2.42578125" style="14" customWidth="1"/>
    <col min="11525" max="11525" width="10.85546875" style="14" customWidth="1"/>
    <col min="11526" max="11526" width="2.42578125" style="14" customWidth="1"/>
    <col min="11527" max="11527" width="11.140625" style="14" customWidth="1"/>
    <col min="11528" max="11528" width="1.85546875" style="14" customWidth="1"/>
    <col min="11529" max="11529" width="11" style="14" customWidth="1"/>
    <col min="11530" max="11530" width="0.85546875" style="14" customWidth="1"/>
    <col min="11531" max="11531" width="1.85546875" style="14" customWidth="1"/>
    <col min="11532" max="11532" width="11.85546875" style="14" bestFit="1" customWidth="1"/>
    <col min="11533" max="11533" width="15.140625" style="14" bestFit="1" customWidth="1"/>
    <col min="11534" max="11534" width="5" style="14" customWidth="1"/>
    <col min="11535" max="11535" width="10.42578125" style="14" bestFit="1" customWidth="1"/>
    <col min="11536" max="11536" width="5" style="14" customWidth="1"/>
    <col min="11537" max="11537" width="10.42578125" style="14" bestFit="1" customWidth="1"/>
    <col min="11538" max="11540" width="9" style="14"/>
    <col min="11541" max="11541" width="10.42578125" style="14" bestFit="1" customWidth="1"/>
    <col min="11542" max="11770" width="9" style="14"/>
    <col min="11771" max="11771" width="3.42578125" style="14" customWidth="1"/>
    <col min="11772" max="11772" width="4.85546875" style="14" customWidth="1"/>
    <col min="11773" max="11773" width="5.42578125" style="14" customWidth="1"/>
    <col min="11774" max="11774" width="31.140625" style="14" customWidth="1"/>
    <col min="11775" max="11775" width="7.5703125" style="14" customWidth="1"/>
    <col min="11776" max="11776" width="2.42578125" style="14" customWidth="1"/>
    <col min="11777" max="11777" width="11.42578125" style="14" customWidth="1"/>
    <col min="11778" max="11778" width="2.42578125" style="14" customWidth="1"/>
    <col min="11779" max="11779" width="11.42578125" style="14" customWidth="1"/>
    <col min="11780" max="11780" width="2.42578125" style="14" customWidth="1"/>
    <col min="11781" max="11781" width="10.85546875" style="14" customWidth="1"/>
    <col min="11782" max="11782" width="2.42578125" style="14" customWidth="1"/>
    <col min="11783" max="11783" width="11.140625" style="14" customWidth="1"/>
    <col min="11784" max="11784" width="1.85546875" style="14" customWidth="1"/>
    <col min="11785" max="11785" width="11" style="14" customWidth="1"/>
    <col min="11786" max="11786" width="0.85546875" style="14" customWidth="1"/>
    <col min="11787" max="11787" width="1.85546875" style="14" customWidth="1"/>
    <col min="11788" max="11788" width="11.85546875" style="14" bestFit="1" customWidth="1"/>
    <col min="11789" max="11789" width="15.140625" style="14" bestFit="1" customWidth="1"/>
    <col min="11790" max="11790" width="5" style="14" customWidth="1"/>
    <col min="11791" max="11791" width="10.42578125" style="14" bestFit="1" customWidth="1"/>
    <col min="11792" max="11792" width="5" style="14" customWidth="1"/>
    <col min="11793" max="11793" width="10.42578125" style="14" bestFit="1" customWidth="1"/>
    <col min="11794" max="11796" width="9" style="14"/>
    <col min="11797" max="11797" width="10.42578125" style="14" bestFit="1" customWidth="1"/>
    <col min="11798" max="12026" width="9" style="14"/>
    <col min="12027" max="12027" width="3.42578125" style="14" customWidth="1"/>
    <col min="12028" max="12028" width="4.85546875" style="14" customWidth="1"/>
    <col min="12029" max="12029" width="5.42578125" style="14" customWidth="1"/>
    <col min="12030" max="12030" width="31.140625" style="14" customWidth="1"/>
    <col min="12031" max="12031" width="7.5703125" style="14" customWidth="1"/>
    <col min="12032" max="12032" width="2.42578125" style="14" customWidth="1"/>
    <col min="12033" max="12033" width="11.42578125" style="14" customWidth="1"/>
    <col min="12034" max="12034" width="2.42578125" style="14" customWidth="1"/>
    <col min="12035" max="12035" width="11.42578125" style="14" customWidth="1"/>
    <col min="12036" max="12036" width="2.42578125" style="14" customWidth="1"/>
    <col min="12037" max="12037" width="10.85546875" style="14" customWidth="1"/>
    <col min="12038" max="12038" width="2.42578125" style="14" customWidth="1"/>
    <col min="12039" max="12039" width="11.140625" style="14" customWidth="1"/>
    <col min="12040" max="12040" width="1.85546875" style="14" customWidth="1"/>
    <col min="12041" max="12041" width="11" style="14" customWidth="1"/>
    <col min="12042" max="12042" width="0.85546875" style="14" customWidth="1"/>
    <col min="12043" max="12043" width="1.85546875" style="14" customWidth="1"/>
    <col min="12044" max="12044" width="11.85546875" style="14" bestFit="1" customWidth="1"/>
    <col min="12045" max="12045" width="15.140625" style="14" bestFit="1" customWidth="1"/>
    <col min="12046" max="12046" width="5" style="14" customWidth="1"/>
    <col min="12047" max="12047" width="10.42578125" style="14" bestFit="1" customWidth="1"/>
    <col min="12048" max="12048" width="5" style="14" customWidth="1"/>
    <col min="12049" max="12049" width="10.42578125" style="14" bestFit="1" customWidth="1"/>
    <col min="12050" max="12052" width="9" style="14"/>
    <col min="12053" max="12053" width="10.42578125" style="14" bestFit="1" customWidth="1"/>
    <col min="12054" max="12282" width="9" style="14"/>
    <col min="12283" max="12283" width="3.42578125" style="14" customWidth="1"/>
    <col min="12284" max="12284" width="4.85546875" style="14" customWidth="1"/>
    <col min="12285" max="12285" width="5.42578125" style="14" customWidth="1"/>
    <col min="12286" max="12286" width="31.140625" style="14" customWidth="1"/>
    <col min="12287" max="12287" width="7.5703125" style="14" customWidth="1"/>
    <col min="12288" max="12288" width="2.42578125" style="14" customWidth="1"/>
    <col min="12289" max="12289" width="11.42578125" style="14" customWidth="1"/>
    <col min="12290" max="12290" width="2.42578125" style="14" customWidth="1"/>
    <col min="12291" max="12291" width="11.42578125" style="14" customWidth="1"/>
    <col min="12292" max="12292" width="2.42578125" style="14" customWidth="1"/>
    <col min="12293" max="12293" width="10.85546875" style="14" customWidth="1"/>
    <col min="12294" max="12294" width="2.42578125" style="14" customWidth="1"/>
    <col min="12295" max="12295" width="11.140625" style="14" customWidth="1"/>
    <col min="12296" max="12296" width="1.85546875" style="14" customWidth="1"/>
    <col min="12297" max="12297" width="11" style="14" customWidth="1"/>
    <col min="12298" max="12298" width="0.85546875" style="14" customWidth="1"/>
    <col min="12299" max="12299" width="1.85546875" style="14" customWidth="1"/>
    <col min="12300" max="12300" width="11.85546875" style="14" bestFit="1" customWidth="1"/>
    <col min="12301" max="12301" width="15.140625" style="14" bestFit="1" customWidth="1"/>
    <col min="12302" max="12302" width="5" style="14" customWidth="1"/>
    <col min="12303" max="12303" width="10.42578125" style="14" bestFit="1" customWidth="1"/>
    <col min="12304" max="12304" width="5" style="14" customWidth="1"/>
    <col min="12305" max="12305" width="10.42578125" style="14" bestFit="1" customWidth="1"/>
    <col min="12306" max="12308" width="9" style="14"/>
    <col min="12309" max="12309" width="10.42578125" style="14" bestFit="1" customWidth="1"/>
    <col min="12310" max="12538" width="9" style="14"/>
    <col min="12539" max="12539" width="3.42578125" style="14" customWidth="1"/>
    <col min="12540" max="12540" width="4.85546875" style="14" customWidth="1"/>
    <col min="12541" max="12541" width="5.42578125" style="14" customWidth="1"/>
    <col min="12542" max="12542" width="31.140625" style="14" customWidth="1"/>
    <col min="12543" max="12543" width="7.5703125" style="14" customWidth="1"/>
    <col min="12544" max="12544" width="2.42578125" style="14" customWidth="1"/>
    <col min="12545" max="12545" width="11.42578125" style="14" customWidth="1"/>
    <col min="12546" max="12546" width="2.42578125" style="14" customWidth="1"/>
    <col min="12547" max="12547" width="11.42578125" style="14" customWidth="1"/>
    <col min="12548" max="12548" width="2.42578125" style="14" customWidth="1"/>
    <col min="12549" max="12549" width="10.85546875" style="14" customWidth="1"/>
    <col min="12550" max="12550" width="2.42578125" style="14" customWidth="1"/>
    <col min="12551" max="12551" width="11.140625" style="14" customWidth="1"/>
    <col min="12552" max="12552" width="1.85546875" style="14" customWidth="1"/>
    <col min="12553" max="12553" width="11" style="14" customWidth="1"/>
    <col min="12554" max="12554" width="0.85546875" style="14" customWidth="1"/>
    <col min="12555" max="12555" width="1.85546875" style="14" customWidth="1"/>
    <col min="12556" max="12556" width="11.85546875" style="14" bestFit="1" customWidth="1"/>
    <col min="12557" max="12557" width="15.140625" style="14" bestFit="1" customWidth="1"/>
    <col min="12558" max="12558" width="5" style="14" customWidth="1"/>
    <col min="12559" max="12559" width="10.42578125" style="14" bestFit="1" customWidth="1"/>
    <col min="12560" max="12560" width="5" style="14" customWidth="1"/>
    <col min="12561" max="12561" width="10.42578125" style="14" bestFit="1" customWidth="1"/>
    <col min="12562" max="12564" width="9" style="14"/>
    <col min="12565" max="12565" width="10.42578125" style="14" bestFit="1" customWidth="1"/>
    <col min="12566" max="12794" width="9" style="14"/>
    <col min="12795" max="12795" width="3.42578125" style="14" customWidth="1"/>
    <col min="12796" max="12796" width="4.85546875" style="14" customWidth="1"/>
    <col min="12797" max="12797" width="5.42578125" style="14" customWidth="1"/>
    <col min="12798" max="12798" width="31.140625" style="14" customWidth="1"/>
    <col min="12799" max="12799" width="7.5703125" style="14" customWidth="1"/>
    <col min="12800" max="12800" width="2.42578125" style="14" customWidth="1"/>
    <col min="12801" max="12801" width="11.42578125" style="14" customWidth="1"/>
    <col min="12802" max="12802" width="2.42578125" style="14" customWidth="1"/>
    <col min="12803" max="12803" width="11.42578125" style="14" customWidth="1"/>
    <col min="12804" max="12804" width="2.42578125" style="14" customWidth="1"/>
    <col min="12805" max="12805" width="10.85546875" style="14" customWidth="1"/>
    <col min="12806" max="12806" width="2.42578125" style="14" customWidth="1"/>
    <col min="12807" max="12807" width="11.140625" style="14" customWidth="1"/>
    <col min="12808" max="12808" width="1.85546875" style="14" customWidth="1"/>
    <col min="12809" max="12809" width="11" style="14" customWidth="1"/>
    <col min="12810" max="12810" width="0.85546875" style="14" customWidth="1"/>
    <col min="12811" max="12811" width="1.85546875" style="14" customWidth="1"/>
    <col min="12812" max="12812" width="11.85546875" style="14" bestFit="1" customWidth="1"/>
    <col min="12813" max="12813" width="15.140625" style="14" bestFit="1" customWidth="1"/>
    <col min="12814" max="12814" width="5" style="14" customWidth="1"/>
    <col min="12815" max="12815" width="10.42578125" style="14" bestFit="1" customWidth="1"/>
    <col min="12816" max="12816" width="5" style="14" customWidth="1"/>
    <col min="12817" max="12817" width="10.42578125" style="14" bestFit="1" customWidth="1"/>
    <col min="12818" max="12820" width="9" style="14"/>
    <col min="12821" max="12821" width="10.42578125" style="14" bestFit="1" customWidth="1"/>
    <col min="12822" max="13050" width="9" style="14"/>
    <col min="13051" max="13051" width="3.42578125" style="14" customWidth="1"/>
    <col min="13052" max="13052" width="4.85546875" style="14" customWidth="1"/>
    <col min="13053" max="13053" width="5.42578125" style="14" customWidth="1"/>
    <col min="13054" max="13054" width="31.140625" style="14" customWidth="1"/>
    <col min="13055" max="13055" width="7.5703125" style="14" customWidth="1"/>
    <col min="13056" max="13056" width="2.42578125" style="14" customWidth="1"/>
    <col min="13057" max="13057" width="11.42578125" style="14" customWidth="1"/>
    <col min="13058" max="13058" width="2.42578125" style="14" customWidth="1"/>
    <col min="13059" max="13059" width="11.42578125" style="14" customWidth="1"/>
    <col min="13060" max="13060" width="2.42578125" style="14" customWidth="1"/>
    <col min="13061" max="13061" width="10.85546875" style="14" customWidth="1"/>
    <col min="13062" max="13062" width="2.42578125" style="14" customWidth="1"/>
    <col min="13063" max="13063" width="11.140625" style="14" customWidth="1"/>
    <col min="13064" max="13064" width="1.85546875" style="14" customWidth="1"/>
    <col min="13065" max="13065" width="11" style="14" customWidth="1"/>
    <col min="13066" max="13066" width="0.85546875" style="14" customWidth="1"/>
    <col min="13067" max="13067" width="1.85546875" style="14" customWidth="1"/>
    <col min="13068" max="13068" width="11.85546875" style="14" bestFit="1" customWidth="1"/>
    <col min="13069" max="13069" width="15.140625" style="14" bestFit="1" customWidth="1"/>
    <col min="13070" max="13070" width="5" style="14" customWidth="1"/>
    <col min="13071" max="13071" width="10.42578125" style="14" bestFit="1" customWidth="1"/>
    <col min="13072" max="13072" width="5" style="14" customWidth="1"/>
    <col min="13073" max="13073" width="10.42578125" style="14" bestFit="1" customWidth="1"/>
    <col min="13074" max="13076" width="9" style="14"/>
    <col min="13077" max="13077" width="10.42578125" style="14" bestFit="1" customWidth="1"/>
    <col min="13078" max="13306" width="9" style="14"/>
    <col min="13307" max="13307" width="3.42578125" style="14" customWidth="1"/>
    <col min="13308" max="13308" width="4.85546875" style="14" customWidth="1"/>
    <col min="13309" max="13309" width="5.42578125" style="14" customWidth="1"/>
    <col min="13310" max="13310" width="31.140625" style="14" customWidth="1"/>
    <col min="13311" max="13311" width="7.5703125" style="14" customWidth="1"/>
    <col min="13312" max="13312" width="2.42578125" style="14" customWidth="1"/>
    <col min="13313" max="13313" width="11.42578125" style="14" customWidth="1"/>
    <col min="13314" max="13314" width="2.42578125" style="14" customWidth="1"/>
    <col min="13315" max="13315" width="11.42578125" style="14" customWidth="1"/>
    <col min="13316" max="13316" width="2.42578125" style="14" customWidth="1"/>
    <col min="13317" max="13317" width="10.85546875" style="14" customWidth="1"/>
    <col min="13318" max="13318" width="2.42578125" style="14" customWidth="1"/>
    <col min="13319" max="13319" width="11.140625" style="14" customWidth="1"/>
    <col min="13320" max="13320" width="1.85546875" style="14" customWidth="1"/>
    <col min="13321" max="13321" width="11" style="14" customWidth="1"/>
    <col min="13322" max="13322" width="0.85546875" style="14" customWidth="1"/>
    <col min="13323" max="13323" width="1.85546875" style="14" customWidth="1"/>
    <col min="13324" max="13324" width="11.85546875" style="14" bestFit="1" customWidth="1"/>
    <col min="13325" max="13325" width="15.140625" style="14" bestFit="1" customWidth="1"/>
    <col min="13326" max="13326" width="5" style="14" customWidth="1"/>
    <col min="13327" max="13327" width="10.42578125" style="14" bestFit="1" customWidth="1"/>
    <col min="13328" max="13328" width="5" style="14" customWidth="1"/>
    <col min="13329" max="13329" width="10.42578125" style="14" bestFit="1" customWidth="1"/>
    <col min="13330" max="13332" width="9" style="14"/>
    <col min="13333" max="13333" width="10.42578125" style="14" bestFit="1" customWidth="1"/>
    <col min="13334" max="13562" width="9" style="14"/>
    <col min="13563" max="13563" width="3.42578125" style="14" customWidth="1"/>
    <col min="13564" max="13564" width="4.85546875" style="14" customWidth="1"/>
    <col min="13565" max="13565" width="5.42578125" style="14" customWidth="1"/>
    <col min="13566" max="13566" width="31.140625" style="14" customWidth="1"/>
    <col min="13567" max="13567" width="7.5703125" style="14" customWidth="1"/>
    <col min="13568" max="13568" width="2.42578125" style="14" customWidth="1"/>
    <col min="13569" max="13569" width="11.42578125" style="14" customWidth="1"/>
    <col min="13570" max="13570" width="2.42578125" style="14" customWidth="1"/>
    <col min="13571" max="13571" width="11.42578125" style="14" customWidth="1"/>
    <col min="13572" max="13572" width="2.42578125" style="14" customWidth="1"/>
    <col min="13573" max="13573" width="10.85546875" style="14" customWidth="1"/>
    <col min="13574" max="13574" width="2.42578125" style="14" customWidth="1"/>
    <col min="13575" max="13575" width="11.140625" style="14" customWidth="1"/>
    <col min="13576" max="13576" width="1.85546875" style="14" customWidth="1"/>
    <col min="13577" max="13577" width="11" style="14" customWidth="1"/>
    <col min="13578" max="13578" width="0.85546875" style="14" customWidth="1"/>
    <col min="13579" max="13579" width="1.85546875" style="14" customWidth="1"/>
    <col min="13580" max="13580" width="11.85546875" style="14" bestFit="1" customWidth="1"/>
    <col min="13581" max="13581" width="15.140625" style="14" bestFit="1" customWidth="1"/>
    <col min="13582" max="13582" width="5" style="14" customWidth="1"/>
    <col min="13583" max="13583" width="10.42578125" style="14" bestFit="1" customWidth="1"/>
    <col min="13584" max="13584" width="5" style="14" customWidth="1"/>
    <col min="13585" max="13585" width="10.42578125" style="14" bestFit="1" customWidth="1"/>
    <col min="13586" max="13588" width="9" style="14"/>
    <col min="13589" max="13589" width="10.42578125" style="14" bestFit="1" customWidth="1"/>
    <col min="13590" max="13818" width="9" style="14"/>
    <col min="13819" max="13819" width="3.42578125" style="14" customWidth="1"/>
    <col min="13820" max="13820" width="4.85546875" style="14" customWidth="1"/>
    <col min="13821" max="13821" width="5.42578125" style="14" customWidth="1"/>
    <col min="13822" max="13822" width="31.140625" style="14" customWidth="1"/>
    <col min="13823" max="13823" width="7.5703125" style="14" customWidth="1"/>
    <col min="13824" max="13824" width="2.42578125" style="14" customWidth="1"/>
    <col min="13825" max="13825" width="11.42578125" style="14" customWidth="1"/>
    <col min="13826" max="13826" width="2.42578125" style="14" customWidth="1"/>
    <col min="13827" max="13827" width="11.42578125" style="14" customWidth="1"/>
    <col min="13828" max="13828" width="2.42578125" style="14" customWidth="1"/>
    <col min="13829" max="13829" width="10.85546875" style="14" customWidth="1"/>
    <col min="13830" max="13830" width="2.42578125" style="14" customWidth="1"/>
    <col min="13831" max="13831" width="11.140625" style="14" customWidth="1"/>
    <col min="13832" max="13832" width="1.85546875" style="14" customWidth="1"/>
    <col min="13833" max="13833" width="11" style="14" customWidth="1"/>
    <col min="13834" max="13834" width="0.85546875" style="14" customWidth="1"/>
    <col min="13835" max="13835" width="1.85546875" style="14" customWidth="1"/>
    <col min="13836" max="13836" width="11.85546875" style="14" bestFit="1" customWidth="1"/>
    <col min="13837" max="13837" width="15.140625" style="14" bestFit="1" customWidth="1"/>
    <col min="13838" max="13838" width="5" style="14" customWidth="1"/>
    <col min="13839" max="13839" width="10.42578125" style="14" bestFit="1" customWidth="1"/>
    <col min="13840" max="13840" width="5" style="14" customWidth="1"/>
    <col min="13841" max="13841" width="10.42578125" style="14" bestFit="1" customWidth="1"/>
    <col min="13842" max="13844" width="9" style="14"/>
    <col min="13845" max="13845" width="10.42578125" style="14" bestFit="1" customWidth="1"/>
    <col min="13846" max="14074" width="9" style="14"/>
    <col min="14075" max="14075" width="3.42578125" style="14" customWidth="1"/>
    <col min="14076" max="14076" width="4.85546875" style="14" customWidth="1"/>
    <col min="14077" max="14077" width="5.42578125" style="14" customWidth="1"/>
    <col min="14078" max="14078" width="31.140625" style="14" customWidth="1"/>
    <col min="14079" max="14079" width="7.5703125" style="14" customWidth="1"/>
    <col min="14080" max="14080" width="2.42578125" style="14" customWidth="1"/>
    <col min="14081" max="14081" width="11.42578125" style="14" customWidth="1"/>
    <col min="14082" max="14082" width="2.42578125" style="14" customWidth="1"/>
    <col min="14083" max="14083" width="11.42578125" style="14" customWidth="1"/>
    <col min="14084" max="14084" width="2.42578125" style="14" customWidth="1"/>
    <col min="14085" max="14085" width="10.85546875" style="14" customWidth="1"/>
    <col min="14086" max="14086" width="2.42578125" style="14" customWidth="1"/>
    <col min="14087" max="14087" width="11.140625" style="14" customWidth="1"/>
    <col min="14088" max="14088" width="1.85546875" style="14" customWidth="1"/>
    <col min="14089" max="14089" width="11" style="14" customWidth="1"/>
    <col min="14090" max="14090" width="0.85546875" style="14" customWidth="1"/>
    <col min="14091" max="14091" width="1.85546875" style="14" customWidth="1"/>
    <col min="14092" max="14092" width="11.85546875" style="14" bestFit="1" customWidth="1"/>
    <col min="14093" max="14093" width="15.140625" style="14" bestFit="1" customWidth="1"/>
    <col min="14094" max="14094" width="5" style="14" customWidth="1"/>
    <col min="14095" max="14095" width="10.42578125" style="14" bestFit="1" customWidth="1"/>
    <col min="14096" max="14096" width="5" style="14" customWidth="1"/>
    <col min="14097" max="14097" width="10.42578125" style="14" bestFit="1" customWidth="1"/>
    <col min="14098" max="14100" width="9" style="14"/>
    <col min="14101" max="14101" width="10.42578125" style="14" bestFit="1" customWidth="1"/>
    <col min="14102" max="14330" width="9" style="14"/>
    <col min="14331" max="14331" width="3.42578125" style="14" customWidth="1"/>
    <col min="14332" max="14332" width="4.85546875" style="14" customWidth="1"/>
    <col min="14333" max="14333" width="5.42578125" style="14" customWidth="1"/>
    <col min="14334" max="14334" width="31.140625" style="14" customWidth="1"/>
    <col min="14335" max="14335" width="7.5703125" style="14" customWidth="1"/>
    <col min="14336" max="14336" width="2.42578125" style="14" customWidth="1"/>
    <col min="14337" max="14337" width="11.42578125" style="14" customWidth="1"/>
    <col min="14338" max="14338" width="2.42578125" style="14" customWidth="1"/>
    <col min="14339" max="14339" width="11.42578125" style="14" customWidth="1"/>
    <col min="14340" max="14340" width="2.42578125" style="14" customWidth="1"/>
    <col min="14341" max="14341" width="10.85546875" style="14" customWidth="1"/>
    <col min="14342" max="14342" width="2.42578125" style="14" customWidth="1"/>
    <col min="14343" max="14343" width="11.140625" style="14" customWidth="1"/>
    <col min="14344" max="14344" width="1.85546875" style="14" customWidth="1"/>
    <col min="14345" max="14345" width="11" style="14" customWidth="1"/>
    <col min="14346" max="14346" width="0.85546875" style="14" customWidth="1"/>
    <col min="14347" max="14347" width="1.85546875" style="14" customWidth="1"/>
    <col min="14348" max="14348" width="11.85546875" style="14" bestFit="1" customWidth="1"/>
    <col min="14349" max="14349" width="15.140625" style="14" bestFit="1" customWidth="1"/>
    <col min="14350" max="14350" width="5" style="14" customWidth="1"/>
    <col min="14351" max="14351" width="10.42578125" style="14" bestFit="1" customWidth="1"/>
    <col min="14352" max="14352" width="5" style="14" customWidth="1"/>
    <col min="14353" max="14353" width="10.42578125" style="14" bestFit="1" customWidth="1"/>
    <col min="14354" max="14356" width="9" style="14"/>
    <col min="14357" max="14357" width="10.42578125" style="14" bestFit="1" customWidth="1"/>
    <col min="14358" max="14586" width="9" style="14"/>
    <col min="14587" max="14587" width="3.42578125" style="14" customWidth="1"/>
    <col min="14588" max="14588" width="4.85546875" style="14" customWidth="1"/>
    <col min="14589" max="14589" width="5.42578125" style="14" customWidth="1"/>
    <col min="14590" max="14590" width="31.140625" style="14" customWidth="1"/>
    <col min="14591" max="14591" width="7.5703125" style="14" customWidth="1"/>
    <col min="14592" max="14592" width="2.42578125" style="14" customWidth="1"/>
    <col min="14593" max="14593" width="11.42578125" style="14" customWidth="1"/>
    <col min="14594" max="14594" width="2.42578125" style="14" customWidth="1"/>
    <col min="14595" max="14595" width="11.42578125" style="14" customWidth="1"/>
    <col min="14596" max="14596" width="2.42578125" style="14" customWidth="1"/>
    <col min="14597" max="14597" width="10.85546875" style="14" customWidth="1"/>
    <col min="14598" max="14598" width="2.42578125" style="14" customWidth="1"/>
    <col min="14599" max="14599" width="11.140625" style="14" customWidth="1"/>
    <col min="14600" max="14600" width="1.85546875" style="14" customWidth="1"/>
    <col min="14601" max="14601" width="11" style="14" customWidth="1"/>
    <col min="14602" max="14602" width="0.85546875" style="14" customWidth="1"/>
    <col min="14603" max="14603" width="1.85546875" style="14" customWidth="1"/>
    <col min="14604" max="14604" width="11.85546875" style="14" bestFit="1" customWidth="1"/>
    <col min="14605" max="14605" width="15.140625" style="14" bestFit="1" customWidth="1"/>
    <col min="14606" max="14606" width="5" style="14" customWidth="1"/>
    <col min="14607" max="14607" width="10.42578125" style="14" bestFit="1" customWidth="1"/>
    <col min="14608" max="14608" width="5" style="14" customWidth="1"/>
    <col min="14609" max="14609" width="10.42578125" style="14" bestFit="1" customWidth="1"/>
    <col min="14610" max="14612" width="9" style="14"/>
    <col min="14613" max="14613" width="10.42578125" style="14" bestFit="1" customWidth="1"/>
    <col min="14614" max="14842" width="9" style="14"/>
    <col min="14843" max="14843" width="3.42578125" style="14" customWidth="1"/>
    <col min="14844" max="14844" width="4.85546875" style="14" customWidth="1"/>
    <col min="14845" max="14845" width="5.42578125" style="14" customWidth="1"/>
    <col min="14846" max="14846" width="31.140625" style="14" customWidth="1"/>
    <col min="14847" max="14847" width="7.5703125" style="14" customWidth="1"/>
    <col min="14848" max="14848" width="2.42578125" style="14" customWidth="1"/>
    <col min="14849" max="14849" width="11.42578125" style="14" customWidth="1"/>
    <col min="14850" max="14850" width="2.42578125" style="14" customWidth="1"/>
    <col min="14851" max="14851" width="11.42578125" style="14" customWidth="1"/>
    <col min="14852" max="14852" width="2.42578125" style="14" customWidth="1"/>
    <col min="14853" max="14853" width="10.85546875" style="14" customWidth="1"/>
    <col min="14854" max="14854" width="2.42578125" style="14" customWidth="1"/>
    <col min="14855" max="14855" width="11.140625" style="14" customWidth="1"/>
    <col min="14856" max="14856" width="1.85546875" style="14" customWidth="1"/>
    <col min="14857" max="14857" width="11" style="14" customWidth="1"/>
    <col min="14858" max="14858" width="0.85546875" style="14" customWidth="1"/>
    <col min="14859" max="14859" width="1.85546875" style="14" customWidth="1"/>
    <col min="14860" max="14860" width="11.85546875" style="14" bestFit="1" customWidth="1"/>
    <col min="14861" max="14861" width="15.140625" style="14" bestFit="1" customWidth="1"/>
    <col min="14862" max="14862" width="5" style="14" customWidth="1"/>
    <col min="14863" max="14863" width="10.42578125" style="14" bestFit="1" customWidth="1"/>
    <col min="14864" max="14864" width="5" style="14" customWidth="1"/>
    <col min="14865" max="14865" width="10.42578125" style="14" bestFit="1" customWidth="1"/>
    <col min="14866" max="14868" width="9" style="14"/>
    <col min="14869" max="14869" width="10.42578125" style="14" bestFit="1" customWidth="1"/>
    <col min="14870" max="15098" width="9" style="14"/>
    <col min="15099" max="15099" width="3.42578125" style="14" customWidth="1"/>
    <col min="15100" max="15100" width="4.85546875" style="14" customWidth="1"/>
    <col min="15101" max="15101" width="5.42578125" style="14" customWidth="1"/>
    <col min="15102" max="15102" width="31.140625" style="14" customWidth="1"/>
    <col min="15103" max="15103" width="7.5703125" style="14" customWidth="1"/>
    <col min="15104" max="15104" width="2.42578125" style="14" customWidth="1"/>
    <col min="15105" max="15105" width="11.42578125" style="14" customWidth="1"/>
    <col min="15106" max="15106" width="2.42578125" style="14" customWidth="1"/>
    <col min="15107" max="15107" width="11.42578125" style="14" customWidth="1"/>
    <col min="15108" max="15108" width="2.42578125" style="14" customWidth="1"/>
    <col min="15109" max="15109" width="10.85546875" style="14" customWidth="1"/>
    <col min="15110" max="15110" width="2.42578125" style="14" customWidth="1"/>
    <col min="15111" max="15111" width="11.140625" style="14" customWidth="1"/>
    <col min="15112" max="15112" width="1.85546875" style="14" customWidth="1"/>
    <col min="15113" max="15113" width="11" style="14" customWidth="1"/>
    <col min="15114" max="15114" width="0.85546875" style="14" customWidth="1"/>
    <col min="15115" max="15115" width="1.85546875" style="14" customWidth="1"/>
    <col min="15116" max="15116" width="11.85546875" style="14" bestFit="1" customWidth="1"/>
    <col min="15117" max="15117" width="15.140625" style="14" bestFit="1" customWidth="1"/>
    <col min="15118" max="15118" width="5" style="14" customWidth="1"/>
    <col min="15119" max="15119" width="10.42578125" style="14" bestFit="1" customWidth="1"/>
    <col min="15120" max="15120" width="5" style="14" customWidth="1"/>
    <col min="15121" max="15121" width="10.42578125" style="14" bestFit="1" customWidth="1"/>
    <col min="15122" max="15124" width="9" style="14"/>
    <col min="15125" max="15125" width="10.42578125" style="14" bestFit="1" customWidth="1"/>
    <col min="15126" max="15354" width="9" style="14"/>
    <col min="15355" max="15355" width="3.42578125" style="14" customWidth="1"/>
    <col min="15356" max="15356" width="4.85546875" style="14" customWidth="1"/>
    <col min="15357" max="15357" width="5.42578125" style="14" customWidth="1"/>
    <col min="15358" max="15358" width="31.140625" style="14" customWidth="1"/>
    <col min="15359" max="15359" width="7.5703125" style="14" customWidth="1"/>
    <col min="15360" max="15360" width="2.42578125" style="14" customWidth="1"/>
    <col min="15361" max="15361" width="11.42578125" style="14" customWidth="1"/>
    <col min="15362" max="15362" width="2.42578125" style="14" customWidth="1"/>
    <col min="15363" max="15363" width="11.42578125" style="14" customWidth="1"/>
    <col min="15364" max="15364" width="2.42578125" style="14" customWidth="1"/>
    <col min="15365" max="15365" width="10.85546875" style="14" customWidth="1"/>
    <col min="15366" max="15366" width="2.42578125" style="14" customWidth="1"/>
    <col min="15367" max="15367" width="11.140625" style="14" customWidth="1"/>
    <col min="15368" max="15368" width="1.85546875" style="14" customWidth="1"/>
    <col min="15369" max="15369" width="11" style="14" customWidth="1"/>
    <col min="15370" max="15370" width="0.85546875" style="14" customWidth="1"/>
    <col min="15371" max="15371" width="1.85546875" style="14" customWidth="1"/>
    <col min="15372" max="15372" width="11.85546875" style="14" bestFit="1" customWidth="1"/>
    <col min="15373" max="15373" width="15.140625" style="14" bestFit="1" customWidth="1"/>
    <col min="15374" max="15374" width="5" style="14" customWidth="1"/>
    <col min="15375" max="15375" width="10.42578125" style="14" bestFit="1" customWidth="1"/>
    <col min="15376" max="15376" width="5" style="14" customWidth="1"/>
    <col min="15377" max="15377" width="10.42578125" style="14" bestFit="1" customWidth="1"/>
    <col min="15378" max="15380" width="9" style="14"/>
    <col min="15381" max="15381" width="10.42578125" style="14" bestFit="1" customWidth="1"/>
    <col min="15382" max="15610" width="9" style="14"/>
    <col min="15611" max="15611" width="3.42578125" style="14" customWidth="1"/>
    <col min="15612" max="15612" width="4.85546875" style="14" customWidth="1"/>
    <col min="15613" max="15613" width="5.42578125" style="14" customWidth="1"/>
    <col min="15614" max="15614" width="31.140625" style="14" customWidth="1"/>
    <col min="15615" max="15615" width="7.5703125" style="14" customWidth="1"/>
    <col min="15616" max="15616" width="2.42578125" style="14" customWidth="1"/>
    <col min="15617" max="15617" width="11.42578125" style="14" customWidth="1"/>
    <col min="15618" max="15618" width="2.42578125" style="14" customWidth="1"/>
    <col min="15619" max="15619" width="11.42578125" style="14" customWidth="1"/>
    <col min="15620" max="15620" width="2.42578125" style="14" customWidth="1"/>
    <col min="15621" max="15621" width="10.85546875" style="14" customWidth="1"/>
    <col min="15622" max="15622" width="2.42578125" style="14" customWidth="1"/>
    <col min="15623" max="15623" width="11.140625" style="14" customWidth="1"/>
    <col min="15624" max="15624" width="1.85546875" style="14" customWidth="1"/>
    <col min="15625" max="15625" width="11" style="14" customWidth="1"/>
    <col min="15626" max="15626" width="0.85546875" style="14" customWidth="1"/>
    <col min="15627" max="15627" width="1.85546875" style="14" customWidth="1"/>
    <col min="15628" max="15628" width="11.85546875" style="14" bestFit="1" customWidth="1"/>
    <col min="15629" max="15629" width="15.140625" style="14" bestFit="1" customWidth="1"/>
    <col min="15630" max="15630" width="5" style="14" customWidth="1"/>
    <col min="15631" max="15631" width="10.42578125" style="14" bestFit="1" customWidth="1"/>
    <col min="15632" max="15632" width="5" style="14" customWidth="1"/>
    <col min="15633" max="15633" width="10.42578125" style="14" bestFit="1" customWidth="1"/>
    <col min="15634" max="15636" width="9" style="14"/>
    <col min="15637" max="15637" width="10.42578125" style="14" bestFit="1" customWidth="1"/>
    <col min="15638" max="15866" width="9" style="14"/>
    <col min="15867" max="15867" width="3.42578125" style="14" customWidth="1"/>
    <col min="15868" max="15868" width="4.85546875" style="14" customWidth="1"/>
    <col min="15869" max="15869" width="5.42578125" style="14" customWidth="1"/>
    <col min="15870" max="15870" width="31.140625" style="14" customWidth="1"/>
    <col min="15871" max="15871" width="7.5703125" style="14" customWidth="1"/>
    <col min="15872" max="15872" width="2.42578125" style="14" customWidth="1"/>
    <col min="15873" max="15873" width="11.42578125" style="14" customWidth="1"/>
    <col min="15874" max="15874" width="2.42578125" style="14" customWidth="1"/>
    <col min="15875" max="15875" width="11.42578125" style="14" customWidth="1"/>
    <col min="15876" max="15876" width="2.42578125" style="14" customWidth="1"/>
    <col min="15877" max="15877" width="10.85546875" style="14" customWidth="1"/>
    <col min="15878" max="15878" width="2.42578125" style="14" customWidth="1"/>
    <col min="15879" max="15879" width="11.140625" style="14" customWidth="1"/>
    <col min="15880" max="15880" width="1.85546875" style="14" customWidth="1"/>
    <col min="15881" max="15881" width="11" style="14" customWidth="1"/>
    <col min="15882" max="15882" width="0.85546875" style="14" customWidth="1"/>
    <col min="15883" max="15883" width="1.85546875" style="14" customWidth="1"/>
    <col min="15884" max="15884" width="11.85546875" style="14" bestFit="1" customWidth="1"/>
    <col min="15885" max="15885" width="15.140625" style="14" bestFit="1" customWidth="1"/>
    <col min="15886" max="15886" width="5" style="14" customWidth="1"/>
    <col min="15887" max="15887" width="10.42578125" style="14" bestFit="1" customWidth="1"/>
    <col min="15888" max="15888" width="5" style="14" customWidth="1"/>
    <col min="15889" max="15889" width="10.42578125" style="14" bestFit="1" customWidth="1"/>
    <col min="15890" max="15892" width="9" style="14"/>
    <col min="15893" max="15893" width="10.42578125" style="14" bestFit="1" customWidth="1"/>
    <col min="15894" max="16122" width="9" style="14"/>
    <col min="16123" max="16123" width="3.42578125" style="14" customWidth="1"/>
    <col min="16124" max="16124" width="4.85546875" style="14" customWidth="1"/>
    <col min="16125" max="16125" width="5.42578125" style="14" customWidth="1"/>
    <col min="16126" max="16126" width="31.140625" style="14" customWidth="1"/>
    <col min="16127" max="16127" width="7.5703125" style="14" customWidth="1"/>
    <col min="16128" max="16128" width="2.42578125" style="14" customWidth="1"/>
    <col min="16129" max="16129" width="11.42578125" style="14" customWidth="1"/>
    <col min="16130" max="16130" width="2.42578125" style="14" customWidth="1"/>
    <col min="16131" max="16131" width="11.42578125" style="14" customWidth="1"/>
    <col min="16132" max="16132" width="2.42578125" style="14" customWidth="1"/>
    <col min="16133" max="16133" width="10.85546875" style="14" customWidth="1"/>
    <col min="16134" max="16134" width="2.42578125" style="14" customWidth="1"/>
    <col min="16135" max="16135" width="11.140625" style="14" customWidth="1"/>
    <col min="16136" max="16136" width="1.85546875" style="14" customWidth="1"/>
    <col min="16137" max="16137" width="11" style="14" customWidth="1"/>
    <col min="16138" max="16138" width="0.85546875" style="14" customWidth="1"/>
    <col min="16139" max="16139" width="1.85546875" style="14" customWidth="1"/>
    <col min="16140" max="16140" width="11.85546875" style="14" bestFit="1" customWidth="1"/>
    <col min="16141" max="16141" width="15.140625" style="14" bestFit="1" customWidth="1"/>
    <col min="16142" max="16142" width="5" style="14" customWidth="1"/>
    <col min="16143" max="16143" width="10.42578125" style="14" bestFit="1" customWidth="1"/>
    <col min="16144" max="16144" width="5" style="14" customWidth="1"/>
    <col min="16145" max="16145" width="10.42578125" style="14" bestFit="1" customWidth="1"/>
    <col min="16146" max="16148" width="9" style="14"/>
    <col min="16149" max="16149" width="10.42578125" style="14" bestFit="1" customWidth="1"/>
    <col min="16150" max="16379" width="9" style="14"/>
    <col min="16380" max="16384" width="9" style="14" customWidth="1"/>
  </cols>
  <sheetData>
    <row r="1" spans="1:15" s="21" customFormat="1" ht="30" customHeight="1" x14ac:dyDescent="0.5">
      <c r="B1" s="1993" t="str">
        <f>'سر برگ صفحات'!A1</f>
        <v>شرکت داروسازان التیام (سهامی خاص)</v>
      </c>
      <c r="C1" s="1993"/>
      <c r="D1" s="1993"/>
      <c r="E1" s="1993"/>
      <c r="F1" s="1993"/>
      <c r="G1" s="1993"/>
      <c r="H1" s="1993"/>
      <c r="I1" s="1993"/>
      <c r="J1" s="1993"/>
      <c r="K1" s="19"/>
      <c r="L1" s="20"/>
      <c r="M1" s="20"/>
      <c r="N1" s="19"/>
      <c r="O1" s="19"/>
    </row>
    <row r="2" spans="1:15" s="21" customFormat="1" ht="30" customHeight="1" x14ac:dyDescent="0.5">
      <c r="B2" s="1994" t="str">
        <f>[9]HL!A14</f>
        <v>يادداشتهاي توضيحي صورت هاي مالي</v>
      </c>
      <c r="C2" s="1994"/>
      <c r="D2" s="1994"/>
      <c r="E2" s="1994"/>
      <c r="F2" s="1994"/>
      <c r="G2" s="1994"/>
      <c r="H2" s="1994"/>
      <c r="I2" s="1994"/>
      <c r="J2" s="1994"/>
      <c r="K2" s="19"/>
      <c r="L2" s="20"/>
      <c r="M2" s="20"/>
      <c r="N2" s="19"/>
      <c r="O2" s="19"/>
    </row>
    <row r="3" spans="1:15" s="21" customFormat="1" ht="30" customHeight="1" x14ac:dyDescent="0.5">
      <c r="B3" s="1994" t="str">
        <f>'سر برگ صفحات'!A3</f>
        <v>سال مالی منتهی به 30 اسفند 1403</v>
      </c>
      <c r="C3" s="1994"/>
      <c r="D3" s="1994"/>
      <c r="E3" s="1994"/>
      <c r="F3" s="1994"/>
      <c r="G3" s="1994"/>
      <c r="H3" s="1994"/>
      <c r="I3" s="1994"/>
      <c r="J3" s="1994"/>
      <c r="K3" s="19"/>
      <c r="L3" s="20"/>
      <c r="M3" s="20"/>
      <c r="N3" s="19"/>
      <c r="O3" s="19"/>
    </row>
    <row r="4" spans="1:15" s="21" customFormat="1" ht="30" customHeight="1" x14ac:dyDescent="0.5">
      <c r="B4" s="1232"/>
      <c r="C4" s="1232"/>
      <c r="D4" s="1232"/>
      <c r="E4" s="1232"/>
      <c r="F4" s="1232"/>
      <c r="G4" s="1232"/>
      <c r="H4" s="1232"/>
      <c r="I4" s="1232"/>
      <c r="J4" s="1232"/>
      <c r="K4" s="19"/>
      <c r="L4" s="20"/>
      <c r="M4" s="20"/>
      <c r="N4" s="19"/>
      <c r="O4" s="19"/>
    </row>
    <row r="5" spans="1:15" ht="30" customHeight="1" x14ac:dyDescent="0.25">
      <c r="B5" s="1255" t="s">
        <v>2132</v>
      </c>
      <c r="C5" s="1237" t="s">
        <v>166</v>
      </c>
      <c r="D5" s="44"/>
      <c r="E5" s="1025"/>
      <c r="F5" s="44"/>
      <c r="G5" s="44"/>
      <c r="H5" s="44"/>
      <c r="I5" s="44"/>
    </row>
    <row r="6" spans="1:15" ht="30" customHeight="1" x14ac:dyDescent="0.25">
      <c r="E6" s="1295"/>
      <c r="F6" s="1238"/>
      <c r="G6" s="1293">
        <v>1403</v>
      </c>
      <c r="H6" s="1237"/>
      <c r="I6" s="1293">
        <v>1402</v>
      </c>
    </row>
    <row r="7" spans="1:15" s="192" customFormat="1" ht="30" customHeight="1" x14ac:dyDescent="0.25">
      <c r="B7" s="249"/>
      <c r="C7" s="199"/>
      <c r="E7" s="1295"/>
      <c r="F7" s="1238"/>
      <c r="G7" s="1168" t="s">
        <v>1592</v>
      </c>
      <c r="H7" s="1265"/>
      <c r="I7" s="1168" t="s">
        <v>1592</v>
      </c>
      <c r="L7" s="193"/>
      <c r="M7" s="193"/>
    </row>
    <row r="8" spans="1:15" ht="19.5" customHeight="1" x14ac:dyDescent="0.25">
      <c r="C8" s="1117" t="s">
        <v>199</v>
      </c>
      <c r="D8" s="1113"/>
      <c r="E8" s="1257"/>
      <c r="F8" s="1113"/>
      <c r="G8" s="1127"/>
      <c r="H8" s="1127"/>
      <c r="I8" s="1127"/>
      <c r="L8" s="59"/>
      <c r="M8" s="59"/>
    </row>
    <row r="9" spans="1:15" ht="30" customHeight="1" x14ac:dyDescent="0.25">
      <c r="A9" s="1018">
        <v>17</v>
      </c>
      <c r="C9" s="1092" t="s">
        <v>1610</v>
      </c>
      <c r="D9" s="1155"/>
      <c r="E9" s="1257"/>
      <c r="F9" s="1155"/>
      <c r="G9" s="1093">
        <f>'60-20moin'!U277</f>
        <v>19350000000</v>
      </c>
      <c r="H9" s="1093"/>
      <c r="I9" s="1093">
        <v>16050000000</v>
      </c>
      <c r="L9" s="59"/>
      <c r="M9" s="59"/>
    </row>
    <row r="10" spans="1:15" ht="30" customHeight="1" x14ac:dyDescent="0.25">
      <c r="A10" s="1018">
        <v>17</v>
      </c>
      <c r="C10" s="1092" t="s">
        <v>1609</v>
      </c>
      <c r="D10" s="1155"/>
      <c r="E10" s="1155"/>
      <c r="F10" s="1155"/>
      <c r="G10" s="1093">
        <f>'60-20moin'!T277</f>
        <v>8038124555</v>
      </c>
      <c r="H10" s="1093"/>
      <c r="I10" s="1093">
        <v>6694381555</v>
      </c>
      <c r="L10" s="59"/>
      <c r="M10" s="59"/>
    </row>
    <row r="11" spans="1:15" ht="30" customHeight="1" x14ac:dyDescent="0.25">
      <c r="A11" s="1018">
        <v>17</v>
      </c>
      <c r="C11" s="1092" t="s">
        <v>1908</v>
      </c>
      <c r="D11" s="1155"/>
      <c r="E11" s="1155"/>
      <c r="F11" s="1155"/>
      <c r="G11" s="1093">
        <f>'60-20moin'!V277</f>
        <v>30304171258</v>
      </c>
      <c r="H11" s="1093"/>
      <c r="I11" s="1093">
        <v>8484197928</v>
      </c>
      <c r="L11" s="59"/>
      <c r="M11" s="59"/>
    </row>
    <row r="12" spans="1:15" ht="30" customHeight="1" x14ac:dyDescent="0.25">
      <c r="A12" s="1018">
        <v>17</v>
      </c>
      <c r="C12" s="1092" t="s">
        <v>2071</v>
      </c>
      <c r="D12" s="1155"/>
      <c r="E12" s="1155"/>
      <c r="F12" s="1155"/>
      <c r="G12" s="1093">
        <f>'60-20moin'!X277</f>
        <v>85850524</v>
      </c>
      <c r="H12" s="1093"/>
      <c r="I12" s="1093">
        <v>318500000</v>
      </c>
      <c r="L12" s="59"/>
      <c r="M12" s="59"/>
    </row>
    <row r="13" spans="1:15" ht="30" customHeight="1" x14ac:dyDescent="0.25">
      <c r="A13" s="1018"/>
      <c r="C13" s="1092" t="s">
        <v>1547</v>
      </c>
      <c r="D13" s="1155"/>
      <c r="E13" s="1257"/>
      <c r="F13" s="1155"/>
      <c r="G13" s="1093">
        <f>'60-20moin'!Y277</f>
        <v>24246278795</v>
      </c>
      <c r="H13" s="1093"/>
      <c r="I13" s="1093">
        <v>10690958900</v>
      </c>
      <c r="L13" s="59"/>
      <c r="M13" s="59"/>
    </row>
    <row r="14" spans="1:15" ht="30" customHeight="1" x14ac:dyDescent="0.25">
      <c r="A14" s="1018"/>
      <c r="C14" s="1092" t="s">
        <v>1611</v>
      </c>
      <c r="D14" s="1155"/>
      <c r="E14" s="1155"/>
      <c r="F14" s="1155"/>
      <c r="G14" s="1093">
        <f>'60-20moin'!AA277</f>
        <v>69229120023</v>
      </c>
      <c r="H14" s="1093"/>
      <c r="I14" s="1093">
        <v>20663833157</v>
      </c>
      <c r="L14" s="59"/>
      <c r="M14" s="59"/>
    </row>
    <row r="15" spans="1:15" ht="30" customHeight="1" x14ac:dyDescent="0.25">
      <c r="A15" s="1018"/>
      <c r="C15" s="1092" t="s">
        <v>1855</v>
      </c>
      <c r="D15" s="1155"/>
      <c r="E15" s="1155"/>
      <c r="F15" s="1155"/>
      <c r="G15" s="1093">
        <f>'60-20moin'!CC277</f>
        <v>43869721761</v>
      </c>
      <c r="H15" s="1093"/>
      <c r="I15" s="1093">
        <v>229992101707</v>
      </c>
      <c r="L15" s="59"/>
      <c r="M15" s="59"/>
    </row>
    <row r="16" spans="1:15" s="34" customFormat="1" ht="30" customHeight="1" x14ac:dyDescent="0.25">
      <c r="B16" s="1258"/>
      <c r="C16" s="1117"/>
      <c r="D16" s="1127"/>
      <c r="E16" s="1113"/>
      <c r="F16" s="1127"/>
      <c r="G16" s="1439">
        <f>SUM(G9:G15)</f>
        <v>195123266916</v>
      </c>
      <c r="H16" s="1093"/>
      <c r="I16" s="1439">
        <v>292893973247</v>
      </c>
      <c r="L16" s="1233"/>
      <c r="M16" s="1233"/>
    </row>
    <row r="17" spans="1:13" s="34" customFormat="1" ht="30" customHeight="1" x14ac:dyDescent="0.25">
      <c r="B17" s="1258"/>
      <c r="C17" s="1032" t="s">
        <v>2341</v>
      </c>
      <c r="D17" s="1032"/>
      <c r="E17" s="1032"/>
      <c r="F17" s="1127"/>
      <c r="G17" s="1496">
        <f>-(G15)</f>
        <v>-43869721761</v>
      </c>
      <c r="H17" s="1165">
        <f>-(H15)</f>
        <v>0</v>
      </c>
      <c r="I17" s="1496">
        <v>-229992101707</v>
      </c>
      <c r="L17" s="1233"/>
      <c r="M17" s="1233"/>
    </row>
    <row r="18" spans="1:13" ht="30" customHeight="1" thickBot="1" x14ac:dyDescent="0.3">
      <c r="C18" s="1111"/>
      <c r="E18" s="1025"/>
      <c r="G18" s="1643">
        <f>SUM(G16:G17)</f>
        <v>151253545155</v>
      </c>
      <c r="H18" s="1165">
        <f>SUM(H16:H17)</f>
        <v>0</v>
      </c>
      <c r="I18" s="1643">
        <v>62901871540</v>
      </c>
      <c r="L18" s="59"/>
      <c r="M18" s="59"/>
    </row>
    <row r="19" spans="1:13" ht="30" customHeight="1" thickTop="1" x14ac:dyDescent="0.25">
      <c r="C19" s="44"/>
      <c r="E19" s="1025"/>
      <c r="G19" s="15"/>
      <c r="I19" s="15"/>
      <c r="L19" s="59"/>
      <c r="M19" s="59"/>
    </row>
    <row r="20" spans="1:13" ht="20.25" customHeight="1" x14ac:dyDescent="0.25"/>
    <row r="21" spans="1:13" ht="30" customHeight="1" x14ac:dyDescent="0.25">
      <c r="B21" s="1255" t="s">
        <v>1831</v>
      </c>
      <c r="C21" s="1237" t="s">
        <v>202</v>
      </c>
      <c r="D21" s="149"/>
      <c r="E21" s="1107"/>
      <c r="F21" s="149"/>
      <c r="G21" s="149"/>
      <c r="H21" s="149"/>
      <c r="I21" s="149"/>
    </row>
    <row r="22" spans="1:13" s="11" customFormat="1" ht="30" customHeight="1" x14ac:dyDescent="0.25">
      <c r="B22" s="26"/>
      <c r="E22" s="1293" t="s">
        <v>1316</v>
      </c>
      <c r="F22" s="1238"/>
      <c r="G22" s="1293">
        <v>1403</v>
      </c>
      <c r="H22" s="1237"/>
      <c r="I22" s="1293">
        <v>1402</v>
      </c>
      <c r="L22" s="17"/>
      <c r="M22" s="17"/>
    </row>
    <row r="23" spans="1:13" s="192" customFormat="1" ht="30" customHeight="1" x14ac:dyDescent="0.25">
      <c r="B23" s="249"/>
      <c r="E23" s="1099"/>
      <c r="F23" s="1238"/>
      <c r="G23" s="1168" t="s">
        <v>1709</v>
      </c>
      <c r="H23" s="1265"/>
      <c r="I23" s="1168" t="s">
        <v>1709</v>
      </c>
      <c r="L23" s="202"/>
      <c r="M23" s="202"/>
    </row>
    <row r="24" spans="1:13" ht="30" customHeight="1" x14ac:dyDescent="0.25">
      <c r="A24" s="1018">
        <v>18</v>
      </c>
      <c r="C24" s="34" t="s">
        <v>2018</v>
      </c>
      <c r="E24" s="1257" t="s">
        <v>663</v>
      </c>
      <c r="F24" s="34"/>
      <c r="G24" s="1438">
        <f>'60-20moin'!Q277</f>
        <v>2116950470565</v>
      </c>
      <c r="H24" s="1438"/>
      <c r="I24" s="1438">
        <v>1808098055424</v>
      </c>
      <c r="L24" s="59"/>
      <c r="M24" s="59"/>
    </row>
    <row r="25" spans="1:13" ht="30" customHeight="1" thickBot="1" x14ac:dyDescent="0.3">
      <c r="G25" s="1434">
        <f>SUM(G24:G24)</f>
        <v>2116950470565</v>
      </c>
      <c r="H25" s="1236"/>
      <c r="I25" s="1434">
        <f>SUM(I24:I24)</f>
        <v>1808098055424</v>
      </c>
    </row>
    <row r="26" spans="1:13" ht="45" customHeight="1" thickTop="1" x14ac:dyDescent="0.6">
      <c r="A26" s="2000">
        <v>18</v>
      </c>
      <c r="B26" s="2000"/>
      <c r="C26" s="2000"/>
      <c r="D26" s="2000"/>
      <c r="E26" s="2000"/>
      <c r="F26" s="2000"/>
      <c r="G26" s="2000"/>
      <c r="H26" s="2000"/>
      <c r="I26" s="2000"/>
    </row>
  </sheetData>
  <mergeCells count="4">
    <mergeCell ref="B1:J1"/>
    <mergeCell ref="B2:J2"/>
    <mergeCell ref="B3:J3"/>
    <mergeCell ref="A26:I26"/>
  </mergeCells>
  <printOptions horizontalCentered="1"/>
  <pageMargins left="0.15748031496062992" right="0.35433070866141736" top="0.43307086614173229" bottom="0" header="0.35433070866141736" footer="0"/>
  <pageSetup scale="88"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P55"/>
  <sheetViews>
    <sheetView rightToLeft="1" view="pageBreakPreview" topLeftCell="B31" zoomScale="106" zoomScaleNormal="100" zoomScaleSheetLayoutView="106" workbookViewId="0">
      <selection activeCell="B35" sqref="A35:XFD35"/>
    </sheetView>
  </sheetViews>
  <sheetFormatPr defaultRowHeight="25.5" customHeight="1" x14ac:dyDescent="0.25"/>
  <cols>
    <col min="1" max="1" width="4.5703125" style="14" hidden="1" customWidth="1"/>
    <col min="2" max="2" width="5.42578125" style="57" customWidth="1"/>
    <col min="3" max="3" width="30" style="34" customWidth="1"/>
    <col min="4" max="4" width="0.85546875" style="14" customWidth="1"/>
    <col min="5" max="5" width="14.140625" style="58" customWidth="1"/>
    <col min="6" max="6" width="2.5703125" style="14" customWidth="1"/>
    <col min="7" max="7" width="23.42578125" style="1127" customWidth="1"/>
    <col min="8" max="8" width="2.5703125" style="1127" customWidth="1"/>
    <col min="9" max="9" width="23.42578125" style="1127" customWidth="1"/>
    <col min="10" max="10" width="12.140625" style="14" customWidth="1"/>
    <col min="11" max="11" width="27.85546875" style="14" customWidth="1"/>
    <col min="12" max="12" width="11.42578125" style="52" customWidth="1"/>
    <col min="13" max="13" width="15.140625" style="52" bestFit="1" customWidth="1"/>
    <col min="14" max="14" width="5" style="14" customWidth="1"/>
    <col min="15" max="15" width="10.42578125" style="14" bestFit="1" customWidth="1"/>
    <col min="16" max="16" width="5" style="14" customWidth="1"/>
    <col min="17" max="17" width="10.42578125" style="14" bestFit="1" customWidth="1"/>
    <col min="18" max="20" width="9" style="14"/>
    <col min="21" max="21" width="10.42578125" style="14" bestFit="1" customWidth="1"/>
    <col min="22" max="250" width="9" style="14"/>
    <col min="251" max="251" width="3.42578125" style="14" customWidth="1"/>
    <col min="252" max="252" width="4.85546875" style="14" customWidth="1"/>
    <col min="253" max="253" width="5.42578125" style="14" customWidth="1"/>
    <col min="254" max="254" width="31.140625" style="14" customWidth="1"/>
    <col min="255" max="255" width="7.5703125" style="14" customWidth="1"/>
    <col min="256" max="256" width="2.42578125" style="14" customWidth="1"/>
    <col min="257" max="257" width="11.42578125" style="14" customWidth="1"/>
    <col min="258" max="258" width="2.42578125" style="14" customWidth="1"/>
    <col min="259" max="259" width="11.42578125" style="14" customWidth="1"/>
    <col min="260" max="260" width="2.42578125" style="14" customWidth="1"/>
    <col min="261" max="261" width="10.85546875" style="14" customWidth="1"/>
    <col min="262" max="262" width="2.42578125" style="14" customWidth="1"/>
    <col min="263" max="263" width="11.140625" style="14" customWidth="1"/>
    <col min="264" max="264" width="1.85546875" style="14" customWidth="1"/>
    <col min="265" max="265" width="11" style="14" customWidth="1"/>
    <col min="266" max="266" width="0.85546875" style="14" customWidth="1"/>
    <col min="267" max="267" width="1.85546875" style="14" customWidth="1"/>
    <col min="268" max="268" width="11.85546875" style="14" bestFit="1" customWidth="1"/>
    <col min="269" max="269" width="15.140625" style="14" bestFit="1" customWidth="1"/>
    <col min="270" max="270" width="5" style="14" customWidth="1"/>
    <col min="271" max="271" width="10.42578125" style="14" bestFit="1" customWidth="1"/>
    <col min="272" max="272" width="5" style="14" customWidth="1"/>
    <col min="273" max="273" width="10.42578125" style="14" bestFit="1" customWidth="1"/>
    <col min="274" max="276" width="9" style="14"/>
    <col min="277" max="277" width="10.42578125" style="14" bestFit="1" customWidth="1"/>
    <col min="278" max="506" width="9" style="14"/>
    <col min="507" max="507" width="3.42578125" style="14" customWidth="1"/>
    <col min="508" max="508" width="4.85546875" style="14" customWidth="1"/>
    <col min="509" max="509" width="5.42578125" style="14" customWidth="1"/>
    <col min="510" max="510" width="31.140625" style="14" customWidth="1"/>
    <col min="511" max="511" width="7.5703125" style="14" customWidth="1"/>
    <col min="512" max="512" width="2.42578125" style="14" customWidth="1"/>
    <col min="513" max="513" width="11.42578125" style="14" customWidth="1"/>
    <col min="514" max="514" width="2.42578125" style="14" customWidth="1"/>
    <col min="515" max="515" width="11.42578125" style="14" customWidth="1"/>
    <col min="516" max="516" width="2.42578125" style="14" customWidth="1"/>
    <col min="517" max="517" width="10.85546875" style="14" customWidth="1"/>
    <col min="518" max="518" width="2.42578125" style="14" customWidth="1"/>
    <col min="519" max="519" width="11.140625" style="14" customWidth="1"/>
    <col min="520" max="520" width="1.85546875" style="14" customWidth="1"/>
    <col min="521" max="521" width="11" style="14" customWidth="1"/>
    <col min="522" max="522" width="0.85546875" style="14" customWidth="1"/>
    <col min="523" max="523" width="1.85546875" style="14" customWidth="1"/>
    <col min="524" max="524" width="11.85546875" style="14" bestFit="1" customWidth="1"/>
    <col min="525" max="525" width="15.140625" style="14" bestFit="1" customWidth="1"/>
    <col min="526" max="526" width="5" style="14" customWidth="1"/>
    <col min="527" max="527" width="10.42578125" style="14" bestFit="1" customWidth="1"/>
    <col min="528" max="528" width="5" style="14" customWidth="1"/>
    <col min="529" max="529" width="10.42578125" style="14" bestFit="1" customWidth="1"/>
    <col min="530" max="532" width="9" style="14"/>
    <col min="533" max="533" width="10.42578125" style="14" bestFit="1" customWidth="1"/>
    <col min="534" max="762" width="9" style="14"/>
    <col min="763" max="763" width="3.42578125" style="14" customWidth="1"/>
    <col min="764" max="764" width="4.85546875" style="14" customWidth="1"/>
    <col min="765" max="765" width="5.42578125" style="14" customWidth="1"/>
    <col min="766" max="766" width="31.140625" style="14" customWidth="1"/>
    <col min="767" max="767" width="7.5703125" style="14" customWidth="1"/>
    <col min="768" max="768" width="2.42578125" style="14" customWidth="1"/>
    <col min="769" max="769" width="11.42578125" style="14" customWidth="1"/>
    <col min="770" max="770" width="2.42578125" style="14" customWidth="1"/>
    <col min="771" max="771" width="11.42578125" style="14" customWidth="1"/>
    <col min="772" max="772" width="2.42578125" style="14" customWidth="1"/>
    <col min="773" max="773" width="10.85546875" style="14" customWidth="1"/>
    <col min="774" max="774" width="2.42578125" style="14" customWidth="1"/>
    <col min="775" max="775" width="11.140625" style="14" customWidth="1"/>
    <col min="776" max="776" width="1.85546875" style="14" customWidth="1"/>
    <col min="777" max="777" width="11" style="14" customWidth="1"/>
    <col min="778" max="778" width="0.85546875" style="14" customWidth="1"/>
    <col min="779" max="779" width="1.85546875" style="14" customWidth="1"/>
    <col min="780" max="780" width="11.85546875" style="14" bestFit="1" customWidth="1"/>
    <col min="781" max="781" width="15.140625" style="14" bestFit="1" customWidth="1"/>
    <col min="782" max="782" width="5" style="14" customWidth="1"/>
    <col min="783" max="783" width="10.42578125" style="14" bestFit="1" customWidth="1"/>
    <col min="784" max="784" width="5" style="14" customWidth="1"/>
    <col min="785" max="785" width="10.42578125" style="14" bestFit="1" customWidth="1"/>
    <col min="786" max="788" width="9" style="14"/>
    <col min="789" max="789" width="10.42578125" style="14" bestFit="1" customWidth="1"/>
    <col min="790" max="1018" width="9" style="14"/>
    <col min="1019" max="1019" width="3.42578125" style="14" customWidth="1"/>
    <col min="1020" max="1020" width="4.85546875" style="14" customWidth="1"/>
    <col min="1021" max="1021" width="5.42578125" style="14" customWidth="1"/>
    <col min="1022" max="1022" width="31.140625" style="14" customWidth="1"/>
    <col min="1023" max="1023" width="7.5703125" style="14" customWidth="1"/>
    <col min="1024" max="1024" width="2.42578125" style="14" customWidth="1"/>
    <col min="1025" max="1025" width="11.42578125" style="14" customWidth="1"/>
    <col min="1026" max="1026" width="2.42578125" style="14" customWidth="1"/>
    <col min="1027" max="1027" width="11.42578125" style="14" customWidth="1"/>
    <col min="1028" max="1028" width="2.42578125" style="14" customWidth="1"/>
    <col min="1029" max="1029" width="10.85546875" style="14" customWidth="1"/>
    <col min="1030" max="1030" width="2.42578125" style="14" customWidth="1"/>
    <col min="1031" max="1031" width="11.140625" style="14" customWidth="1"/>
    <col min="1032" max="1032" width="1.85546875" style="14" customWidth="1"/>
    <col min="1033" max="1033" width="11" style="14" customWidth="1"/>
    <col min="1034" max="1034" width="0.85546875" style="14" customWidth="1"/>
    <col min="1035" max="1035" width="1.85546875" style="14" customWidth="1"/>
    <col min="1036" max="1036" width="11.85546875" style="14" bestFit="1" customWidth="1"/>
    <col min="1037" max="1037" width="15.140625" style="14" bestFit="1" customWidth="1"/>
    <col min="1038" max="1038" width="5" style="14" customWidth="1"/>
    <col min="1039" max="1039" width="10.42578125" style="14" bestFit="1" customWidth="1"/>
    <col min="1040" max="1040" width="5" style="14" customWidth="1"/>
    <col min="1041" max="1041" width="10.42578125" style="14" bestFit="1" customWidth="1"/>
    <col min="1042" max="1044" width="9" style="14"/>
    <col min="1045" max="1045" width="10.42578125" style="14" bestFit="1" customWidth="1"/>
    <col min="1046" max="1274" width="9" style="14"/>
    <col min="1275" max="1275" width="3.42578125" style="14" customWidth="1"/>
    <col min="1276" max="1276" width="4.85546875" style="14" customWidth="1"/>
    <col min="1277" max="1277" width="5.42578125" style="14" customWidth="1"/>
    <col min="1278" max="1278" width="31.140625" style="14" customWidth="1"/>
    <col min="1279" max="1279" width="7.5703125" style="14" customWidth="1"/>
    <col min="1280" max="1280" width="2.42578125" style="14" customWidth="1"/>
    <col min="1281" max="1281" width="11.42578125" style="14" customWidth="1"/>
    <col min="1282" max="1282" width="2.42578125" style="14" customWidth="1"/>
    <col min="1283" max="1283" width="11.42578125" style="14" customWidth="1"/>
    <col min="1284" max="1284" width="2.42578125" style="14" customWidth="1"/>
    <col min="1285" max="1285" width="10.85546875" style="14" customWidth="1"/>
    <col min="1286" max="1286" width="2.42578125" style="14" customWidth="1"/>
    <col min="1287" max="1287" width="11.140625" style="14" customWidth="1"/>
    <col min="1288" max="1288" width="1.85546875" style="14" customWidth="1"/>
    <col min="1289" max="1289" width="11" style="14" customWidth="1"/>
    <col min="1290" max="1290" width="0.85546875" style="14" customWidth="1"/>
    <col min="1291" max="1291" width="1.85546875" style="14" customWidth="1"/>
    <col min="1292" max="1292" width="11.85546875" style="14" bestFit="1" customWidth="1"/>
    <col min="1293" max="1293" width="15.140625" style="14" bestFit="1" customWidth="1"/>
    <col min="1294" max="1294" width="5" style="14" customWidth="1"/>
    <col min="1295" max="1295" width="10.42578125" style="14" bestFit="1" customWidth="1"/>
    <col min="1296" max="1296" width="5" style="14" customWidth="1"/>
    <col min="1297" max="1297" width="10.42578125" style="14" bestFit="1" customWidth="1"/>
    <col min="1298" max="1300" width="9" style="14"/>
    <col min="1301" max="1301" width="10.42578125" style="14" bestFit="1" customWidth="1"/>
    <col min="1302" max="1530" width="9" style="14"/>
    <col min="1531" max="1531" width="3.42578125" style="14" customWidth="1"/>
    <col min="1532" max="1532" width="4.85546875" style="14" customWidth="1"/>
    <col min="1533" max="1533" width="5.42578125" style="14" customWidth="1"/>
    <col min="1534" max="1534" width="31.140625" style="14" customWidth="1"/>
    <col min="1535" max="1535" width="7.5703125" style="14" customWidth="1"/>
    <col min="1536" max="1536" width="2.42578125" style="14" customWidth="1"/>
    <col min="1537" max="1537" width="11.42578125" style="14" customWidth="1"/>
    <col min="1538" max="1538" width="2.42578125" style="14" customWidth="1"/>
    <col min="1539" max="1539" width="11.42578125" style="14" customWidth="1"/>
    <col min="1540" max="1540" width="2.42578125" style="14" customWidth="1"/>
    <col min="1541" max="1541" width="10.85546875" style="14" customWidth="1"/>
    <col min="1542" max="1542" width="2.42578125" style="14" customWidth="1"/>
    <col min="1543" max="1543" width="11.140625" style="14" customWidth="1"/>
    <col min="1544" max="1544" width="1.85546875" style="14" customWidth="1"/>
    <col min="1545" max="1545" width="11" style="14" customWidth="1"/>
    <col min="1546" max="1546" width="0.85546875" style="14" customWidth="1"/>
    <col min="1547" max="1547" width="1.85546875" style="14" customWidth="1"/>
    <col min="1548" max="1548" width="11.85546875" style="14" bestFit="1" customWidth="1"/>
    <col min="1549" max="1549" width="15.140625" style="14" bestFit="1" customWidth="1"/>
    <col min="1550" max="1550" width="5" style="14" customWidth="1"/>
    <col min="1551" max="1551" width="10.42578125" style="14" bestFit="1" customWidth="1"/>
    <col min="1552" max="1552" width="5" style="14" customWidth="1"/>
    <col min="1553" max="1553" width="10.42578125" style="14" bestFit="1" customWidth="1"/>
    <col min="1554" max="1556" width="9" style="14"/>
    <col min="1557" max="1557" width="10.42578125" style="14" bestFit="1" customWidth="1"/>
    <col min="1558" max="1786" width="9" style="14"/>
    <col min="1787" max="1787" width="3.42578125" style="14" customWidth="1"/>
    <col min="1788" max="1788" width="4.85546875" style="14" customWidth="1"/>
    <col min="1789" max="1789" width="5.42578125" style="14" customWidth="1"/>
    <col min="1790" max="1790" width="31.140625" style="14" customWidth="1"/>
    <col min="1791" max="1791" width="7.5703125" style="14" customWidth="1"/>
    <col min="1792" max="1792" width="2.42578125" style="14" customWidth="1"/>
    <col min="1793" max="1793" width="11.42578125" style="14" customWidth="1"/>
    <col min="1794" max="1794" width="2.42578125" style="14" customWidth="1"/>
    <col min="1795" max="1795" width="11.42578125" style="14" customWidth="1"/>
    <col min="1796" max="1796" width="2.42578125" style="14" customWidth="1"/>
    <col min="1797" max="1797" width="10.85546875" style="14" customWidth="1"/>
    <col min="1798" max="1798" width="2.42578125" style="14" customWidth="1"/>
    <col min="1799" max="1799" width="11.140625" style="14" customWidth="1"/>
    <col min="1800" max="1800" width="1.85546875" style="14" customWidth="1"/>
    <col min="1801" max="1801" width="11" style="14" customWidth="1"/>
    <col min="1802" max="1802" width="0.85546875" style="14" customWidth="1"/>
    <col min="1803" max="1803" width="1.85546875" style="14" customWidth="1"/>
    <col min="1804" max="1804" width="11.85546875" style="14" bestFit="1" customWidth="1"/>
    <col min="1805" max="1805" width="15.140625" style="14" bestFit="1" customWidth="1"/>
    <col min="1806" max="1806" width="5" style="14" customWidth="1"/>
    <col min="1807" max="1807" width="10.42578125" style="14" bestFit="1" customWidth="1"/>
    <col min="1808" max="1808" width="5" style="14" customWidth="1"/>
    <col min="1809" max="1809" width="10.42578125" style="14" bestFit="1" customWidth="1"/>
    <col min="1810" max="1812" width="9" style="14"/>
    <col min="1813" max="1813" width="10.42578125" style="14" bestFit="1" customWidth="1"/>
    <col min="1814" max="2042" width="9" style="14"/>
    <col min="2043" max="2043" width="3.42578125" style="14" customWidth="1"/>
    <col min="2044" max="2044" width="4.85546875" style="14" customWidth="1"/>
    <col min="2045" max="2045" width="5.42578125" style="14" customWidth="1"/>
    <col min="2046" max="2046" width="31.140625" style="14" customWidth="1"/>
    <col min="2047" max="2047" width="7.5703125" style="14" customWidth="1"/>
    <col min="2048" max="2048" width="2.42578125" style="14" customWidth="1"/>
    <col min="2049" max="2049" width="11.42578125" style="14" customWidth="1"/>
    <col min="2050" max="2050" width="2.42578125" style="14" customWidth="1"/>
    <col min="2051" max="2051" width="11.42578125" style="14" customWidth="1"/>
    <col min="2052" max="2052" width="2.42578125" style="14" customWidth="1"/>
    <col min="2053" max="2053" width="10.85546875" style="14" customWidth="1"/>
    <col min="2054" max="2054" width="2.42578125" style="14" customWidth="1"/>
    <col min="2055" max="2055" width="11.140625" style="14" customWidth="1"/>
    <col min="2056" max="2056" width="1.85546875" style="14" customWidth="1"/>
    <col min="2057" max="2057" width="11" style="14" customWidth="1"/>
    <col min="2058" max="2058" width="0.85546875" style="14" customWidth="1"/>
    <col min="2059" max="2059" width="1.85546875" style="14" customWidth="1"/>
    <col min="2060" max="2060" width="11.85546875" style="14" bestFit="1" customWidth="1"/>
    <col min="2061" max="2061" width="15.140625" style="14" bestFit="1" customWidth="1"/>
    <col min="2062" max="2062" width="5" style="14" customWidth="1"/>
    <col min="2063" max="2063" width="10.42578125" style="14" bestFit="1" customWidth="1"/>
    <col min="2064" max="2064" width="5" style="14" customWidth="1"/>
    <col min="2065" max="2065" width="10.42578125" style="14" bestFit="1" customWidth="1"/>
    <col min="2066" max="2068" width="9" style="14"/>
    <col min="2069" max="2069" width="10.42578125" style="14" bestFit="1" customWidth="1"/>
    <col min="2070" max="2298" width="9" style="14"/>
    <col min="2299" max="2299" width="3.42578125" style="14" customWidth="1"/>
    <col min="2300" max="2300" width="4.85546875" style="14" customWidth="1"/>
    <col min="2301" max="2301" width="5.42578125" style="14" customWidth="1"/>
    <col min="2302" max="2302" width="31.140625" style="14" customWidth="1"/>
    <col min="2303" max="2303" width="7.5703125" style="14" customWidth="1"/>
    <col min="2304" max="2304" width="2.42578125" style="14" customWidth="1"/>
    <col min="2305" max="2305" width="11.42578125" style="14" customWidth="1"/>
    <col min="2306" max="2306" width="2.42578125" style="14" customWidth="1"/>
    <col min="2307" max="2307" width="11.42578125" style="14" customWidth="1"/>
    <col min="2308" max="2308" width="2.42578125" style="14" customWidth="1"/>
    <col min="2309" max="2309" width="10.85546875" style="14" customWidth="1"/>
    <col min="2310" max="2310" width="2.42578125" style="14" customWidth="1"/>
    <col min="2311" max="2311" width="11.140625" style="14" customWidth="1"/>
    <col min="2312" max="2312" width="1.85546875" style="14" customWidth="1"/>
    <col min="2313" max="2313" width="11" style="14" customWidth="1"/>
    <col min="2314" max="2314" width="0.85546875" style="14" customWidth="1"/>
    <col min="2315" max="2315" width="1.85546875" style="14" customWidth="1"/>
    <col min="2316" max="2316" width="11.85546875" style="14" bestFit="1" customWidth="1"/>
    <col min="2317" max="2317" width="15.140625" style="14" bestFit="1" customWidth="1"/>
    <col min="2318" max="2318" width="5" style="14" customWidth="1"/>
    <col min="2319" max="2319" width="10.42578125" style="14" bestFit="1" customWidth="1"/>
    <col min="2320" max="2320" width="5" style="14" customWidth="1"/>
    <col min="2321" max="2321" width="10.42578125" style="14" bestFit="1" customWidth="1"/>
    <col min="2322" max="2324" width="9" style="14"/>
    <col min="2325" max="2325" width="10.42578125" style="14" bestFit="1" customWidth="1"/>
    <col min="2326" max="2554" width="9" style="14"/>
    <col min="2555" max="2555" width="3.42578125" style="14" customWidth="1"/>
    <col min="2556" max="2556" width="4.85546875" style="14" customWidth="1"/>
    <col min="2557" max="2557" width="5.42578125" style="14" customWidth="1"/>
    <col min="2558" max="2558" width="31.140625" style="14" customWidth="1"/>
    <col min="2559" max="2559" width="7.5703125" style="14" customWidth="1"/>
    <col min="2560" max="2560" width="2.42578125" style="14" customWidth="1"/>
    <col min="2561" max="2561" width="11.42578125" style="14" customWidth="1"/>
    <col min="2562" max="2562" width="2.42578125" style="14" customWidth="1"/>
    <col min="2563" max="2563" width="11.42578125" style="14" customWidth="1"/>
    <col min="2564" max="2564" width="2.42578125" style="14" customWidth="1"/>
    <col min="2565" max="2565" width="10.85546875" style="14" customWidth="1"/>
    <col min="2566" max="2566" width="2.42578125" style="14" customWidth="1"/>
    <col min="2567" max="2567" width="11.140625" style="14" customWidth="1"/>
    <col min="2568" max="2568" width="1.85546875" style="14" customWidth="1"/>
    <col min="2569" max="2569" width="11" style="14" customWidth="1"/>
    <col min="2570" max="2570" width="0.85546875" style="14" customWidth="1"/>
    <col min="2571" max="2571" width="1.85546875" style="14" customWidth="1"/>
    <col min="2572" max="2572" width="11.85546875" style="14" bestFit="1" customWidth="1"/>
    <col min="2573" max="2573" width="15.140625" style="14" bestFit="1" customWidth="1"/>
    <col min="2574" max="2574" width="5" style="14" customWidth="1"/>
    <col min="2575" max="2575" width="10.42578125" style="14" bestFit="1" customWidth="1"/>
    <col min="2576" max="2576" width="5" style="14" customWidth="1"/>
    <col min="2577" max="2577" width="10.42578125" style="14" bestFit="1" customWidth="1"/>
    <col min="2578" max="2580" width="9" style="14"/>
    <col min="2581" max="2581" width="10.42578125" style="14" bestFit="1" customWidth="1"/>
    <col min="2582" max="2810" width="9" style="14"/>
    <col min="2811" max="2811" width="3.42578125" style="14" customWidth="1"/>
    <col min="2812" max="2812" width="4.85546875" style="14" customWidth="1"/>
    <col min="2813" max="2813" width="5.42578125" style="14" customWidth="1"/>
    <col min="2814" max="2814" width="31.140625" style="14" customWidth="1"/>
    <col min="2815" max="2815" width="7.5703125" style="14" customWidth="1"/>
    <col min="2816" max="2816" width="2.42578125" style="14" customWidth="1"/>
    <col min="2817" max="2817" width="11.42578125" style="14" customWidth="1"/>
    <col min="2818" max="2818" width="2.42578125" style="14" customWidth="1"/>
    <col min="2819" max="2819" width="11.42578125" style="14" customWidth="1"/>
    <col min="2820" max="2820" width="2.42578125" style="14" customWidth="1"/>
    <col min="2821" max="2821" width="10.85546875" style="14" customWidth="1"/>
    <col min="2822" max="2822" width="2.42578125" style="14" customWidth="1"/>
    <col min="2823" max="2823" width="11.140625" style="14" customWidth="1"/>
    <col min="2824" max="2824" width="1.85546875" style="14" customWidth="1"/>
    <col min="2825" max="2825" width="11" style="14" customWidth="1"/>
    <col min="2826" max="2826" width="0.85546875" style="14" customWidth="1"/>
    <col min="2827" max="2827" width="1.85546875" style="14" customWidth="1"/>
    <col min="2828" max="2828" width="11.85546875" style="14" bestFit="1" customWidth="1"/>
    <col min="2829" max="2829" width="15.140625" style="14" bestFit="1" customWidth="1"/>
    <col min="2830" max="2830" width="5" style="14" customWidth="1"/>
    <col min="2831" max="2831" width="10.42578125" style="14" bestFit="1" customWidth="1"/>
    <col min="2832" max="2832" width="5" style="14" customWidth="1"/>
    <col min="2833" max="2833" width="10.42578125" style="14" bestFit="1" customWidth="1"/>
    <col min="2834" max="2836" width="9" style="14"/>
    <col min="2837" max="2837" width="10.42578125" style="14" bestFit="1" customWidth="1"/>
    <col min="2838" max="3066" width="9" style="14"/>
    <col min="3067" max="3067" width="3.42578125" style="14" customWidth="1"/>
    <col min="3068" max="3068" width="4.85546875" style="14" customWidth="1"/>
    <col min="3069" max="3069" width="5.42578125" style="14" customWidth="1"/>
    <col min="3070" max="3070" width="31.140625" style="14" customWidth="1"/>
    <col min="3071" max="3071" width="7.5703125" style="14" customWidth="1"/>
    <col min="3072" max="3072" width="2.42578125" style="14" customWidth="1"/>
    <col min="3073" max="3073" width="11.42578125" style="14" customWidth="1"/>
    <col min="3074" max="3074" width="2.42578125" style="14" customWidth="1"/>
    <col min="3075" max="3075" width="11.42578125" style="14" customWidth="1"/>
    <col min="3076" max="3076" width="2.42578125" style="14" customWidth="1"/>
    <col min="3077" max="3077" width="10.85546875" style="14" customWidth="1"/>
    <col min="3078" max="3078" width="2.42578125" style="14" customWidth="1"/>
    <col min="3079" max="3079" width="11.140625" style="14" customWidth="1"/>
    <col min="3080" max="3080" width="1.85546875" style="14" customWidth="1"/>
    <col min="3081" max="3081" width="11" style="14" customWidth="1"/>
    <col min="3082" max="3082" width="0.85546875" style="14" customWidth="1"/>
    <col min="3083" max="3083" width="1.85546875" style="14" customWidth="1"/>
    <col min="3084" max="3084" width="11.85546875" style="14" bestFit="1" customWidth="1"/>
    <col min="3085" max="3085" width="15.140625" style="14" bestFit="1" customWidth="1"/>
    <col min="3086" max="3086" width="5" style="14" customWidth="1"/>
    <col min="3087" max="3087" width="10.42578125" style="14" bestFit="1" customWidth="1"/>
    <col min="3088" max="3088" width="5" style="14" customWidth="1"/>
    <col min="3089" max="3089" width="10.42578125" style="14" bestFit="1" customWidth="1"/>
    <col min="3090" max="3092" width="9" style="14"/>
    <col min="3093" max="3093" width="10.42578125" style="14" bestFit="1" customWidth="1"/>
    <col min="3094" max="3322" width="9" style="14"/>
    <col min="3323" max="3323" width="3.42578125" style="14" customWidth="1"/>
    <col min="3324" max="3324" width="4.85546875" style="14" customWidth="1"/>
    <col min="3325" max="3325" width="5.42578125" style="14" customWidth="1"/>
    <col min="3326" max="3326" width="31.140625" style="14" customWidth="1"/>
    <col min="3327" max="3327" width="7.5703125" style="14" customWidth="1"/>
    <col min="3328" max="3328" width="2.42578125" style="14" customWidth="1"/>
    <col min="3329" max="3329" width="11.42578125" style="14" customWidth="1"/>
    <col min="3330" max="3330" width="2.42578125" style="14" customWidth="1"/>
    <col min="3331" max="3331" width="11.42578125" style="14" customWidth="1"/>
    <col min="3332" max="3332" width="2.42578125" style="14" customWidth="1"/>
    <col min="3333" max="3333" width="10.85546875" style="14" customWidth="1"/>
    <col min="3334" max="3334" width="2.42578125" style="14" customWidth="1"/>
    <col min="3335" max="3335" width="11.140625" style="14" customWidth="1"/>
    <col min="3336" max="3336" width="1.85546875" style="14" customWidth="1"/>
    <col min="3337" max="3337" width="11" style="14" customWidth="1"/>
    <col min="3338" max="3338" width="0.85546875" style="14" customWidth="1"/>
    <col min="3339" max="3339" width="1.85546875" style="14" customWidth="1"/>
    <col min="3340" max="3340" width="11.85546875" style="14" bestFit="1" customWidth="1"/>
    <col min="3341" max="3341" width="15.140625" style="14" bestFit="1" customWidth="1"/>
    <col min="3342" max="3342" width="5" style="14" customWidth="1"/>
    <col min="3343" max="3343" width="10.42578125" style="14" bestFit="1" customWidth="1"/>
    <col min="3344" max="3344" width="5" style="14" customWidth="1"/>
    <col min="3345" max="3345" width="10.42578125" style="14" bestFit="1" customWidth="1"/>
    <col min="3346" max="3348" width="9" style="14"/>
    <col min="3349" max="3349" width="10.42578125" style="14" bestFit="1" customWidth="1"/>
    <col min="3350" max="3578" width="9" style="14"/>
    <col min="3579" max="3579" width="3.42578125" style="14" customWidth="1"/>
    <col min="3580" max="3580" width="4.85546875" style="14" customWidth="1"/>
    <col min="3581" max="3581" width="5.42578125" style="14" customWidth="1"/>
    <col min="3582" max="3582" width="31.140625" style="14" customWidth="1"/>
    <col min="3583" max="3583" width="7.5703125" style="14" customWidth="1"/>
    <col min="3584" max="3584" width="2.42578125" style="14" customWidth="1"/>
    <col min="3585" max="3585" width="11.42578125" style="14" customWidth="1"/>
    <col min="3586" max="3586" width="2.42578125" style="14" customWidth="1"/>
    <col min="3587" max="3587" width="11.42578125" style="14" customWidth="1"/>
    <col min="3588" max="3588" width="2.42578125" style="14" customWidth="1"/>
    <col min="3589" max="3589" width="10.85546875" style="14" customWidth="1"/>
    <col min="3590" max="3590" width="2.42578125" style="14" customWidth="1"/>
    <col min="3591" max="3591" width="11.140625" style="14" customWidth="1"/>
    <col min="3592" max="3592" width="1.85546875" style="14" customWidth="1"/>
    <col min="3593" max="3593" width="11" style="14" customWidth="1"/>
    <col min="3594" max="3594" width="0.85546875" style="14" customWidth="1"/>
    <col min="3595" max="3595" width="1.85546875" style="14" customWidth="1"/>
    <col min="3596" max="3596" width="11.85546875" style="14" bestFit="1" customWidth="1"/>
    <col min="3597" max="3597" width="15.140625" style="14" bestFit="1" customWidth="1"/>
    <col min="3598" max="3598" width="5" style="14" customWidth="1"/>
    <col min="3599" max="3599" width="10.42578125" style="14" bestFit="1" customWidth="1"/>
    <col min="3600" max="3600" width="5" style="14" customWidth="1"/>
    <col min="3601" max="3601" width="10.42578125" style="14" bestFit="1" customWidth="1"/>
    <col min="3602" max="3604" width="9" style="14"/>
    <col min="3605" max="3605" width="10.42578125" style="14" bestFit="1" customWidth="1"/>
    <col min="3606" max="3834" width="9" style="14"/>
    <col min="3835" max="3835" width="3.42578125" style="14" customWidth="1"/>
    <col min="3836" max="3836" width="4.85546875" style="14" customWidth="1"/>
    <col min="3837" max="3837" width="5.42578125" style="14" customWidth="1"/>
    <col min="3838" max="3838" width="31.140625" style="14" customWidth="1"/>
    <col min="3839" max="3839" width="7.5703125" style="14" customWidth="1"/>
    <col min="3840" max="3840" width="2.42578125" style="14" customWidth="1"/>
    <col min="3841" max="3841" width="11.42578125" style="14" customWidth="1"/>
    <col min="3842" max="3842" width="2.42578125" style="14" customWidth="1"/>
    <col min="3843" max="3843" width="11.42578125" style="14" customWidth="1"/>
    <col min="3844" max="3844" width="2.42578125" style="14" customWidth="1"/>
    <col min="3845" max="3845" width="10.85546875" style="14" customWidth="1"/>
    <col min="3846" max="3846" width="2.42578125" style="14" customWidth="1"/>
    <col min="3847" max="3847" width="11.140625" style="14" customWidth="1"/>
    <col min="3848" max="3848" width="1.85546875" style="14" customWidth="1"/>
    <col min="3849" max="3849" width="11" style="14" customWidth="1"/>
    <col min="3850" max="3850" width="0.85546875" style="14" customWidth="1"/>
    <col min="3851" max="3851" width="1.85546875" style="14" customWidth="1"/>
    <col min="3852" max="3852" width="11.85546875" style="14" bestFit="1" customWidth="1"/>
    <col min="3853" max="3853" width="15.140625" style="14" bestFit="1" customWidth="1"/>
    <col min="3854" max="3854" width="5" style="14" customWidth="1"/>
    <col min="3855" max="3855" width="10.42578125" style="14" bestFit="1" customWidth="1"/>
    <col min="3856" max="3856" width="5" style="14" customWidth="1"/>
    <col min="3857" max="3857" width="10.42578125" style="14" bestFit="1" customWidth="1"/>
    <col min="3858" max="3860" width="9" style="14"/>
    <col min="3861" max="3861" width="10.42578125" style="14" bestFit="1" customWidth="1"/>
    <col min="3862" max="4090" width="9" style="14"/>
    <col min="4091" max="4091" width="3.42578125" style="14" customWidth="1"/>
    <col min="4092" max="4092" width="4.85546875" style="14" customWidth="1"/>
    <col min="4093" max="4093" width="5.42578125" style="14" customWidth="1"/>
    <col min="4094" max="4094" width="31.140625" style="14" customWidth="1"/>
    <col min="4095" max="4095" width="7.5703125" style="14" customWidth="1"/>
    <col min="4096" max="4096" width="2.42578125" style="14" customWidth="1"/>
    <col min="4097" max="4097" width="11.42578125" style="14" customWidth="1"/>
    <col min="4098" max="4098" width="2.42578125" style="14" customWidth="1"/>
    <col min="4099" max="4099" width="11.42578125" style="14" customWidth="1"/>
    <col min="4100" max="4100" width="2.42578125" style="14" customWidth="1"/>
    <col min="4101" max="4101" width="10.85546875" style="14" customWidth="1"/>
    <col min="4102" max="4102" width="2.42578125" style="14" customWidth="1"/>
    <col min="4103" max="4103" width="11.140625" style="14" customWidth="1"/>
    <col min="4104" max="4104" width="1.85546875" style="14" customWidth="1"/>
    <col min="4105" max="4105" width="11" style="14" customWidth="1"/>
    <col min="4106" max="4106" width="0.85546875" style="14" customWidth="1"/>
    <col min="4107" max="4107" width="1.85546875" style="14" customWidth="1"/>
    <col min="4108" max="4108" width="11.85546875" style="14" bestFit="1" customWidth="1"/>
    <col min="4109" max="4109" width="15.140625" style="14" bestFit="1" customWidth="1"/>
    <col min="4110" max="4110" width="5" style="14" customWidth="1"/>
    <col min="4111" max="4111" width="10.42578125" style="14" bestFit="1" customWidth="1"/>
    <col min="4112" max="4112" width="5" style="14" customWidth="1"/>
    <col min="4113" max="4113" width="10.42578125" style="14" bestFit="1" customWidth="1"/>
    <col min="4114" max="4116" width="9" style="14"/>
    <col min="4117" max="4117" width="10.42578125" style="14" bestFit="1" customWidth="1"/>
    <col min="4118" max="4346" width="9" style="14"/>
    <col min="4347" max="4347" width="3.42578125" style="14" customWidth="1"/>
    <col min="4348" max="4348" width="4.85546875" style="14" customWidth="1"/>
    <col min="4349" max="4349" width="5.42578125" style="14" customWidth="1"/>
    <col min="4350" max="4350" width="31.140625" style="14" customWidth="1"/>
    <col min="4351" max="4351" width="7.5703125" style="14" customWidth="1"/>
    <col min="4352" max="4352" width="2.42578125" style="14" customWidth="1"/>
    <col min="4353" max="4353" width="11.42578125" style="14" customWidth="1"/>
    <col min="4354" max="4354" width="2.42578125" style="14" customWidth="1"/>
    <col min="4355" max="4355" width="11.42578125" style="14" customWidth="1"/>
    <col min="4356" max="4356" width="2.42578125" style="14" customWidth="1"/>
    <col min="4357" max="4357" width="10.85546875" style="14" customWidth="1"/>
    <col min="4358" max="4358" width="2.42578125" style="14" customWidth="1"/>
    <col min="4359" max="4359" width="11.140625" style="14" customWidth="1"/>
    <col min="4360" max="4360" width="1.85546875" style="14" customWidth="1"/>
    <col min="4361" max="4361" width="11" style="14" customWidth="1"/>
    <col min="4362" max="4362" width="0.85546875" style="14" customWidth="1"/>
    <col min="4363" max="4363" width="1.85546875" style="14" customWidth="1"/>
    <col min="4364" max="4364" width="11.85546875" style="14" bestFit="1" customWidth="1"/>
    <col min="4365" max="4365" width="15.140625" style="14" bestFit="1" customWidth="1"/>
    <col min="4366" max="4366" width="5" style="14" customWidth="1"/>
    <col min="4367" max="4367" width="10.42578125" style="14" bestFit="1" customWidth="1"/>
    <col min="4368" max="4368" width="5" style="14" customWidth="1"/>
    <col min="4369" max="4369" width="10.42578125" style="14" bestFit="1" customWidth="1"/>
    <col min="4370" max="4372" width="9" style="14"/>
    <col min="4373" max="4373" width="10.42578125" style="14" bestFit="1" customWidth="1"/>
    <col min="4374" max="4602" width="9" style="14"/>
    <col min="4603" max="4603" width="3.42578125" style="14" customWidth="1"/>
    <col min="4604" max="4604" width="4.85546875" style="14" customWidth="1"/>
    <col min="4605" max="4605" width="5.42578125" style="14" customWidth="1"/>
    <col min="4606" max="4606" width="31.140625" style="14" customWidth="1"/>
    <col min="4607" max="4607" width="7.5703125" style="14" customWidth="1"/>
    <col min="4608" max="4608" width="2.42578125" style="14" customWidth="1"/>
    <col min="4609" max="4609" width="11.42578125" style="14" customWidth="1"/>
    <col min="4610" max="4610" width="2.42578125" style="14" customWidth="1"/>
    <col min="4611" max="4611" width="11.42578125" style="14" customWidth="1"/>
    <col min="4612" max="4612" width="2.42578125" style="14" customWidth="1"/>
    <col min="4613" max="4613" width="10.85546875" style="14" customWidth="1"/>
    <col min="4614" max="4614" width="2.42578125" style="14" customWidth="1"/>
    <col min="4615" max="4615" width="11.140625" style="14" customWidth="1"/>
    <col min="4616" max="4616" width="1.85546875" style="14" customWidth="1"/>
    <col min="4617" max="4617" width="11" style="14" customWidth="1"/>
    <col min="4618" max="4618" width="0.85546875" style="14" customWidth="1"/>
    <col min="4619" max="4619" width="1.85546875" style="14" customWidth="1"/>
    <col min="4620" max="4620" width="11.85546875" style="14" bestFit="1" customWidth="1"/>
    <col min="4621" max="4621" width="15.140625" style="14" bestFit="1" customWidth="1"/>
    <col min="4622" max="4622" width="5" style="14" customWidth="1"/>
    <col min="4623" max="4623" width="10.42578125" style="14" bestFit="1" customWidth="1"/>
    <col min="4624" max="4624" width="5" style="14" customWidth="1"/>
    <col min="4625" max="4625" width="10.42578125" style="14" bestFit="1" customWidth="1"/>
    <col min="4626" max="4628" width="9" style="14"/>
    <col min="4629" max="4629" width="10.42578125" style="14" bestFit="1" customWidth="1"/>
    <col min="4630" max="4858" width="9" style="14"/>
    <col min="4859" max="4859" width="3.42578125" style="14" customWidth="1"/>
    <col min="4860" max="4860" width="4.85546875" style="14" customWidth="1"/>
    <col min="4861" max="4861" width="5.42578125" style="14" customWidth="1"/>
    <col min="4862" max="4862" width="31.140625" style="14" customWidth="1"/>
    <col min="4863" max="4863" width="7.5703125" style="14" customWidth="1"/>
    <col min="4864" max="4864" width="2.42578125" style="14" customWidth="1"/>
    <col min="4865" max="4865" width="11.42578125" style="14" customWidth="1"/>
    <col min="4866" max="4866" width="2.42578125" style="14" customWidth="1"/>
    <col min="4867" max="4867" width="11.42578125" style="14" customWidth="1"/>
    <col min="4868" max="4868" width="2.42578125" style="14" customWidth="1"/>
    <col min="4869" max="4869" width="10.85546875" style="14" customWidth="1"/>
    <col min="4870" max="4870" width="2.42578125" style="14" customWidth="1"/>
    <col min="4871" max="4871" width="11.140625" style="14" customWidth="1"/>
    <col min="4872" max="4872" width="1.85546875" style="14" customWidth="1"/>
    <col min="4873" max="4873" width="11" style="14" customWidth="1"/>
    <col min="4874" max="4874" width="0.85546875" style="14" customWidth="1"/>
    <col min="4875" max="4875" width="1.85546875" style="14" customWidth="1"/>
    <col min="4876" max="4876" width="11.85546875" style="14" bestFit="1" customWidth="1"/>
    <col min="4877" max="4877" width="15.140625" style="14" bestFit="1" customWidth="1"/>
    <col min="4878" max="4878" width="5" style="14" customWidth="1"/>
    <col min="4879" max="4879" width="10.42578125" style="14" bestFit="1" customWidth="1"/>
    <col min="4880" max="4880" width="5" style="14" customWidth="1"/>
    <col min="4881" max="4881" width="10.42578125" style="14" bestFit="1" customWidth="1"/>
    <col min="4882" max="4884" width="9" style="14"/>
    <col min="4885" max="4885" width="10.42578125" style="14" bestFit="1" customWidth="1"/>
    <col min="4886" max="5114" width="9" style="14"/>
    <col min="5115" max="5115" width="3.42578125" style="14" customWidth="1"/>
    <col min="5116" max="5116" width="4.85546875" style="14" customWidth="1"/>
    <col min="5117" max="5117" width="5.42578125" style="14" customWidth="1"/>
    <col min="5118" max="5118" width="31.140625" style="14" customWidth="1"/>
    <col min="5119" max="5119" width="7.5703125" style="14" customWidth="1"/>
    <col min="5120" max="5120" width="2.42578125" style="14" customWidth="1"/>
    <col min="5121" max="5121" width="11.42578125" style="14" customWidth="1"/>
    <col min="5122" max="5122" width="2.42578125" style="14" customWidth="1"/>
    <col min="5123" max="5123" width="11.42578125" style="14" customWidth="1"/>
    <col min="5124" max="5124" width="2.42578125" style="14" customWidth="1"/>
    <col min="5125" max="5125" width="10.85546875" style="14" customWidth="1"/>
    <col min="5126" max="5126" width="2.42578125" style="14" customWidth="1"/>
    <col min="5127" max="5127" width="11.140625" style="14" customWidth="1"/>
    <col min="5128" max="5128" width="1.85546875" style="14" customWidth="1"/>
    <col min="5129" max="5129" width="11" style="14" customWidth="1"/>
    <col min="5130" max="5130" width="0.85546875" style="14" customWidth="1"/>
    <col min="5131" max="5131" width="1.85546875" style="14" customWidth="1"/>
    <col min="5132" max="5132" width="11.85546875" style="14" bestFit="1" customWidth="1"/>
    <col min="5133" max="5133" width="15.140625" style="14" bestFit="1" customWidth="1"/>
    <col min="5134" max="5134" width="5" style="14" customWidth="1"/>
    <col min="5135" max="5135" width="10.42578125" style="14" bestFit="1" customWidth="1"/>
    <col min="5136" max="5136" width="5" style="14" customWidth="1"/>
    <col min="5137" max="5137" width="10.42578125" style="14" bestFit="1" customWidth="1"/>
    <col min="5138" max="5140" width="9" style="14"/>
    <col min="5141" max="5141" width="10.42578125" style="14" bestFit="1" customWidth="1"/>
    <col min="5142" max="5370" width="9" style="14"/>
    <col min="5371" max="5371" width="3.42578125" style="14" customWidth="1"/>
    <col min="5372" max="5372" width="4.85546875" style="14" customWidth="1"/>
    <col min="5373" max="5373" width="5.42578125" style="14" customWidth="1"/>
    <col min="5374" max="5374" width="31.140625" style="14" customWidth="1"/>
    <col min="5375" max="5375" width="7.5703125" style="14" customWidth="1"/>
    <col min="5376" max="5376" width="2.42578125" style="14" customWidth="1"/>
    <col min="5377" max="5377" width="11.42578125" style="14" customWidth="1"/>
    <col min="5378" max="5378" width="2.42578125" style="14" customWidth="1"/>
    <col min="5379" max="5379" width="11.42578125" style="14" customWidth="1"/>
    <col min="5380" max="5380" width="2.42578125" style="14" customWidth="1"/>
    <col min="5381" max="5381" width="10.85546875" style="14" customWidth="1"/>
    <col min="5382" max="5382" width="2.42578125" style="14" customWidth="1"/>
    <col min="5383" max="5383" width="11.140625" style="14" customWidth="1"/>
    <col min="5384" max="5384" width="1.85546875" style="14" customWidth="1"/>
    <col min="5385" max="5385" width="11" style="14" customWidth="1"/>
    <col min="5386" max="5386" width="0.85546875" style="14" customWidth="1"/>
    <col min="5387" max="5387" width="1.85546875" style="14" customWidth="1"/>
    <col min="5388" max="5388" width="11.85546875" style="14" bestFit="1" customWidth="1"/>
    <col min="5389" max="5389" width="15.140625" style="14" bestFit="1" customWidth="1"/>
    <col min="5390" max="5390" width="5" style="14" customWidth="1"/>
    <col min="5391" max="5391" width="10.42578125" style="14" bestFit="1" customWidth="1"/>
    <col min="5392" max="5392" width="5" style="14" customWidth="1"/>
    <col min="5393" max="5393" width="10.42578125" style="14" bestFit="1" customWidth="1"/>
    <col min="5394" max="5396" width="9" style="14"/>
    <col min="5397" max="5397" width="10.42578125" style="14" bestFit="1" customWidth="1"/>
    <col min="5398" max="5626" width="9" style="14"/>
    <col min="5627" max="5627" width="3.42578125" style="14" customWidth="1"/>
    <col min="5628" max="5628" width="4.85546875" style="14" customWidth="1"/>
    <col min="5629" max="5629" width="5.42578125" style="14" customWidth="1"/>
    <col min="5630" max="5630" width="31.140625" style="14" customWidth="1"/>
    <col min="5631" max="5631" width="7.5703125" style="14" customWidth="1"/>
    <col min="5632" max="5632" width="2.42578125" style="14" customWidth="1"/>
    <col min="5633" max="5633" width="11.42578125" style="14" customWidth="1"/>
    <col min="5634" max="5634" width="2.42578125" style="14" customWidth="1"/>
    <col min="5635" max="5635" width="11.42578125" style="14" customWidth="1"/>
    <col min="5636" max="5636" width="2.42578125" style="14" customWidth="1"/>
    <col min="5637" max="5637" width="10.85546875" style="14" customWidth="1"/>
    <col min="5638" max="5638" width="2.42578125" style="14" customWidth="1"/>
    <col min="5639" max="5639" width="11.140625" style="14" customWidth="1"/>
    <col min="5640" max="5640" width="1.85546875" style="14" customWidth="1"/>
    <col min="5641" max="5641" width="11" style="14" customWidth="1"/>
    <col min="5642" max="5642" width="0.85546875" style="14" customWidth="1"/>
    <col min="5643" max="5643" width="1.85546875" style="14" customWidth="1"/>
    <col min="5644" max="5644" width="11.85546875" style="14" bestFit="1" customWidth="1"/>
    <col min="5645" max="5645" width="15.140625" style="14" bestFit="1" customWidth="1"/>
    <col min="5646" max="5646" width="5" style="14" customWidth="1"/>
    <col min="5647" max="5647" width="10.42578125" style="14" bestFit="1" customWidth="1"/>
    <col min="5648" max="5648" width="5" style="14" customWidth="1"/>
    <col min="5649" max="5649" width="10.42578125" style="14" bestFit="1" customWidth="1"/>
    <col min="5650" max="5652" width="9" style="14"/>
    <col min="5653" max="5653" width="10.42578125" style="14" bestFit="1" customWidth="1"/>
    <col min="5654" max="5882" width="9" style="14"/>
    <col min="5883" max="5883" width="3.42578125" style="14" customWidth="1"/>
    <col min="5884" max="5884" width="4.85546875" style="14" customWidth="1"/>
    <col min="5885" max="5885" width="5.42578125" style="14" customWidth="1"/>
    <col min="5886" max="5886" width="31.140625" style="14" customWidth="1"/>
    <col min="5887" max="5887" width="7.5703125" style="14" customWidth="1"/>
    <col min="5888" max="5888" width="2.42578125" style="14" customWidth="1"/>
    <col min="5889" max="5889" width="11.42578125" style="14" customWidth="1"/>
    <col min="5890" max="5890" width="2.42578125" style="14" customWidth="1"/>
    <col min="5891" max="5891" width="11.42578125" style="14" customWidth="1"/>
    <col min="5892" max="5892" width="2.42578125" style="14" customWidth="1"/>
    <col min="5893" max="5893" width="10.85546875" style="14" customWidth="1"/>
    <col min="5894" max="5894" width="2.42578125" style="14" customWidth="1"/>
    <col min="5895" max="5895" width="11.140625" style="14" customWidth="1"/>
    <col min="5896" max="5896" width="1.85546875" style="14" customWidth="1"/>
    <col min="5897" max="5897" width="11" style="14" customWidth="1"/>
    <col min="5898" max="5898" width="0.85546875" style="14" customWidth="1"/>
    <col min="5899" max="5899" width="1.85546875" style="14" customWidth="1"/>
    <col min="5900" max="5900" width="11.85546875" style="14" bestFit="1" customWidth="1"/>
    <col min="5901" max="5901" width="15.140625" style="14" bestFit="1" customWidth="1"/>
    <col min="5902" max="5902" width="5" style="14" customWidth="1"/>
    <col min="5903" max="5903" width="10.42578125" style="14" bestFit="1" customWidth="1"/>
    <col min="5904" max="5904" width="5" style="14" customWidth="1"/>
    <col min="5905" max="5905" width="10.42578125" style="14" bestFit="1" customWidth="1"/>
    <col min="5906" max="5908" width="9" style="14"/>
    <col min="5909" max="5909" width="10.42578125" style="14" bestFit="1" customWidth="1"/>
    <col min="5910" max="6138" width="9" style="14"/>
    <col min="6139" max="6139" width="3.42578125" style="14" customWidth="1"/>
    <col min="6140" max="6140" width="4.85546875" style="14" customWidth="1"/>
    <col min="6141" max="6141" width="5.42578125" style="14" customWidth="1"/>
    <col min="6142" max="6142" width="31.140625" style="14" customWidth="1"/>
    <col min="6143" max="6143" width="7.5703125" style="14" customWidth="1"/>
    <col min="6144" max="6144" width="2.42578125" style="14" customWidth="1"/>
    <col min="6145" max="6145" width="11.42578125" style="14" customWidth="1"/>
    <col min="6146" max="6146" width="2.42578125" style="14" customWidth="1"/>
    <col min="6147" max="6147" width="11.42578125" style="14" customWidth="1"/>
    <col min="6148" max="6148" width="2.42578125" style="14" customWidth="1"/>
    <col min="6149" max="6149" width="10.85546875" style="14" customWidth="1"/>
    <col min="6150" max="6150" width="2.42578125" style="14" customWidth="1"/>
    <col min="6151" max="6151" width="11.140625" style="14" customWidth="1"/>
    <col min="6152" max="6152" width="1.85546875" style="14" customWidth="1"/>
    <col min="6153" max="6153" width="11" style="14" customWidth="1"/>
    <col min="6154" max="6154" width="0.85546875" style="14" customWidth="1"/>
    <col min="6155" max="6155" width="1.85546875" style="14" customWidth="1"/>
    <col min="6156" max="6156" width="11.85546875" style="14" bestFit="1" customWidth="1"/>
    <col min="6157" max="6157" width="15.140625" style="14" bestFit="1" customWidth="1"/>
    <col min="6158" max="6158" width="5" style="14" customWidth="1"/>
    <col min="6159" max="6159" width="10.42578125" style="14" bestFit="1" customWidth="1"/>
    <col min="6160" max="6160" width="5" style="14" customWidth="1"/>
    <col min="6161" max="6161" width="10.42578125" style="14" bestFit="1" customWidth="1"/>
    <col min="6162" max="6164" width="9" style="14"/>
    <col min="6165" max="6165" width="10.42578125" style="14" bestFit="1" customWidth="1"/>
    <col min="6166" max="6394" width="9" style="14"/>
    <col min="6395" max="6395" width="3.42578125" style="14" customWidth="1"/>
    <col min="6396" max="6396" width="4.85546875" style="14" customWidth="1"/>
    <col min="6397" max="6397" width="5.42578125" style="14" customWidth="1"/>
    <col min="6398" max="6398" width="31.140625" style="14" customWidth="1"/>
    <col min="6399" max="6399" width="7.5703125" style="14" customWidth="1"/>
    <col min="6400" max="6400" width="2.42578125" style="14" customWidth="1"/>
    <col min="6401" max="6401" width="11.42578125" style="14" customWidth="1"/>
    <col min="6402" max="6402" width="2.42578125" style="14" customWidth="1"/>
    <col min="6403" max="6403" width="11.42578125" style="14" customWidth="1"/>
    <col min="6404" max="6404" width="2.42578125" style="14" customWidth="1"/>
    <col min="6405" max="6405" width="10.85546875" style="14" customWidth="1"/>
    <col min="6406" max="6406" width="2.42578125" style="14" customWidth="1"/>
    <col min="6407" max="6407" width="11.140625" style="14" customWidth="1"/>
    <col min="6408" max="6408" width="1.85546875" style="14" customWidth="1"/>
    <col min="6409" max="6409" width="11" style="14" customWidth="1"/>
    <col min="6410" max="6410" width="0.85546875" style="14" customWidth="1"/>
    <col min="6411" max="6411" width="1.85546875" style="14" customWidth="1"/>
    <col min="6412" max="6412" width="11.85546875" style="14" bestFit="1" customWidth="1"/>
    <col min="6413" max="6413" width="15.140625" style="14" bestFit="1" customWidth="1"/>
    <col min="6414" max="6414" width="5" style="14" customWidth="1"/>
    <col min="6415" max="6415" width="10.42578125" style="14" bestFit="1" customWidth="1"/>
    <col min="6416" max="6416" width="5" style="14" customWidth="1"/>
    <col min="6417" max="6417" width="10.42578125" style="14" bestFit="1" customWidth="1"/>
    <col min="6418" max="6420" width="9" style="14"/>
    <col min="6421" max="6421" width="10.42578125" style="14" bestFit="1" customWidth="1"/>
    <col min="6422" max="6650" width="9" style="14"/>
    <col min="6651" max="6651" width="3.42578125" style="14" customWidth="1"/>
    <col min="6652" max="6652" width="4.85546875" style="14" customWidth="1"/>
    <col min="6653" max="6653" width="5.42578125" style="14" customWidth="1"/>
    <col min="6654" max="6654" width="31.140625" style="14" customWidth="1"/>
    <col min="6655" max="6655" width="7.5703125" style="14" customWidth="1"/>
    <col min="6656" max="6656" width="2.42578125" style="14" customWidth="1"/>
    <col min="6657" max="6657" width="11.42578125" style="14" customWidth="1"/>
    <col min="6658" max="6658" width="2.42578125" style="14" customWidth="1"/>
    <col min="6659" max="6659" width="11.42578125" style="14" customWidth="1"/>
    <col min="6660" max="6660" width="2.42578125" style="14" customWidth="1"/>
    <col min="6661" max="6661" width="10.85546875" style="14" customWidth="1"/>
    <col min="6662" max="6662" width="2.42578125" style="14" customWidth="1"/>
    <col min="6663" max="6663" width="11.140625" style="14" customWidth="1"/>
    <col min="6664" max="6664" width="1.85546875" style="14" customWidth="1"/>
    <col min="6665" max="6665" width="11" style="14" customWidth="1"/>
    <col min="6666" max="6666" width="0.85546875" style="14" customWidth="1"/>
    <col min="6667" max="6667" width="1.85546875" style="14" customWidth="1"/>
    <col min="6668" max="6668" width="11.85546875" style="14" bestFit="1" customWidth="1"/>
    <col min="6669" max="6669" width="15.140625" style="14" bestFit="1" customWidth="1"/>
    <col min="6670" max="6670" width="5" style="14" customWidth="1"/>
    <col min="6671" max="6671" width="10.42578125" style="14" bestFit="1" customWidth="1"/>
    <col min="6672" max="6672" width="5" style="14" customWidth="1"/>
    <col min="6673" max="6673" width="10.42578125" style="14" bestFit="1" customWidth="1"/>
    <col min="6674" max="6676" width="9" style="14"/>
    <col min="6677" max="6677" width="10.42578125" style="14" bestFit="1" customWidth="1"/>
    <col min="6678" max="6906" width="9" style="14"/>
    <col min="6907" max="6907" width="3.42578125" style="14" customWidth="1"/>
    <col min="6908" max="6908" width="4.85546875" style="14" customWidth="1"/>
    <col min="6909" max="6909" width="5.42578125" style="14" customWidth="1"/>
    <col min="6910" max="6910" width="31.140625" style="14" customWidth="1"/>
    <col min="6911" max="6911" width="7.5703125" style="14" customWidth="1"/>
    <col min="6912" max="6912" width="2.42578125" style="14" customWidth="1"/>
    <col min="6913" max="6913" width="11.42578125" style="14" customWidth="1"/>
    <col min="6914" max="6914" width="2.42578125" style="14" customWidth="1"/>
    <col min="6915" max="6915" width="11.42578125" style="14" customWidth="1"/>
    <col min="6916" max="6916" width="2.42578125" style="14" customWidth="1"/>
    <col min="6917" max="6917" width="10.85546875" style="14" customWidth="1"/>
    <col min="6918" max="6918" width="2.42578125" style="14" customWidth="1"/>
    <col min="6919" max="6919" width="11.140625" style="14" customWidth="1"/>
    <col min="6920" max="6920" width="1.85546875" style="14" customWidth="1"/>
    <col min="6921" max="6921" width="11" style="14" customWidth="1"/>
    <col min="6922" max="6922" width="0.85546875" style="14" customWidth="1"/>
    <col min="6923" max="6923" width="1.85546875" style="14" customWidth="1"/>
    <col min="6924" max="6924" width="11.85546875" style="14" bestFit="1" customWidth="1"/>
    <col min="6925" max="6925" width="15.140625" style="14" bestFit="1" customWidth="1"/>
    <col min="6926" max="6926" width="5" style="14" customWidth="1"/>
    <col min="6927" max="6927" width="10.42578125" style="14" bestFit="1" customWidth="1"/>
    <col min="6928" max="6928" width="5" style="14" customWidth="1"/>
    <col min="6929" max="6929" width="10.42578125" style="14" bestFit="1" customWidth="1"/>
    <col min="6930" max="6932" width="9" style="14"/>
    <col min="6933" max="6933" width="10.42578125" style="14" bestFit="1" customWidth="1"/>
    <col min="6934" max="7162" width="9" style="14"/>
    <col min="7163" max="7163" width="3.42578125" style="14" customWidth="1"/>
    <col min="7164" max="7164" width="4.85546875" style="14" customWidth="1"/>
    <col min="7165" max="7165" width="5.42578125" style="14" customWidth="1"/>
    <col min="7166" max="7166" width="31.140625" style="14" customWidth="1"/>
    <col min="7167" max="7167" width="7.5703125" style="14" customWidth="1"/>
    <col min="7168" max="7168" width="2.42578125" style="14" customWidth="1"/>
    <col min="7169" max="7169" width="11.42578125" style="14" customWidth="1"/>
    <col min="7170" max="7170" width="2.42578125" style="14" customWidth="1"/>
    <col min="7171" max="7171" width="11.42578125" style="14" customWidth="1"/>
    <col min="7172" max="7172" width="2.42578125" style="14" customWidth="1"/>
    <col min="7173" max="7173" width="10.85546875" style="14" customWidth="1"/>
    <col min="7174" max="7174" width="2.42578125" style="14" customWidth="1"/>
    <col min="7175" max="7175" width="11.140625" style="14" customWidth="1"/>
    <col min="7176" max="7176" width="1.85546875" style="14" customWidth="1"/>
    <col min="7177" max="7177" width="11" style="14" customWidth="1"/>
    <col min="7178" max="7178" width="0.85546875" style="14" customWidth="1"/>
    <col min="7179" max="7179" width="1.85546875" style="14" customWidth="1"/>
    <col min="7180" max="7180" width="11.85546875" style="14" bestFit="1" customWidth="1"/>
    <col min="7181" max="7181" width="15.140625" style="14" bestFit="1" customWidth="1"/>
    <col min="7182" max="7182" width="5" style="14" customWidth="1"/>
    <col min="7183" max="7183" width="10.42578125" style="14" bestFit="1" customWidth="1"/>
    <col min="7184" max="7184" width="5" style="14" customWidth="1"/>
    <col min="7185" max="7185" width="10.42578125" style="14" bestFit="1" customWidth="1"/>
    <col min="7186" max="7188" width="9" style="14"/>
    <col min="7189" max="7189" width="10.42578125" style="14" bestFit="1" customWidth="1"/>
    <col min="7190" max="7418" width="9" style="14"/>
    <col min="7419" max="7419" width="3.42578125" style="14" customWidth="1"/>
    <col min="7420" max="7420" width="4.85546875" style="14" customWidth="1"/>
    <col min="7421" max="7421" width="5.42578125" style="14" customWidth="1"/>
    <col min="7422" max="7422" width="31.140625" style="14" customWidth="1"/>
    <col min="7423" max="7423" width="7.5703125" style="14" customWidth="1"/>
    <col min="7424" max="7424" width="2.42578125" style="14" customWidth="1"/>
    <col min="7425" max="7425" width="11.42578125" style="14" customWidth="1"/>
    <col min="7426" max="7426" width="2.42578125" style="14" customWidth="1"/>
    <col min="7427" max="7427" width="11.42578125" style="14" customWidth="1"/>
    <col min="7428" max="7428" width="2.42578125" style="14" customWidth="1"/>
    <col min="7429" max="7429" width="10.85546875" style="14" customWidth="1"/>
    <col min="7430" max="7430" width="2.42578125" style="14" customWidth="1"/>
    <col min="7431" max="7431" width="11.140625" style="14" customWidth="1"/>
    <col min="7432" max="7432" width="1.85546875" style="14" customWidth="1"/>
    <col min="7433" max="7433" width="11" style="14" customWidth="1"/>
    <col min="7434" max="7434" width="0.85546875" style="14" customWidth="1"/>
    <col min="7435" max="7435" width="1.85546875" style="14" customWidth="1"/>
    <col min="7436" max="7436" width="11.85546875" style="14" bestFit="1" customWidth="1"/>
    <col min="7437" max="7437" width="15.140625" style="14" bestFit="1" customWidth="1"/>
    <col min="7438" max="7438" width="5" style="14" customWidth="1"/>
    <col min="7439" max="7439" width="10.42578125" style="14" bestFit="1" customWidth="1"/>
    <col min="7440" max="7440" width="5" style="14" customWidth="1"/>
    <col min="7441" max="7441" width="10.42578125" style="14" bestFit="1" customWidth="1"/>
    <col min="7442" max="7444" width="9" style="14"/>
    <col min="7445" max="7445" width="10.42578125" style="14" bestFit="1" customWidth="1"/>
    <col min="7446" max="7674" width="9" style="14"/>
    <col min="7675" max="7675" width="3.42578125" style="14" customWidth="1"/>
    <col min="7676" max="7676" width="4.85546875" style="14" customWidth="1"/>
    <col min="7677" max="7677" width="5.42578125" style="14" customWidth="1"/>
    <col min="7678" max="7678" width="31.140625" style="14" customWidth="1"/>
    <col min="7679" max="7679" width="7.5703125" style="14" customWidth="1"/>
    <col min="7680" max="7680" width="2.42578125" style="14" customWidth="1"/>
    <col min="7681" max="7681" width="11.42578125" style="14" customWidth="1"/>
    <col min="7682" max="7682" width="2.42578125" style="14" customWidth="1"/>
    <col min="7683" max="7683" width="11.42578125" style="14" customWidth="1"/>
    <col min="7684" max="7684" width="2.42578125" style="14" customWidth="1"/>
    <col min="7685" max="7685" width="10.85546875" style="14" customWidth="1"/>
    <col min="7686" max="7686" width="2.42578125" style="14" customWidth="1"/>
    <col min="7687" max="7687" width="11.140625" style="14" customWidth="1"/>
    <col min="7688" max="7688" width="1.85546875" style="14" customWidth="1"/>
    <col min="7689" max="7689" width="11" style="14" customWidth="1"/>
    <col min="7690" max="7690" width="0.85546875" style="14" customWidth="1"/>
    <col min="7691" max="7691" width="1.85546875" style="14" customWidth="1"/>
    <col min="7692" max="7692" width="11.85546875" style="14" bestFit="1" customWidth="1"/>
    <col min="7693" max="7693" width="15.140625" style="14" bestFit="1" customWidth="1"/>
    <col min="7694" max="7694" width="5" style="14" customWidth="1"/>
    <col min="7695" max="7695" width="10.42578125" style="14" bestFit="1" customWidth="1"/>
    <col min="7696" max="7696" width="5" style="14" customWidth="1"/>
    <col min="7697" max="7697" width="10.42578125" style="14" bestFit="1" customWidth="1"/>
    <col min="7698" max="7700" width="9" style="14"/>
    <col min="7701" max="7701" width="10.42578125" style="14" bestFit="1" customWidth="1"/>
    <col min="7702" max="7930" width="9" style="14"/>
    <col min="7931" max="7931" width="3.42578125" style="14" customWidth="1"/>
    <col min="7932" max="7932" width="4.85546875" style="14" customWidth="1"/>
    <col min="7933" max="7933" width="5.42578125" style="14" customWidth="1"/>
    <col min="7934" max="7934" width="31.140625" style="14" customWidth="1"/>
    <col min="7935" max="7935" width="7.5703125" style="14" customWidth="1"/>
    <col min="7936" max="7936" width="2.42578125" style="14" customWidth="1"/>
    <col min="7937" max="7937" width="11.42578125" style="14" customWidth="1"/>
    <col min="7938" max="7938" width="2.42578125" style="14" customWidth="1"/>
    <col min="7939" max="7939" width="11.42578125" style="14" customWidth="1"/>
    <col min="7940" max="7940" width="2.42578125" style="14" customWidth="1"/>
    <col min="7941" max="7941" width="10.85546875" style="14" customWidth="1"/>
    <col min="7942" max="7942" width="2.42578125" style="14" customWidth="1"/>
    <col min="7943" max="7943" width="11.140625" style="14" customWidth="1"/>
    <col min="7944" max="7944" width="1.85546875" style="14" customWidth="1"/>
    <col min="7945" max="7945" width="11" style="14" customWidth="1"/>
    <col min="7946" max="7946" width="0.85546875" style="14" customWidth="1"/>
    <col min="7947" max="7947" width="1.85546875" style="14" customWidth="1"/>
    <col min="7948" max="7948" width="11.85546875" style="14" bestFit="1" customWidth="1"/>
    <col min="7949" max="7949" width="15.140625" style="14" bestFit="1" customWidth="1"/>
    <col min="7950" max="7950" width="5" style="14" customWidth="1"/>
    <col min="7951" max="7951" width="10.42578125" style="14" bestFit="1" customWidth="1"/>
    <col min="7952" max="7952" width="5" style="14" customWidth="1"/>
    <col min="7953" max="7953" width="10.42578125" style="14" bestFit="1" customWidth="1"/>
    <col min="7954" max="7956" width="9" style="14"/>
    <col min="7957" max="7957" width="10.42578125" style="14" bestFit="1" customWidth="1"/>
    <col min="7958" max="8186" width="9" style="14"/>
    <col min="8187" max="8187" width="3.42578125" style="14" customWidth="1"/>
    <col min="8188" max="8188" width="4.85546875" style="14" customWidth="1"/>
    <col min="8189" max="8189" width="5.42578125" style="14" customWidth="1"/>
    <col min="8190" max="8190" width="31.140625" style="14" customWidth="1"/>
    <col min="8191" max="8191" width="7.5703125" style="14" customWidth="1"/>
    <col min="8192" max="8192" width="2.42578125" style="14" customWidth="1"/>
    <col min="8193" max="8193" width="11.42578125" style="14" customWidth="1"/>
    <col min="8194" max="8194" width="2.42578125" style="14" customWidth="1"/>
    <col min="8195" max="8195" width="11.42578125" style="14" customWidth="1"/>
    <col min="8196" max="8196" width="2.42578125" style="14" customWidth="1"/>
    <col min="8197" max="8197" width="10.85546875" style="14" customWidth="1"/>
    <col min="8198" max="8198" width="2.42578125" style="14" customWidth="1"/>
    <col min="8199" max="8199" width="11.140625" style="14" customWidth="1"/>
    <col min="8200" max="8200" width="1.85546875" style="14" customWidth="1"/>
    <col min="8201" max="8201" width="11" style="14" customWidth="1"/>
    <col min="8202" max="8202" width="0.85546875" style="14" customWidth="1"/>
    <col min="8203" max="8203" width="1.85546875" style="14" customWidth="1"/>
    <col min="8204" max="8204" width="11.85546875" style="14" bestFit="1" customWidth="1"/>
    <col min="8205" max="8205" width="15.140625" style="14" bestFit="1" customWidth="1"/>
    <col min="8206" max="8206" width="5" style="14" customWidth="1"/>
    <col min="8207" max="8207" width="10.42578125" style="14" bestFit="1" customWidth="1"/>
    <col min="8208" max="8208" width="5" style="14" customWidth="1"/>
    <col min="8209" max="8209" width="10.42578125" style="14" bestFit="1" customWidth="1"/>
    <col min="8210" max="8212" width="9" style="14"/>
    <col min="8213" max="8213" width="10.42578125" style="14" bestFit="1" customWidth="1"/>
    <col min="8214" max="8442" width="9" style="14"/>
    <col min="8443" max="8443" width="3.42578125" style="14" customWidth="1"/>
    <col min="8444" max="8444" width="4.85546875" style="14" customWidth="1"/>
    <col min="8445" max="8445" width="5.42578125" style="14" customWidth="1"/>
    <col min="8446" max="8446" width="31.140625" style="14" customWidth="1"/>
    <col min="8447" max="8447" width="7.5703125" style="14" customWidth="1"/>
    <col min="8448" max="8448" width="2.42578125" style="14" customWidth="1"/>
    <col min="8449" max="8449" width="11.42578125" style="14" customWidth="1"/>
    <col min="8450" max="8450" width="2.42578125" style="14" customWidth="1"/>
    <col min="8451" max="8451" width="11.42578125" style="14" customWidth="1"/>
    <col min="8452" max="8452" width="2.42578125" style="14" customWidth="1"/>
    <col min="8453" max="8453" width="10.85546875" style="14" customWidth="1"/>
    <col min="8454" max="8454" width="2.42578125" style="14" customWidth="1"/>
    <col min="8455" max="8455" width="11.140625" style="14" customWidth="1"/>
    <col min="8456" max="8456" width="1.85546875" style="14" customWidth="1"/>
    <col min="8457" max="8457" width="11" style="14" customWidth="1"/>
    <col min="8458" max="8458" width="0.85546875" style="14" customWidth="1"/>
    <col min="8459" max="8459" width="1.85546875" style="14" customWidth="1"/>
    <col min="8460" max="8460" width="11.85546875" style="14" bestFit="1" customWidth="1"/>
    <col min="8461" max="8461" width="15.140625" style="14" bestFit="1" customWidth="1"/>
    <col min="8462" max="8462" width="5" style="14" customWidth="1"/>
    <col min="8463" max="8463" width="10.42578125" style="14" bestFit="1" customWidth="1"/>
    <col min="8464" max="8464" width="5" style="14" customWidth="1"/>
    <col min="8465" max="8465" width="10.42578125" style="14" bestFit="1" customWidth="1"/>
    <col min="8466" max="8468" width="9" style="14"/>
    <col min="8469" max="8469" width="10.42578125" style="14" bestFit="1" customWidth="1"/>
    <col min="8470" max="8698" width="9" style="14"/>
    <col min="8699" max="8699" width="3.42578125" style="14" customWidth="1"/>
    <col min="8700" max="8700" width="4.85546875" style="14" customWidth="1"/>
    <col min="8701" max="8701" width="5.42578125" style="14" customWidth="1"/>
    <col min="8702" max="8702" width="31.140625" style="14" customWidth="1"/>
    <col min="8703" max="8703" width="7.5703125" style="14" customWidth="1"/>
    <col min="8704" max="8704" width="2.42578125" style="14" customWidth="1"/>
    <col min="8705" max="8705" width="11.42578125" style="14" customWidth="1"/>
    <col min="8706" max="8706" width="2.42578125" style="14" customWidth="1"/>
    <col min="8707" max="8707" width="11.42578125" style="14" customWidth="1"/>
    <col min="8708" max="8708" width="2.42578125" style="14" customWidth="1"/>
    <col min="8709" max="8709" width="10.85546875" style="14" customWidth="1"/>
    <col min="8710" max="8710" width="2.42578125" style="14" customWidth="1"/>
    <col min="8711" max="8711" width="11.140625" style="14" customWidth="1"/>
    <col min="8712" max="8712" width="1.85546875" style="14" customWidth="1"/>
    <col min="8713" max="8713" width="11" style="14" customWidth="1"/>
    <col min="8714" max="8714" width="0.85546875" style="14" customWidth="1"/>
    <col min="8715" max="8715" width="1.85546875" style="14" customWidth="1"/>
    <col min="8716" max="8716" width="11.85546875" style="14" bestFit="1" customWidth="1"/>
    <col min="8717" max="8717" width="15.140625" style="14" bestFit="1" customWidth="1"/>
    <col min="8718" max="8718" width="5" style="14" customWidth="1"/>
    <col min="8719" max="8719" width="10.42578125" style="14" bestFit="1" customWidth="1"/>
    <col min="8720" max="8720" width="5" style="14" customWidth="1"/>
    <col min="8721" max="8721" width="10.42578125" style="14" bestFit="1" customWidth="1"/>
    <col min="8722" max="8724" width="9" style="14"/>
    <col min="8725" max="8725" width="10.42578125" style="14" bestFit="1" customWidth="1"/>
    <col min="8726" max="8954" width="9" style="14"/>
    <col min="8955" max="8955" width="3.42578125" style="14" customWidth="1"/>
    <col min="8956" max="8956" width="4.85546875" style="14" customWidth="1"/>
    <col min="8957" max="8957" width="5.42578125" style="14" customWidth="1"/>
    <col min="8958" max="8958" width="31.140625" style="14" customWidth="1"/>
    <col min="8959" max="8959" width="7.5703125" style="14" customWidth="1"/>
    <col min="8960" max="8960" width="2.42578125" style="14" customWidth="1"/>
    <col min="8961" max="8961" width="11.42578125" style="14" customWidth="1"/>
    <col min="8962" max="8962" width="2.42578125" style="14" customWidth="1"/>
    <col min="8963" max="8963" width="11.42578125" style="14" customWidth="1"/>
    <col min="8964" max="8964" width="2.42578125" style="14" customWidth="1"/>
    <col min="8965" max="8965" width="10.85546875" style="14" customWidth="1"/>
    <col min="8966" max="8966" width="2.42578125" style="14" customWidth="1"/>
    <col min="8967" max="8967" width="11.140625" style="14" customWidth="1"/>
    <col min="8968" max="8968" width="1.85546875" style="14" customWidth="1"/>
    <col min="8969" max="8969" width="11" style="14" customWidth="1"/>
    <col min="8970" max="8970" width="0.85546875" style="14" customWidth="1"/>
    <col min="8971" max="8971" width="1.85546875" style="14" customWidth="1"/>
    <col min="8972" max="8972" width="11.85546875" style="14" bestFit="1" customWidth="1"/>
    <col min="8973" max="8973" width="15.140625" style="14" bestFit="1" customWidth="1"/>
    <col min="8974" max="8974" width="5" style="14" customWidth="1"/>
    <col min="8975" max="8975" width="10.42578125" style="14" bestFit="1" customWidth="1"/>
    <col min="8976" max="8976" width="5" style="14" customWidth="1"/>
    <col min="8977" max="8977" width="10.42578125" style="14" bestFit="1" customWidth="1"/>
    <col min="8978" max="8980" width="9" style="14"/>
    <col min="8981" max="8981" width="10.42578125" style="14" bestFit="1" customWidth="1"/>
    <col min="8982" max="9210" width="9" style="14"/>
    <col min="9211" max="9211" width="3.42578125" style="14" customWidth="1"/>
    <col min="9212" max="9212" width="4.85546875" style="14" customWidth="1"/>
    <col min="9213" max="9213" width="5.42578125" style="14" customWidth="1"/>
    <col min="9214" max="9214" width="31.140625" style="14" customWidth="1"/>
    <col min="9215" max="9215" width="7.5703125" style="14" customWidth="1"/>
    <col min="9216" max="9216" width="2.42578125" style="14" customWidth="1"/>
    <col min="9217" max="9217" width="11.42578125" style="14" customWidth="1"/>
    <col min="9218" max="9218" width="2.42578125" style="14" customWidth="1"/>
    <col min="9219" max="9219" width="11.42578125" style="14" customWidth="1"/>
    <col min="9220" max="9220" width="2.42578125" style="14" customWidth="1"/>
    <col min="9221" max="9221" width="10.85546875" style="14" customWidth="1"/>
    <col min="9222" max="9222" width="2.42578125" style="14" customWidth="1"/>
    <col min="9223" max="9223" width="11.140625" style="14" customWidth="1"/>
    <col min="9224" max="9224" width="1.85546875" style="14" customWidth="1"/>
    <col min="9225" max="9225" width="11" style="14" customWidth="1"/>
    <col min="9226" max="9226" width="0.85546875" style="14" customWidth="1"/>
    <col min="9227" max="9227" width="1.85546875" style="14" customWidth="1"/>
    <col min="9228" max="9228" width="11.85546875" style="14" bestFit="1" customWidth="1"/>
    <col min="9229" max="9229" width="15.140625" style="14" bestFit="1" customWidth="1"/>
    <col min="9230" max="9230" width="5" style="14" customWidth="1"/>
    <col min="9231" max="9231" width="10.42578125" style="14" bestFit="1" customWidth="1"/>
    <col min="9232" max="9232" width="5" style="14" customWidth="1"/>
    <col min="9233" max="9233" width="10.42578125" style="14" bestFit="1" customWidth="1"/>
    <col min="9234" max="9236" width="9" style="14"/>
    <col min="9237" max="9237" width="10.42578125" style="14" bestFit="1" customWidth="1"/>
    <col min="9238" max="9466" width="9" style="14"/>
    <col min="9467" max="9467" width="3.42578125" style="14" customWidth="1"/>
    <col min="9468" max="9468" width="4.85546875" style="14" customWidth="1"/>
    <col min="9469" max="9469" width="5.42578125" style="14" customWidth="1"/>
    <col min="9470" max="9470" width="31.140625" style="14" customWidth="1"/>
    <col min="9471" max="9471" width="7.5703125" style="14" customWidth="1"/>
    <col min="9472" max="9472" width="2.42578125" style="14" customWidth="1"/>
    <col min="9473" max="9473" width="11.42578125" style="14" customWidth="1"/>
    <col min="9474" max="9474" width="2.42578125" style="14" customWidth="1"/>
    <col min="9475" max="9475" width="11.42578125" style="14" customWidth="1"/>
    <col min="9476" max="9476" width="2.42578125" style="14" customWidth="1"/>
    <col min="9477" max="9477" width="10.85546875" style="14" customWidth="1"/>
    <col min="9478" max="9478" width="2.42578125" style="14" customWidth="1"/>
    <col min="9479" max="9479" width="11.140625" style="14" customWidth="1"/>
    <col min="9480" max="9480" width="1.85546875" style="14" customWidth="1"/>
    <col min="9481" max="9481" width="11" style="14" customWidth="1"/>
    <col min="9482" max="9482" width="0.85546875" style="14" customWidth="1"/>
    <col min="9483" max="9483" width="1.85546875" style="14" customWidth="1"/>
    <col min="9484" max="9484" width="11.85546875" style="14" bestFit="1" customWidth="1"/>
    <col min="9485" max="9485" width="15.140625" style="14" bestFit="1" customWidth="1"/>
    <col min="9486" max="9486" width="5" style="14" customWidth="1"/>
    <col min="9487" max="9487" width="10.42578125" style="14" bestFit="1" customWidth="1"/>
    <col min="9488" max="9488" width="5" style="14" customWidth="1"/>
    <col min="9489" max="9489" width="10.42578125" style="14" bestFit="1" customWidth="1"/>
    <col min="9490" max="9492" width="9" style="14"/>
    <col min="9493" max="9493" width="10.42578125" style="14" bestFit="1" customWidth="1"/>
    <col min="9494" max="9722" width="9" style="14"/>
    <col min="9723" max="9723" width="3.42578125" style="14" customWidth="1"/>
    <col min="9724" max="9724" width="4.85546875" style="14" customWidth="1"/>
    <col min="9725" max="9725" width="5.42578125" style="14" customWidth="1"/>
    <col min="9726" max="9726" width="31.140625" style="14" customWidth="1"/>
    <col min="9727" max="9727" width="7.5703125" style="14" customWidth="1"/>
    <col min="9728" max="9728" width="2.42578125" style="14" customWidth="1"/>
    <col min="9729" max="9729" width="11.42578125" style="14" customWidth="1"/>
    <col min="9730" max="9730" width="2.42578125" style="14" customWidth="1"/>
    <col min="9731" max="9731" width="11.42578125" style="14" customWidth="1"/>
    <col min="9732" max="9732" width="2.42578125" style="14" customWidth="1"/>
    <col min="9733" max="9733" width="10.85546875" style="14" customWidth="1"/>
    <col min="9734" max="9734" width="2.42578125" style="14" customWidth="1"/>
    <col min="9735" max="9735" width="11.140625" style="14" customWidth="1"/>
    <col min="9736" max="9736" width="1.85546875" style="14" customWidth="1"/>
    <col min="9737" max="9737" width="11" style="14" customWidth="1"/>
    <col min="9738" max="9738" width="0.85546875" style="14" customWidth="1"/>
    <col min="9739" max="9739" width="1.85546875" style="14" customWidth="1"/>
    <col min="9740" max="9740" width="11.85546875" style="14" bestFit="1" customWidth="1"/>
    <col min="9741" max="9741" width="15.140625" style="14" bestFit="1" customWidth="1"/>
    <col min="9742" max="9742" width="5" style="14" customWidth="1"/>
    <col min="9743" max="9743" width="10.42578125" style="14" bestFit="1" customWidth="1"/>
    <col min="9744" max="9744" width="5" style="14" customWidth="1"/>
    <col min="9745" max="9745" width="10.42578125" style="14" bestFit="1" customWidth="1"/>
    <col min="9746" max="9748" width="9" style="14"/>
    <col min="9749" max="9749" width="10.42578125" style="14" bestFit="1" customWidth="1"/>
    <col min="9750" max="9978" width="9" style="14"/>
    <col min="9979" max="9979" width="3.42578125" style="14" customWidth="1"/>
    <col min="9980" max="9980" width="4.85546875" style="14" customWidth="1"/>
    <col min="9981" max="9981" width="5.42578125" style="14" customWidth="1"/>
    <col min="9982" max="9982" width="31.140625" style="14" customWidth="1"/>
    <col min="9983" max="9983" width="7.5703125" style="14" customWidth="1"/>
    <col min="9984" max="9984" width="2.42578125" style="14" customWidth="1"/>
    <col min="9985" max="9985" width="11.42578125" style="14" customWidth="1"/>
    <col min="9986" max="9986" width="2.42578125" style="14" customWidth="1"/>
    <col min="9987" max="9987" width="11.42578125" style="14" customWidth="1"/>
    <col min="9988" max="9988" width="2.42578125" style="14" customWidth="1"/>
    <col min="9989" max="9989" width="10.85546875" style="14" customWidth="1"/>
    <col min="9990" max="9990" width="2.42578125" style="14" customWidth="1"/>
    <col min="9991" max="9991" width="11.140625" style="14" customWidth="1"/>
    <col min="9992" max="9992" width="1.85546875" style="14" customWidth="1"/>
    <col min="9993" max="9993" width="11" style="14" customWidth="1"/>
    <col min="9994" max="9994" width="0.85546875" style="14" customWidth="1"/>
    <col min="9995" max="9995" width="1.85546875" style="14" customWidth="1"/>
    <col min="9996" max="9996" width="11.85546875" style="14" bestFit="1" customWidth="1"/>
    <col min="9997" max="9997" width="15.140625" style="14" bestFit="1" customWidth="1"/>
    <col min="9998" max="9998" width="5" style="14" customWidth="1"/>
    <col min="9999" max="9999" width="10.42578125" style="14" bestFit="1" customWidth="1"/>
    <col min="10000" max="10000" width="5" style="14" customWidth="1"/>
    <col min="10001" max="10001" width="10.42578125" style="14" bestFit="1" customWidth="1"/>
    <col min="10002" max="10004" width="9" style="14"/>
    <col min="10005" max="10005" width="10.42578125" style="14" bestFit="1" customWidth="1"/>
    <col min="10006" max="10234" width="9" style="14"/>
    <col min="10235" max="10235" width="3.42578125" style="14" customWidth="1"/>
    <col min="10236" max="10236" width="4.85546875" style="14" customWidth="1"/>
    <col min="10237" max="10237" width="5.42578125" style="14" customWidth="1"/>
    <col min="10238" max="10238" width="31.140625" style="14" customWidth="1"/>
    <col min="10239" max="10239" width="7.5703125" style="14" customWidth="1"/>
    <col min="10240" max="10240" width="2.42578125" style="14" customWidth="1"/>
    <col min="10241" max="10241" width="11.42578125" style="14" customWidth="1"/>
    <col min="10242" max="10242" width="2.42578125" style="14" customWidth="1"/>
    <col min="10243" max="10243" width="11.42578125" style="14" customWidth="1"/>
    <col min="10244" max="10244" width="2.42578125" style="14" customWidth="1"/>
    <col min="10245" max="10245" width="10.85546875" style="14" customWidth="1"/>
    <col min="10246" max="10246" width="2.42578125" style="14" customWidth="1"/>
    <col min="10247" max="10247" width="11.140625" style="14" customWidth="1"/>
    <col min="10248" max="10248" width="1.85546875" style="14" customWidth="1"/>
    <col min="10249" max="10249" width="11" style="14" customWidth="1"/>
    <col min="10250" max="10250" width="0.85546875" style="14" customWidth="1"/>
    <col min="10251" max="10251" width="1.85546875" style="14" customWidth="1"/>
    <col min="10252" max="10252" width="11.85546875" style="14" bestFit="1" customWidth="1"/>
    <col min="10253" max="10253" width="15.140625" style="14" bestFit="1" customWidth="1"/>
    <col min="10254" max="10254" width="5" style="14" customWidth="1"/>
    <col min="10255" max="10255" width="10.42578125" style="14" bestFit="1" customWidth="1"/>
    <col min="10256" max="10256" width="5" style="14" customWidth="1"/>
    <col min="10257" max="10257" width="10.42578125" style="14" bestFit="1" customWidth="1"/>
    <col min="10258" max="10260" width="9" style="14"/>
    <col min="10261" max="10261" width="10.42578125" style="14" bestFit="1" customWidth="1"/>
    <col min="10262" max="10490" width="9" style="14"/>
    <col min="10491" max="10491" width="3.42578125" style="14" customWidth="1"/>
    <col min="10492" max="10492" width="4.85546875" style="14" customWidth="1"/>
    <col min="10493" max="10493" width="5.42578125" style="14" customWidth="1"/>
    <col min="10494" max="10494" width="31.140625" style="14" customWidth="1"/>
    <col min="10495" max="10495" width="7.5703125" style="14" customWidth="1"/>
    <col min="10496" max="10496" width="2.42578125" style="14" customWidth="1"/>
    <col min="10497" max="10497" width="11.42578125" style="14" customWidth="1"/>
    <col min="10498" max="10498" width="2.42578125" style="14" customWidth="1"/>
    <col min="10499" max="10499" width="11.42578125" style="14" customWidth="1"/>
    <col min="10500" max="10500" width="2.42578125" style="14" customWidth="1"/>
    <col min="10501" max="10501" width="10.85546875" style="14" customWidth="1"/>
    <col min="10502" max="10502" width="2.42578125" style="14" customWidth="1"/>
    <col min="10503" max="10503" width="11.140625" style="14" customWidth="1"/>
    <col min="10504" max="10504" width="1.85546875" style="14" customWidth="1"/>
    <col min="10505" max="10505" width="11" style="14" customWidth="1"/>
    <col min="10506" max="10506" width="0.85546875" style="14" customWidth="1"/>
    <col min="10507" max="10507" width="1.85546875" style="14" customWidth="1"/>
    <col min="10508" max="10508" width="11.85546875" style="14" bestFit="1" customWidth="1"/>
    <col min="10509" max="10509" width="15.140625" style="14" bestFit="1" customWidth="1"/>
    <col min="10510" max="10510" width="5" style="14" customWidth="1"/>
    <col min="10511" max="10511" width="10.42578125" style="14" bestFit="1" customWidth="1"/>
    <col min="10512" max="10512" width="5" style="14" customWidth="1"/>
    <col min="10513" max="10513" width="10.42578125" style="14" bestFit="1" customWidth="1"/>
    <col min="10514" max="10516" width="9" style="14"/>
    <col min="10517" max="10517" width="10.42578125" style="14" bestFit="1" customWidth="1"/>
    <col min="10518" max="10746" width="9" style="14"/>
    <col min="10747" max="10747" width="3.42578125" style="14" customWidth="1"/>
    <col min="10748" max="10748" width="4.85546875" style="14" customWidth="1"/>
    <col min="10749" max="10749" width="5.42578125" style="14" customWidth="1"/>
    <col min="10750" max="10750" width="31.140625" style="14" customWidth="1"/>
    <col min="10751" max="10751" width="7.5703125" style="14" customWidth="1"/>
    <col min="10752" max="10752" width="2.42578125" style="14" customWidth="1"/>
    <col min="10753" max="10753" width="11.42578125" style="14" customWidth="1"/>
    <col min="10754" max="10754" width="2.42578125" style="14" customWidth="1"/>
    <col min="10755" max="10755" width="11.42578125" style="14" customWidth="1"/>
    <col min="10756" max="10756" width="2.42578125" style="14" customWidth="1"/>
    <col min="10757" max="10757" width="10.85546875" style="14" customWidth="1"/>
    <col min="10758" max="10758" width="2.42578125" style="14" customWidth="1"/>
    <col min="10759" max="10759" width="11.140625" style="14" customWidth="1"/>
    <col min="10760" max="10760" width="1.85546875" style="14" customWidth="1"/>
    <col min="10761" max="10761" width="11" style="14" customWidth="1"/>
    <col min="10762" max="10762" width="0.85546875" style="14" customWidth="1"/>
    <col min="10763" max="10763" width="1.85546875" style="14" customWidth="1"/>
    <col min="10764" max="10764" width="11.85546875" style="14" bestFit="1" customWidth="1"/>
    <col min="10765" max="10765" width="15.140625" style="14" bestFit="1" customWidth="1"/>
    <col min="10766" max="10766" width="5" style="14" customWidth="1"/>
    <col min="10767" max="10767" width="10.42578125" style="14" bestFit="1" customWidth="1"/>
    <col min="10768" max="10768" width="5" style="14" customWidth="1"/>
    <col min="10769" max="10769" width="10.42578125" style="14" bestFit="1" customWidth="1"/>
    <col min="10770" max="10772" width="9" style="14"/>
    <col min="10773" max="10773" width="10.42578125" style="14" bestFit="1" customWidth="1"/>
    <col min="10774" max="11002" width="9" style="14"/>
    <col min="11003" max="11003" width="3.42578125" style="14" customWidth="1"/>
    <col min="11004" max="11004" width="4.85546875" style="14" customWidth="1"/>
    <col min="11005" max="11005" width="5.42578125" style="14" customWidth="1"/>
    <col min="11006" max="11006" width="31.140625" style="14" customWidth="1"/>
    <col min="11007" max="11007" width="7.5703125" style="14" customWidth="1"/>
    <col min="11008" max="11008" width="2.42578125" style="14" customWidth="1"/>
    <col min="11009" max="11009" width="11.42578125" style="14" customWidth="1"/>
    <col min="11010" max="11010" width="2.42578125" style="14" customWidth="1"/>
    <col min="11011" max="11011" width="11.42578125" style="14" customWidth="1"/>
    <col min="11012" max="11012" width="2.42578125" style="14" customWidth="1"/>
    <col min="11013" max="11013" width="10.85546875" style="14" customWidth="1"/>
    <col min="11014" max="11014" width="2.42578125" style="14" customWidth="1"/>
    <col min="11015" max="11015" width="11.140625" style="14" customWidth="1"/>
    <col min="11016" max="11016" width="1.85546875" style="14" customWidth="1"/>
    <col min="11017" max="11017" width="11" style="14" customWidth="1"/>
    <col min="11018" max="11018" width="0.85546875" style="14" customWidth="1"/>
    <col min="11019" max="11019" width="1.85546875" style="14" customWidth="1"/>
    <col min="11020" max="11020" width="11.85546875" style="14" bestFit="1" customWidth="1"/>
    <col min="11021" max="11021" width="15.140625" style="14" bestFit="1" customWidth="1"/>
    <col min="11022" max="11022" width="5" style="14" customWidth="1"/>
    <col min="11023" max="11023" width="10.42578125" style="14" bestFit="1" customWidth="1"/>
    <col min="11024" max="11024" width="5" style="14" customWidth="1"/>
    <col min="11025" max="11025" width="10.42578125" style="14" bestFit="1" customWidth="1"/>
    <col min="11026" max="11028" width="9" style="14"/>
    <col min="11029" max="11029" width="10.42578125" style="14" bestFit="1" customWidth="1"/>
    <col min="11030" max="11258" width="9" style="14"/>
    <col min="11259" max="11259" width="3.42578125" style="14" customWidth="1"/>
    <col min="11260" max="11260" width="4.85546875" style="14" customWidth="1"/>
    <col min="11261" max="11261" width="5.42578125" style="14" customWidth="1"/>
    <col min="11262" max="11262" width="31.140625" style="14" customWidth="1"/>
    <col min="11263" max="11263" width="7.5703125" style="14" customWidth="1"/>
    <col min="11264" max="11264" width="2.42578125" style="14" customWidth="1"/>
    <col min="11265" max="11265" width="11.42578125" style="14" customWidth="1"/>
    <col min="11266" max="11266" width="2.42578125" style="14" customWidth="1"/>
    <col min="11267" max="11267" width="11.42578125" style="14" customWidth="1"/>
    <col min="11268" max="11268" width="2.42578125" style="14" customWidth="1"/>
    <col min="11269" max="11269" width="10.85546875" style="14" customWidth="1"/>
    <col min="11270" max="11270" width="2.42578125" style="14" customWidth="1"/>
    <col min="11271" max="11271" width="11.140625" style="14" customWidth="1"/>
    <col min="11272" max="11272" width="1.85546875" style="14" customWidth="1"/>
    <col min="11273" max="11273" width="11" style="14" customWidth="1"/>
    <col min="11274" max="11274" width="0.85546875" style="14" customWidth="1"/>
    <col min="11275" max="11275" width="1.85546875" style="14" customWidth="1"/>
    <col min="11276" max="11276" width="11.85546875" style="14" bestFit="1" customWidth="1"/>
    <col min="11277" max="11277" width="15.140625" style="14" bestFit="1" customWidth="1"/>
    <col min="11278" max="11278" width="5" style="14" customWidth="1"/>
    <col min="11279" max="11279" width="10.42578125" style="14" bestFit="1" customWidth="1"/>
    <col min="11280" max="11280" width="5" style="14" customWidth="1"/>
    <col min="11281" max="11281" width="10.42578125" style="14" bestFit="1" customWidth="1"/>
    <col min="11282" max="11284" width="9" style="14"/>
    <col min="11285" max="11285" width="10.42578125" style="14" bestFit="1" customWidth="1"/>
    <col min="11286" max="11514" width="9" style="14"/>
    <col min="11515" max="11515" width="3.42578125" style="14" customWidth="1"/>
    <col min="11516" max="11516" width="4.85546875" style="14" customWidth="1"/>
    <col min="11517" max="11517" width="5.42578125" style="14" customWidth="1"/>
    <col min="11518" max="11518" width="31.140625" style="14" customWidth="1"/>
    <col min="11519" max="11519" width="7.5703125" style="14" customWidth="1"/>
    <col min="11520" max="11520" width="2.42578125" style="14" customWidth="1"/>
    <col min="11521" max="11521" width="11.42578125" style="14" customWidth="1"/>
    <col min="11522" max="11522" width="2.42578125" style="14" customWidth="1"/>
    <col min="11523" max="11523" width="11.42578125" style="14" customWidth="1"/>
    <col min="11524" max="11524" width="2.42578125" style="14" customWidth="1"/>
    <col min="11525" max="11525" width="10.85546875" style="14" customWidth="1"/>
    <col min="11526" max="11526" width="2.42578125" style="14" customWidth="1"/>
    <col min="11527" max="11527" width="11.140625" style="14" customWidth="1"/>
    <col min="11528" max="11528" width="1.85546875" style="14" customWidth="1"/>
    <col min="11529" max="11529" width="11" style="14" customWidth="1"/>
    <col min="11530" max="11530" width="0.85546875" style="14" customWidth="1"/>
    <col min="11531" max="11531" width="1.85546875" style="14" customWidth="1"/>
    <col min="11532" max="11532" width="11.85546875" style="14" bestFit="1" customWidth="1"/>
    <col min="11533" max="11533" width="15.140625" style="14" bestFit="1" customWidth="1"/>
    <col min="11534" max="11534" width="5" style="14" customWidth="1"/>
    <col min="11535" max="11535" width="10.42578125" style="14" bestFit="1" customWidth="1"/>
    <col min="11536" max="11536" width="5" style="14" customWidth="1"/>
    <col min="11537" max="11537" width="10.42578125" style="14" bestFit="1" customWidth="1"/>
    <col min="11538" max="11540" width="9" style="14"/>
    <col min="11541" max="11541" width="10.42578125" style="14" bestFit="1" customWidth="1"/>
    <col min="11542" max="11770" width="9" style="14"/>
    <col min="11771" max="11771" width="3.42578125" style="14" customWidth="1"/>
    <col min="11772" max="11772" width="4.85546875" style="14" customWidth="1"/>
    <col min="11773" max="11773" width="5.42578125" style="14" customWidth="1"/>
    <col min="11774" max="11774" width="31.140625" style="14" customWidth="1"/>
    <col min="11775" max="11775" width="7.5703125" style="14" customWidth="1"/>
    <col min="11776" max="11776" width="2.42578125" style="14" customWidth="1"/>
    <col min="11777" max="11777" width="11.42578125" style="14" customWidth="1"/>
    <col min="11778" max="11778" width="2.42578125" style="14" customWidth="1"/>
    <col min="11779" max="11779" width="11.42578125" style="14" customWidth="1"/>
    <col min="11780" max="11780" width="2.42578125" style="14" customWidth="1"/>
    <col min="11781" max="11781" width="10.85546875" style="14" customWidth="1"/>
    <col min="11782" max="11782" width="2.42578125" style="14" customWidth="1"/>
    <col min="11783" max="11783" width="11.140625" style="14" customWidth="1"/>
    <col min="11784" max="11784" width="1.85546875" style="14" customWidth="1"/>
    <col min="11785" max="11785" width="11" style="14" customWidth="1"/>
    <col min="11786" max="11786" width="0.85546875" style="14" customWidth="1"/>
    <col min="11787" max="11787" width="1.85546875" style="14" customWidth="1"/>
    <col min="11788" max="11788" width="11.85546875" style="14" bestFit="1" customWidth="1"/>
    <col min="11789" max="11789" width="15.140625" style="14" bestFit="1" customWidth="1"/>
    <col min="11790" max="11790" width="5" style="14" customWidth="1"/>
    <col min="11791" max="11791" width="10.42578125" style="14" bestFit="1" customWidth="1"/>
    <col min="11792" max="11792" width="5" style="14" customWidth="1"/>
    <col min="11793" max="11793" width="10.42578125" style="14" bestFit="1" customWidth="1"/>
    <col min="11794" max="11796" width="9" style="14"/>
    <col min="11797" max="11797" width="10.42578125" style="14" bestFit="1" customWidth="1"/>
    <col min="11798" max="12026" width="9" style="14"/>
    <col min="12027" max="12027" width="3.42578125" style="14" customWidth="1"/>
    <col min="12028" max="12028" width="4.85546875" style="14" customWidth="1"/>
    <col min="12029" max="12029" width="5.42578125" style="14" customWidth="1"/>
    <col min="12030" max="12030" width="31.140625" style="14" customWidth="1"/>
    <col min="12031" max="12031" width="7.5703125" style="14" customWidth="1"/>
    <col min="12032" max="12032" width="2.42578125" style="14" customWidth="1"/>
    <col min="12033" max="12033" width="11.42578125" style="14" customWidth="1"/>
    <col min="12034" max="12034" width="2.42578125" style="14" customWidth="1"/>
    <col min="12035" max="12035" width="11.42578125" style="14" customWidth="1"/>
    <col min="12036" max="12036" width="2.42578125" style="14" customWidth="1"/>
    <col min="12037" max="12037" width="10.85546875" style="14" customWidth="1"/>
    <col min="12038" max="12038" width="2.42578125" style="14" customWidth="1"/>
    <col min="12039" max="12039" width="11.140625" style="14" customWidth="1"/>
    <col min="12040" max="12040" width="1.85546875" style="14" customWidth="1"/>
    <col min="12041" max="12041" width="11" style="14" customWidth="1"/>
    <col min="12042" max="12042" width="0.85546875" style="14" customWidth="1"/>
    <col min="12043" max="12043" width="1.85546875" style="14" customWidth="1"/>
    <col min="12044" max="12044" width="11.85546875" style="14" bestFit="1" customWidth="1"/>
    <col min="12045" max="12045" width="15.140625" style="14" bestFit="1" customWidth="1"/>
    <col min="12046" max="12046" width="5" style="14" customWidth="1"/>
    <col min="12047" max="12047" width="10.42578125" style="14" bestFit="1" customWidth="1"/>
    <col min="12048" max="12048" width="5" style="14" customWidth="1"/>
    <col min="12049" max="12049" width="10.42578125" style="14" bestFit="1" customWidth="1"/>
    <col min="12050" max="12052" width="9" style="14"/>
    <col min="12053" max="12053" width="10.42578125" style="14" bestFit="1" customWidth="1"/>
    <col min="12054" max="12282" width="9" style="14"/>
    <col min="12283" max="12283" width="3.42578125" style="14" customWidth="1"/>
    <col min="12284" max="12284" width="4.85546875" style="14" customWidth="1"/>
    <col min="12285" max="12285" width="5.42578125" style="14" customWidth="1"/>
    <col min="12286" max="12286" width="31.140625" style="14" customWidth="1"/>
    <col min="12287" max="12287" width="7.5703125" style="14" customWidth="1"/>
    <col min="12288" max="12288" width="2.42578125" style="14" customWidth="1"/>
    <col min="12289" max="12289" width="11.42578125" style="14" customWidth="1"/>
    <col min="12290" max="12290" width="2.42578125" style="14" customWidth="1"/>
    <col min="12291" max="12291" width="11.42578125" style="14" customWidth="1"/>
    <col min="12292" max="12292" width="2.42578125" style="14" customWidth="1"/>
    <col min="12293" max="12293" width="10.85546875" style="14" customWidth="1"/>
    <col min="12294" max="12294" width="2.42578125" style="14" customWidth="1"/>
    <col min="12295" max="12295" width="11.140625" style="14" customWidth="1"/>
    <col min="12296" max="12296" width="1.85546875" style="14" customWidth="1"/>
    <col min="12297" max="12297" width="11" style="14" customWidth="1"/>
    <col min="12298" max="12298" width="0.85546875" style="14" customWidth="1"/>
    <col min="12299" max="12299" width="1.85546875" style="14" customWidth="1"/>
    <col min="12300" max="12300" width="11.85546875" style="14" bestFit="1" customWidth="1"/>
    <col min="12301" max="12301" width="15.140625" style="14" bestFit="1" customWidth="1"/>
    <col min="12302" max="12302" width="5" style="14" customWidth="1"/>
    <col min="12303" max="12303" width="10.42578125" style="14" bestFit="1" customWidth="1"/>
    <col min="12304" max="12304" width="5" style="14" customWidth="1"/>
    <col min="12305" max="12305" width="10.42578125" style="14" bestFit="1" customWidth="1"/>
    <col min="12306" max="12308" width="9" style="14"/>
    <col min="12309" max="12309" width="10.42578125" style="14" bestFit="1" customWidth="1"/>
    <col min="12310" max="12538" width="9" style="14"/>
    <col min="12539" max="12539" width="3.42578125" style="14" customWidth="1"/>
    <col min="12540" max="12540" width="4.85546875" style="14" customWidth="1"/>
    <col min="12541" max="12541" width="5.42578125" style="14" customWidth="1"/>
    <col min="12542" max="12542" width="31.140625" style="14" customWidth="1"/>
    <col min="12543" max="12543" width="7.5703125" style="14" customWidth="1"/>
    <col min="12544" max="12544" width="2.42578125" style="14" customWidth="1"/>
    <col min="12545" max="12545" width="11.42578125" style="14" customWidth="1"/>
    <col min="12546" max="12546" width="2.42578125" style="14" customWidth="1"/>
    <col min="12547" max="12547" width="11.42578125" style="14" customWidth="1"/>
    <col min="12548" max="12548" width="2.42578125" style="14" customWidth="1"/>
    <col min="12549" max="12549" width="10.85546875" style="14" customWidth="1"/>
    <col min="12550" max="12550" width="2.42578125" style="14" customWidth="1"/>
    <col min="12551" max="12551" width="11.140625" style="14" customWidth="1"/>
    <col min="12552" max="12552" width="1.85546875" style="14" customWidth="1"/>
    <col min="12553" max="12553" width="11" style="14" customWidth="1"/>
    <col min="12554" max="12554" width="0.85546875" style="14" customWidth="1"/>
    <col min="12555" max="12555" width="1.85546875" style="14" customWidth="1"/>
    <col min="12556" max="12556" width="11.85546875" style="14" bestFit="1" customWidth="1"/>
    <col min="12557" max="12557" width="15.140625" style="14" bestFit="1" customWidth="1"/>
    <col min="12558" max="12558" width="5" style="14" customWidth="1"/>
    <col min="12559" max="12559" width="10.42578125" style="14" bestFit="1" customWidth="1"/>
    <col min="12560" max="12560" width="5" style="14" customWidth="1"/>
    <col min="12561" max="12561" width="10.42578125" style="14" bestFit="1" customWidth="1"/>
    <col min="12562" max="12564" width="9" style="14"/>
    <col min="12565" max="12565" width="10.42578125" style="14" bestFit="1" customWidth="1"/>
    <col min="12566" max="12794" width="9" style="14"/>
    <col min="12795" max="12795" width="3.42578125" style="14" customWidth="1"/>
    <col min="12796" max="12796" width="4.85546875" style="14" customWidth="1"/>
    <col min="12797" max="12797" width="5.42578125" style="14" customWidth="1"/>
    <col min="12798" max="12798" width="31.140625" style="14" customWidth="1"/>
    <col min="12799" max="12799" width="7.5703125" style="14" customWidth="1"/>
    <col min="12800" max="12800" width="2.42578125" style="14" customWidth="1"/>
    <col min="12801" max="12801" width="11.42578125" style="14" customWidth="1"/>
    <col min="12802" max="12802" width="2.42578125" style="14" customWidth="1"/>
    <col min="12803" max="12803" width="11.42578125" style="14" customWidth="1"/>
    <col min="12804" max="12804" width="2.42578125" style="14" customWidth="1"/>
    <col min="12805" max="12805" width="10.85546875" style="14" customWidth="1"/>
    <col min="12806" max="12806" width="2.42578125" style="14" customWidth="1"/>
    <col min="12807" max="12807" width="11.140625" style="14" customWidth="1"/>
    <col min="12808" max="12808" width="1.85546875" style="14" customWidth="1"/>
    <col min="12809" max="12809" width="11" style="14" customWidth="1"/>
    <col min="12810" max="12810" width="0.85546875" style="14" customWidth="1"/>
    <col min="12811" max="12811" width="1.85546875" style="14" customWidth="1"/>
    <col min="12812" max="12812" width="11.85546875" style="14" bestFit="1" customWidth="1"/>
    <col min="12813" max="12813" width="15.140625" style="14" bestFit="1" customWidth="1"/>
    <col min="12814" max="12814" width="5" style="14" customWidth="1"/>
    <col min="12815" max="12815" width="10.42578125" style="14" bestFit="1" customWidth="1"/>
    <col min="12816" max="12816" width="5" style="14" customWidth="1"/>
    <col min="12817" max="12817" width="10.42578125" style="14" bestFit="1" customWidth="1"/>
    <col min="12818" max="12820" width="9" style="14"/>
    <col min="12821" max="12821" width="10.42578125" style="14" bestFit="1" customWidth="1"/>
    <col min="12822" max="13050" width="9" style="14"/>
    <col min="13051" max="13051" width="3.42578125" style="14" customWidth="1"/>
    <col min="13052" max="13052" width="4.85546875" style="14" customWidth="1"/>
    <col min="13053" max="13053" width="5.42578125" style="14" customWidth="1"/>
    <col min="13054" max="13054" width="31.140625" style="14" customWidth="1"/>
    <col min="13055" max="13055" width="7.5703125" style="14" customWidth="1"/>
    <col min="13056" max="13056" width="2.42578125" style="14" customWidth="1"/>
    <col min="13057" max="13057" width="11.42578125" style="14" customWidth="1"/>
    <col min="13058" max="13058" width="2.42578125" style="14" customWidth="1"/>
    <col min="13059" max="13059" width="11.42578125" style="14" customWidth="1"/>
    <col min="13060" max="13060" width="2.42578125" style="14" customWidth="1"/>
    <col min="13061" max="13061" width="10.85546875" style="14" customWidth="1"/>
    <col min="13062" max="13062" width="2.42578125" style="14" customWidth="1"/>
    <col min="13063" max="13063" width="11.140625" style="14" customWidth="1"/>
    <col min="13064" max="13064" width="1.85546875" style="14" customWidth="1"/>
    <col min="13065" max="13065" width="11" style="14" customWidth="1"/>
    <col min="13066" max="13066" width="0.85546875" style="14" customWidth="1"/>
    <col min="13067" max="13067" width="1.85546875" style="14" customWidth="1"/>
    <col min="13068" max="13068" width="11.85546875" style="14" bestFit="1" customWidth="1"/>
    <col min="13069" max="13069" width="15.140625" style="14" bestFit="1" customWidth="1"/>
    <col min="13070" max="13070" width="5" style="14" customWidth="1"/>
    <col min="13071" max="13071" width="10.42578125" style="14" bestFit="1" customWidth="1"/>
    <col min="13072" max="13072" width="5" style="14" customWidth="1"/>
    <col min="13073" max="13073" width="10.42578125" style="14" bestFit="1" customWidth="1"/>
    <col min="13074" max="13076" width="9" style="14"/>
    <col min="13077" max="13077" width="10.42578125" style="14" bestFit="1" customWidth="1"/>
    <col min="13078" max="13306" width="9" style="14"/>
    <col min="13307" max="13307" width="3.42578125" style="14" customWidth="1"/>
    <col min="13308" max="13308" width="4.85546875" style="14" customWidth="1"/>
    <col min="13309" max="13309" width="5.42578125" style="14" customWidth="1"/>
    <col min="13310" max="13310" width="31.140625" style="14" customWidth="1"/>
    <col min="13311" max="13311" width="7.5703125" style="14" customWidth="1"/>
    <col min="13312" max="13312" width="2.42578125" style="14" customWidth="1"/>
    <col min="13313" max="13313" width="11.42578125" style="14" customWidth="1"/>
    <col min="13314" max="13314" width="2.42578125" style="14" customWidth="1"/>
    <col min="13315" max="13315" width="11.42578125" style="14" customWidth="1"/>
    <col min="13316" max="13316" width="2.42578125" style="14" customWidth="1"/>
    <col min="13317" max="13317" width="10.85546875" style="14" customWidth="1"/>
    <col min="13318" max="13318" width="2.42578125" style="14" customWidth="1"/>
    <col min="13319" max="13319" width="11.140625" style="14" customWidth="1"/>
    <col min="13320" max="13320" width="1.85546875" style="14" customWidth="1"/>
    <col min="13321" max="13321" width="11" style="14" customWidth="1"/>
    <col min="13322" max="13322" width="0.85546875" style="14" customWidth="1"/>
    <col min="13323" max="13323" width="1.85546875" style="14" customWidth="1"/>
    <col min="13324" max="13324" width="11.85546875" style="14" bestFit="1" customWidth="1"/>
    <col min="13325" max="13325" width="15.140625" style="14" bestFit="1" customWidth="1"/>
    <col min="13326" max="13326" width="5" style="14" customWidth="1"/>
    <col min="13327" max="13327" width="10.42578125" style="14" bestFit="1" customWidth="1"/>
    <col min="13328" max="13328" width="5" style="14" customWidth="1"/>
    <col min="13329" max="13329" width="10.42578125" style="14" bestFit="1" customWidth="1"/>
    <col min="13330" max="13332" width="9" style="14"/>
    <col min="13333" max="13333" width="10.42578125" style="14" bestFit="1" customWidth="1"/>
    <col min="13334" max="13562" width="9" style="14"/>
    <col min="13563" max="13563" width="3.42578125" style="14" customWidth="1"/>
    <col min="13564" max="13564" width="4.85546875" style="14" customWidth="1"/>
    <col min="13565" max="13565" width="5.42578125" style="14" customWidth="1"/>
    <col min="13566" max="13566" width="31.140625" style="14" customWidth="1"/>
    <col min="13567" max="13567" width="7.5703125" style="14" customWidth="1"/>
    <col min="13568" max="13568" width="2.42578125" style="14" customWidth="1"/>
    <col min="13569" max="13569" width="11.42578125" style="14" customWidth="1"/>
    <col min="13570" max="13570" width="2.42578125" style="14" customWidth="1"/>
    <col min="13571" max="13571" width="11.42578125" style="14" customWidth="1"/>
    <col min="13572" max="13572" width="2.42578125" style="14" customWidth="1"/>
    <col min="13573" max="13573" width="10.85546875" style="14" customWidth="1"/>
    <col min="13574" max="13574" width="2.42578125" style="14" customWidth="1"/>
    <col min="13575" max="13575" width="11.140625" style="14" customWidth="1"/>
    <col min="13576" max="13576" width="1.85546875" style="14" customWidth="1"/>
    <col min="13577" max="13577" width="11" style="14" customWidth="1"/>
    <col min="13578" max="13578" width="0.85546875" style="14" customWidth="1"/>
    <col min="13579" max="13579" width="1.85546875" style="14" customWidth="1"/>
    <col min="13580" max="13580" width="11.85546875" style="14" bestFit="1" customWidth="1"/>
    <col min="13581" max="13581" width="15.140625" style="14" bestFit="1" customWidth="1"/>
    <col min="13582" max="13582" width="5" style="14" customWidth="1"/>
    <col min="13583" max="13583" width="10.42578125" style="14" bestFit="1" customWidth="1"/>
    <col min="13584" max="13584" width="5" style="14" customWidth="1"/>
    <col min="13585" max="13585" width="10.42578125" style="14" bestFit="1" customWidth="1"/>
    <col min="13586" max="13588" width="9" style="14"/>
    <col min="13589" max="13589" width="10.42578125" style="14" bestFit="1" customWidth="1"/>
    <col min="13590" max="13818" width="9" style="14"/>
    <col min="13819" max="13819" width="3.42578125" style="14" customWidth="1"/>
    <col min="13820" max="13820" width="4.85546875" style="14" customWidth="1"/>
    <col min="13821" max="13821" width="5.42578125" style="14" customWidth="1"/>
    <col min="13822" max="13822" width="31.140625" style="14" customWidth="1"/>
    <col min="13823" max="13823" width="7.5703125" style="14" customWidth="1"/>
    <col min="13824" max="13824" width="2.42578125" style="14" customWidth="1"/>
    <col min="13825" max="13825" width="11.42578125" style="14" customWidth="1"/>
    <col min="13826" max="13826" width="2.42578125" style="14" customWidth="1"/>
    <col min="13827" max="13827" width="11.42578125" style="14" customWidth="1"/>
    <col min="13828" max="13828" width="2.42578125" style="14" customWidth="1"/>
    <col min="13829" max="13829" width="10.85546875" style="14" customWidth="1"/>
    <col min="13830" max="13830" width="2.42578125" style="14" customWidth="1"/>
    <col min="13831" max="13831" width="11.140625" style="14" customWidth="1"/>
    <col min="13832" max="13832" width="1.85546875" style="14" customWidth="1"/>
    <col min="13833" max="13833" width="11" style="14" customWidth="1"/>
    <col min="13834" max="13834" width="0.85546875" style="14" customWidth="1"/>
    <col min="13835" max="13835" width="1.85546875" style="14" customWidth="1"/>
    <col min="13836" max="13836" width="11.85546875" style="14" bestFit="1" customWidth="1"/>
    <col min="13837" max="13837" width="15.140625" style="14" bestFit="1" customWidth="1"/>
    <col min="13838" max="13838" width="5" style="14" customWidth="1"/>
    <col min="13839" max="13839" width="10.42578125" style="14" bestFit="1" customWidth="1"/>
    <col min="13840" max="13840" width="5" style="14" customWidth="1"/>
    <col min="13841" max="13841" width="10.42578125" style="14" bestFit="1" customWidth="1"/>
    <col min="13842" max="13844" width="9" style="14"/>
    <col min="13845" max="13845" width="10.42578125" style="14" bestFit="1" customWidth="1"/>
    <col min="13846" max="14074" width="9" style="14"/>
    <col min="14075" max="14075" width="3.42578125" style="14" customWidth="1"/>
    <col min="14076" max="14076" width="4.85546875" style="14" customWidth="1"/>
    <col min="14077" max="14077" width="5.42578125" style="14" customWidth="1"/>
    <col min="14078" max="14078" width="31.140625" style="14" customWidth="1"/>
    <col min="14079" max="14079" width="7.5703125" style="14" customWidth="1"/>
    <col min="14080" max="14080" width="2.42578125" style="14" customWidth="1"/>
    <col min="14081" max="14081" width="11.42578125" style="14" customWidth="1"/>
    <col min="14082" max="14082" width="2.42578125" style="14" customWidth="1"/>
    <col min="14083" max="14083" width="11.42578125" style="14" customWidth="1"/>
    <col min="14084" max="14084" width="2.42578125" style="14" customWidth="1"/>
    <col min="14085" max="14085" width="10.85546875" style="14" customWidth="1"/>
    <col min="14086" max="14086" width="2.42578125" style="14" customWidth="1"/>
    <col min="14087" max="14087" width="11.140625" style="14" customWidth="1"/>
    <col min="14088" max="14088" width="1.85546875" style="14" customWidth="1"/>
    <col min="14089" max="14089" width="11" style="14" customWidth="1"/>
    <col min="14090" max="14090" width="0.85546875" style="14" customWidth="1"/>
    <col min="14091" max="14091" width="1.85546875" style="14" customWidth="1"/>
    <col min="14092" max="14092" width="11.85546875" style="14" bestFit="1" customWidth="1"/>
    <col min="14093" max="14093" width="15.140625" style="14" bestFit="1" customWidth="1"/>
    <col min="14094" max="14094" width="5" style="14" customWidth="1"/>
    <col min="14095" max="14095" width="10.42578125" style="14" bestFit="1" customWidth="1"/>
    <col min="14096" max="14096" width="5" style="14" customWidth="1"/>
    <col min="14097" max="14097" width="10.42578125" style="14" bestFit="1" customWidth="1"/>
    <col min="14098" max="14100" width="9" style="14"/>
    <col min="14101" max="14101" width="10.42578125" style="14" bestFit="1" customWidth="1"/>
    <col min="14102" max="14330" width="9" style="14"/>
    <col min="14331" max="14331" width="3.42578125" style="14" customWidth="1"/>
    <col min="14332" max="14332" width="4.85546875" style="14" customWidth="1"/>
    <col min="14333" max="14333" width="5.42578125" style="14" customWidth="1"/>
    <col min="14334" max="14334" width="31.140625" style="14" customWidth="1"/>
    <col min="14335" max="14335" width="7.5703125" style="14" customWidth="1"/>
    <col min="14336" max="14336" width="2.42578125" style="14" customWidth="1"/>
    <col min="14337" max="14337" width="11.42578125" style="14" customWidth="1"/>
    <col min="14338" max="14338" width="2.42578125" style="14" customWidth="1"/>
    <col min="14339" max="14339" width="11.42578125" style="14" customWidth="1"/>
    <col min="14340" max="14340" width="2.42578125" style="14" customWidth="1"/>
    <col min="14341" max="14341" width="10.85546875" style="14" customWidth="1"/>
    <col min="14342" max="14342" width="2.42578125" style="14" customWidth="1"/>
    <col min="14343" max="14343" width="11.140625" style="14" customWidth="1"/>
    <col min="14344" max="14344" width="1.85546875" style="14" customWidth="1"/>
    <col min="14345" max="14345" width="11" style="14" customWidth="1"/>
    <col min="14346" max="14346" width="0.85546875" style="14" customWidth="1"/>
    <col min="14347" max="14347" width="1.85546875" style="14" customWidth="1"/>
    <col min="14348" max="14348" width="11.85546875" style="14" bestFit="1" customWidth="1"/>
    <col min="14349" max="14349" width="15.140625" style="14" bestFit="1" customWidth="1"/>
    <col min="14350" max="14350" width="5" style="14" customWidth="1"/>
    <col min="14351" max="14351" width="10.42578125" style="14" bestFit="1" customWidth="1"/>
    <col min="14352" max="14352" width="5" style="14" customWidth="1"/>
    <col min="14353" max="14353" width="10.42578125" style="14" bestFit="1" customWidth="1"/>
    <col min="14354" max="14356" width="9" style="14"/>
    <col min="14357" max="14357" width="10.42578125" style="14" bestFit="1" customWidth="1"/>
    <col min="14358" max="14586" width="9" style="14"/>
    <col min="14587" max="14587" width="3.42578125" style="14" customWidth="1"/>
    <col min="14588" max="14588" width="4.85546875" style="14" customWidth="1"/>
    <col min="14589" max="14589" width="5.42578125" style="14" customWidth="1"/>
    <col min="14590" max="14590" width="31.140625" style="14" customWidth="1"/>
    <col min="14591" max="14591" width="7.5703125" style="14" customWidth="1"/>
    <col min="14592" max="14592" width="2.42578125" style="14" customWidth="1"/>
    <col min="14593" max="14593" width="11.42578125" style="14" customWidth="1"/>
    <col min="14594" max="14594" width="2.42578125" style="14" customWidth="1"/>
    <col min="14595" max="14595" width="11.42578125" style="14" customWidth="1"/>
    <col min="14596" max="14596" width="2.42578125" style="14" customWidth="1"/>
    <col min="14597" max="14597" width="10.85546875" style="14" customWidth="1"/>
    <col min="14598" max="14598" width="2.42578125" style="14" customWidth="1"/>
    <col min="14599" max="14599" width="11.140625" style="14" customWidth="1"/>
    <col min="14600" max="14600" width="1.85546875" style="14" customWidth="1"/>
    <col min="14601" max="14601" width="11" style="14" customWidth="1"/>
    <col min="14602" max="14602" width="0.85546875" style="14" customWidth="1"/>
    <col min="14603" max="14603" width="1.85546875" style="14" customWidth="1"/>
    <col min="14604" max="14604" width="11.85546875" style="14" bestFit="1" customWidth="1"/>
    <col min="14605" max="14605" width="15.140625" style="14" bestFit="1" customWidth="1"/>
    <col min="14606" max="14606" width="5" style="14" customWidth="1"/>
    <col min="14607" max="14607" width="10.42578125" style="14" bestFit="1" customWidth="1"/>
    <col min="14608" max="14608" width="5" style="14" customWidth="1"/>
    <col min="14609" max="14609" width="10.42578125" style="14" bestFit="1" customWidth="1"/>
    <col min="14610" max="14612" width="9" style="14"/>
    <col min="14613" max="14613" width="10.42578125" style="14" bestFit="1" customWidth="1"/>
    <col min="14614" max="14842" width="9" style="14"/>
    <col min="14843" max="14843" width="3.42578125" style="14" customWidth="1"/>
    <col min="14844" max="14844" width="4.85546875" style="14" customWidth="1"/>
    <col min="14845" max="14845" width="5.42578125" style="14" customWidth="1"/>
    <col min="14846" max="14846" width="31.140625" style="14" customWidth="1"/>
    <col min="14847" max="14847" width="7.5703125" style="14" customWidth="1"/>
    <col min="14848" max="14848" width="2.42578125" style="14" customWidth="1"/>
    <col min="14849" max="14849" width="11.42578125" style="14" customWidth="1"/>
    <col min="14850" max="14850" width="2.42578125" style="14" customWidth="1"/>
    <col min="14851" max="14851" width="11.42578125" style="14" customWidth="1"/>
    <col min="14852" max="14852" width="2.42578125" style="14" customWidth="1"/>
    <col min="14853" max="14853" width="10.85546875" style="14" customWidth="1"/>
    <col min="14854" max="14854" width="2.42578125" style="14" customWidth="1"/>
    <col min="14855" max="14855" width="11.140625" style="14" customWidth="1"/>
    <col min="14856" max="14856" width="1.85546875" style="14" customWidth="1"/>
    <col min="14857" max="14857" width="11" style="14" customWidth="1"/>
    <col min="14858" max="14858" width="0.85546875" style="14" customWidth="1"/>
    <col min="14859" max="14859" width="1.85546875" style="14" customWidth="1"/>
    <col min="14860" max="14860" width="11.85546875" style="14" bestFit="1" customWidth="1"/>
    <col min="14861" max="14861" width="15.140625" style="14" bestFit="1" customWidth="1"/>
    <col min="14862" max="14862" width="5" style="14" customWidth="1"/>
    <col min="14863" max="14863" width="10.42578125" style="14" bestFit="1" customWidth="1"/>
    <col min="14864" max="14864" width="5" style="14" customWidth="1"/>
    <col min="14865" max="14865" width="10.42578125" style="14" bestFit="1" customWidth="1"/>
    <col min="14866" max="14868" width="9" style="14"/>
    <col min="14869" max="14869" width="10.42578125" style="14" bestFit="1" customWidth="1"/>
    <col min="14870" max="15098" width="9" style="14"/>
    <col min="15099" max="15099" width="3.42578125" style="14" customWidth="1"/>
    <col min="15100" max="15100" width="4.85546875" style="14" customWidth="1"/>
    <col min="15101" max="15101" width="5.42578125" style="14" customWidth="1"/>
    <col min="15102" max="15102" width="31.140625" style="14" customWidth="1"/>
    <col min="15103" max="15103" width="7.5703125" style="14" customWidth="1"/>
    <col min="15104" max="15104" width="2.42578125" style="14" customWidth="1"/>
    <col min="15105" max="15105" width="11.42578125" style="14" customWidth="1"/>
    <col min="15106" max="15106" width="2.42578125" style="14" customWidth="1"/>
    <col min="15107" max="15107" width="11.42578125" style="14" customWidth="1"/>
    <col min="15108" max="15108" width="2.42578125" style="14" customWidth="1"/>
    <col min="15109" max="15109" width="10.85546875" style="14" customWidth="1"/>
    <col min="15110" max="15110" width="2.42578125" style="14" customWidth="1"/>
    <col min="15111" max="15111" width="11.140625" style="14" customWidth="1"/>
    <col min="15112" max="15112" width="1.85546875" style="14" customWidth="1"/>
    <col min="15113" max="15113" width="11" style="14" customWidth="1"/>
    <col min="15114" max="15114" width="0.85546875" style="14" customWidth="1"/>
    <col min="15115" max="15115" width="1.85546875" style="14" customWidth="1"/>
    <col min="15116" max="15116" width="11.85546875" style="14" bestFit="1" customWidth="1"/>
    <col min="15117" max="15117" width="15.140625" style="14" bestFit="1" customWidth="1"/>
    <col min="15118" max="15118" width="5" style="14" customWidth="1"/>
    <col min="15119" max="15119" width="10.42578125" style="14" bestFit="1" customWidth="1"/>
    <col min="15120" max="15120" width="5" style="14" customWidth="1"/>
    <col min="15121" max="15121" width="10.42578125" style="14" bestFit="1" customWidth="1"/>
    <col min="15122" max="15124" width="9" style="14"/>
    <col min="15125" max="15125" width="10.42578125" style="14" bestFit="1" customWidth="1"/>
    <col min="15126" max="15354" width="9" style="14"/>
    <col min="15355" max="15355" width="3.42578125" style="14" customWidth="1"/>
    <col min="15356" max="15356" width="4.85546875" style="14" customWidth="1"/>
    <col min="15357" max="15357" width="5.42578125" style="14" customWidth="1"/>
    <col min="15358" max="15358" width="31.140625" style="14" customWidth="1"/>
    <col min="15359" max="15359" width="7.5703125" style="14" customWidth="1"/>
    <col min="15360" max="15360" width="2.42578125" style="14" customWidth="1"/>
    <col min="15361" max="15361" width="11.42578125" style="14" customWidth="1"/>
    <col min="15362" max="15362" width="2.42578125" style="14" customWidth="1"/>
    <col min="15363" max="15363" width="11.42578125" style="14" customWidth="1"/>
    <col min="15364" max="15364" width="2.42578125" style="14" customWidth="1"/>
    <col min="15365" max="15365" width="10.85546875" style="14" customWidth="1"/>
    <col min="15366" max="15366" width="2.42578125" style="14" customWidth="1"/>
    <col min="15367" max="15367" width="11.140625" style="14" customWidth="1"/>
    <col min="15368" max="15368" width="1.85546875" style="14" customWidth="1"/>
    <col min="15369" max="15369" width="11" style="14" customWidth="1"/>
    <col min="15370" max="15370" width="0.85546875" style="14" customWidth="1"/>
    <col min="15371" max="15371" width="1.85546875" style="14" customWidth="1"/>
    <col min="15372" max="15372" width="11.85546875" style="14" bestFit="1" customWidth="1"/>
    <col min="15373" max="15373" width="15.140625" style="14" bestFit="1" customWidth="1"/>
    <col min="15374" max="15374" width="5" style="14" customWidth="1"/>
    <col min="15375" max="15375" width="10.42578125" style="14" bestFit="1" customWidth="1"/>
    <col min="15376" max="15376" width="5" style="14" customWidth="1"/>
    <col min="15377" max="15377" width="10.42578125" style="14" bestFit="1" customWidth="1"/>
    <col min="15378" max="15380" width="9" style="14"/>
    <col min="15381" max="15381" width="10.42578125" style="14" bestFit="1" customWidth="1"/>
    <col min="15382" max="15610" width="9" style="14"/>
    <col min="15611" max="15611" width="3.42578125" style="14" customWidth="1"/>
    <col min="15612" max="15612" width="4.85546875" style="14" customWidth="1"/>
    <col min="15613" max="15613" width="5.42578125" style="14" customWidth="1"/>
    <col min="15614" max="15614" width="31.140625" style="14" customWidth="1"/>
    <col min="15615" max="15615" width="7.5703125" style="14" customWidth="1"/>
    <col min="15616" max="15616" width="2.42578125" style="14" customWidth="1"/>
    <col min="15617" max="15617" width="11.42578125" style="14" customWidth="1"/>
    <col min="15618" max="15618" width="2.42578125" style="14" customWidth="1"/>
    <col min="15619" max="15619" width="11.42578125" style="14" customWidth="1"/>
    <col min="15620" max="15620" width="2.42578125" style="14" customWidth="1"/>
    <col min="15621" max="15621" width="10.85546875" style="14" customWidth="1"/>
    <col min="15622" max="15622" width="2.42578125" style="14" customWidth="1"/>
    <col min="15623" max="15623" width="11.140625" style="14" customWidth="1"/>
    <col min="15624" max="15624" width="1.85546875" style="14" customWidth="1"/>
    <col min="15625" max="15625" width="11" style="14" customWidth="1"/>
    <col min="15626" max="15626" width="0.85546875" style="14" customWidth="1"/>
    <col min="15627" max="15627" width="1.85546875" style="14" customWidth="1"/>
    <col min="15628" max="15628" width="11.85546875" style="14" bestFit="1" customWidth="1"/>
    <col min="15629" max="15629" width="15.140625" style="14" bestFit="1" customWidth="1"/>
    <col min="15630" max="15630" width="5" style="14" customWidth="1"/>
    <col min="15631" max="15631" width="10.42578125" style="14" bestFit="1" customWidth="1"/>
    <col min="15632" max="15632" width="5" style="14" customWidth="1"/>
    <col min="15633" max="15633" width="10.42578125" style="14" bestFit="1" customWidth="1"/>
    <col min="15634" max="15636" width="9" style="14"/>
    <col min="15637" max="15637" width="10.42578125" style="14" bestFit="1" customWidth="1"/>
    <col min="15638" max="15866" width="9" style="14"/>
    <col min="15867" max="15867" width="3.42578125" style="14" customWidth="1"/>
    <col min="15868" max="15868" width="4.85546875" style="14" customWidth="1"/>
    <col min="15869" max="15869" width="5.42578125" style="14" customWidth="1"/>
    <col min="15870" max="15870" width="31.140625" style="14" customWidth="1"/>
    <col min="15871" max="15871" width="7.5703125" style="14" customWidth="1"/>
    <col min="15872" max="15872" width="2.42578125" style="14" customWidth="1"/>
    <col min="15873" max="15873" width="11.42578125" style="14" customWidth="1"/>
    <col min="15874" max="15874" width="2.42578125" style="14" customWidth="1"/>
    <col min="15875" max="15875" width="11.42578125" style="14" customWidth="1"/>
    <col min="15876" max="15876" width="2.42578125" style="14" customWidth="1"/>
    <col min="15877" max="15877" width="10.85546875" style="14" customWidth="1"/>
    <col min="15878" max="15878" width="2.42578125" style="14" customWidth="1"/>
    <col min="15879" max="15879" width="11.140625" style="14" customWidth="1"/>
    <col min="15880" max="15880" width="1.85546875" style="14" customWidth="1"/>
    <col min="15881" max="15881" width="11" style="14" customWidth="1"/>
    <col min="15882" max="15882" width="0.85546875" style="14" customWidth="1"/>
    <col min="15883" max="15883" width="1.85546875" style="14" customWidth="1"/>
    <col min="15884" max="15884" width="11.85546875" style="14" bestFit="1" customWidth="1"/>
    <col min="15885" max="15885" width="15.140625" style="14" bestFit="1" customWidth="1"/>
    <col min="15886" max="15886" width="5" style="14" customWidth="1"/>
    <col min="15887" max="15887" width="10.42578125" style="14" bestFit="1" customWidth="1"/>
    <col min="15888" max="15888" width="5" style="14" customWidth="1"/>
    <col min="15889" max="15889" width="10.42578125" style="14" bestFit="1" customWidth="1"/>
    <col min="15890" max="15892" width="9" style="14"/>
    <col min="15893" max="15893" width="10.42578125" style="14" bestFit="1" customWidth="1"/>
    <col min="15894" max="16122" width="9" style="14"/>
    <col min="16123" max="16123" width="3.42578125" style="14" customWidth="1"/>
    <col min="16124" max="16124" width="4.85546875" style="14" customWidth="1"/>
    <col min="16125" max="16125" width="5.42578125" style="14" customWidth="1"/>
    <col min="16126" max="16126" width="31.140625" style="14" customWidth="1"/>
    <col min="16127" max="16127" width="7.5703125" style="14" customWidth="1"/>
    <col min="16128" max="16128" width="2.42578125" style="14" customWidth="1"/>
    <col min="16129" max="16129" width="11.42578125" style="14" customWidth="1"/>
    <col min="16130" max="16130" width="2.42578125" style="14" customWidth="1"/>
    <col min="16131" max="16131" width="11.42578125" style="14" customWidth="1"/>
    <col min="16132" max="16132" width="2.42578125" style="14" customWidth="1"/>
    <col min="16133" max="16133" width="10.85546875" style="14" customWidth="1"/>
    <col min="16134" max="16134" width="2.42578125" style="14" customWidth="1"/>
    <col min="16135" max="16135" width="11.140625" style="14" customWidth="1"/>
    <col min="16136" max="16136" width="1.85546875" style="14" customWidth="1"/>
    <col min="16137" max="16137" width="11" style="14" customWidth="1"/>
    <col min="16138" max="16138" width="0.85546875" style="14" customWidth="1"/>
    <col min="16139" max="16139" width="1.85546875" style="14" customWidth="1"/>
    <col min="16140" max="16140" width="11.85546875" style="14" bestFit="1" customWidth="1"/>
    <col min="16141" max="16141" width="15.140625" style="14" bestFit="1" customWidth="1"/>
    <col min="16142" max="16142" width="5" style="14" customWidth="1"/>
    <col min="16143" max="16143" width="10.42578125" style="14" bestFit="1" customWidth="1"/>
    <col min="16144" max="16144" width="5" style="14" customWidth="1"/>
    <col min="16145" max="16145" width="10.42578125" style="14" bestFit="1" customWidth="1"/>
    <col min="16146" max="16148" width="9" style="14"/>
    <col min="16149" max="16149" width="10.42578125" style="14" bestFit="1" customWidth="1"/>
    <col min="16150" max="16379" width="9" style="14"/>
    <col min="16380" max="16384" width="9" style="14" customWidth="1"/>
  </cols>
  <sheetData>
    <row r="1" spans="1:15" s="21" customFormat="1" ht="25.5" customHeight="1" x14ac:dyDescent="0.5">
      <c r="A1" s="1993" t="str">
        <f>'سر برگ صفحات'!A1</f>
        <v>شرکت داروسازان التیام (سهامی خاص)</v>
      </c>
      <c r="B1" s="1993"/>
      <c r="C1" s="1993"/>
      <c r="D1" s="1993"/>
      <c r="E1" s="1993"/>
      <c r="F1" s="1993"/>
      <c r="G1" s="1993"/>
      <c r="H1" s="1993"/>
      <c r="I1" s="1993"/>
      <c r="J1" s="1032"/>
      <c r="K1" s="19"/>
      <c r="L1" s="20"/>
      <c r="M1" s="20"/>
      <c r="N1" s="19"/>
      <c r="O1" s="19"/>
    </row>
    <row r="2" spans="1:15" s="21" customFormat="1" ht="25.5" customHeight="1" x14ac:dyDescent="0.5">
      <c r="A2" s="1994" t="str">
        <f>[9]HL!A14</f>
        <v>يادداشتهاي توضيحي صورت هاي مالي</v>
      </c>
      <c r="B2" s="1994"/>
      <c r="C2" s="1994"/>
      <c r="D2" s="1994"/>
      <c r="E2" s="1994"/>
      <c r="F2" s="1994"/>
      <c r="G2" s="1994"/>
      <c r="H2" s="1994"/>
      <c r="I2" s="1994"/>
      <c r="J2" s="1109"/>
      <c r="K2" s="19"/>
      <c r="L2" s="20"/>
      <c r="M2" s="20"/>
      <c r="N2" s="19"/>
      <c r="O2" s="19"/>
    </row>
    <row r="3" spans="1:15" s="21" customFormat="1" ht="25.5" customHeight="1" x14ac:dyDescent="0.6">
      <c r="A3" s="1296"/>
      <c r="B3" s="1994" t="str">
        <f>'سر برگ صفحات'!A3</f>
        <v>سال مالی منتهی به 30 اسفند 1403</v>
      </c>
      <c r="C3" s="1994"/>
      <c r="D3" s="1994"/>
      <c r="E3" s="1994"/>
      <c r="F3" s="1994"/>
      <c r="G3" s="1994"/>
      <c r="H3" s="1994"/>
      <c r="I3" s="1994"/>
      <c r="J3" s="1109"/>
      <c r="K3" s="19"/>
      <c r="L3" s="20"/>
      <c r="M3" s="20"/>
      <c r="N3" s="19"/>
      <c r="O3" s="19"/>
    </row>
    <row r="4" spans="1:15" s="21" customFormat="1" ht="20.25" customHeight="1" x14ac:dyDescent="0.6">
      <c r="A4" s="1296"/>
      <c r="B4" s="1232"/>
      <c r="C4" s="1232"/>
      <c r="D4" s="1232"/>
      <c r="E4" s="1232"/>
      <c r="F4" s="1232"/>
      <c r="G4" s="1232"/>
      <c r="H4" s="1232"/>
      <c r="I4" s="1232"/>
      <c r="J4" s="1109"/>
      <c r="K4" s="19"/>
      <c r="L4" s="20"/>
      <c r="M4" s="20"/>
      <c r="N4" s="19"/>
      <c r="O4" s="19"/>
    </row>
    <row r="5" spans="1:15" ht="25.5" customHeight="1" x14ac:dyDescent="0.25">
      <c r="B5" s="1251" t="s">
        <v>144</v>
      </c>
      <c r="C5" s="2018" t="s">
        <v>1849</v>
      </c>
      <c r="D5" s="2018"/>
      <c r="E5" s="2018"/>
      <c r="F5" s="2018"/>
      <c r="G5" s="2018"/>
      <c r="H5" s="2018"/>
      <c r="I5" s="2018"/>
    </row>
    <row r="6" spans="1:15" ht="19.5" customHeight="1" x14ac:dyDescent="0.25">
      <c r="E6" s="241"/>
      <c r="G6" s="1293">
        <v>1403</v>
      </c>
      <c r="H6" s="1237"/>
      <c r="I6" s="1293">
        <v>1402</v>
      </c>
    </row>
    <row r="7" spans="1:15" ht="25.5" customHeight="1" x14ac:dyDescent="0.25">
      <c r="E7" s="241"/>
      <c r="G7" s="1295" t="s">
        <v>1592</v>
      </c>
      <c r="H7" s="1295"/>
      <c r="I7" s="1295" t="s">
        <v>1592</v>
      </c>
    </row>
    <row r="8" spans="1:15" ht="21" customHeight="1" x14ac:dyDescent="0.25">
      <c r="C8" s="34" t="s">
        <v>1783</v>
      </c>
      <c r="E8" s="241"/>
      <c r="G8" s="1438">
        <v>19230118271</v>
      </c>
      <c r="H8" s="1304"/>
      <c r="I8" s="1438">
        <v>40028956154</v>
      </c>
      <c r="J8" s="14" t="s">
        <v>1774</v>
      </c>
      <c r="K8" s="1649">
        <v>40444607775</v>
      </c>
    </row>
    <row r="9" spans="1:15" ht="21" customHeight="1" x14ac:dyDescent="0.25">
      <c r="C9" s="34" t="s">
        <v>1914</v>
      </c>
      <c r="E9" s="241"/>
      <c r="G9" s="1438">
        <v>29730938051</v>
      </c>
      <c r="H9" s="1304"/>
      <c r="I9" s="1438">
        <v>40444607775</v>
      </c>
      <c r="J9" s="14" t="s">
        <v>2155</v>
      </c>
      <c r="K9" s="14">
        <v>6319040000</v>
      </c>
    </row>
    <row r="10" spans="1:15" ht="21" customHeight="1" x14ac:dyDescent="0.25">
      <c r="C10" s="34" t="s">
        <v>1771</v>
      </c>
      <c r="E10" s="241"/>
      <c r="G10" s="1438">
        <v>230202105945</v>
      </c>
      <c r="H10" s="1117"/>
      <c r="I10" s="1438">
        <v>118749773447</v>
      </c>
      <c r="J10" s="14" t="s">
        <v>2047</v>
      </c>
      <c r="K10" s="14">
        <v>8156148000</v>
      </c>
    </row>
    <row r="11" spans="1:15" ht="21" customHeight="1" x14ac:dyDescent="0.25">
      <c r="C11" s="34" t="s">
        <v>1786</v>
      </c>
      <c r="E11" s="241"/>
      <c r="G11" s="1438">
        <v>4542417600</v>
      </c>
      <c r="H11" s="1117"/>
      <c r="I11" s="1438">
        <v>50040133728</v>
      </c>
      <c r="J11" s="14" t="s">
        <v>1771</v>
      </c>
      <c r="K11" s="1649">
        <v>118749773447</v>
      </c>
    </row>
    <row r="12" spans="1:15" ht="21" customHeight="1" x14ac:dyDescent="0.25">
      <c r="C12" s="34" t="s">
        <v>1777</v>
      </c>
      <c r="E12" s="241"/>
      <c r="G12" s="1438">
        <v>40934024147</v>
      </c>
      <c r="H12" s="1117"/>
      <c r="I12" s="1438">
        <v>12947403742</v>
      </c>
      <c r="J12" s="14" t="s">
        <v>2156</v>
      </c>
    </row>
    <row r="13" spans="1:15" ht="21" customHeight="1" x14ac:dyDescent="0.25">
      <c r="C13" s="34" t="s">
        <v>1788</v>
      </c>
      <c r="E13" s="241"/>
      <c r="G13" s="1438">
        <v>99556800</v>
      </c>
      <c r="H13" s="1452"/>
      <c r="I13" s="1314">
        <v>290138430</v>
      </c>
      <c r="J13" s="14" t="s">
        <v>2157</v>
      </c>
      <c r="K13" s="14">
        <v>5154695700</v>
      </c>
    </row>
    <row r="14" spans="1:15" ht="21" customHeight="1" x14ac:dyDescent="0.25">
      <c r="C14" s="34" t="s">
        <v>1769</v>
      </c>
      <c r="E14" s="241"/>
      <c r="G14" s="1438">
        <v>78238435134</v>
      </c>
      <c r="H14" s="1452"/>
      <c r="I14" s="1314">
        <v>10738172000</v>
      </c>
      <c r="J14" s="14" t="s">
        <v>1783</v>
      </c>
      <c r="K14" s="1649">
        <v>40028956154</v>
      </c>
    </row>
    <row r="15" spans="1:15" ht="21" customHeight="1" x14ac:dyDescent="0.25">
      <c r="C15" s="34" t="s">
        <v>1773</v>
      </c>
      <c r="E15" s="241"/>
      <c r="G15" s="1438">
        <v>57500474954</v>
      </c>
      <c r="H15" s="1452"/>
      <c r="I15" s="1314">
        <v>66082917828</v>
      </c>
      <c r="J15" s="14" t="s">
        <v>2158</v>
      </c>
      <c r="K15" s="14">
        <v>0</v>
      </c>
    </row>
    <row r="16" spans="1:15" ht="21" customHeight="1" x14ac:dyDescent="0.25">
      <c r="C16" s="34" t="s">
        <v>1770</v>
      </c>
      <c r="E16" s="241"/>
      <c r="G16" s="1438">
        <v>150552106845</v>
      </c>
      <c r="H16" s="1452"/>
      <c r="I16" s="1314">
        <v>106106478158</v>
      </c>
      <c r="J16" s="14" t="s">
        <v>2159</v>
      </c>
      <c r="K16" s="14">
        <v>2901540343</v>
      </c>
    </row>
    <row r="17" spans="3:11" ht="21" customHeight="1" x14ac:dyDescent="0.25">
      <c r="C17" s="34" t="s">
        <v>1778</v>
      </c>
      <c r="E17" s="241"/>
      <c r="G17" s="1314">
        <v>13793201602</v>
      </c>
      <c r="H17" s="1452"/>
      <c r="I17" s="1314">
        <v>17823039524</v>
      </c>
      <c r="J17" s="14" t="s">
        <v>1786</v>
      </c>
      <c r="K17" s="1649">
        <v>50040133728</v>
      </c>
    </row>
    <row r="18" spans="3:11" ht="21" customHeight="1" x14ac:dyDescent="0.25">
      <c r="C18" s="34" t="s">
        <v>1767</v>
      </c>
      <c r="E18" s="241"/>
      <c r="G18" s="1314">
        <v>867762548327</v>
      </c>
      <c r="H18" s="1452"/>
      <c r="I18" s="1314">
        <v>653075200670</v>
      </c>
      <c r="J18" s="14" t="s">
        <v>1777</v>
      </c>
      <c r="K18" s="1649">
        <v>12947403742</v>
      </c>
    </row>
    <row r="19" spans="3:11" ht="21" customHeight="1" x14ac:dyDescent="0.25">
      <c r="C19" s="34" t="s">
        <v>1781</v>
      </c>
      <c r="E19" s="241"/>
      <c r="G19" s="1314">
        <v>689682561</v>
      </c>
      <c r="H19" s="1452"/>
      <c r="I19" s="1314">
        <v>3017684232</v>
      </c>
      <c r="J19" s="14" t="s">
        <v>1779</v>
      </c>
      <c r="K19" s="14">
        <v>4291554345</v>
      </c>
    </row>
    <row r="20" spans="3:11" ht="21" customHeight="1" x14ac:dyDescent="0.25">
      <c r="C20" s="34" t="s">
        <v>1776</v>
      </c>
      <c r="E20" s="241"/>
      <c r="G20" s="1314">
        <v>15572972015</v>
      </c>
      <c r="H20" s="1452"/>
      <c r="I20" s="1314">
        <v>27921445893</v>
      </c>
      <c r="J20" s="14" t="s">
        <v>1794</v>
      </c>
      <c r="K20" s="14">
        <v>1456212500</v>
      </c>
    </row>
    <row r="21" spans="3:11" ht="21" customHeight="1" x14ac:dyDescent="0.25">
      <c r="C21" s="34" t="s">
        <v>1768</v>
      </c>
      <c r="E21" s="241"/>
      <c r="G21" s="1314">
        <v>280475026690</v>
      </c>
      <c r="H21" s="1452"/>
      <c r="I21" s="1314">
        <v>222151469923</v>
      </c>
      <c r="J21" s="14" t="s">
        <v>1795</v>
      </c>
      <c r="K21" s="14">
        <v>4293984296</v>
      </c>
    </row>
    <row r="22" spans="3:11" ht="21" customHeight="1" x14ac:dyDescent="0.25">
      <c r="C22" s="34" t="s">
        <v>1784</v>
      </c>
      <c r="E22" s="241"/>
      <c r="G22" s="1314">
        <v>129667500</v>
      </c>
      <c r="H22" s="1452"/>
      <c r="I22" s="1314">
        <v>29231284960</v>
      </c>
      <c r="J22" s="14" t="s">
        <v>2160</v>
      </c>
      <c r="K22" s="14">
        <v>0</v>
      </c>
    </row>
    <row r="23" spans="3:11" ht="21" customHeight="1" x14ac:dyDescent="0.25">
      <c r="C23" s="34" t="s">
        <v>1782</v>
      </c>
      <c r="E23" s="1396"/>
      <c r="G23" s="1314">
        <v>67810183880</v>
      </c>
      <c r="H23" s="1452"/>
      <c r="I23" s="1314">
        <v>29095267510</v>
      </c>
      <c r="J23" s="14" t="s">
        <v>2161</v>
      </c>
      <c r="K23" s="14">
        <v>0</v>
      </c>
    </row>
    <row r="24" spans="3:11" ht="21" customHeight="1" x14ac:dyDescent="0.25">
      <c r="C24" s="34" t="s">
        <v>1789</v>
      </c>
      <c r="E24" s="1170"/>
      <c r="G24" s="1314">
        <v>17788347492</v>
      </c>
      <c r="H24" s="1452"/>
      <c r="I24" s="1314">
        <v>7188955348</v>
      </c>
      <c r="J24" s="14" t="s">
        <v>2162</v>
      </c>
      <c r="K24" s="14">
        <v>0</v>
      </c>
    </row>
    <row r="25" spans="3:11" ht="21" customHeight="1" x14ac:dyDescent="0.25">
      <c r="C25" s="34" t="s">
        <v>1775</v>
      </c>
      <c r="E25" s="1170"/>
      <c r="G25" s="1093">
        <v>51401870069</v>
      </c>
      <c r="H25" s="1117"/>
      <c r="I25" s="1093">
        <v>17170082348</v>
      </c>
      <c r="J25" s="14" t="s">
        <v>1785</v>
      </c>
      <c r="K25" s="1649">
        <v>20711372340</v>
      </c>
    </row>
    <row r="26" spans="3:11" ht="21" customHeight="1" x14ac:dyDescent="0.25">
      <c r="C26" s="34" t="s">
        <v>1772</v>
      </c>
      <c r="E26" s="32"/>
      <c r="G26" s="63">
        <v>61947621847</v>
      </c>
      <c r="H26" s="1117"/>
      <c r="I26" s="1093">
        <v>143450183080</v>
      </c>
      <c r="J26" s="14" t="s">
        <v>1918</v>
      </c>
      <c r="K26" s="14">
        <v>538935000</v>
      </c>
    </row>
    <row r="27" spans="3:11" ht="21" customHeight="1" x14ac:dyDescent="0.25">
      <c r="C27" s="34" t="s">
        <v>1785</v>
      </c>
      <c r="E27" s="32"/>
      <c r="G27" s="63">
        <v>14640909414</v>
      </c>
      <c r="H27" s="1117"/>
      <c r="I27" s="1093">
        <v>20711372340</v>
      </c>
      <c r="J27" s="14" t="s">
        <v>1787</v>
      </c>
      <c r="K27" s="1649">
        <v>4327416390</v>
      </c>
    </row>
    <row r="28" spans="3:11" ht="21" customHeight="1" x14ac:dyDescent="0.25">
      <c r="C28" s="34" t="s">
        <v>1787</v>
      </c>
      <c r="E28" s="32"/>
      <c r="G28" s="63">
        <v>7356381895</v>
      </c>
      <c r="H28" s="1117"/>
      <c r="I28" s="1093">
        <v>4327416390</v>
      </c>
      <c r="J28" s="14" t="s">
        <v>1788</v>
      </c>
      <c r="K28" s="1649">
        <v>290138430</v>
      </c>
    </row>
    <row r="29" spans="3:11" ht="21" customHeight="1" x14ac:dyDescent="0.25">
      <c r="C29" s="34" t="s">
        <v>2129</v>
      </c>
      <c r="E29" s="32"/>
      <c r="G29" s="63">
        <v>17423723281</v>
      </c>
      <c r="H29" s="1117"/>
      <c r="I29" s="1093">
        <v>23458705444</v>
      </c>
      <c r="J29" s="14" t="s">
        <v>2163</v>
      </c>
      <c r="K29" s="14">
        <v>0</v>
      </c>
    </row>
    <row r="30" spans="3:11" ht="21" customHeight="1" x14ac:dyDescent="0.25">
      <c r="C30" s="34" t="s">
        <v>1780</v>
      </c>
      <c r="E30" s="32"/>
      <c r="G30" s="63">
        <v>3325914124</v>
      </c>
      <c r="H30" s="1117"/>
      <c r="I30" s="1093">
        <v>37712833435</v>
      </c>
      <c r="J30" s="14" t="s">
        <v>2164</v>
      </c>
      <c r="K30" s="1649">
        <v>23458705444</v>
      </c>
    </row>
    <row r="31" spans="3:11" ht="21" customHeight="1" x14ac:dyDescent="0.25">
      <c r="C31" s="34" t="s">
        <v>2130</v>
      </c>
      <c r="E31" s="32"/>
      <c r="G31" s="63">
        <v>9384211294</v>
      </c>
      <c r="H31" s="1117"/>
      <c r="I31" s="1093">
        <v>18976996541</v>
      </c>
      <c r="J31" s="14" t="s">
        <v>1769</v>
      </c>
      <c r="K31" s="1649">
        <v>10738172000</v>
      </c>
    </row>
    <row r="32" spans="3:11" ht="21" customHeight="1" x14ac:dyDescent="0.25">
      <c r="C32" s="34" t="s">
        <v>2131</v>
      </c>
      <c r="E32" s="32"/>
      <c r="G32" s="63">
        <v>1184995422</v>
      </c>
      <c r="H32" s="1117"/>
      <c r="I32" s="1093">
        <v>1778394956</v>
      </c>
      <c r="J32" s="14" t="s">
        <v>1790</v>
      </c>
      <c r="K32" s="14">
        <v>66340872164</v>
      </c>
    </row>
    <row r="33" spans="2:16" ht="21" customHeight="1" x14ac:dyDescent="0.25">
      <c r="C33" s="34" t="s">
        <v>186</v>
      </c>
      <c r="E33" s="32"/>
      <c r="G33" s="63">
        <v>75233035405</v>
      </c>
      <c r="H33" s="1117"/>
      <c r="I33" s="1093">
        <v>105579141568</v>
      </c>
      <c r="J33" s="14" t="s">
        <v>1773</v>
      </c>
      <c r="K33" s="1649">
        <v>66082917828</v>
      </c>
    </row>
    <row r="34" spans="2:16" customFormat="1" ht="25.5" customHeight="1" thickBot="1" x14ac:dyDescent="0.3">
      <c r="C34" s="1162" t="s">
        <v>1814</v>
      </c>
      <c r="E34" s="58"/>
      <c r="F34" s="1104"/>
      <c r="G34" s="1434">
        <f>SUM(G8:G33)</f>
        <v>2116950470565</v>
      </c>
      <c r="H34" s="1165">
        <f>SUM(G10:H26)</f>
        <v>1939440243408</v>
      </c>
      <c r="I34" s="1434">
        <f>SUM(I8:I33)</f>
        <v>1808098055424</v>
      </c>
      <c r="J34" s="14" t="s">
        <v>1780</v>
      </c>
      <c r="K34" s="1651">
        <v>37712833435</v>
      </c>
    </row>
    <row r="35" spans="2:16" s="11" customFormat="1" ht="37.5" customHeight="1" thickTop="1" x14ac:dyDescent="0.25">
      <c r="B35" s="37" t="s">
        <v>145</v>
      </c>
      <c r="C35" s="2012" t="s">
        <v>2259</v>
      </c>
      <c r="D35" s="2012"/>
      <c r="E35" s="2012"/>
      <c r="F35" s="2012"/>
      <c r="G35" s="2012"/>
      <c r="H35" s="2012"/>
      <c r="I35" s="2012"/>
      <c r="J35" s="1299" t="s">
        <v>1770</v>
      </c>
      <c r="K35" s="1650">
        <v>106106478158</v>
      </c>
      <c r="L35" s="1033"/>
      <c r="O35" s="17"/>
      <c r="P35" s="17"/>
    </row>
    <row r="36" spans="2:16" ht="21" customHeight="1" x14ac:dyDescent="0.6">
      <c r="B36" s="2000">
        <v>19</v>
      </c>
      <c r="C36" s="2000"/>
      <c r="D36" s="2000"/>
      <c r="E36" s="2000"/>
      <c r="F36" s="2000"/>
      <c r="G36" s="2000"/>
      <c r="H36" s="2000"/>
      <c r="I36" s="2000"/>
      <c r="J36" s="14" t="s">
        <v>1778</v>
      </c>
      <c r="K36" s="1649">
        <v>17823039524</v>
      </c>
    </row>
    <row r="37" spans="2:16" ht="10.5" customHeight="1" x14ac:dyDescent="0.25">
      <c r="J37" s="14" t="s">
        <v>1792</v>
      </c>
      <c r="K37" s="14">
        <v>1538460000</v>
      </c>
    </row>
    <row r="38" spans="2:16" ht="25.5" customHeight="1" x14ac:dyDescent="0.25">
      <c r="J38" s="14" t="s">
        <v>2130</v>
      </c>
      <c r="K38" s="1649">
        <v>18976996541</v>
      </c>
    </row>
    <row r="39" spans="2:16" ht="25.5" customHeight="1" x14ac:dyDescent="0.25">
      <c r="J39" s="14" t="s">
        <v>1767</v>
      </c>
      <c r="K39" s="1649">
        <v>653075200670</v>
      </c>
    </row>
    <row r="40" spans="2:16" ht="25.5" customHeight="1" x14ac:dyDescent="0.25">
      <c r="J40" s="14" t="s">
        <v>1781</v>
      </c>
      <c r="K40" s="1649">
        <v>3017684232</v>
      </c>
    </row>
    <row r="41" spans="2:16" ht="25.5" customHeight="1" x14ac:dyDescent="0.25">
      <c r="J41" s="14" t="s">
        <v>1776</v>
      </c>
      <c r="K41" s="1649">
        <v>27921445893</v>
      </c>
    </row>
    <row r="42" spans="2:16" ht="25.5" customHeight="1" x14ac:dyDescent="0.25">
      <c r="J42" s="14" t="s">
        <v>1796</v>
      </c>
      <c r="K42" s="14">
        <v>8206900</v>
      </c>
    </row>
    <row r="43" spans="2:16" ht="25.5" customHeight="1" x14ac:dyDescent="0.25">
      <c r="J43" s="14" t="s">
        <v>1793</v>
      </c>
      <c r="K43" s="14">
        <v>3587160000</v>
      </c>
    </row>
    <row r="44" spans="2:16" ht="25.5" customHeight="1" x14ac:dyDescent="0.25">
      <c r="J44" s="14" t="s">
        <v>2165</v>
      </c>
      <c r="K44" s="14">
        <v>0</v>
      </c>
    </row>
    <row r="45" spans="2:16" ht="25.5" customHeight="1" x14ac:dyDescent="0.25">
      <c r="J45" s="14" t="s">
        <v>1768</v>
      </c>
      <c r="K45" s="1649">
        <v>222151469923</v>
      </c>
    </row>
    <row r="46" spans="2:16" ht="25.5" customHeight="1" x14ac:dyDescent="0.25">
      <c r="J46" s="14" t="s">
        <v>1784</v>
      </c>
      <c r="K46" s="1649">
        <v>29231284960</v>
      </c>
    </row>
    <row r="47" spans="2:16" ht="25.5" customHeight="1" x14ac:dyDescent="0.25">
      <c r="J47" s="14" t="s">
        <v>1782</v>
      </c>
      <c r="K47" s="1649">
        <v>29095267510</v>
      </c>
    </row>
    <row r="48" spans="2:16" ht="25.5" customHeight="1" x14ac:dyDescent="0.25">
      <c r="J48" s="14" t="s">
        <v>1789</v>
      </c>
      <c r="K48" s="1649">
        <v>7188955348</v>
      </c>
    </row>
    <row r="49" spans="10:11" ht="25.5" customHeight="1" x14ac:dyDescent="0.25">
      <c r="J49" s="14" t="s">
        <v>2166</v>
      </c>
      <c r="K49" s="14">
        <v>0</v>
      </c>
    </row>
    <row r="50" spans="10:11" ht="25.5" customHeight="1" x14ac:dyDescent="0.25">
      <c r="J50" s="14" t="s">
        <v>1791</v>
      </c>
      <c r="K50" s="14">
        <v>949200000</v>
      </c>
    </row>
    <row r="51" spans="10:11" ht="25.5" customHeight="1" x14ac:dyDescent="0.25">
      <c r="J51" s="14" t="s">
        <v>2131</v>
      </c>
      <c r="K51" s="1649">
        <v>1778394956</v>
      </c>
    </row>
    <row r="52" spans="10:11" ht="25.5" customHeight="1" x14ac:dyDescent="0.25">
      <c r="J52" s="1649" t="s">
        <v>1913</v>
      </c>
      <c r="K52" s="14">
        <v>0</v>
      </c>
    </row>
    <row r="53" spans="10:11" ht="25.5" customHeight="1" x14ac:dyDescent="0.25">
      <c r="J53" s="14" t="s">
        <v>1775</v>
      </c>
      <c r="K53" s="1649">
        <v>17170082348</v>
      </c>
    </row>
    <row r="54" spans="10:11" ht="25.5" customHeight="1" x14ac:dyDescent="0.25">
      <c r="J54" s="14" t="s">
        <v>1772</v>
      </c>
      <c r="K54" s="1649">
        <v>143450183080</v>
      </c>
    </row>
    <row r="55" spans="10:11" ht="25.5" customHeight="1" x14ac:dyDescent="0.25">
      <c r="J55" s="14" t="s">
        <v>2167</v>
      </c>
      <c r="K55" s="14">
        <v>0</v>
      </c>
    </row>
  </sheetData>
  <mergeCells count="6">
    <mergeCell ref="A1:I1"/>
    <mergeCell ref="A2:I2"/>
    <mergeCell ref="B3:I3"/>
    <mergeCell ref="C5:I5"/>
    <mergeCell ref="B36:I36"/>
    <mergeCell ref="C35:I35"/>
  </mergeCells>
  <printOptions horizontalCentered="1"/>
  <pageMargins left="0.15748031496062992" right="0.35433070866141736" top="0.23622047244094491" bottom="0" header="0.15748031496062992" footer="0"/>
  <pageSetup scale="9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R105"/>
  <sheetViews>
    <sheetView showGridLines="0" rightToLeft="1" view="pageBreakPreview" topLeftCell="B91" zoomScaleNormal="100" zoomScaleSheetLayoutView="100" workbookViewId="0">
      <selection activeCell="B102" sqref="A102:XFD102"/>
    </sheetView>
  </sheetViews>
  <sheetFormatPr defaultRowHeight="30.75" customHeight="1" x14ac:dyDescent="0.45"/>
  <cols>
    <col min="1" max="1" width="9.85546875" style="123" hidden="1" customWidth="1"/>
    <col min="2" max="2" width="8.42578125" style="123" customWidth="1"/>
    <col min="3" max="3" width="20.85546875" style="123" customWidth="1"/>
    <col min="4" max="4" width="9.28515625" style="123" customWidth="1"/>
    <col min="5" max="5" width="11.7109375" style="1464" customWidth="1"/>
    <col min="6" max="6" width="2.5703125" style="123" customWidth="1"/>
    <col min="7" max="7" width="21.5703125" style="161" customWidth="1"/>
    <col min="8" max="8" width="2.85546875" style="161" customWidth="1"/>
    <col min="9" max="9" width="21.5703125" style="161" customWidth="1"/>
    <col min="10" max="10" width="0.42578125" style="123" hidden="1" customWidth="1"/>
    <col min="11" max="11" width="14.28515625" style="123" bestFit="1" customWidth="1"/>
    <col min="12" max="12" width="14.140625" style="123" bestFit="1" customWidth="1"/>
    <col min="13" max="13" width="13" style="123" bestFit="1" customWidth="1"/>
    <col min="14" max="14" width="10.42578125" style="123" bestFit="1" customWidth="1"/>
    <col min="15" max="15" width="8.85546875" style="123"/>
    <col min="16" max="16" width="10.42578125" style="123" bestFit="1" customWidth="1"/>
    <col min="17" max="245" width="8.85546875" style="123"/>
    <col min="246" max="246" width="3.42578125" style="123" customWidth="1"/>
    <col min="247" max="247" width="4.85546875" style="123" customWidth="1"/>
    <col min="248" max="248" width="5.42578125" style="123" customWidth="1"/>
    <col min="249" max="249" width="31.140625" style="123" customWidth="1"/>
    <col min="250" max="250" width="7.5703125" style="123" customWidth="1"/>
    <col min="251" max="251" width="2.42578125" style="123" customWidth="1"/>
    <col min="252" max="252" width="11.42578125" style="123" customWidth="1"/>
    <col min="253" max="253" width="2.42578125" style="123" customWidth="1"/>
    <col min="254" max="254" width="11.42578125" style="123" customWidth="1"/>
    <col min="255" max="255" width="2.42578125" style="123" customWidth="1"/>
    <col min="256" max="256" width="10.85546875" style="123" customWidth="1"/>
    <col min="257" max="257" width="2.42578125" style="123" customWidth="1"/>
    <col min="258" max="258" width="11.140625" style="123" customWidth="1"/>
    <col min="259" max="259" width="1.85546875" style="123" customWidth="1"/>
    <col min="260" max="260" width="11" style="123" customWidth="1"/>
    <col min="261" max="261" width="0.85546875" style="123" customWidth="1"/>
    <col min="262" max="262" width="1.85546875" style="123" customWidth="1"/>
    <col min="263" max="263" width="11.85546875" style="123" bestFit="1" customWidth="1"/>
    <col min="264" max="264" width="15.140625" style="123" bestFit="1" customWidth="1"/>
    <col min="265" max="265" width="5" style="123" customWidth="1"/>
    <col min="266" max="266" width="10.42578125" style="123" bestFit="1" customWidth="1"/>
    <col min="267" max="267" width="5" style="123" customWidth="1"/>
    <col min="268" max="268" width="10.42578125" style="123" bestFit="1" customWidth="1"/>
    <col min="269" max="271" width="8.85546875" style="123"/>
    <col min="272" max="272" width="10.42578125" style="123" bestFit="1" customWidth="1"/>
    <col min="273" max="501" width="8.85546875" style="123"/>
    <col min="502" max="502" width="3.42578125" style="123" customWidth="1"/>
    <col min="503" max="503" width="4.85546875" style="123" customWidth="1"/>
    <col min="504" max="504" width="5.42578125" style="123" customWidth="1"/>
    <col min="505" max="505" width="31.140625" style="123" customWidth="1"/>
    <col min="506" max="506" width="7.5703125" style="123" customWidth="1"/>
    <col min="507" max="507" width="2.42578125" style="123" customWidth="1"/>
    <col min="508" max="508" width="11.42578125" style="123" customWidth="1"/>
    <col min="509" max="509" width="2.42578125" style="123" customWidth="1"/>
    <col min="510" max="510" width="11.42578125" style="123" customWidth="1"/>
    <col min="511" max="511" width="2.42578125" style="123" customWidth="1"/>
    <col min="512" max="512" width="10.85546875" style="123" customWidth="1"/>
    <col min="513" max="513" width="2.42578125" style="123" customWidth="1"/>
    <col min="514" max="514" width="11.140625" style="123" customWidth="1"/>
    <col min="515" max="515" width="1.85546875" style="123" customWidth="1"/>
    <col min="516" max="516" width="11" style="123" customWidth="1"/>
    <col min="517" max="517" width="0.85546875" style="123" customWidth="1"/>
    <col min="518" max="518" width="1.85546875" style="123" customWidth="1"/>
    <col min="519" max="519" width="11.85546875" style="123" bestFit="1" customWidth="1"/>
    <col min="520" max="520" width="15.140625" style="123" bestFit="1" customWidth="1"/>
    <col min="521" max="521" width="5" style="123" customWidth="1"/>
    <col min="522" max="522" width="10.42578125" style="123" bestFit="1" customWidth="1"/>
    <col min="523" max="523" width="5" style="123" customWidth="1"/>
    <col min="524" max="524" width="10.42578125" style="123" bestFit="1" customWidth="1"/>
    <col min="525" max="527" width="8.85546875" style="123"/>
    <col min="528" max="528" width="10.42578125" style="123" bestFit="1" customWidth="1"/>
    <col min="529" max="757" width="8.85546875" style="123"/>
    <col min="758" max="758" width="3.42578125" style="123" customWidth="1"/>
    <col min="759" max="759" width="4.85546875" style="123" customWidth="1"/>
    <col min="760" max="760" width="5.42578125" style="123" customWidth="1"/>
    <col min="761" max="761" width="31.140625" style="123" customWidth="1"/>
    <col min="762" max="762" width="7.5703125" style="123" customWidth="1"/>
    <col min="763" max="763" width="2.42578125" style="123" customWidth="1"/>
    <col min="764" max="764" width="11.42578125" style="123" customWidth="1"/>
    <col min="765" max="765" width="2.42578125" style="123" customWidth="1"/>
    <col min="766" max="766" width="11.42578125" style="123" customWidth="1"/>
    <col min="767" max="767" width="2.42578125" style="123" customWidth="1"/>
    <col min="768" max="768" width="10.85546875" style="123" customWidth="1"/>
    <col min="769" max="769" width="2.42578125" style="123" customWidth="1"/>
    <col min="770" max="770" width="11.140625" style="123" customWidth="1"/>
    <col min="771" max="771" width="1.85546875" style="123" customWidth="1"/>
    <col min="772" max="772" width="11" style="123" customWidth="1"/>
    <col min="773" max="773" width="0.85546875" style="123" customWidth="1"/>
    <col min="774" max="774" width="1.85546875" style="123" customWidth="1"/>
    <col min="775" max="775" width="11.85546875" style="123" bestFit="1" customWidth="1"/>
    <col min="776" max="776" width="15.140625" style="123" bestFit="1" customWidth="1"/>
    <col min="777" max="777" width="5" style="123" customWidth="1"/>
    <col min="778" max="778" width="10.42578125" style="123" bestFit="1" customWidth="1"/>
    <col min="779" max="779" width="5" style="123" customWidth="1"/>
    <col min="780" max="780" width="10.42578125" style="123" bestFit="1" customWidth="1"/>
    <col min="781" max="783" width="8.85546875" style="123"/>
    <col min="784" max="784" width="10.42578125" style="123" bestFit="1" customWidth="1"/>
    <col min="785" max="1013" width="8.85546875" style="123"/>
    <col min="1014" max="1014" width="3.42578125" style="123" customWidth="1"/>
    <col min="1015" max="1015" width="4.85546875" style="123" customWidth="1"/>
    <col min="1016" max="1016" width="5.42578125" style="123" customWidth="1"/>
    <col min="1017" max="1017" width="31.140625" style="123" customWidth="1"/>
    <col min="1018" max="1018" width="7.5703125" style="123" customWidth="1"/>
    <col min="1019" max="1019" width="2.42578125" style="123" customWidth="1"/>
    <col min="1020" max="1020" width="11.42578125" style="123" customWidth="1"/>
    <col min="1021" max="1021" width="2.42578125" style="123" customWidth="1"/>
    <col min="1022" max="1022" width="11.42578125" style="123" customWidth="1"/>
    <col min="1023" max="1023" width="2.42578125" style="123" customWidth="1"/>
    <col min="1024" max="1024" width="10.85546875" style="123" customWidth="1"/>
    <col min="1025" max="1025" width="2.42578125" style="123" customWidth="1"/>
    <col min="1026" max="1026" width="11.140625" style="123" customWidth="1"/>
    <col min="1027" max="1027" width="1.85546875" style="123" customWidth="1"/>
    <col min="1028" max="1028" width="11" style="123" customWidth="1"/>
    <col min="1029" max="1029" width="0.85546875" style="123" customWidth="1"/>
    <col min="1030" max="1030" width="1.85546875" style="123" customWidth="1"/>
    <col min="1031" max="1031" width="11.85546875" style="123" bestFit="1" customWidth="1"/>
    <col min="1032" max="1032" width="15.140625" style="123" bestFit="1" customWidth="1"/>
    <col min="1033" max="1033" width="5" style="123" customWidth="1"/>
    <col min="1034" max="1034" width="10.42578125" style="123" bestFit="1" customWidth="1"/>
    <col min="1035" max="1035" width="5" style="123" customWidth="1"/>
    <col min="1036" max="1036" width="10.42578125" style="123" bestFit="1" customWidth="1"/>
    <col min="1037" max="1039" width="8.85546875" style="123"/>
    <col min="1040" max="1040" width="10.42578125" style="123" bestFit="1" customWidth="1"/>
    <col min="1041" max="1269" width="8.85546875" style="123"/>
    <col min="1270" max="1270" width="3.42578125" style="123" customWidth="1"/>
    <col min="1271" max="1271" width="4.85546875" style="123" customWidth="1"/>
    <col min="1272" max="1272" width="5.42578125" style="123" customWidth="1"/>
    <col min="1273" max="1273" width="31.140625" style="123" customWidth="1"/>
    <col min="1274" max="1274" width="7.5703125" style="123" customWidth="1"/>
    <col min="1275" max="1275" width="2.42578125" style="123" customWidth="1"/>
    <col min="1276" max="1276" width="11.42578125" style="123" customWidth="1"/>
    <col min="1277" max="1277" width="2.42578125" style="123" customWidth="1"/>
    <col min="1278" max="1278" width="11.42578125" style="123" customWidth="1"/>
    <col min="1279" max="1279" width="2.42578125" style="123" customWidth="1"/>
    <col min="1280" max="1280" width="10.85546875" style="123" customWidth="1"/>
    <col min="1281" max="1281" width="2.42578125" style="123" customWidth="1"/>
    <col min="1282" max="1282" width="11.140625" style="123" customWidth="1"/>
    <col min="1283" max="1283" width="1.85546875" style="123" customWidth="1"/>
    <col min="1284" max="1284" width="11" style="123" customWidth="1"/>
    <col min="1285" max="1285" width="0.85546875" style="123" customWidth="1"/>
    <col min="1286" max="1286" width="1.85546875" style="123" customWidth="1"/>
    <col min="1287" max="1287" width="11.85546875" style="123" bestFit="1" customWidth="1"/>
    <col min="1288" max="1288" width="15.140625" style="123" bestFit="1" customWidth="1"/>
    <col min="1289" max="1289" width="5" style="123" customWidth="1"/>
    <col min="1290" max="1290" width="10.42578125" style="123" bestFit="1" customWidth="1"/>
    <col min="1291" max="1291" width="5" style="123" customWidth="1"/>
    <col min="1292" max="1292" width="10.42578125" style="123" bestFit="1" customWidth="1"/>
    <col min="1293" max="1295" width="8.85546875" style="123"/>
    <col min="1296" max="1296" width="10.42578125" style="123" bestFit="1" customWidth="1"/>
    <col min="1297" max="1525" width="8.85546875" style="123"/>
    <col min="1526" max="1526" width="3.42578125" style="123" customWidth="1"/>
    <col min="1527" max="1527" width="4.85546875" style="123" customWidth="1"/>
    <col min="1528" max="1528" width="5.42578125" style="123" customWidth="1"/>
    <col min="1529" max="1529" width="31.140625" style="123" customWidth="1"/>
    <col min="1530" max="1530" width="7.5703125" style="123" customWidth="1"/>
    <col min="1531" max="1531" width="2.42578125" style="123" customWidth="1"/>
    <col min="1532" max="1532" width="11.42578125" style="123" customWidth="1"/>
    <col min="1533" max="1533" width="2.42578125" style="123" customWidth="1"/>
    <col min="1534" max="1534" width="11.42578125" style="123" customWidth="1"/>
    <col min="1535" max="1535" width="2.42578125" style="123" customWidth="1"/>
    <col min="1536" max="1536" width="10.85546875" style="123" customWidth="1"/>
    <col min="1537" max="1537" width="2.42578125" style="123" customWidth="1"/>
    <col min="1538" max="1538" width="11.140625" style="123" customWidth="1"/>
    <col min="1539" max="1539" width="1.85546875" style="123" customWidth="1"/>
    <col min="1540" max="1540" width="11" style="123" customWidth="1"/>
    <col min="1541" max="1541" width="0.85546875" style="123" customWidth="1"/>
    <col min="1542" max="1542" width="1.85546875" style="123" customWidth="1"/>
    <col min="1543" max="1543" width="11.85546875" style="123" bestFit="1" customWidth="1"/>
    <col min="1544" max="1544" width="15.140625" style="123" bestFit="1" customWidth="1"/>
    <col min="1545" max="1545" width="5" style="123" customWidth="1"/>
    <col min="1546" max="1546" width="10.42578125" style="123" bestFit="1" customWidth="1"/>
    <col min="1547" max="1547" width="5" style="123" customWidth="1"/>
    <col min="1548" max="1548" width="10.42578125" style="123" bestFit="1" customWidth="1"/>
    <col min="1549" max="1551" width="8.85546875" style="123"/>
    <col min="1552" max="1552" width="10.42578125" style="123" bestFit="1" customWidth="1"/>
    <col min="1553" max="1781" width="8.85546875" style="123"/>
    <col min="1782" max="1782" width="3.42578125" style="123" customWidth="1"/>
    <col min="1783" max="1783" width="4.85546875" style="123" customWidth="1"/>
    <col min="1784" max="1784" width="5.42578125" style="123" customWidth="1"/>
    <col min="1785" max="1785" width="31.140625" style="123" customWidth="1"/>
    <col min="1786" max="1786" width="7.5703125" style="123" customWidth="1"/>
    <col min="1787" max="1787" width="2.42578125" style="123" customWidth="1"/>
    <col min="1788" max="1788" width="11.42578125" style="123" customWidth="1"/>
    <col min="1789" max="1789" width="2.42578125" style="123" customWidth="1"/>
    <col min="1790" max="1790" width="11.42578125" style="123" customWidth="1"/>
    <col min="1791" max="1791" width="2.42578125" style="123" customWidth="1"/>
    <col min="1792" max="1792" width="10.85546875" style="123" customWidth="1"/>
    <col min="1793" max="1793" width="2.42578125" style="123" customWidth="1"/>
    <col min="1794" max="1794" width="11.140625" style="123" customWidth="1"/>
    <col min="1795" max="1795" width="1.85546875" style="123" customWidth="1"/>
    <col min="1796" max="1796" width="11" style="123" customWidth="1"/>
    <col min="1797" max="1797" width="0.85546875" style="123" customWidth="1"/>
    <col min="1798" max="1798" width="1.85546875" style="123" customWidth="1"/>
    <col min="1799" max="1799" width="11.85546875" style="123" bestFit="1" customWidth="1"/>
    <col min="1800" max="1800" width="15.140625" style="123" bestFit="1" customWidth="1"/>
    <col min="1801" max="1801" width="5" style="123" customWidth="1"/>
    <col min="1802" max="1802" width="10.42578125" style="123" bestFit="1" customWidth="1"/>
    <col min="1803" max="1803" width="5" style="123" customWidth="1"/>
    <col min="1804" max="1804" width="10.42578125" style="123" bestFit="1" customWidth="1"/>
    <col min="1805" max="1807" width="8.85546875" style="123"/>
    <col min="1808" max="1808" width="10.42578125" style="123" bestFit="1" customWidth="1"/>
    <col min="1809" max="2037" width="8.85546875" style="123"/>
    <col min="2038" max="2038" width="3.42578125" style="123" customWidth="1"/>
    <col min="2039" max="2039" width="4.85546875" style="123" customWidth="1"/>
    <col min="2040" max="2040" width="5.42578125" style="123" customWidth="1"/>
    <col min="2041" max="2041" width="31.140625" style="123" customWidth="1"/>
    <col min="2042" max="2042" width="7.5703125" style="123" customWidth="1"/>
    <col min="2043" max="2043" width="2.42578125" style="123" customWidth="1"/>
    <col min="2044" max="2044" width="11.42578125" style="123" customWidth="1"/>
    <col min="2045" max="2045" width="2.42578125" style="123" customWidth="1"/>
    <col min="2046" max="2046" width="11.42578125" style="123" customWidth="1"/>
    <col min="2047" max="2047" width="2.42578125" style="123" customWidth="1"/>
    <col min="2048" max="2048" width="10.85546875" style="123" customWidth="1"/>
    <col min="2049" max="2049" width="2.42578125" style="123" customWidth="1"/>
    <col min="2050" max="2050" width="11.140625" style="123" customWidth="1"/>
    <col min="2051" max="2051" width="1.85546875" style="123" customWidth="1"/>
    <col min="2052" max="2052" width="11" style="123" customWidth="1"/>
    <col min="2053" max="2053" width="0.85546875" style="123" customWidth="1"/>
    <col min="2054" max="2054" width="1.85546875" style="123" customWidth="1"/>
    <col min="2055" max="2055" width="11.85546875" style="123" bestFit="1" customWidth="1"/>
    <col min="2056" max="2056" width="15.140625" style="123" bestFit="1" customWidth="1"/>
    <col min="2057" max="2057" width="5" style="123" customWidth="1"/>
    <col min="2058" max="2058" width="10.42578125" style="123" bestFit="1" customWidth="1"/>
    <col min="2059" max="2059" width="5" style="123" customWidth="1"/>
    <col min="2060" max="2060" width="10.42578125" style="123" bestFit="1" customWidth="1"/>
    <col min="2061" max="2063" width="8.85546875" style="123"/>
    <col min="2064" max="2064" width="10.42578125" style="123" bestFit="1" customWidth="1"/>
    <col min="2065" max="2293" width="8.85546875" style="123"/>
    <col min="2294" max="2294" width="3.42578125" style="123" customWidth="1"/>
    <col min="2295" max="2295" width="4.85546875" style="123" customWidth="1"/>
    <col min="2296" max="2296" width="5.42578125" style="123" customWidth="1"/>
    <col min="2297" max="2297" width="31.140625" style="123" customWidth="1"/>
    <col min="2298" max="2298" width="7.5703125" style="123" customWidth="1"/>
    <col min="2299" max="2299" width="2.42578125" style="123" customWidth="1"/>
    <col min="2300" max="2300" width="11.42578125" style="123" customWidth="1"/>
    <col min="2301" max="2301" width="2.42578125" style="123" customWidth="1"/>
    <col min="2302" max="2302" width="11.42578125" style="123" customWidth="1"/>
    <col min="2303" max="2303" width="2.42578125" style="123" customWidth="1"/>
    <col min="2304" max="2304" width="10.85546875" style="123" customWidth="1"/>
    <col min="2305" max="2305" width="2.42578125" style="123" customWidth="1"/>
    <col min="2306" max="2306" width="11.140625" style="123" customWidth="1"/>
    <col min="2307" max="2307" width="1.85546875" style="123" customWidth="1"/>
    <col min="2308" max="2308" width="11" style="123" customWidth="1"/>
    <col min="2309" max="2309" width="0.85546875" style="123" customWidth="1"/>
    <col min="2310" max="2310" width="1.85546875" style="123" customWidth="1"/>
    <col min="2311" max="2311" width="11.85546875" style="123" bestFit="1" customWidth="1"/>
    <col min="2312" max="2312" width="15.140625" style="123" bestFit="1" customWidth="1"/>
    <col min="2313" max="2313" width="5" style="123" customWidth="1"/>
    <col min="2314" max="2314" width="10.42578125" style="123" bestFit="1" customWidth="1"/>
    <col min="2315" max="2315" width="5" style="123" customWidth="1"/>
    <col min="2316" max="2316" width="10.42578125" style="123" bestFit="1" customWidth="1"/>
    <col min="2317" max="2319" width="8.85546875" style="123"/>
    <col min="2320" max="2320" width="10.42578125" style="123" bestFit="1" customWidth="1"/>
    <col min="2321" max="2549" width="8.85546875" style="123"/>
    <col min="2550" max="2550" width="3.42578125" style="123" customWidth="1"/>
    <col min="2551" max="2551" width="4.85546875" style="123" customWidth="1"/>
    <col min="2552" max="2552" width="5.42578125" style="123" customWidth="1"/>
    <col min="2553" max="2553" width="31.140625" style="123" customWidth="1"/>
    <col min="2554" max="2554" width="7.5703125" style="123" customWidth="1"/>
    <col min="2555" max="2555" width="2.42578125" style="123" customWidth="1"/>
    <col min="2556" max="2556" width="11.42578125" style="123" customWidth="1"/>
    <col min="2557" max="2557" width="2.42578125" style="123" customWidth="1"/>
    <col min="2558" max="2558" width="11.42578125" style="123" customWidth="1"/>
    <col min="2559" max="2559" width="2.42578125" style="123" customWidth="1"/>
    <col min="2560" max="2560" width="10.85546875" style="123" customWidth="1"/>
    <col min="2561" max="2561" width="2.42578125" style="123" customWidth="1"/>
    <col min="2562" max="2562" width="11.140625" style="123" customWidth="1"/>
    <col min="2563" max="2563" width="1.85546875" style="123" customWidth="1"/>
    <col min="2564" max="2564" width="11" style="123" customWidth="1"/>
    <col min="2565" max="2565" width="0.85546875" style="123" customWidth="1"/>
    <col min="2566" max="2566" width="1.85546875" style="123" customWidth="1"/>
    <col min="2567" max="2567" width="11.85546875" style="123" bestFit="1" customWidth="1"/>
    <col min="2568" max="2568" width="15.140625" style="123" bestFit="1" customWidth="1"/>
    <col min="2569" max="2569" width="5" style="123" customWidth="1"/>
    <col min="2570" max="2570" width="10.42578125" style="123" bestFit="1" customWidth="1"/>
    <col min="2571" max="2571" width="5" style="123" customWidth="1"/>
    <col min="2572" max="2572" width="10.42578125" style="123" bestFit="1" customWidth="1"/>
    <col min="2573" max="2575" width="8.85546875" style="123"/>
    <col min="2576" max="2576" width="10.42578125" style="123" bestFit="1" customWidth="1"/>
    <col min="2577" max="2805" width="8.85546875" style="123"/>
    <col min="2806" max="2806" width="3.42578125" style="123" customWidth="1"/>
    <col min="2807" max="2807" width="4.85546875" style="123" customWidth="1"/>
    <col min="2808" max="2808" width="5.42578125" style="123" customWidth="1"/>
    <col min="2809" max="2809" width="31.140625" style="123" customWidth="1"/>
    <col min="2810" max="2810" width="7.5703125" style="123" customWidth="1"/>
    <col min="2811" max="2811" width="2.42578125" style="123" customWidth="1"/>
    <col min="2812" max="2812" width="11.42578125" style="123" customWidth="1"/>
    <col min="2813" max="2813" width="2.42578125" style="123" customWidth="1"/>
    <col min="2814" max="2814" width="11.42578125" style="123" customWidth="1"/>
    <col min="2815" max="2815" width="2.42578125" style="123" customWidth="1"/>
    <col min="2816" max="2816" width="10.85546875" style="123" customWidth="1"/>
    <col min="2817" max="2817" width="2.42578125" style="123" customWidth="1"/>
    <col min="2818" max="2818" width="11.140625" style="123" customWidth="1"/>
    <col min="2819" max="2819" width="1.85546875" style="123" customWidth="1"/>
    <col min="2820" max="2820" width="11" style="123" customWidth="1"/>
    <col min="2821" max="2821" width="0.85546875" style="123" customWidth="1"/>
    <col min="2822" max="2822" width="1.85546875" style="123" customWidth="1"/>
    <col min="2823" max="2823" width="11.85546875" style="123" bestFit="1" customWidth="1"/>
    <col min="2824" max="2824" width="15.140625" style="123" bestFit="1" customWidth="1"/>
    <col min="2825" max="2825" width="5" style="123" customWidth="1"/>
    <col min="2826" max="2826" width="10.42578125" style="123" bestFit="1" customWidth="1"/>
    <col min="2827" max="2827" width="5" style="123" customWidth="1"/>
    <col min="2828" max="2828" width="10.42578125" style="123" bestFit="1" customWidth="1"/>
    <col min="2829" max="2831" width="8.85546875" style="123"/>
    <col min="2832" max="2832" width="10.42578125" style="123" bestFit="1" customWidth="1"/>
    <col min="2833" max="3061" width="8.85546875" style="123"/>
    <col min="3062" max="3062" width="3.42578125" style="123" customWidth="1"/>
    <col min="3063" max="3063" width="4.85546875" style="123" customWidth="1"/>
    <col min="3064" max="3064" width="5.42578125" style="123" customWidth="1"/>
    <col min="3065" max="3065" width="31.140625" style="123" customWidth="1"/>
    <col min="3066" max="3066" width="7.5703125" style="123" customWidth="1"/>
    <col min="3067" max="3067" width="2.42578125" style="123" customWidth="1"/>
    <col min="3068" max="3068" width="11.42578125" style="123" customWidth="1"/>
    <col min="3069" max="3069" width="2.42578125" style="123" customWidth="1"/>
    <col min="3070" max="3070" width="11.42578125" style="123" customWidth="1"/>
    <col min="3071" max="3071" width="2.42578125" style="123" customWidth="1"/>
    <col min="3072" max="3072" width="10.85546875" style="123" customWidth="1"/>
    <col min="3073" max="3073" width="2.42578125" style="123" customWidth="1"/>
    <col min="3074" max="3074" width="11.140625" style="123" customWidth="1"/>
    <col min="3075" max="3075" width="1.85546875" style="123" customWidth="1"/>
    <col min="3076" max="3076" width="11" style="123" customWidth="1"/>
    <col min="3077" max="3077" width="0.85546875" style="123" customWidth="1"/>
    <col min="3078" max="3078" width="1.85546875" style="123" customWidth="1"/>
    <col min="3079" max="3079" width="11.85546875" style="123" bestFit="1" customWidth="1"/>
    <col min="3080" max="3080" width="15.140625" style="123" bestFit="1" customWidth="1"/>
    <col min="3081" max="3081" width="5" style="123" customWidth="1"/>
    <col min="3082" max="3082" width="10.42578125" style="123" bestFit="1" customWidth="1"/>
    <col min="3083" max="3083" width="5" style="123" customWidth="1"/>
    <col min="3084" max="3084" width="10.42578125" style="123" bestFit="1" customWidth="1"/>
    <col min="3085" max="3087" width="8.85546875" style="123"/>
    <col min="3088" max="3088" width="10.42578125" style="123" bestFit="1" customWidth="1"/>
    <col min="3089" max="3317" width="8.85546875" style="123"/>
    <col min="3318" max="3318" width="3.42578125" style="123" customWidth="1"/>
    <col min="3319" max="3319" width="4.85546875" style="123" customWidth="1"/>
    <col min="3320" max="3320" width="5.42578125" style="123" customWidth="1"/>
    <col min="3321" max="3321" width="31.140625" style="123" customWidth="1"/>
    <col min="3322" max="3322" width="7.5703125" style="123" customWidth="1"/>
    <col min="3323" max="3323" width="2.42578125" style="123" customWidth="1"/>
    <col min="3324" max="3324" width="11.42578125" style="123" customWidth="1"/>
    <col min="3325" max="3325" width="2.42578125" style="123" customWidth="1"/>
    <col min="3326" max="3326" width="11.42578125" style="123" customWidth="1"/>
    <col min="3327" max="3327" width="2.42578125" style="123" customWidth="1"/>
    <col min="3328" max="3328" width="10.85546875" style="123" customWidth="1"/>
    <col min="3329" max="3329" width="2.42578125" style="123" customWidth="1"/>
    <col min="3330" max="3330" width="11.140625" style="123" customWidth="1"/>
    <col min="3331" max="3331" width="1.85546875" style="123" customWidth="1"/>
    <col min="3332" max="3332" width="11" style="123" customWidth="1"/>
    <col min="3333" max="3333" width="0.85546875" style="123" customWidth="1"/>
    <col min="3334" max="3334" width="1.85546875" style="123" customWidth="1"/>
    <col min="3335" max="3335" width="11.85546875" style="123" bestFit="1" customWidth="1"/>
    <col min="3336" max="3336" width="15.140625" style="123" bestFit="1" customWidth="1"/>
    <col min="3337" max="3337" width="5" style="123" customWidth="1"/>
    <col min="3338" max="3338" width="10.42578125" style="123" bestFit="1" customWidth="1"/>
    <col min="3339" max="3339" width="5" style="123" customWidth="1"/>
    <col min="3340" max="3340" width="10.42578125" style="123" bestFit="1" customWidth="1"/>
    <col min="3341" max="3343" width="8.85546875" style="123"/>
    <col min="3344" max="3344" width="10.42578125" style="123" bestFit="1" customWidth="1"/>
    <col min="3345" max="3573" width="8.85546875" style="123"/>
    <col min="3574" max="3574" width="3.42578125" style="123" customWidth="1"/>
    <col min="3575" max="3575" width="4.85546875" style="123" customWidth="1"/>
    <col min="3576" max="3576" width="5.42578125" style="123" customWidth="1"/>
    <col min="3577" max="3577" width="31.140625" style="123" customWidth="1"/>
    <col min="3578" max="3578" width="7.5703125" style="123" customWidth="1"/>
    <col min="3579" max="3579" width="2.42578125" style="123" customWidth="1"/>
    <col min="3580" max="3580" width="11.42578125" style="123" customWidth="1"/>
    <col min="3581" max="3581" width="2.42578125" style="123" customWidth="1"/>
    <col min="3582" max="3582" width="11.42578125" style="123" customWidth="1"/>
    <col min="3583" max="3583" width="2.42578125" style="123" customWidth="1"/>
    <col min="3584" max="3584" width="10.85546875" style="123" customWidth="1"/>
    <col min="3585" max="3585" width="2.42578125" style="123" customWidth="1"/>
    <col min="3586" max="3586" width="11.140625" style="123" customWidth="1"/>
    <col min="3587" max="3587" width="1.85546875" style="123" customWidth="1"/>
    <col min="3588" max="3588" width="11" style="123" customWidth="1"/>
    <col min="3589" max="3589" width="0.85546875" style="123" customWidth="1"/>
    <col min="3590" max="3590" width="1.85546875" style="123" customWidth="1"/>
    <col min="3591" max="3591" width="11.85546875" style="123" bestFit="1" customWidth="1"/>
    <col min="3592" max="3592" width="15.140625" style="123" bestFit="1" customWidth="1"/>
    <col min="3593" max="3593" width="5" style="123" customWidth="1"/>
    <col min="3594" max="3594" width="10.42578125" style="123" bestFit="1" customWidth="1"/>
    <col min="3595" max="3595" width="5" style="123" customWidth="1"/>
    <col min="3596" max="3596" width="10.42578125" style="123" bestFit="1" customWidth="1"/>
    <col min="3597" max="3599" width="8.85546875" style="123"/>
    <col min="3600" max="3600" width="10.42578125" style="123" bestFit="1" customWidth="1"/>
    <col min="3601" max="3829" width="8.85546875" style="123"/>
    <col min="3830" max="3830" width="3.42578125" style="123" customWidth="1"/>
    <col min="3831" max="3831" width="4.85546875" style="123" customWidth="1"/>
    <col min="3832" max="3832" width="5.42578125" style="123" customWidth="1"/>
    <col min="3833" max="3833" width="31.140625" style="123" customWidth="1"/>
    <col min="3834" max="3834" width="7.5703125" style="123" customWidth="1"/>
    <col min="3835" max="3835" width="2.42578125" style="123" customWidth="1"/>
    <col min="3836" max="3836" width="11.42578125" style="123" customWidth="1"/>
    <col min="3837" max="3837" width="2.42578125" style="123" customWidth="1"/>
    <col min="3838" max="3838" width="11.42578125" style="123" customWidth="1"/>
    <col min="3839" max="3839" width="2.42578125" style="123" customWidth="1"/>
    <col min="3840" max="3840" width="10.85546875" style="123" customWidth="1"/>
    <col min="3841" max="3841" width="2.42578125" style="123" customWidth="1"/>
    <col min="3842" max="3842" width="11.140625" style="123" customWidth="1"/>
    <col min="3843" max="3843" width="1.85546875" style="123" customWidth="1"/>
    <col min="3844" max="3844" width="11" style="123" customWidth="1"/>
    <col min="3845" max="3845" width="0.85546875" style="123" customWidth="1"/>
    <col min="3846" max="3846" width="1.85546875" style="123" customWidth="1"/>
    <col min="3847" max="3847" width="11.85546875" style="123" bestFit="1" customWidth="1"/>
    <col min="3848" max="3848" width="15.140625" style="123" bestFit="1" customWidth="1"/>
    <col min="3849" max="3849" width="5" style="123" customWidth="1"/>
    <col min="3850" max="3850" width="10.42578125" style="123" bestFit="1" customWidth="1"/>
    <col min="3851" max="3851" width="5" style="123" customWidth="1"/>
    <col min="3852" max="3852" width="10.42578125" style="123" bestFit="1" customWidth="1"/>
    <col min="3853" max="3855" width="8.85546875" style="123"/>
    <col min="3856" max="3856" width="10.42578125" style="123" bestFit="1" customWidth="1"/>
    <col min="3857" max="4085" width="8.85546875" style="123"/>
    <col min="4086" max="4086" width="3.42578125" style="123" customWidth="1"/>
    <col min="4087" max="4087" width="4.85546875" style="123" customWidth="1"/>
    <col min="4088" max="4088" width="5.42578125" style="123" customWidth="1"/>
    <col min="4089" max="4089" width="31.140625" style="123" customWidth="1"/>
    <col min="4090" max="4090" width="7.5703125" style="123" customWidth="1"/>
    <col min="4091" max="4091" width="2.42578125" style="123" customWidth="1"/>
    <col min="4092" max="4092" width="11.42578125" style="123" customWidth="1"/>
    <col min="4093" max="4093" width="2.42578125" style="123" customWidth="1"/>
    <col min="4094" max="4094" width="11.42578125" style="123" customWidth="1"/>
    <col min="4095" max="4095" width="2.42578125" style="123" customWidth="1"/>
    <col min="4096" max="4096" width="10.85546875" style="123" customWidth="1"/>
    <col min="4097" max="4097" width="2.42578125" style="123" customWidth="1"/>
    <col min="4098" max="4098" width="11.140625" style="123" customWidth="1"/>
    <col min="4099" max="4099" width="1.85546875" style="123" customWidth="1"/>
    <col min="4100" max="4100" width="11" style="123" customWidth="1"/>
    <col min="4101" max="4101" width="0.85546875" style="123" customWidth="1"/>
    <col min="4102" max="4102" width="1.85546875" style="123" customWidth="1"/>
    <col min="4103" max="4103" width="11.85546875" style="123" bestFit="1" customWidth="1"/>
    <col min="4104" max="4104" width="15.140625" style="123" bestFit="1" customWidth="1"/>
    <col min="4105" max="4105" width="5" style="123" customWidth="1"/>
    <col min="4106" max="4106" width="10.42578125" style="123" bestFit="1" customWidth="1"/>
    <col min="4107" max="4107" width="5" style="123" customWidth="1"/>
    <col min="4108" max="4108" width="10.42578125" style="123" bestFit="1" customWidth="1"/>
    <col min="4109" max="4111" width="8.85546875" style="123"/>
    <col min="4112" max="4112" width="10.42578125" style="123" bestFit="1" customWidth="1"/>
    <col min="4113" max="4341" width="8.85546875" style="123"/>
    <col min="4342" max="4342" width="3.42578125" style="123" customWidth="1"/>
    <col min="4343" max="4343" width="4.85546875" style="123" customWidth="1"/>
    <col min="4344" max="4344" width="5.42578125" style="123" customWidth="1"/>
    <col min="4345" max="4345" width="31.140625" style="123" customWidth="1"/>
    <col min="4346" max="4346" width="7.5703125" style="123" customWidth="1"/>
    <col min="4347" max="4347" width="2.42578125" style="123" customWidth="1"/>
    <col min="4348" max="4348" width="11.42578125" style="123" customWidth="1"/>
    <col min="4349" max="4349" width="2.42578125" style="123" customWidth="1"/>
    <col min="4350" max="4350" width="11.42578125" style="123" customWidth="1"/>
    <col min="4351" max="4351" width="2.42578125" style="123" customWidth="1"/>
    <col min="4352" max="4352" width="10.85546875" style="123" customWidth="1"/>
    <col min="4353" max="4353" width="2.42578125" style="123" customWidth="1"/>
    <col min="4354" max="4354" width="11.140625" style="123" customWidth="1"/>
    <col min="4355" max="4355" width="1.85546875" style="123" customWidth="1"/>
    <col min="4356" max="4356" width="11" style="123" customWidth="1"/>
    <col min="4357" max="4357" width="0.85546875" style="123" customWidth="1"/>
    <col min="4358" max="4358" width="1.85546875" style="123" customWidth="1"/>
    <col min="4359" max="4359" width="11.85546875" style="123" bestFit="1" customWidth="1"/>
    <col min="4360" max="4360" width="15.140625" style="123" bestFit="1" customWidth="1"/>
    <col min="4361" max="4361" width="5" style="123" customWidth="1"/>
    <col min="4362" max="4362" width="10.42578125" style="123" bestFit="1" customWidth="1"/>
    <col min="4363" max="4363" width="5" style="123" customWidth="1"/>
    <col min="4364" max="4364" width="10.42578125" style="123" bestFit="1" customWidth="1"/>
    <col min="4365" max="4367" width="8.85546875" style="123"/>
    <col min="4368" max="4368" width="10.42578125" style="123" bestFit="1" customWidth="1"/>
    <col min="4369" max="4597" width="8.85546875" style="123"/>
    <col min="4598" max="4598" width="3.42578125" style="123" customWidth="1"/>
    <col min="4599" max="4599" width="4.85546875" style="123" customWidth="1"/>
    <col min="4600" max="4600" width="5.42578125" style="123" customWidth="1"/>
    <col min="4601" max="4601" width="31.140625" style="123" customWidth="1"/>
    <col min="4602" max="4602" width="7.5703125" style="123" customWidth="1"/>
    <col min="4603" max="4603" width="2.42578125" style="123" customWidth="1"/>
    <col min="4604" max="4604" width="11.42578125" style="123" customWidth="1"/>
    <col min="4605" max="4605" width="2.42578125" style="123" customWidth="1"/>
    <col min="4606" max="4606" width="11.42578125" style="123" customWidth="1"/>
    <col min="4607" max="4607" width="2.42578125" style="123" customWidth="1"/>
    <col min="4608" max="4608" width="10.85546875" style="123" customWidth="1"/>
    <col min="4609" max="4609" width="2.42578125" style="123" customWidth="1"/>
    <col min="4610" max="4610" width="11.140625" style="123" customWidth="1"/>
    <col min="4611" max="4611" width="1.85546875" style="123" customWidth="1"/>
    <col min="4612" max="4612" width="11" style="123" customWidth="1"/>
    <col min="4613" max="4613" width="0.85546875" style="123" customWidth="1"/>
    <col min="4614" max="4614" width="1.85546875" style="123" customWidth="1"/>
    <col min="4615" max="4615" width="11.85546875" style="123" bestFit="1" customWidth="1"/>
    <col min="4616" max="4616" width="15.140625" style="123" bestFit="1" customWidth="1"/>
    <col min="4617" max="4617" width="5" style="123" customWidth="1"/>
    <col min="4618" max="4618" width="10.42578125" style="123" bestFit="1" customWidth="1"/>
    <col min="4619" max="4619" width="5" style="123" customWidth="1"/>
    <col min="4620" max="4620" width="10.42578125" style="123" bestFit="1" customWidth="1"/>
    <col min="4621" max="4623" width="8.85546875" style="123"/>
    <col min="4624" max="4624" width="10.42578125" style="123" bestFit="1" customWidth="1"/>
    <col min="4625" max="4853" width="8.85546875" style="123"/>
    <col min="4854" max="4854" width="3.42578125" style="123" customWidth="1"/>
    <col min="4855" max="4855" width="4.85546875" style="123" customWidth="1"/>
    <col min="4856" max="4856" width="5.42578125" style="123" customWidth="1"/>
    <col min="4857" max="4857" width="31.140625" style="123" customWidth="1"/>
    <col min="4858" max="4858" width="7.5703125" style="123" customWidth="1"/>
    <col min="4859" max="4859" width="2.42578125" style="123" customWidth="1"/>
    <col min="4860" max="4860" width="11.42578125" style="123" customWidth="1"/>
    <col min="4861" max="4861" width="2.42578125" style="123" customWidth="1"/>
    <col min="4862" max="4862" width="11.42578125" style="123" customWidth="1"/>
    <col min="4863" max="4863" width="2.42578125" style="123" customWidth="1"/>
    <col min="4864" max="4864" width="10.85546875" style="123" customWidth="1"/>
    <col min="4865" max="4865" width="2.42578125" style="123" customWidth="1"/>
    <col min="4866" max="4866" width="11.140625" style="123" customWidth="1"/>
    <col min="4867" max="4867" width="1.85546875" style="123" customWidth="1"/>
    <col min="4868" max="4868" width="11" style="123" customWidth="1"/>
    <col min="4869" max="4869" width="0.85546875" style="123" customWidth="1"/>
    <col min="4870" max="4870" width="1.85546875" style="123" customWidth="1"/>
    <col min="4871" max="4871" width="11.85546875" style="123" bestFit="1" customWidth="1"/>
    <col min="4872" max="4872" width="15.140625" style="123" bestFit="1" customWidth="1"/>
    <col min="4873" max="4873" width="5" style="123" customWidth="1"/>
    <col min="4874" max="4874" width="10.42578125" style="123" bestFit="1" customWidth="1"/>
    <col min="4875" max="4875" width="5" style="123" customWidth="1"/>
    <col min="4876" max="4876" width="10.42578125" style="123" bestFit="1" customWidth="1"/>
    <col min="4877" max="4879" width="8.85546875" style="123"/>
    <col min="4880" max="4880" width="10.42578125" style="123" bestFit="1" customWidth="1"/>
    <col min="4881" max="5109" width="8.85546875" style="123"/>
    <col min="5110" max="5110" width="3.42578125" style="123" customWidth="1"/>
    <col min="5111" max="5111" width="4.85546875" style="123" customWidth="1"/>
    <col min="5112" max="5112" width="5.42578125" style="123" customWidth="1"/>
    <col min="5113" max="5113" width="31.140625" style="123" customWidth="1"/>
    <col min="5114" max="5114" width="7.5703125" style="123" customWidth="1"/>
    <col min="5115" max="5115" width="2.42578125" style="123" customWidth="1"/>
    <col min="5116" max="5116" width="11.42578125" style="123" customWidth="1"/>
    <col min="5117" max="5117" width="2.42578125" style="123" customWidth="1"/>
    <col min="5118" max="5118" width="11.42578125" style="123" customWidth="1"/>
    <col min="5119" max="5119" width="2.42578125" style="123" customWidth="1"/>
    <col min="5120" max="5120" width="10.85546875" style="123" customWidth="1"/>
    <col min="5121" max="5121" width="2.42578125" style="123" customWidth="1"/>
    <col min="5122" max="5122" width="11.140625" style="123" customWidth="1"/>
    <col min="5123" max="5123" width="1.85546875" style="123" customWidth="1"/>
    <col min="5124" max="5124" width="11" style="123" customWidth="1"/>
    <col min="5125" max="5125" width="0.85546875" style="123" customWidth="1"/>
    <col min="5126" max="5126" width="1.85546875" style="123" customWidth="1"/>
    <col min="5127" max="5127" width="11.85546875" style="123" bestFit="1" customWidth="1"/>
    <col min="5128" max="5128" width="15.140625" style="123" bestFit="1" customWidth="1"/>
    <col min="5129" max="5129" width="5" style="123" customWidth="1"/>
    <col min="5130" max="5130" width="10.42578125" style="123" bestFit="1" customWidth="1"/>
    <col min="5131" max="5131" width="5" style="123" customWidth="1"/>
    <col min="5132" max="5132" width="10.42578125" style="123" bestFit="1" customWidth="1"/>
    <col min="5133" max="5135" width="8.85546875" style="123"/>
    <col min="5136" max="5136" width="10.42578125" style="123" bestFit="1" customWidth="1"/>
    <col min="5137" max="5365" width="8.85546875" style="123"/>
    <col min="5366" max="5366" width="3.42578125" style="123" customWidth="1"/>
    <col min="5367" max="5367" width="4.85546875" style="123" customWidth="1"/>
    <col min="5368" max="5368" width="5.42578125" style="123" customWidth="1"/>
    <col min="5369" max="5369" width="31.140625" style="123" customWidth="1"/>
    <col min="5370" max="5370" width="7.5703125" style="123" customWidth="1"/>
    <col min="5371" max="5371" width="2.42578125" style="123" customWidth="1"/>
    <col min="5372" max="5372" width="11.42578125" style="123" customWidth="1"/>
    <col min="5373" max="5373" width="2.42578125" style="123" customWidth="1"/>
    <col min="5374" max="5374" width="11.42578125" style="123" customWidth="1"/>
    <col min="5375" max="5375" width="2.42578125" style="123" customWidth="1"/>
    <col min="5376" max="5376" width="10.85546875" style="123" customWidth="1"/>
    <col min="5377" max="5377" width="2.42578125" style="123" customWidth="1"/>
    <col min="5378" max="5378" width="11.140625" style="123" customWidth="1"/>
    <col min="5379" max="5379" width="1.85546875" style="123" customWidth="1"/>
    <col min="5380" max="5380" width="11" style="123" customWidth="1"/>
    <col min="5381" max="5381" width="0.85546875" style="123" customWidth="1"/>
    <col min="5382" max="5382" width="1.85546875" style="123" customWidth="1"/>
    <col min="5383" max="5383" width="11.85546875" style="123" bestFit="1" customWidth="1"/>
    <col min="5384" max="5384" width="15.140625" style="123" bestFit="1" customWidth="1"/>
    <col min="5385" max="5385" width="5" style="123" customWidth="1"/>
    <col min="5386" max="5386" width="10.42578125" style="123" bestFit="1" customWidth="1"/>
    <col min="5387" max="5387" width="5" style="123" customWidth="1"/>
    <col min="5388" max="5388" width="10.42578125" style="123" bestFit="1" customWidth="1"/>
    <col min="5389" max="5391" width="8.85546875" style="123"/>
    <col min="5392" max="5392" width="10.42578125" style="123" bestFit="1" customWidth="1"/>
    <col min="5393" max="5621" width="8.85546875" style="123"/>
    <col min="5622" max="5622" width="3.42578125" style="123" customWidth="1"/>
    <col min="5623" max="5623" width="4.85546875" style="123" customWidth="1"/>
    <col min="5624" max="5624" width="5.42578125" style="123" customWidth="1"/>
    <col min="5625" max="5625" width="31.140625" style="123" customWidth="1"/>
    <col min="5626" max="5626" width="7.5703125" style="123" customWidth="1"/>
    <col min="5627" max="5627" width="2.42578125" style="123" customWidth="1"/>
    <col min="5628" max="5628" width="11.42578125" style="123" customWidth="1"/>
    <col min="5629" max="5629" width="2.42578125" style="123" customWidth="1"/>
    <col min="5630" max="5630" width="11.42578125" style="123" customWidth="1"/>
    <col min="5631" max="5631" width="2.42578125" style="123" customWidth="1"/>
    <col min="5632" max="5632" width="10.85546875" style="123" customWidth="1"/>
    <col min="5633" max="5633" width="2.42578125" style="123" customWidth="1"/>
    <col min="5634" max="5634" width="11.140625" style="123" customWidth="1"/>
    <col min="5635" max="5635" width="1.85546875" style="123" customWidth="1"/>
    <col min="5636" max="5636" width="11" style="123" customWidth="1"/>
    <col min="5637" max="5637" width="0.85546875" style="123" customWidth="1"/>
    <col min="5638" max="5638" width="1.85546875" style="123" customWidth="1"/>
    <col min="5639" max="5639" width="11.85546875" style="123" bestFit="1" customWidth="1"/>
    <col min="5640" max="5640" width="15.140625" style="123" bestFit="1" customWidth="1"/>
    <col min="5641" max="5641" width="5" style="123" customWidth="1"/>
    <col min="5642" max="5642" width="10.42578125" style="123" bestFit="1" customWidth="1"/>
    <col min="5643" max="5643" width="5" style="123" customWidth="1"/>
    <col min="5644" max="5644" width="10.42578125" style="123" bestFit="1" customWidth="1"/>
    <col min="5645" max="5647" width="8.85546875" style="123"/>
    <col min="5648" max="5648" width="10.42578125" style="123" bestFit="1" customWidth="1"/>
    <col min="5649" max="5877" width="8.85546875" style="123"/>
    <col min="5878" max="5878" width="3.42578125" style="123" customWidth="1"/>
    <col min="5879" max="5879" width="4.85546875" style="123" customWidth="1"/>
    <col min="5880" max="5880" width="5.42578125" style="123" customWidth="1"/>
    <col min="5881" max="5881" width="31.140625" style="123" customWidth="1"/>
    <col min="5882" max="5882" width="7.5703125" style="123" customWidth="1"/>
    <col min="5883" max="5883" width="2.42578125" style="123" customWidth="1"/>
    <col min="5884" max="5884" width="11.42578125" style="123" customWidth="1"/>
    <col min="5885" max="5885" width="2.42578125" style="123" customWidth="1"/>
    <col min="5886" max="5886" width="11.42578125" style="123" customWidth="1"/>
    <col min="5887" max="5887" width="2.42578125" style="123" customWidth="1"/>
    <col min="5888" max="5888" width="10.85546875" style="123" customWidth="1"/>
    <col min="5889" max="5889" width="2.42578125" style="123" customWidth="1"/>
    <col min="5890" max="5890" width="11.140625" style="123" customWidth="1"/>
    <col min="5891" max="5891" width="1.85546875" style="123" customWidth="1"/>
    <col min="5892" max="5892" width="11" style="123" customWidth="1"/>
    <col min="5893" max="5893" width="0.85546875" style="123" customWidth="1"/>
    <col min="5894" max="5894" width="1.85546875" style="123" customWidth="1"/>
    <col min="5895" max="5895" width="11.85546875" style="123" bestFit="1" customWidth="1"/>
    <col min="5896" max="5896" width="15.140625" style="123" bestFit="1" customWidth="1"/>
    <col min="5897" max="5897" width="5" style="123" customWidth="1"/>
    <col min="5898" max="5898" width="10.42578125" style="123" bestFit="1" customWidth="1"/>
    <col min="5899" max="5899" width="5" style="123" customWidth="1"/>
    <col min="5900" max="5900" width="10.42578125" style="123" bestFit="1" customWidth="1"/>
    <col min="5901" max="5903" width="8.85546875" style="123"/>
    <col min="5904" max="5904" width="10.42578125" style="123" bestFit="1" customWidth="1"/>
    <col min="5905" max="6133" width="8.85546875" style="123"/>
    <col min="6134" max="6134" width="3.42578125" style="123" customWidth="1"/>
    <col min="6135" max="6135" width="4.85546875" style="123" customWidth="1"/>
    <col min="6136" max="6136" width="5.42578125" style="123" customWidth="1"/>
    <col min="6137" max="6137" width="31.140625" style="123" customWidth="1"/>
    <col min="6138" max="6138" width="7.5703125" style="123" customWidth="1"/>
    <col min="6139" max="6139" width="2.42578125" style="123" customWidth="1"/>
    <col min="6140" max="6140" width="11.42578125" style="123" customWidth="1"/>
    <col min="6141" max="6141" width="2.42578125" style="123" customWidth="1"/>
    <col min="6142" max="6142" width="11.42578125" style="123" customWidth="1"/>
    <col min="6143" max="6143" width="2.42578125" style="123" customWidth="1"/>
    <col min="6144" max="6144" width="10.85546875" style="123" customWidth="1"/>
    <col min="6145" max="6145" width="2.42578125" style="123" customWidth="1"/>
    <col min="6146" max="6146" width="11.140625" style="123" customWidth="1"/>
    <col min="6147" max="6147" width="1.85546875" style="123" customWidth="1"/>
    <col min="6148" max="6148" width="11" style="123" customWidth="1"/>
    <col min="6149" max="6149" width="0.85546875" style="123" customWidth="1"/>
    <col min="6150" max="6150" width="1.85546875" style="123" customWidth="1"/>
    <col min="6151" max="6151" width="11.85546875" style="123" bestFit="1" customWidth="1"/>
    <col min="6152" max="6152" width="15.140625" style="123" bestFit="1" customWidth="1"/>
    <col min="6153" max="6153" width="5" style="123" customWidth="1"/>
    <col min="6154" max="6154" width="10.42578125" style="123" bestFit="1" customWidth="1"/>
    <col min="6155" max="6155" width="5" style="123" customWidth="1"/>
    <col min="6156" max="6156" width="10.42578125" style="123" bestFit="1" customWidth="1"/>
    <col min="6157" max="6159" width="8.85546875" style="123"/>
    <col min="6160" max="6160" width="10.42578125" style="123" bestFit="1" customWidth="1"/>
    <col min="6161" max="6389" width="8.85546875" style="123"/>
    <col min="6390" max="6390" width="3.42578125" style="123" customWidth="1"/>
    <col min="6391" max="6391" width="4.85546875" style="123" customWidth="1"/>
    <col min="6392" max="6392" width="5.42578125" style="123" customWidth="1"/>
    <col min="6393" max="6393" width="31.140625" style="123" customWidth="1"/>
    <col min="6394" max="6394" width="7.5703125" style="123" customWidth="1"/>
    <col min="6395" max="6395" width="2.42578125" style="123" customWidth="1"/>
    <col min="6396" max="6396" width="11.42578125" style="123" customWidth="1"/>
    <col min="6397" max="6397" width="2.42578125" style="123" customWidth="1"/>
    <col min="6398" max="6398" width="11.42578125" style="123" customWidth="1"/>
    <col min="6399" max="6399" width="2.42578125" style="123" customWidth="1"/>
    <col min="6400" max="6400" width="10.85546875" style="123" customWidth="1"/>
    <col min="6401" max="6401" width="2.42578125" style="123" customWidth="1"/>
    <col min="6402" max="6402" width="11.140625" style="123" customWidth="1"/>
    <col min="6403" max="6403" width="1.85546875" style="123" customWidth="1"/>
    <col min="6404" max="6404" width="11" style="123" customWidth="1"/>
    <col min="6405" max="6405" width="0.85546875" style="123" customWidth="1"/>
    <col min="6406" max="6406" width="1.85546875" style="123" customWidth="1"/>
    <col min="6407" max="6407" width="11.85546875" style="123" bestFit="1" customWidth="1"/>
    <col min="6408" max="6408" width="15.140625" style="123" bestFit="1" customWidth="1"/>
    <col min="6409" max="6409" width="5" style="123" customWidth="1"/>
    <col min="6410" max="6410" width="10.42578125" style="123" bestFit="1" customWidth="1"/>
    <col min="6411" max="6411" width="5" style="123" customWidth="1"/>
    <col min="6412" max="6412" width="10.42578125" style="123" bestFit="1" customWidth="1"/>
    <col min="6413" max="6415" width="8.85546875" style="123"/>
    <col min="6416" max="6416" width="10.42578125" style="123" bestFit="1" customWidth="1"/>
    <col min="6417" max="6645" width="8.85546875" style="123"/>
    <col min="6646" max="6646" width="3.42578125" style="123" customWidth="1"/>
    <col min="6647" max="6647" width="4.85546875" style="123" customWidth="1"/>
    <col min="6648" max="6648" width="5.42578125" style="123" customWidth="1"/>
    <col min="6649" max="6649" width="31.140625" style="123" customWidth="1"/>
    <col min="6650" max="6650" width="7.5703125" style="123" customWidth="1"/>
    <col min="6651" max="6651" width="2.42578125" style="123" customWidth="1"/>
    <col min="6652" max="6652" width="11.42578125" style="123" customWidth="1"/>
    <col min="6653" max="6653" width="2.42578125" style="123" customWidth="1"/>
    <col min="6654" max="6654" width="11.42578125" style="123" customWidth="1"/>
    <col min="6655" max="6655" width="2.42578125" style="123" customWidth="1"/>
    <col min="6656" max="6656" width="10.85546875" style="123" customWidth="1"/>
    <col min="6657" max="6657" width="2.42578125" style="123" customWidth="1"/>
    <col min="6658" max="6658" width="11.140625" style="123" customWidth="1"/>
    <col min="6659" max="6659" width="1.85546875" style="123" customWidth="1"/>
    <col min="6660" max="6660" width="11" style="123" customWidth="1"/>
    <col min="6661" max="6661" width="0.85546875" style="123" customWidth="1"/>
    <col min="6662" max="6662" width="1.85546875" style="123" customWidth="1"/>
    <col min="6663" max="6663" width="11.85546875" style="123" bestFit="1" customWidth="1"/>
    <col min="6664" max="6664" width="15.140625" style="123" bestFit="1" customWidth="1"/>
    <col min="6665" max="6665" width="5" style="123" customWidth="1"/>
    <col min="6666" max="6666" width="10.42578125" style="123" bestFit="1" customWidth="1"/>
    <col min="6667" max="6667" width="5" style="123" customWidth="1"/>
    <col min="6668" max="6668" width="10.42578125" style="123" bestFit="1" customWidth="1"/>
    <col min="6669" max="6671" width="8.85546875" style="123"/>
    <col min="6672" max="6672" width="10.42578125" style="123" bestFit="1" customWidth="1"/>
    <col min="6673" max="6901" width="8.85546875" style="123"/>
    <col min="6902" max="6902" width="3.42578125" style="123" customWidth="1"/>
    <col min="6903" max="6903" width="4.85546875" style="123" customWidth="1"/>
    <col min="6904" max="6904" width="5.42578125" style="123" customWidth="1"/>
    <col min="6905" max="6905" width="31.140625" style="123" customWidth="1"/>
    <col min="6906" max="6906" width="7.5703125" style="123" customWidth="1"/>
    <col min="6907" max="6907" width="2.42578125" style="123" customWidth="1"/>
    <col min="6908" max="6908" width="11.42578125" style="123" customWidth="1"/>
    <col min="6909" max="6909" width="2.42578125" style="123" customWidth="1"/>
    <col min="6910" max="6910" width="11.42578125" style="123" customWidth="1"/>
    <col min="6911" max="6911" width="2.42578125" style="123" customWidth="1"/>
    <col min="6912" max="6912" width="10.85546875" style="123" customWidth="1"/>
    <col min="6913" max="6913" width="2.42578125" style="123" customWidth="1"/>
    <col min="6914" max="6914" width="11.140625" style="123" customWidth="1"/>
    <col min="6915" max="6915" width="1.85546875" style="123" customWidth="1"/>
    <col min="6916" max="6916" width="11" style="123" customWidth="1"/>
    <col min="6917" max="6917" width="0.85546875" style="123" customWidth="1"/>
    <col min="6918" max="6918" width="1.85546875" style="123" customWidth="1"/>
    <col min="6919" max="6919" width="11.85546875" style="123" bestFit="1" customWidth="1"/>
    <col min="6920" max="6920" width="15.140625" style="123" bestFit="1" customWidth="1"/>
    <col min="6921" max="6921" width="5" style="123" customWidth="1"/>
    <col min="6922" max="6922" width="10.42578125" style="123" bestFit="1" customWidth="1"/>
    <col min="6923" max="6923" width="5" style="123" customWidth="1"/>
    <col min="6924" max="6924" width="10.42578125" style="123" bestFit="1" customWidth="1"/>
    <col min="6925" max="6927" width="8.85546875" style="123"/>
    <col min="6928" max="6928" width="10.42578125" style="123" bestFit="1" customWidth="1"/>
    <col min="6929" max="7157" width="8.85546875" style="123"/>
    <col min="7158" max="7158" width="3.42578125" style="123" customWidth="1"/>
    <col min="7159" max="7159" width="4.85546875" style="123" customWidth="1"/>
    <col min="7160" max="7160" width="5.42578125" style="123" customWidth="1"/>
    <col min="7161" max="7161" width="31.140625" style="123" customWidth="1"/>
    <col min="7162" max="7162" width="7.5703125" style="123" customWidth="1"/>
    <col min="7163" max="7163" width="2.42578125" style="123" customWidth="1"/>
    <col min="7164" max="7164" width="11.42578125" style="123" customWidth="1"/>
    <col min="7165" max="7165" width="2.42578125" style="123" customWidth="1"/>
    <col min="7166" max="7166" width="11.42578125" style="123" customWidth="1"/>
    <col min="7167" max="7167" width="2.42578125" style="123" customWidth="1"/>
    <col min="7168" max="7168" width="10.85546875" style="123" customWidth="1"/>
    <col min="7169" max="7169" width="2.42578125" style="123" customWidth="1"/>
    <col min="7170" max="7170" width="11.140625" style="123" customWidth="1"/>
    <col min="7171" max="7171" width="1.85546875" style="123" customWidth="1"/>
    <col min="7172" max="7172" width="11" style="123" customWidth="1"/>
    <col min="7173" max="7173" width="0.85546875" style="123" customWidth="1"/>
    <col min="7174" max="7174" width="1.85546875" style="123" customWidth="1"/>
    <col min="7175" max="7175" width="11.85546875" style="123" bestFit="1" customWidth="1"/>
    <col min="7176" max="7176" width="15.140625" style="123" bestFit="1" customWidth="1"/>
    <col min="7177" max="7177" width="5" style="123" customWidth="1"/>
    <col min="7178" max="7178" width="10.42578125" style="123" bestFit="1" customWidth="1"/>
    <col min="7179" max="7179" width="5" style="123" customWidth="1"/>
    <col min="7180" max="7180" width="10.42578125" style="123" bestFit="1" customWidth="1"/>
    <col min="7181" max="7183" width="8.85546875" style="123"/>
    <col min="7184" max="7184" width="10.42578125" style="123" bestFit="1" customWidth="1"/>
    <col min="7185" max="7413" width="8.85546875" style="123"/>
    <col min="7414" max="7414" width="3.42578125" style="123" customWidth="1"/>
    <col min="7415" max="7415" width="4.85546875" style="123" customWidth="1"/>
    <col min="7416" max="7416" width="5.42578125" style="123" customWidth="1"/>
    <col min="7417" max="7417" width="31.140625" style="123" customWidth="1"/>
    <col min="7418" max="7418" width="7.5703125" style="123" customWidth="1"/>
    <col min="7419" max="7419" width="2.42578125" style="123" customWidth="1"/>
    <col min="7420" max="7420" width="11.42578125" style="123" customWidth="1"/>
    <col min="7421" max="7421" width="2.42578125" style="123" customWidth="1"/>
    <col min="7422" max="7422" width="11.42578125" style="123" customWidth="1"/>
    <col min="7423" max="7423" width="2.42578125" style="123" customWidth="1"/>
    <col min="7424" max="7424" width="10.85546875" style="123" customWidth="1"/>
    <col min="7425" max="7425" width="2.42578125" style="123" customWidth="1"/>
    <col min="7426" max="7426" width="11.140625" style="123" customWidth="1"/>
    <col min="7427" max="7427" width="1.85546875" style="123" customWidth="1"/>
    <col min="7428" max="7428" width="11" style="123" customWidth="1"/>
    <col min="7429" max="7429" width="0.85546875" style="123" customWidth="1"/>
    <col min="7430" max="7430" width="1.85546875" style="123" customWidth="1"/>
    <col min="7431" max="7431" width="11.85546875" style="123" bestFit="1" customWidth="1"/>
    <col min="7432" max="7432" width="15.140625" style="123" bestFit="1" customWidth="1"/>
    <col min="7433" max="7433" width="5" style="123" customWidth="1"/>
    <col min="7434" max="7434" width="10.42578125" style="123" bestFit="1" customWidth="1"/>
    <col min="7435" max="7435" width="5" style="123" customWidth="1"/>
    <col min="7436" max="7436" width="10.42578125" style="123" bestFit="1" customWidth="1"/>
    <col min="7437" max="7439" width="8.85546875" style="123"/>
    <col min="7440" max="7440" width="10.42578125" style="123" bestFit="1" customWidth="1"/>
    <col min="7441" max="7669" width="8.85546875" style="123"/>
    <col min="7670" max="7670" width="3.42578125" style="123" customWidth="1"/>
    <col min="7671" max="7671" width="4.85546875" style="123" customWidth="1"/>
    <col min="7672" max="7672" width="5.42578125" style="123" customWidth="1"/>
    <col min="7673" max="7673" width="31.140625" style="123" customWidth="1"/>
    <col min="7674" max="7674" width="7.5703125" style="123" customWidth="1"/>
    <col min="7675" max="7675" width="2.42578125" style="123" customWidth="1"/>
    <col min="7676" max="7676" width="11.42578125" style="123" customWidth="1"/>
    <col min="7677" max="7677" width="2.42578125" style="123" customWidth="1"/>
    <col min="7678" max="7678" width="11.42578125" style="123" customWidth="1"/>
    <col min="7679" max="7679" width="2.42578125" style="123" customWidth="1"/>
    <col min="7680" max="7680" width="10.85546875" style="123" customWidth="1"/>
    <col min="7681" max="7681" width="2.42578125" style="123" customWidth="1"/>
    <col min="7682" max="7682" width="11.140625" style="123" customWidth="1"/>
    <col min="7683" max="7683" width="1.85546875" style="123" customWidth="1"/>
    <col min="7684" max="7684" width="11" style="123" customWidth="1"/>
    <col min="7685" max="7685" width="0.85546875" style="123" customWidth="1"/>
    <col min="7686" max="7686" width="1.85546875" style="123" customWidth="1"/>
    <col min="7687" max="7687" width="11.85546875" style="123" bestFit="1" customWidth="1"/>
    <col min="7688" max="7688" width="15.140625" style="123" bestFit="1" customWidth="1"/>
    <col min="7689" max="7689" width="5" style="123" customWidth="1"/>
    <col min="7690" max="7690" width="10.42578125" style="123" bestFit="1" customWidth="1"/>
    <col min="7691" max="7691" width="5" style="123" customWidth="1"/>
    <col min="7692" max="7692" width="10.42578125" style="123" bestFit="1" customWidth="1"/>
    <col min="7693" max="7695" width="8.85546875" style="123"/>
    <col min="7696" max="7696" width="10.42578125" style="123" bestFit="1" customWidth="1"/>
    <col min="7697" max="7925" width="8.85546875" style="123"/>
    <col min="7926" max="7926" width="3.42578125" style="123" customWidth="1"/>
    <col min="7927" max="7927" width="4.85546875" style="123" customWidth="1"/>
    <col min="7928" max="7928" width="5.42578125" style="123" customWidth="1"/>
    <col min="7929" max="7929" width="31.140625" style="123" customWidth="1"/>
    <col min="7930" max="7930" width="7.5703125" style="123" customWidth="1"/>
    <col min="7931" max="7931" width="2.42578125" style="123" customWidth="1"/>
    <col min="7932" max="7932" width="11.42578125" style="123" customWidth="1"/>
    <col min="7933" max="7933" width="2.42578125" style="123" customWidth="1"/>
    <col min="7934" max="7934" width="11.42578125" style="123" customWidth="1"/>
    <col min="7935" max="7935" width="2.42578125" style="123" customWidth="1"/>
    <col min="7936" max="7936" width="10.85546875" style="123" customWidth="1"/>
    <col min="7937" max="7937" width="2.42578125" style="123" customWidth="1"/>
    <col min="7938" max="7938" width="11.140625" style="123" customWidth="1"/>
    <col min="7939" max="7939" width="1.85546875" style="123" customWidth="1"/>
    <col min="7940" max="7940" width="11" style="123" customWidth="1"/>
    <col min="7941" max="7941" width="0.85546875" style="123" customWidth="1"/>
    <col min="7942" max="7942" width="1.85546875" style="123" customWidth="1"/>
    <col min="7943" max="7943" width="11.85546875" style="123" bestFit="1" customWidth="1"/>
    <col min="7944" max="7944" width="15.140625" style="123" bestFit="1" customWidth="1"/>
    <col min="7945" max="7945" width="5" style="123" customWidth="1"/>
    <col min="7946" max="7946" width="10.42578125" style="123" bestFit="1" customWidth="1"/>
    <col min="7947" max="7947" width="5" style="123" customWidth="1"/>
    <col min="7948" max="7948" width="10.42578125" style="123" bestFit="1" customWidth="1"/>
    <col min="7949" max="7951" width="8.85546875" style="123"/>
    <col min="7952" max="7952" width="10.42578125" style="123" bestFit="1" customWidth="1"/>
    <col min="7953" max="8181" width="8.85546875" style="123"/>
    <col min="8182" max="8182" width="3.42578125" style="123" customWidth="1"/>
    <col min="8183" max="8183" width="4.85546875" style="123" customWidth="1"/>
    <col min="8184" max="8184" width="5.42578125" style="123" customWidth="1"/>
    <col min="8185" max="8185" width="31.140625" style="123" customWidth="1"/>
    <col min="8186" max="8186" width="7.5703125" style="123" customWidth="1"/>
    <col min="8187" max="8187" width="2.42578125" style="123" customWidth="1"/>
    <col min="8188" max="8188" width="11.42578125" style="123" customWidth="1"/>
    <col min="8189" max="8189" width="2.42578125" style="123" customWidth="1"/>
    <col min="8190" max="8190" width="11.42578125" style="123" customWidth="1"/>
    <col min="8191" max="8191" width="2.42578125" style="123" customWidth="1"/>
    <col min="8192" max="8192" width="10.85546875" style="123" customWidth="1"/>
    <col min="8193" max="8193" width="2.42578125" style="123" customWidth="1"/>
    <col min="8194" max="8194" width="11.140625" style="123" customWidth="1"/>
    <col min="8195" max="8195" width="1.85546875" style="123" customWidth="1"/>
    <col min="8196" max="8196" width="11" style="123" customWidth="1"/>
    <col min="8197" max="8197" width="0.85546875" style="123" customWidth="1"/>
    <col min="8198" max="8198" width="1.85546875" style="123" customWidth="1"/>
    <col min="8199" max="8199" width="11.85546875" style="123" bestFit="1" customWidth="1"/>
    <col min="8200" max="8200" width="15.140625" style="123" bestFit="1" customWidth="1"/>
    <col min="8201" max="8201" width="5" style="123" customWidth="1"/>
    <col min="8202" max="8202" width="10.42578125" style="123" bestFit="1" customWidth="1"/>
    <col min="8203" max="8203" width="5" style="123" customWidth="1"/>
    <col min="8204" max="8204" width="10.42578125" style="123" bestFit="1" customWidth="1"/>
    <col min="8205" max="8207" width="8.85546875" style="123"/>
    <col min="8208" max="8208" width="10.42578125" style="123" bestFit="1" customWidth="1"/>
    <col min="8209" max="8437" width="8.85546875" style="123"/>
    <col min="8438" max="8438" width="3.42578125" style="123" customWidth="1"/>
    <col min="8439" max="8439" width="4.85546875" style="123" customWidth="1"/>
    <col min="8440" max="8440" width="5.42578125" style="123" customWidth="1"/>
    <col min="8441" max="8441" width="31.140625" style="123" customWidth="1"/>
    <col min="8442" max="8442" width="7.5703125" style="123" customWidth="1"/>
    <col min="8443" max="8443" width="2.42578125" style="123" customWidth="1"/>
    <col min="8444" max="8444" width="11.42578125" style="123" customWidth="1"/>
    <col min="8445" max="8445" width="2.42578125" style="123" customWidth="1"/>
    <col min="8446" max="8446" width="11.42578125" style="123" customWidth="1"/>
    <col min="8447" max="8447" width="2.42578125" style="123" customWidth="1"/>
    <col min="8448" max="8448" width="10.85546875" style="123" customWidth="1"/>
    <col min="8449" max="8449" width="2.42578125" style="123" customWidth="1"/>
    <col min="8450" max="8450" width="11.140625" style="123" customWidth="1"/>
    <col min="8451" max="8451" width="1.85546875" style="123" customWidth="1"/>
    <col min="8452" max="8452" width="11" style="123" customWidth="1"/>
    <col min="8453" max="8453" width="0.85546875" style="123" customWidth="1"/>
    <col min="8454" max="8454" width="1.85546875" style="123" customWidth="1"/>
    <col min="8455" max="8455" width="11.85546875" style="123" bestFit="1" customWidth="1"/>
    <col min="8456" max="8456" width="15.140625" style="123" bestFit="1" customWidth="1"/>
    <col min="8457" max="8457" width="5" style="123" customWidth="1"/>
    <col min="8458" max="8458" width="10.42578125" style="123" bestFit="1" customWidth="1"/>
    <col min="8459" max="8459" width="5" style="123" customWidth="1"/>
    <col min="8460" max="8460" width="10.42578125" style="123" bestFit="1" customWidth="1"/>
    <col min="8461" max="8463" width="8.85546875" style="123"/>
    <col min="8464" max="8464" width="10.42578125" style="123" bestFit="1" customWidth="1"/>
    <col min="8465" max="8693" width="8.85546875" style="123"/>
    <col min="8694" max="8694" width="3.42578125" style="123" customWidth="1"/>
    <col min="8695" max="8695" width="4.85546875" style="123" customWidth="1"/>
    <col min="8696" max="8696" width="5.42578125" style="123" customWidth="1"/>
    <col min="8697" max="8697" width="31.140625" style="123" customWidth="1"/>
    <col min="8698" max="8698" width="7.5703125" style="123" customWidth="1"/>
    <col min="8699" max="8699" width="2.42578125" style="123" customWidth="1"/>
    <col min="8700" max="8700" width="11.42578125" style="123" customWidth="1"/>
    <col min="8701" max="8701" width="2.42578125" style="123" customWidth="1"/>
    <col min="8702" max="8702" width="11.42578125" style="123" customWidth="1"/>
    <col min="8703" max="8703" width="2.42578125" style="123" customWidth="1"/>
    <col min="8704" max="8704" width="10.85546875" style="123" customWidth="1"/>
    <col min="8705" max="8705" width="2.42578125" style="123" customWidth="1"/>
    <col min="8706" max="8706" width="11.140625" style="123" customWidth="1"/>
    <col min="8707" max="8707" width="1.85546875" style="123" customWidth="1"/>
    <col min="8708" max="8708" width="11" style="123" customWidth="1"/>
    <col min="8709" max="8709" width="0.85546875" style="123" customWidth="1"/>
    <col min="8710" max="8710" width="1.85546875" style="123" customWidth="1"/>
    <col min="8711" max="8711" width="11.85546875" style="123" bestFit="1" customWidth="1"/>
    <col min="8712" max="8712" width="15.140625" style="123" bestFit="1" customWidth="1"/>
    <col min="8713" max="8713" width="5" style="123" customWidth="1"/>
    <col min="8714" max="8714" width="10.42578125" style="123" bestFit="1" customWidth="1"/>
    <col min="8715" max="8715" width="5" style="123" customWidth="1"/>
    <col min="8716" max="8716" width="10.42578125" style="123" bestFit="1" customWidth="1"/>
    <col min="8717" max="8719" width="8.85546875" style="123"/>
    <col min="8720" max="8720" width="10.42578125" style="123" bestFit="1" customWidth="1"/>
    <col min="8721" max="8949" width="8.85546875" style="123"/>
    <col min="8950" max="8950" width="3.42578125" style="123" customWidth="1"/>
    <col min="8951" max="8951" width="4.85546875" style="123" customWidth="1"/>
    <col min="8952" max="8952" width="5.42578125" style="123" customWidth="1"/>
    <col min="8953" max="8953" width="31.140625" style="123" customWidth="1"/>
    <col min="8954" max="8954" width="7.5703125" style="123" customWidth="1"/>
    <col min="8955" max="8955" width="2.42578125" style="123" customWidth="1"/>
    <col min="8956" max="8956" width="11.42578125" style="123" customWidth="1"/>
    <col min="8957" max="8957" width="2.42578125" style="123" customWidth="1"/>
    <col min="8958" max="8958" width="11.42578125" style="123" customWidth="1"/>
    <col min="8959" max="8959" width="2.42578125" style="123" customWidth="1"/>
    <col min="8960" max="8960" width="10.85546875" style="123" customWidth="1"/>
    <col min="8961" max="8961" width="2.42578125" style="123" customWidth="1"/>
    <col min="8962" max="8962" width="11.140625" style="123" customWidth="1"/>
    <col min="8963" max="8963" width="1.85546875" style="123" customWidth="1"/>
    <col min="8964" max="8964" width="11" style="123" customWidth="1"/>
    <col min="8965" max="8965" width="0.85546875" style="123" customWidth="1"/>
    <col min="8966" max="8966" width="1.85546875" style="123" customWidth="1"/>
    <col min="8967" max="8967" width="11.85546875" style="123" bestFit="1" customWidth="1"/>
    <col min="8968" max="8968" width="15.140625" style="123" bestFit="1" customWidth="1"/>
    <col min="8969" max="8969" width="5" style="123" customWidth="1"/>
    <col min="8970" max="8970" width="10.42578125" style="123" bestFit="1" customWidth="1"/>
    <col min="8971" max="8971" width="5" style="123" customWidth="1"/>
    <col min="8972" max="8972" width="10.42578125" style="123" bestFit="1" customWidth="1"/>
    <col min="8973" max="8975" width="8.85546875" style="123"/>
    <col min="8976" max="8976" width="10.42578125" style="123" bestFit="1" customWidth="1"/>
    <col min="8977" max="9205" width="8.85546875" style="123"/>
    <col min="9206" max="9206" width="3.42578125" style="123" customWidth="1"/>
    <col min="9207" max="9207" width="4.85546875" style="123" customWidth="1"/>
    <col min="9208" max="9208" width="5.42578125" style="123" customWidth="1"/>
    <col min="9209" max="9209" width="31.140625" style="123" customWidth="1"/>
    <col min="9210" max="9210" width="7.5703125" style="123" customWidth="1"/>
    <col min="9211" max="9211" width="2.42578125" style="123" customWidth="1"/>
    <col min="9212" max="9212" width="11.42578125" style="123" customWidth="1"/>
    <col min="9213" max="9213" width="2.42578125" style="123" customWidth="1"/>
    <col min="9214" max="9214" width="11.42578125" style="123" customWidth="1"/>
    <col min="9215" max="9215" width="2.42578125" style="123" customWidth="1"/>
    <col min="9216" max="9216" width="10.85546875" style="123" customWidth="1"/>
    <col min="9217" max="9217" width="2.42578125" style="123" customWidth="1"/>
    <col min="9218" max="9218" width="11.140625" style="123" customWidth="1"/>
    <col min="9219" max="9219" width="1.85546875" style="123" customWidth="1"/>
    <col min="9220" max="9220" width="11" style="123" customWidth="1"/>
    <col min="9221" max="9221" width="0.85546875" style="123" customWidth="1"/>
    <col min="9222" max="9222" width="1.85546875" style="123" customWidth="1"/>
    <col min="9223" max="9223" width="11.85546875" style="123" bestFit="1" customWidth="1"/>
    <col min="9224" max="9224" width="15.140625" style="123" bestFit="1" customWidth="1"/>
    <col min="9225" max="9225" width="5" style="123" customWidth="1"/>
    <col min="9226" max="9226" width="10.42578125" style="123" bestFit="1" customWidth="1"/>
    <col min="9227" max="9227" width="5" style="123" customWidth="1"/>
    <col min="9228" max="9228" width="10.42578125" style="123" bestFit="1" customWidth="1"/>
    <col min="9229" max="9231" width="8.85546875" style="123"/>
    <col min="9232" max="9232" width="10.42578125" style="123" bestFit="1" customWidth="1"/>
    <col min="9233" max="9461" width="8.85546875" style="123"/>
    <col min="9462" max="9462" width="3.42578125" style="123" customWidth="1"/>
    <col min="9463" max="9463" width="4.85546875" style="123" customWidth="1"/>
    <col min="9464" max="9464" width="5.42578125" style="123" customWidth="1"/>
    <col min="9465" max="9465" width="31.140625" style="123" customWidth="1"/>
    <col min="9466" max="9466" width="7.5703125" style="123" customWidth="1"/>
    <col min="9467" max="9467" width="2.42578125" style="123" customWidth="1"/>
    <col min="9468" max="9468" width="11.42578125" style="123" customWidth="1"/>
    <col min="9469" max="9469" width="2.42578125" style="123" customWidth="1"/>
    <col min="9470" max="9470" width="11.42578125" style="123" customWidth="1"/>
    <col min="9471" max="9471" width="2.42578125" style="123" customWidth="1"/>
    <col min="9472" max="9472" width="10.85546875" style="123" customWidth="1"/>
    <col min="9473" max="9473" width="2.42578125" style="123" customWidth="1"/>
    <col min="9474" max="9474" width="11.140625" style="123" customWidth="1"/>
    <col min="9475" max="9475" width="1.85546875" style="123" customWidth="1"/>
    <col min="9476" max="9476" width="11" style="123" customWidth="1"/>
    <col min="9477" max="9477" width="0.85546875" style="123" customWidth="1"/>
    <col min="9478" max="9478" width="1.85546875" style="123" customWidth="1"/>
    <col min="9479" max="9479" width="11.85546875" style="123" bestFit="1" customWidth="1"/>
    <col min="9480" max="9480" width="15.140625" style="123" bestFit="1" customWidth="1"/>
    <col min="9481" max="9481" width="5" style="123" customWidth="1"/>
    <col min="9482" max="9482" width="10.42578125" style="123" bestFit="1" customWidth="1"/>
    <col min="9483" max="9483" width="5" style="123" customWidth="1"/>
    <col min="9484" max="9484" width="10.42578125" style="123" bestFit="1" customWidth="1"/>
    <col min="9485" max="9487" width="8.85546875" style="123"/>
    <col min="9488" max="9488" width="10.42578125" style="123" bestFit="1" customWidth="1"/>
    <col min="9489" max="9717" width="8.85546875" style="123"/>
    <col min="9718" max="9718" width="3.42578125" style="123" customWidth="1"/>
    <col min="9719" max="9719" width="4.85546875" style="123" customWidth="1"/>
    <col min="9720" max="9720" width="5.42578125" style="123" customWidth="1"/>
    <col min="9721" max="9721" width="31.140625" style="123" customWidth="1"/>
    <col min="9722" max="9722" width="7.5703125" style="123" customWidth="1"/>
    <col min="9723" max="9723" width="2.42578125" style="123" customWidth="1"/>
    <col min="9724" max="9724" width="11.42578125" style="123" customWidth="1"/>
    <col min="9725" max="9725" width="2.42578125" style="123" customWidth="1"/>
    <col min="9726" max="9726" width="11.42578125" style="123" customWidth="1"/>
    <col min="9727" max="9727" width="2.42578125" style="123" customWidth="1"/>
    <col min="9728" max="9728" width="10.85546875" style="123" customWidth="1"/>
    <col min="9729" max="9729" width="2.42578125" style="123" customWidth="1"/>
    <col min="9730" max="9730" width="11.140625" style="123" customWidth="1"/>
    <col min="9731" max="9731" width="1.85546875" style="123" customWidth="1"/>
    <col min="9732" max="9732" width="11" style="123" customWidth="1"/>
    <col min="9733" max="9733" width="0.85546875" style="123" customWidth="1"/>
    <col min="9734" max="9734" width="1.85546875" style="123" customWidth="1"/>
    <col min="9735" max="9735" width="11.85546875" style="123" bestFit="1" customWidth="1"/>
    <col min="9736" max="9736" width="15.140625" style="123" bestFit="1" customWidth="1"/>
    <col min="9737" max="9737" width="5" style="123" customWidth="1"/>
    <col min="9738" max="9738" width="10.42578125" style="123" bestFit="1" customWidth="1"/>
    <col min="9739" max="9739" width="5" style="123" customWidth="1"/>
    <col min="9740" max="9740" width="10.42578125" style="123" bestFit="1" customWidth="1"/>
    <col min="9741" max="9743" width="8.85546875" style="123"/>
    <col min="9744" max="9744" width="10.42578125" style="123" bestFit="1" customWidth="1"/>
    <col min="9745" max="9973" width="8.85546875" style="123"/>
    <col min="9974" max="9974" width="3.42578125" style="123" customWidth="1"/>
    <col min="9975" max="9975" width="4.85546875" style="123" customWidth="1"/>
    <col min="9976" max="9976" width="5.42578125" style="123" customWidth="1"/>
    <col min="9977" max="9977" width="31.140625" style="123" customWidth="1"/>
    <col min="9978" max="9978" width="7.5703125" style="123" customWidth="1"/>
    <col min="9979" max="9979" width="2.42578125" style="123" customWidth="1"/>
    <col min="9980" max="9980" width="11.42578125" style="123" customWidth="1"/>
    <col min="9981" max="9981" width="2.42578125" style="123" customWidth="1"/>
    <col min="9982" max="9982" width="11.42578125" style="123" customWidth="1"/>
    <col min="9983" max="9983" width="2.42578125" style="123" customWidth="1"/>
    <col min="9984" max="9984" width="10.85546875" style="123" customWidth="1"/>
    <col min="9985" max="9985" width="2.42578125" style="123" customWidth="1"/>
    <col min="9986" max="9986" width="11.140625" style="123" customWidth="1"/>
    <col min="9987" max="9987" width="1.85546875" style="123" customWidth="1"/>
    <col min="9988" max="9988" width="11" style="123" customWidth="1"/>
    <col min="9989" max="9989" width="0.85546875" style="123" customWidth="1"/>
    <col min="9990" max="9990" width="1.85546875" style="123" customWidth="1"/>
    <col min="9991" max="9991" width="11.85546875" style="123" bestFit="1" customWidth="1"/>
    <col min="9992" max="9992" width="15.140625" style="123" bestFit="1" customWidth="1"/>
    <col min="9993" max="9993" width="5" style="123" customWidth="1"/>
    <col min="9994" max="9994" width="10.42578125" style="123" bestFit="1" customWidth="1"/>
    <col min="9995" max="9995" width="5" style="123" customWidth="1"/>
    <col min="9996" max="9996" width="10.42578125" style="123" bestFit="1" customWidth="1"/>
    <col min="9997" max="9999" width="8.85546875" style="123"/>
    <col min="10000" max="10000" width="10.42578125" style="123" bestFit="1" customWidth="1"/>
    <col min="10001" max="10229" width="8.85546875" style="123"/>
    <col min="10230" max="10230" width="3.42578125" style="123" customWidth="1"/>
    <col min="10231" max="10231" width="4.85546875" style="123" customWidth="1"/>
    <col min="10232" max="10232" width="5.42578125" style="123" customWidth="1"/>
    <col min="10233" max="10233" width="31.140625" style="123" customWidth="1"/>
    <col min="10234" max="10234" width="7.5703125" style="123" customWidth="1"/>
    <col min="10235" max="10235" width="2.42578125" style="123" customWidth="1"/>
    <col min="10236" max="10236" width="11.42578125" style="123" customWidth="1"/>
    <col min="10237" max="10237" width="2.42578125" style="123" customWidth="1"/>
    <col min="10238" max="10238" width="11.42578125" style="123" customWidth="1"/>
    <col min="10239" max="10239" width="2.42578125" style="123" customWidth="1"/>
    <col min="10240" max="10240" width="10.85546875" style="123" customWidth="1"/>
    <col min="10241" max="10241" width="2.42578125" style="123" customWidth="1"/>
    <col min="10242" max="10242" width="11.140625" style="123" customWidth="1"/>
    <col min="10243" max="10243" width="1.85546875" style="123" customWidth="1"/>
    <col min="10244" max="10244" width="11" style="123" customWidth="1"/>
    <col min="10245" max="10245" width="0.85546875" style="123" customWidth="1"/>
    <col min="10246" max="10246" width="1.85546875" style="123" customWidth="1"/>
    <col min="10247" max="10247" width="11.85546875" style="123" bestFit="1" customWidth="1"/>
    <col min="10248" max="10248" width="15.140625" style="123" bestFit="1" customWidth="1"/>
    <col min="10249" max="10249" width="5" style="123" customWidth="1"/>
    <col min="10250" max="10250" width="10.42578125" style="123" bestFit="1" customWidth="1"/>
    <col min="10251" max="10251" width="5" style="123" customWidth="1"/>
    <col min="10252" max="10252" width="10.42578125" style="123" bestFit="1" customWidth="1"/>
    <col min="10253" max="10255" width="8.85546875" style="123"/>
    <col min="10256" max="10256" width="10.42578125" style="123" bestFit="1" customWidth="1"/>
    <col min="10257" max="10485" width="8.85546875" style="123"/>
    <col min="10486" max="10486" width="3.42578125" style="123" customWidth="1"/>
    <col min="10487" max="10487" width="4.85546875" style="123" customWidth="1"/>
    <col min="10488" max="10488" width="5.42578125" style="123" customWidth="1"/>
    <col min="10489" max="10489" width="31.140625" style="123" customWidth="1"/>
    <col min="10490" max="10490" width="7.5703125" style="123" customWidth="1"/>
    <col min="10491" max="10491" width="2.42578125" style="123" customWidth="1"/>
    <col min="10492" max="10492" width="11.42578125" style="123" customWidth="1"/>
    <col min="10493" max="10493" width="2.42578125" style="123" customWidth="1"/>
    <col min="10494" max="10494" width="11.42578125" style="123" customWidth="1"/>
    <col min="10495" max="10495" width="2.42578125" style="123" customWidth="1"/>
    <col min="10496" max="10496" width="10.85546875" style="123" customWidth="1"/>
    <col min="10497" max="10497" width="2.42578125" style="123" customWidth="1"/>
    <col min="10498" max="10498" width="11.140625" style="123" customWidth="1"/>
    <col min="10499" max="10499" width="1.85546875" style="123" customWidth="1"/>
    <col min="10500" max="10500" width="11" style="123" customWidth="1"/>
    <col min="10501" max="10501" width="0.85546875" style="123" customWidth="1"/>
    <col min="10502" max="10502" width="1.85546875" style="123" customWidth="1"/>
    <col min="10503" max="10503" width="11.85546875" style="123" bestFit="1" customWidth="1"/>
    <col min="10504" max="10504" width="15.140625" style="123" bestFit="1" customWidth="1"/>
    <col min="10505" max="10505" width="5" style="123" customWidth="1"/>
    <col min="10506" max="10506" width="10.42578125" style="123" bestFit="1" customWidth="1"/>
    <col min="10507" max="10507" width="5" style="123" customWidth="1"/>
    <col min="10508" max="10508" width="10.42578125" style="123" bestFit="1" customWidth="1"/>
    <col min="10509" max="10511" width="8.85546875" style="123"/>
    <col min="10512" max="10512" width="10.42578125" style="123" bestFit="1" customWidth="1"/>
    <col min="10513" max="10741" width="8.85546875" style="123"/>
    <col min="10742" max="10742" width="3.42578125" style="123" customWidth="1"/>
    <col min="10743" max="10743" width="4.85546875" style="123" customWidth="1"/>
    <col min="10744" max="10744" width="5.42578125" style="123" customWidth="1"/>
    <col min="10745" max="10745" width="31.140625" style="123" customWidth="1"/>
    <col min="10746" max="10746" width="7.5703125" style="123" customWidth="1"/>
    <col min="10747" max="10747" width="2.42578125" style="123" customWidth="1"/>
    <col min="10748" max="10748" width="11.42578125" style="123" customWidth="1"/>
    <col min="10749" max="10749" width="2.42578125" style="123" customWidth="1"/>
    <col min="10750" max="10750" width="11.42578125" style="123" customWidth="1"/>
    <col min="10751" max="10751" width="2.42578125" style="123" customWidth="1"/>
    <col min="10752" max="10752" width="10.85546875" style="123" customWidth="1"/>
    <col min="10753" max="10753" width="2.42578125" style="123" customWidth="1"/>
    <col min="10754" max="10754" width="11.140625" style="123" customWidth="1"/>
    <col min="10755" max="10755" width="1.85546875" style="123" customWidth="1"/>
    <col min="10756" max="10756" width="11" style="123" customWidth="1"/>
    <col min="10757" max="10757" width="0.85546875" style="123" customWidth="1"/>
    <col min="10758" max="10758" width="1.85546875" style="123" customWidth="1"/>
    <col min="10759" max="10759" width="11.85546875" style="123" bestFit="1" customWidth="1"/>
    <col min="10760" max="10760" width="15.140625" style="123" bestFit="1" customWidth="1"/>
    <col min="10761" max="10761" width="5" style="123" customWidth="1"/>
    <col min="10762" max="10762" width="10.42578125" style="123" bestFit="1" customWidth="1"/>
    <col min="10763" max="10763" width="5" style="123" customWidth="1"/>
    <col min="10764" max="10764" width="10.42578125" style="123" bestFit="1" customWidth="1"/>
    <col min="10765" max="10767" width="8.85546875" style="123"/>
    <col min="10768" max="10768" width="10.42578125" style="123" bestFit="1" customWidth="1"/>
    <col min="10769" max="10997" width="8.85546875" style="123"/>
    <col min="10998" max="10998" width="3.42578125" style="123" customWidth="1"/>
    <col min="10999" max="10999" width="4.85546875" style="123" customWidth="1"/>
    <col min="11000" max="11000" width="5.42578125" style="123" customWidth="1"/>
    <col min="11001" max="11001" width="31.140625" style="123" customWidth="1"/>
    <col min="11002" max="11002" width="7.5703125" style="123" customWidth="1"/>
    <col min="11003" max="11003" width="2.42578125" style="123" customWidth="1"/>
    <col min="11004" max="11004" width="11.42578125" style="123" customWidth="1"/>
    <col min="11005" max="11005" width="2.42578125" style="123" customWidth="1"/>
    <col min="11006" max="11006" width="11.42578125" style="123" customWidth="1"/>
    <col min="11007" max="11007" width="2.42578125" style="123" customWidth="1"/>
    <col min="11008" max="11008" width="10.85546875" style="123" customWidth="1"/>
    <col min="11009" max="11009" width="2.42578125" style="123" customWidth="1"/>
    <col min="11010" max="11010" width="11.140625" style="123" customWidth="1"/>
    <col min="11011" max="11011" width="1.85546875" style="123" customWidth="1"/>
    <col min="11012" max="11012" width="11" style="123" customWidth="1"/>
    <col min="11013" max="11013" width="0.85546875" style="123" customWidth="1"/>
    <col min="11014" max="11014" width="1.85546875" style="123" customWidth="1"/>
    <col min="11015" max="11015" width="11.85546875" style="123" bestFit="1" customWidth="1"/>
    <col min="11016" max="11016" width="15.140625" style="123" bestFit="1" customWidth="1"/>
    <col min="11017" max="11017" width="5" style="123" customWidth="1"/>
    <col min="11018" max="11018" width="10.42578125" style="123" bestFit="1" customWidth="1"/>
    <col min="11019" max="11019" width="5" style="123" customWidth="1"/>
    <col min="11020" max="11020" width="10.42578125" style="123" bestFit="1" customWidth="1"/>
    <col min="11021" max="11023" width="8.85546875" style="123"/>
    <col min="11024" max="11024" width="10.42578125" style="123" bestFit="1" customWidth="1"/>
    <col min="11025" max="11253" width="8.85546875" style="123"/>
    <col min="11254" max="11254" width="3.42578125" style="123" customWidth="1"/>
    <col min="11255" max="11255" width="4.85546875" style="123" customWidth="1"/>
    <col min="11256" max="11256" width="5.42578125" style="123" customWidth="1"/>
    <col min="11257" max="11257" width="31.140625" style="123" customWidth="1"/>
    <col min="11258" max="11258" width="7.5703125" style="123" customWidth="1"/>
    <col min="11259" max="11259" width="2.42578125" style="123" customWidth="1"/>
    <col min="11260" max="11260" width="11.42578125" style="123" customWidth="1"/>
    <col min="11261" max="11261" width="2.42578125" style="123" customWidth="1"/>
    <col min="11262" max="11262" width="11.42578125" style="123" customWidth="1"/>
    <col min="11263" max="11263" width="2.42578125" style="123" customWidth="1"/>
    <col min="11264" max="11264" width="10.85546875" style="123" customWidth="1"/>
    <col min="11265" max="11265" width="2.42578125" style="123" customWidth="1"/>
    <col min="11266" max="11266" width="11.140625" style="123" customWidth="1"/>
    <col min="11267" max="11267" width="1.85546875" style="123" customWidth="1"/>
    <col min="11268" max="11268" width="11" style="123" customWidth="1"/>
    <col min="11269" max="11269" width="0.85546875" style="123" customWidth="1"/>
    <col min="11270" max="11270" width="1.85546875" style="123" customWidth="1"/>
    <col min="11271" max="11271" width="11.85546875" style="123" bestFit="1" customWidth="1"/>
    <col min="11272" max="11272" width="15.140625" style="123" bestFit="1" customWidth="1"/>
    <col min="11273" max="11273" width="5" style="123" customWidth="1"/>
    <col min="11274" max="11274" width="10.42578125" style="123" bestFit="1" customWidth="1"/>
    <col min="11275" max="11275" width="5" style="123" customWidth="1"/>
    <col min="11276" max="11276" width="10.42578125" style="123" bestFit="1" customWidth="1"/>
    <col min="11277" max="11279" width="8.85546875" style="123"/>
    <col min="11280" max="11280" width="10.42578125" style="123" bestFit="1" customWidth="1"/>
    <col min="11281" max="11509" width="8.85546875" style="123"/>
    <col min="11510" max="11510" width="3.42578125" style="123" customWidth="1"/>
    <col min="11511" max="11511" width="4.85546875" style="123" customWidth="1"/>
    <col min="11512" max="11512" width="5.42578125" style="123" customWidth="1"/>
    <col min="11513" max="11513" width="31.140625" style="123" customWidth="1"/>
    <col min="11514" max="11514" width="7.5703125" style="123" customWidth="1"/>
    <col min="11515" max="11515" width="2.42578125" style="123" customWidth="1"/>
    <col min="11516" max="11516" width="11.42578125" style="123" customWidth="1"/>
    <col min="11517" max="11517" width="2.42578125" style="123" customWidth="1"/>
    <col min="11518" max="11518" width="11.42578125" style="123" customWidth="1"/>
    <col min="11519" max="11519" width="2.42578125" style="123" customWidth="1"/>
    <col min="11520" max="11520" width="10.85546875" style="123" customWidth="1"/>
    <col min="11521" max="11521" width="2.42578125" style="123" customWidth="1"/>
    <col min="11522" max="11522" width="11.140625" style="123" customWidth="1"/>
    <col min="11523" max="11523" width="1.85546875" style="123" customWidth="1"/>
    <col min="11524" max="11524" width="11" style="123" customWidth="1"/>
    <col min="11525" max="11525" width="0.85546875" style="123" customWidth="1"/>
    <col min="11526" max="11526" width="1.85546875" style="123" customWidth="1"/>
    <col min="11527" max="11527" width="11.85546875" style="123" bestFit="1" customWidth="1"/>
    <col min="11528" max="11528" width="15.140625" style="123" bestFit="1" customWidth="1"/>
    <col min="11529" max="11529" width="5" style="123" customWidth="1"/>
    <col min="11530" max="11530" width="10.42578125" style="123" bestFit="1" customWidth="1"/>
    <col min="11531" max="11531" width="5" style="123" customWidth="1"/>
    <col min="11532" max="11532" width="10.42578125" style="123" bestFit="1" customWidth="1"/>
    <col min="11533" max="11535" width="8.85546875" style="123"/>
    <col min="11536" max="11536" width="10.42578125" style="123" bestFit="1" customWidth="1"/>
    <col min="11537" max="11765" width="8.85546875" style="123"/>
    <col min="11766" max="11766" width="3.42578125" style="123" customWidth="1"/>
    <col min="11767" max="11767" width="4.85546875" style="123" customWidth="1"/>
    <col min="11768" max="11768" width="5.42578125" style="123" customWidth="1"/>
    <col min="11769" max="11769" width="31.140625" style="123" customWidth="1"/>
    <col min="11770" max="11770" width="7.5703125" style="123" customWidth="1"/>
    <col min="11771" max="11771" width="2.42578125" style="123" customWidth="1"/>
    <col min="11772" max="11772" width="11.42578125" style="123" customWidth="1"/>
    <col min="11773" max="11773" width="2.42578125" style="123" customWidth="1"/>
    <col min="11774" max="11774" width="11.42578125" style="123" customWidth="1"/>
    <col min="11775" max="11775" width="2.42578125" style="123" customWidth="1"/>
    <col min="11776" max="11776" width="10.85546875" style="123" customWidth="1"/>
    <col min="11777" max="11777" width="2.42578125" style="123" customWidth="1"/>
    <col min="11778" max="11778" width="11.140625" style="123" customWidth="1"/>
    <col min="11779" max="11779" width="1.85546875" style="123" customWidth="1"/>
    <col min="11780" max="11780" width="11" style="123" customWidth="1"/>
    <col min="11781" max="11781" width="0.85546875" style="123" customWidth="1"/>
    <col min="11782" max="11782" width="1.85546875" style="123" customWidth="1"/>
    <col min="11783" max="11783" width="11.85546875" style="123" bestFit="1" customWidth="1"/>
    <col min="11784" max="11784" width="15.140625" style="123" bestFit="1" customWidth="1"/>
    <col min="11785" max="11785" width="5" style="123" customWidth="1"/>
    <col min="11786" max="11786" width="10.42578125" style="123" bestFit="1" customWidth="1"/>
    <col min="11787" max="11787" width="5" style="123" customWidth="1"/>
    <col min="11788" max="11788" width="10.42578125" style="123" bestFit="1" customWidth="1"/>
    <col min="11789" max="11791" width="8.85546875" style="123"/>
    <col min="11792" max="11792" width="10.42578125" style="123" bestFit="1" customWidth="1"/>
    <col min="11793" max="12021" width="8.85546875" style="123"/>
    <col min="12022" max="12022" width="3.42578125" style="123" customWidth="1"/>
    <col min="12023" max="12023" width="4.85546875" style="123" customWidth="1"/>
    <col min="12024" max="12024" width="5.42578125" style="123" customWidth="1"/>
    <col min="12025" max="12025" width="31.140625" style="123" customWidth="1"/>
    <col min="12026" max="12026" width="7.5703125" style="123" customWidth="1"/>
    <col min="12027" max="12027" width="2.42578125" style="123" customWidth="1"/>
    <col min="12028" max="12028" width="11.42578125" style="123" customWidth="1"/>
    <col min="12029" max="12029" width="2.42578125" style="123" customWidth="1"/>
    <col min="12030" max="12030" width="11.42578125" style="123" customWidth="1"/>
    <col min="12031" max="12031" width="2.42578125" style="123" customWidth="1"/>
    <col min="12032" max="12032" width="10.85546875" style="123" customWidth="1"/>
    <col min="12033" max="12033" width="2.42578125" style="123" customWidth="1"/>
    <col min="12034" max="12034" width="11.140625" style="123" customWidth="1"/>
    <col min="12035" max="12035" width="1.85546875" style="123" customWidth="1"/>
    <col min="12036" max="12036" width="11" style="123" customWidth="1"/>
    <col min="12037" max="12037" width="0.85546875" style="123" customWidth="1"/>
    <col min="12038" max="12038" width="1.85546875" style="123" customWidth="1"/>
    <col min="12039" max="12039" width="11.85546875" style="123" bestFit="1" customWidth="1"/>
    <col min="12040" max="12040" width="15.140625" style="123" bestFit="1" customWidth="1"/>
    <col min="12041" max="12041" width="5" style="123" customWidth="1"/>
    <col min="12042" max="12042" width="10.42578125" style="123" bestFit="1" customWidth="1"/>
    <col min="12043" max="12043" width="5" style="123" customWidth="1"/>
    <col min="12044" max="12044" width="10.42578125" style="123" bestFit="1" customWidth="1"/>
    <col min="12045" max="12047" width="8.85546875" style="123"/>
    <col min="12048" max="12048" width="10.42578125" style="123" bestFit="1" customWidth="1"/>
    <col min="12049" max="12277" width="8.85546875" style="123"/>
    <col min="12278" max="12278" width="3.42578125" style="123" customWidth="1"/>
    <col min="12279" max="12279" width="4.85546875" style="123" customWidth="1"/>
    <col min="12280" max="12280" width="5.42578125" style="123" customWidth="1"/>
    <col min="12281" max="12281" width="31.140625" style="123" customWidth="1"/>
    <col min="12282" max="12282" width="7.5703125" style="123" customWidth="1"/>
    <col min="12283" max="12283" width="2.42578125" style="123" customWidth="1"/>
    <col min="12284" max="12284" width="11.42578125" style="123" customWidth="1"/>
    <col min="12285" max="12285" width="2.42578125" style="123" customWidth="1"/>
    <col min="12286" max="12286" width="11.42578125" style="123" customWidth="1"/>
    <col min="12287" max="12287" width="2.42578125" style="123" customWidth="1"/>
    <col min="12288" max="12288" width="10.85546875" style="123" customWidth="1"/>
    <col min="12289" max="12289" width="2.42578125" style="123" customWidth="1"/>
    <col min="12290" max="12290" width="11.140625" style="123" customWidth="1"/>
    <col min="12291" max="12291" width="1.85546875" style="123" customWidth="1"/>
    <col min="12292" max="12292" width="11" style="123" customWidth="1"/>
    <col min="12293" max="12293" width="0.85546875" style="123" customWidth="1"/>
    <col min="12294" max="12294" width="1.85546875" style="123" customWidth="1"/>
    <col min="12295" max="12295" width="11.85546875" style="123" bestFit="1" customWidth="1"/>
    <col min="12296" max="12296" width="15.140625" style="123" bestFit="1" customWidth="1"/>
    <col min="12297" max="12297" width="5" style="123" customWidth="1"/>
    <col min="12298" max="12298" width="10.42578125" style="123" bestFit="1" customWidth="1"/>
    <col min="12299" max="12299" width="5" style="123" customWidth="1"/>
    <col min="12300" max="12300" width="10.42578125" style="123" bestFit="1" customWidth="1"/>
    <col min="12301" max="12303" width="8.85546875" style="123"/>
    <col min="12304" max="12304" width="10.42578125" style="123" bestFit="1" customWidth="1"/>
    <col min="12305" max="12533" width="8.85546875" style="123"/>
    <col min="12534" max="12534" width="3.42578125" style="123" customWidth="1"/>
    <col min="12535" max="12535" width="4.85546875" style="123" customWidth="1"/>
    <col min="12536" max="12536" width="5.42578125" style="123" customWidth="1"/>
    <col min="12537" max="12537" width="31.140625" style="123" customWidth="1"/>
    <col min="12538" max="12538" width="7.5703125" style="123" customWidth="1"/>
    <col min="12539" max="12539" width="2.42578125" style="123" customWidth="1"/>
    <col min="12540" max="12540" width="11.42578125" style="123" customWidth="1"/>
    <col min="12541" max="12541" width="2.42578125" style="123" customWidth="1"/>
    <col min="12542" max="12542" width="11.42578125" style="123" customWidth="1"/>
    <col min="12543" max="12543" width="2.42578125" style="123" customWidth="1"/>
    <col min="12544" max="12544" width="10.85546875" style="123" customWidth="1"/>
    <col min="12545" max="12545" width="2.42578125" style="123" customWidth="1"/>
    <col min="12546" max="12546" width="11.140625" style="123" customWidth="1"/>
    <col min="12547" max="12547" width="1.85546875" style="123" customWidth="1"/>
    <col min="12548" max="12548" width="11" style="123" customWidth="1"/>
    <col min="12549" max="12549" width="0.85546875" style="123" customWidth="1"/>
    <col min="12550" max="12550" width="1.85546875" style="123" customWidth="1"/>
    <col min="12551" max="12551" width="11.85546875" style="123" bestFit="1" customWidth="1"/>
    <col min="12552" max="12552" width="15.140625" style="123" bestFit="1" customWidth="1"/>
    <col min="12553" max="12553" width="5" style="123" customWidth="1"/>
    <col min="12554" max="12554" width="10.42578125" style="123" bestFit="1" customWidth="1"/>
    <col min="12555" max="12555" width="5" style="123" customWidth="1"/>
    <col min="12556" max="12556" width="10.42578125" style="123" bestFit="1" customWidth="1"/>
    <col min="12557" max="12559" width="8.85546875" style="123"/>
    <col min="12560" max="12560" width="10.42578125" style="123" bestFit="1" customWidth="1"/>
    <col min="12561" max="12789" width="8.85546875" style="123"/>
    <col min="12790" max="12790" width="3.42578125" style="123" customWidth="1"/>
    <col min="12791" max="12791" width="4.85546875" style="123" customWidth="1"/>
    <col min="12792" max="12792" width="5.42578125" style="123" customWidth="1"/>
    <col min="12793" max="12793" width="31.140625" style="123" customWidth="1"/>
    <col min="12794" max="12794" width="7.5703125" style="123" customWidth="1"/>
    <col min="12795" max="12795" width="2.42578125" style="123" customWidth="1"/>
    <col min="12796" max="12796" width="11.42578125" style="123" customWidth="1"/>
    <col min="12797" max="12797" width="2.42578125" style="123" customWidth="1"/>
    <col min="12798" max="12798" width="11.42578125" style="123" customWidth="1"/>
    <col min="12799" max="12799" width="2.42578125" style="123" customWidth="1"/>
    <col min="12800" max="12800" width="10.85546875" style="123" customWidth="1"/>
    <col min="12801" max="12801" width="2.42578125" style="123" customWidth="1"/>
    <col min="12802" max="12802" width="11.140625" style="123" customWidth="1"/>
    <col min="12803" max="12803" width="1.85546875" style="123" customWidth="1"/>
    <col min="12804" max="12804" width="11" style="123" customWidth="1"/>
    <col min="12805" max="12805" width="0.85546875" style="123" customWidth="1"/>
    <col min="12806" max="12806" width="1.85546875" style="123" customWidth="1"/>
    <col min="12807" max="12807" width="11.85546875" style="123" bestFit="1" customWidth="1"/>
    <col min="12808" max="12808" width="15.140625" style="123" bestFit="1" customWidth="1"/>
    <col min="12809" max="12809" width="5" style="123" customWidth="1"/>
    <col min="12810" max="12810" width="10.42578125" style="123" bestFit="1" customWidth="1"/>
    <col min="12811" max="12811" width="5" style="123" customWidth="1"/>
    <col min="12812" max="12812" width="10.42578125" style="123" bestFit="1" customWidth="1"/>
    <col min="12813" max="12815" width="8.85546875" style="123"/>
    <col min="12816" max="12816" width="10.42578125" style="123" bestFit="1" customWidth="1"/>
    <col min="12817" max="13045" width="8.85546875" style="123"/>
    <col min="13046" max="13046" width="3.42578125" style="123" customWidth="1"/>
    <col min="13047" max="13047" width="4.85546875" style="123" customWidth="1"/>
    <col min="13048" max="13048" width="5.42578125" style="123" customWidth="1"/>
    <col min="13049" max="13049" width="31.140625" style="123" customWidth="1"/>
    <col min="13050" max="13050" width="7.5703125" style="123" customWidth="1"/>
    <col min="13051" max="13051" width="2.42578125" style="123" customWidth="1"/>
    <col min="13052" max="13052" width="11.42578125" style="123" customWidth="1"/>
    <col min="13053" max="13053" width="2.42578125" style="123" customWidth="1"/>
    <col min="13054" max="13054" width="11.42578125" style="123" customWidth="1"/>
    <col min="13055" max="13055" width="2.42578125" style="123" customWidth="1"/>
    <col min="13056" max="13056" width="10.85546875" style="123" customWidth="1"/>
    <col min="13057" max="13057" width="2.42578125" style="123" customWidth="1"/>
    <col min="13058" max="13058" width="11.140625" style="123" customWidth="1"/>
    <col min="13059" max="13059" width="1.85546875" style="123" customWidth="1"/>
    <col min="13060" max="13060" width="11" style="123" customWidth="1"/>
    <col min="13061" max="13061" width="0.85546875" style="123" customWidth="1"/>
    <col min="13062" max="13062" width="1.85546875" style="123" customWidth="1"/>
    <col min="13063" max="13063" width="11.85546875" style="123" bestFit="1" customWidth="1"/>
    <col min="13064" max="13064" width="15.140625" style="123" bestFit="1" customWidth="1"/>
    <col min="13065" max="13065" width="5" style="123" customWidth="1"/>
    <col min="13066" max="13066" width="10.42578125" style="123" bestFit="1" customWidth="1"/>
    <col min="13067" max="13067" width="5" style="123" customWidth="1"/>
    <col min="13068" max="13068" width="10.42578125" style="123" bestFit="1" customWidth="1"/>
    <col min="13069" max="13071" width="8.85546875" style="123"/>
    <col min="13072" max="13072" width="10.42578125" style="123" bestFit="1" customWidth="1"/>
    <col min="13073" max="13301" width="8.85546875" style="123"/>
    <col min="13302" max="13302" width="3.42578125" style="123" customWidth="1"/>
    <col min="13303" max="13303" width="4.85546875" style="123" customWidth="1"/>
    <col min="13304" max="13304" width="5.42578125" style="123" customWidth="1"/>
    <col min="13305" max="13305" width="31.140625" style="123" customWidth="1"/>
    <col min="13306" max="13306" width="7.5703125" style="123" customWidth="1"/>
    <col min="13307" max="13307" width="2.42578125" style="123" customWidth="1"/>
    <col min="13308" max="13308" width="11.42578125" style="123" customWidth="1"/>
    <col min="13309" max="13309" width="2.42578125" style="123" customWidth="1"/>
    <col min="13310" max="13310" width="11.42578125" style="123" customWidth="1"/>
    <col min="13311" max="13311" width="2.42578125" style="123" customWidth="1"/>
    <col min="13312" max="13312" width="10.85546875" style="123" customWidth="1"/>
    <col min="13313" max="13313" width="2.42578125" style="123" customWidth="1"/>
    <col min="13314" max="13314" width="11.140625" style="123" customWidth="1"/>
    <col min="13315" max="13315" width="1.85546875" style="123" customWidth="1"/>
    <col min="13316" max="13316" width="11" style="123" customWidth="1"/>
    <col min="13317" max="13317" width="0.85546875" style="123" customWidth="1"/>
    <col min="13318" max="13318" width="1.85546875" style="123" customWidth="1"/>
    <col min="13319" max="13319" width="11.85546875" style="123" bestFit="1" customWidth="1"/>
    <col min="13320" max="13320" width="15.140625" style="123" bestFit="1" customWidth="1"/>
    <col min="13321" max="13321" width="5" style="123" customWidth="1"/>
    <col min="13322" max="13322" width="10.42578125" style="123" bestFit="1" customWidth="1"/>
    <col min="13323" max="13323" width="5" style="123" customWidth="1"/>
    <col min="13324" max="13324" width="10.42578125" style="123" bestFit="1" customWidth="1"/>
    <col min="13325" max="13327" width="8.85546875" style="123"/>
    <col min="13328" max="13328" width="10.42578125" style="123" bestFit="1" customWidth="1"/>
    <col min="13329" max="13557" width="8.85546875" style="123"/>
    <col min="13558" max="13558" width="3.42578125" style="123" customWidth="1"/>
    <col min="13559" max="13559" width="4.85546875" style="123" customWidth="1"/>
    <col min="13560" max="13560" width="5.42578125" style="123" customWidth="1"/>
    <col min="13561" max="13561" width="31.140625" style="123" customWidth="1"/>
    <col min="13562" max="13562" width="7.5703125" style="123" customWidth="1"/>
    <col min="13563" max="13563" width="2.42578125" style="123" customWidth="1"/>
    <col min="13564" max="13564" width="11.42578125" style="123" customWidth="1"/>
    <col min="13565" max="13565" width="2.42578125" style="123" customWidth="1"/>
    <col min="13566" max="13566" width="11.42578125" style="123" customWidth="1"/>
    <col min="13567" max="13567" width="2.42578125" style="123" customWidth="1"/>
    <col min="13568" max="13568" width="10.85546875" style="123" customWidth="1"/>
    <col min="13569" max="13569" width="2.42578125" style="123" customWidth="1"/>
    <col min="13570" max="13570" width="11.140625" style="123" customWidth="1"/>
    <col min="13571" max="13571" width="1.85546875" style="123" customWidth="1"/>
    <col min="13572" max="13572" width="11" style="123" customWidth="1"/>
    <col min="13573" max="13573" width="0.85546875" style="123" customWidth="1"/>
    <col min="13574" max="13574" width="1.85546875" style="123" customWidth="1"/>
    <col min="13575" max="13575" width="11.85546875" style="123" bestFit="1" customWidth="1"/>
    <col min="13576" max="13576" width="15.140625" style="123" bestFit="1" customWidth="1"/>
    <col min="13577" max="13577" width="5" style="123" customWidth="1"/>
    <col min="13578" max="13578" width="10.42578125" style="123" bestFit="1" customWidth="1"/>
    <col min="13579" max="13579" width="5" style="123" customWidth="1"/>
    <col min="13580" max="13580" width="10.42578125" style="123" bestFit="1" customWidth="1"/>
    <col min="13581" max="13583" width="8.85546875" style="123"/>
    <col min="13584" max="13584" width="10.42578125" style="123" bestFit="1" customWidth="1"/>
    <col min="13585" max="13813" width="8.85546875" style="123"/>
    <col min="13814" max="13814" width="3.42578125" style="123" customWidth="1"/>
    <col min="13815" max="13815" width="4.85546875" style="123" customWidth="1"/>
    <col min="13816" max="13816" width="5.42578125" style="123" customWidth="1"/>
    <col min="13817" max="13817" width="31.140625" style="123" customWidth="1"/>
    <col min="13818" max="13818" width="7.5703125" style="123" customWidth="1"/>
    <col min="13819" max="13819" width="2.42578125" style="123" customWidth="1"/>
    <col min="13820" max="13820" width="11.42578125" style="123" customWidth="1"/>
    <col min="13821" max="13821" width="2.42578125" style="123" customWidth="1"/>
    <col min="13822" max="13822" width="11.42578125" style="123" customWidth="1"/>
    <col min="13823" max="13823" width="2.42578125" style="123" customWidth="1"/>
    <col min="13824" max="13824" width="10.85546875" style="123" customWidth="1"/>
    <col min="13825" max="13825" width="2.42578125" style="123" customWidth="1"/>
    <col min="13826" max="13826" width="11.140625" style="123" customWidth="1"/>
    <col min="13827" max="13827" width="1.85546875" style="123" customWidth="1"/>
    <col min="13828" max="13828" width="11" style="123" customWidth="1"/>
    <col min="13829" max="13829" width="0.85546875" style="123" customWidth="1"/>
    <col min="13830" max="13830" width="1.85546875" style="123" customWidth="1"/>
    <col min="13831" max="13831" width="11.85546875" style="123" bestFit="1" customWidth="1"/>
    <col min="13832" max="13832" width="15.140625" style="123" bestFit="1" customWidth="1"/>
    <col min="13833" max="13833" width="5" style="123" customWidth="1"/>
    <col min="13834" max="13834" width="10.42578125" style="123" bestFit="1" customWidth="1"/>
    <col min="13835" max="13835" width="5" style="123" customWidth="1"/>
    <col min="13836" max="13836" width="10.42578125" style="123" bestFit="1" customWidth="1"/>
    <col min="13837" max="13839" width="8.85546875" style="123"/>
    <col min="13840" max="13840" width="10.42578125" style="123" bestFit="1" customWidth="1"/>
    <col min="13841" max="14069" width="8.85546875" style="123"/>
    <col min="14070" max="14070" width="3.42578125" style="123" customWidth="1"/>
    <col min="14071" max="14071" width="4.85546875" style="123" customWidth="1"/>
    <col min="14072" max="14072" width="5.42578125" style="123" customWidth="1"/>
    <col min="14073" max="14073" width="31.140625" style="123" customWidth="1"/>
    <col min="14074" max="14074" width="7.5703125" style="123" customWidth="1"/>
    <col min="14075" max="14075" width="2.42578125" style="123" customWidth="1"/>
    <col min="14076" max="14076" width="11.42578125" style="123" customWidth="1"/>
    <col min="14077" max="14077" width="2.42578125" style="123" customWidth="1"/>
    <col min="14078" max="14078" width="11.42578125" style="123" customWidth="1"/>
    <col min="14079" max="14079" width="2.42578125" style="123" customWidth="1"/>
    <col min="14080" max="14080" width="10.85546875" style="123" customWidth="1"/>
    <col min="14081" max="14081" width="2.42578125" style="123" customWidth="1"/>
    <col min="14082" max="14082" width="11.140625" style="123" customWidth="1"/>
    <col min="14083" max="14083" width="1.85546875" style="123" customWidth="1"/>
    <col min="14084" max="14084" width="11" style="123" customWidth="1"/>
    <col min="14085" max="14085" width="0.85546875" style="123" customWidth="1"/>
    <col min="14086" max="14086" width="1.85546875" style="123" customWidth="1"/>
    <col min="14087" max="14087" width="11.85546875" style="123" bestFit="1" customWidth="1"/>
    <col min="14088" max="14088" width="15.140625" style="123" bestFit="1" customWidth="1"/>
    <col min="14089" max="14089" width="5" style="123" customWidth="1"/>
    <col min="14090" max="14090" width="10.42578125" style="123" bestFit="1" customWidth="1"/>
    <col min="14091" max="14091" width="5" style="123" customWidth="1"/>
    <col min="14092" max="14092" width="10.42578125" style="123" bestFit="1" customWidth="1"/>
    <col min="14093" max="14095" width="8.85546875" style="123"/>
    <col min="14096" max="14096" width="10.42578125" style="123" bestFit="1" customWidth="1"/>
    <col min="14097" max="14325" width="8.85546875" style="123"/>
    <col min="14326" max="14326" width="3.42578125" style="123" customWidth="1"/>
    <col min="14327" max="14327" width="4.85546875" style="123" customWidth="1"/>
    <col min="14328" max="14328" width="5.42578125" style="123" customWidth="1"/>
    <col min="14329" max="14329" width="31.140625" style="123" customWidth="1"/>
    <col min="14330" max="14330" width="7.5703125" style="123" customWidth="1"/>
    <col min="14331" max="14331" width="2.42578125" style="123" customWidth="1"/>
    <col min="14332" max="14332" width="11.42578125" style="123" customWidth="1"/>
    <col min="14333" max="14333" width="2.42578125" style="123" customWidth="1"/>
    <col min="14334" max="14334" width="11.42578125" style="123" customWidth="1"/>
    <col min="14335" max="14335" width="2.42578125" style="123" customWidth="1"/>
    <col min="14336" max="14336" width="10.85546875" style="123" customWidth="1"/>
    <col min="14337" max="14337" width="2.42578125" style="123" customWidth="1"/>
    <col min="14338" max="14338" width="11.140625" style="123" customWidth="1"/>
    <col min="14339" max="14339" width="1.85546875" style="123" customWidth="1"/>
    <col min="14340" max="14340" width="11" style="123" customWidth="1"/>
    <col min="14341" max="14341" width="0.85546875" style="123" customWidth="1"/>
    <col min="14342" max="14342" width="1.85546875" style="123" customWidth="1"/>
    <col min="14343" max="14343" width="11.85546875" style="123" bestFit="1" customWidth="1"/>
    <col min="14344" max="14344" width="15.140625" style="123" bestFit="1" customWidth="1"/>
    <col min="14345" max="14345" width="5" style="123" customWidth="1"/>
    <col min="14346" max="14346" width="10.42578125" style="123" bestFit="1" customWidth="1"/>
    <col min="14347" max="14347" width="5" style="123" customWidth="1"/>
    <col min="14348" max="14348" width="10.42578125" style="123" bestFit="1" customWidth="1"/>
    <col min="14349" max="14351" width="8.85546875" style="123"/>
    <col min="14352" max="14352" width="10.42578125" style="123" bestFit="1" customWidth="1"/>
    <col min="14353" max="14581" width="8.85546875" style="123"/>
    <col min="14582" max="14582" width="3.42578125" style="123" customWidth="1"/>
    <col min="14583" max="14583" width="4.85546875" style="123" customWidth="1"/>
    <col min="14584" max="14584" width="5.42578125" style="123" customWidth="1"/>
    <col min="14585" max="14585" width="31.140625" style="123" customWidth="1"/>
    <col min="14586" max="14586" width="7.5703125" style="123" customWidth="1"/>
    <col min="14587" max="14587" width="2.42578125" style="123" customWidth="1"/>
    <col min="14588" max="14588" width="11.42578125" style="123" customWidth="1"/>
    <col min="14589" max="14589" width="2.42578125" style="123" customWidth="1"/>
    <col min="14590" max="14590" width="11.42578125" style="123" customWidth="1"/>
    <col min="14591" max="14591" width="2.42578125" style="123" customWidth="1"/>
    <col min="14592" max="14592" width="10.85546875" style="123" customWidth="1"/>
    <col min="14593" max="14593" width="2.42578125" style="123" customWidth="1"/>
    <col min="14594" max="14594" width="11.140625" style="123" customWidth="1"/>
    <col min="14595" max="14595" width="1.85546875" style="123" customWidth="1"/>
    <col min="14596" max="14596" width="11" style="123" customWidth="1"/>
    <col min="14597" max="14597" width="0.85546875" style="123" customWidth="1"/>
    <col min="14598" max="14598" width="1.85546875" style="123" customWidth="1"/>
    <col min="14599" max="14599" width="11.85546875" style="123" bestFit="1" customWidth="1"/>
    <col min="14600" max="14600" width="15.140625" style="123" bestFit="1" customWidth="1"/>
    <col min="14601" max="14601" width="5" style="123" customWidth="1"/>
    <col min="14602" max="14602" width="10.42578125" style="123" bestFit="1" customWidth="1"/>
    <col min="14603" max="14603" width="5" style="123" customWidth="1"/>
    <col min="14604" max="14604" width="10.42578125" style="123" bestFit="1" customWidth="1"/>
    <col min="14605" max="14607" width="8.85546875" style="123"/>
    <col min="14608" max="14608" width="10.42578125" style="123" bestFit="1" customWidth="1"/>
    <col min="14609" max="14837" width="8.85546875" style="123"/>
    <col min="14838" max="14838" width="3.42578125" style="123" customWidth="1"/>
    <col min="14839" max="14839" width="4.85546875" style="123" customWidth="1"/>
    <col min="14840" max="14840" width="5.42578125" style="123" customWidth="1"/>
    <col min="14841" max="14841" width="31.140625" style="123" customWidth="1"/>
    <col min="14842" max="14842" width="7.5703125" style="123" customWidth="1"/>
    <col min="14843" max="14843" width="2.42578125" style="123" customWidth="1"/>
    <col min="14844" max="14844" width="11.42578125" style="123" customWidth="1"/>
    <col min="14845" max="14845" width="2.42578125" style="123" customWidth="1"/>
    <col min="14846" max="14846" width="11.42578125" style="123" customWidth="1"/>
    <col min="14847" max="14847" width="2.42578125" style="123" customWidth="1"/>
    <col min="14848" max="14848" width="10.85546875" style="123" customWidth="1"/>
    <col min="14849" max="14849" width="2.42578125" style="123" customWidth="1"/>
    <col min="14850" max="14850" width="11.140625" style="123" customWidth="1"/>
    <col min="14851" max="14851" width="1.85546875" style="123" customWidth="1"/>
    <col min="14852" max="14852" width="11" style="123" customWidth="1"/>
    <col min="14853" max="14853" width="0.85546875" style="123" customWidth="1"/>
    <col min="14854" max="14854" width="1.85546875" style="123" customWidth="1"/>
    <col min="14855" max="14855" width="11.85546875" style="123" bestFit="1" customWidth="1"/>
    <col min="14856" max="14856" width="15.140625" style="123" bestFit="1" customWidth="1"/>
    <col min="14857" max="14857" width="5" style="123" customWidth="1"/>
    <col min="14858" max="14858" width="10.42578125" style="123" bestFit="1" customWidth="1"/>
    <col min="14859" max="14859" width="5" style="123" customWidth="1"/>
    <col min="14860" max="14860" width="10.42578125" style="123" bestFit="1" customWidth="1"/>
    <col min="14861" max="14863" width="8.85546875" style="123"/>
    <col min="14864" max="14864" width="10.42578125" style="123" bestFit="1" customWidth="1"/>
    <col min="14865" max="15093" width="8.85546875" style="123"/>
    <col min="15094" max="15094" width="3.42578125" style="123" customWidth="1"/>
    <col min="15095" max="15095" width="4.85546875" style="123" customWidth="1"/>
    <col min="15096" max="15096" width="5.42578125" style="123" customWidth="1"/>
    <col min="15097" max="15097" width="31.140625" style="123" customWidth="1"/>
    <col min="15098" max="15098" width="7.5703125" style="123" customWidth="1"/>
    <col min="15099" max="15099" width="2.42578125" style="123" customWidth="1"/>
    <col min="15100" max="15100" width="11.42578125" style="123" customWidth="1"/>
    <col min="15101" max="15101" width="2.42578125" style="123" customWidth="1"/>
    <col min="15102" max="15102" width="11.42578125" style="123" customWidth="1"/>
    <col min="15103" max="15103" width="2.42578125" style="123" customWidth="1"/>
    <col min="15104" max="15104" width="10.85546875" style="123" customWidth="1"/>
    <col min="15105" max="15105" width="2.42578125" style="123" customWidth="1"/>
    <col min="15106" max="15106" width="11.140625" style="123" customWidth="1"/>
    <col min="15107" max="15107" width="1.85546875" style="123" customWidth="1"/>
    <col min="15108" max="15108" width="11" style="123" customWidth="1"/>
    <col min="15109" max="15109" width="0.85546875" style="123" customWidth="1"/>
    <col min="15110" max="15110" width="1.85546875" style="123" customWidth="1"/>
    <col min="15111" max="15111" width="11.85546875" style="123" bestFit="1" customWidth="1"/>
    <col min="15112" max="15112" width="15.140625" style="123" bestFit="1" customWidth="1"/>
    <col min="15113" max="15113" width="5" style="123" customWidth="1"/>
    <col min="15114" max="15114" width="10.42578125" style="123" bestFit="1" customWidth="1"/>
    <col min="15115" max="15115" width="5" style="123" customWidth="1"/>
    <col min="15116" max="15116" width="10.42578125" style="123" bestFit="1" customWidth="1"/>
    <col min="15117" max="15119" width="8.85546875" style="123"/>
    <col min="15120" max="15120" width="10.42578125" style="123" bestFit="1" customWidth="1"/>
    <col min="15121" max="15349" width="8.85546875" style="123"/>
    <col min="15350" max="15350" width="3.42578125" style="123" customWidth="1"/>
    <col min="15351" max="15351" width="4.85546875" style="123" customWidth="1"/>
    <col min="15352" max="15352" width="5.42578125" style="123" customWidth="1"/>
    <col min="15353" max="15353" width="31.140625" style="123" customWidth="1"/>
    <col min="15354" max="15354" width="7.5703125" style="123" customWidth="1"/>
    <col min="15355" max="15355" width="2.42578125" style="123" customWidth="1"/>
    <col min="15356" max="15356" width="11.42578125" style="123" customWidth="1"/>
    <col min="15357" max="15357" width="2.42578125" style="123" customWidth="1"/>
    <col min="15358" max="15358" width="11.42578125" style="123" customWidth="1"/>
    <col min="15359" max="15359" width="2.42578125" style="123" customWidth="1"/>
    <col min="15360" max="15360" width="10.85546875" style="123" customWidth="1"/>
    <col min="15361" max="15361" width="2.42578125" style="123" customWidth="1"/>
    <col min="15362" max="15362" width="11.140625" style="123" customWidth="1"/>
    <col min="15363" max="15363" width="1.85546875" style="123" customWidth="1"/>
    <col min="15364" max="15364" width="11" style="123" customWidth="1"/>
    <col min="15365" max="15365" width="0.85546875" style="123" customWidth="1"/>
    <col min="15366" max="15366" width="1.85546875" style="123" customWidth="1"/>
    <col min="15367" max="15367" width="11.85546875" style="123" bestFit="1" customWidth="1"/>
    <col min="15368" max="15368" width="15.140625" style="123" bestFit="1" customWidth="1"/>
    <col min="15369" max="15369" width="5" style="123" customWidth="1"/>
    <col min="15370" max="15370" width="10.42578125" style="123" bestFit="1" customWidth="1"/>
    <col min="15371" max="15371" width="5" style="123" customWidth="1"/>
    <col min="15372" max="15372" width="10.42578125" style="123" bestFit="1" customWidth="1"/>
    <col min="15373" max="15375" width="8.85546875" style="123"/>
    <col min="15376" max="15376" width="10.42578125" style="123" bestFit="1" customWidth="1"/>
    <col min="15377" max="15605" width="8.85546875" style="123"/>
    <col min="15606" max="15606" width="3.42578125" style="123" customWidth="1"/>
    <col min="15607" max="15607" width="4.85546875" style="123" customWidth="1"/>
    <col min="15608" max="15608" width="5.42578125" style="123" customWidth="1"/>
    <col min="15609" max="15609" width="31.140625" style="123" customWidth="1"/>
    <col min="15610" max="15610" width="7.5703125" style="123" customWidth="1"/>
    <col min="15611" max="15611" width="2.42578125" style="123" customWidth="1"/>
    <col min="15612" max="15612" width="11.42578125" style="123" customWidth="1"/>
    <col min="15613" max="15613" width="2.42578125" style="123" customWidth="1"/>
    <col min="15614" max="15614" width="11.42578125" style="123" customWidth="1"/>
    <col min="15615" max="15615" width="2.42578125" style="123" customWidth="1"/>
    <col min="15616" max="15616" width="10.85546875" style="123" customWidth="1"/>
    <col min="15617" max="15617" width="2.42578125" style="123" customWidth="1"/>
    <col min="15618" max="15618" width="11.140625" style="123" customWidth="1"/>
    <col min="15619" max="15619" width="1.85546875" style="123" customWidth="1"/>
    <col min="15620" max="15620" width="11" style="123" customWidth="1"/>
    <col min="15621" max="15621" width="0.85546875" style="123" customWidth="1"/>
    <col min="15622" max="15622" width="1.85546875" style="123" customWidth="1"/>
    <col min="15623" max="15623" width="11.85546875" style="123" bestFit="1" customWidth="1"/>
    <col min="15624" max="15624" width="15.140625" style="123" bestFit="1" customWidth="1"/>
    <col min="15625" max="15625" width="5" style="123" customWidth="1"/>
    <col min="15626" max="15626" width="10.42578125" style="123" bestFit="1" customWidth="1"/>
    <col min="15627" max="15627" width="5" style="123" customWidth="1"/>
    <col min="15628" max="15628" width="10.42578125" style="123" bestFit="1" customWidth="1"/>
    <col min="15629" max="15631" width="8.85546875" style="123"/>
    <col min="15632" max="15632" width="10.42578125" style="123" bestFit="1" customWidth="1"/>
    <col min="15633" max="15861" width="8.85546875" style="123"/>
    <col min="15862" max="15862" width="3.42578125" style="123" customWidth="1"/>
    <col min="15863" max="15863" width="4.85546875" style="123" customWidth="1"/>
    <col min="15864" max="15864" width="5.42578125" style="123" customWidth="1"/>
    <col min="15865" max="15865" width="31.140625" style="123" customWidth="1"/>
    <col min="15866" max="15866" width="7.5703125" style="123" customWidth="1"/>
    <col min="15867" max="15867" width="2.42578125" style="123" customWidth="1"/>
    <col min="15868" max="15868" width="11.42578125" style="123" customWidth="1"/>
    <col min="15869" max="15869" width="2.42578125" style="123" customWidth="1"/>
    <col min="15870" max="15870" width="11.42578125" style="123" customWidth="1"/>
    <col min="15871" max="15871" width="2.42578125" style="123" customWidth="1"/>
    <col min="15872" max="15872" width="10.85546875" style="123" customWidth="1"/>
    <col min="15873" max="15873" width="2.42578125" style="123" customWidth="1"/>
    <col min="15874" max="15874" width="11.140625" style="123" customWidth="1"/>
    <col min="15875" max="15875" width="1.85546875" style="123" customWidth="1"/>
    <col min="15876" max="15876" width="11" style="123" customWidth="1"/>
    <col min="15877" max="15877" width="0.85546875" style="123" customWidth="1"/>
    <col min="15878" max="15878" width="1.85546875" style="123" customWidth="1"/>
    <col min="15879" max="15879" width="11.85546875" style="123" bestFit="1" customWidth="1"/>
    <col min="15880" max="15880" width="15.140625" style="123" bestFit="1" customWidth="1"/>
    <col min="15881" max="15881" width="5" style="123" customWidth="1"/>
    <col min="15882" max="15882" width="10.42578125" style="123" bestFit="1" customWidth="1"/>
    <col min="15883" max="15883" width="5" style="123" customWidth="1"/>
    <col min="15884" max="15884" width="10.42578125" style="123" bestFit="1" customWidth="1"/>
    <col min="15885" max="15887" width="8.85546875" style="123"/>
    <col min="15888" max="15888" width="10.42578125" style="123" bestFit="1" customWidth="1"/>
    <col min="15889" max="16117" width="8.85546875" style="123"/>
    <col min="16118" max="16118" width="3.42578125" style="123" customWidth="1"/>
    <col min="16119" max="16119" width="4.85546875" style="123" customWidth="1"/>
    <col min="16120" max="16120" width="5.42578125" style="123" customWidth="1"/>
    <col min="16121" max="16121" width="31.140625" style="123" customWidth="1"/>
    <col min="16122" max="16122" width="7.5703125" style="123" customWidth="1"/>
    <col min="16123" max="16123" width="2.42578125" style="123" customWidth="1"/>
    <col min="16124" max="16124" width="11.42578125" style="123" customWidth="1"/>
    <col min="16125" max="16125" width="2.42578125" style="123" customWidth="1"/>
    <col min="16126" max="16126" width="11.42578125" style="123" customWidth="1"/>
    <col min="16127" max="16127" width="2.42578125" style="123" customWidth="1"/>
    <col min="16128" max="16128" width="10.85546875" style="123" customWidth="1"/>
    <col min="16129" max="16129" width="2.42578125" style="123" customWidth="1"/>
    <col min="16130" max="16130" width="11.140625" style="123" customWidth="1"/>
    <col min="16131" max="16131" width="1.85546875" style="123" customWidth="1"/>
    <col min="16132" max="16132" width="11" style="123" customWidth="1"/>
    <col min="16133" max="16133" width="0.85546875" style="123" customWidth="1"/>
    <col min="16134" max="16134" width="1.85546875" style="123" customWidth="1"/>
    <col min="16135" max="16135" width="11.85546875" style="123" bestFit="1" customWidth="1"/>
    <col min="16136" max="16136" width="15.140625" style="123" bestFit="1" customWidth="1"/>
    <col min="16137" max="16137" width="5" style="123" customWidth="1"/>
    <col min="16138" max="16138" width="10.42578125" style="123" bestFit="1" customWidth="1"/>
    <col min="16139" max="16139" width="5" style="123" customWidth="1"/>
    <col min="16140" max="16140" width="10.42578125" style="123" bestFit="1" customWidth="1"/>
    <col min="16141" max="16143" width="8.85546875" style="123"/>
    <col min="16144" max="16144" width="10.42578125" style="123" bestFit="1" customWidth="1"/>
    <col min="16145" max="16371" width="8.85546875" style="123"/>
    <col min="16372" max="16380" width="9" style="123" customWidth="1"/>
    <col min="16381" max="16384" width="8.85546875" style="123"/>
  </cols>
  <sheetData>
    <row r="1" spans="1:13" s="4" customFormat="1" ht="30.75" customHeight="1" x14ac:dyDescent="0.4">
      <c r="B1" s="1993" t="str">
        <f>'سر برگ صفحات'!A1</f>
        <v>شرکت داروسازان التیام (سهامی خاص)</v>
      </c>
      <c r="C1" s="1993"/>
      <c r="D1" s="1993"/>
      <c r="E1" s="1993"/>
      <c r="F1" s="1993"/>
      <c r="G1" s="1993"/>
      <c r="H1" s="1993"/>
      <c r="I1" s="1993"/>
      <c r="J1" s="1993"/>
    </row>
    <row r="2" spans="1:13" s="4" customFormat="1" ht="30.75" customHeight="1" x14ac:dyDescent="0.4">
      <c r="B2" s="1994" t="str">
        <f>[9]HL!A14</f>
        <v>يادداشتهاي توضيحي صورت هاي مالي</v>
      </c>
      <c r="C2" s="1994"/>
      <c r="D2" s="1994"/>
      <c r="E2" s="1994"/>
      <c r="F2" s="1994"/>
      <c r="G2" s="1994"/>
      <c r="H2" s="1994"/>
      <c r="I2" s="1994"/>
      <c r="J2" s="1994"/>
    </row>
    <row r="3" spans="1:13" s="4" customFormat="1" ht="30.75" customHeight="1" x14ac:dyDescent="0.4">
      <c r="B3" s="1994" t="str">
        <f>'سر برگ صفحات'!A3</f>
        <v>سال مالی منتهی به 30 اسفند 1403</v>
      </c>
      <c r="C3" s="1994"/>
      <c r="D3" s="1994"/>
      <c r="E3" s="1994"/>
      <c r="F3" s="1994"/>
      <c r="G3" s="1994"/>
      <c r="H3" s="1994"/>
      <c r="I3" s="1994"/>
      <c r="J3" s="1994"/>
    </row>
    <row r="4" spans="1:13" s="4" customFormat="1" ht="27" customHeight="1" x14ac:dyDescent="0.4">
      <c r="B4" s="1232"/>
      <c r="C4" s="1232"/>
      <c r="D4" s="1232"/>
      <c r="E4" s="1239"/>
      <c r="F4" s="1232"/>
      <c r="G4" s="1232"/>
      <c r="H4" s="1232"/>
      <c r="I4" s="1232"/>
      <c r="J4" s="1232"/>
    </row>
    <row r="5" spans="1:13" s="14" customFormat="1" ht="26.25" customHeight="1" x14ac:dyDescent="0.25">
      <c r="B5" s="1255" t="s">
        <v>1832</v>
      </c>
      <c r="C5" s="1237" t="s">
        <v>179</v>
      </c>
      <c r="D5" s="44"/>
      <c r="E5" s="1113"/>
      <c r="G5" s="58"/>
      <c r="H5" s="58"/>
      <c r="I5" s="58"/>
    </row>
    <row r="6" spans="1:13" ht="30.75" customHeight="1" x14ac:dyDescent="0.45">
      <c r="A6" s="11"/>
      <c r="B6" s="1297" t="s">
        <v>1979</v>
      </c>
      <c r="C6" s="1298" t="s">
        <v>183</v>
      </c>
      <c r="D6" s="328"/>
      <c r="E6" s="1113"/>
      <c r="F6" s="11"/>
      <c r="G6" s="45"/>
      <c r="H6" s="45"/>
      <c r="I6" s="1306"/>
      <c r="J6" s="11"/>
      <c r="K6" s="11"/>
      <c r="L6" s="11"/>
      <c r="M6" s="11"/>
    </row>
    <row r="7" spans="1:13" s="21" customFormat="1" ht="30.75" customHeight="1" x14ac:dyDescent="0.5">
      <c r="B7" s="939"/>
      <c r="C7" s="154"/>
      <c r="D7" s="154"/>
      <c r="E7" s="1293" t="s">
        <v>1316</v>
      </c>
      <c r="F7" s="1237"/>
      <c r="G7" s="1293">
        <v>1403</v>
      </c>
      <c r="H7" s="1237"/>
      <c r="I7" s="1293">
        <v>1402</v>
      </c>
      <c r="J7" s="940"/>
    </row>
    <row r="8" spans="1:13" s="192" customFormat="1" ht="24.75" customHeight="1" x14ac:dyDescent="0.25">
      <c r="B8" s="249"/>
      <c r="E8" s="1305"/>
      <c r="F8" s="1300"/>
      <c r="G8" s="1301" t="s">
        <v>1592</v>
      </c>
      <c r="H8" s="1168"/>
      <c r="I8" s="1302" t="s">
        <v>1592</v>
      </c>
    </row>
    <row r="9" spans="1:13" ht="23.25" customHeight="1" x14ac:dyDescent="0.45">
      <c r="A9" s="11"/>
      <c r="B9" s="26"/>
      <c r="C9" s="1304" t="s">
        <v>181</v>
      </c>
      <c r="D9" s="154"/>
      <c r="E9" s="1294"/>
      <c r="F9" s="11"/>
      <c r="G9" s="45"/>
      <c r="H9" s="45"/>
      <c r="I9" s="1303"/>
      <c r="J9" s="11"/>
      <c r="K9" s="11"/>
      <c r="L9" s="1029"/>
      <c r="M9" s="1029"/>
    </row>
    <row r="10" spans="1:13" ht="27" customHeight="1" x14ac:dyDescent="0.45">
      <c r="A10" s="11"/>
      <c r="B10" s="26"/>
      <c r="C10" s="1117" t="s">
        <v>182</v>
      </c>
      <c r="D10" s="154"/>
      <c r="E10" s="1294"/>
      <c r="F10" s="11"/>
      <c r="G10" s="45"/>
      <c r="H10" s="45"/>
      <c r="I10" s="1303"/>
      <c r="J10" s="11"/>
      <c r="K10" s="11"/>
      <c r="L10" s="1029"/>
      <c r="M10" s="1029"/>
    </row>
    <row r="11" spans="1:13" ht="30.75" customHeight="1" x14ac:dyDescent="0.45">
      <c r="A11" s="1373" t="s">
        <v>1605</v>
      </c>
      <c r="B11" s="1572"/>
      <c r="C11" s="1123" t="s">
        <v>1713</v>
      </c>
      <c r="D11" s="1373"/>
      <c r="E11" s="1590" t="s">
        <v>2133</v>
      </c>
      <c r="F11" s="1122"/>
      <c r="G11" s="1541">
        <f>'60-20moin'!L18</f>
        <v>9178000561668</v>
      </c>
      <c r="H11" s="1541"/>
      <c r="I11" s="1923">
        <v>4164844191671</v>
      </c>
      <c r="J11" s="11"/>
      <c r="K11" s="11"/>
      <c r="L11" s="1029"/>
      <c r="M11" s="1029">
        <v>798890542164</v>
      </c>
    </row>
    <row r="12" spans="1:13" ht="30.75" customHeight="1" x14ac:dyDescent="0.45">
      <c r="A12" s="1373"/>
      <c r="B12" s="1572"/>
      <c r="C12" s="1123" t="s">
        <v>1714</v>
      </c>
      <c r="D12" s="1373"/>
      <c r="E12" s="1590" t="s">
        <v>2134</v>
      </c>
      <c r="F12" s="1122"/>
      <c r="G12" s="1541">
        <f>'60-20moin'!L17</f>
        <v>223539913155</v>
      </c>
      <c r="H12" s="1541"/>
      <c r="I12" s="1923">
        <v>68538643979</v>
      </c>
      <c r="J12" s="11"/>
      <c r="K12" s="11"/>
      <c r="L12" s="1029"/>
      <c r="M12" s="1029"/>
    </row>
    <row r="13" spans="1:13" ht="26.25" customHeight="1" x14ac:dyDescent="0.45">
      <c r="A13" s="1373"/>
      <c r="B13" s="1572"/>
      <c r="C13" s="1373"/>
      <c r="D13" s="1373"/>
      <c r="E13" s="1590"/>
      <c r="F13" s="998"/>
      <c r="G13" s="1874">
        <f>SUM(G11:G12)</f>
        <v>9401540474823</v>
      </c>
      <c r="H13" s="1145"/>
      <c r="I13" s="1924">
        <f>SUM(I11:I12)</f>
        <v>4233382835650</v>
      </c>
      <c r="J13" s="11"/>
      <c r="K13" s="11"/>
      <c r="L13" s="1029"/>
      <c r="M13" s="1029" t="e">
        <f>M11+#REF!</f>
        <v>#REF!</v>
      </c>
    </row>
    <row r="14" spans="1:13" ht="30.75" customHeight="1" x14ac:dyDescent="0.45">
      <c r="A14" s="1373"/>
      <c r="B14" s="1572"/>
      <c r="C14" s="1125" t="s">
        <v>184</v>
      </c>
      <c r="D14" s="43"/>
      <c r="E14" s="1587"/>
      <c r="F14" s="1373"/>
      <c r="G14" s="1807"/>
      <c r="H14" s="1807"/>
      <c r="I14" s="1808"/>
      <c r="J14" s="11"/>
      <c r="K14" s="11"/>
      <c r="L14" s="1029"/>
      <c r="M14" s="1029"/>
    </row>
    <row r="15" spans="1:13" s="1208" customFormat="1" ht="29.25" customHeight="1" x14ac:dyDescent="0.45">
      <c r="A15" s="1123" t="s">
        <v>1606</v>
      </c>
      <c r="B15" s="1268"/>
      <c r="C15" s="1123" t="s">
        <v>76</v>
      </c>
      <c r="D15" s="1123"/>
      <c r="E15" s="1590" t="s">
        <v>2135</v>
      </c>
      <c r="F15" s="1123"/>
      <c r="G15" s="1925">
        <f>'60-20moin'!K16</f>
        <v>4986953097879</v>
      </c>
      <c r="H15" s="1541"/>
      <c r="I15" s="1926">
        <v>4219361634226</v>
      </c>
      <c r="J15" s="34"/>
      <c r="K15" s="34"/>
      <c r="L15" s="1028"/>
      <c r="M15" s="1028"/>
    </row>
    <row r="16" spans="1:13" ht="30.75" customHeight="1" x14ac:dyDescent="0.45">
      <c r="A16" s="1373"/>
      <c r="B16" s="1572"/>
      <c r="C16" s="1123"/>
      <c r="D16" s="1373"/>
      <c r="E16" s="1590"/>
      <c r="F16" s="1573"/>
      <c r="G16" s="1927">
        <f>SUM(G15:G15)</f>
        <v>4986953097879</v>
      </c>
      <c r="H16" s="1151"/>
      <c r="I16" s="1928">
        <f>SUM(I15:I15)</f>
        <v>4219361634226</v>
      </c>
      <c r="J16" s="11"/>
      <c r="K16" s="11"/>
      <c r="L16" s="1029">
        <f>G18+G19-I19</f>
        <v>96737566434</v>
      </c>
      <c r="M16" s="1029"/>
    </row>
    <row r="17" spans="1:18" ht="23.25" customHeight="1" x14ac:dyDescent="0.45">
      <c r="A17" s="1373"/>
      <c r="B17" s="1572"/>
      <c r="C17" s="1125" t="s">
        <v>185</v>
      </c>
      <c r="D17" s="43"/>
      <c r="E17" s="1587"/>
      <c r="F17" s="1373"/>
      <c r="G17" s="1807"/>
      <c r="H17" s="1807"/>
      <c r="I17" s="1808"/>
      <c r="J17" s="11"/>
      <c r="K17" s="11"/>
      <c r="L17" s="1029"/>
      <c r="M17" s="1029"/>
    </row>
    <row r="18" spans="1:18" ht="15.75" customHeight="1" x14ac:dyDescent="0.45">
      <c r="A18" s="1373"/>
      <c r="B18" s="1572"/>
      <c r="C18" s="1179" t="s">
        <v>2000</v>
      </c>
      <c r="D18" s="43"/>
      <c r="E18" s="1587"/>
      <c r="F18" s="1373"/>
      <c r="G18" s="1122">
        <f>'60-20moin'!AB56</f>
        <v>66298581093</v>
      </c>
      <c r="H18" s="1575"/>
      <c r="I18" s="1923">
        <v>0</v>
      </c>
      <c r="J18" s="11"/>
      <c r="K18" s="11"/>
      <c r="L18" s="1029">
        <f>I18-G18</f>
        <v>-66298581093</v>
      </c>
      <c r="M18" s="1029">
        <f>I18-G18</f>
        <v>-66298581093</v>
      </c>
    </row>
    <row r="19" spans="1:18" ht="15.75" customHeight="1" x14ac:dyDescent="0.45">
      <c r="A19" s="1373"/>
      <c r="B19" s="1572"/>
      <c r="C19" s="1179" t="s">
        <v>1996</v>
      </c>
      <c r="D19" s="43"/>
      <c r="E19" s="1587"/>
      <c r="F19" s="1373"/>
      <c r="G19" s="1122">
        <f>'60-20moin'!AB57</f>
        <v>97231208637</v>
      </c>
      <c r="H19" s="1575"/>
      <c r="I19" s="1923">
        <v>66792223296</v>
      </c>
      <c r="J19" s="11"/>
      <c r="K19" s="11"/>
      <c r="L19" s="1029">
        <f>I19-G19</f>
        <v>-30438985341</v>
      </c>
      <c r="M19" s="1029"/>
    </row>
    <row r="20" spans="1:18" ht="15.75" customHeight="1" x14ac:dyDescent="0.45">
      <c r="A20" s="1373"/>
      <c r="B20" s="1572"/>
      <c r="C20" s="1179" t="s">
        <v>1993</v>
      </c>
      <c r="D20" s="43"/>
      <c r="E20" s="1587"/>
      <c r="F20" s="1373"/>
      <c r="G20" s="1122">
        <f>'60-20moin'!AB58</f>
        <v>32353872286</v>
      </c>
      <c r="H20" s="1575"/>
      <c r="I20" s="1923"/>
      <c r="J20" s="11"/>
      <c r="K20" s="11"/>
      <c r="L20" s="1029"/>
      <c r="M20" s="1029"/>
    </row>
    <row r="21" spans="1:18" ht="15.75" customHeight="1" x14ac:dyDescent="0.45">
      <c r="A21" s="1373"/>
      <c r="B21" s="1572"/>
      <c r="C21" s="1179" t="s">
        <v>1994</v>
      </c>
      <c r="D21" s="43"/>
      <c r="E21" s="1587"/>
      <c r="F21" s="1373"/>
      <c r="G21" s="1122">
        <f>'60-20moin'!AB59</f>
        <v>32597879785</v>
      </c>
      <c r="H21" s="1575"/>
      <c r="I21" s="1923"/>
      <c r="J21" s="11"/>
      <c r="K21" s="11"/>
      <c r="L21" s="1029"/>
      <c r="M21" s="1029">
        <f>G18+G19+G20+G21-I19</f>
        <v>161689318505</v>
      </c>
    </row>
    <row r="22" spans="1:18" ht="15.75" customHeight="1" x14ac:dyDescent="0.45">
      <c r="A22" s="1373" t="s">
        <v>1607</v>
      </c>
      <c r="B22" s="1572"/>
      <c r="C22" s="1123" t="s">
        <v>2168</v>
      </c>
      <c r="D22" s="22"/>
      <c r="E22" s="1590"/>
      <c r="F22" s="1373"/>
      <c r="G22" s="1541">
        <f>'60-20moin'!N20+'60-20moin'!N21+'60-20moin'!N27+'60-20moin'!N30+'60-20moin'!N35</f>
        <v>83378174713</v>
      </c>
      <c r="H22" s="1541"/>
      <c r="I22" s="1923">
        <v>59849137576</v>
      </c>
      <c r="J22" s="11"/>
      <c r="K22" s="11"/>
      <c r="L22" s="11">
        <f>G19-I19</f>
        <v>30438985341</v>
      </c>
      <c r="M22" s="11"/>
    </row>
    <row r="23" spans="1:18" ht="15.75" customHeight="1" x14ac:dyDescent="0.45">
      <c r="A23" s="1373" t="s">
        <v>1607</v>
      </c>
      <c r="B23" s="1572"/>
      <c r="C23" s="1123" t="s">
        <v>1992</v>
      </c>
      <c r="D23" s="1373"/>
      <c r="E23" s="1590"/>
      <c r="F23" s="1373"/>
      <c r="G23" s="1541">
        <f>'60-20moin'!N26+'60-20moin'!N32+'60-20moin'!N33+'60-20moin'!N34</f>
        <v>27557267519</v>
      </c>
      <c r="H23" s="1541"/>
      <c r="I23" s="1923">
        <v>21282134215</v>
      </c>
      <c r="J23" s="11"/>
      <c r="K23" s="11"/>
      <c r="L23" s="11"/>
      <c r="M23" s="11"/>
    </row>
    <row r="24" spans="1:18" ht="15.75" customHeight="1" x14ac:dyDescent="0.45">
      <c r="A24" s="1373" t="s">
        <v>1607</v>
      </c>
      <c r="B24" s="1572"/>
      <c r="C24" s="1123" t="s">
        <v>1608</v>
      </c>
      <c r="D24" s="1373"/>
      <c r="E24" s="1590" t="s">
        <v>2136</v>
      </c>
      <c r="F24" s="1373"/>
      <c r="G24" s="1541">
        <f>'60-20moin'!P277</f>
        <v>27174681656</v>
      </c>
      <c r="H24" s="1541"/>
      <c r="I24" s="1923">
        <f>I103</f>
        <v>24548268169</v>
      </c>
      <c r="J24" s="11"/>
      <c r="K24" s="11"/>
      <c r="L24" s="11">
        <f>[10]Sheet1!$J$12</f>
        <v>-3741960405</v>
      </c>
      <c r="M24" s="11">
        <v>82912853266</v>
      </c>
    </row>
    <row r="25" spans="1:18" s="11" customFormat="1" ht="30.75" customHeight="1" x14ac:dyDescent="0.45">
      <c r="A25" s="1373"/>
      <c r="B25" s="1572"/>
      <c r="C25" s="1373"/>
      <c r="D25" s="1373"/>
      <c r="E25" s="1590"/>
      <c r="F25" s="194"/>
      <c r="G25" s="1929">
        <f>SUM(G18:G24)</f>
        <v>366591665689</v>
      </c>
      <c r="H25" s="1145"/>
      <c r="I25" s="1930">
        <f>SUM(I18:I24)</f>
        <v>172471763256</v>
      </c>
      <c r="N25" s="123"/>
      <c r="O25" s="123"/>
      <c r="P25" s="123"/>
      <c r="Q25" s="123"/>
      <c r="R25" s="123"/>
    </row>
    <row r="26" spans="1:18" s="1373" customFormat="1" ht="30.75" customHeight="1" thickBot="1" x14ac:dyDescent="0.5">
      <c r="B26" s="1572"/>
      <c r="E26" s="1122"/>
      <c r="F26" s="1573"/>
      <c r="G26" s="1931">
        <f>G13+G16+G25</f>
        <v>14755085238391</v>
      </c>
      <c r="H26" s="1145"/>
      <c r="I26" s="1931">
        <f>I13+I16+I25</f>
        <v>8625216233132</v>
      </c>
      <c r="L26" s="1373">
        <f>G25-219.6557447</f>
        <v>366591665469.34424</v>
      </c>
      <c r="N26" s="1534"/>
      <c r="O26" s="1534"/>
      <c r="P26" s="1534"/>
      <c r="Q26" s="1534"/>
      <c r="R26" s="1534"/>
    </row>
    <row r="27" spans="1:18" s="1373" customFormat="1" ht="30.75" customHeight="1" thickTop="1" x14ac:dyDescent="0.45">
      <c r="B27" s="1572"/>
      <c r="E27" s="1122"/>
      <c r="F27" s="1573"/>
      <c r="G27" s="1542"/>
      <c r="H27" s="1542"/>
      <c r="I27" s="1574"/>
      <c r="N27" s="1534"/>
      <c r="O27" s="1534"/>
      <c r="P27" s="1534"/>
      <c r="Q27" s="1534"/>
      <c r="R27" s="1534"/>
    </row>
    <row r="28" spans="1:18" s="1373" customFormat="1" ht="12.75" customHeight="1" x14ac:dyDescent="0.45">
      <c r="B28" s="1572"/>
      <c r="E28" s="1122"/>
      <c r="G28" s="1575"/>
      <c r="H28" s="1575"/>
      <c r="I28" s="1576"/>
      <c r="L28" s="1577">
        <f>I26-2049268514112</f>
        <v>6575947719020</v>
      </c>
      <c r="M28" s="1534"/>
      <c r="N28" s="1534"/>
      <c r="O28" s="1534"/>
      <c r="P28" s="1534"/>
      <c r="Q28" s="1534"/>
      <c r="R28" s="1534"/>
    </row>
    <row r="29" spans="1:18" s="1373" customFormat="1" ht="18" customHeight="1" x14ac:dyDescent="0.6">
      <c r="A29" s="2021">
        <v>20</v>
      </c>
      <c r="B29" s="2021"/>
      <c r="C29" s="2021"/>
      <c r="D29" s="2021"/>
      <c r="E29" s="2021"/>
      <c r="F29" s="2021"/>
      <c r="G29" s="2021"/>
      <c r="H29" s="2021"/>
      <c r="I29" s="2021"/>
      <c r="L29" s="1534"/>
      <c r="M29" s="1534"/>
      <c r="N29" s="1534"/>
      <c r="O29" s="1534"/>
      <c r="P29" s="1534"/>
      <c r="Q29" s="1534"/>
      <c r="R29" s="1534"/>
    </row>
    <row r="30" spans="1:18" s="1580" customFormat="1" ht="30.75" customHeight="1" x14ac:dyDescent="0.25">
      <c r="A30" s="1123"/>
      <c r="B30" s="1578" t="s">
        <v>2137</v>
      </c>
      <c r="C30" s="1179" t="s">
        <v>1819</v>
      </c>
      <c r="D30" s="1125"/>
      <c r="E30" s="1115"/>
      <c r="F30" s="1579"/>
      <c r="G30" s="1122"/>
      <c r="H30" s="1122"/>
      <c r="I30" s="1122"/>
      <c r="J30" s="1123"/>
      <c r="K30" s="1123"/>
      <c r="L30" s="1123"/>
      <c r="M30" s="1123"/>
    </row>
    <row r="31" spans="1:18" s="1534" customFormat="1" ht="27" customHeight="1" x14ac:dyDescent="0.45">
      <c r="E31" s="1538"/>
      <c r="F31" s="1581"/>
      <c r="G31" s="1141">
        <v>1403</v>
      </c>
      <c r="H31" s="1160"/>
      <c r="I31" s="1141">
        <v>1402</v>
      </c>
    </row>
    <row r="32" spans="1:18" s="1534" customFormat="1" ht="20.25" customHeight="1" x14ac:dyDescent="0.45">
      <c r="E32" s="1538"/>
      <c r="F32" s="1581"/>
      <c r="G32" s="1517" t="s">
        <v>1859</v>
      </c>
      <c r="H32" s="1517"/>
      <c r="I32" s="1517" t="s">
        <v>1859</v>
      </c>
    </row>
    <row r="33" spans="1:14" s="1534" customFormat="1" ht="26.25" customHeight="1" x14ac:dyDescent="0.45">
      <c r="C33" s="1123" t="s">
        <v>1820</v>
      </c>
      <c r="E33" s="1538"/>
      <c r="F33" s="1123"/>
      <c r="G33" s="1122">
        <v>86824574359</v>
      </c>
      <c r="H33" s="1122"/>
      <c r="I33" s="1122">
        <v>197623453164</v>
      </c>
      <c r="K33" s="1123"/>
    </row>
    <row r="34" spans="1:14" s="1534" customFormat="1" ht="26.25" customHeight="1" x14ac:dyDescent="0.45">
      <c r="C34" s="1123" t="s">
        <v>1821</v>
      </c>
      <c r="E34" s="1538"/>
      <c r="F34" s="1123"/>
      <c r="G34" s="1122">
        <v>2446536418555</v>
      </c>
      <c r="H34" s="1122"/>
      <c r="I34" s="1122">
        <v>742492663032</v>
      </c>
      <c r="K34" s="1123"/>
    </row>
    <row r="35" spans="1:14" s="1534" customFormat="1" ht="26.25" customHeight="1" x14ac:dyDescent="0.45">
      <c r="C35" s="1123" t="s">
        <v>1822</v>
      </c>
      <c r="E35" s="1538"/>
      <c r="F35" s="1123"/>
      <c r="G35" s="1122">
        <v>2013074027227</v>
      </c>
      <c r="H35" s="1122"/>
      <c r="I35" s="1122">
        <v>919996390975</v>
      </c>
      <c r="K35" s="1123"/>
    </row>
    <row r="36" spans="1:14" s="1534" customFormat="1" ht="26.25" customHeight="1" x14ac:dyDescent="0.45">
      <c r="C36" s="1123" t="s">
        <v>1823</v>
      </c>
      <c r="E36" s="1538"/>
      <c r="F36" s="1123"/>
      <c r="G36" s="1122">
        <v>2085168167969</v>
      </c>
      <c r="H36" s="1122"/>
      <c r="I36" s="1122">
        <v>858033040840</v>
      </c>
      <c r="K36" s="1123"/>
    </row>
    <row r="37" spans="1:14" s="1534" customFormat="1" ht="26.25" customHeight="1" x14ac:dyDescent="0.45">
      <c r="C37" s="1123" t="s">
        <v>1818</v>
      </c>
      <c r="E37" s="1538"/>
      <c r="F37" s="1123"/>
      <c r="G37" s="1122">
        <v>311395646538</v>
      </c>
      <c r="H37" s="1122"/>
      <c r="I37" s="1122">
        <v>202935415744</v>
      </c>
      <c r="K37" s="1123"/>
    </row>
    <row r="38" spans="1:14" s="1534" customFormat="1" ht="26.25" customHeight="1" x14ac:dyDescent="0.45">
      <c r="C38" s="1123" t="s">
        <v>1915</v>
      </c>
      <c r="E38" s="1538"/>
      <c r="F38" s="1123"/>
      <c r="G38" s="1827">
        <v>954638378262</v>
      </c>
      <c r="H38" s="1122"/>
      <c r="I38" s="1827">
        <v>280376214826</v>
      </c>
      <c r="K38" s="1123"/>
    </row>
    <row r="39" spans="1:14" s="1534" customFormat="1" ht="26.25" customHeight="1" x14ac:dyDescent="0.45">
      <c r="C39" s="1123" t="s">
        <v>2108</v>
      </c>
      <c r="E39" s="1538"/>
      <c r="F39" s="1123"/>
      <c r="G39" s="1827">
        <v>1280363348758</v>
      </c>
      <c r="H39" s="1122"/>
      <c r="I39" s="1827">
        <v>963387013090</v>
      </c>
      <c r="K39" s="1123"/>
    </row>
    <row r="40" spans="1:14" s="1534" customFormat="1" ht="30.75" customHeight="1" thickBot="1" x14ac:dyDescent="0.6">
      <c r="C40" s="1809"/>
      <c r="E40" s="1538"/>
      <c r="F40" s="1123"/>
      <c r="G40" s="1873">
        <f>SUM(G33:G39)</f>
        <v>9178000561668</v>
      </c>
      <c r="H40" s="1145"/>
      <c r="I40" s="1873">
        <f>SUM(I33:I39)</f>
        <v>4164844191671</v>
      </c>
    </row>
    <row r="41" spans="1:14" s="1534" customFormat="1" ht="12" customHeight="1" thickTop="1" x14ac:dyDescent="0.5">
      <c r="C41" s="1582"/>
      <c r="E41" s="1538"/>
      <c r="F41" s="1123"/>
      <c r="G41" s="8"/>
      <c r="H41" s="8"/>
      <c r="I41" s="1540"/>
    </row>
    <row r="42" spans="1:14" s="1373" customFormat="1" ht="42" customHeight="1" x14ac:dyDescent="0.45">
      <c r="A42" s="1534"/>
      <c r="B42" s="1583" t="s">
        <v>2137</v>
      </c>
      <c r="C42" s="2019" t="s">
        <v>2271</v>
      </c>
      <c r="D42" s="2019"/>
      <c r="E42" s="2019"/>
      <c r="F42" s="2019"/>
      <c r="G42" s="2019"/>
      <c r="H42" s="2019"/>
      <c r="I42" s="2019"/>
      <c r="J42" s="1585"/>
    </row>
    <row r="43" spans="1:14" s="1534" customFormat="1" ht="11.45" customHeight="1" x14ac:dyDescent="0.45">
      <c r="E43" s="1538"/>
      <c r="F43" s="1581"/>
      <c r="G43" s="1540"/>
      <c r="H43" s="1540"/>
      <c r="I43" s="1540"/>
    </row>
    <row r="44" spans="1:14" s="1534" customFormat="1" ht="30.75" customHeight="1" x14ac:dyDescent="0.45">
      <c r="A44" s="1373"/>
      <c r="B44" s="1578" t="s">
        <v>2134</v>
      </c>
      <c r="C44" s="1179" t="s">
        <v>1825</v>
      </c>
      <c r="D44" s="1561"/>
      <c r="E44" s="1115"/>
      <c r="F44" s="1586"/>
      <c r="G44" s="1575"/>
      <c r="H44" s="1575"/>
      <c r="I44" s="1575"/>
      <c r="J44" s="1373"/>
      <c r="K44" s="1373"/>
      <c r="L44" s="1373"/>
      <c r="M44" s="1373"/>
    </row>
    <row r="45" spans="1:14" s="163" customFormat="1" ht="20.25" customHeight="1" x14ac:dyDescent="0.25">
      <c r="B45" s="125"/>
      <c r="C45" s="23"/>
      <c r="D45" s="23"/>
      <c r="E45" s="1587"/>
      <c r="G45" s="1141">
        <v>1403</v>
      </c>
      <c r="H45" s="1160"/>
      <c r="I45" s="1141">
        <v>1402</v>
      </c>
      <c r="N45" s="1588"/>
    </row>
    <row r="46" spans="1:14" s="1534" customFormat="1" ht="28.5" customHeight="1" x14ac:dyDescent="0.45">
      <c r="E46" s="1538"/>
      <c r="G46" s="1517" t="s">
        <v>1859</v>
      </c>
      <c r="H46" s="1517"/>
      <c r="I46" s="1517" t="s">
        <v>1859</v>
      </c>
    </row>
    <row r="47" spans="1:14" s="1534" customFormat="1" ht="23.25" customHeight="1" x14ac:dyDescent="0.45">
      <c r="C47" s="1123" t="s">
        <v>1821</v>
      </c>
      <c r="E47" s="1538"/>
      <c r="G47" s="1122">
        <v>113764890002</v>
      </c>
      <c r="H47" s="1599"/>
      <c r="I47" s="1122">
        <v>31052709743</v>
      </c>
      <c r="K47" s="1725" t="s">
        <v>1821</v>
      </c>
    </row>
    <row r="48" spans="1:14" s="1534" customFormat="1" ht="23.25" customHeight="1" x14ac:dyDescent="0.45">
      <c r="C48" s="1123" t="s">
        <v>1818</v>
      </c>
      <c r="E48" s="1538"/>
      <c r="G48" s="1122">
        <v>545000000</v>
      </c>
      <c r="H48" s="1599"/>
      <c r="I48" s="1122">
        <v>2506541275</v>
      </c>
      <c r="K48" s="1725" t="s">
        <v>1818</v>
      </c>
    </row>
    <row r="49" spans="1:18" s="1534" customFormat="1" ht="23.25" customHeight="1" x14ac:dyDescent="0.45">
      <c r="C49" s="1123" t="s">
        <v>1915</v>
      </c>
      <c r="E49" s="1538"/>
      <c r="G49" s="1827">
        <v>40778207281</v>
      </c>
      <c r="H49" s="1599"/>
      <c r="I49" s="1827">
        <v>18365435501</v>
      </c>
      <c r="K49" s="1725" t="s">
        <v>1915</v>
      </c>
    </row>
    <row r="50" spans="1:18" s="1534" customFormat="1" ht="23.25" customHeight="1" x14ac:dyDescent="0.45">
      <c r="C50" s="1123" t="s">
        <v>2051</v>
      </c>
      <c r="E50" s="1538"/>
      <c r="G50" s="1827">
        <v>33049559838</v>
      </c>
      <c r="H50" s="1599"/>
      <c r="I50" s="1827">
        <v>1180235606</v>
      </c>
      <c r="K50" s="1725" t="s">
        <v>2051</v>
      </c>
    </row>
    <row r="51" spans="1:18" s="1534" customFormat="1" ht="23.25" customHeight="1" x14ac:dyDescent="0.45">
      <c r="C51" s="1123" t="s">
        <v>1823</v>
      </c>
      <c r="E51" s="1538"/>
      <c r="G51" s="1122">
        <v>7111158626</v>
      </c>
      <c r="H51" s="1599"/>
      <c r="I51" s="1122">
        <v>13159897504</v>
      </c>
      <c r="K51" s="1725" t="s">
        <v>1823</v>
      </c>
    </row>
    <row r="52" spans="1:18" s="1534" customFormat="1" ht="23.25" customHeight="1" x14ac:dyDescent="0.45">
      <c r="C52" s="1123" t="s">
        <v>2108</v>
      </c>
      <c r="E52" s="1538"/>
      <c r="G52" s="1122">
        <v>28291097408</v>
      </c>
      <c r="H52" s="1599"/>
      <c r="I52" s="1122">
        <v>2273824350</v>
      </c>
      <c r="K52" s="1725" t="s">
        <v>2108</v>
      </c>
    </row>
    <row r="53" spans="1:18" s="1534" customFormat="1" ht="29.45" customHeight="1" thickBot="1" x14ac:dyDescent="0.55000000000000004">
      <c r="C53" s="1582"/>
      <c r="E53" s="1538"/>
      <c r="G53" s="1915">
        <f>SUM(G47:G52)</f>
        <v>223539913155</v>
      </c>
      <c r="H53" s="1589"/>
      <c r="I53" s="1915">
        <f>SUM(I47:I52)</f>
        <v>68538643979</v>
      </c>
      <c r="K53" s="1725"/>
    </row>
    <row r="54" spans="1:18" s="1534" customFormat="1" ht="12.6" customHeight="1" thickTop="1" x14ac:dyDescent="0.5">
      <c r="C54" s="1582"/>
      <c r="E54" s="1538"/>
      <c r="G54" s="1145"/>
      <c r="H54" s="1589"/>
      <c r="I54" s="1145"/>
    </row>
    <row r="55" spans="1:18" s="1534" customFormat="1" ht="26.45" customHeight="1" x14ac:dyDescent="0.45">
      <c r="B55" s="1590" t="s">
        <v>2138</v>
      </c>
      <c r="C55" s="2019" t="s">
        <v>2202</v>
      </c>
      <c r="D55" s="2019"/>
      <c r="E55" s="2019"/>
      <c r="F55" s="2019"/>
      <c r="G55" s="2019"/>
      <c r="H55" s="2019"/>
      <c r="I55" s="2019"/>
    </row>
    <row r="56" spans="1:18" s="1534" customFormat="1" ht="26.45" customHeight="1" x14ac:dyDescent="0.45">
      <c r="B56" s="1590"/>
      <c r="C56" s="1584"/>
      <c r="D56" s="1584"/>
      <c r="E56" s="1584"/>
      <c r="F56" s="1584"/>
      <c r="G56" s="1584"/>
      <c r="H56" s="1584"/>
      <c r="I56" s="1584"/>
    </row>
    <row r="57" spans="1:18" s="1534" customFormat="1" ht="18.75" customHeight="1" x14ac:dyDescent="0.6">
      <c r="A57" s="2021">
        <v>21</v>
      </c>
      <c r="B57" s="2021"/>
      <c r="C57" s="2021"/>
      <c r="D57" s="2021"/>
      <c r="E57" s="2021"/>
      <c r="F57" s="2021"/>
      <c r="G57" s="2021"/>
      <c r="H57" s="2021"/>
      <c r="I57" s="2021"/>
    </row>
    <row r="58" spans="1:18" s="1373" customFormat="1" ht="23.25" customHeight="1" x14ac:dyDescent="0.45">
      <c r="A58" s="1534"/>
      <c r="B58" s="1591" t="s">
        <v>2139</v>
      </c>
      <c r="C58" s="2022" t="s">
        <v>1715</v>
      </c>
      <c r="D58" s="2022"/>
      <c r="E58" s="2022"/>
      <c r="F58" s="2022"/>
      <c r="G58" s="2022"/>
      <c r="H58" s="2022"/>
      <c r="I58" s="2022"/>
      <c r="J58" s="1585"/>
    </row>
    <row r="59" spans="1:18" s="1373" customFormat="1" ht="18" customHeight="1" x14ac:dyDescent="0.45">
      <c r="A59" s="1534"/>
      <c r="B59" s="1592"/>
      <c r="C59" s="1593"/>
      <c r="D59" s="1593"/>
      <c r="E59" s="1594"/>
      <c r="F59" s="1593"/>
      <c r="G59" s="1141">
        <v>1403</v>
      </c>
      <c r="H59" s="1160"/>
      <c r="I59" s="1141">
        <v>1402</v>
      </c>
      <c r="J59" s="1585"/>
    </row>
    <row r="60" spans="1:18" s="1373" customFormat="1" ht="23.25" customHeight="1" x14ac:dyDescent="0.45">
      <c r="A60" s="1534"/>
      <c r="B60" s="1592"/>
      <c r="C60" s="1593"/>
      <c r="D60" s="1593"/>
      <c r="E60" s="1594"/>
      <c r="F60" s="1593"/>
      <c r="G60" s="1517" t="s">
        <v>1859</v>
      </c>
      <c r="H60" s="1595"/>
      <c r="I60" s="1517" t="s">
        <v>1859</v>
      </c>
      <c r="J60" s="1585"/>
    </row>
    <row r="61" spans="1:18" s="1373" customFormat="1" ht="20.45" customHeight="1" x14ac:dyDescent="0.45">
      <c r="A61" s="1534"/>
      <c r="B61" s="1592"/>
      <c r="C61" s="1584" t="s">
        <v>1716</v>
      </c>
      <c r="D61" s="1596"/>
      <c r="E61" s="1597"/>
      <c r="F61" s="1596"/>
      <c r="G61" s="1425">
        <v>744870906047</v>
      </c>
      <c r="H61" s="1810"/>
      <c r="I61" s="1425">
        <v>612028410964</v>
      </c>
      <c r="J61" s="1585"/>
      <c r="K61" s="1584" t="s">
        <v>1716</v>
      </c>
    </row>
    <row r="62" spans="1:18" s="1373" customFormat="1" ht="20.45" customHeight="1" x14ac:dyDescent="0.45">
      <c r="A62" s="1534"/>
      <c r="B62" s="1592"/>
      <c r="C62" s="1584" t="s">
        <v>1717</v>
      </c>
      <c r="D62" s="1596"/>
      <c r="E62" s="1597"/>
      <c r="F62" s="1596"/>
      <c r="G62" s="1425">
        <v>657586638243</v>
      </c>
      <c r="H62" s="1811"/>
      <c r="I62" s="1425">
        <v>720294459715</v>
      </c>
      <c r="J62" s="1585"/>
      <c r="K62" s="1584" t="s">
        <v>1717</v>
      </c>
    </row>
    <row r="63" spans="1:18" s="1373" customFormat="1" ht="20.45" customHeight="1" x14ac:dyDescent="0.45">
      <c r="A63" s="1534"/>
      <c r="B63" s="1572"/>
      <c r="C63" s="1584" t="s">
        <v>1594</v>
      </c>
      <c r="D63" s="1575"/>
      <c r="E63" s="1122"/>
      <c r="F63" s="1575"/>
      <c r="G63" s="1425">
        <v>307520570909</v>
      </c>
      <c r="H63" s="1812"/>
      <c r="I63" s="1425">
        <v>159571097075</v>
      </c>
      <c r="J63" s="1534"/>
      <c r="K63" s="1584" t="s">
        <v>1594</v>
      </c>
      <c r="L63" s="1534"/>
      <c r="M63" s="1534"/>
      <c r="N63" s="1534"/>
      <c r="O63" s="1534"/>
      <c r="P63" s="1534"/>
      <c r="Q63" s="1534"/>
      <c r="R63" s="1534"/>
    </row>
    <row r="64" spans="1:18" s="1373" customFormat="1" ht="20.45" customHeight="1" x14ac:dyDescent="0.45">
      <c r="A64" s="1534"/>
      <c r="B64" s="1572"/>
      <c r="C64" s="1584" t="s">
        <v>1718</v>
      </c>
      <c r="D64" s="1575"/>
      <c r="E64" s="1122"/>
      <c r="F64" s="1575"/>
      <c r="G64" s="1425">
        <v>72106599368</v>
      </c>
      <c r="H64" s="1812"/>
      <c r="I64" s="1425">
        <v>112342006512</v>
      </c>
      <c r="J64" s="1534"/>
      <c r="K64" s="1584" t="s">
        <v>1718</v>
      </c>
      <c r="L64" s="1534"/>
      <c r="M64" s="1534"/>
      <c r="N64" s="1534"/>
      <c r="O64" s="1534"/>
      <c r="P64" s="1534"/>
      <c r="Q64" s="1534"/>
      <c r="R64" s="1534"/>
    </row>
    <row r="65" spans="1:18" s="1373" customFormat="1" ht="20.45" customHeight="1" x14ac:dyDescent="0.45">
      <c r="A65" s="1534"/>
      <c r="B65" s="1572"/>
      <c r="C65" s="1584" t="s">
        <v>1719</v>
      </c>
      <c r="D65" s="1575"/>
      <c r="E65" s="1122"/>
      <c r="F65" s="1598"/>
      <c r="G65" s="1813">
        <v>132513608643</v>
      </c>
      <c r="H65" s="1812"/>
      <c r="I65" s="1813">
        <v>94564845597</v>
      </c>
      <c r="J65" s="1534"/>
      <c r="K65" s="1584" t="s">
        <v>1719</v>
      </c>
      <c r="L65" s="1534"/>
      <c r="M65" s="1534"/>
      <c r="N65" s="1534"/>
      <c r="O65" s="1534"/>
      <c r="P65" s="1534"/>
      <c r="Q65" s="1534"/>
      <c r="R65" s="1534"/>
    </row>
    <row r="66" spans="1:18" s="1373" customFormat="1" ht="20.45" customHeight="1" x14ac:dyDescent="0.45">
      <c r="A66" s="1534"/>
      <c r="B66" s="1572"/>
      <c r="C66" s="1584" t="s">
        <v>1595</v>
      </c>
      <c r="D66" s="1575"/>
      <c r="E66" s="1122"/>
      <c r="F66" s="1575"/>
      <c r="G66" s="1425">
        <v>175678550498</v>
      </c>
      <c r="H66" s="1812"/>
      <c r="I66" s="1425">
        <v>154209379661</v>
      </c>
      <c r="J66" s="1534"/>
      <c r="K66" s="1584" t="s">
        <v>1595</v>
      </c>
      <c r="L66" s="1534"/>
      <c r="M66" s="1534"/>
      <c r="N66" s="1534"/>
      <c r="O66" s="1534"/>
      <c r="P66" s="1534"/>
      <c r="Q66" s="1534"/>
      <c r="R66" s="1534"/>
    </row>
    <row r="67" spans="1:18" s="1534" customFormat="1" ht="20.45" customHeight="1" x14ac:dyDescent="0.45">
      <c r="C67" s="1584" t="s">
        <v>1720</v>
      </c>
      <c r="D67" s="1540"/>
      <c r="E67" s="1599"/>
      <c r="F67" s="1540"/>
      <c r="G67" s="1425">
        <v>188943482208</v>
      </c>
      <c r="H67" s="1425"/>
      <c r="I67" s="1425">
        <v>135993325645</v>
      </c>
      <c r="K67" s="1584" t="s">
        <v>1720</v>
      </c>
    </row>
    <row r="68" spans="1:18" s="1534" customFormat="1" ht="20.45" customHeight="1" x14ac:dyDescent="0.45">
      <c r="C68" s="1584" t="s">
        <v>1721</v>
      </c>
      <c r="D68" s="1540"/>
      <c r="E68" s="1599"/>
      <c r="F68" s="1540"/>
      <c r="G68" s="1425">
        <v>392338498178</v>
      </c>
      <c r="H68" s="1425"/>
      <c r="I68" s="1425">
        <v>370427498303</v>
      </c>
      <c r="K68" s="1584" t="s">
        <v>1721</v>
      </c>
    </row>
    <row r="69" spans="1:18" s="1534" customFormat="1" ht="20.45" customHeight="1" x14ac:dyDescent="0.45">
      <c r="C69" s="1584" t="s">
        <v>1722</v>
      </c>
      <c r="D69" s="1540"/>
      <c r="E69" s="1599"/>
      <c r="F69" s="1540"/>
      <c r="G69" s="1425">
        <v>194104796473</v>
      </c>
      <c r="H69" s="1425"/>
      <c r="I69" s="1425">
        <v>199244166099</v>
      </c>
      <c r="K69" s="1584" t="s">
        <v>1722</v>
      </c>
    </row>
    <row r="70" spans="1:18" s="1534" customFormat="1" ht="20.45" customHeight="1" x14ac:dyDescent="0.45">
      <c r="C70" s="1584" t="s">
        <v>1596</v>
      </c>
      <c r="D70" s="1540"/>
      <c r="E70" s="1599"/>
      <c r="F70" s="1540"/>
      <c r="G70" s="1425">
        <v>196418463452</v>
      </c>
      <c r="H70" s="1425"/>
      <c r="I70" s="1425">
        <v>138118102902</v>
      </c>
      <c r="K70" s="1584" t="s">
        <v>1596</v>
      </c>
    </row>
    <row r="71" spans="1:18" s="1534" customFormat="1" ht="20.45" customHeight="1" x14ac:dyDescent="0.45">
      <c r="C71" s="1584" t="s">
        <v>1723</v>
      </c>
      <c r="D71" s="1540"/>
      <c r="E71" s="1599"/>
      <c r="F71" s="1540"/>
      <c r="G71" s="1425">
        <v>1478874000</v>
      </c>
      <c r="H71" s="1425"/>
      <c r="I71" s="1425">
        <v>1478874000</v>
      </c>
      <c r="K71" s="1584" t="s">
        <v>1723</v>
      </c>
    </row>
    <row r="72" spans="1:18" s="1534" customFormat="1" ht="20.45" customHeight="1" x14ac:dyDescent="0.45">
      <c r="C72" s="1584" t="s">
        <v>1724</v>
      </c>
      <c r="D72" s="1540"/>
      <c r="E72" s="1599"/>
      <c r="F72" s="1540"/>
      <c r="G72" s="1425">
        <v>108194564232</v>
      </c>
      <c r="H72" s="1812"/>
      <c r="I72" s="1425">
        <v>89501895165</v>
      </c>
      <c r="K72" s="1584" t="s">
        <v>1724</v>
      </c>
    </row>
    <row r="73" spans="1:18" s="1534" customFormat="1" ht="20.45" customHeight="1" x14ac:dyDescent="0.45">
      <c r="C73" s="1584" t="s">
        <v>1725</v>
      </c>
      <c r="D73" s="1540"/>
      <c r="E73" s="1599"/>
      <c r="F73" s="1540"/>
      <c r="G73" s="1425">
        <v>544990955</v>
      </c>
      <c r="H73" s="1812"/>
      <c r="I73" s="1425">
        <v>544990955</v>
      </c>
      <c r="K73" s="1584" t="s">
        <v>1725</v>
      </c>
    </row>
    <row r="74" spans="1:18" s="1534" customFormat="1" ht="20.45" customHeight="1" x14ac:dyDescent="0.45">
      <c r="C74" s="1584" t="s">
        <v>1726</v>
      </c>
      <c r="D74" s="1540"/>
      <c r="E74" s="1599"/>
      <c r="F74" s="1540"/>
      <c r="G74" s="1425">
        <v>328743767489</v>
      </c>
      <c r="H74" s="1812"/>
      <c r="I74" s="1425">
        <v>236605885415</v>
      </c>
      <c r="K74" s="1584" t="s">
        <v>1726</v>
      </c>
    </row>
    <row r="75" spans="1:18" s="1534" customFormat="1" ht="20.45" customHeight="1" x14ac:dyDescent="0.45">
      <c r="C75" s="1584" t="s">
        <v>1727</v>
      </c>
      <c r="D75" s="1540"/>
      <c r="E75" s="1599"/>
      <c r="F75" s="1540"/>
      <c r="G75" s="1425">
        <v>107583036892</v>
      </c>
      <c r="H75" s="1425"/>
      <c r="I75" s="1425">
        <v>67355931387</v>
      </c>
      <c r="K75" s="1584" t="s">
        <v>1727</v>
      </c>
    </row>
    <row r="76" spans="1:18" s="1534" customFormat="1" ht="20.45" customHeight="1" x14ac:dyDescent="0.45">
      <c r="C76" s="1584" t="s">
        <v>1597</v>
      </c>
      <c r="D76" s="1540"/>
      <c r="E76" s="1599"/>
      <c r="F76" s="1540"/>
      <c r="G76" s="1425">
        <v>98676190547</v>
      </c>
      <c r="H76" s="1812"/>
      <c r="I76" s="1425">
        <v>75017556606</v>
      </c>
      <c r="K76" s="1584" t="s">
        <v>1597</v>
      </c>
    </row>
    <row r="77" spans="1:18" s="1534" customFormat="1" ht="20.45" customHeight="1" x14ac:dyDescent="0.45">
      <c r="C77" s="1584" t="s">
        <v>1728</v>
      </c>
      <c r="D77" s="1540"/>
      <c r="E77" s="1599"/>
      <c r="F77" s="1540"/>
      <c r="G77" s="1425">
        <v>119035937223</v>
      </c>
      <c r="H77" s="1812"/>
      <c r="I77" s="1425">
        <v>64522128495</v>
      </c>
      <c r="K77" s="1584" t="s">
        <v>1728</v>
      </c>
    </row>
    <row r="78" spans="1:18" s="1534" customFormat="1" ht="20.45" customHeight="1" x14ac:dyDescent="0.45">
      <c r="C78" s="1584" t="s">
        <v>1729</v>
      </c>
      <c r="D78" s="1540"/>
      <c r="E78" s="1599"/>
      <c r="F78" s="1540"/>
      <c r="G78" s="1425">
        <v>82176801428</v>
      </c>
      <c r="H78" s="1812"/>
      <c r="I78" s="1425">
        <v>76564597597</v>
      </c>
      <c r="K78" s="1584" t="s">
        <v>1729</v>
      </c>
    </row>
    <row r="79" spans="1:18" s="1534" customFormat="1" ht="20.45" customHeight="1" x14ac:dyDescent="0.45">
      <c r="C79" s="1584" t="s">
        <v>1730</v>
      </c>
      <c r="D79" s="1540"/>
      <c r="E79" s="1599"/>
      <c r="F79" s="1540"/>
      <c r="G79" s="1425">
        <v>286143148861</v>
      </c>
      <c r="H79" s="1812"/>
      <c r="I79" s="1425">
        <v>227305661978</v>
      </c>
      <c r="K79" s="1584" t="s">
        <v>1730</v>
      </c>
    </row>
    <row r="80" spans="1:18" s="1534" customFormat="1" ht="20.45" customHeight="1" x14ac:dyDescent="0.45">
      <c r="C80" s="1584" t="s">
        <v>1731</v>
      </c>
      <c r="D80" s="1540"/>
      <c r="E80" s="1599"/>
      <c r="F80" s="1540"/>
      <c r="G80" s="1425">
        <v>102851847865</v>
      </c>
      <c r="H80" s="1812"/>
      <c r="I80" s="1425">
        <v>123405289526</v>
      </c>
      <c r="K80" s="1584" t="s">
        <v>1731</v>
      </c>
    </row>
    <row r="81" spans="1:13" s="1534" customFormat="1" ht="20.45" customHeight="1" x14ac:dyDescent="0.45">
      <c r="C81" s="1584" t="s">
        <v>1598</v>
      </c>
      <c r="D81" s="1540"/>
      <c r="E81" s="1599"/>
      <c r="F81" s="1540"/>
      <c r="G81" s="1425">
        <v>493572659444</v>
      </c>
      <c r="H81" s="1812"/>
      <c r="I81" s="1425">
        <v>367135583432</v>
      </c>
      <c r="K81" s="1584" t="s">
        <v>1598</v>
      </c>
    </row>
    <row r="82" spans="1:13" s="1534" customFormat="1" ht="20.45" customHeight="1" x14ac:dyDescent="0.45">
      <c r="C82" s="1584" t="s">
        <v>1599</v>
      </c>
      <c r="D82" s="1540"/>
      <c r="E82" s="1599"/>
      <c r="F82" s="1540"/>
      <c r="G82" s="1425">
        <v>116813393742</v>
      </c>
      <c r="H82" s="1812"/>
      <c r="I82" s="1425">
        <v>129250040570</v>
      </c>
      <c r="K82" s="1584" t="s">
        <v>1599</v>
      </c>
    </row>
    <row r="83" spans="1:13" s="1534" customFormat="1" ht="20.45" customHeight="1" x14ac:dyDescent="0.45">
      <c r="C83" s="1584" t="s">
        <v>1732</v>
      </c>
      <c r="D83" s="1540"/>
      <c r="E83" s="1599"/>
      <c r="F83" s="1540"/>
      <c r="G83" s="1425">
        <v>79055771182</v>
      </c>
      <c r="H83" s="1425"/>
      <c r="I83" s="1425">
        <v>63879906627</v>
      </c>
      <c r="K83" s="1584" t="s">
        <v>1732</v>
      </c>
    </row>
    <row r="84" spans="1:13" s="1534" customFormat="1" ht="20.45" customHeight="1" x14ac:dyDescent="0.45">
      <c r="C84" s="1584"/>
      <c r="D84" s="1540"/>
      <c r="E84" s="1599"/>
      <c r="F84" s="1540"/>
      <c r="G84" s="1425"/>
      <c r="H84" s="1812"/>
      <c r="I84" s="1425"/>
      <c r="K84" s="1584" t="s">
        <v>1733</v>
      </c>
    </row>
    <row r="85" spans="1:13" s="1534" customFormat="1" ht="20.45" customHeight="1" thickBot="1" x14ac:dyDescent="0.5">
      <c r="C85" s="1600"/>
      <c r="D85" s="1540"/>
      <c r="E85" s="1599"/>
      <c r="F85" s="1540"/>
      <c r="G85" s="1601">
        <f>SUM(G61:G84)</f>
        <v>4986953097879</v>
      </c>
      <c r="H85" s="1602"/>
      <c r="I85" s="1601">
        <f>SUM(I61:I84)</f>
        <v>4219361634226</v>
      </c>
    </row>
    <row r="86" spans="1:13" s="1534" customFormat="1" ht="13.15" customHeight="1" thickTop="1" x14ac:dyDescent="0.45">
      <c r="C86" s="1600"/>
      <c r="D86" s="1540"/>
      <c r="E86" s="1599"/>
      <c r="F86" s="1540"/>
      <c r="G86" s="1603"/>
      <c r="H86" s="1604"/>
      <c r="I86" s="1603"/>
    </row>
    <row r="87" spans="1:13" s="1534" customFormat="1" ht="27" customHeight="1" x14ac:dyDescent="0.45">
      <c r="B87" s="1583" t="s">
        <v>2140</v>
      </c>
      <c r="C87" s="2020" t="s">
        <v>2019</v>
      </c>
      <c r="D87" s="2020"/>
      <c r="E87" s="2020"/>
      <c r="F87" s="2020"/>
      <c r="G87" s="2020"/>
      <c r="H87" s="2020"/>
      <c r="I87" s="2020"/>
    </row>
    <row r="88" spans="1:13" s="1534" customFormat="1" ht="27" customHeight="1" x14ac:dyDescent="0.45">
      <c r="B88" s="1583"/>
      <c r="C88" s="1605"/>
      <c r="D88" s="1605"/>
      <c r="E88" s="1605"/>
      <c r="F88" s="1605"/>
      <c r="G88" s="1605"/>
      <c r="H88" s="1605"/>
      <c r="I88" s="1605"/>
    </row>
    <row r="89" spans="1:13" s="1534" customFormat="1" ht="17.25" customHeight="1" x14ac:dyDescent="0.6">
      <c r="A89" s="2021">
        <v>22</v>
      </c>
      <c r="B89" s="2021"/>
      <c r="C89" s="2021"/>
      <c r="D89" s="2021"/>
      <c r="E89" s="2021"/>
      <c r="F89" s="2021"/>
      <c r="G89" s="2021"/>
      <c r="H89" s="2021"/>
      <c r="I89" s="2021"/>
    </row>
    <row r="90" spans="1:13" s="1606" customFormat="1" ht="27" customHeight="1" x14ac:dyDescent="0.45">
      <c r="B90" s="1578" t="s">
        <v>2136</v>
      </c>
      <c r="C90" s="1580" t="s">
        <v>1734</v>
      </c>
      <c r="E90" s="1538"/>
      <c r="G90" s="1599"/>
      <c r="H90" s="1599"/>
      <c r="I90" s="1599"/>
      <c r="K90" s="1534"/>
    </row>
    <row r="91" spans="1:13" s="1606" customFormat="1" ht="15" customHeight="1" x14ac:dyDescent="0.45">
      <c r="E91" s="1538"/>
      <c r="F91" s="1115"/>
      <c r="G91" s="1141">
        <v>1403</v>
      </c>
      <c r="H91" s="1160"/>
      <c r="I91" s="1141">
        <v>1402</v>
      </c>
    </row>
    <row r="92" spans="1:13" s="1606" customFormat="1" ht="18" customHeight="1" x14ac:dyDescent="0.45">
      <c r="E92" s="1538"/>
      <c r="F92" s="1115"/>
      <c r="G92" s="1607" t="s">
        <v>1859</v>
      </c>
      <c r="H92" s="1607"/>
      <c r="I92" s="1537" t="s">
        <v>1859</v>
      </c>
    </row>
    <row r="93" spans="1:13" s="1606" customFormat="1" ht="18" customHeight="1" x14ac:dyDescent="0.45">
      <c r="C93" s="2019" t="s">
        <v>1735</v>
      </c>
      <c r="D93" s="2019"/>
      <c r="E93" s="1538"/>
      <c r="G93" s="1932">
        <v>1344002002</v>
      </c>
      <c r="H93" s="1933"/>
      <c r="I93" s="1932">
        <v>983466002</v>
      </c>
      <c r="K93" s="2023" t="s">
        <v>1735</v>
      </c>
      <c r="L93" s="2023"/>
      <c r="M93" s="1727"/>
    </row>
    <row r="94" spans="1:13" s="1606" customFormat="1" ht="18" customHeight="1" x14ac:dyDescent="0.45">
      <c r="C94" s="2019" t="s">
        <v>1368</v>
      </c>
      <c r="D94" s="2019"/>
      <c r="E94" s="1538"/>
      <c r="G94" s="1932">
        <v>11254768389</v>
      </c>
      <c r="H94" s="1933"/>
      <c r="I94" s="1932">
        <v>11254768389</v>
      </c>
      <c r="K94" s="2023" t="s">
        <v>1368</v>
      </c>
      <c r="L94" s="2023"/>
      <c r="M94" s="1727"/>
    </row>
    <row r="95" spans="1:13" s="1606" customFormat="1" ht="18" customHeight="1" x14ac:dyDescent="0.45">
      <c r="C95" s="1584" t="s">
        <v>1910</v>
      </c>
      <c r="E95" s="1538"/>
      <c r="G95" s="1932">
        <v>5682000</v>
      </c>
      <c r="H95" s="1933"/>
      <c r="I95" s="1932">
        <v>5682000</v>
      </c>
      <c r="K95" s="1726" t="s">
        <v>1910</v>
      </c>
      <c r="L95" s="1728"/>
      <c r="M95" s="1727"/>
    </row>
    <row r="96" spans="1:13" s="1606" customFormat="1" ht="18" customHeight="1" x14ac:dyDescent="0.45">
      <c r="C96" s="1584" t="s">
        <v>1911</v>
      </c>
      <c r="E96" s="1538"/>
      <c r="G96" s="1932">
        <v>0</v>
      </c>
      <c r="H96" s="1933"/>
      <c r="I96" s="1932">
        <v>63300000</v>
      </c>
      <c r="K96" s="1726" t="s">
        <v>1911</v>
      </c>
      <c r="L96" s="1728"/>
      <c r="M96" s="1727"/>
    </row>
    <row r="97" spans="1:13" s="1606" customFormat="1" ht="18.75" customHeight="1" x14ac:dyDescent="0.45">
      <c r="C97" s="1584" t="s">
        <v>2109</v>
      </c>
      <c r="E97" s="1538"/>
      <c r="G97" s="1932">
        <v>0</v>
      </c>
      <c r="H97" s="1933"/>
      <c r="I97" s="1932">
        <v>2788533332</v>
      </c>
      <c r="K97" s="1726" t="s">
        <v>2109</v>
      </c>
      <c r="L97" s="1728"/>
      <c r="M97" s="1727"/>
    </row>
    <row r="98" spans="1:13" s="1606" customFormat="1" ht="18.75" customHeight="1" x14ac:dyDescent="0.45">
      <c r="C98" s="1584" t="s">
        <v>2183</v>
      </c>
      <c r="E98" s="1538"/>
      <c r="G98" s="1932">
        <v>0</v>
      </c>
      <c r="H98" s="1933"/>
      <c r="I98" s="1932">
        <v>45596502</v>
      </c>
      <c r="K98" s="1726"/>
      <c r="L98" s="1728"/>
      <c r="M98" s="1727"/>
    </row>
    <row r="99" spans="1:13" s="1606" customFormat="1" ht="18" customHeight="1" x14ac:dyDescent="0.45">
      <c r="C99" s="1584" t="s">
        <v>2182</v>
      </c>
      <c r="E99" s="1538"/>
      <c r="G99" s="1932">
        <v>0</v>
      </c>
      <c r="H99" s="1934"/>
      <c r="I99" s="1932">
        <v>2598850000</v>
      </c>
      <c r="K99" s="1726" t="s">
        <v>2182</v>
      </c>
      <c r="L99" s="1728"/>
      <c r="M99" s="1727"/>
    </row>
    <row r="100" spans="1:13" s="1534" customFormat="1" ht="21.75" customHeight="1" x14ac:dyDescent="0.45">
      <c r="C100" s="1584" t="s">
        <v>2184</v>
      </c>
      <c r="D100" s="1606"/>
      <c r="E100" s="1538"/>
      <c r="G100" s="1932">
        <v>62407968</v>
      </c>
      <c r="H100" s="1540"/>
      <c r="I100" s="1932">
        <v>29329944</v>
      </c>
      <c r="K100" s="1726" t="s">
        <v>2184</v>
      </c>
      <c r="L100" s="1728"/>
      <c r="M100" s="1727"/>
    </row>
    <row r="101" spans="1:13" s="1534" customFormat="1" ht="30.75" customHeight="1" x14ac:dyDescent="0.45">
      <c r="B101" s="1536"/>
      <c r="C101" s="1584" t="s">
        <v>2185</v>
      </c>
      <c r="D101" s="1606"/>
      <c r="E101" s="1538"/>
      <c r="F101" s="1160"/>
      <c r="G101" s="1932">
        <v>14507726297</v>
      </c>
      <c r="H101" s="1142"/>
      <c r="I101" s="1932">
        <v>310000000</v>
      </c>
      <c r="K101" s="1726" t="s">
        <v>2185</v>
      </c>
      <c r="L101" s="1728"/>
      <c r="M101" s="1727"/>
    </row>
    <row r="102" spans="1:13" s="1534" customFormat="1" ht="30.75" customHeight="1" x14ac:dyDescent="0.45">
      <c r="C102" s="1584" t="s">
        <v>186</v>
      </c>
      <c r="D102" s="1606"/>
      <c r="E102" s="1538"/>
      <c r="F102" s="1535"/>
      <c r="G102" s="1932">
        <v>95000</v>
      </c>
      <c r="H102" s="1517"/>
      <c r="I102" s="1932">
        <v>6468742000</v>
      </c>
      <c r="K102" s="1726" t="s">
        <v>186</v>
      </c>
      <c r="L102" s="1728"/>
      <c r="M102" s="1727"/>
    </row>
    <row r="103" spans="1:13" s="1534" customFormat="1" ht="30.75" customHeight="1" thickBot="1" x14ac:dyDescent="0.5">
      <c r="C103" s="1123"/>
      <c r="E103" s="1538"/>
      <c r="G103" s="1935">
        <f>SUM(G93:G102)</f>
        <v>27174681656</v>
      </c>
      <c r="H103" s="1603"/>
      <c r="I103" s="1935">
        <f>SUM(I93:I102)</f>
        <v>24548268169</v>
      </c>
      <c r="K103" s="1726"/>
      <c r="L103" s="1728"/>
      <c r="M103" s="1727"/>
    </row>
    <row r="104" spans="1:13" s="1534" customFormat="1" ht="30.75" customHeight="1" thickTop="1" x14ac:dyDescent="0.45">
      <c r="E104" s="1538"/>
      <c r="G104" s="1542"/>
      <c r="H104" s="1540"/>
      <c r="I104" s="1145"/>
      <c r="K104" s="1726"/>
      <c r="L104" s="1728"/>
      <c r="M104" s="1727"/>
    </row>
    <row r="105" spans="1:13" ht="30.75" customHeight="1" x14ac:dyDescent="0.6">
      <c r="A105" s="1534"/>
      <c r="B105" s="2021">
        <v>23</v>
      </c>
      <c r="C105" s="2021"/>
      <c r="D105" s="2021"/>
      <c r="E105" s="2021"/>
      <c r="F105" s="2021"/>
      <c r="G105" s="2021"/>
      <c r="H105" s="2021"/>
      <c r="I105" s="2021"/>
      <c r="K105" s="1534"/>
    </row>
  </sheetData>
  <mergeCells count="15">
    <mergeCell ref="C94:D94"/>
    <mergeCell ref="K93:L93"/>
    <mergeCell ref="K94:L94"/>
    <mergeCell ref="B105:I105"/>
    <mergeCell ref="C93:D93"/>
    <mergeCell ref="B1:J1"/>
    <mergeCell ref="B2:J2"/>
    <mergeCell ref="B3:J3"/>
    <mergeCell ref="C42:I42"/>
    <mergeCell ref="A29:I29"/>
    <mergeCell ref="C55:I55"/>
    <mergeCell ref="C87:I87"/>
    <mergeCell ref="A89:I89"/>
    <mergeCell ref="C58:I58"/>
    <mergeCell ref="A57:I57"/>
  </mergeCells>
  <printOptions horizontalCentered="1"/>
  <pageMargins left="0.15748031496062992" right="0.23622047244094491" top="0.19685039370078741" bottom="0.15748031496062992" header="0.15748031496062992" footer="0.15748031496062992"/>
  <pageSetup scale="95" orientation="portrait" r:id="rId1"/>
  <rowBreaks count="3" manualBreakCount="3">
    <brk id="29" min="1" max="8" man="1"/>
    <brk id="57" min="1" max="8" man="1"/>
    <brk id="89" min="1" max="8"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39997558519241921"/>
  </sheetPr>
  <dimension ref="A1:S55"/>
  <sheetViews>
    <sheetView rightToLeft="1" view="pageBreakPreview" topLeftCell="A40" zoomScaleNormal="100" zoomScaleSheetLayoutView="100" workbookViewId="0">
      <selection activeCell="F19" sqref="F19"/>
    </sheetView>
  </sheetViews>
  <sheetFormatPr defaultColWidth="14.7109375" defaultRowHeight="32.25" customHeight="1" x14ac:dyDescent="0.25"/>
  <cols>
    <col min="1" max="1" width="2.85546875" style="1123" customWidth="1"/>
    <col min="2" max="2" width="5.28515625" style="1268" customWidth="1"/>
    <col min="3" max="3" width="31.28515625" style="1123" customWidth="1"/>
    <col min="4" max="4" width="13.5703125" style="1123" customWidth="1"/>
    <col min="5" max="5" width="2.5703125" style="1123" customWidth="1"/>
    <col min="6" max="6" width="21.28515625" style="1123" customWidth="1"/>
    <col min="7" max="7" width="2.5703125" style="1123" customWidth="1"/>
    <col min="8" max="8" width="20.140625" style="1123" customWidth="1"/>
    <col min="9" max="9" width="2.5703125" style="1123" customWidth="1"/>
    <col min="10" max="10" width="15" style="1123" bestFit="1" customWidth="1"/>
    <col min="11" max="11" width="1.85546875" style="1123" customWidth="1"/>
    <col min="12" max="12" width="15.7109375" style="1123" bestFit="1" customWidth="1"/>
    <col min="13" max="13" width="1.42578125" style="1123" customWidth="1"/>
    <col min="14" max="14" width="15" style="1123" bestFit="1" customWidth="1"/>
    <col min="15" max="15" width="1.42578125" style="1123" customWidth="1"/>
    <col min="16" max="16" width="15" style="1123" bestFit="1" customWidth="1"/>
    <col min="17" max="17" width="14.7109375" style="1611"/>
    <col min="18" max="18" width="14.7109375" style="1123"/>
    <col min="19" max="19" width="15" style="1123" bestFit="1" customWidth="1"/>
    <col min="20" max="20" width="14.7109375" style="1123"/>
    <col min="21" max="21" width="15" style="1123" bestFit="1" customWidth="1"/>
    <col min="22" max="16384" width="14.7109375" style="1123"/>
  </cols>
  <sheetData>
    <row r="1" spans="1:19" s="1609" customFormat="1" ht="31.5" customHeight="1" x14ac:dyDescent="0.55000000000000004">
      <c r="A1" s="1968" t="str">
        <f>'سر برگ صفحات'!A1</f>
        <v>شرکت داروسازان التیام (سهامی خاص)</v>
      </c>
      <c r="B1" s="1968"/>
      <c r="C1" s="1968"/>
      <c r="D1" s="1968"/>
      <c r="E1" s="1968"/>
      <c r="F1" s="1968"/>
      <c r="G1" s="1968"/>
      <c r="H1" s="1968"/>
      <c r="I1" s="170"/>
      <c r="J1" s="170"/>
      <c r="K1" s="170"/>
      <c r="L1" s="170"/>
      <c r="M1" s="170"/>
      <c r="N1" s="170"/>
      <c r="O1" s="170"/>
      <c r="P1" s="170"/>
      <c r="Q1" s="170"/>
      <c r="R1" s="1608"/>
      <c r="S1" s="1608"/>
    </row>
    <row r="2" spans="1:19" s="1609" customFormat="1" ht="31.5" customHeight="1" x14ac:dyDescent="0.55000000000000004">
      <c r="A2" s="2013" t="str">
        <f>[6]HL!A14</f>
        <v>يادداشتهاي توضيحي صورت هاي مالي</v>
      </c>
      <c r="B2" s="2013"/>
      <c r="C2" s="2013"/>
      <c r="D2" s="2013"/>
      <c r="E2" s="2013"/>
      <c r="F2" s="2013"/>
      <c r="G2" s="2013"/>
      <c r="H2" s="2013"/>
      <c r="I2" s="1610"/>
      <c r="J2" s="1610"/>
      <c r="K2" s="1610"/>
      <c r="L2" s="1610"/>
      <c r="M2" s="1610"/>
      <c r="N2" s="1610"/>
      <c r="O2" s="1610"/>
      <c r="P2" s="1610"/>
      <c r="Q2" s="1610"/>
      <c r="R2" s="1608"/>
      <c r="S2" s="1608"/>
    </row>
    <row r="3" spans="1:19" s="1609" customFormat="1" ht="31.5" customHeight="1" x14ac:dyDescent="0.55000000000000004">
      <c r="A3" s="2013" t="str">
        <f>'سر برگ صفحات'!A3</f>
        <v>سال مالی منتهی به 30 اسفند 1403</v>
      </c>
      <c r="B3" s="2013"/>
      <c r="C3" s="2013"/>
      <c r="D3" s="2013"/>
      <c r="E3" s="2013"/>
      <c r="F3" s="2013"/>
      <c r="G3" s="2013"/>
      <c r="H3" s="2013"/>
      <c r="I3" s="1610"/>
      <c r="J3" s="1610"/>
      <c r="K3" s="1610"/>
      <c r="L3" s="1610"/>
      <c r="M3" s="1610"/>
      <c r="N3" s="1610"/>
      <c r="O3" s="1610"/>
      <c r="P3" s="1610"/>
      <c r="Q3" s="1610"/>
      <c r="R3" s="1608"/>
      <c r="S3" s="1608"/>
    </row>
    <row r="4" spans="1:19" ht="28.5" customHeight="1" x14ac:dyDescent="0.25">
      <c r="B4" s="1513" t="s">
        <v>162</v>
      </c>
      <c r="C4" s="1160" t="s">
        <v>564</v>
      </c>
      <c r="D4" s="170"/>
      <c r="E4" s="170"/>
      <c r="F4" s="170"/>
      <c r="G4" s="170"/>
      <c r="H4" s="170"/>
      <c r="I4" s="170"/>
      <c r="J4" s="170"/>
      <c r="K4" s="170"/>
    </row>
    <row r="5" spans="1:19" s="1610" customFormat="1" ht="30.75" customHeight="1" x14ac:dyDescent="0.25">
      <c r="B5" s="1612"/>
      <c r="D5" s="1613" t="s">
        <v>1316</v>
      </c>
      <c r="E5" s="1145"/>
      <c r="F5" s="1141">
        <v>1403</v>
      </c>
      <c r="G5" s="1145"/>
      <c r="H5" s="1141">
        <v>1402</v>
      </c>
      <c r="I5" s="170"/>
      <c r="J5" s="170"/>
      <c r="K5" s="170"/>
      <c r="M5" s="1115"/>
      <c r="N5" s="1115"/>
      <c r="O5" s="1115"/>
      <c r="Q5" s="1614"/>
    </row>
    <row r="6" spans="1:19" ht="35.25" customHeight="1" x14ac:dyDescent="0.25">
      <c r="D6" s="1615"/>
      <c r="E6" s="1615"/>
      <c r="F6" s="1517" t="s">
        <v>1592</v>
      </c>
      <c r="G6" s="1145"/>
      <c r="H6" s="1517" t="s">
        <v>1592</v>
      </c>
      <c r="M6" s="1616"/>
      <c r="N6" s="1616"/>
      <c r="O6" s="1616"/>
      <c r="Q6" s="1617"/>
    </row>
    <row r="7" spans="1:19" ht="35.25" customHeight="1" x14ac:dyDescent="0.25">
      <c r="B7" s="1541"/>
      <c r="C7" s="1618" t="s">
        <v>1639</v>
      </c>
      <c r="D7" s="1590" t="s">
        <v>2141</v>
      </c>
      <c r="E7" s="1541"/>
      <c r="F7" s="1541">
        <f>'60-20moin'!F11</f>
        <v>295554024886</v>
      </c>
      <c r="G7" s="1541"/>
      <c r="H7" s="1541">
        <v>688303980338</v>
      </c>
      <c r="I7" s="1541"/>
      <c r="J7" s="1541"/>
      <c r="K7" s="1541"/>
      <c r="L7" s="1541"/>
      <c r="M7" s="1541"/>
      <c r="N7" s="1541"/>
      <c r="O7" s="1541"/>
      <c r="P7" s="1541"/>
      <c r="Q7" s="1617"/>
    </row>
    <row r="8" spans="1:19" ht="35.25" customHeight="1" x14ac:dyDescent="0.25">
      <c r="B8" s="1541"/>
      <c r="C8" s="1618" t="s">
        <v>1640</v>
      </c>
      <c r="D8" s="1590" t="s">
        <v>2142</v>
      </c>
      <c r="E8" s="1541"/>
      <c r="F8" s="1541">
        <f>'60-20moin'!H277+'60-20moin'!I277</f>
        <v>6850782401</v>
      </c>
      <c r="G8" s="1541"/>
      <c r="H8" s="1541">
        <v>1759169991</v>
      </c>
      <c r="I8" s="1541"/>
      <c r="J8" s="1541"/>
      <c r="K8" s="1541"/>
      <c r="L8" s="1541"/>
      <c r="M8" s="1541"/>
      <c r="N8" s="1541"/>
      <c r="O8" s="1541"/>
      <c r="P8" s="1541"/>
    </row>
    <row r="9" spans="1:19" ht="35.25" customHeight="1" x14ac:dyDescent="0.25">
      <c r="B9" s="1541"/>
      <c r="C9" s="1618" t="s">
        <v>2059</v>
      </c>
      <c r="D9" s="1590" t="s">
        <v>2143</v>
      </c>
      <c r="E9" s="1541"/>
      <c r="F9" s="1541">
        <f>'60-20moin'!F15</f>
        <v>62947210684</v>
      </c>
      <c r="G9" s="1541"/>
      <c r="H9" s="1541">
        <v>535000000</v>
      </c>
      <c r="I9" s="1541"/>
      <c r="J9" s="1541"/>
      <c r="K9" s="1541"/>
      <c r="L9" s="1541"/>
      <c r="M9" s="1541"/>
      <c r="N9" s="1541"/>
      <c r="O9" s="1541"/>
      <c r="P9" s="1541"/>
    </row>
    <row r="10" spans="1:19" ht="35.25" customHeight="1" thickBot="1" x14ac:dyDescent="0.3">
      <c r="B10" s="1541"/>
      <c r="C10" s="1618"/>
      <c r="D10" s="1541"/>
      <c r="E10" s="1541"/>
      <c r="F10" s="1736">
        <f>SUM(F7:F9)</f>
        <v>365352017971</v>
      </c>
      <c r="G10" s="1936"/>
      <c r="H10" s="1736">
        <f>SUM(H7:H9)</f>
        <v>690598150329</v>
      </c>
      <c r="I10" s="1619"/>
      <c r="J10" s="1619"/>
      <c r="K10" s="1619"/>
      <c r="L10" s="1541"/>
      <c r="M10" s="1619"/>
      <c r="N10" s="1619"/>
      <c r="O10" s="1619"/>
      <c r="P10" s="1541"/>
    </row>
    <row r="11" spans="1:19" ht="15.6" customHeight="1" thickTop="1" x14ac:dyDescent="0.25">
      <c r="B11" s="1541"/>
      <c r="C11" s="1618"/>
      <c r="D11" s="1541"/>
      <c r="E11" s="1541"/>
      <c r="F11" s="1619"/>
      <c r="G11" s="1541"/>
      <c r="H11" s="1619"/>
      <c r="I11" s="1619"/>
      <c r="J11" s="1619"/>
      <c r="K11" s="1619"/>
      <c r="L11" s="1541"/>
      <c r="M11" s="1619"/>
      <c r="N11" s="1619"/>
      <c r="O11" s="1619"/>
      <c r="P11" s="1541"/>
    </row>
    <row r="12" spans="1:19" ht="28.9" customHeight="1" x14ac:dyDescent="0.25">
      <c r="B12" s="1541" t="s">
        <v>1980</v>
      </c>
      <c r="C12" s="1618" t="s">
        <v>1837</v>
      </c>
      <c r="D12" s="1541"/>
      <c r="E12" s="1541"/>
      <c r="F12" s="1141">
        <f>F5</f>
        <v>1403</v>
      </c>
      <c r="G12" s="1145"/>
      <c r="H12" s="1141">
        <f>H5</f>
        <v>1402</v>
      </c>
      <c r="I12" s="1619"/>
      <c r="J12" s="1619"/>
      <c r="K12" s="1619"/>
      <c r="L12" s="1541"/>
      <c r="M12" s="1619"/>
      <c r="N12" s="1619"/>
      <c r="O12" s="1619"/>
      <c r="P12" s="1541"/>
    </row>
    <row r="13" spans="1:19" ht="32.25" customHeight="1" x14ac:dyDescent="0.25">
      <c r="B13" s="1541"/>
      <c r="C13" s="1618"/>
      <c r="D13" s="1541"/>
      <c r="E13" s="1541"/>
      <c r="F13" s="1620" t="s">
        <v>1592</v>
      </c>
      <c r="G13" s="1151"/>
      <c r="H13" s="1620" t="s">
        <v>1592</v>
      </c>
      <c r="I13" s="1541"/>
      <c r="J13" s="1541"/>
      <c r="K13" s="1541"/>
      <c r="L13" s="1541"/>
      <c r="M13" s="1621"/>
      <c r="N13" s="1619"/>
      <c r="O13" s="1619"/>
      <c r="P13" s="1541"/>
    </row>
    <row r="14" spans="1:19" ht="25.5" customHeight="1" x14ac:dyDescent="0.25">
      <c r="B14" s="1541"/>
      <c r="C14" s="1618" t="s">
        <v>1833</v>
      </c>
      <c r="D14" s="1541"/>
      <c r="E14" s="1541"/>
      <c r="F14" s="1541">
        <v>69778583670</v>
      </c>
      <c r="G14" s="1541"/>
      <c r="H14" s="1541">
        <v>138306790687</v>
      </c>
      <c r="I14" s="1541"/>
      <c r="J14" s="1724" t="s">
        <v>1833</v>
      </c>
      <c r="K14" s="1541"/>
      <c r="L14" s="1541"/>
      <c r="M14" s="1541"/>
      <c r="N14" s="1619"/>
      <c r="O14" s="1619"/>
      <c r="P14" s="1541"/>
    </row>
    <row r="15" spans="1:19" ht="25.5" customHeight="1" x14ac:dyDescent="0.25">
      <c r="B15" s="1541"/>
      <c r="C15" s="1618" t="s">
        <v>1821</v>
      </c>
      <c r="D15" s="1541"/>
      <c r="E15" s="1541"/>
      <c r="F15" s="1541">
        <v>105642850090</v>
      </c>
      <c r="G15" s="1541"/>
      <c r="H15" s="1541">
        <v>188743908389</v>
      </c>
      <c r="I15" s="1541"/>
      <c r="J15" s="1724" t="s">
        <v>1821</v>
      </c>
      <c r="K15" s="1541"/>
      <c r="L15" s="1541"/>
      <c r="M15" s="1541"/>
      <c r="N15" s="1619"/>
      <c r="O15" s="1619"/>
      <c r="P15" s="1541"/>
    </row>
    <row r="16" spans="1:19" ht="25.5" customHeight="1" x14ac:dyDescent="0.25">
      <c r="B16" s="1541"/>
      <c r="C16" s="1618" t="s">
        <v>1822</v>
      </c>
      <c r="D16" s="1541"/>
      <c r="E16" s="1541"/>
      <c r="F16" s="1541">
        <v>397366868</v>
      </c>
      <c r="G16" s="1541"/>
      <c r="H16" s="1541">
        <v>91356373736</v>
      </c>
      <c r="I16" s="1541"/>
      <c r="J16" s="1724" t="s">
        <v>1822</v>
      </c>
      <c r="K16" s="1541"/>
      <c r="L16" s="1541"/>
      <c r="M16" s="1541"/>
      <c r="N16" s="1619"/>
      <c r="O16" s="1619"/>
      <c r="P16" s="1541"/>
    </row>
    <row r="17" spans="1:16" ht="25.5" customHeight="1" x14ac:dyDescent="0.25">
      <c r="B17" s="1541"/>
      <c r="C17" s="1618" t="s">
        <v>1823</v>
      </c>
      <c r="D17" s="1541"/>
      <c r="E17" s="1541"/>
      <c r="F17" s="1541">
        <v>81841201463</v>
      </c>
      <c r="G17" s="1541"/>
      <c r="H17" s="1541">
        <v>60058593897</v>
      </c>
      <c r="I17" s="1541"/>
      <c r="J17" s="1724" t="s">
        <v>1823</v>
      </c>
      <c r="K17" s="1541"/>
      <c r="L17" s="1541"/>
      <c r="M17" s="1541"/>
      <c r="N17" s="1619"/>
      <c r="O17" s="1619"/>
      <c r="P17" s="1541"/>
    </row>
    <row r="18" spans="1:16" ht="25.5" customHeight="1" x14ac:dyDescent="0.25">
      <c r="B18" s="1541"/>
      <c r="C18" s="1618" t="s">
        <v>1824</v>
      </c>
      <c r="D18" s="1541"/>
      <c r="E18" s="1541"/>
      <c r="F18" s="1541">
        <v>5240420427</v>
      </c>
      <c r="G18" s="1541"/>
      <c r="H18" s="1541">
        <v>14732620565</v>
      </c>
      <c r="I18" s="1541"/>
      <c r="J18" s="1724" t="s">
        <v>1824</v>
      </c>
      <c r="K18" s="1541"/>
      <c r="L18" s="1541"/>
      <c r="M18" s="1541"/>
      <c r="N18" s="1619"/>
      <c r="O18" s="1619"/>
      <c r="P18" s="1541"/>
    </row>
    <row r="19" spans="1:16" ht="25.5" customHeight="1" x14ac:dyDescent="0.25">
      <c r="B19" s="1541"/>
      <c r="C19" s="1618" t="s">
        <v>1818</v>
      </c>
      <c r="D19" s="1541"/>
      <c r="E19" s="1541"/>
      <c r="F19" s="1541">
        <v>13471812528</v>
      </c>
      <c r="G19" s="1541"/>
      <c r="H19" s="1541">
        <v>19367008936</v>
      </c>
      <c r="I19" s="1541"/>
      <c r="J19" s="1724" t="s">
        <v>1818</v>
      </c>
      <c r="K19" s="1541"/>
      <c r="L19" s="1541"/>
      <c r="M19" s="1541"/>
      <c r="N19" s="1619"/>
      <c r="O19" s="1619"/>
      <c r="P19" s="1541"/>
    </row>
    <row r="20" spans="1:16" ht="25.5" customHeight="1" x14ac:dyDescent="0.25">
      <c r="B20" s="1541"/>
      <c r="C20" s="1618" t="s">
        <v>1834</v>
      </c>
      <c r="D20" s="1541"/>
      <c r="E20" s="1541"/>
      <c r="F20" s="1541">
        <v>7544799379</v>
      </c>
      <c r="G20" s="1541"/>
      <c r="H20" s="1541">
        <v>7342578003</v>
      </c>
      <c r="I20" s="1541"/>
      <c r="J20" s="1724" t="s">
        <v>1834</v>
      </c>
      <c r="K20" s="1541"/>
      <c r="L20" s="1541"/>
      <c r="M20" s="1541"/>
      <c r="N20" s="1619"/>
      <c r="O20" s="1619"/>
      <c r="P20" s="1541"/>
    </row>
    <row r="21" spans="1:16" ht="25.5" customHeight="1" x14ac:dyDescent="0.25">
      <c r="B21" s="1541"/>
      <c r="C21" s="1618" t="s">
        <v>1835</v>
      </c>
      <c r="D21" s="1541"/>
      <c r="E21" s="1541"/>
      <c r="F21" s="1541">
        <v>3525119399</v>
      </c>
      <c r="G21" s="1541"/>
      <c r="H21" s="1541">
        <v>11509545336</v>
      </c>
      <c r="I21" s="1541"/>
      <c r="J21" s="1724" t="s">
        <v>1835</v>
      </c>
      <c r="K21" s="1541"/>
      <c r="L21" s="1541"/>
      <c r="M21" s="1541"/>
      <c r="N21" s="1619"/>
      <c r="O21" s="1619"/>
      <c r="P21" s="1541"/>
    </row>
    <row r="22" spans="1:16" ht="25.5" customHeight="1" x14ac:dyDescent="0.25">
      <c r="B22" s="1541"/>
      <c r="C22" s="1618" t="s">
        <v>1836</v>
      </c>
      <c r="D22" s="1541"/>
      <c r="E22" s="1541"/>
      <c r="F22" s="1541">
        <v>244600</v>
      </c>
      <c r="G22" s="1541"/>
      <c r="H22" s="1541">
        <v>748600</v>
      </c>
      <c r="I22" s="1541"/>
      <c r="J22" s="1724" t="s">
        <v>1836</v>
      </c>
      <c r="K22" s="1541"/>
      <c r="L22" s="1541"/>
      <c r="M22" s="1541"/>
      <c r="N22" s="1619"/>
      <c r="O22" s="1619"/>
      <c r="P22" s="1541"/>
    </row>
    <row r="23" spans="1:16" ht="25.5" customHeight="1" x14ac:dyDescent="0.25">
      <c r="B23" s="1541"/>
      <c r="C23" s="1618" t="s">
        <v>1915</v>
      </c>
      <c r="D23" s="1541"/>
      <c r="E23" s="1541"/>
      <c r="F23" s="1541">
        <v>7466041690</v>
      </c>
      <c r="G23" s="1541"/>
      <c r="H23" s="1541">
        <v>95307345169</v>
      </c>
      <c r="I23" s="1541"/>
      <c r="J23" s="1724" t="s">
        <v>1915</v>
      </c>
      <c r="K23" s="1541"/>
      <c r="L23" s="1541"/>
      <c r="M23" s="1541"/>
      <c r="N23" s="1619"/>
      <c r="O23" s="1619"/>
      <c r="P23" s="1541"/>
    </row>
    <row r="24" spans="1:16" ht="25.5" customHeight="1" x14ac:dyDescent="0.25">
      <c r="B24" s="1541"/>
      <c r="C24" s="1618" t="s">
        <v>2110</v>
      </c>
      <c r="D24" s="1541"/>
      <c r="E24" s="1541"/>
      <c r="F24" s="1541">
        <v>27355952</v>
      </c>
      <c r="G24" s="1541"/>
      <c r="H24" s="1541">
        <v>61578467020</v>
      </c>
      <c r="I24" s="1541"/>
      <c r="J24" s="1724" t="s">
        <v>2110</v>
      </c>
      <c r="K24" s="1541"/>
      <c r="L24" s="1541"/>
      <c r="M24" s="1541"/>
      <c r="N24" s="1619"/>
      <c r="O24" s="1619"/>
      <c r="P24" s="1541"/>
    </row>
    <row r="25" spans="1:16" ht="25.5" customHeight="1" x14ac:dyDescent="0.25">
      <c r="B25" s="1541"/>
      <c r="C25" s="1618" t="s">
        <v>2209</v>
      </c>
      <c r="D25" s="1541"/>
      <c r="E25" s="1541"/>
      <c r="F25" s="1541">
        <v>19830000</v>
      </c>
      <c r="G25" s="1541"/>
      <c r="H25" s="1541">
        <v>0</v>
      </c>
      <c r="I25" s="1541"/>
      <c r="J25" s="1724"/>
      <c r="K25" s="1541"/>
      <c r="L25" s="1541"/>
      <c r="M25" s="1541"/>
      <c r="N25" s="1619"/>
      <c r="O25" s="1619"/>
      <c r="P25" s="1541"/>
    </row>
    <row r="26" spans="1:16" ht="25.5" customHeight="1" x14ac:dyDescent="0.25">
      <c r="B26" s="1541"/>
      <c r="C26" s="1618" t="s">
        <v>2210</v>
      </c>
      <c r="D26" s="1541"/>
      <c r="E26" s="1541"/>
      <c r="F26" s="1541">
        <v>598398820</v>
      </c>
      <c r="G26" s="1541"/>
      <c r="H26" s="1541"/>
      <c r="I26" s="1541"/>
      <c r="J26" s="1724"/>
      <c r="K26" s="1541"/>
      <c r="L26" s="1541"/>
      <c r="M26" s="1541"/>
      <c r="N26" s="1619"/>
      <c r="O26" s="1619"/>
      <c r="P26" s="1541"/>
    </row>
    <row r="27" spans="1:16" ht="26.45" customHeight="1" thickBot="1" x14ac:dyDescent="0.3">
      <c r="B27" s="1541"/>
      <c r="C27" s="1622"/>
      <c r="D27" s="1541"/>
      <c r="E27" s="1541"/>
      <c r="F27" s="1744">
        <f>SUM(F14:F26)</f>
        <v>295554024886</v>
      </c>
      <c r="G27" s="1541"/>
      <c r="H27" s="1744">
        <f>SUM(H14:H25)</f>
        <v>688303980338</v>
      </c>
      <c r="I27" s="1541"/>
      <c r="J27" s="1541"/>
      <c r="K27" s="1541"/>
      <c r="L27" s="1541"/>
      <c r="M27" s="1619"/>
      <c r="N27" s="1619"/>
      <c r="O27" s="1619"/>
      <c r="P27" s="1541"/>
    </row>
    <row r="28" spans="1:16" ht="16.899999999999999" customHeight="1" thickTop="1" x14ac:dyDescent="0.25">
      <c r="B28" s="1541"/>
      <c r="C28" s="1622"/>
      <c r="D28" s="1541"/>
      <c r="E28" s="1541"/>
      <c r="F28" s="1619"/>
      <c r="G28" s="1541"/>
      <c r="H28" s="1619"/>
      <c r="I28" s="1541"/>
      <c r="J28" s="1541"/>
      <c r="K28" s="1541"/>
      <c r="L28" s="1541"/>
      <c r="M28" s="1619"/>
      <c r="N28" s="1619"/>
      <c r="O28" s="1619"/>
      <c r="P28" s="1541"/>
    </row>
    <row r="29" spans="1:16" ht="42" customHeight="1" x14ac:dyDescent="0.6">
      <c r="A29" s="1624">
        <v>24</v>
      </c>
      <c r="B29" s="2021">
        <v>24</v>
      </c>
      <c r="C29" s="2021"/>
      <c r="D29" s="2021"/>
      <c r="E29" s="2021"/>
      <c r="F29" s="2021"/>
      <c r="G29" s="2021"/>
      <c r="H29" s="2021"/>
      <c r="I29" s="1624"/>
      <c r="J29" s="1541"/>
      <c r="K29" s="1541"/>
      <c r="L29" s="1541"/>
      <c r="M29" s="1619"/>
      <c r="N29" s="1619"/>
      <c r="O29" s="1619"/>
      <c r="P29" s="1541"/>
    </row>
    <row r="30" spans="1:16" ht="22.5" customHeight="1" x14ac:dyDescent="0.25">
      <c r="B30" s="1541" t="s">
        <v>2144</v>
      </c>
      <c r="C30" s="1618" t="s">
        <v>1838</v>
      </c>
      <c r="D30" s="1541"/>
      <c r="E30" s="1541"/>
      <c r="F30" s="1619"/>
      <c r="G30" s="1541"/>
      <c r="H30" s="1619"/>
      <c r="I30" s="1541"/>
      <c r="J30" s="1541"/>
      <c r="K30" s="1541"/>
      <c r="L30" s="1541"/>
      <c r="M30" s="1619"/>
      <c r="N30" s="1619"/>
      <c r="O30" s="1619"/>
      <c r="P30" s="1541"/>
    </row>
    <row r="31" spans="1:16" ht="22.5" customHeight="1" x14ac:dyDescent="0.25">
      <c r="B31" s="1123"/>
      <c r="D31" s="1541"/>
      <c r="E31" s="1541"/>
      <c r="F31" s="1141">
        <f>F12</f>
        <v>1403</v>
      </c>
      <c r="G31" s="1145"/>
      <c r="H31" s="1141">
        <f>H12</f>
        <v>1402</v>
      </c>
      <c r="I31" s="1619"/>
      <c r="J31" s="1619"/>
      <c r="K31" s="1619"/>
      <c r="L31" s="1541"/>
      <c r="M31" s="1619"/>
      <c r="N31" s="1619"/>
      <c r="O31" s="1619"/>
      <c r="P31" s="1541"/>
    </row>
    <row r="32" spans="1:16" ht="20.25" customHeight="1" x14ac:dyDescent="0.25">
      <c r="B32" s="1541"/>
      <c r="C32" s="1618"/>
      <c r="D32" s="1541"/>
      <c r="E32" s="1541"/>
      <c r="F32" s="1620" t="s">
        <v>1592</v>
      </c>
      <c r="G32" s="1151"/>
      <c r="H32" s="1620" t="s">
        <v>1592</v>
      </c>
      <c r="I32" s="1541"/>
      <c r="J32" s="1541"/>
      <c r="K32" s="1541"/>
      <c r="L32" s="1541"/>
      <c r="M32" s="1621"/>
      <c r="N32" s="1619"/>
      <c r="O32" s="1619"/>
      <c r="P32" s="1541"/>
    </row>
    <row r="33" spans="2:16" ht="20.25" customHeight="1" x14ac:dyDescent="0.25">
      <c r="B33" s="1541"/>
      <c r="C33" s="1618" t="s">
        <v>1601</v>
      </c>
      <c r="D33" s="1541"/>
      <c r="E33" s="1541"/>
      <c r="F33" s="1541">
        <v>3233557137</v>
      </c>
      <c r="G33" s="1541"/>
      <c r="H33" s="1541">
        <v>98104800</v>
      </c>
      <c r="I33" s="1541"/>
      <c r="J33" s="1724" t="s">
        <v>1601</v>
      </c>
      <c r="K33" s="1541"/>
      <c r="L33" s="1541"/>
      <c r="M33" s="1541"/>
      <c r="N33" s="1619"/>
      <c r="O33" s="1619"/>
      <c r="P33" s="1541"/>
    </row>
    <row r="34" spans="2:16" ht="20.25" customHeight="1" x14ac:dyDescent="0.25">
      <c r="B34" s="1541"/>
      <c r="C34" s="1618" t="s">
        <v>1748</v>
      </c>
      <c r="D34" s="1541"/>
      <c r="E34" s="1541"/>
      <c r="F34" s="1541">
        <v>0</v>
      </c>
      <c r="G34" s="1541"/>
      <c r="H34" s="1541">
        <v>120470700</v>
      </c>
      <c r="I34" s="1541"/>
      <c r="J34" s="1724" t="s">
        <v>1748</v>
      </c>
      <c r="K34" s="1541"/>
      <c r="L34" s="1541"/>
      <c r="M34" s="1541"/>
      <c r="N34" s="1619"/>
      <c r="O34" s="1619"/>
      <c r="P34" s="1541"/>
    </row>
    <row r="35" spans="2:16" ht="20.25" customHeight="1" x14ac:dyDescent="0.25">
      <c r="B35" s="1541"/>
      <c r="C35" s="1618" t="s">
        <v>1749</v>
      </c>
      <c r="D35" s="1541"/>
      <c r="E35" s="1541"/>
      <c r="F35" s="1541">
        <v>291610190</v>
      </c>
      <c r="G35" s="1541"/>
      <c r="H35" s="1541">
        <v>13601000</v>
      </c>
      <c r="I35" s="1541"/>
      <c r="J35" s="1724" t="s">
        <v>1749</v>
      </c>
      <c r="K35" s="1541"/>
      <c r="L35" s="1541"/>
      <c r="M35" s="1541"/>
      <c r="N35" s="1619"/>
      <c r="O35" s="1619"/>
      <c r="P35" s="1541"/>
    </row>
    <row r="36" spans="2:16" ht="20.25" customHeight="1" x14ac:dyDescent="0.25">
      <c r="B36" s="1541"/>
      <c r="C36" s="1618" t="s">
        <v>1750</v>
      </c>
      <c r="D36" s="1541"/>
      <c r="E36" s="1541"/>
      <c r="F36" s="1541">
        <v>0</v>
      </c>
      <c r="G36" s="1541"/>
      <c r="H36" s="1541">
        <v>248900</v>
      </c>
      <c r="I36" s="1541"/>
      <c r="J36" s="1724" t="s">
        <v>1750</v>
      </c>
      <c r="K36" s="1541"/>
      <c r="L36" s="1541"/>
      <c r="M36" s="1541"/>
      <c r="N36" s="1619"/>
      <c r="O36" s="1619"/>
      <c r="P36" s="1541"/>
    </row>
    <row r="37" spans="2:16" ht="20.25" customHeight="1" x14ac:dyDescent="0.25">
      <c r="B37" s="1541"/>
      <c r="C37" s="1618" t="s">
        <v>1602</v>
      </c>
      <c r="D37" s="1541"/>
      <c r="E37" s="1541"/>
      <c r="F37" s="1541">
        <v>0</v>
      </c>
      <c r="G37" s="1541"/>
      <c r="H37" s="1541">
        <v>10000</v>
      </c>
      <c r="I37" s="1541"/>
      <c r="J37" s="1724" t="s">
        <v>1602</v>
      </c>
      <c r="K37" s="1541"/>
      <c r="L37" s="1541"/>
      <c r="M37" s="1541"/>
      <c r="N37" s="1619"/>
      <c r="O37" s="1619"/>
      <c r="P37" s="1541"/>
    </row>
    <row r="38" spans="2:16" ht="20.25" customHeight="1" x14ac:dyDescent="0.25">
      <c r="B38" s="1541"/>
      <c r="C38" s="1618" t="s">
        <v>1751</v>
      </c>
      <c r="D38" s="1541"/>
      <c r="E38" s="1541"/>
      <c r="F38" s="1541">
        <v>2368347</v>
      </c>
      <c r="G38" s="1541"/>
      <c r="H38" s="1541">
        <v>30000</v>
      </c>
      <c r="I38" s="1541"/>
      <c r="J38" s="1724" t="s">
        <v>1751</v>
      </c>
      <c r="K38" s="1541"/>
      <c r="L38" s="1541"/>
      <c r="M38" s="1541"/>
      <c r="N38" s="1619"/>
      <c r="O38" s="1619"/>
      <c r="P38" s="1541"/>
    </row>
    <row r="39" spans="2:16" ht="20.25" customHeight="1" x14ac:dyDescent="0.25">
      <c r="B39" s="1541"/>
      <c r="C39" s="1618" t="s">
        <v>1603</v>
      </c>
      <c r="D39" s="1541"/>
      <c r="E39" s="1541"/>
      <c r="F39" s="1541">
        <v>16817000</v>
      </c>
      <c r="G39" s="1541"/>
      <c r="H39" s="1541">
        <v>0</v>
      </c>
      <c r="I39" s="1541"/>
      <c r="J39" s="1724" t="s">
        <v>1603</v>
      </c>
      <c r="K39" s="1541"/>
      <c r="L39" s="1541"/>
      <c r="M39" s="1541"/>
      <c r="N39" s="1619"/>
      <c r="O39" s="1619"/>
      <c r="P39" s="1541"/>
    </row>
    <row r="40" spans="2:16" ht="20.25" customHeight="1" x14ac:dyDescent="0.25">
      <c r="B40" s="1541"/>
      <c r="C40" s="1618" t="s">
        <v>1752</v>
      </c>
      <c r="D40" s="1541"/>
      <c r="E40" s="1541"/>
      <c r="F40" s="1541">
        <v>1560240924</v>
      </c>
      <c r="G40" s="1541"/>
      <c r="H40" s="1541">
        <v>0</v>
      </c>
      <c r="I40" s="1541"/>
      <c r="J40" s="1724" t="s">
        <v>1752</v>
      </c>
      <c r="K40" s="1541"/>
      <c r="L40" s="1541"/>
      <c r="M40" s="1541"/>
      <c r="N40" s="1619"/>
      <c r="O40" s="1619"/>
      <c r="P40" s="1541"/>
    </row>
    <row r="41" spans="2:16" ht="20.25" customHeight="1" x14ac:dyDescent="0.25">
      <c r="B41" s="1541"/>
      <c r="C41" s="1618" t="s">
        <v>1754</v>
      </c>
      <c r="D41" s="1541"/>
      <c r="E41" s="1541"/>
      <c r="F41" s="1541">
        <v>88682994</v>
      </c>
      <c r="G41" s="1541"/>
      <c r="H41" s="1541">
        <v>13532072</v>
      </c>
      <c r="I41" s="1541"/>
      <c r="J41" s="1724" t="s">
        <v>1754</v>
      </c>
      <c r="K41" s="1541"/>
      <c r="L41" s="1541"/>
      <c r="M41" s="1541"/>
      <c r="N41" s="1619"/>
      <c r="O41" s="1619"/>
      <c r="P41" s="1541"/>
    </row>
    <row r="42" spans="2:16" ht="20.25" customHeight="1" x14ac:dyDescent="0.25">
      <c r="B42" s="1541"/>
      <c r="C42" s="1618" t="s">
        <v>1755</v>
      </c>
      <c r="D42" s="1541"/>
      <c r="E42" s="1541"/>
      <c r="F42" s="1541">
        <v>0</v>
      </c>
      <c r="G42" s="1541"/>
      <c r="H42" s="1541">
        <v>58310000</v>
      </c>
      <c r="I42" s="1541"/>
      <c r="J42" s="1724" t="s">
        <v>1755</v>
      </c>
      <c r="K42" s="1541"/>
      <c r="L42" s="1541"/>
      <c r="M42" s="1541"/>
      <c r="N42" s="1619"/>
      <c r="O42" s="1619"/>
      <c r="P42" s="1541"/>
    </row>
    <row r="43" spans="2:16" ht="20.25" customHeight="1" x14ac:dyDescent="0.25">
      <c r="B43" s="1541"/>
      <c r="C43" s="1618" t="s">
        <v>1756</v>
      </c>
      <c r="D43" s="1541"/>
      <c r="E43" s="1541"/>
      <c r="F43" s="1541">
        <v>883622</v>
      </c>
      <c r="G43" s="1541"/>
      <c r="H43" s="1541">
        <v>0</v>
      </c>
      <c r="I43" s="1541"/>
      <c r="J43" s="1724" t="s">
        <v>1756</v>
      </c>
      <c r="K43" s="1541"/>
      <c r="L43" s="1541"/>
      <c r="M43" s="1541"/>
      <c r="N43" s="1619"/>
      <c r="O43" s="1619"/>
      <c r="P43" s="1541"/>
    </row>
    <row r="44" spans="2:16" ht="20.25" customHeight="1" x14ac:dyDescent="0.25">
      <c r="B44" s="1541"/>
      <c r="C44" s="1618" t="s">
        <v>1757</v>
      </c>
      <c r="D44" s="1541"/>
      <c r="E44" s="1541"/>
      <c r="F44" s="1541">
        <v>1288264297</v>
      </c>
      <c r="G44" s="1541"/>
      <c r="H44" s="1541">
        <v>264263816</v>
      </c>
      <c r="I44" s="1541"/>
      <c r="J44" s="1724" t="s">
        <v>1757</v>
      </c>
      <c r="K44" s="1541"/>
      <c r="L44" s="1541"/>
      <c r="M44" s="1541"/>
      <c r="N44" s="1619"/>
      <c r="O44" s="1619"/>
      <c r="P44" s="1541"/>
    </row>
    <row r="45" spans="2:16" ht="20.25" customHeight="1" x14ac:dyDescent="0.25">
      <c r="B45" s="1541"/>
      <c r="C45" s="1618" t="s">
        <v>1760</v>
      </c>
      <c r="D45" s="1541"/>
      <c r="E45" s="1541"/>
      <c r="F45" s="1541">
        <v>0</v>
      </c>
      <c r="G45" s="1541"/>
      <c r="H45" s="1541">
        <v>45778715</v>
      </c>
      <c r="I45" s="1541"/>
      <c r="J45" s="1724" t="s">
        <v>1760</v>
      </c>
      <c r="K45" s="1541"/>
      <c r="L45" s="1541"/>
      <c r="M45" s="1541"/>
      <c r="N45" s="1619"/>
      <c r="O45" s="1619"/>
      <c r="P45" s="1541"/>
    </row>
    <row r="46" spans="2:16" ht="20.25" customHeight="1" x14ac:dyDescent="0.25">
      <c r="B46" s="1541"/>
      <c r="C46" s="1618" t="s">
        <v>1761</v>
      </c>
      <c r="D46" s="1541"/>
      <c r="E46" s="1541"/>
      <c r="F46" s="1541">
        <v>1959890</v>
      </c>
      <c r="G46" s="1541"/>
      <c r="H46" s="1541">
        <v>4506027</v>
      </c>
      <c r="I46" s="1541"/>
      <c r="J46" s="1724" t="s">
        <v>1761</v>
      </c>
      <c r="K46" s="1541"/>
      <c r="L46" s="1541"/>
      <c r="M46" s="1541"/>
      <c r="N46" s="1619"/>
      <c r="O46" s="1619"/>
      <c r="P46" s="1541"/>
    </row>
    <row r="47" spans="2:16" ht="20.25" customHeight="1" x14ac:dyDescent="0.25">
      <c r="B47" s="1541"/>
      <c r="C47" s="1618" t="s">
        <v>1762</v>
      </c>
      <c r="D47" s="1541"/>
      <c r="E47" s="1541"/>
      <c r="F47" s="1541">
        <v>0</v>
      </c>
      <c r="G47" s="1541"/>
      <c r="H47" s="1541">
        <v>102412892</v>
      </c>
      <c r="I47" s="1541"/>
      <c r="J47" s="1724" t="s">
        <v>1762</v>
      </c>
      <c r="K47" s="1541"/>
      <c r="L47" s="1541"/>
      <c r="M47" s="1541"/>
      <c r="N47" s="1619"/>
      <c r="O47" s="1619"/>
      <c r="P47" s="1541"/>
    </row>
    <row r="48" spans="2:16" ht="20.25" customHeight="1" x14ac:dyDescent="0.25">
      <c r="B48" s="1541"/>
      <c r="C48" s="1618" t="s">
        <v>1764</v>
      </c>
      <c r="D48" s="1541"/>
      <c r="E48" s="1541"/>
      <c r="F48" s="1541">
        <v>4130000</v>
      </c>
      <c r="G48" s="1541"/>
      <c r="H48" s="1541">
        <v>40620000</v>
      </c>
      <c r="I48" s="1541"/>
      <c r="J48" s="1724" t="s">
        <v>1764</v>
      </c>
      <c r="K48" s="1541"/>
      <c r="L48" s="1541"/>
      <c r="M48" s="1541"/>
      <c r="N48" s="1619"/>
      <c r="O48" s="1619"/>
      <c r="P48" s="1541"/>
    </row>
    <row r="49" spans="2:16" ht="20.25" customHeight="1" x14ac:dyDescent="0.25">
      <c r="B49" s="1541"/>
      <c r="C49" s="1618" t="s">
        <v>1765</v>
      </c>
      <c r="D49" s="1541"/>
      <c r="E49" s="1541"/>
      <c r="F49" s="1541">
        <v>362268000</v>
      </c>
      <c r="G49" s="1541"/>
      <c r="H49" s="1541">
        <v>811442000</v>
      </c>
      <c r="I49" s="1541"/>
      <c r="J49" s="1724" t="s">
        <v>1765</v>
      </c>
      <c r="K49" s="1541"/>
      <c r="L49" s="1541"/>
      <c r="M49" s="1541"/>
      <c r="N49" s="1619"/>
      <c r="O49" s="1619"/>
      <c r="P49" s="1541"/>
    </row>
    <row r="50" spans="2:16" ht="20.25" customHeight="1" x14ac:dyDescent="0.25">
      <c r="B50" s="1541"/>
      <c r="C50" s="1618" t="s">
        <v>1604</v>
      </c>
      <c r="D50" s="1541"/>
      <c r="E50" s="1541"/>
      <c r="F50" s="1541">
        <v>0</v>
      </c>
      <c r="G50" s="1541"/>
      <c r="H50" s="1541">
        <v>17739069</v>
      </c>
      <c r="I50" s="1541"/>
      <c r="J50" s="1724" t="s">
        <v>1604</v>
      </c>
      <c r="K50" s="1541"/>
      <c r="L50" s="1541"/>
      <c r="M50" s="1541"/>
      <c r="N50" s="1619"/>
      <c r="O50" s="1619"/>
      <c r="P50" s="1541"/>
    </row>
    <row r="51" spans="2:16" ht="20.25" customHeight="1" x14ac:dyDescent="0.25">
      <c r="B51" s="1541"/>
      <c r="C51" s="1618" t="s">
        <v>186</v>
      </c>
      <c r="D51" s="1541"/>
      <c r="E51" s="1541"/>
      <c r="F51" s="1541">
        <v>0</v>
      </c>
      <c r="G51" s="1541"/>
      <c r="H51" s="1541">
        <v>168100000</v>
      </c>
      <c r="I51" s="1541"/>
      <c r="J51" s="1724" t="s">
        <v>186</v>
      </c>
      <c r="K51" s="1541"/>
      <c r="L51" s="1541"/>
      <c r="M51" s="1541"/>
      <c r="N51" s="1619"/>
      <c r="O51" s="1619"/>
      <c r="P51" s="1541"/>
    </row>
    <row r="52" spans="2:16" ht="20.25" customHeight="1" thickBot="1" x14ac:dyDescent="0.3">
      <c r="B52" s="1541"/>
      <c r="C52" s="1622" t="s">
        <v>53</v>
      </c>
      <c r="D52" s="1541"/>
      <c r="E52" s="1541"/>
      <c r="F52" s="1744">
        <f>SUM(F33:F51)</f>
        <v>6850782401</v>
      </c>
      <c r="G52" s="1541"/>
      <c r="H52" s="1744">
        <f>SUM(H33:H51)</f>
        <v>1759169991</v>
      </c>
      <c r="I52" s="1541"/>
      <c r="J52" s="1541"/>
      <c r="K52" s="1541"/>
      <c r="L52" s="1541"/>
      <c r="M52" s="1619"/>
      <c r="N52" s="1619"/>
      <c r="O52" s="1619"/>
      <c r="P52" s="1541"/>
    </row>
    <row r="53" spans="2:16" ht="20.25" customHeight="1" thickTop="1" x14ac:dyDescent="0.25">
      <c r="B53" s="1541"/>
      <c r="C53" s="1622"/>
      <c r="D53" s="1541"/>
      <c r="E53" s="1541"/>
      <c r="F53" s="1619"/>
      <c r="G53" s="1541"/>
      <c r="H53" s="1619"/>
      <c r="I53" s="1541"/>
      <c r="J53" s="1541"/>
      <c r="K53" s="1541"/>
      <c r="L53" s="1541"/>
      <c r="M53" s="1619"/>
      <c r="N53" s="1619"/>
      <c r="O53" s="1619"/>
      <c r="P53" s="1541"/>
    </row>
    <row r="54" spans="2:16" ht="22.5" customHeight="1" x14ac:dyDescent="0.25">
      <c r="B54" s="1625" t="s">
        <v>2143</v>
      </c>
      <c r="C54" s="1626" t="s">
        <v>2067</v>
      </c>
      <c r="D54" s="1541"/>
      <c r="E54" s="1541"/>
      <c r="F54" s="1619"/>
      <c r="G54" s="1541"/>
      <c r="H54" s="1619"/>
      <c r="I54" s="1541"/>
      <c r="J54" s="1541"/>
      <c r="K54" s="1541"/>
      <c r="L54" s="1541"/>
      <c r="M54" s="1619"/>
      <c r="N54" s="1619"/>
      <c r="O54" s="1619"/>
      <c r="P54" s="1541"/>
    </row>
    <row r="55" spans="2:16" ht="39.75" customHeight="1" x14ac:dyDescent="0.6">
      <c r="B55" s="2024">
        <v>25</v>
      </c>
      <c r="C55" s="2024"/>
      <c r="D55" s="2024"/>
      <c r="E55" s="2024"/>
      <c r="F55" s="2024"/>
      <c r="G55" s="2024"/>
      <c r="H55" s="2024"/>
      <c r="I55" s="1622"/>
      <c r="J55" s="1622"/>
      <c r="K55" s="1622"/>
      <c r="L55" s="1622"/>
      <c r="M55" s="1622"/>
      <c r="N55" s="1622"/>
      <c r="O55" s="1622"/>
      <c r="P55" s="1622"/>
    </row>
  </sheetData>
  <mergeCells count="5">
    <mergeCell ref="A1:H1"/>
    <mergeCell ref="A2:H2"/>
    <mergeCell ref="A3:H3"/>
    <mergeCell ref="B29:H29"/>
    <mergeCell ref="B55:H55"/>
  </mergeCells>
  <phoneticPr fontId="76" type="noConversion"/>
  <printOptions horizontalCentered="1"/>
  <pageMargins left="0.25" right="0.39370078740157499" top="0.27559055118110198" bottom="0" header="0.196850393700787" footer="0"/>
  <pageSetup scale="95" orientation="portrait" r:id="rId1"/>
  <rowBreaks count="1" manualBreakCount="1">
    <brk id="29" min="1" max="7"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39997558519241921"/>
  </sheetPr>
  <dimension ref="A1:Y28"/>
  <sheetViews>
    <sheetView rightToLeft="1" view="pageBreakPreview" zoomScaleNormal="100" zoomScaleSheetLayoutView="100" workbookViewId="0">
      <selection activeCell="F26" sqref="F26"/>
    </sheetView>
  </sheetViews>
  <sheetFormatPr defaultColWidth="14.7109375" defaultRowHeight="30.75" customHeight="1" x14ac:dyDescent="0.25"/>
  <cols>
    <col min="1" max="1" width="6.42578125" style="34" customWidth="1"/>
    <col min="2" max="2" width="15.42578125" style="34" customWidth="1"/>
    <col min="3" max="3" width="1.5703125" style="34" customWidth="1"/>
    <col min="4" max="4" width="13.28515625" style="34" bestFit="1" customWidth="1"/>
    <col min="5" max="5" width="1.5703125" style="34" customWidth="1"/>
    <col min="6" max="6" width="11.28515625" style="34" customWidth="1"/>
    <col min="7" max="7" width="1.5703125" style="34" customWidth="1"/>
    <col min="8" max="8" width="18.85546875" style="34" customWidth="1"/>
    <col min="9" max="9" width="1.5703125" style="34" customWidth="1"/>
    <col min="10" max="10" width="17.28515625" style="34" customWidth="1"/>
    <col min="11" max="11" width="1.42578125" style="34" customWidth="1"/>
    <col min="12" max="12" width="16.85546875" style="34" customWidth="1"/>
    <col min="13" max="13" width="1.42578125" style="34" customWidth="1"/>
    <col min="14" max="14" width="15.28515625" style="34" bestFit="1" customWidth="1"/>
    <col min="15" max="15" width="14.7109375" style="35"/>
    <col min="16" max="16" width="16.5703125" style="34" bestFit="1" customWidth="1"/>
    <col min="17" max="17" width="15" style="34" bestFit="1" customWidth="1"/>
    <col min="18" max="18" width="14.7109375" style="34"/>
    <col min="19" max="19" width="15" style="34" bestFit="1" customWidth="1"/>
    <col min="20" max="16384" width="14.7109375" style="34"/>
  </cols>
  <sheetData>
    <row r="1" spans="1:23" s="42" customFormat="1" ht="27.75" customHeight="1" x14ac:dyDescent="0.55000000000000004">
      <c r="A1" s="1993" t="str">
        <f>'[11]سر برگ صفحات'!A1</f>
        <v>شرکت داروسازان التیام (سهامی خاص)</v>
      </c>
      <c r="B1" s="1993"/>
      <c r="C1" s="1993"/>
      <c r="D1" s="1993"/>
      <c r="E1" s="1993"/>
      <c r="F1" s="1993"/>
      <c r="G1" s="1993"/>
      <c r="H1" s="1993"/>
      <c r="I1" s="1993"/>
      <c r="J1" s="1993"/>
      <c r="K1" s="1993"/>
      <c r="L1" s="1993"/>
      <c r="M1" s="1993"/>
      <c r="N1" s="1993"/>
      <c r="O1" s="1032"/>
      <c r="P1" s="40"/>
      <c r="Q1" s="40"/>
    </row>
    <row r="2" spans="1:23" s="42" customFormat="1" ht="27.75" customHeight="1" x14ac:dyDescent="0.55000000000000004">
      <c r="A2" s="1994" t="str">
        <f>[6]HL!A14</f>
        <v>يادداشتهاي توضيحي صورت هاي مالي</v>
      </c>
      <c r="B2" s="1994"/>
      <c r="C2" s="1994"/>
      <c r="D2" s="1994"/>
      <c r="E2" s="1994"/>
      <c r="F2" s="1994"/>
      <c r="G2" s="1994"/>
      <c r="H2" s="1994"/>
      <c r="I2" s="1994"/>
      <c r="J2" s="1994"/>
      <c r="K2" s="1994"/>
      <c r="L2" s="1994"/>
      <c r="M2" s="1994"/>
      <c r="N2" s="1994"/>
      <c r="O2" s="1109"/>
      <c r="P2" s="40"/>
      <c r="Q2" s="40"/>
    </row>
    <row r="3" spans="1:23" s="42" customFormat="1" ht="27.75" customHeight="1" x14ac:dyDescent="0.55000000000000004">
      <c r="A3" s="1994" t="str">
        <f>'موجودی نقد یادداشت -18'!A3:H3</f>
        <v>سال مالی منتهی به 30 اسفند 1403</v>
      </c>
      <c r="B3" s="1994"/>
      <c r="C3" s="1994"/>
      <c r="D3" s="1994"/>
      <c r="E3" s="1994"/>
      <c r="F3" s="1994"/>
      <c r="G3" s="1994"/>
      <c r="H3" s="1994"/>
      <c r="I3" s="1994"/>
      <c r="J3" s="1994"/>
      <c r="K3" s="1994"/>
      <c r="L3" s="1994"/>
      <c r="M3" s="1994"/>
      <c r="N3" s="1994"/>
      <c r="O3" s="1109"/>
      <c r="P3" s="40"/>
      <c r="Q3" s="40"/>
    </row>
    <row r="4" spans="1:23" s="42" customFormat="1" ht="19.899999999999999" customHeight="1" x14ac:dyDescent="0.55000000000000004">
      <c r="A4" s="1232"/>
      <c r="B4" s="1232"/>
      <c r="C4" s="1232"/>
      <c r="D4" s="1232"/>
      <c r="E4" s="1232"/>
      <c r="F4" s="1232"/>
      <c r="G4" s="1232"/>
      <c r="H4" s="1232"/>
      <c r="I4" s="1232"/>
      <c r="J4" s="1232"/>
      <c r="K4" s="1232"/>
      <c r="L4" s="1232"/>
      <c r="M4" s="1232"/>
      <c r="N4" s="1232"/>
      <c r="O4" s="1109"/>
      <c r="P4" s="40"/>
      <c r="Q4" s="40"/>
    </row>
    <row r="5" spans="1:23" ht="27.6" customHeight="1" x14ac:dyDescent="0.55000000000000004">
      <c r="A5" s="1453" t="s">
        <v>1981</v>
      </c>
      <c r="B5" s="1318" t="s">
        <v>219</v>
      </c>
      <c r="C5" s="1309"/>
      <c r="D5" s="1309"/>
      <c r="E5" s="1309"/>
      <c r="F5" s="1309"/>
      <c r="G5" s="1309"/>
      <c r="H5" s="1309"/>
      <c r="I5" s="1309"/>
      <c r="J5" s="1310"/>
      <c r="K5" s="1310"/>
      <c r="L5" s="1309"/>
      <c r="M5" s="1309"/>
      <c r="N5" s="1309"/>
      <c r="O5" s="1032"/>
      <c r="P5" s="1032"/>
      <c r="Q5" s="1032"/>
      <c r="R5" s="1032"/>
      <c r="S5" s="42"/>
    </row>
    <row r="6" spans="1:23" ht="33" customHeight="1" x14ac:dyDescent="0.25">
      <c r="B6" s="2026" t="s">
        <v>2263</v>
      </c>
      <c r="C6" s="2026"/>
      <c r="D6" s="2026"/>
      <c r="E6" s="2026"/>
      <c r="F6" s="2026"/>
      <c r="G6" s="2026"/>
      <c r="H6" s="2026"/>
      <c r="I6" s="2026"/>
      <c r="J6" s="2026"/>
      <c r="K6" s="2026"/>
      <c r="L6" s="2026"/>
      <c r="M6" s="2026"/>
      <c r="N6" s="2026"/>
      <c r="O6" s="1308"/>
      <c r="P6" s="1308"/>
      <c r="Q6" s="1308"/>
      <c r="R6" s="1308"/>
      <c r="S6" s="1308"/>
    </row>
    <row r="7" spans="1:23" ht="33" customHeight="1" x14ac:dyDescent="0.25">
      <c r="B7" s="1317" t="s">
        <v>220</v>
      </c>
      <c r="C7" s="1170"/>
      <c r="E7" s="1170"/>
      <c r="F7" s="1170"/>
      <c r="G7" s="1170"/>
      <c r="H7" s="1170"/>
      <c r="I7" s="1170"/>
      <c r="J7" s="1170"/>
      <c r="K7" s="1170"/>
      <c r="L7" s="1170"/>
      <c r="M7" s="1170"/>
      <c r="N7" s="1170"/>
      <c r="O7" s="1120"/>
      <c r="P7" s="1120"/>
      <c r="Q7" s="1120"/>
      <c r="R7" s="1120"/>
      <c r="S7" s="1120"/>
    </row>
    <row r="8" spans="1:23" ht="33" customHeight="1" x14ac:dyDescent="0.25">
      <c r="C8" s="1170"/>
      <c r="D8" s="2025" t="s">
        <v>2204</v>
      </c>
      <c r="E8" s="2025"/>
      <c r="F8" s="2025"/>
      <c r="G8" s="2025"/>
      <c r="H8" s="2025"/>
      <c r="I8" s="1305"/>
      <c r="J8" s="2025" t="s">
        <v>2147</v>
      </c>
      <c r="K8" s="2025"/>
      <c r="L8" s="2025"/>
      <c r="M8" s="2025"/>
      <c r="N8" s="2025"/>
    </row>
    <row r="9" spans="1:23" ht="45.6" customHeight="1" thickBot="1" x14ac:dyDescent="0.3">
      <c r="C9" s="1309"/>
      <c r="D9" s="1497" t="s">
        <v>171</v>
      </c>
      <c r="E9" s="1315"/>
      <c r="F9" s="1497" t="s">
        <v>221</v>
      </c>
      <c r="G9" s="1312"/>
      <c r="H9" s="1498" t="s">
        <v>1705</v>
      </c>
      <c r="I9" s="1316"/>
      <c r="J9" s="1497" t="s">
        <v>171</v>
      </c>
      <c r="K9" s="1315"/>
      <c r="L9" s="1497" t="s">
        <v>221</v>
      </c>
      <c r="M9" s="1315"/>
      <c r="N9" s="1498" t="s">
        <v>1705</v>
      </c>
      <c r="Q9" s="1109"/>
      <c r="R9" s="1109"/>
      <c r="S9" s="1109"/>
    </row>
    <row r="10" spans="1:23" ht="33" customHeight="1" thickBot="1" x14ac:dyDescent="0.3">
      <c r="B10" s="1539" t="s">
        <v>1657</v>
      </c>
      <c r="C10" s="1541"/>
      <c r="D10" s="1541">
        <v>99783491</v>
      </c>
      <c r="E10" s="1541"/>
      <c r="F10" s="1735">
        <f>D10/$D$15*100</f>
        <v>24.999999624186337</v>
      </c>
      <c r="G10" s="1541"/>
      <c r="H10" s="1539">
        <f>D10*10000</f>
        <v>997834910000</v>
      </c>
      <c r="I10" s="1170"/>
      <c r="J10" s="1170">
        <v>99783491</v>
      </c>
      <c r="K10" s="1170"/>
      <c r="L10" s="1170">
        <v>24.999999624186337</v>
      </c>
      <c r="M10" s="1170"/>
      <c r="N10" s="1745">
        <v>997834910000</v>
      </c>
      <c r="Q10" s="1035" t="e">
        <f>-SUMIFS([6]taraz!Z:Z,[6]taraz!$D:$D,$B$5,[6]taraz!$C:$C,#REF!)/1000000</f>
        <v>#VALUE!</v>
      </c>
    </row>
    <row r="11" spans="1:23" ht="33" customHeight="1" x14ac:dyDescent="0.25">
      <c r="B11" s="1539" t="s">
        <v>1658</v>
      </c>
      <c r="C11" s="1541"/>
      <c r="D11" s="1541">
        <v>99783492</v>
      </c>
      <c r="E11" s="1541"/>
      <c r="F11" s="1735">
        <f>D11/$D$15*100</f>
        <v>24.999999874728779</v>
      </c>
      <c r="G11" s="1541"/>
      <c r="H11" s="1539">
        <f t="shared" ref="H11:H14" si="0">D11*10000</f>
        <v>997834920000</v>
      </c>
      <c r="I11" s="1170"/>
      <c r="J11" s="1170">
        <v>99783492</v>
      </c>
      <c r="K11" s="1170"/>
      <c r="L11" s="1170">
        <v>24.999999874728779</v>
      </c>
      <c r="M11" s="1170"/>
      <c r="N11" s="1745">
        <v>997834920000</v>
      </c>
    </row>
    <row r="12" spans="1:23" ht="33" customHeight="1" x14ac:dyDescent="0.25">
      <c r="B12" s="1539" t="s">
        <v>1659</v>
      </c>
      <c r="C12" s="1541"/>
      <c r="D12" s="1541">
        <v>99783492</v>
      </c>
      <c r="E12" s="1541"/>
      <c r="F12" s="1735">
        <f>D12/$D$15*100</f>
        <v>24.999999874728779</v>
      </c>
      <c r="G12" s="1541"/>
      <c r="H12" s="1539">
        <f t="shared" si="0"/>
        <v>997834920000</v>
      </c>
      <c r="I12" s="1170"/>
      <c r="J12" s="1170">
        <v>99783492</v>
      </c>
      <c r="K12" s="1170"/>
      <c r="L12" s="1170">
        <v>24.999999874728779</v>
      </c>
      <c r="M12" s="1170"/>
      <c r="N12" s="1745">
        <v>997834920000</v>
      </c>
    </row>
    <row r="13" spans="1:23" ht="33" customHeight="1" x14ac:dyDescent="0.25">
      <c r="B13" s="1539" t="s">
        <v>1660</v>
      </c>
      <c r="C13" s="1541"/>
      <c r="D13" s="1541">
        <v>99783492</v>
      </c>
      <c r="E13" s="1541"/>
      <c r="F13" s="1735">
        <f>D13/$D$15*100</f>
        <v>24.999999874728779</v>
      </c>
      <c r="G13" s="1541"/>
      <c r="H13" s="1539">
        <f t="shared" si="0"/>
        <v>997834920000</v>
      </c>
      <c r="I13" s="1170"/>
      <c r="J13" s="1170">
        <v>99783492</v>
      </c>
      <c r="K13" s="1170"/>
      <c r="L13" s="1170">
        <v>24.999999874728779</v>
      </c>
      <c r="M13" s="1170"/>
      <c r="N13" s="1745">
        <v>997834920000</v>
      </c>
    </row>
    <row r="14" spans="1:23" ht="33" customHeight="1" x14ac:dyDescent="0.25">
      <c r="B14" s="1539" t="s">
        <v>2020</v>
      </c>
      <c r="C14" s="1541"/>
      <c r="D14" s="1541">
        <v>3</v>
      </c>
      <c r="E14" s="1541"/>
      <c r="F14" s="1735">
        <f>D14/$D$15*100</f>
        <v>7.5162732954050481E-7</v>
      </c>
      <c r="G14" s="1541"/>
      <c r="H14" s="1539">
        <f t="shared" si="0"/>
        <v>30000</v>
      </c>
      <c r="I14" s="1170"/>
      <c r="J14" s="1170">
        <v>3</v>
      </c>
      <c r="K14" s="1170"/>
      <c r="L14" s="1170">
        <v>7.5162732954050481E-7</v>
      </c>
      <c r="M14" s="1170"/>
      <c r="N14" s="1314">
        <v>30000</v>
      </c>
    </row>
    <row r="15" spans="1:23" ht="33" customHeight="1" thickBot="1" x14ac:dyDescent="0.3">
      <c r="B15" s="1123"/>
      <c r="C15" s="1541"/>
      <c r="D15" s="1744">
        <f>SUM(D10:D14)</f>
        <v>399133970</v>
      </c>
      <c r="E15" s="1151"/>
      <c r="F15" s="1736">
        <f>SUM(F10:F14)</f>
        <v>100.00000000000001</v>
      </c>
      <c r="G15" s="1151"/>
      <c r="H15" s="1623">
        <f>SUM(H10:H14)</f>
        <v>3991339700000</v>
      </c>
      <c r="I15" s="1316"/>
      <c r="J15" s="1311">
        <f>SUM(J10:J14)</f>
        <v>399133970</v>
      </c>
      <c r="K15" s="1316"/>
      <c r="L15" s="1311">
        <v>100</v>
      </c>
      <c r="M15" s="1316"/>
      <c r="N15" s="1562">
        <f>SUM(N10:N14)</f>
        <v>3991339700000</v>
      </c>
    </row>
    <row r="16" spans="1:23" ht="14.45" customHeight="1" thickTop="1" x14ac:dyDescent="0.25">
      <c r="O16" s="34"/>
      <c r="V16" s="1233"/>
      <c r="W16" s="1233"/>
    </row>
    <row r="17" spans="1:25" ht="30.75" customHeight="1" x14ac:dyDescent="0.25">
      <c r="A17" s="1255" t="s">
        <v>178</v>
      </c>
      <c r="B17" s="1237" t="s">
        <v>21</v>
      </c>
      <c r="O17" s="34"/>
      <c r="V17" s="1233"/>
      <c r="W17" s="1233"/>
    </row>
    <row r="18" spans="1:25" ht="76.5" customHeight="1" x14ac:dyDescent="0.25">
      <c r="B18" s="1988" t="s">
        <v>2264</v>
      </c>
      <c r="C18" s="1988"/>
      <c r="D18" s="1988"/>
      <c r="E18" s="1988"/>
      <c r="F18" s="1988"/>
      <c r="G18" s="1988"/>
      <c r="H18" s="1988"/>
      <c r="I18" s="1988"/>
      <c r="J18" s="1988"/>
      <c r="K18" s="1988"/>
      <c r="L18" s="1988"/>
      <c r="M18" s="1988"/>
      <c r="N18" s="1988"/>
      <c r="O18" s="34"/>
      <c r="P18" s="34">
        <f>'وضعيت مالي'!F23-'وضعيت مالي'!I23</f>
        <v>0</v>
      </c>
      <c r="Q18" s="58">
        <v>14197640660.385</v>
      </c>
      <c r="V18" s="1233"/>
      <c r="W18" s="1233"/>
    </row>
    <row r="19" spans="1:25" ht="21" customHeight="1" x14ac:dyDescent="0.25">
      <c r="A19" s="26"/>
      <c r="C19" s="11"/>
      <c r="D19" s="14"/>
      <c r="E19" s="11"/>
      <c r="J19" s="1233"/>
      <c r="K19" s="1244"/>
      <c r="L19" s="1168"/>
      <c r="O19" s="34"/>
      <c r="V19" s="1233"/>
      <c r="W19" s="1233"/>
    </row>
    <row r="20" spans="1:25" ht="21" customHeight="1" x14ac:dyDescent="0.25">
      <c r="A20" s="1319" t="s">
        <v>2290</v>
      </c>
      <c r="B20" s="1720" t="s">
        <v>696</v>
      </c>
      <c r="C20" s="1720"/>
      <c r="D20" s="1720"/>
      <c r="E20" s="998"/>
      <c r="F20" s="998"/>
      <c r="G20" s="998"/>
      <c r="H20" s="998"/>
      <c r="I20" s="1123"/>
      <c r="J20" s="1123"/>
      <c r="O20" s="34"/>
      <c r="V20" s="1233"/>
      <c r="W20" s="1233"/>
    </row>
    <row r="21" spans="1:25" ht="21" customHeight="1" x14ac:dyDescent="0.25">
      <c r="A21" s="26"/>
      <c r="B21" s="1123"/>
      <c r="C21" s="1373"/>
      <c r="D21" s="1370"/>
      <c r="E21" s="1373"/>
      <c r="F21" s="1123"/>
      <c r="G21" s="1123"/>
      <c r="H21" s="1123"/>
      <c r="I21" s="1123"/>
      <c r="J21" s="1147" t="s">
        <v>2204</v>
      </c>
      <c r="K21" s="1244"/>
      <c r="L21" s="1167" t="s">
        <v>2147</v>
      </c>
      <c r="O21" s="34"/>
      <c r="V21" s="1233"/>
      <c r="W21" s="1233"/>
    </row>
    <row r="22" spans="1:25" ht="21" customHeight="1" thickBot="1" x14ac:dyDescent="0.6">
      <c r="A22" s="244"/>
      <c r="B22" s="1610"/>
      <c r="C22" s="194"/>
      <c r="D22" s="1370"/>
      <c r="E22" s="194"/>
      <c r="F22" s="1123"/>
      <c r="G22" s="1123"/>
      <c r="H22" s="1123"/>
      <c r="I22" s="170"/>
      <c r="J22" s="1145" t="s">
        <v>1592</v>
      </c>
      <c r="K22" s="1235"/>
      <c r="L22" s="1235" t="s">
        <v>1592</v>
      </c>
      <c r="M22" s="1032"/>
      <c r="N22" s="1032"/>
      <c r="O22" s="1032"/>
      <c r="P22" s="1032"/>
      <c r="Q22" s="1032"/>
      <c r="R22" s="1032"/>
      <c r="S22" s="42"/>
    </row>
    <row r="23" spans="1:25" s="42" customFormat="1" ht="21" customHeight="1" thickBot="1" x14ac:dyDescent="0.6">
      <c r="A23" s="57"/>
      <c r="B23" s="1123" t="s">
        <v>176</v>
      </c>
      <c r="C23" s="1370"/>
      <c r="D23" s="1370"/>
      <c r="E23" s="1370"/>
      <c r="F23" s="1609"/>
      <c r="G23" s="1609"/>
      <c r="H23" s="1609"/>
      <c r="I23" s="1737"/>
      <c r="J23" s="1804">
        <f>L26</f>
        <v>213684090637</v>
      </c>
      <c r="K23" s="58"/>
      <c r="L23" s="58">
        <v>157224104216</v>
      </c>
      <c r="O23" s="1036"/>
      <c r="P23" s="1036"/>
      <c r="Q23" s="1035" t="e">
        <f>-SUMIFS([6]taraz!Z:Z,[6]taraz!$D:$D,$B$17,[6]taraz!$C:$C,#REF!)/1000000</f>
        <v>#VALUE!</v>
      </c>
      <c r="R23" s="1036"/>
      <c r="S23" s="1037">
        <v>30000</v>
      </c>
      <c r="T23" s="40"/>
      <c r="U23" s="40"/>
      <c r="V23" s="41"/>
      <c r="W23" s="41"/>
      <c r="X23" s="40"/>
      <c r="Y23" s="40"/>
    </row>
    <row r="24" spans="1:25" ht="21" customHeight="1" x14ac:dyDescent="0.25">
      <c r="A24" s="57"/>
      <c r="B24" s="1123" t="s">
        <v>316</v>
      </c>
      <c r="C24" s="1370"/>
      <c r="D24" s="1370"/>
      <c r="E24" s="1370"/>
      <c r="F24" s="1123"/>
      <c r="G24" s="1123"/>
      <c r="H24" s="1123"/>
      <c r="I24" s="1145"/>
      <c r="J24" s="1804">
        <v>-22475034189</v>
      </c>
      <c r="K24" s="58"/>
      <c r="L24" s="58">
        <v>-20733334180</v>
      </c>
      <c r="M24" s="1235"/>
      <c r="N24" s="1235"/>
      <c r="O24" s="1390">
        <v>8251129811</v>
      </c>
    </row>
    <row r="25" spans="1:25" ht="21" customHeight="1" x14ac:dyDescent="0.25">
      <c r="A25" s="57"/>
      <c r="B25" s="1123" t="s">
        <v>314</v>
      </c>
      <c r="C25" s="1370"/>
      <c r="D25" s="1370"/>
      <c r="E25" s="1370"/>
      <c r="F25" s="1123"/>
      <c r="G25" s="1123"/>
      <c r="H25" s="1123"/>
      <c r="I25" s="1123"/>
      <c r="J25" s="162">
        <v>133239971248</v>
      </c>
      <c r="K25" s="58"/>
      <c r="L25" s="58">
        <v>77193320601</v>
      </c>
      <c r="O25" s="35">
        <v>-8251129811</v>
      </c>
    </row>
    <row r="26" spans="1:25" ht="21" customHeight="1" thickBot="1" x14ac:dyDescent="0.3">
      <c r="A26" s="57"/>
      <c r="B26" s="1123" t="s">
        <v>177</v>
      </c>
      <c r="C26" s="1370"/>
      <c r="D26" s="194"/>
      <c r="E26" s="1370"/>
      <c r="F26" s="1123"/>
      <c r="G26" s="1123"/>
      <c r="H26" s="1123"/>
      <c r="I26" s="1123"/>
      <c r="J26" s="1738">
        <f>SUM(J23:J25)</f>
        <v>324449027696</v>
      </c>
      <c r="K26" s="1323"/>
      <c r="L26" s="1366">
        <f>SUM(L23:L25)</f>
        <v>213684090637</v>
      </c>
    </row>
    <row r="27" spans="1:25" ht="21" customHeight="1" thickTop="1" x14ac:dyDescent="0.25">
      <c r="A27" s="57"/>
      <c r="B27" s="1123"/>
      <c r="C27" s="1370"/>
      <c r="D27" s="194"/>
      <c r="E27" s="1370"/>
      <c r="F27" s="1123"/>
      <c r="G27" s="1123"/>
      <c r="H27" s="1123"/>
      <c r="I27" s="1123"/>
      <c r="J27" s="1639"/>
      <c r="K27" s="1323"/>
      <c r="L27" s="1323"/>
    </row>
    <row r="28" spans="1:25" ht="73.5" customHeight="1" x14ac:dyDescent="0.6">
      <c r="A28" s="2000">
        <v>26</v>
      </c>
      <c r="B28" s="2000"/>
      <c r="C28" s="2000"/>
      <c r="D28" s="2000"/>
      <c r="E28" s="2000"/>
      <c r="F28" s="2000"/>
      <c r="G28" s="2000"/>
      <c r="H28" s="2000"/>
      <c r="I28" s="2000"/>
      <c r="J28" s="2000"/>
      <c r="K28" s="2000"/>
      <c r="L28" s="2000"/>
      <c r="M28" s="2000"/>
      <c r="N28" s="2000"/>
    </row>
  </sheetData>
  <mergeCells count="8">
    <mergeCell ref="A28:N28"/>
    <mergeCell ref="D8:H8"/>
    <mergeCell ref="J8:N8"/>
    <mergeCell ref="A1:N1"/>
    <mergeCell ref="A2:N2"/>
    <mergeCell ref="A3:N3"/>
    <mergeCell ref="B6:N6"/>
    <mergeCell ref="B18:N18"/>
  </mergeCells>
  <printOptions horizontalCentered="1"/>
  <pageMargins left="0.196850393700787" right="0.44685039399999998" top="0.47244094488188998" bottom="0" header="0.39370078740157499" footer="0"/>
  <pageSetup paperSize="9" scale="68"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U204"/>
  <sheetViews>
    <sheetView rightToLeft="1" topLeftCell="B187" zoomScaleNormal="100" workbookViewId="0">
      <selection activeCell="C117" sqref="C117"/>
    </sheetView>
  </sheetViews>
  <sheetFormatPr defaultRowHeight="15.75" x14ac:dyDescent="0.25"/>
  <cols>
    <col min="1" max="1" width="4.7109375" style="1631" hidden="1" customWidth="1"/>
    <col min="2" max="2" width="7.42578125" style="1631" customWidth="1"/>
    <col min="3" max="3" width="37.5703125" style="1638" customWidth="1"/>
    <col min="4" max="4" width="2.85546875" style="1631" customWidth="1"/>
    <col min="5" max="5" width="11" style="1631" customWidth="1"/>
    <col min="6" max="6" width="0.140625" style="1631" customWidth="1"/>
    <col min="7" max="7" width="27.42578125" style="1631" customWidth="1"/>
    <col min="8" max="8" width="2.5703125" style="1631" customWidth="1"/>
    <col min="9" max="9" width="27.42578125" style="1631" customWidth="1"/>
    <col min="10" max="10" width="0.5703125" style="1631" customWidth="1"/>
    <col min="11" max="14" width="11.28515625" style="1631" customWidth="1"/>
    <col min="15" max="15" width="16.140625" style="1631" bestFit="1" customWidth="1"/>
    <col min="16" max="16" width="17.7109375" style="1631" bestFit="1" customWidth="1"/>
    <col min="17" max="17" width="10.7109375" style="1631" customWidth="1"/>
    <col min="18" max="18" width="22.5703125" style="1631" bestFit="1" customWidth="1"/>
    <col min="19" max="19" width="10.28515625" style="1631" bestFit="1" customWidth="1"/>
    <col min="20" max="31" width="9.85546875" style="1631" customWidth="1"/>
    <col min="32" max="255" width="9" style="1631"/>
    <col min="256" max="256" width="3.5703125" style="1631" customWidth="1"/>
    <col min="257" max="257" width="4.85546875" style="1631" customWidth="1"/>
    <col min="258" max="258" width="5.42578125" style="1631" customWidth="1"/>
    <col min="259" max="259" width="31.140625" style="1631" customWidth="1"/>
    <col min="260" max="260" width="7.7109375" style="1631" customWidth="1"/>
    <col min="261" max="261" width="2.42578125" style="1631" customWidth="1"/>
    <col min="262" max="262" width="11.5703125" style="1631" customWidth="1"/>
    <col min="263" max="263" width="2.5703125" style="1631" customWidth="1"/>
    <col min="264" max="264" width="11.5703125" style="1631" customWidth="1"/>
    <col min="265" max="265" width="2.42578125" style="1631" customWidth="1"/>
    <col min="266" max="266" width="10.85546875" style="1631" customWidth="1"/>
    <col min="267" max="267" width="2.42578125" style="1631" customWidth="1"/>
    <col min="268" max="268" width="11.140625" style="1631" customWidth="1"/>
    <col min="269" max="269" width="1.85546875" style="1631" customWidth="1"/>
    <col min="270" max="270" width="11" style="1631" customWidth="1"/>
    <col min="271" max="271" width="0.85546875" style="1631" customWidth="1"/>
    <col min="272" max="272" width="1.85546875" style="1631" customWidth="1"/>
    <col min="273" max="273" width="11.85546875" style="1631" bestFit="1" customWidth="1"/>
    <col min="274" max="274" width="15.140625" style="1631" bestFit="1" customWidth="1"/>
    <col min="275" max="275" width="5" style="1631" customWidth="1"/>
    <col min="276" max="276" width="10.28515625" style="1631" bestFit="1" customWidth="1"/>
    <col min="277" max="277" width="5" style="1631" customWidth="1"/>
    <col min="278" max="278" width="10.28515625" style="1631" bestFit="1" customWidth="1"/>
    <col min="279" max="281" width="9" style="1631"/>
    <col min="282" max="282" width="10.28515625" style="1631" bestFit="1" customWidth="1"/>
    <col min="283" max="511" width="9" style="1631"/>
    <col min="512" max="512" width="3.5703125" style="1631" customWidth="1"/>
    <col min="513" max="513" width="4.85546875" style="1631" customWidth="1"/>
    <col min="514" max="514" width="5.42578125" style="1631" customWidth="1"/>
    <col min="515" max="515" width="31.140625" style="1631" customWidth="1"/>
    <col min="516" max="516" width="7.7109375" style="1631" customWidth="1"/>
    <col min="517" max="517" width="2.42578125" style="1631" customWidth="1"/>
    <col min="518" max="518" width="11.5703125" style="1631" customWidth="1"/>
    <col min="519" max="519" width="2.5703125" style="1631" customWidth="1"/>
    <col min="520" max="520" width="11.5703125" style="1631" customWidth="1"/>
    <col min="521" max="521" width="2.42578125" style="1631" customWidth="1"/>
    <col min="522" max="522" width="10.85546875" style="1631" customWidth="1"/>
    <col min="523" max="523" width="2.42578125" style="1631" customWidth="1"/>
    <col min="524" max="524" width="11.140625" style="1631" customWidth="1"/>
    <col min="525" max="525" width="1.85546875" style="1631" customWidth="1"/>
    <col min="526" max="526" width="11" style="1631" customWidth="1"/>
    <col min="527" max="527" width="0.85546875" style="1631" customWidth="1"/>
    <col min="528" max="528" width="1.85546875" style="1631" customWidth="1"/>
    <col min="529" max="529" width="11.85546875" style="1631" bestFit="1" customWidth="1"/>
    <col min="530" max="530" width="15.140625" style="1631" bestFit="1" customWidth="1"/>
    <col min="531" max="531" width="5" style="1631" customWidth="1"/>
    <col min="532" max="532" width="10.28515625" style="1631" bestFit="1" customWidth="1"/>
    <col min="533" max="533" width="5" style="1631" customWidth="1"/>
    <col min="534" max="534" width="10.28515625" style="1631" bestFit="1" customWidth="1"/>
    <col min="535" max="537" width="9" style="1631"/>
    <col min="538" max="538" width="10.28515625" style="1631" bestFit="1" customWidth="1"/>
    <col min="539" max="767" width="9" style="1631"/>
    <col min="768" max="768" width="3.5703125" style="1631" customWidth="1"/>
    <col min="769" max="769" width="4.85546875" style="1631" customWidth="1"/>
    <col min="770" max="770" width="5.42578125" style="1631" customWidth="1"/>
    <col min="771" max="771" width="31.140625" style="1631" customWidth="1"/>
    <col min="772" max="772" width="7.7109375" style="1631" customWidth="1"/>
    <col min="773" max="773" width="2.42578125" style="1631" customWidth="1"/>
    <col min="774" max="774" width="11.5703125" style="1631" customWidth="1"/>
    <col min="775" max="775" width="2.5703125" style="1631" customWidth="1"/>
    <col min="776" max="776" width="11.5703125" style="1631" customWidth="1"/>
    <col min="777" max="777" width="2.42578125" style="1631" customWidth="1"/>
    <col min="778" max="778" width="10.85546875" style="1631" customWidth="1"/>
    <col min="779" max="779" width="2.42578125" style="1631" customWidth="1"/>
    <col min="780" max="780" width="11.140625" style="1631" customWidth="1"/>
    <col min="781" max="781" width="1.85546875" style="1631" customWidth="1"/>
    <col min="782" max="782" width="11" style="1631" customWidth="1"/>
    <col min="783" max="783" width="0.85546875" style="1631" customWidth="1"/>
    <col min="784" max="784" width="1.85546875" style="1631" customWidth="1"/>
    <col min="785" max="785" width="11.85546875" style="1631" bestFit="1" customWidth="1"/>
    <col min="786" max="786" width="15.140625" style="1631" bestFit="1" customWidth="1"/>
    <col min="787" max="787" width="5" style="1631" customWidth="1"/>
    <col min="788" max="788" width="10.28515625" style="1631" bestFit="1" customWidth="1"/>
    <col min="789" max="789" width="5" style="1631" customWidth="1"/>
    <col min="790" max="790" width="10.28515625" style="1631" bestFit="1" customWidth="1"/>
    <col min="791" max="793" width="9" style="1631"/>
    <col min="794" max="794" width="10.28515625" style="1631" bestFit="1" customWidth="1"/>
    <col min="795" max="1023" width="9" style="1631"/>
    <col min="1024" max="1024" width="3.5703125" style="1631" customWidth="1"/>
    <col min="1025" max="1025" width="4.85546875" style="1631" customWidth="1"/>
    <col min="1026" max="1026" width="5.42578125" style="1631" customWidth="1"/>
    <col min="1027" max="1027" width="31.140625" style="1631" customWidth="1"/>
    <col min="1028" max="1028" width="7.7109375" style="1631" customWidth="1"/>
    <col min="1029" max="1029" width="2.42578125" style="1631" customWidth="1"/>
    <col min="1030" max="1030" width="11.5703125" style="1631" customWidth="1"/>
    <col min="1031" max="1031" width="2.5703125" style="1631" customWidth="1"/>
    <col min="1032" max="1032" width="11.5703125" style="1631" customWidth="1"/>
    <col min="1033" max="1033" width="2.42578125" style="1631" customWidth="1"/>
    <col min="1034" max="1034" width="10.85546875" style="1631" customWidth="1"/>
    <col min="1035" max="1035" width="2.42578125" style="1631" customWidth="1"/>
    <col min="1036" max="1036" width="11.140625" style="1631" customWidth="1"/>
    <col min="1037" max="1037" width="1.85546875" style="1631" customWidth="1"/>
    <col min="1038" max="1038" width="11" style="1631" customWidth="1"/>
    <col min="1039" max="1039" width="0.85546875" style="1631" customWidth="1"/>
    <col min="1040" max="1040" width="1.85546875" style="1631" customWidth="1"/>
    <col min="1041" max="1041" width="11.85546875" style="1631" bestFit="1" customWidth="1"/>
    <col min="1042" max="1042" width="15.140625" style="1631" bestFit="1" customWidth="1"/>
    <col min="1043" max="1043" width="5" style="1631" customWidth="1"/>
    <col min="1044" max="1044" width="10.28515625" style="1631" bestFit="1" customWidth="1"/>
    <col min="1045" max="1045" width="5" style="1631" customWidth="1"/>
    <col min="1046" max="1046" width="10.28515625" style="1631" bestFit="1" customWidth="1"/>
    <col min="1047" max="1049" width="9" style="1631"/>
    <col min="1050" max="1050" width="10.28515625" style="1631" bestFit="1" customWidth="1"/>
    <col min="1051" max="1279" width="9" style="1631"/>
    <col min="1280" max="1280" width="3.5703125" style="1631" customWidth="1"/>
    <col min="1281" max="1281" width="4.85546875" style="1631" customWidth="1"/>
    <col min="1282" max="1282" width="5.42578125" style="1631" customWidth="1"/>
    <col min="1283" max="1283" width="31.140625" style="1631" customWidth="1"/>
    <col min="1284" max="1284" width="7.7109375" style="1631" customWidth="1"/>
    <col min="1285" max="1285" width="2.42578125" style="1631" customWidth="1"/>
    <col min="1286" max="1286" width="11.5703125" style="1631" customWidth="1"/>
    <col min="1287" max="1287" width="2.5703125" style="1631" customWidth="1"/>
    <col min="1288" max="1288" width="11.5703125" style="1631" customWidth="1"/>
    <col min="1289" max="1289" width="2.42578125" style="1631" customWidth="1"/>
    <col min="1290" max="1290" width="10.85546875" style="1631" customWidth="1"/>
    <col min="1291" max="1291" width="2.42578125" style="1631" customWidth="1"/>
    <col min="1292" max="1292" width="11.140625" style="1631" customWidth="1"/>
    <col min="1293" max="1293" width="1.85546875" style="1631" customWidth="1"/>
    <col min="1294" max="1294" width="11" style="1631" customWidth="1"/>
    <col min="1295" max="1295" width="0.85546875" style="1631" customWidth="1"/>
    <col min="1296" max="1296" width="1.85546875" style="1631" customWidth="1"/>
    <col min="1297" max="1297" width="11.85546875" style="1631" bestFit="1" customWidth="1"/>
    <col min="1298" max="1298" width="15.140625" style="1631" bestFit="1" customWidth="1"/>
    <col min="1299" max="1299" width="5" style="1631" customWidth="1"/>
    <col min="1300" max="1300" width="10.28515625" style="1631" bestFit="1" customWidth="1"/>
    <col min="1301" max="1301" width="5" style="1631" customWidth="1"/>
    <col min="1302" max="1302" width="10.28515625" style="1631" bestFit="1" customWidth="1"/>
    <col min="1303" max="1305" width="9" style="1631"/>
    <col min="1306" max="1306" width="10.28515625" style="1631" bestFit="1" customWidth="1"/>
    <col min="1307" max="1535" width="9" style="1631"/>
    <col min="1536" max="1536" width="3.5703125" style="1631" customWidth="1"/>
    <col min="1537" max="1537" width="4.85546875" style="1631" customWidth="1"/>
    <col min="1538" max="1538" width="5.42578125" style="1631" customWidth="1"/>
    <col min="1539" max="1539" width="31.140625" style="1631" customWidth="1"/>
    <col min="1540" max="1540" width="7.7109375" style="1631" customWidth="1"/>
    <col min="1541" max="1541" width="2.42578125" style="1631" customWidth="1"/>
    <col min="1542" max="1542" width="11.5703125" style="1631" customWidth="1"/>
    <col min="1543" max="1543" width="2.5703125" style="1631" customWidth="1"/>
    <col min="1544" max="1544" width="11.5703125" style="1631" customWidth="1"/>
    <col min="1545" max="1545" width="2.42578125" style="1631" customWidth="1"/>
    <col min="1546" max="1546" width="10.85546875" style="1631" customWidth="1"/>
    <col min="1547" max="1547" width="2.42578125" style="1631" customWidth="1"/>
    <col min="1548" max="1548" width="11.140625" style="1631" customWidth="1"/>
    <col min="1549" max="1549" width="1.85546875" style="1631" customWidth="1"/>
    <col min="1550" max="1550" width="11" style="1631" customWidth="1"/>
    <col min="1551" max="1551" width="0.85546875" style="1631" customWidth="1"/>
    <col min="1552" max="1552" width="1.85546875" style="1631" customWidth="1"/>
    <col min="1553" max="1553" width="11.85546875" style="1631" bestFit="1" customWidth="1"/>
    <col min="1554" max="1554" width="15.140625" style="1631" bestFit="1" customWidth="1"/>
    <col min="1555" max="1555" width="5" style="1631" customWidth="1"/>
    <col min="1556" max="1556" width="10.28515625" style="1631" bestFit="1" customWidth="1"/>
    <col min="1557" max="1557" width="5" style="1631" customWidth="1"/>
    <col min="1558" max="1558" width="10.28515625" style="1631" bestFit="1" customWidth="1"/>
    <col min="1559" max="1561" width="9" style="1631"/>
    <col min="1562" max="1562" width="10.28515625" style="1631" bestFit="1" customWidth="1"/>
    <col min="1563" max="1791" width="9" style="1631"/>
    <col min="1792" max="1792" width="3.5703125" style="1631" customWidth="1"/>
    <col min="1793" max="1793" width="4.85546875" style="1631" customWidth="1"/>
    <col min="1794" max="1794" width="5.42578125" style="1631" customWidth="1"/>
    <col min="1795" max="1795" width="31.140625" style="1631" customWidth="1"/>
    <col min="1796" max="1796" width="7.7109375" style="1631" customWidth="1"/>
    <col min="1797" max="1797" width="2.42578125" style="1631" customWidth="1"/>
    <col min="1798" max="1798" width="11.5703125" style="1631" customWidth="1"/>
    <col min="1799" max="1799" width="2.5703125" style="1631" customWidth="1"/>
    <col min="1800" max="1800" width="11.5703125" style="1631" customWidth="1"/>
    <col min="1801" max="1801" width="2.42578125" style="1631" customWidth="1"/>
    <col min="1802" max="1802" width="10.85546875" style="1631" customWidth="1"/>
    <col min="1803" max="1803" width="2.42578125" style="1631" customWidth="1"/>
    <col min="1804" max="1804" width="11.140625" style="1631" customWidth="1"/>
    <col min="1805" max="1805" width="1.85546875" style="1631" customWidth="1"/>
    <col min="1806" max="1806" width="11" style="1631" customWidth="1"/>
    <col min="1807" max="1807" width="0.85546875" style="1631" customWidth="1"/>
    <col min="1808" max="1808" width="1.85546875" style="1631" customWidth="1"/>
    <col min="1809" max="1809" width="11.85546875" style="1631" bestFit="1" customWidth="1"/>
    <col min="1810" max="1810" width="15.140625" style="1631" bestFit="1" customWidth="1"/>
    <col min="1811" max="1811" width="5" style="1631" customWidth="1"/>
    <col min="1812" max="1812" width="10.28515625" style="1631" bestFit="1" customWidth="1"/>
    <col min="1813" max="1813" width="5" style="1631" customWidth="1"/>
    <col min="1814" max="1814" width="10.28515625" style="1631" bestFit="1" customWidth="1"/>
    <col min="1815" max="1817" width="9" style="1631"/>
    <col min="1818" max="1818" width="10.28515625" style="1631" bestFit="1" customWidth="1"/>
    <col min="1819" max="2047" width="9" style="1631"/>
    <col min="2048" max="2048" width="3.5703125" style="1631" customWidth="1"/>
    <col min="2049" max="2049" width="4.85546875" style="1631" customWidth="1"/>
    <col min="2050" max="2050" width="5.42578125" style="1631" customWidth="1"/>
    <col min="2051" max="2051" width="31.140625" style="1631" customWidth="1"/>
    <col min="2052" max="2052" width="7.7109375" style="1631" customWidth="1"/>
    <col min="2053" max="2053" width="2.42578125" style="1631" customWidth="1"/>
    <col min="2054" max="2054" width="11.5703125" style="1631" customWidth="1"/>
    <col min="2055" max="2055" width="2.5703125" style="1631" customWidth="1"/>
    <col min="2056" max="2056" width="11.5703125" style="1631" customWidth="1"/>
    <col min="2057" max="2057" width="2.42578125" style="1631" customWidth="1"/>
    <col min="2058" max="2058" width="10.85546875" style="1631" customWidth="1"/>
    <col min="2059" max="2059" width="2.42578125" style="1631" customWidth="1"/>
    <col min="2060" max="2060" width="11.140625" style="1631" customWidth="1"/>
    <col min="2061" max="2061" width="1.85546875" style="1631" customWidth="1"/>
    <col min="2062" max="2062" width="11" style="1631" customWidth="1"/>
    <col min="2063" max="2063" width="0.85546875" style="1631" customWidth="1"/>
    <col min="2064" max="2064" width="1.85546875" style="1631" customWidth="1"/>
    <col min="2065" max="2065" width="11.85546875" style="1631" bestFit="1" customWidth="1"/>
    <col min="2066" max="2066" width="15.140625" style="1631" bestFit="1" customWidth="1"/>
    <col min="2067" max="2067" width="5" style="1631" customWidth="1"/>
    <col min="2068" max="2068" width="10.28515625" style="1631" bestFit="1" customWidth="1"/>
    <col min="2069" max="2069" width="5" style="1631" customWidth="1"/>
    <col min="2070" max="2070" width="10.28515625" style="1631" bestFit="1" customWidth="1"/>
    <col min="2071" max="2073" width="9" style="1631"/>
    <col min="2074" max="2074" width="10.28515625" style="1631" bestFit="1" customWidth="1"/>
    <col min="2075" max="2303" width="9" style="1631"/>
    <col min="2304" max="2304" width="3.5703125" style="1631" customWidth="1"/>
    <col min="2305" max="2305" width="4.85546875" style="1631" customWidth="1"/>
    <col min="2306" max="2306" width="5.42578125" style="1631" customWidth="1"/>
    <col min="2307" max="2307" width="31.140625" style="1631" customWidth="1"/>
    <col min="2308" max="2308" width="7.7109375" style="1631" customWidth="1"/>
    <col min="2309" max="2309" width="2.42578125" style="1631" customWidth="1"/>
    <col min="2310" max="2310" width="11.5703125" style="1631" customWidth="1"/>
    <col min="2311" max="2311" width="2.5703125" style="1631" customWidth="1"/>
    <col min="2312" max="2312" width="11.5703125" style="1631" customWidth="1"/>
    <col min="2313" max="2313" width="2.42578125" style="1631" customWidth="1"/>
    <col min="2314" max="2314" width="10.85546875" style="1631" customWidth="1"/>
    <col min="2315" max="2315" width="2.42578125" style="1631" customWidth="1"/>
    <col min="2316" max="2316" width="11.140625" style="1631" customWidth="1"/>
    <col min="2317" max="2317" width="1.85546875" style="1631" customWidth="1"/>
    <col min="2318" max="2318" width="11" style="1631" customWidth="1"/>
    <col min="2319" max="2319" width="0.85546875" style="1631" customWidth="1"/>
    <col min="2320" max="2320" width="1.85546875" style="1631" customWidth="1"/>
    <col min="2321" max="2321" width="11.85546875" style="1631" bestFit="1" customWidth="1"/>
    <col min="2322" max="2322" width="15.140625" style="1631" bestFit="1" customWidth="1"/>
    <col min="2323" max="2323" width="5" style="1631" customWidth="1"/>
    <col min="2324" max="2324" width="10.28515625" style="1631" bestFit="1" customWidth="1"/>
    <col min="2325" max="2325" width="5" style="1631" customWidth="1"/>
    <col min="2326" max="2326" width="10.28515625" style="1631" bestFit="1" customWidth="1"/>
    <col min="2327" max="2329" width="9" style="1631"/>
    <col min="2330" max="2330" width="10.28515625" style="1631" bestFit="1" customWidth="1"/>
    <col min="2331" max="2559" width="9" style="1631"/>
    <col min="2560" max="2560" width="3.5703125" style="1631" customWidth="1"/>
    <col min="2561" max="2561" width="4.85546875" style="1631" customWidth="1"/>
    <col min="2562" max="2562" width="5.42578125" style="1631" customWidth="1"/>
    <col min="2563" max="2563" width="31.140625" style="1631" customWidth="1"/>
    <col min="2564" max="2564" width="7.7109375" style="1631" customWidth="1"/>
    <col min="2565" max="2565" width="2.42578125" style="1631" customWidth="1"/>
    <col min="2566" max="2566" width="11.5703125" style="1631" customWidth="1"/>
    <col min="2567" max="2567" width="2.5703125" style="1631" customWidth="1"/>
    <col min="2568" max="2568" width="11.5703125" style="1631" customWidth="1"/>
    <col min="2569" max="2569" width="2.42578125" style="1631" customWidth="1"/>
    <col min="2570" max="2570" width="10.85546875" style="1631" customWidth="1"/>
    <col min="2571" max="2571" width="2.42578125" style="1631" customWidth="1"/>
    <col min="2572" max="2572" width="11.140625" style="1631" customWidth="1"/>
    <col min="2573" max="2573" width="1.85546875" style="1631" customWidth="1"/>
    <col min="2574" max="2574" width="11" style="1631" customWidth="1"/>
    <col min="2575" max="2575" width="0.85546875" style="1631" customWidth="1"/>
    <col min="2576" max="2576" width="1.85546875" style="1631" customWidth="1"/>
    <col min="2577" max="2577" width="11.85546875" style="1631" bestFit="1" customWidth="1"/>
    <col min="2578" max="2578" width="15.140625" style="1631" bestFit="1" customWidth="1"/>
    <col min="2579" max="2579" width="5" style="1631" customWidth="1"/>
    <col min="2580" max="2580" width="10.28515625" style="1631" bestFit="1" customWidth="1"/>
    <col min="2581" max="2581" width="5" style="1631" customWidth="1"/>
    <col min="2582" max="2582" width="10.28515625" style="1631" bestFit="1" customWidth="1"/>
    <col min="2583" max="2585" width="9" style="1631"/>
    <col min="2586" max="2586" width="10.28515625" style="1631" bestFit="1" customWidth="1"/>
    <col min="2587" max="2815" width="9" style="1631"/>
    <col min="2816" max="2816" width="3.5703125" style="1631" customWidth="1"/>
    <col min="2817" max="2817" width="4.85546875" style="1631" customWidth="1"/>
    <col min="2818" max="2818" width="5.42578125" style="1631" customWidth="1"/>
    <col min="2819" max="2819" width="31.140625" style="1631" customWidth="1"/>
    <col min="2820" max="2820" width="7.7109375" style="1631" customWidth="1"/>
    <col min="2821" max="2821" width="2.42578125" style="1631" customWidth="1"/>
    <col min="2822" max="2822" width="11.5703125" style="1631" customWidth="1"/>
    <col min="2823" max="2823" width="2.5703125" style="1631" customWidth="1"/>
    <col min="2824" max="2824" width="11.5703125" style="1631" customWidth="1"/>
    <col min="2825" max="2825" width="2.42578125" style="1631" customWidth="1"/>
    <col min="2826" max="2826" width="10.85546875" style="1631" customWidth="1"/>
    <col min="2827" max="2827" width="2.42578125" style="1631" customWidth="1"/>
    <col min="2828" max="2828" width="11.140625" style="1631" customWidth="1"/>
    <col min="2829" max="2829" width="1.85546875" style="1631" customWidth="1"/>
    <col min="2830" max="2830" width="11" style="1631" customWidth="1"/>
    <col min="2831" max="2831" width="0.85546875" style="1631" customWidth="1"/>
    <col min="2832" max="2832" width="1.85546875" style="1631" customWidth="1"/>
    <col min="2833" max="2833" width="11.85546875" style="1631" bestFit="1" customWidth="1"/>
    <col min="2834" max="2834" width="15.140625" style="1631" bestFit="1" customWidth="1"/>
    <col min="2835" max="2835" width="5" style="1631" customWidth="1"/>
    <col min="2836" max="2836" width="10.28515625" style="1631" bestFit="1" customWidth="1"/>
    <col min="2837" max="2837" width="5" style="1631" customWidth="1"/>
    <col min="2838" max="2838" width="10.28515625" style="1631" bestFit="1" customWidth="1"/>
    <col min="2839" max="2841" width="9" style="1631"/>
    <col min="2842" max="2842" width="10.28515625" style="1631" bestFit="1" customWidth="1"/>
    <col min="2843" max="3071" width="9" style="1631"/>
    <col min="3072" max="3072" width="3.5703125" style="1631" customWidth="1"/>
    <col min="3073" max="3073" width="4.85546875" style="1631" customWidth="1"/>
    <col min="3074" max="3074" width="5.42578125" style="1631" customWidth="1"/>
    <col min="3075" max="3075" width="31.140625" style="1631" customWidth="1"/>
    <col min="3076" max="3076" width="7.7109375" style="1631" customWidth="1"/>
    <col min="3077" max="3077" width="2.42578125" style="1631" customWidth="1"/>
    <col min="3078" max="3078" width="11.5703125" style="1631" customWidth="1"/>
    <col min="3079" max="3079" width="2.5703125" style="1631" customWidth="1"/>
    <col min="3080" max="3080" width="11.5703125" style="1631" customWidth="1"/>
    <col min="3081" max="3081" width="2.42578125" style="1631" customWidth="1"/>
    <col min="3082" max="3082" width="10.85546875" style="1631" customWidth="1"/>
    <col min="3083" max="3083" width="2.42578125" style="1631" customWidth="1"/>
    <col min="3084" max="3084" width="11.140625" style="1631" customWidth="1"/>
    <col min="3085" max="3085" width="1.85546875" style="1631" customWidth="1"/>
    <col min="3086" max="3086" width="11" style="1631" customWidth="1"/>
    <col min="3087" max="3087" width="0.85546875" style="1631" customWidth="1"/>
    <col min="3088" max="3088" width="1.85546875" style="1631" customWidth="1"/>
    <col min="3089" max="3089" width="11.85546875" style="1631" bestFit="1" customWidth="1"/>
    <col min="3090" max="3090" width="15.140625" style="1631" bestFit="1" customWidth="1"/>
    <col min="3091" max="3091" width="5" style="1631" customWidth="1"/>
    <col min="3092" max="3092" width="10.28515625" style="1631" bestFit="1" customWidth="1"/>
    <col min="3093" max="3093" width="5" style="1631" customWidth="1"/>
    <col min="3094" max="3094" width="10.28515625" style="1631" bestFit="1" customWidth="1"/>
    <col min="3095" max="3097" width="9" style="1631"/>
    <col min="3098" max="3098" width="10.28515625" style="1631" bestFit="1" customWidth="1"/>
    <col min="3099" max="3327" width="9" style="1631"/>
    <col min="3328" max="3328" width="3.5703125" style="1631" customWidth="1"/>
    <col min="3329" max="3329" width="4.85546875" style="1631" customWidth="1"/>
    <col min="3330" max="3330" width="5.42578125" style="1631" customWidth="1"/>
    <col min="3331" max="3331" width="31.140625" style="1631" customWidth="1"/>
    <col min="3332" max="3332" width="7.7109375" style="1631" customWidth="1"/>
    <col min="3333" max="3333" width="2.42578125" style="1631" customWidth="1"/>
    <col min="3334" max="3334" width="11.5703125" style="1631" customWidth="1"/>
    <col min="3335" max="3335" width="2.5703125" style="1631" customWidth="1"/>
    <col min="3336" max="3336" width="11.5703125" style="1631" customWidth="1"/>
    <col min="3337" max="3337" width="2.42578125" style="1631" customWidth="1"/>
    <col min="3338" max="3338" width="10.85546875" style="1631" customWidth="1"/>
    <col min="3339" max="3339" width="2.42578125" style="1631" customWidth="1"/>
    <col min="3340" max="3340" width="11.140625" style="1631" customWidth="1"/>
    <col min="3341" max="3341" width="1.85546875" style="1631" customWidth="1"/>
    <col min="3342" max="3342" width="11" style="1631" customWidth="1"/>
    <col min="3343" max="3343" width="0.85546875" style="1631" customWidth="1"/>
    <col min="3344" max="3344" width="1.85546875" style="1631" customWidth="1"/>
    <col min="3345" max="3345" width="11.85546875" style="1631" bestFit="1" customWidth="1"/>
    <col min="3346" max="3346" width="15.140625" style="1631" bestFit="1" customWidth="1"/>
    <col min="3347" max="3347" width="5" style="1631" customWidth="1"/>
    <col min="3348" max="3348" width="10.28515625" style="1631" bestFit="1" customWidth="1"/>
    <col min="3349" max="3349" width="5" style="1631" customWidth="1"/>
    <col min="3350" max="3350" width="10.28515625" style="1631" bestFit="1" customWidth="1"/>
    <col min="3351" max="3353" width="9" style="1631"/>
    <col min="3354" max="3354" width="10.28515625" style="1631" bestFit="1" customWidth="1"/>
    <col min="3355" max="3583" width="9" style="1631"/>
    <col min="3584" max="3584" width="3.5703125" style="1631" customWidth="1"/>
    <col min="3585" max="3585" width="4.85546875" style="1631" customWidth="1"/>
    <col min="3586" max="3586" width="5.42578125" style="1631" customWidth="1"/>
    <col min="3587" max="3587" width="31.140625" style="1631" customWidth="1"/>
    <col min="3588" max="3588" width="7.7109375" style="1631" customWidth="1"/>
    <col min="3589" max="3589" width="2.42578125" style="1631" customWidth="1"/>
    <col min="3590" max="3590" width="11.5703125" style="1631" customWidth="1"/>
    <col min="3591" max="3591" width="2.5703125" style="1631" customWidth="1"/>
    <col min="3592" max="3592" width="11.5703125" style="1631" customWidth="1"/>
    <col min="3593" max="3593" width="2.42578125" style="1631" customWidth="1"/>
    <col min="3594" max="3594" width="10.85546875" style="1631" customWidth="1"/>
    <col min="3595" max="3595" width="2.42578125" style="1631" customWidth="1"/>
    <col min="3596" max="3596" width="11.140625" style="1631" customWidth="1"/>
    <col min="3597" max="3597" width="1.85546875" style="1631" customWidth="1"/>
    <col min="3598" max="3598" width="11" style="1631" customWidth="1"/>
    <col min="3599" max="3599" width="0.85546875" style="1631" customWidth="1"/>
    <col min="3600" max="3600" width="1.85546875" style="1631" customWidth="1"/>
    <col min="3601" max="3601" width="11.85546875" style="1631" bestFit="1" customWidth="1"/>
    <col min="3602" max="3602" width="15.140625" style="1631" bestFit="1" customWidth="1"/>
    <col min="3603" max="3603" width="5" style="1631" customWidth="1"/>
    <col min="3604" max="3604" width="10.28515625" style="1631" bestFit="1" customWidth="1"/>
    <col min="3605" max="3605" width="5" style="1631" customWidth="1"/>
    <col min="3606" max="3606" width="10.28515625" style="1631" bestFit="1" customWidth="1"/>
    <col min="3607" max="3609" width="9" style="1631"/>
    <col min="3610" max="3610" width="10.28515625" style="1631" bestFit="1" customWidth="1"/>
    <col min="3611" max="3839" width="9" style="1631"/>
    <col min="3840" max="3840" width="3.5703125" style="1631" customWidth="1"/>
    <col min="3841" max="3841" width="4.85546875" style="1631" customWidth="1"/>
    <col min="3842" max="3842" width="5.42578125" style="1631" customWidth="1"/>
    <col min="3843" max="3843" width="31.140625" style="1631" customWidth="1"/>
    <col min="3844" max="3844" width="7.7109375" style="1631" customWidth="1"/>
    <col min="3845" max="3845" width="2.42578125" style="1631" customWidth="1"/>
    <col min="3846" max="3846" width="11.5703125" style="1631" customWidth="1"/>
    <col min="3847" max="3847" width="2.5703125" style="1631" customWidth="1"/>
    <col min="3848" max="3848" width="11.5703125" style="1631" customWidth="1"/>
    <col min="3849" max="3849" width="2.42578125" style="1631" customWidth="1"/>
    <col min="3850" max="3850" width="10.85546875" style="1631" customWidth="1"/>
    <col min="3851" max="3851" width="2.42578125" style="1631" customWidth="1"/>
    <col min="3852" max="3852" width="11.140625" style="1631" customWidth="1"/>
    <col min="3853" max="3853" width="1.85546875" style="1631" customWidth="1"/>
    <col min="3854" max="3854" width="11" style="1631" customWidth="1"/>
    <col min="3855" max="3855" width="0.85546875" style="1631" customWidth="1"/>
    <col min="3856" max="3856" width="1.85546875" style="1631" customWidth="1"/>
    <col min="3857" max="3857" width="11.85546875" style="1631" bestFit="1" customWidth="1"/>
    <col min="3858" max="3858" width="15.140625" style="1631" bestFit="1" customWidth="1"/>
    <col min="3859" max="3859" width="5" style="1631" customWidth="1"/>
    <col min="3860" max="3860" width="10.28515625" style="1631" bestFit="1" customWidth="1"/>
    <col min="3861" max="3861" width="5" style="1631" customWidth="1"/>
    <col min="3862" max="3862" width="10.28515625" style="1631" bestFit="1" customWidth="1"/>
    <col min="3863" max="3865" width="9" style="1631"/>
    <col min="3866" max="3866" width="10.28515625" style="1631" bestFit="1" customWidth="1"/>
    <col min="3867" max="4095" width="9" style="1631"/>
    <col min="4096" max="4096" width="3.5703125" style="1631" customWidth="1"/>
    <col min="4097" max="4097" width="4.85546875" style="1631" customWidth="1"/>
    <col min="4098" max="4098" width="5.42578125" style="1631" customWidth="1"/>
    <col min="4099" max="4099" width="31.140625" style="1631" customWidth="1"/>
    <col min="4100" max="4100" width="7.7109375" style="1631" customWidth="1"/>
    <col min="4101" max="4101" width="2.42578125" style="1631" customWidth="1"/>
    <col min="4102" max="4102" width="11.5703125" style="1631" customWidth="1"/>
    <col min="4103" max="4103" width="2.5703125" style="1631" customWidth="1"/>
    <col min="4104" max="4104" width="11.5703125" style="1631" customWidth="1"/>
    <col min="4105" max="4105" width="2.42578125" style="1631" customWidth="1"/>
    <col min="4106" max="4106" width="10.85546875" style="1631" customWidth="1"/>
    <col min="4107" max="4107" width="2.42578125" style="1631" customWidth="1"/>
    <col min="4108" max="4108" width="11.140625" style="1631" customWidth="1"/>
    <col min="4109" max="4109" width="1.85546875" style="1631" customWidth="1"/>
    <col min="4110" max="4110" width="11" style="1631" customWidth="1"/>
    <col min="4111" max="4111" width="0.85546875" style="1631" customWidth="1"/>
    <col min="4112" max="4112" width="1.85546875" style="1631" customWidth="1"/>
    <col min="4113" max="4113" width="11.85546875" style="1631" bestFit="1" customWidth="1"/>
    <col min="4114" max="4114" width="15.140625" style="1631" bestFit="1" customWidth="1"/>
    <col min="4115" max="4115" width="5" style="1631" customWidth="1"/>
    <col min="4116" max="4116" width="10.28515625" style="1631" bestFit="1" customWidth="1"/>
    <col min="4117" max="4117" width="5" style="1631" customWidth="1"/>
    <col min="4118" max="4118" width="10.28515625" style="1631" bestFit="1" customWidth="1"/>
    <col min="4119" max="4121" width="9" style="1631"/>
    <col min="4122" max="4122" width="10.28515625" style="1631" bestFit="1" customWidth="1"/>
    <col min="4123" max="4351" width="9" style="1631"/>
    <col min="4352" max="4352" width="3.5703125" style="1631" customWidth="1"/>
    <col min="4353" max="4353" width="4.85546875" style="1631" customWidth="1"/>
    <col min="4354" max="4354" width="5.42578125" style="1631" customWidth="1"/>
    <col min="4355" max="4355" width="31.140625" style="1631" customWidth="1"/>
    <col min="4356" max="4356" width="7.7109375" style="1631" customWidth="1"/>
    <col min="4357" max="4357" width="2.42578125" style="1631" customWidth="1"/>
    <col min="4358" max="4358" width="11.5703125" style="1631" customWidth="1"/>
    <col min="4359" max="4359" width="2.5703125" style="1631" customWidth="1"/>
    <col min="4360" max="4360" width="11.5703125" style="1631" customWidth="1"/>
    <col min="4361" max="4361" width="2.42578125" style="1631" customWidth="1"/>
    <col min="4362" max="4362" width="10.85546875" style="1631" customWidth="1"/>
    <col min="4363" max="4363" width="2.42578125" style="1631" customWidth="1"/>
    <col min="4364" max="4364" width="11.140625" style="1631" customWidth="1"/>
    <col min="4365" max="4365" width="1.85546875" style="1631" customWidth="1"/>
    <col min="4366" max="4366" width="11" style="1631" customWidth="1"/>
    <col min="4367" max="4367" width="0.85546875" style="1631" customWidth="1"/>
    <col min="4368" max="4368" width="1.85546875" style="1631" customWidth="1"/>
    <col min="4369" max="4369" width="11.85546875" style="1631" bestFit="1" customWidth="1"/>
    <col min="4370" max="4370" width="15.140625" style="1631" bestFit="1" customWidth="1"/>
    <col min="4371" max="4371" width="5" style="1631" customWidth="1"/>
    <col min="4372" max="4372" width="10.28515625" style="1631" bestFit="1" customWidth="1"/>
    <col min="4373" max="4373" width="5" style="1631" customWidth="1"/>
    <col min="4374" max="4374" width="10.28515625" style="1631" bestFit="1" customWidth="1"/>
    <col min="4375" max="4377" width="9" style="1631"/>
    <col min="4378" max="4378" width="10.28515625" style="1631" bestFit="1" customWidth="1"/>
    <col min="4379" max="4607" width="9" style="1631"/>
    <col min="4608" max="4608" width="3.5703125" style="1631" customWidth="1"/>
    <col min="4609" max="4609" width="4.85546875" style="1631" customWidth="1"/>
    <col min="4610" max="4610" width="5.42578125" style="1631" customWidth="1"/>
    <col min="4611" max="4611" width="31.140625" style="1631" customWidth="1"/>
    <col min="4612" max="4612" width="7.7109375" style="1631" customWidth="1"/>
    <col min="4613" max="4613" width="2.42578125" style="1631" customWidth="1"/>
    <col min="4614" max="4614" width="11.5703125" style="1631" customWidth="1"/>
    <col min="4615" max="4615" width="2.5703125" style="1631" customWidth="1"/>
    <col min="4616" max="4616" width="11.5703125" style="1631" customWidth="1"/>
    <col min="4617" max="4617" width="2.42578125" style="1631" customWidth="1"/>
    <col min="4618" max="4618" width="10.85546875" style="1631" customWidth="1"/>
    <col min="4619" max="4619" width="2.42578125" style="1631" customWidth="1"/>
    <col min="4620" max="4620" width="11.140625" style="1631" customWidth="1"/>
    <col min="4621" max="4621" width="1.85546875" style="1631" customWidth="1"/>
    <col min="4622" max="4622" width="11" style="1631" customWidth="1"/>
    <col min="4623" max="4623" width="0.85546875" style="1631" customWidth="1"/>
    <col min="4624" max="4624" width="1.85546875" style="1631" customWidth="1"/>
    <col min="4625" max="4625" width="11.85546875" style="1631" bestFit="1" customWidth="1"/>
    <col min="4626" max="4626" width="15.140625" style="1631" bestFit="1" customWidth="1"/>
    <col min="4627" max="4627" width="5" style="1631" customWidth="1"/>
    <col min="4628" max="4628" width="10.28515625" style="1631" bestFit="1" customWidth="1"/>
    <col min="4629" max="4629" width="5" style="1631" customWidth="1"/>
    <col min="4630" max="4630" width="10.28515625" style="1631" bestFit="1" customWidth="1"/>
    <col min="4631" max="4633" width="9" style="1631"/>
    <col min="4634" max="4634" width="10.28515625" style="1631" bestFit="1" customWidth="1"/>
    <col min="4635" max="4863" width="9" style="1631"/>
    <col min="4864" max="4864" width="3.5703125" style="1631" customWidth="1"/>
    <col min="4865" max="4865" width="4.85546875" style="1631" customWidth="1"/>
    <col min="4866" max="4866" width="5.42578125" style="1631" customWidth="1"/>
    <col min="4867" max="4867" width="31.140625" style="1631" customWidth="1"/>
    <col min="4868" max="4868" width="7.7109375" style="1631" customWidth="1"/>
    <col min="4869" max="4869" width="2.42578125" style="1631" customWidth="1"/>
    <col min="4870" max="4870" width="11.5703125" style="1631" customWidth="1"/>
    <col min="4871" max="4871" width="2.5703125" style="1631" customWidth="1"/>
    <col min="4872" max="4872" width="11.5703125" style="1631" customWidth="1"/>
    <col min="4873" max="4873" width="2.42578125" style="1631" customWidth="1"/>
    <col min="4874" max="4874" width="10.85546875" style="1631" customWidth="1"/>
    <col min="4875" max="4875" width="2.42578125" style="1631" customWidth="1"/>
    <col min="4876" max="4876" width="11.140625" style="1631" customWidth="1"/>
    <col min="4877" max="4877" width="1.85546875" style="1631" customWidth="1"/>
    <col min="4878" max="4878" width="11" style="1631" customWidth="1"/>
    <col min="4879" max="4879" width="0.85546875" style="1631" customWidth="1"/>
    <col min="4880" max="4880" width="1.85546875" style="1631" customWidth="1"/>
    <col min="4881" max="4881" width="11.85546875" style="1631" bestFit="1" customWidth="1"/>
    <col min="4882" max="4882" width="15.140625" style="1631" bestFit="1" customWidth="1"/>
    <col min="4883" max="4883" width="5" style="1631" customWidth="1"/>
    <col min="4884" max="4884" width="10.28515625" style="1631" bestFit="1" customWidth="1"/>
    <col min="4885" max="4885" width="5" style="1631" customWidth="1"/>
    <col min="4886" max="4886" width="10.28515625" style="1631" bestFit="1" customWidth="1"/>
    <col min="4887" max="4889" width="9" style="1631"/>
    <col min="4890" max="4890" width="10.28515625" style="1631" bestFit="1" customWidth="1"/>
    <col min="4891" max="5119" width="9" style="1631"/>
    <col min="5120" max="5120" width="3.5703125" style="1631" customWidth="1"/>
    <col min="5121" max="5121" width="4.85546875" style="1631" customWidth="1"/>
    <col min="5122" max="5122" width="5.42578125" style="1631" customWidth="1"/>
    <col min="5123" max="5123" width="31.140625" style="1631" customWidth="1"/>
    <col min="5124" max="5124" width="7.7109375" style="1631" customWidth="1"/>
    <col min="5125" max="5125" width="2.42578125" style="1631" customWidth="1"/>
    <col min="5126" max="5126" width="11.5703125" style="1631" customWidth="1"/>
    <col min="5127" max="5127" width="2.5703125" style="1631" customWidth="1"/>
    <col min="5128" max="5128" width="11.5703125" style="1631" customWidth="1"/>
    <col min="5129" max="5129" width="2.42578125" style="1631" customWidth="1"/>
    <col min="5130" max="5130" width="10.85546875" style="1631" customWidth="1"/>
    <col min="5131" max="5131" width="2.42578125" style="1631" customWidth="1"/>
    <col min="5132" max="5132" width="11.140625" style="1631" customWidth="1"/>
    <col min="5133" max="5133" width="1.85546875" style="1631" customWidth="1"/>
    <col min="5134" max="5134" width="11" style="1631" customWidth="1"/>
    <col min="5135" max="5135" width="0.85546875" style="1631" customWidth="1"/>
    <col min="5136" max="5136" width="1.85546875" style="1631" customWidth="1"/>
    <col min="5137" max="5137" width="11.85546875" style="1631" bestFit="1" customWidth="1"/>
    <col min="5138" max="5138" width="15.140625" style="1631" bestFit="1" customWidth="1"/>
    <col min="5139" max="5139" width="5" style="1631" customWidth="1"/>
    <col min="5140" max="5140" width="10.28515625" style="1631" bestFit="1" customWidth="1"/>
    <col min="5141" max="5141" width="5" style="1631" customWidth="1"/>
    <col min="5142" max="5142" width="10.28515625" style="1631" bestFit="1" customWidth="1"/>
    <col min="5143" max="5145" width="9" style="1631"/>
    <col min="5146" max="5146" width="10.28515625" style="1631" bestFit="1" customWidth="1"/>
    <col min="5147" max="5375" width="9" style="1631"/>
    <col min="5376" max="5376" width="3.5703125" style="1631" customWidth="1"/>
    <col min="5377" max="5377" width="4.85546875" style="1631" customWidth="1"/>
    <col min="5378" max="5378" width="5.42578125" style="1631" customWidth="1"/>
    <col min="5379" max="5379" width="31.140625" style="1631" customWidth="1"/>
    <col min="5380" max="5380" width="7.7109375" style="1631" customWidth="1"/>
    <col min="5381" max="5381" width="2.42578125" style="1631" customWidth="1"/>
    <col min="5382" max="5382" width="11.5703125" style="1631" customWidth="1"/>
    <col min="5383" max="5383" width="2.5703125" style="1631" customWidth="1"/>
    <col min="5384" max="5384" width="11.5703125" style="1631" customWidth="1"/>
    <col min="5385" max="5385" width="2.42578125" style="1631" customWidth="1"/>
    <col min="5386" max="5386" width="10.85546875" style="1631" customWidth="1"/>
    <col min="5387" max="5387" width="2.42578125" style="1631" customWidth="1"/>
    <col min="5388" max="5388" width="11.140625" style="1631" customWidth="1"/>
    <col min="5389" max="5389" width="1.85546875" style="1631" customWidth="1"/>
    <col min="5390" max="5390" width="11" style="1631" customWidth="1"/>
    <col min="5391" max="5391" width="0.85546875" style="1631" customWidth="1"/>
    <col min="5392" max="5392" width="1.85546875" style="1631" customWidth="1"/>
    <col min="5393" max="5393" width="11.85546875" style="1631" bestFit="1" customWidth="1"/>
    <col min="5394" max="5394" width="15.140625" style="1631" bestFit="1" customWidth="1"/>
    <col min="5395" max="5395" width="5" style="1631" customWidth="1"/>
    <col min="5396" max="5396" width="10.28515625" style="1631" bestFit="1" customWidth="1"/>
    <col min="5397" max="5397" width="5" style="1631" customWidth="1"/>
    <col min="5398" max="5398" width="10.28515625" style="1631" bestFit="1" customWidth="1"/>
    <col min="5399" max="5401" width="9" style="1631"/>
    <col min="5402" max="5402" width="10.28515625" style="1631" bestFit="1" customWidth="1"/>
    <col min="5403" max="5631" width="9" style="1631"/>
    <col min="5632" max="5632" width="3.5703125" style="1631" customWidth="1"/>
    <col min="5633" max="5633" width="4.85546875" style="1631" customWidth="1"/>
    <col min="5634" max="5634" width="5.42578125" style="1631" customWidth="1"/>
    <col min="5635" max="5635" width="31.140625" style="1631" customWidth="1"/>
    <col min="5636" max="5636" width="7.7109375" style="1631" customWidth="1"/>
    <col min="5637" max="5637" width="2.42578125" style="1631" customWidth="1"/>
    <col min="5638" max="5638" width="11.5703125" style="1631" customWidth="1"/>
    <col min="5639" max="5639" width="2.5703125" style="1631" customWidth="1"/>
    <col min="5640" max="5640" width="11.5703125" style="1631" customWidth="1"/>
    <col min="5641" max="5641" width="2.42578125" style="1631" customWidth="1"/>
    <col min="5642" max="5642" width="10.85546875" style="1631" customWidth="1"/>
    <col min="5643" max="5643" width="2.42578125" style="1631" customWidth="1"/>
    <col min="5644" max="5644" width="11.140625" style="1631" customWidth="1"/>
    <col min="5645" max="5645" width="1.85546875" style="1631" customWidth="1"/>
    <col min="5646" max="5646" width="11" style="1631" customWidth="1"/>
    <col min="5647" max="5647" width="0.85546875" style="1631" customWidth="1"/>
    <col min="5648" max="5648" width="1.85546875" style="1631" customWidth="1"/>
    <col min="5649" max="5649" width="11.85546875" style="1631" bestFit="1" customWidth="1"/>
    <col min="5650" max="5650" width="15.140625" style="1631" bestFit="1" customWidth="1"/>
    <col min="5651" max="5651" width="5" style="1631" customWidth="1"/>
    <col min="5652" max="5652" width="10.28515625" style="1631" bestFit="1" customWidth="1"/>
    <col min="5653" max="5653" width="5" style="1631" customWidth="1"/>
    <col min="5654" max="5654" width="10.28515625" style="1631" bestFit="1" customWidth="1"/>
    <col min="5655" max="5657" width="9" style="1631"/>
    <col min="5658" max="5658" width="10.28515625" style="1631" bestFit="1" customWidth="1"/>
    <col min="5659" max="5887" width="9" style="1631"/>
    <col min="5888" max="5888" width="3.5703125" style="1631" customWidth="1"/>
    <col min="5889" max="5889" width="4.85546875" style="1631" customWidth="1"/>
    <col min="5890" max="5890" width="5.42578125" style="1631" customWidth="1"/>
    <col min="5891" max="5891" width="31.140625" style="1631" customWidth="1"/>
    <col min="5892" max="5892" width="7.7109375" style="1631" customWidth="1"/>
    <col min="5893" max="5893" width="2.42578125" style="1631" customWidth="1"/>
    <col min="5894" max="5894" width="11.5703125" style="1631" customWidth="1"/>
    <col min="5895" max="5895" width="2.5703125" style="1631" customWidth="1"/>
    <col min="5896" max="5896" width="11.5703125" style="1631" customWidth="1"/>
    <col min="5897" max="5897" width="2.42578125" style="1631" customWidth="1"/>
    <col min="5898" max="5898" width="10.85546875" style="1631" customWidth="1"/>
    <col min="5899" max="5899" width="2.42578125" style="1631" customWidth="1"/>
    <col min="5900" max="5900" width="11.140625" style="1631" customWidth="1"/>
    <col min="5901" max="5901" width="1.85546875" style="1631" customWidth="1"/>
    <col min="5902" max="5902" width="11" style="1631" customWidth="1"/>
    <col min="5903" max="5903" width="0.85546875" style="1631" customWidth="1"/>
    <col min="5904" max="5904" width="1.85546875" style="1631" customWidth="1"/>
    <col min="5905" max="5905" width="11.85546875" style="1631" bestFit="1" customWidth="1"/>
    <col min="5906" max="5906" width="15.140625" style="1631" bestFit="1" customWidth="1"/>
    <col min="5907" max="5907" width="5" style="1631" customWidth="1"/>
    <col min="5908" max="5908" width="10.28515625" style="1631" bestFit="1" customWidth="1"/>
    <col min="5909" max="5909" width="5" style="1631" customWidth="1"/>
    <col min="5910" max="5910" width="10.28515625" style="1631" bestFit="1" customWidth="1"/>
    <col min="5911" max="5913" width="9" style="1631"/>
    <col min="5914" max="5914" width="10.28515625" style="1631" bestFit="1" customWidth="1"/>
    <col min="5915" max="6143" width="9" style="1631"/>
    <col min="6144" max="6144" width="3.5703125" style="1631" customWidth="1"/>
    <col min="6145" max="6145" width="4.85546875" style="1631" customWidth="1"/>
    <col min="6146" max="6146" width="5.42578125" style="1631" customWidth="1"/>
    <col min="6147" max="6147" width="31.140625" style="1631" customWidth="1"/>
    <col min="6148" max="6148" width="7.7109375" style="1631" customWidth="1"/>
    <col min="6149" max="6149" width="2.42578125" style="1631" customWidth="1"/>
    <col min="6150" max="6150" width="11.5703125" style="1631" customWidth="1"/>
    <col min="6151" max="6151" width="2.5703125" style="1631" customWidth="1"/>
    <col min="6152" max="6152" width="11.5703125" style="1631" customWidth="1"/>
    <col min="6153" max="6153" width="2.42578125" style="1631" customWidth="1"/>
    <col min="6154" max="6154" width="10.85546875" style="1631" customWidth="1"/>
    <col min="6155" max="6155" width="2.42578125" style="1631" customWidth="1"/>
    <col min="6156" max="6156" width="11.140625" style="1631" customWidth="1"/>
    <col min="6157" max="6157" width="1.85546875" style="1631" customWidth="1"/>
    <col min="6158" max="6158" width="11" style="1631" customWidth="1"/>
    <col min="6159" max="6159" width="0.85546875" style="1631" customWidth="1"/>
    <col min="6160" max="6160" width="1.85546875" style="1631" customWidth="1"/>
    <col min="6161" max="6161" width="11.85546875" style="1631" bestFit="1" customWidth="1"/>
    <col min="6162" max="6162" width="15.140625" style="1631" bestFit="1" customWidth="1"/>
    <col min="6163" max="6163" width="5" style="1631" customWidth="1"/>
    <col min="6164" max="6164" width="10.28515625" style="1631" bestFit="1" customWidth="1"/>
    <col min="6165" max="6165" width="5" style="1631" customWidth="1"/>
    <col min="6166" max="6166" width="10.28515625" style="1631" bestFit="1" customWidth="1"/>
    <col min="6167" max="6169" width="9" style="1631"/>
    <col min="6170" max="6170" width="10.28515625" style="1631" bestFit="1" customWidth="1"/>
    <col min="6171" max="6399" width="9" style="1631"/>
    <col min="6400" max="6400" width="3.5703125" style="1631" customWidth="1"/>
    <col min="6401" max="6401" width="4.85546875" style="1631" customWidth="1"/>
    <col min="6402" max="6402" width="5.42578125" style="1631" customWidth="1"/>
    <col min="6403" max="6403" width="31.140625" style="1631" customWidth="1"/>
    <col min="6404" max="6404" width="7.7109375" style="1631" customWidth="1"/>
    <col min="6405" max="6405" width="2.42578125" style="1631" customWidth="1"/>
    <col min="6406" max="6406" width="11.5703125" style="1631" customWidth="1"/>
    <col min="6407" max="6407" width="2.5703125" style="1631" customWidth="1"/>
    <col min="6408" max="6408" width="11.5703125" style="1631" customWidth="1"/>
    <col min="6409" max="6409" width="2.42578125" style="1631" customWidth="1"/>
    <col min="6410" max="6410" width="10.85546875" style="1631" customWidth="1"/>
    <col min="6411" max="6411" width="2.42578125" style="1631" customWidth="1"/>
    <col min="6412" max="6412" width="11.140625" style="1631" customWidth="1"/>
    <col min="6413" max="6413" width="1.85546875" style="1631" customWidth="1"/>
    <col min="6414" max="6414" width="11" style="1631" customWidth="1"/>
    <col min="6415" max="6415" width="0.85546875" style="1631" customWidth="1"/>
    <col min="6416" max="6416" width="1.85546875" style="1631" customWidth="1"/>
    <col min="6417" max="6417" width="11.85546875" style="1631" bestFit="1" customWidth="1"/>
    <col min="6418" max="6418" width="15.140625" style="1631" bestFit="1" customWidth="1"/>
    <col min="6419" max="6419" width="5" style="1631" customWidth="1"/>
    <col min="6420" max="6420" width="10.28515625" style="1631" bestFit="1" customWidth="1"/>
    <col min="6421" max="6421" width="5" style="1631" customWidth="1"/>
    <col min="6422" max="6422" width="10.28515625" style="1631" bestFit="1" customWidth="1"/>
    <col min="6423" max="6425" width="9" style="1631"/>
    <col min="6426" max="6426" width="10.28515625" style="1631" bestFit="1" customWidth="1"/>
    <col min="6427" max="6655" width="9" style="1631"/>
    <col min="6656" max="6656" width="3.5703125" style="1631" customWidth="1"/>
    <col min="6657" max="6657" width="4.85546875" style="1631" customWidth="1"/>
    <col min="6658" max="6658" width="5.42578125" style="1631" customWidth="1"/>
    <col min="6659" max="6659" width="31.140625" style="1631" customWidth="1"/>
    <col min="6660" max="6660" width="7.7109375" style="1631" customWidth="1"/>
    <col min="6661" max="6661" width="2.42578125" style="1631" customWidth="1"/>
    <col min="6662" max="6662" width="11.5703125" style="1631" customWidth="1"/>
    <col min="6663" max="6663" width="2.5703125" style="1631" customWidth="1"/>
    <col min="6664" max="6664" width="11.5703125" style="1631" customWidth="1"/>
    <col min="6665" max="6665" width="2.42578125" style="1631" customWidth="1"/>
    <col min="6666" max="6666" width="10.85546875" style="1631" customWidth="1"/>
    <col min="6667" max="6667" width="2.42578125" style="1631" customWidth="1"/>
    <col min="6668" max="6668" width="11.140625" style="1631" customWidth="1"/>
    <col min="6669" max="6669" width="1.85546875" style="1631" customWidth="1"/>
    <col min="6670" max="6670" width="11" style="1631" customWidth="1"/>
    <col min="6671" max="6671" width="0.85546875" style="1631" customWidth="1"/>
    <col min="6672" max="6672" width="1.85546875" style="1631" customWidth="1"/>
    <col min="6673" max="6673" width="11.85546875" style="1631" bestFit="1" customWidth="1"/>
    <col min="6674" max="6674" width="15.140625" style="1631" bestFit="1" customWidth="1"/>
    <col min="6675" max="6675" width="5" style="1631" customWidth="1"/>
    <col min="6676" max="6676" width="10.28515625" style="1631" bestFit="1" customWidth="1"/>
    <col min="6677" max="6677" width="5" style="1631" customWidth="1"/>
    <col min="6678" max="6678" width="10.28515625" style="1631" bestFit="1" customWidth="1"/>
    <col min="6679" max="6681" width="9" style="1631"/>
    <col min="6682" max="6682" width="10.28515625" style="1631" bestFit="1" customWidth="1"/>
    <col min="6683" max="6911" width="9" style="1631"/>
    <col min="6912" max="6912" width="3.5703125" style="1631" customWidth="1"/>
    <col min="6913" max="6913" width="4.85546875" style="1631" customWidth="1"/>
    <col min="6914" max="6914" width="5.42578125" style="1631" customWidth="1"/>
    <col min="6915" max="6915" width="31.140625" style="1631" customWidth="1"/>
    <col min="6916" max="6916" width="7.7109375" style="1631" customWidth="1"/>
    <col min="6917" max="6917" width="2.42578125" style="1631" customWidth="1"/>
    <col min="6918" max="6918" width="11.5703125" style="1631" customWidth="1"/>
    <col min="6919" max="6919" width="2.5703125" style="1631" customWidth="1"/>
    <col min="6920" max="6920" width="11.5703125" style="1631" customWidth="1"/>
    <col min="6921" max="6921" width="2.42578125" style="1631" customWidth="1"/>
    <col min="6922" max="6922" width="10.85546875" style="1631" customWidth="1"/>
    <col min="6923" max="6923" width="2.42578125" style="1631" customWidth="1"/>
    <col min="6924" max="6924" width="11.140625" style="1631" customWidth="1"/>
    <col min="6925" max="6925" width="1.85546875" style="1631" customWidth="1"/>
    <col min="6926" max="6926" width="11" style="1631" customWidth="1"/>
    <col min="6927" max="6927" width="0.85546875" style="1631" customWidth="1"/>
    <col min="6928" max="6928" width="1.85546875" style="1631" customWidth="1"/>
    <col min="6929" max="6929" width="11.85546875" style="1631" bestFit="1" customWidth="1"/>
    <col min="6930" max="6930" width="15.140625" style="1631" bestFit="1" customWidth="1"/>
    <col min="6931" max="6931" width="5" style="1631" customWidth="1"/>
    <col min="6932" max="6932" width="10.28515625" style="1631" bestFit="1" customWidth="1"/>
    <col min="6933" max="6933" width="5" style="1631" customWidth="1"/>
    <col min="6934" max="6934" width="10.28515625" style="1631" bestFit="1" customWidth="1"/>
    <col min="6935" max="6937" width="9" style="1631"/>
    <col min="6938" max="6938" width="10.28515625" style="1631" bestFit="1" customWidth="1"/>
    <col min="6939" max="7167" width="9" style="1631"/>
    <col min="7168" max="7168" width="3.5703125" style="1631" customWidth="1"/>
    <col min="7169" max="7169" width="4.85546875" style="1631" customWidth="1"/>
    <col min="7170" max="7170" width="5.42578125" style="1631" customWidth="1"/>
    <col min="7171" max="7171" width="31.140625" style="1631" customWidth="1"/>
    <col min="7172" max="7172" width="7.7109375" style="1631" customWidth="1"/>
    <col min="7173" max="7173" width="2.42578125" style="1631" customWidth="1"/>
    <col min="7174" max="7174" width="11.5703125" style="1631" customWidth="1"/>
    <col min="7175" max="7175" width="2.5703125" style="1631" customWidth="1"/>
    <col min="7176" max="7176" width="11.5703125" style="1631" customWidth="1"/>
    <col min="7177" max="7177" width="2.42578125" style="1631" customWidth="1"/>
    <col min="7178" max="7178" width="10.85546875" style="1631" customWidth="1"/>
    <col min="7179" max="7179" width="2.42578125" style="1631" customWidth="1"/>
    <col min="7180" max="7180" width="11.140625" style="1631" customWidth="1"/>
    <col min="7181" max="7181" width="1.85546875" style="1631" customWidth="1"/>
    <col min="7182" max="7182" width="11" style="1631" customWidth="1"/>
    <col min="7183" max="7183" width="0.85546875" style="1631" customWidth="1"/>
    <col min="7184" max="7184" width="1.85546875" style="1631" customWidth="1"/>
    <col min="7185" max="7185" width="11.85546875" style="1631" bestFit="1" customWidth="1"/>
    <col min="7186" max="7186" width="15.140625" style="1631" bestFit="1" customWidth="1"/>
    <col min="7187" max="7187" width="5" style="1631" customWidth="1"/>
    <col min="7188" max="7188" width="10.28515625" style="1631" bestFit="1" customWidth="1"/>
    <col min="7189" max="7189" width="5" style="1631" customWidth="1"/>
    <col min="7190" max="7190" width="10.28515625" style="1631" bestFit="1" customWidth="1"/>
    <col min="7191" max="7193" width="9" style="1631"/>
    <col min="7194" max="7194" width="10.28515625" style="1631" bestFit="1" customWidth="1"/>
    <col min="7195" max="7423" width="9" style="1631"/>
    <col min="7424" max="7424" width="3.5703125" style="1631" customWidth="1"/>
    <col min="7425" max="7425" width="4.85546875" style="1631" customWidth="1"/>
    <col min="7426" max="7426" width="5.42578125" style="1631" customWidth="1"/>
    <col min="7427" max="7427" width="31.140625" style="1631" customWidth="1"/>
    <col min="7428" max="7428" width="7.7109375" style="1631" customWidth="1"/>
    <col min="7429" max="7429" width="2.42578125" style="1631" customWidth="1"/>
    <col min="7430" max="7430" width="11.5703125" style="1631" customWidth="1"/>
    <col min="7431" max="7431" width="2.5703125" style="1631" customWidth="1"/>
    <col min="7432" max="7432" width="11.5703125" style="1631" customWidth="1"/>
    <col min="7433" max="7433" width="2.42578125" style="1631" customWidth="1"/>
    <col min="7434" max="7434" width="10.85546875" style="1631" customWidth="1"/>
    <col min="7435" max="7435" width="2.42578125" style="1631" customWidth="1"/>
    <col min="7436" max="7436" width="11.140625" style="1631" customWidth="1"/>
    <col min="7437" max="7437" width="1.85546875" style="1631" customWidth="1"/>
    <col min="7438" max="7438" width="11" style="1631" customWidth="1"/>
    <col min="7439" max="7439" width="0.85546875" style="1631" customWidth="1"/>
    <col min="7440" max="7440" width="1.85546875" style="1631" customWidth="1"/>
    <col min="7441" max="7441" width="11.85546875" style="1631" bestFit="1" customWidth="1"/>
    <col min="7442" max="7442" width="15.140625" style="1631" bestFit="1" customWidth="1"/>
    <col min="7443" max="7443" width="5" style="1631" customWidth="1"/>
    <col min="7444" max="7444" width="10.28515625" style="1631" bestFit="1" customWidth="1"/>
    <col min="7445" max="7445" width="5" style="1631" customWidth="1"/>
    <col min="7446" max="7446" width="10.28515625" style="1631" bestFit="1" customWidth="1"/>
    <col min="7447" max="7449" width="9" style="1631"/>
    <col min="7450" max="7450" width="10.28515625" style="1631" bestFit="1" customWidth="1"/>
    <col min="7451" max="7679" width="9" style="1631"/>
    <col min="7680" max="7680" width="3.5703125" style="1631" customWidth="1"/>
    <col min="7681" max="7681" width="4.85546875" style="1631" customWidth="1"/>
    <col min="7682" max="7682" width="5.42578125" style="1631" customWidth="1"/>
    <col min="7683" max="7683" width="31.140625" style="1631" customWidth="1"/>
    <col min="7684" max="7684" width="7.7109375" style="1631" customWidth="1"/>
    <col min="7685" max="7685" width="2.42578125" style="1631" customWidth="1"/>
    <col min="7686" max="7686" width="11.5703125" style="1631" customWidth="1"/>
    <col min="7687" max="7687" width="2.5703125" style="1631" customWidth="1"/>
    <col min="7688" max="7688" width="11.5703125" style="1631" customWidth="1"/>
    <col min="7689" max="7689" width="2.42578125" style="1631" customWidth="1"/>
    <col min="7690" max="7690" width="10.85546875" style="1631" customWidth="1"/>
    <col min="7691" max="7691" width="2.42578125" style="1631" customWidth="1"/>
    <col min="7692" max="7692" width="11.140625" style="1631" customWidth="1"/>
    <col min="7693" max="7693" width="1.85546875" style="1631" customWidth="1"/>
    <col min="7694" max="7694" width="11" style="1631" customWidth="1"/>
    <col min="7695" max="7695" width="0.85546875" style="1631" customWidth="1"/>
    <col min="7696" max="7696" width="1.85546875" style="1631" customWidth="1"/>
    <col min="7697" max="7697" width="11.85546875" style="1631" bestFit="1" customWidth="1"/>
    <col min="7698" max="7698" width="15.140625" style="1631" bestFit="1" customWidth="1"/>
    <col min="7699" max="7699" width="5" style="1631" customWidth="1"/>
    <col min="7700" max="7700" width="10.28515625" style="1631" bestFit="1" customWidth="1"/>
    <col min="7701" max="7701" width="5" style="1631" customWidth="1"/>
    <col min="7702" max="7702" width="10.28515625" style="1631" bestFit="1" customWidth="1"/>
    <col min="7703" max="7705" width="9" style="1631"/>
    <col min="7706" max="7706" width="10.28515625" style="1631" bestFit="1" customWidth="1"/>
    <col min="7707" max="7935" width="9" style="1631"/>
    <col min="7936" max="7936" width="3.5703125" style="1631" customWidth="1"/>
    <col min="7937" max="7937" width="4.85546875" style="1631" customWidth="1"/>
    <col min="7938" max="7938" width="5.42578125" style="1631" customWidth="1"/>
    <col min="7939" max="7939" width="31.140625" style="1631" customWidth="1"/>
    <col min="7940" max="7940" width="7.7109375" style="1631" customWidth="1"/>
    <col min="7941" max="7941" width="2.42578125" style="1631" customWidth="1"/>
    <col min="7942" max="7942" width="11.5703125" style="1631" customWidth="1"/>
    <col min="7943" max="7943" width="2.5703125" style="1631" customWidth="1"/>
    <col min="7944" max="7944" width="11.5703125" style="1631" customWidth="1"/>
    <col min="7945" max="7945" width="2.42578125" style="1631" customWidth="1"/>
    <col min="7946" max="7946" width="10.85546875" style="1631" customWidth="1"/>
    <col min="7947" max="7947" width="2.42578125" style="1631" customWidth="1"/>
    <col min="7948" max="7948" width="11.140625" style="1631" customWidth="1"/>
    <col min="7949" max="7949" width="1.85546875" style="1631" customWidth="1"/>
    <col min="7950" max="7950" width="11" style="1631" customWidth="1"/>
    <col min="7951" max="7951" width="0.85546875" style="1631" customWidth="1"/>
    <col min="7952" max="7952" width="1.85546875" style="1631" customWidth="1"/>
    <col min="7953" max="7953" width="11.85546875" style="1631" bestFit="1" customWidth="1"/>
    <col min="7954" max="7954" width="15.140625" style="1631" bestFit="1" customWidth="1"/>
    <col min="7955" max="7955" width="5" style="1631" customWidth="1"/>
    <col min="7956" max="7956" width="10.28515625" style="1631" bestFit="1" customWidth="1"/>
    <col min="7957" max="7957" width="5" style="1631" customWidth="1"/>
    <col min="7958" max="7958" width="10.28515625" style="1631" bestFit="1" customWidth="1"/>
    <col min="7959" max="7961" width="9" style="1631"/>
    <col min="7962" max="7962" width="10.28515625" style="1631" bestFit="1" customWidth="1"/>
    <col min="7963" max="8191" width="9" style="1631"/>
    <col min="8192" max="8192" width="3.5703125" style="1631" customWidth="1"/>
    <col min="8193" max="8193" width="4.85546875" style="1631" customWidth="1"/>
    <col min="8194" max="8194" width="5.42578125" style="1631" customWidth="1"/>
    <col min="8195" max="8195" width="31.140625" style="1631" customWidth="1"/>
    <col min="8196" max="8196" width="7.7109375" style="1631" customWidth="1"/>
    <col min="8197" max="8197" width="2.42578125" style="1631" customWidth="1"/>
    <col min="8198" max="8198" width="11.5703125" style="1631" customWidth="1"/>
    <col min="8199" max="8199" width="2.5703125" style="1631" customWidth="1"/>
    <col min="8200" max="8200" width="11.5703125" style="1631" customWidth="1"/>
    <col min="8201" max="8201" width="2.42578125" style="1631" customWidth="1"/>
    <col min="8202" max="8202" width="10.85546875" style="1631" customWidth="1"/>
    <col min="8203" max="8203" width="2.42578125" style="1631" customWidth="1"/>
    <col min="8204" max="8204" width="11.140625" style="1631" customWidth="1"/>
    <col min="8205" max="8205" width="1.85546875" style="1631" customWidth="1"/>
    <col min="8206" max="8206" width="11" style="1631" customWidth="1"/>
    <col min="8207" max="8207" width="0.85546875" style="1631" customWidth="1"/>
    <col min="8208" max="8208" width="1.85546875" style="1631" customWidth="1"/>
    <col min="8209" max="8209" width="11.85546875" style="1631" bestFit="1" customWidth="1"/>
    <col min="8210" max="8210" width="15.140625" style="1631" bestFit="1" customWidth="1"/>
    <col min="8211" max="8211" width="5" style="1631" customWidth="1"/>
    <col min="8212" max="8212" width="10.28515625" style="1631" bestFit="1" customWidth="1"/>
    <col min="8213" max="8213" width="5" style="1631" customWidth="1"/>
    <col min="8214" max="8214" width="10.28515625" style="1631" bestFit="1" customWidth="1"/>
    <col min="8215" max="8217" width="9" style="1631"/>
    <col min="8218" max="8218" width="10.28515625" style="1631" bestFit="1" customWidth="1"/>
    <col min="8219" max="8447" width="9" style="1631"/>
    <col min="8448" max="8448" width="3.5703125" style="1631" customWidth="1"/>
    <col min="8449" max="8449" width="4.85546875" style="1631" customWidth="1"/>
    <col min="8450" max="8450" width="5.42578125" style="1631" customWidth="1"/>
    <col min="8451" max="8451" width="31.140625" style="1631" customWidth="1"/>
    <col min="8452" max="8452" width="7.7109375" style="1631" customWidth="1"/>
    <col min="8453" max="8453" width="2.42578125" style="1631" customWidth="1"/>
    <col min="8454" max="8454" width="11.5703125" style="1631" customWidth="1"/>
    <col min="8455" max="8455" width="2.5703125" style="1631" customWidth="1"/>
    <col min="8456" max="8456" width="11.5703125" style="1631" customWidth="1"/>
    <col min="8457" max="8457" width="2.42578125" style="1631" customWidth="1"/>
    <col min="8458" max="8458" width="10.85546875" style="1631" customWidth="1"/>
    <col min="8459" max="8459" width="2.42578125" style="1631" customWidth="1"/>
    <col min="8460" max="8460" width="11.140625" style="1631" customWidth="1"/>
    <col min="8461" max="8461" width="1.85546875" style="1631" customWidth="1"/>
    <col min="8462" max="8462" width="11" style="1631" customWidth="1"/>
    <col min="8463" max="8463" width="0.85546875" style="1631" customWidth="1"/>
    <col min="8464" max="8464" width="1.85546875" style="1631" customWidth="1"/>
    <col min="8465" max="8465" width="11.85546875" style="1631" bestFit="1" customWidth="1"/>
    <col min="8466" max="8466" width="15.140625" style="1631" bestFit="1" customWidth="1"/>
    <col min="8467" max="8467" width="5" style="1631" customWidth="1"/>
    <col min="8468" max="8468" width="10.28515625" style="1631" bestFit="1" customWidth="1"/>
    <col min="8469" max="8469" width="5" style="1631" customWidth="1"/>
    <col min="8470" max="8470" width="10.28515625" style="1631" bestFit="1" customWidth="1"/>
    <col min="8471" max="8473" width="9" style="1631"/>
    <col min="8474" max="8474" width="10.28515625" style="1631" bestFit="1" customWidth="1"/>
    <col min="8475" max="8703" width="9" style="1631"/>
    <col min="8704" max="8704" width="3.5703125" style="1631" customWidth="1"/>
    <col min="8705" max="8705" width="4.85546875" style="1631" customWidth="1"/>
    <col min="8706" max="8706" width="5.42578125" style="1631" customWidth="1"/>
    <col min="8707" max="8707" width="31.140625" style="1631" customWidth="1"/>
    <col min="8708" max="8708" width="7.7109375" style="1631" customWidth="1"/>
    <col min="8709" max="8709" width="2.42578125" style="1631" customWidth="1"/>
    <col min="8710" max="8710" width="11.5703125" style="1631" customWidth="1"/>
    <col min="8711" max="8711" width="2.5703125" style="1631" customWidth="1"/>
    <col min="8712" max="8712" width="11.5703125" style="1631" customWidth="1"/>
    <col min="8713" max="8713" width="2.42578125" style="1631" customWidth="1"/>
    <col min="8714" max="8714" width="10.85546875" style="1631" customWidth="1"/>
    <col min="8715" max="8715" width="2.42578125" style="1631" customWidth="1"/>
    <col min="8716" max="8716" width="11.140625" style="1631" customWidth="1"/>
    <col min="8717" max="8717" width="1.85546875" style="1631" customWidth="1"/>
    <col min="8718" max="8718" width="11" style="1631" customWidth="1"/>
    <col min="8719" max="8719" width="0.85546875" style="1631" customWidth="1"/>
    <col min="8720" max="8720" width="1.85546875" style="1631" customWidth="1"/>
    <col min="8721" max="8721" width="11.85546875" style="1631" bestFit="1" customWidth="1"/>
    <col min="8722" max="8722" width="15.140625" style="1631" bestFit="1" customWidth="1"/>
    <col min="8723" max="8723" width="5" style="1631" customWidth="1"/>
    <col min="8724" max="8724" width="10.28515625" style="1631" bestFit="1" customWidth="1"/>
    <col min="8725" max="8725" width="5" style="1631" customWidth="1"/>
    <col min="8726" max="8726" width="10.28515625" style="1631" bestFit="1" customWidth="1"/>
    <col min="8727" max="8729" width="9" style="1631"/>
    <col min="8730" max="8730" width="10.28515625" style="1631" bestFit="1" customWidth="1"/>
    <col min="8731" max="8959" width="9" style="1631"/>
    <col min="8960" max="8960" width="3.5703125" style="1631" customWidth="1"/>
    <col min="8961" max="8961" width="4.85546875" style="1631" customWidth="1"/>
    <col min="8962" max="8962" width="5.42578125" style="1631" customWidth="1"/>
    <col min="8963" max="8963" width="31.140625" style="1631" customWidth="1"/>
    <col min="8964" max="8964" width="7.7109375" style="1631" customWidth="1"/>
    <col min="8965" max="8965" width="2.42578125" style="1631" customWidth="1"/>
    <col min="8966" max="8966" width="11.5703125" style="1631" customWidth="1"/>
    <col min="8967" max="8967" width="2.5703125" style="1631" customWidth="1"/>
    <col min="8968" max="8968" width="11.5703125" style="1631" customWidth="1"/>
    <col min="8969" max="8969" width="2.42578125" style="1631" customWidth="1"/>
    <col min="8970" max="8970" width="10.85546875" style="1631" customWidth="1"/>
    <col min="8971" max="8971" width="2.42578125" style="1631" customWidth="1"/>
    <col min="8972" max="8972" width="11.140625" style="1631" customWidth="1"/>
    <col min="8973" max="8973" width="1.85546875" style="1631" customWidth="1"/>
    <col min="8974" max="8974" width="11" style="1631" customWidth="1"/>
    <col min="8975" max="8975" width="0.85546875" style="1631" customWidth="1"/>
    <col min="8976" max="8976" width="1.85546875" style="1631" customWidth="1"/>
    <col min="8977" max="8977" width="11.85546875" style="1631" bestFit="1" customWidth="1"/>
    <col min="8978" max="8978" width="15.140625" style="1631" bestFit="1" customWidth="1"/>
    <col min="8979" max="8979" width="5" style="1631" customWidth="1"/>
    <col min="8980" max="8980" width="10.28515625" style="1631" bestFit="1" customWidth="1"/>
    <col min="8981" max="8981" width="5" style="1631" customWidth="1"/>
    <col min="8982" max="8982" width="10.28515625" style="1631" bestFit="1" customWidth="1"/>
    <col min="8983" max="8985" width="9" style="1631"/>
    <col min="8986" max="8986" width="10.28515625" style="1631" bestFit="1" customWidth="1"/>
    <col min="8987" max="9215" width="9" style="1631"/>
    <col min="9216" max="9216" width="3.5703125" style="1631" customWidth="1"/>
    <col min="9217" max="9217" width="4.85546875" style="1631" customWidth="1"/>
    <col min="9218" max="9218" width="5.42578125" style="1631" customWidth="1"/>
    <col min="9219" max="9219" width="31.140625" style="1631" customWidth="1"/>
    <col min="9220" max="9220" width="7.7109375" style="1631" customWidth="1"/>
    <col min="9221" max="9221" width="2.42578125" style="1631" customWidth="1"/>
    <col min="9222" max="9222" width="11.5703125" style="1631" customWidth="1"/>
    <col min="9223" max="9223" width="2.5703125" style="1631" customWidth="1"/>
    <col min="9224" max="9224" width="11.5703125" style="1631" customWidth="1"/>
    <col min="9225" max="9225" width="2.42578125" style="1631" customWidth="1"/>
    <col min="9226" max="9226" width="10.85546875" style="1631" customWidth="1"/>
    <col min="9227" max="9227" width="2.42578125" style="1631" customWidth="1"/>
    <col min="9228" max="9228" width="11.140625" style="1631" customWidth="1"/>
    <col min="9229" max="9229" width="1.85546875" style="1631" customWidth="1"/>
    <col min="9230" max="9230" width="11" style="1631" customWidth="1"/>
    <col min="9231" max="9231" width="0.85546875" style="1631" customWidth="1"/>
    <col min="9232" max="9232" width="1.85546875" style="1631" customWidth="1"/>
    <col min="9233" max="9233" width="11.85546875" style="1631" bestFit="1" customWidth="1"/>
    <col min="9234" max="9234" width="15.140625" style="1631" bestFit="1" customWidth="1"/>
    <col min="9235" max="9235" width="5" style="1631" customWidth="1"/>
    <col min="9236" max="9236" width="10.28515625" style="1631" bestFit="1" customWidth="1"/>
    <col min="9237" max="9237" width="5" style="1631" customWidth="1"/>
    <col min="9238" max="9238" width="10.28515625" style="1631" bestFit="1" customWidth="1"/>
    <col min="9239" max="9241" width="9" style="1631"/>
    <col min="9242" max="9242" width="10.28515625" style="1631" bestFit="1" customWidth="1"/>
    <col min="9243" max="9471" width="9" style="1631"/>
    <col min="9472" max="9472" width="3.5703125" style="1631" customWidth="1"/>
    <col min="9473" max="9473" width="4.85546875" style="1631" customWidth="1"/>
    <col min="9474" max="9474" width="5.42578125" style="1631" customWidth="1"/>
    <col min="9475" max="9475" width="31.140625" style="1631" customWidth="1"/>
    <col min="9476" max="9476" width="7.7109375" style="1631" customWidth="1"/>
    <col min="9477" max="9477" width="2.42578125" style="1631" customWidth="1"/>
    <col min="9478" max="9478" width="11.5703125" style="1631" customWidth="1"/>
    <col min="9479" max="9479" width="2.5703125" style="1631" customWidth="1"/>
    <col min="9480" max="9480" width="11.5703125" style="1631" customWidth="1"/>
    <col min="9481" max="9481" width="2.42578125" style="1631" customWidth="1"/>
    <col min="9482" max="9482" width="10.85546875" style="1631" customWidth="1"/>
    <col min="9483" max="9483" width="2.42578125" style="1631" customWidth="1"/>
    <col min="9484" max="9484" width="11.140625" style="1631" customWidth="1"/>
    <col min="9485" max="9485" width="1.85546875" style="1631" customWidth="1"/>
    <col min="9486" max="9486" width="11" style="1631" customWidth="1"/>
    <col min="9487" max="9487" width="0.85546875" style="1631" customWidth="1"/>
    <col min="9488" max="9488" width="1.85546875" style="1631" customWidth="1"/>
    <col min="9489" max="9489" width="11.85546875" style="1631" bestFit="1" customWidth="1"/>
    <col min="9490" max="9490" width="15.140625" style="1631" bestFit="1" customWidth="1"/>
    <col min="9491" max="9491" width="5" style="1631" customWidth="1"/>
    <col min="9492" max="9492" width="10.28515625" style="1631" bestFit="1" customWidth="1"/>
    <col min="9493" max="9493" width="5" style="1631" customWidth="1"/>
    <col min="9494" max="9494" width="10.28515625" style="1631" bestFit="1" customWidth="1"/>
    <col min="9495" max="9497" width="9" style="1631"/>
    <col min="9498" max="9498" width="10.28515625" style="1631" bestFit="1" customWidth="1"/>
    <col min="9499" max="9727" width="9" style="1631"/>
    <col min="9728" max="9728" width="3.5703125" style="1631" customWidth="1"/>
    <col min="9729" max="9729" width="4.85546875" style="1631" customWidth="1"/>
    <col min="9730" max="9730" width="5.42578125" style="1631" customWidth="1"/>
    <col min="9731" max="9731" width="31.140625" style="1631" customWidth="1"/>
    <col min="9732" max="9732" width="7.7109375" style="1631" customWidth="1"/>
    <col min="9733" max="9733" width="2.42578125" style="1631" customWidth="1"/>
    <col min="9734" max="9734" width="11.5703125" style="1631" customWidth="1"/>
    <col min="9735" max="9735" width="2.5703125" style="1631" customWidth="1"/>
    <col min="9736" max="9736" width="11.5703125" style="1631" customWidth="1"/>
    <col min="9737" max="9737" width="2.42578125" style="1631" customWidth="1"/>
    <col min="9738" max="9738" width="10.85546875" style="1631" customWidth="1"/>
    <col min="9739" max="9739" width="2.42578125" style="1631" customWidth="1"/>
    <col min="9740" max="9740" width="11.140625" style="1631" customWidth="1"/>
    <col min="9741" max="9741" width="1.85546875" style="1631" customWidth="1"/>
    <col min="9742" max="9742" width="11" style="1631" customWidth="1"/>
    <col min="9743" max="9743" width="0.85546875" style="1631" customWidth="1"/>
    <col min="9744" max="9744" width="1.85546875" style="1631" customWidth="1"/>
    <col min="9745" max="9745" width="11.85546875" style="1631" bestFit="1" customWidth="1"/>
    <col min="9746" max="9746" width="15.140625" style="1631" bestFit="1" customWidth="1"/>
    <col min="9747" max="9747" width="5" style="1631" customWidth="1"/>
    <col min="9748" max="9748" width="10.28515625" style="1631" bestFit="1" customWidth="1"/>
    <col min="9749" max="9749" width="5" style="1631" customWidth="1"/>
    <col min="9750" max="9750" width="10.28515625" style="1631" bestFit="1" customWidth="1"/>
    <col min="9751" max="9753" width="9" style="1631"/>
    <col min="9754" max="9754" width="10.28515625" style="1631" bestFit="1" customWidth="1"/>
    <col min="9755" max="9983" width="9" style="1631"/>
    <col min="9984" max="9984" width="3.5703125" style="1631" customWidth="1"/>
    <col min="9985" max="9985" width="4.85546875" style="1631" customWidth="1"/>
    <col min="9986" max="9986" width="5.42578125" style="1631" customWidth="1"/>
    <col min="9987" max="9987" width="31.140625" style="1631" customWidth="1"/>
    <col min="9988" max="9988" width="7.7109375" style="1631" customWidth="1"/>
    <col min="9989" max="9989" width="2.42578125" style="1631" customWidth="1"/>
    <col min="9990" max="9990" width="11.5703125" style="1631" customWidth="1"/>
    <col min="9991" max="9991" width="2.5703125" style="1631" customWidth="1"/>
    <col min="9992" max="9992" width="11.5703125" style="1631" customWidth="1"/>
    <col min="9993" max="9993" width="2.42578125" style="1631" customWidth="1"/>
    <col min="9994" max="9994" width="10.85546875" style="1631" customWidth="1"/>
    <col min="9995" max="9995" width="2.42578125" style="1631" customWidth="1"/>
    <col min="9996" max="9996" width="11.140625" style="1631" customWidth="1"/>
    <col min="9997" max="9997" width="1.85546875" style="1631" customWidth="1"/>
    <col min="9998" max="9998" width="11" style="1631" customWidth="1"/>
    <col min="9999" max="9999" width="0.85546875" style="1631" customWidth="1"/>
    <col min="10000" max="10000" width="1.85546875" style="1631" customWidth="1"/>
    <col min="10001" max="10001" width="11.85546875" style="1631" bestFit="1" customWidth="1"/>
    <col min="10002" max="10002" width="15.140625" style="1631" bestFit="1" customWidth="1"/>
    <col min="10003" max="10003" width="5" style="1631" customWidth="1"/>
    <col min="10004" max="10004" width="10.28515625" style="1631" bestFit="1" customWidth="1"/>
    <col min="10005" max="10005" width="5" style="1631" customWidth="1"/>
    <col min="10006" max="10006" width="10.28515625" style="1631" bestFit="1" customWidth="1"/>
    <col min="10007" max="10009" width="9" style="1631"/>
    <col min="10010" max="10010" width="10.28515625" style="1631" bestFit="1" customWidth="1"/>
    <col min="10011" max="10239" width="9" style="1631"/>
    <col min="10240" max="10240" width="3.5703125" style="1631" customWidth="1"/>
    <col min="10241" max="10241" width="4.85546875" style="1631" customWidth="1"/>
    <col min="10242" max="10242" width="5.42578125" style="1631" customWidth="1"/>
    <col min="10243" max="10243" width="31.140625" style="1631" customWidth="1"/>
    <col min="10244" max="10244" width="7.7109375" style="1631" customWidth="1"/>
    <col min="10245" max="10245" width="2.42578125" style="1631" customWidth="1"/>
    <col min="10246" max="10246" width="11.5703125" style="1631" customWidth="1"/>
    <col min="10247" max="10247" width="2.5703125" style="1631" customWidth="1"/>
    <col min="10248" max="10248" width="11.5703125" style="1631" customWidth="1"/>
    <col min="10249" max="10249" width="2.42578125" style="1631" customWidth="1"/>
    <col min="10250" max="10250" width="10.85546875" style="1631" customWidth="1"/>
    <col min="10251" max="10251" width="2.42578125" style="1631" customWidth="1"/>
    <col min="10252" max="10252" width="11.140625" style="1631" customWidth="1"/>
    <col min="10253" max="10253" width="1.85546875" style="1631" customWidth="1"/>
    <col min="10254" max="10254" width="11" style="1631" customWidth="1"/>
    <col min="10255" max="10255" width="0.85546875" style="1631" customWidth="1"/>
    <col min="10256" max="10256" width="1.85546875" style="1631" customWidth="1"/>
    <col min="10257" max="10257" width="11.85546875" style="1631" bestFit="1" customWidth="1"/>
    <col min="10258" max="10258" width="15.140625" style="1631" bestFit="1" customWidth="1"/>
    <col min="10259" max="10259" width="5" style="1631" customWidth="1"/>
    <col min="10260" max="10260" width="10.28515625" style="1631" bestFit="1" customWidth="1"/>
    <col min="10261" max="10261" width="5" style="1631" customWidth="1"/>
    <col min="10262" max="10262" width="10.28515625" style="1631" bestFit="1" customWidth="1"/>
    <col min="10263" max="10265" width="9" style="1631"/>
    <col min="10266" max="10266" width="10.28515625" style="1631" bestFit="1" customWidth="1"/>
    <col min="10267" max="10495" width="9" style="1631"/>
    <col min="10496" max="10496" width="3.5703125" style="1631" customWidth="1"/>
    <col min="10497" max="10497" width="4.85546875" style="1631" customWidth="1"/>
    <col min="10498" max="10498" width="5.42578125" style="1631" customWidth="1"/>
    <col min="10499" max="10499" width="31.140625" style="1631" customWidth="1"/>
    <col min="10500" max="10500" width="7.7109375" style="1631" customWidth="1"/>
    <col min="10501" max="10501" width="2.42578125" style="1631" customWidth="1"/>
    <col min="10502" max="10502" width="11.5703125" style="1631" customWidth="1"/>
    <col min="10503" max="10503" width="2.5703125" style="1631" customWidth="1"/>
    <col min="10504" max="10504" width="11.5703125" style="1631" customWidth="1"/>
    <col min="10505" max="10505" width="2.42578125" style="1631" customWidth="1"/>
    <col min="10506" max="10506" width="10.85546875" style="1631" customWidth="1"/>
    <col min="10507" max="10507" width="2.42578125" style="1631" customWidth="1"/>
    <col min="10508" max="10508" width="11.140625" style="1631" customWidth="1"/>
    <col min="10509" max="10509" width="1.85546875" style="1631" customWidth="1"/>
    <col min="10510" max="10510" width="11" style="1631" customWidth="1"/>
    <col min="10511" max="10511" width="0.85546875" style="1631" customWidth="1"/>
    <col min="10512" max="10512" width="1.85546875" style="1631" customWidth="1"/>
    <col min="10513" max="10513" width="11.85546875" style="1631" bestFit="1" customWidth="1"/>
    <col min="10514" max="10514" width="15.140625" style="1631" bestFit="1" customWidth="1"/>
    <col min="10515" max="10515" width="5" style="1631" customWidth="1"/>
    <col min="10516" max="10516" width="10.28515625" style="1631" bestFit="1" customWidth="1"/>
    <col min="10517" max="10517" width="5" style="1631" customWidth="1"/>
    <col min="10518" max="10518" width="10.28515625" style="1631" bestFit="1" customWidth="1"/>
    <col min="10519" max="10521" width="9" style="1631"/>
    <col min="10522" max="10522" width="10.28515625" style="1631" bestFit="1" customWidth="1"/>
    <col min="10523" max="10751" width="9" style="1631"/>
    <col min="10752" max="10752" width="3.5703125" style="1631" customWidth="1"/>
    <col min="10753" max="10753" width="4.85546875" style="1631" customWidth="1"/>
    <col min="10754" max="10754" width="5.42578125" style="1631" customWidth="1"/>
    <col min="10755" max="10755" width="31.140625" style="1631" customWidth="1"/>
    <col min="10756" max="10756" width="7.7109375" style="1631" customWidth="1"/>
    <col min="10757" max="10757" width="2.42578125" style="1631" customWidth="1"/>
    <col min="10758" max="10758" width="11.5703125" style="1631" customWidth="1"/>
    <col min="10759" max="10759" width="2.5703125" style="1631" customWidth="1"/>
    <col min="10760" max="10760" width="11.5703125" style="1631" customWidth="1"/>
    <col min="10761" max="10761" width="2.42578125" style="1631" customWidth="1"/>
    <col min="10762" max="10762" width="10.85546875" style="1631" customWidth="1"/>
    <col min="10763" max="10763" width="2.42578125" style="1631" customWidth="1"/>
    <col min="10764" max="10764" width="11.140625" style="1631" customWidth="1"/>
    <col min="10765" max="10765" width="1.85546875" style="1631" customWidth="1"/>
    <col min="10766" max="10766" width="11" style="1631" customWidth="1"/>
    <col min="10767" max="10767" width="0.85546875" style="1631" customWidth="1"/>
    <col min="10768" max="10768" width="1.85546875" style="1631" customWidth="1"/>
    <col min="10769" max="10769" width="11.85546875" style="1631" bestFit="1" customWidth="1"/>
    <col min="10770" max="10770" width="15.140625" style="1631" bestFit="1" customWidth="1"/>
    <col min="10771" max="10771" width="5" style="1631" customWidth="1"/>
    <col min="10772" max="10772" width="10.28515625" style="1631" bestFit="1" customWidth="1"/>
    <col min="10773" max="10773" width="5" style="1631" customWidth="1"/>
    <col min="10774" max="10774" width="10.28515625" style="1631" bestFit="1" customWidth="1"/>
    <col min="10775" max="10777" width="9" style="1631"/>
    <col min="10778" max="10778" width="10.28515625" style="1631" bestFit="1" customWidth="1"/>
    <col min="10779" max="11007" width="9" style="1631"/>
    <col min="11008" max="11008" width="3.5703125" style="1631" customWidth="1"/>
    <col min="11009" max="11009" width="4.85546875" style="1631" customWidth="1"/>
    <col min="11010" max="11010" width="5.42578125" style="1631" customWidth="1"/>
    <col min="11011" max="11011" width="31.140625" style="1631" customWidth="1"/>
    <col min="11012" max="11012" width="7.7109375" style="1631" customWidth="1"/>
    <col min="11013" max="11013" width="2.42578125" style="1631" customWidth="1"/>
    <col min="11014" max="11014" width="11.5703125" style="1631" customWidth="1"/>
    <col min="11015" max="11015" width="2.5703125" style="1631" customWidth="1"/>
    <col min="11016" max="11016" width="11.5703125" style="1631" customWidth="1"/>
    <col min="11017" max="11017" width="2.42578125" style="1631" customWidth="1"/>
    <col min="11018" max="11018" width="10.85546875" style="1631" customWidth="1"/>
    <col min="11019" max="11019" width="2.42578125" style="1631" customWidth="1"/>
    <col min="11020" max="11020" width="11.140625" style="1631" customWidth="1"/>
    <col min="11021" max="11021" width="1.85546875" style="1631" customWidth="1"/>
    <col min="11022" max="11022" width="11" style="1631" customWidth="1"/>
    <col min="11023" max="11023" width="0.85546875" style="1631" customWidth="1"/>
    <col min="11024" max="11024" width="1.85546875" style="1631" customWidth="1"/>
    <col min="11025" max="11025" width="11.85546875" style="1631" bestFit="1" customWidth="1"/>
    <col min="11026" max="11026" width="15.140625" style="1631" bestFit="1" customWidth="1"/>
    <col min="11027" max="11027" width="5" style="1631" customWidth="1"/>
    <col min="11028" max="11028" width="10.28515625" style="1631" bestFit="1" customWidth="1"/>
    <col min="11029" max="11029" width="5" style="1631" customWidth="1"/>
    <col min="11030" max="11030" width="10.28515625" style="1631" bestFit="1" customWidth="1"/>
    <col min="11031" max="11033" width="9" style="1631"/>
    <col min="11034" max="11034" width="10.28515625" style="1631" bestFit="1" customWidth="1"/>
    <col min="11035" max="11263" width="9" style="1631"/>
    <col min="11264" max="11264" width="3.5703125" style="1631" customWidth="1"/>
    <col min="11265" max="11265" width="4.85546875" style="1631" customWidth="1"/>
    <col min="11266" max="11266" width="5.42578125" style="1631" customWidth="1"/>
    <col min="11267" max="11267" width="31.140625" style="1631" customWidth="1"/>
    <col min="11268" max="11268" width="7.7109375" style="1631" customWidth="1"/>
    <col min="11269" max="11269" width="2.42578125" style="1631" customWidth="1"/>
    <col min="11270" max="11270" width="11.5703125" style="1631" customWidth="1"/>
    <col min="11271" max="11271" width="2.5703125" style="1631" customWidth="1"/>
    <col min="11272" max="11272" width="11.5703125" style="1631" customWidth="1"/>
    <col min="11273" max="11273" width="2.42578125" style="1631" customWidth="1"/>
    <col min="11274" max="11274" width="10.85546875" style="1631" customWidth="1"/>
    <col min="11275" max="11275" width="2.42578125" style="1631" customWidth="1"/>
    <col min="11276" max="11276" width="11.140625" style="1631" customWidth="1"/>
    <col min="11277" max="11277" width="1.85546875" style="1631" customWidth="1"/>
    <col min="11278" max="11278" width="11" style="1631" customWidth="1"/>
    <col min="11279" max="11279" width="0.85546875" style="1631" customWidth="1"/>
    <col min="11280" max="11280" width="1.85546875" style="1631" customWidth="1"/>
    <col min="11281" max="11281" width="11.85546875" style="1631" bestFit="1" customWidth="1"/>
    <col min="11282" max="11282" width="15.140625" style="1631" bestFit="1" customWidth="1"/>
    <col min="11283" max="11283" width="5" style="1631" customWidth="1"/>
    <col min="11284" max="11284" width="10.28515625" style="1631" bestFit="1" customWidth="1"/>
    <col min="11285" max="11285" width="5" style="1631" customWidth="1"/>
    <col min="11286" max="11286" width="10.28515625" style="1631" bestFit="1" customWidth="1"/>
    <col min="11287" max="11289" width="9" style="1631"/>
    <col min="11290" max="11290" width="10.28515625" style="1631" bestFit="1" customWidth="1"/>
    <col min="11291" max="11519" width="9" style="1631"/>
    <col min="11520" max="11520" width="3.5703125" style="1631" customWidth="1"/>
    <col min="11521" max="11521" width="4.85546875" style="1631" customWidth="1"/>
    <col min="11522" max="11522" width="5.42578125" style="1631" customWidth="1"/>
    <col min="11523" max="11523" width="31.140625" style="1631" customWidth="1"/>
    <col min="11524" max="11524" width="7.7109375" style="1631" customWidth="1"/>
    <col min="11525" max="11525" width="2.42578125" style="1631" customWidth="1"/>
    <col min="11526" max="11526" width="11.5703125" style="1631" customWidth="1"/>
    <col min="11527" max="11527" width="2.5703125" style="1631" customWidth="1"/>
    <col min="11528" max="11528" width="11.5703125" style="1631" customWidth="1"/>
    <col min="11529" max="11529" width="2.42578125" style="1631" customWidth="1"/>
    <col min="11530" max="11530" width="10.85546875" style="1631" customWidth="1"/>
    <col min="11531" max="11531" width="2.42578125" style="1631" customWidth="1"/>
    <col min="11532" max="11532" width="11.140625" style="1631" customWidth="1"/>
    <col min="11533" max="11533" width="1.85546875" style="1631" customWidth="1"/>
    <col min="11534" max="11534" width="11" style="1631" customWidth="1"/>
    <col min="11535" max="11535" width="0.85546875" style="1631" customWidth="1"/>
    <col min="11536" max="11536" width="1.85546875" style="1631" customWidth="1"/>
    <col min="11537" max="11537" width="11.85546875" style="1631" bestFit="1" customWidth="1"/>
    <col min="11538" max="11538" width="15.140625" style="1631" bestFit="1" customWidth="1"/>
    <col min="11539" max="11539" width="5" style="1631" customWidth="1"/>
    <col min="11540" max="11540" width="10.28515625" style="1631" bestFit="1" customWidth="1"/>
    <col min="11541" max="11541" width="5" style="1631" customWidth="1"/>
    <col min="11542" max="11542" width="10.28515625" style="1631" bestFit="1" customWidth="1"/>
    <col min="11543" max="11545" width="9" style="1631"/>
    <col min="11546" max="11546" width="10.28515625" style="1631" bestFit="1" customWidth="1"/>
    <col min="11547" max="11775" width="9" style="1631"/>
    <col min="11776" max="11776" width="3.5703125" style="1631" customWidth="1"/>
    <col min="11777" max="11777" width="4.85546875" style="1631" customWidth="1"/>
    <col min="11778" max="11778" width="5.42578125" style="1631" customWidth="1"/>
    <col min="11779" max="11779" width="31.140625" style="1631" customWidth="1"/>
    <col min="11780" max="11780" width="7.7109375" style="1631" customWidth="1"/>
    <col min="11781" max="11781" width="2.42578125" style="1631" customWidth="1"/>
    <col min="11782" max="11782" width="11.5703125" style="1631" customWidth="1"/>
    <col min="11783" max="11783" width="2.5703125" style="1631" customWidth="1"/>
    <col min="11784" max="11784" width="11.5703125" style="1631" customWidth="1"/>
    <col min="11785" max="11785" width="2.42578125" style="1631" customWidth="1"/>
    <col min="11786" max="11786" width="10.85546875" style="1631" customWidth="1"/>
    <col min="11787" max="11787" width="2.42578125" style="1631" customWidth="1"/>
    <col min="11788" max="11788" width="11.140625" style="1631" customWidth="1"/>
    <col min="11789" max="11789" width="1.85546875" style="1631" customWidth="1"/>
    <col min="11790" max="11790" width="11" style="1631" customWidth="1"/>
    <col min="11791" max="11791" width="0.85546875" style="1631" customWidth="1"/>
    <col min="11792" max="11792" width="1.85546875" style="1631" customWidth="1"/>
    <col min="11793" max="11793" width="11.85546875" style="1631" bestFit="1" customWidth="1"/>
    <col min="11794" max="11794" width="15.140625" style="1631" bestFit="1" customWidth="1"/>
    <col min="11795" max="11795" width="5" style="1631" customWidth="1"/>
    <col min="11796" max="11796" width="10.28515625" style="1631" bestFit="1" customWidth="1"/>
    <col min="11797" max="11797" width="5" style="1631" customWidth="1"/>
    <col min="11798" max="11798" width="10.28515625" style="1631" bestFit="1" customWidth="1"/>
    <col min="11799" max="11801" width="9" style="1631"/>
    <col min="11802" max="11802" width="10.28515625" style="1631" bestFit="1" customWidth="1"/>
    <col min="11803" max="12031" width="9" style="1631"/>
    <col min="12032" max="12032" width="3.5703125" style="1631" customWidth="1"/>
    <col min="12033" max="12033" width="4.85546875" style="1631" customWidth="1"/>
    <col min="12034" max="12034" width="5.42578125" style="1631" customWidth="1"/>
    <col min="12035" max="12035" width="31.140625" style="1631" customWidth="1"/>
    <col min="12036" max="12036" width="7.7109375" style="1631" customWidth="1"/>
    <col min="12037" max="12037" width="2.42578125" style="1631" customWidth="1"/>
    <col min="12038" max="12038" width="11.5703125" style="1631" customWidth="1"/>
    <col min="12039" max="12039" width="2.5703125" style="1631" customWidth="1"/>
    <col min="12040" max="12040" width="11.5703125" style="1631" customWidth="1"/>
    <col min="12041" max="12041" width="2.42578125" style="1631" customWidth="1"/>
    <col min="12042" max="12042" width="10.85546875" style="1631" customWidth="1"/>
    <col min="12043" max="12043" width="2.42578125" style="1631" customWidth="1"/>
    <col min="12044" max="12044" width="11.140625" style="1631" customWidth="1"/>
    <col min="12045" max="12045" width="1.85546875" style="1631" customWidth="1"/>
    <col min="12046" max="12046" width="11" style="1631" customWidth="1"/>
    <col min="12047" max="12047" width="0.85546875" style="1631" customWidth="1"/>
    <col min="12048" max="12048" width="1.85546875" style="1631" customWidth="1"/>
    <col min="12049" max="12049" width="11.85546875" style="1631" bestFit="1" customWidth="1"/>
    <col min="12050" max="12050" width="15.140625" style="1631" bestFit="1" customWidth="1"/>
    <col min="12051" max="12051" width="5" style="1631" customWidth="1"/>
    <col min="12052" max="12052" width="10.28515625" style="1631" bestFit="1" customWidth="1"/>
    <col min="12053" max="12053" width="5" style="1631" customWidth="1"/>
    <col min="12054" max="12054" width="10.28515625" style="1631" bestFit="1" customWidth="1"/>
    <col min="12055" max="12057" width="9" style="1631"/>
    <col min="12058" max="12058" width="10.28515625" style="1631" bestFit="1" customWidth="1"/>
    <col min="12059" max="12287" width="9" style="1631"/>
    <col min="12288" max="12288" width="3.5703125" style="1631" customWidth="1"/>
    <col min="12289" max="12289" width="4.85546875" style="1631" customWidth="1"/>
    <col min="12290" max="12290" width="5.42578125" style="1631" customWidth="1"/>
    <col min="12291" max="12291" width="31.140625" style="1631" customWidth="1"/>
    <col min="12292" max="12292" width="7.7109375" style="1631" customWidth="1"/>
    <col min="12293" max="12293" width="2.42578125" style="1631" customWidth="1"/>
    <col min="12294" max="12294" width="11.5703125" style="1631" customWidth="1"/>
    <col min="12295" max="12295" width="2.5703125" style="1631" customWidth="1"/>
    <col min="12296" max="12296" width="11.5703125" style="1631" customWidth="1"/>
    <col min="12297" max="12297" width="2.42578125" style="1631" customWidth="1"/>
    <col min="12298" max="12298" width="10.85546875" style="1631" customWidth="1"/>
    <col min="12299" max="12299" width="2.42578125" style="1631" customWidth="1"/>
    <col min="12300" max="12300" width="11.140625" style="1631" customWidth="1"/>
    <col min="12301" max="12301" width="1.85546875" style="1631" customWidth="1"/>
    <col min="12302" max="12302" width="11" style="1631" customWidth="1"/>
    <col min="12303" max="12303" width="0.85546875" style="1631" customWidth="1"/>
    <col min="12304" max="12304" width="1.85546875" style="1631" customWidth="1"/>
    <col min="12305" max="12305" width="11.85546875" style="1631" bestFit="1" customWidth="1"/>
    <col min="12306" max="12306" width="15.140625" style="1631" bestFit="1" customWidth="1"/>
    <col min="12307" max="12307" width="5" style="1631" customWidth="1"/>
    <col min="12308" max="12308" width="10.28515625" style="1631" bestFit="1" customWidth="1"/>
    <col min="12309" max="12309" width="5" style="1631" customWidth="1"/>
    <col min="12310" max="12310" width="10.28515625" style="1631" bestFit="1" customWidth="1"/>
    <col min="12311" max="12313" width="9" style="1631"/>
    <col min="12314" max="12314" width="10.28515625" style="1631" bestFit="1" customWidth="1"/>
    <col min="12315" max="12543" width="9" style="1631"/>
    <col min="12544" max="12544" width="3.5703125" style="1631" customWidth="1"/>
    <col min="12545" max="12545" width="4.85546875" style="1631" customWidth="1"/>
    <col min="12546" max="12546" width="5.42578125" style="1631" customWidth="1"/>
    <col min="12547" max="12547" width="31.140625" style="1631" customWidth="1"/>
    <col min="12548" max="12548" width="7.7109375" style="1631" customWidth="1"/>
    <col min="12549" max="12549" width="2.42578125" style="1631" customWidth="1"/>
    <col min="12550" max="12550" width="11.5703125" style="1631" customWidth="1"/>
    <col min="12551" max="12551" width="2.5703125" style="1631" customWidth="1"/>
    <col min="12552" max="12552" width="11.5703125" style="1631" customWidth="1"/>
    <col min="12553" max="12553" width="2.42578125" style="1631" customWidth="1"/>
    <col min="12554" max="12554" width="10.85546875" style="1631" customWidth="1"/>
    <col min="12555" max="12555" width="2.42578125" style="1631" customWidth="1"/>
    <col min="12556" max="12556" width="11.140625" style="1631" customWidth="1"/>
    <col min="12557" max="12557" width="1.85546875" style="1631" customWidth="1"/>
    <col min="12558" max="12558" width="11" style="1631" customWidth="1"/>
    <col min="12559" max="12559" width="0.85546875" style="1631" customWidth="1"/>
    <col min="12560" max="12560" width="1.85546875" style="1631" customWidth="1"/>
    <col min="12561" max="12561" width="11.85546875" style="1631" bestFit="1" customWidth="1"/>
    <col min="12562" max="12562" width="15.140625" style="1631" bestFit="1" customWidth="1"/>
    <col min="12563" max="12563" width="5" style="1631" customWidth="1"/>
    <col min="12564" max="12564" width="10.28515625" style="1631" bestFit="1" customWidth="1"/>
    <col min="12565" max="12565" width="5" style="1631" customWidth="1"/>
    <col min="12566" max="12566" width="10.28515625" style="1631" bestFit="1" customWidth="1"/>
    <col min="12567" max="12569" width="9" style="1631"/>
    <col min="12570" max="12570" width="10.28515625" style="1631" bestFit="1" customWidth="1"/>
    <col min="12571" max="12799" width="9" style="1631"/>
    <col min="12800" max="12800" width="3.5703125" style="1631" customWidth="1"/>
    <col min="12801" max="12801" width="4.85546875" style="1631" customWidth="1"/>
    <col min="12802" max="12802" width="5.42578125" style="1631" customWidth="1"/>
    <col min="12803" max="12803" width="31.140625" style="1631" customWidth="1"/>
    <col min="12804" max="12804" width="7.7109375" style="1631" customWidth="1"/>
    <col min="12805" max="12805" width="2.42578125" style="1631" customWidth="1"/>
    <col min="12806" max="12806" width="11.5703125" style="1631" customWidth="1"/>
    <col min="12807" max="12807" width="2.5703125" style="1631" customWidth="1"/>
    <col min="12808" max="12808" width="11.5703125" style="1631" customWidth="1"/>
    <col min="12809" max="12809" width="2.42578125" style="1631" customWidth="1"/>
    <col min="12810" max="12810" width="10.85546875" style="1631" customWidth="1"/>
    <col min="12811" max="12811" width="2.42578125" style="1631" customWidth="1"/>
    <col min="12812" max="12812" width="11.140625" style="1631" customWidth="1"/>
    <col min="12813" max="12813" width="1.85546875" style="1631" customWidth="1"/>
    <col min="12814" max="12814" width="11" style="1631" customWidth="1"/>
    <col min="12815" max="12815" width="0.85546875" style="1631" customWidth="1"/>
    <col min="12816" max="12816" width="1.85546875" style="1631" customWidth="1"/>
    <col min="12817" max="12817" width="11.85546875" style="1631" bestFit="1" customWidth="1"/>
    <col min="12818" max="12818" width="15.140625" style="1631" bestFit="1" customWidth="1"/>
    <col min="12819" max="12819" width="5" style="1631" customWidth="1"/>
    <col min="12820" max="12820" width="10.28515625" style="1631" bestFit="1" customWidth="1"/>
    <col min="12821" max="12821" width="5" style="1631" customWidth="1"/>
    <col min="12822" max="12822" width="10.28515625" style="1631" bestFit="1" customWidth="1"/>
    <col min="12823" max="12825" width="9" style="1631"/>
    <col min="12826" max="12826" width="10.28515625" style="1631" bestFit="1" customWidth="1"/>
    <col min="12827" max="13055" width="9" style="1631"/>
    <col min="13056" max="13056" width="3.5703125" style="1631" customWidth="1"/>
    <col min="13057" max="13057" width="4.85546875" style="1631" customWidth="1"/>
    <col min="13058" max="13058" width="5.42578125" style="1631" customWidth="1"/>
    <col min="13059" max="13059" width="31.140625" style="1631" customWidth="1"/>
    <col min="13060" max="13060" width="7.7109375" style="1631" customWidth="1"/>
    <col min="13061" max="13061" width="2.42578125" style="1631" customWidth="1"/>
    <col min="13062" max="13062" width="11.5703125" style="1631" customWidth="1"/>
    <col min="13063" max="13063" width="2.5703125" style="1631" customWidth="1"/>
    <col min="13064" max="13064" width="11.5703125" style="1631" customWidth="1"/>
    <col min="13065" max="13065" width="2.42578125" style="1631" customWidth="1"/>
    <col min="13066" max="13066" width="10.85546875" style="1631" customWidth="1"/>
    <col min="13067" max="13067" width="2.42578125" style="1631" customWidth="1"/>
    <col min="13068" max="13068" width="11.140625" style="1631" customWidth="1"/>
    <col min="13069" max="13069" width="1.85546875" style="1631" customWidth="1"/>
    <col min="13070" max="13070" width="11" style="1631" customWidth="1"/>
    <col min="13071" max="13071" width="0.85546875" style="1631" customWidth="1"/>
    <col min="13072" max="13072" width="1.85546875" style="1631" customWidth="1"/>
    <col min="13073" max="13073" width="11.85546875" style="1631" bestFit="1" customWidth="1"/>
    <col min="13074" max="13074" width="15.140625" style="1631" bestFit="1" customWidth="1"/>
    <col min="13075" max="13075" width="5" style="1631" customWidth="1"/>
    <col min="13076" max="13076" width="10.28515625" style="1631" bestFit="1" customWidth="1"/>
    <col min="13077" max="13077" width="5" style="1631" customWidth="1"/>
    <col min="13078" max="13078" width="10.28515625" style="1631" bestFit="1" customWidth="1"/>
    <col min="13079" max="13081" width="9" style="1631"/>
    <col min="13082" max="13082" width="10.28515625" style="1631" bestFit="1" customWidth="1"/>
    <col min="13083" max="13311" width="9" style="1631"/>
    <col min="13312" max="13312" width="3.5703125" style="1631" customWidth="1"/>
    <col min="13313" max="13313" width="4.85546875" style="1631" customWidth="1"/>
    <col min="13314" max="13314" width="5.42578125" style="1631" customWidth="1"/>
    <col min="13315" max="13315" width="31.140625" style="1631" customWidth="1"/>
    <col min="13316" max="13316" width="7.7109375" style="1631" customWidth="1"/>
    <col min="13317" max="13317" width="2.42578125" style="1631" customWidth="1"/>
    <col min="13318" max="13318" width="11.5703125" style="1631" customWidth="1"/>
    <col min="13319" max="13319" width="2.5703125" style="1631" customWidth="1"/>
    <col min="13320" max="13320" width="11.5703125" style="1631" customWidth="1"/>
    <col min="13321" max="13321" width="2.42578125" style="1631" customWidth="1"/>
    <col min="13322" max="13322" width="10.85546875" style="1631" customWidth="1"/>
    <col min="13323" max="13323" width="2.42578125" style="1631" customWidth="1"/>
    <col min="13324" max="13324" width="11.140625" style="1631" customWidth="1"/>
    <col min="13325" max="13325" width="1.85546875" style="1631" customWidth="1"/>
    <col min="13326" max="13326" width="11" style="1631" customWidth="1"/>
    <col min="13327" max="13327" width="0.85546875" style="1631" customWidth="1"/>
    <col min="13328" max="13328" width="1.85546875" style="1631" customWidth="1"/>
    <col min="13329" max="13329" width="11.85546875" style="1631" bestFit="1" customWidth="1"/>
    <col min="13330" max="13330" width="15.140625" style="1631" bestFit="1" customWidth="1"/>
    <col min="13331" max="13331" width="5" style="1631" customWidth="1"/>
    <col min="13332" max="13332" width="10.28515625" style="1631" bestFit="1" customWidth="1"/>
    <col min="13333" max="13333" width="5" style="1631" customWidth="1"/>
    <col min="13334" max="13334" width="10.28515625" style="1631" bestFit="1" customWidth="1"/>
    <col min="13335" max="13337" width="9" style="1631"/>
    <col min="13338" max="13338" width="10.28515625" style="1631" bestFit="1" customWidth="1"/>
    <col min="13339" max="13567" width="9" style="1631"/>
    <col min="13568" max="13568" width="3.5703125" style="1631" customWidth="1"/>
    <col min="13569" max="13569" width="4.85546875" style="1631" customWidth="1"/>
    <col min="13570" max="13570" width="5.42578125" style="1631" customWidth="1"/>
    <col min="13571" max="13571" width="31.140625" style="1631" customWidth="1"/>
    <col min="13572" max="13572" width="7.7109375" style="1631" customWidth="1"/>
    <col min="13573" max="13573" width="2.42578125" style="1631" customWidth="1"/>
    <col min="13574" max="13574" width="11.5703125" style="1631" customWidth="1"/>
    <col min="13575" max="13575" width="2.5703125" style="1631" customWidth="1"/>
    <col min="13576" max="13576" width="11.5703125" style="1631" customWidth="1"/>
    <col min="13577" max="13577" width="2.42578125" style="1631" customWidth="1"/>
    <col min="13578" max="13578" width="10.85546875" style="1631" customWidth="1"/>
    <col min="13579" max="13579" width="2.42578125" style="1631" customWidth="1"/>
    <col min="13580" max="13580" width="11.140625" style="1631" customWidth="1"/>
    <col min="13581" max="13581" width="1.85546875" style="1631" customWidth="1"/>
    <col min="13582" max="13582" width="11" style="1631" customWidth="1"/>
    <col min="13583" max="13583" width="0.85546875" style="1631" customWidth="1"/>
    <col min="13584" max="13584" width="1.85546875" style="1631" customWidth="1"/>
    <col min="13585" max="13585" width="11.85546875" style="1631" bestFit="1" customWidth="1"/>
    <col min="13586" max="13586" width="15.140625" style="1631" bestFit="1" customWidth="1"/>
    <col min="13587" max="13587" width="5" style="1631" customWidth="1"/>
    <col min="13588" max="13588" width="10.28515625" style="1631" bestFit="1" customWidth="1"/>
    <col min="13589" max="13589" width="5" style="1631" customWidth="1"/>
    <col min="13590" max="13590" width="10.28515625" style="1631" bestFit="1" customWidth="1"/>
    <col min="13591" max="13593" width="9" style="1631"/>
    <col min="13594" max="13594" width="10.28515625" style="1631" bestFit="1" customWidth="1"/>
    <col min="13595" max="13823" width="9" style="1631"/>
    <col min="13824" max="13824" width="3.5703125" style="1631" customWidth="1"/>
    <col min="13825" max="13825" width="4.85546875" style="1631" customWidth="1"/>
    <col min="13826" max="13826" width="5.42578125" style="1631" customWidth="1"/>
    <col min="13827" max="13827" width="31.140625" style="1631" customWidth="1"/>
    <col min="13828" max="13828" width="7.7109375" style="1631" customWidth="1"/>
    <col min="13829" max="13829" width="2.42578125" style="1631" customWidth="1"/>
    <col min="13830" max="13830" width="11.5703125" style="1631" customWidth="1"/>
    <col min="13831" max="13831" width="2.5703125" style="1631" customWidth="1"/>
    <col min="13832" max="13832" width="11.5703125" style="1631" customWidth="1"/>
    <col min="13833" max="13833" width="2.42578125" style="1631" customWidth="1"/>
    <col min="13834" max="13834" width="10.85546875" style="1631" customWidth="1"/>
    <col min="13835" max="13835" width="2.42578125" style="1631" customWidth="1"/>
    <col min="13836" max="13836" width="11.140625" style="1631" customWidth="1"/>
    <col min="13837" max="13837" width="1.85546875" style="1631" customWidth="1"/>
    <col min="13838" max="13838" width="11" style="1631" customWidth="1"/>
    <col min="13839" max="13839" width="0.85546875" style="1631" customWidth="1"/>
    <col min="13840" max="13840" width="1.85546875" style="1631" customWidth="1"/>
    <col min="13841" max="13841" width="11.85546875" style="1631" bestFit="1" customWidth="1"/>
    <col min="13842" max="13842" width="15.140625" style="1631" bestFit="1" customWidth="1"/>
    <col min="13843" max="13843" width="5" style="1631" customWidth="1"/>
    <col min="13844" max="13844" width="10.28515625" style="1631" bestFit="1" customWidth="1"/>
    <col min="13845" max="13845" width="5" style="1631" customWidth="1"/>
    <col min="13846" max="13846" width="10.28515625" style="1631" bestFit="1" customWidth="1"/>
    <col min="13847" max="13849" width="9" style="1631"/>
    <col min="13850" max="13850" width="10.28515625" style="1631" bestFit="1" customWidth="1"/>
    <col min="13851" max="14079" width="9" style="1631"/>
    <col min="14080" max="14080" width="3.5703125" style="1631" customWidth="1"/>
    <col min="14081" max="14081" width="4.85546875" style="1631" customWidth="1"/>
    <col min="14082" max="14082" width="5.42578125" style="1631" customWidth="1"/>
    <col min="14083" max="14083" width="31.140625" style="1631" customWidth="1"/>
    <col min="14084" max="14084" width="7.7109375" style="1631" customWidth="1"/>
    <col min="14085" max="14085" width="2.42578125" style="1631" customWidth="1"/>
    <col min="14086" max="14086" width="11.5703125" style="1631" customWidth="1"/>
    <col min="14087" max="14087" width="2.5703125" style="1631" customWidth="1"/>
    <col min="14088" max="14088" width="11.5703125" style="1631" customWidth="1"/>
    <col min="14089" max="14089" width="2.42578125" style="1631" customWidth="1"/>
    <col min="14090" max="14090" width="10.85546875" style="1631" customWidth="1"/>
    <col min="14091" max="14091" width="2.42578125" style="1631" customWidth="1"/>
    <col min="14092" max="14092" width="11.140625" style="1631" customWidth="1"/>
    <col min="14093" max="14093" width="1.85546875" style="1631" customWidth="1"/>
    <col min="14094" max="14094" width="11" style="1631" customWidth="1"/>
    <col min="14095" max="14095" width="0.85546875" style="1631" customWidth="1"/>
    <col min="14096" max="14096" width="1.85546875" style="1631" customWidth="1"/>
    <col min="14097" max="14097" width="11.85546875" style="1631" bestFit="1" customWidth="1"/>
    <col min="14098" max="14098" width="15.140625" style="1631" bestFit="1" customWidth="1"/>
    <col min="14099" max="14099" width="5" style="1631" customWidth="1"/>
    <col min="14100" max="14100" width="10.28515625" style="1631" bestFit="1" customWidth="1"/>
    <col min="14101" max="14101" width="5" style="1631" customWidth="1"/>
    <col min="14102" max="14102" width="10.28515625" style="1631" bestFit="1" customWidth="1"/>
    <col min="14103" max="14105" width="9" style="1631"/>
    <col min="14106" max="14106" width="10.28515625" style="1631" bestFit="1" customWidth="1"/>
    <col min="14107" max="14335" width="9" style="1631"/>
    <col min="14336" max="14336" width="3.5703125" style="1631" customWidth="1"/>
    <col min="14337" max="14337" width="4.85546875" style="1631" customWidth="1"/>
    <col min="14338" max="14338" width="5.42578125" style="1631" customWidth="1"/>
    <col min="14339" max="14339" width="31.140625" style="1631" customWidth="1"/>
    <col min="14340" max="14340" width="7.7109375" style="1631" customWidth="1"/>
    <col min="14341" max="14341" width="2.42578125" style="1631" customWidth="1"/>
    <col min="14342" max="14342" width="11.5703125" style="1631" customWidth="1"/>
    <col min="14343" max="14343" width="2.5703125" style="1631" customWidth="1"/>
    <col min="14344" max="14344" width="11.5703125" style="1631" customWidth="1"/>
    <col min="14345" max="14345" width="2.42578125" style="1631" customWidth="1"/>
    <col min="14346" max="14346" width="10.85546875" style="1631" customWidth="1"/>
    <col min="14347" max="14347" width="2.42578125" style="1631" customWidth="1"/>
    <col min="14348" max="14348" width="11.140625" style="1631" customWidth="1"/>
    <col min="14349" max="14349" width="1.85546875" style="1631" customWidth="1"/>
    <col min="14350" max="14350" width="11" style="1631" customWidth="1"/>
    <col min="14351" max="14351" width="0.85546875" style="1631" customWidth="1"/>
    <col min="14352" max="14352" width="1.85546875" style="1631" customWidth="1"/>
    <col min="14353" max="14353" width="11.85546875" style="1631" bestFit="1" customWidth="1"/>
    <col min="14354" max="14354" width="15.140625" style="1631" bestFit="1" customWidth="1"/>
    <col min="14355" max="14355" width="5" style="1631" customWidth="1"/>
    <col min="14356" max="14356" width="10.28515625" style="1631" bestFit="1" customWidth="1"/>
    <col min="14357" max="14357" width="5" style="1631" customWidth="1"/>
    <col min="14358" max="14358" width="10.28515625" style="1631" bestFit="1" customWidth="1"/>
    <col min="14359" max="14361" width="9" style="1631"/>
    <col min="14362" max="14362" width="10.28515625" style="1631" bestFit="1" customWidth="1"/>
    <col min="14363" max="14591" width="9" style="1631"/>
    <col min="14592" max="14592" width="3.5703125" style="1631" customWidth="1"/>
    <col min="14593" max="14593" width="4.85546875" style="1631" customWidth="1"/>
    <col min="14594" max="14594" width="5.42578125" style="1631" customWidth="1"/>
    <col min="14595" max="14595" width="31.140625" style="1631" customWidth="1"/>
    <col min="14596" max="14596" width="7.7109375" style="1631" customWidth="1"/>
    <col min="14597" max="14597" width="2.42578125" style="1631" customWidth="1"/>
    <col min="14598" max="14598" width="11.5703125" style="1631" customWidth="1"/>
    <col min="14599" max="14599" width="2.5703125" style="1631" customWidth="1"/>
    <col min="14600" max="14600" width="11.5703125" style="1631" customWidth="1"/>
    <col min="14601" max="14601" width="2.42578125" style="1631" customWidth="1"/>
    <col min="14602" max="14602" width="10.85546875" style="1631" customWidth="1"/>
    <col min="14603" max="14603" width="2.42578125" style="1631" customWidth="1"/>
    <col min="14604" max="14604" width="11.140625" style="1631" customWidth="1"/>
    <col min="14605" max="14605" width="1.85546875" style="1631" customWidth="1"/>
    <col min="14606" max="14606" width="11" style="1631" customWidth="1"/>
    <col min="14607" max="14607" width="0.85546875" style="1631" customWidth="1"/>
    <col min="14608" max="14608" width="1.85546875" style="1631" customWidth="1"/>
    <col min="14609" max="14609" width="11.85546875" style="1631" bestFit="1" customWidth="1"/>
    <col min="14610" max="14610" width="15.140625" style="1631" bestFit="1" customWidth="1"/>
    <col min="14611" max="14611" width="5" style="1631" customWidth="1"/>
    <col min="14612" max="14612" width="10.28515625" style="1631" bestFit="1" customWidth="1"/>
    <col min="14613" max="14613" width="5" style="1631" customWidth="1"/>
    <col min="14614" max="14614" width="10.28515625" style="1631" bestFit="1" customWidth="1"/>
    <col min="14615" max="14617" width="9" style="1631"/>
    <col min="14618" max="14618" width="10.28515625" style="1631" bestFit="1" customWidth="1"/>
    <col min="14619" max="14847" width="9" style="1631"/>
    <col min="14848" max="14848" width="3.5703125" style="1631" customWidth="1"/>
    <col min="14849" max="14849" width="4.85546875" style="1631" customWidth="1"/>
    <col min="14850" max="14850" width="5.42578125" style="1631" customWidth="1"/>
    <col min="14851" max="14851" width="31.140625" style="1631" customWidth="1"/>
    <col min="14852" max="14852" width="7.7109375" style="1631" customWidth="1"/>
    <col min="14853" max="14853" width="2.42578125" style="1631" customWidth="1"/>
    <col min="14854" max="14854" width="11.5703125" style="1631" customWidth="1"/>
    <col min="14855" max="14855" width="2.5703125" style="1631" customWidth="1"/>
    <col min="14856" max="14856" width="11.5703125" style="1631" customWidth="1"/>
    <col min="14857" max="14857" width="2.42578125" style="1631" customWidth="1"/>
    <col min="14858" max="14858" width="10.85546875" style="1631" customWidth="1"/>
    <col min="14859" max="14859" width="2.42578125" style="1631" customWidth="1"/>
    <col min="14860" max="14860" width="11.140625" style="1631" customWidth="1"/>
    <col min="14861" max="14861" width="1.85546875" style="1631" customWidth="1"/>
    <col min="14862" max="14862" width="11" style="1631" customWidth="1"/>
    <col min="14863" max="14863" width="0.85546875" style="1631" customWidth="1"/>
    <col min="14864" max="14864" width="1.85546875" style="1631" customWidth="1"/>
    <col min="14865" max="14865" width="11.85546875" style="1631" bestFit="1" customWidth="1"/>
    <col min="14866" max="14866" width="15.140625" style="1631" bestFit="1" customWidth="1"/>
    <col min="14867" max="14867" width="5" style="1631" customWidth="1"/>
    <col min="14868" max="14868" width="10.28515625" style="1631" bestFit="1" customWidth="1"/>
    <col min="14869" max="14869" width="5" style="1631" customWidth="1"/>
    <col min="14870" max="14870" width="10.28515625" style="1631" bestFit="1" customWidth="1"/>
    <col min="14871" max="14873" width="9" style="1631"/>
    <col min="14874" max="14874" width="10.28515625" style="1631" bestFit="1" customWidth="1"/>
    <col min="14875" max="15103" width="9" style="1631"/>
    <col min="15104" max="15104" width="3.5703125" style="1631" customWidth="1"/>
    <col min="15105" max="15105" width="4.85546875" style="1631" customWidth="1"/>
    <col min="15106" max="15106" width="5.42578125" style="1631" customWidth="1"/>
    <col min="15107" max="15107" width="31.140625" style="1631" customWidth="1"/>
    <col min="15108" max="15108" width="7.7109375" style="1631" customWidth="1"/>
    <col min="15109" max="15109" width="2.42578125" style="1631" customWidth="1"/>
    <col min="15110" max="15110" width="11.5703125" style="1631" customWidth="1"/>
    <col min="15111" max="15111" width="2.5703125" style="1631" customWidth="1"/>
    <col min="15112" max="15112" width="11.5703125" style="1631" customWidth="1"/>
    <col min="15113" max="15113" width="2.42578125" style="1631" customWidth="1"/>
    <col min="15114" max="15114" width="10.85546875" style="1631" customWidth="1"/>
    <col min="15115" max="15115" width="2.42578125" style="1631" customWidth="1"/>
    <col min="15116" max="15116" width="11.140625" style="1631" customWidth="1"/>
    <col min="15117" max="15117" width="1.85546875" style="1631" customWidth="1"/>
    <col min="15118" max="15118" width="11" style="1631" customWidth="1"/>
    <col min="15119" max="15119" width="0.85546875" style="1631" customWidth="1"/>
    <col min="15120" max="15120" width="1.85546875" style="1631" customWidth="1"/>
    <col min="15121" max="15121" width="11.85546875" style="1631" bestFit="1" customWidth="1"/>
    <col min="15122" max="15122" width="15.140625" style="1631" bestFit="1" customWidth="1"/>
    <col min="15123" max="15123" width="5" style="1631" customWidth="1"/>
    <col min="15124" max="15124" width="10.28515625" style="1631" bestFit="1" customWidth="1"/>
    <col min="15125" max="15125" width="5" style="1631" customWidth="1"/>
    <col min="15126" max="15126" width="10.28515625" style="1631" bestFit="1" customWidth="1"/>
    <col min="15127" max="15129" width="9" style="1631"/>
    <col min="15130" max="15130" width="10.28515625" style="1631" bestFit="1" customWidth="1"/>
    <col min="15131" max="15359" width="9" style="1631"/>
    <col min="15360" max="15360" width="3.5703125" style="1631" customWidth="1"/>
    <col min="15361" max="15361" width="4.85546875" style="1631" customWidth="1"/>
    <col min="15362" max="15362" width="5.42578125" style="1631" customWidth="1"/>
    <col min="15363" max="15363" width="31.140625" style="1631" customWidth="1"/>
    <col min="15364" max="15364" width="7.7109375" style="1631" customWidth="1"/>
    <col min="15365" max="15365" width="2.42578125" style="1631" customWidth="1"/>
    <col min="15366" max="15366" width="11.5703125" style="1631" customWidth="1"/>
    <col min="15367" max="15367" width="2.5703125" style="1631" customWidth="1"/>
    <col min="15368" max="15368" width="11.5703125" style="1631" customWidth="1"/>
    <col min="15369" max="15369" width="2.42578125" style="1631" customWidth="1"/>
    <col min="15370" max="15370" width="10.85546875" style="1631" customWidth="1"/>
    <col min="15371" max="15371" width="2.42578125" style="1631" customWidth="1"/>
    <col min="15372" max="15372" width="11.140625" style="1631" customWidth="1"/>
    <col min="15373" max="15373" width="1.85546875" style="1631" customWidth="1"/>
    <col min="15374" max="15374" width="11" style="1631" customWidth="1"/>
    <col min="15375" max="15375" width="0.85546875" style="1631" customWidth="1"/>
    <col min="15376" max="15376" width="1.85546875" style="1631" customWidth="1"/>
    <col min="15377" max="15377" width="11.85546875" style="1631" bestFit="1" customWidth="1"/>
    <col min="15378" max="15378" width="15.140625" style="1631" bestFit="1" customWidth="1"/>
    <col min="15379" max="15379" width="5" style="1631" customWidth="1"/>
    <col min="15380" max="15380" width="10.28515625" style="1631" bestFit="1" customWidth="1"/>
    <col min="15381" max="15381" width="5" style="1631" customWidth="1"/>
    <col min="15382" max="15382" width="10.28515625" style="1631" bestFit="1" customWidth="1"/>
    <col min="15383" max="15385" width="9" style="1631"/>
    <col min="15386" max="15386" width="10.28515625" style="1631" bestFit="1" customWidth="1"/>
    <col min="15387" max="15615" width="9" style="1631"/>
    <col min="15616" max="15616" width="3.5703125" style="1631" customWidth="1"/>
    <col min="15617" max="15617" width="4.85546875" style="1631" customWidth="1"/>
    <col min="15618" max="15618" width="5.42578125" style="1631" customWidth="1"/>
    <col min="15619" max="15619" width="31.140625" style="1631" customWidth="1"/>
    <col min="15620" max="15620" width="7.7109375" style="1631" customWidth="1"/>
    <col min="15621" max="15621" width="2.42578125" style="1631" customWidth="1"/>
    <col min="15622" max="15622" width="11.5703125" style="1631" customWidth="1"/>
    <col min="15623" max="15623" width="2.5703125" style="1631" customWidth="1"/>
    <col min="15624" max="15624" width="11.5703125" style="1631" customWidth="1"/>
    <col min="15625" max="15625" width="2.42578125" style="1631" customWidth="1"/>
    <col min="15626" max="15626" width="10.85546875" style="1631" customWidth="1"/>
    <col min="15627" max="15627" width="2.42578125" style="1631" customWidth="1"/>
    <col min="15628" max="15628" width="11.140625" style="1631" customWidth="1"/>
    <col min="15629" max="15629" width="1.85546875" style="1631" customWidth="1"/>
    <col min="15630" max="15630" width="11" style="1631" customWidth="1"/>
    <col min="15631" max="15631" width="0.85546875" style="1631" customWidth="1"/>
    <col min="15632" max="15632" width="1.85546875" style="1631" customWidth="1"/>
    <col min="15633" max="15633" width="11.85546875" style="1631" bestFit="1" customWidth="1"/>
    <col min="15634" max="15634" width="15.140625" style="1631" bestFit="1" customWidth="1"/>
    <col min="15635" max="15635" width="5" style="1631" customWidth="1"/>
    <col min="15636" max="15636" width="10.28515625" style="1631" bestFit="1" customWidth="1"/>
    <col min="15637" max="15637" width="5" style="1631" customWidth="1"/>
    <col min="15638" max="15638" width="10.28515625" style="1631" bestFit="1" customWidth="1"/>
    <col min="15639" max="15641" width="9" style="1631"/>
    <col min="15642" max="15642" width="10.28515625" style="1631" bestFit="1" customWidth="1"/>
    <col min="15643" max="15871" width="9" style="1631"/>
    <col min="15872" max="15872" width="3.5703125" style="1631" customWidth="1"/>
    <col min="15873" max="15873" width="4.85546875" style="1631" customWidth="1"/>
    <col min="15874" max="15874" width="5.42578125" style="1631" customWidth="1"/>
    <col min="15875" max="15875" width="31.140625" style="1631" customWidth="1"/>
    <col min="15876" max="15876" width="7.7109375" style="1631" customWidth="1"/>
    <col min="15877" max="15877" width="2.42578125" style="1631" customWidth="1"/>
    <col min="15878" max="15878" width="11.5703125" style="1631" customWidth="1"/>
    <col min="15879" max="15879" width="2.5703125" style="1631" customWidth="1"/>
    <col min="15880" max="15880" width="11.5703125" style="1631" customWidth="1"/>
    <col min="15881" max="15881" width="2.42578125" style="1631" customWidth="1"/>
    <col min="15882" max="15882" width="10.85546875" style="1631" customWidth="1"/>
    <col min="15883" max="15883" width="2.42578125" style="1631" customWidth="1"/>
    <col min="15884" max="15884" width="11.140625" style="1631" customWidth="1"/>
    <col min="15885" max="15885" width="1.85546875" style="1631" customWidth="1"/>
    <col min="15886" max="15886" width="11" style="1631" customWidth="1"/>
    <col min="15887" max="15887" width="0.85546875" style="1631" customWidth="1"/>
    <col min="15888" max="15888" width="1.85546875" style="1631" customWidth="1"/>
    <col min="15889" max="15889" width="11.85546875" style="1631" bestFit="1" customWidth="1"/>
    <col min="15890" max="15890" width="15.140625" style="1631" bestFit="1" customWidth="1"/>
    <col min="15891" max="15891" width="5" style="1631" customWidth="1"/>
    <col min="15892" max="15892" width="10.28515625" style="1631" bestFit="1" customWidth="1"/>
    <col min="15893" max="15893" width="5" style="1631" customWidth="1"/>
    <col min="15894" max="15894" width="10.28515625" style="1631" bestFit="1" customWidth="1"/>
    <col min="15895" max="15897" width="9" style="1631"/>
    <col min="15898" max="15898" width="10.28515625" style="1631" bestFit="1" customWidth="1"/>
    <col min="15899" max="16127" width="9" style="1631"/>
    <col min="16128" max="16128" width="3.5703125" style="1631" customWidth="1"/>
    <col min="16129" max="16129" width="4.85546875" style="1631" customWidth="1"/>
    <col min="16130" max="16130" width="5.42578125" style="1631" customWidth="1"/>
    <col min="16131" max="16131" width="31.140625" style="1631" customWidth="1"/>
    <col min="16132" max="16132" width="7.7109375" style="1631" customWidth="1"/>
    <col min="16133" max="16133" width="2.42578125" style="1631" customWidth="1"/>
    <col min="16134" max="16134" width="11.5703125" style="1631" customWidth="1"/>
    <col min="16135" max="16135" width="2.5703125" style="1631" customWidth="1"/>
    <col min="16136" max="16136" width="11.5703125" style="1631" customWidth="1"/>
    <col min="16137" max="16137" width="2.42578125" style="1631" customWidth="1"/>
    <col min="16138" max="16138" width="10.85546875" style="1631" customWidth="1"/>
    <col min="16139" max="16139" width="2.42578125" style="1631" customWidth="1"/>
    <col min="16140" max="16140" width="11.140625" style="1631" customWidth="1"/>
    <col min="16141" max="16141" width="1.85546875" style="1631" customWidth="1"/>
    <col min="16142" max="16142" width="11" style="1631" customWidth="1"/>
    <col min="16143" max="16143" width="0.85546875" style="1631" customWidth="1"/>
    <col min="16144" max="16144" width="1.85546875" style="1631" customWidth="1"/>
    <col min="16145" max="16145" width="11.85546875" style="1631" bestFit="1" customWidth="1"/>
    <col min="16146" max="16146" width="15.140625" style="1631" bestFit="1" customWidth="1"/>
    <col min="16147" max="16147" width="5" style="1631" customWidth="1"/>
    <col min="16148" max="16148" width="10.28515625" style="1631" bestFit="1" customWidth="1"/>
    <col min="16149" max="16149" width="5" style="1631" customWidth="1"/>
    <col min="16150" max="16150" width="10.28515625" style="1631" bestFit="1" customWidth="1"/>
    <col min="16151" max="16153" width="9" style="1631"/>
    <col min="16154" max="16154" width="10.28515625" style="1631" bestFit="1" customWidth="1"/>
    <col min="16155" max="16384" width="9" style="1631"/>
  </cols>
  <sheetData>
    <row r="1" spans="1:20" s="1629" customFormat="1" ht="27" customHeight="1" x14ac:dyDescent="0.6">
      <c r="A1" s="1627"/>
      <c r="B1" s="1968" t="str">
        <f>'[12]سر برگ صفحات'!A1</f>
        <v>شرکت داروسازان التیام (سهامی خاص)</v>
      </c>
      <c r="C1" s="1968"/>
      <c r="D1" s="1968"/>
      <c r="E1" s="1968"/>
      <c r="F1" s="1968"/>
      <c r="G1" s="1968"/>
      <c r="H1" s="1968"/>
      <c r="I1" s="1968"/>
      <c r="J1" s="170"/>
      <c r="K1" s="170"/>
      <c r="L1" s="170"/>
      <c r="M1" s="170"/>
      <c r="N1" s="170"/>
      <c r="O1" s="322"/>
      <c r="P1" s="322"/>
      <c r="Q1" s="1628"/>
      <c r="R1" s="1628"/>
      <c r="S1" s="322"/>
      <c r="T1" s="322"/>
    </row>
    <row r="2" spans="1:20" s="1629" customFormat="1" ht="27" customHeight="1" x14ac:dyDescent="0.5">
      <c r="A2" s="2013" t="str">
        <f>[6]HL!A14</f>
        <v>يادداشتهاي توضيحي صورت هاي مالي</v>
      </c>
      <c r="B2" s="2013"/>
      <c r="C2" s="2013"/>
      <c r="D2" s="2013"/>
      <c r="E2" s="2013"/>
      <c r="F2" s="2013"/>
      <c r="G2" s="2013"/>
      <c r="H2" s="2013"/>
      <c r="I2" s="2013"/>
      <c r="J2" s="1610"/>
      <c r="K2" s="1610"/>
      <c r="L2" s="1610"/>
      <c r="M2" s="1610"/>
      <c r="N2" s="1610"/>
      <c r="O2" s="322"/>
      <c r="P2" s="322"/>
      <c r="Q2" s="1628"/>
      <c r="R2" s="1628"/>
      <c r="S2" s="322"/>
      <c r="T2" s="322"/>
    </row>
    <row r="3" spans="1:20" s="1629" customFormat="1" ht="27" customHeight="1" x14ac:dyDescent="0.5">
      <c r="A3" s="2013" t="str">
        <f>'سرمایه-اندوخته-ذخیره-19-20-21-2'!A3:N3</f>
        <v>سال مالی منتهی به 30 اسفند 1403</v>
      </c>
      <c r="B3" s="2013"/>
      <c r="C3" s="2013"/>
      <c r="D3" s="2013"/>
      <c r="E3" s="2013"/>
      <c r="F3" s="2013"/>
      <c r="G3" s="2013"/>
      <c r="H3" s="2013"/>
      <c r="I3" s="2013"/>
      <c r="J3" s="1610"/>
      <c r="K3" s="1610"/>
      <c r="L3" s="1610"/>
      <c r="M3" s="1610"/>
      <c r="N3" s="1610"/>
      <c r="O3" s="322"/>
      <c r="P3" s="322"/>
      <c r="Q3" s="1628"/>
      <c r="R3" s="1628"/>
      <c r="S3" s="322"/>
      <c r="T3" s="322"/>
    </row>
    <row r="4" spans="1:20" ht="27" customHeight="1" x14ac:dyDescent="0.25">
      <c r="A4" s="1370"/>
      <c r="B4" s="1513" t="s">
        <v>2291</v>
      </c>
      <c r="C4" s="2016" t="s">
        <v>2021</v>
      </c>
      <c r="D4" s="2016"/>
      <c r="E4" s="2016"/>
      <c r="F4" s="2016"/>
      <c r="G4" s="2016"/>
      <c r="H4" s="28"/>
      <c r="I4" s="28"/>
      <c r="J4" s="1370"/>
      <c r="K4" s="1370"/>
      <c r="L4" s="1370"/>
      <c r="M4" s="1370"/>
      <c r="N4" s="1370"/>
      <c r="O4" s="1370"/>
      <c r="P4" s="1370"/>
      <c r="Q4" s="1717"/>
      <c r="R4" s="1717"/>
      <c r="S4" s="1370"/>
      <c r="T4" s="1370"/>
    </row>
    <row r="5" spans="1:20" ht="27" customHeight="1" x14ac:dyDescent="0.25">
      <c r="A5" s="1370"/>
      <c r="B5" s="1591" t="s">
        <v>2292</v>
      </c>
      <c r="C5" s="1121" t="s">
        <v>244</v>
      </c>
      <c r="D5" s="170"/>
      <c r="E5" s="170"/>
      <c r="F5" s="170"/>
      <c r="G5" s="170"/>
      <c r="H5" s="28"/>
      <c r="I5" s="28"/>
      <c r="J5" s="1370"/>
      <c r="K5" s="1370"/>
      <c r="L5" s="1370"/>
      <c r="M5" s="1370"/>
      <c r="N5" s="1370"/>
      <c r="O5" s="1370"/>
      <c r="P5" s="1370"/>
      <c r="Q5" s="1717"/>
      <c r="R5" s="1717"/>
      <c r="S5" s="1370"/>
      <c r="T5" s="1370"/>
    </row>
    <row r="6" spans="1:20" s="1373" customFormat="1" ht="27" customHeight="1" x14ac:dyDescent="0.25">
      <c r="B6" s="1572"/>
      <c r="C6" s="1123"/>
      <c r="E6" s="1613" t="s">
        <v>1316</v>
      </c>
      <c r="F6" s="1632"/>
      <c r="G6" s="1147">
        <v>1403</v>
      </c>
      <c r="H6" s="1172"/>
      <c r="I6" s="1147">
        <v>1402</v>
      </c>
      <c r="Q6" s="1739" t="s">
        <v>1919</v>
      </c>
      <c r="R6" s="1739"/>
    </row>
    <row r="7" spans="1:20" s="194" customFormat="1" ht="27" customHeight="1" x14ac:dyDescent="0.25">
      <c r="B7" s="1633"/>
      <c r="C7" s="1610"/>
      <c r="E7" s="1145"/>
      <c r="F7" s="1632"/>
      <c r="G7" s="1145" t="s">
        <v>1592</v>
      </c>
      <c r="H7" s="1145"/>
      <c r="I7" s="1145" t="s">
        <v>1592</v>
      </c>
      <c r="Q7" s="1740"/>
      <c r="R7" s="1740"/>
    </row>
    <row r="8" spans="1:20" ht="23.45" customHeight="1" x14ac:dyDescent="0.25">
      <c r="A8" s="1370"/>
      <c r="B8" s="125"/>
      <c r="C8" s="170" t="s">
        <v>247</v>
      </c>
      <c r="D8" s="1370"/>
      <c r="E8" s="1370"/>
      <c r="F8" s="1370"/>
      <c r="G8" s="1370"/>
      <c r="H8" s="1370"/>
      <c r="I8" s="1370"/>
      <c r="J8" s="1370"/>
      <c r="K8" s="1370"/>
      <c r="L8" s="1370"/>
      <c r="M8" s="1370"/>
      <c r="N8" s="1370"/>
      <c r="O8" s="1370"/>
      <c r="P8" s="1370"/>
      <c r="Q8" s="1717"/>
      <c r="R8" s="1717"/>
    </row>
    <row r="9" spans="1:20" ht="23.45" customHeight="1" x14ac:dyDescent="0.25">
      <c r="A9" s="1370" t="s">
        <v>1641</v>
      </c>
      <c r="B9" s="125"/>
      <c r="C9" s="170" t="s">
        <v>248</v>
      </c>
      <c r="D9" s="1370"/>
      <c r="E9" s="1370"/>
      <c r="F9" s="1370"/>
      <c r="G9" s="1370"/>
      <c r="H9" s="1370"/>
      <c r="I9" s="1370"/>
      <c r="J9" s="1370"/>
      <c r="K9" s="1370"/>
      <c r="L9" s="1370"/>
      <c r="M9" s="1370"/>
      <c r="N9" s="1370"/>
      <c r="O9" s="1370"/>
      <c r="P9" s="1370"/>
      <c r="Q9" s="1717"/>
      <c r="R9" s="1717"/>
    </row>
    <row r="10" spans="1:20" ht="23.45" customHeight="1" x14ac:dyDescent="0.25">
      <c r="A10" s="1370" t="s">
        <v>1641</v>
      </c>
      <c r="B10" s="125"/>
      <c r="C10" s="1123" t="s">
        <v>75</v>
      </c>
      <c r="D10" s="1370"/>
      <c r="E10" s="1590" t="s">
        <v>2293</v>
      </c>
      <c r="F10" s="1370"/>
      <c r="G10" s="1425">
        <v>408253947500</v>
      </c>
      <c r="H10" s="1425"/>
      <c r="I10" s="1425">
        <v>400000000000</v>
      </c>
      <c r="J10" s="1370"/>
      <c r="K10" s="1370"/>
      <c r="L10" s="1370"/>
      <c r="M10" s="1370"/>
      <c r="N10" s="1370"/>
      <c r="O10" s="1370"/>
      <c r="P10" s="1370"/>
      <c r="Q10" s="1717"/>
      <c r="R10" s="1717"/>
    </row>
    <row r="11" spans="1:20" ht="23.45" customHeight="1" x14ac:dyDescent="0.25">
      <c r="A11" s="1370" t="s">
        <v>1641</v>
      </c>
      <c r="B11" s="125"/>
      <c r="C11" s="1123" t="s">
        <v>1225</v>
      </c>
      <c r="D11" s="1370"/>
      <c r="E11" s="1590" t="s">
        <v>2294</v>
      </c>
      <c r="F11" s="1370"/>
      <c r="G11" s="1425">
        <v>8603934562174</v>
      </c>
      <c r="H11" s="1425"/>
      <c r="I11" s="1425">
        <v>3660765617339</v>
      </c>
      <c r="J11" s="1370"/>
      <c r="K11" s="1370"/>
      <c r="L11" s="1370"/>
      <c r="M11" s="1370"/>
      <c r="N11" s="1370"/>
      <c r="O11" s="1370"/>
      <c r="P11" s="1370"/>
      <c r="Q11" s="1717"/>
      <c r="R11" s="1717"/>
    </row>
    <row r="12" spans="1:20" ht="23.45" customHeight="1" x14ac:dyDescent="0.25">
      <c r="A12" s="1370"/>
      <c r="B12" s="125"/>
      <c r="C12" s="1123"/>
      <c r="D12" s="1370"/>
      <c r="E12" s="1587"/>
      <c r="F12" s="1370"/>
      <c r="G12" s="1634">
        <f>SUM(G10:G11)</f>
        <v>9012188509674</v>
      </c>
      <c r="H12" s="1634">
        <f t="shared" ref="H12:I12" si="0">SUM(H10:H11)</f>
        <v>0</v>
      </c>
      <c r="I12" s="1634">
        <f t="shared" si="0"/>
        <v>4060765617339</v>
      </c>
      <c r="J12" s="1370"/>
      <c r="K12" s="1370"/>
      <c r="L12" s="1370"/>
      <c r="M12" s="1370"/>
      <c r="N12" s="1370"/>
      <c r="O12" s="1370"/>
      <c r="P12" s="1370"/>
      <c r="Q12" s="1717"/>
      <c r="R12" s="1717"/>
    </row>
    <row r="13" spans="1:20" ht="23.45" customHeight="1" x14ac:dyDescent="0.25">
      <c r="A13" s="1370" t="s">
        <v>1642</v>
      </c>
      <c r="B13" s="125"/>
      <c r="C13" s="170" t="s">
        <v>250</v>
      </c>
      <c r="D13" s="1370"/>
      <c r="E13" s="1590"/>
      <c r="F13" s="1370"/>
      <c r="G13" s="1425"/>
      <c r="H13" s="1425"/>
      <c r="I13" s="1425"/>
      <c r="J13" s="1370"/>
      <c r="K13" s="1370"/>
      <c r="L13" s="1370"/>
      <c r="M13" s="1370"/>
      <c r="N13" s="1370"/>
      <c r="O13" s="1370"/>
      <c r="P13" s="1370"/>
      <c r="Q13" s="1717"/>
      <c r="R13" s="1717"/>
    </row>
    <row r="14" spans="1:20" ht="23.45" customHeight="1" x14ac:dyDescent="0.25">
      <c r="A14" s="1370" t="s">
        <v>1642</v>
      </c>
      <c r="B14" s="125"/>
      <c r="C14" s="1123" t="s">
        <v>75</v>
      </c>
      <c r="D14" s="1370"/>
      <c r="E14" s="1590" t="s">
        <v>2295</v>
      </c>
      <c r="F14" s="1370"/>
      <c r="G14" s="1718">
        <v>1860313544119</v>
      </c>
      <c r="H14" s="1425"/>
      <c r="I14" s="1425">
        <v>175732248513</v>
      </c>
      <c r="J14" s="1370"/>
      <c r="K14" s="1370"/>
      <c r="L14" s="1370"/>
      <c r="M14" s="1370"/>
      <c r="N14" s="1370"/>
      <c r="O14" s="1370"/>
      <c r="P14" s="1370"/>
      <c r="Q14" s="1717"/>
      <c r="R14" s="1717"/>
    </row>
    <row r="15" spans="1:20" ht="23.45" customHeight="1" x14ac:dyDescent="0.25">
      <c r="A15" s="1370" t="s">
        <v>1642</v>
      </c>
      <c r="B15" s="125"/>
      <c r="C15" s="1123" t="s">
        <v>1225</v>
      </c>
      <c r="D15" s="1370"/>
      <c r="E15" s="1590" t="s">
        <v>2296</v>
      </c>
      <c r="F15" s="1370"/>
      <c r="G15" s="1426">
        <v>6140921651392</v>
      </c>
      <c r="H15" s="1425"/>
      <c r="I15" s="1426">
        <v>4956561686721</v>
      </c>
      <c r="J15" s="1370"/>
      <c r="K15" s="1370"/>
      <c r="L15" s="1370"/>
      <c r="M15" s="1370"/>
      <c r="N15" s="1370"/>
      <c r="O15" s="1370"/>
      <c r="P15" s="1370"/>
      <c r="Q15" s="1717"/>
      <c r="R15" s="1717"/>
    </row>
    <row r="16" spans="1:20" ht="23.45" customHeight="1" x14ac:dyDescent="0.25">
      <c r="A16" s="1370"/>
      <c r="B16" s="125"/>
      <c r="C16" s="170"/>
      <c r="D16" s="1370"/>
      <c r="E16" s="1633"/>
      <c r="F16" s="1370"/>
      <c r="G16" s="1635">
        <f>SUM(G14:G15)</f>
        <v>8001235195511</v>
      </c>
      <c r="H16" s="1542">
        <f t="shared" ref="H16:I16" si="1">SUM(H14:H15)</f>
        <v>0</v>
      </c>
      <c r="I16" s="1635">
        <f t="shared" si="1"/>
        <v>5132293935234</v>
      </c>
      <c r="J16" s="1370"/>
      <c r="K16" s="1370"/>
      <c r="L16" s="1370"/>
      <c r="M16" s="1370"/>
      <c r="N16" s="1370"/>
      <c r="O16" s="1370"/>
      <c r="P16" s="1370"/>
      <c r="Q16" s="1717"/>
      <c r="R16" s="1717"/>
    </row>
    <row r="17" spans="1:18" ht="23.45" customHeight="1" x14ac:dyDescent="0.25">
      <c r="A17" s="1370"/>
      <c r="B17" s="125"/>
      <c r="C17" s="170"/>
      <c r="D17" s="1370"/>
      <c r="E17" s="1633"/>
      <c r="F17" s="1370"/>
      <c r="G17" s="1636">
        <f>G16+G12</f>
        <v>17013423705185</v>
      </c>
      <c r="H17" s="1542"/>
      <c r="I17" s="1636">
        <f>I16+I12</f>
        <v>9193059552573</v>
      </c>
      <c r="J17" s="1370"/>
      <c r="K17" s="1370"/>
      <c r="L17" s="1370"/>
      <c r="M17" s="1370"/>
      <c r="N17" s="1370"/>
      <c r="O17" s="1370"/>
      <c r="P17" s="1370"/>
      <c r="Q17" s="1717"/>
      <c r="R17" s="1717"/>
    </row>
    <row r="18" spans="1:18" ht="23.45" customHeight="1" x14ac:dyDescent="0.25">
      <c r="A18" s="1370"/>
      <c r="B18" s="125"/>
      <c r="C18" s="1125" t="s">
        <v>251</v>
      </c>
      <c r="D18" s="1122"/>
      <c r="E18" s="1517"/>
      <c r="F18" s="1122"/>
      <c r="G18" s="1542"/>
      <c r="H18" s="1542"/>
      <c r="I18" s="1542"/>
      <c r="J18" s="1370"/>
      <c r="K18" s="1370"/>
      <c r="L18" s="1370"/>
      <c r="M18" s="1370"/>
      <c r="N18" s="1370"/>
      <c r="O18" s="1370"/>
      <c r="P18" s="1370"/>
      <c r="Q18" s="1630"/>
      <c r="R18" s="1630"/>
    </row>
    <row r="19" spans="1:18" ht="23.45" customHeight="1" x14ac:dyDescent="0.25">
      <c r="A19" s="1370"/>
      <c r="B19" s="125"/>
      <c r="C19" s="1400" t="s">
        <v>1643</v>
      </c>
      <c r="D19" s="1122"/>
      <c r="E19" s="1590" t="s">
        <v>2297</v>
      </c>
      <c r="F19" s="1122"/>
      <c r="G19" s="1425">
        <f>'60-20moin'!E84*-1</f>
        <v>32466240000</v>
      </c>
      <c r="H19" s="1425"/>
      <c r="I19" s="1400">
        <v>40782632000</v>
      </c>
      <c r="J19" s="1370"/>
      <c r="K19" s="1370"/>
      <c r="L19" s="1370"/>
      <c r="M19" s="1370"/>
      <c r="N19" s="1370"/>
      <c r="O19" s="1370"/>
      <c r="P19" s="1370"/>
      <c r="Q19" s="1630"/>
      <c r="R19" s="1630"/>
    </row>
    <row r="20" spans="1:18" ht="23.45" customHeight="1" x14ac:dyDescent="0.25">
      <c r="A20" s="1370"/>
      <c r="B20" s="125"/>
      <c r="C20" s="1400" t="s">
        <v>1993</v>
      </c>
      <c r="D20" s="1122"/>
      <c r="E20" s="1590"/>
      <c r="F20" s="1122"/>
      <c r="G20" s="1425">
        <f>'60-20moin'!AZ112</f>
        <v>0</v>
      </c>
      <c r="H20" s="1425"/>
      <c r="I20" s="1400">
        <v>61934389477</v>
      </c>
      <c r="J20" s="1370"/>
      <c r="K20" s="1370"/>
      <c r="L20" s="1370"/>
      <c r="M20" s="1370"/>
      <c r="N20" s="1370"/>
      <c r="O20" s="1370"/>
      <c r="P20" s="1370"/>
      <c r="Q20" s="1630"/>
      <c r="R20" s="1630"/>
    </row>
    <row r="21" spans="1:18" ht="23.45" customHeight="1" x14ac:dyDescent="0.25">
      <c r="A21" s="1370"/>
      <c r="B21" s="125"/>
      <c r="C21" s="1400" t="s">
        <v>1994</v>
      </c>
      <c r="D21" s="1122"/>
      <c r="E21" s="1590"/>
      <c r="F21" s="1122"/>
      <c r="G21" s="1425">
        <f>'60-20moin'!AZ113</f>
        <v>0</v>
      </c>
      <c r="H21" s="1425"/>
      <c r="I21" s="1400">
        <v>60984389475</v>
      </c>
      <c r="J21" s="1370"/>
      <c r="K21" s="1370"/>
      <c r="L21" s="1370"/>
      <c r="M21" s="1370"/>
      <c r="N21" s="1370"/>
      <c r="O21" s="1370"/>
      <c r="P21" s="1370"/>
      <c r="Q21" s="1630"/>
      <c r="R21" s="1630"/>
    </row>
    <row r="22" spans="1:18" ht="23.45" customHeight="1" x14ac:dyDescent="0.25">
      <c r="A22" s="1370"/>
      <c r="B22" s="125"/>
      <c r="C22" s="1400" t="s">
        <v>2169</v>
      </c>
      <c r="D22" s="1122"/>
      <c r="E22" s="1590"/>
      <c r="F22" s="1122"/>
      <c r="G22" s="1425">
        <f>'60-20moin'!AZ111</f>
        <v>0</v>
      </c>
      <c r="H22" s="1425"/>
      <c r="I22" s="1400">
        <v>19908624788</v>
      </c>
      <c r="J22" s="1370"/>
      <c r="K22" s="1370"/>
      <c r="L22" s="1370"/>
      <c r="M22" s="1370"/>
      <c r="N22" s="1370"/>
      <c r="O22" s="1370"/>
      <c r="P22" s="1370"/>
      <c r="Q22" s="1630"/>
      <c r="R22" s="1630"/>
    </row>
    <row r="23" spans="1:18" ht="23.45" customHeight="1" x14ac:dyDescent="0.25">
      <c r="A23" s="1370"/>
      <c r="B23" s="125"/>
      <c r="C23" s="1637" t="s">
        <v>1883</v>
      </c>
      <c r="D23" s="1122"/>
      <c r="E23" s="1590" t="s">
        <v>2298</v>
      </c>
      <c r="F23" s="1122"/>
      <c r="G23" s="1425">
        <f>'60-20moin'!E80*-1</f>
        <v>97569292858</v>
      </c>
      <c r="H23" s="1425"/>
      <c r="I23" s="1400">
        <v>17882373628</v>
      </c>
      <c r="J23" s="1370"/>
      <c r="K23" s="1370"/>
      <c r="L23" s="1370"/>
      <c r="M23" s="1370"/>
      <c r="N23" s="1370"/>
      <c r="O23" s="1370"/>
      <c r="P23" s="1370"/>
      <c r="Q23" s="1630"/>
      <c r="R23" s="1630"/>
    </row>
    <row r="24" spans="1:18" ht="23.45" customHeight="1" x14ac:dyDescent="0.25">
      <c r="A24" s="1370"/>
      <c r="B24" s="125"/>
      <c r="C24" s="1425" t="s">
        <v>1884</v>
      </c>
      <c r="D24" s="1122"/>
      <c r="F24" s="1122"/>
      <c r="G24" s="1425">
        <f>'60-20moin'!E81*-1</f>
        <v>10444050576</v>
      </c>
      <c r="H24" s="1425"/>
      <c r="I24" s="1425">
        <v>3934094459</v>
      </c>
      <c r="J24" s="1370"/>
      <c r="K24" s="1370"/>
      <c r="L24" s="1370"/>
      <c r="M24" s="1370"/>
      <c r="N24" s="1370"/>
      <c r="O24" s="1370"/>
      <c r="P24" s="1370"/>
      <c r="Q24" s="1630"/>
      <c r="R24" s="1630"/>
    </row>
    <row r="25" spans="1:18" ht="23.45" customHeight="1" x14ac:dyDescent="0.25">
      <c r="A25" s="1370"/>
      <c r="B25" s="125"/>
      <c r="C25" s="1400" t="s">
        <v>2170</v>
      </c>
      <c r="D25" s="1122"/>
      <c r="E25" s="1590" t="s">
        <v>2299</v>
      </c>
      <c r="F25" s="1122"/>
      <c r="G25" s="1425">
        <f>('60-20moin'!E86+'60-20moin'!E87+'60-20moin'!E88+'60-20moin'!D23)*-1</f>
        <v>77100237752</v>
      </c>
      <c r="H25" s="1425"/>
      <c r="I25" s="1425">
        <v>22288047418</v>
      </c>
      <c r="J25" s="1370"/>
      <c r="K25" s="1370"/>
      <c r="L25" s="1370"/>
      <c r="M25" s="1370"/>
      <c r="N25" s="1370"/>
      <c r="O25" s="1370"/>
      <c r="P25" s="1370"/>
      <c r="Q25" s="1630"/>
      <c r="R25" s="1630"/>
    </row>
    <row r="26" spans="1:18" ht="23.45" customHeight="1" x14ac:dyDescent="0.25">
      <c r="A26" s="1370"/>
      <c r="B26" s="125"/>
      <c r="C26" s="1400" t="s">
        <v>1661</v>
      </c>
      <c r="D26" s="1122"/>
      <c r="E26" s="1590"/>
      <c r="F26" s="1122"/>
      <c r="G26" s="1425">
        <f>'60-20moin'!E90*-1</f>
        <v>132114583</v>
      </c>
      <c r="H26" s="1425"/>
      <c r="I26" s="1400">
        <v>1656643749</v>
      </c>
      <c r="J26" s="1370"/>
      <c r="K26" s="1370"/>
      <c r="L26" s="1370"/>
      <c r="M26" s="1370"/>
      <c r="N26" s="1370"/>
      <c r="O26" s="1370"/>
      <c r="P26" s="1370"/>
      <c r="Q26" s="1630"/>
      <c r="R26" s="1630"/>
    </row>
    <row r="27" spans="1:18" ht="23.45" customHeight="1" x14ac:dyDescent="0.25">
      <c r="A27" s="1370"/>
      <c r="B27" s="125"/>
      <c r="C27" s="1400" t="s">
        <v>1559</v>
      </c>
      <c r="D27" s="1122"/>
      <c r="E27" s="1590"/>
      <c r="F27" s="1122"/>
      <c r="G27" s="1425">
        <f>('60-20moin'!E96+'60-20moin'!E97+'60-20moin'!E109)*-1</f>
        <v>2798087135</v>
      </c>
      <c r="H27" s="1425"/>
      <c r="I27" s="1400">
        <v>935574172</v>
      </c>
      <c r="J27" s="1370"/>
      <c r="K27" s="1370"/>
      <c r="L27" s="1370"/>
      <c r="M27" s="1370"/>
      <c r="N27" s="1370"/>
      <c r="O27" s="1370"/>
      <c r="P27" s="1370"/>
      <c r="Q27" s="1630"/>
      <c r="R27" s="1630"/>
    </row>
    <row r="28" spans="1:18" ht="23.45" customHeight="1" x14ac:dyDescent="0.25">
      <c r="A28" s="1370"/>
      <c r="B28" s="125"/>
      <c r="C28" s="1400" t="s">
        <v>755</v>
      </c>
      <c r="D28" s="1122"/>
      <c r="E28" s="1590"/>
      <c r="F28" s="1122"/>
      <c r="G28" s="1814">
        <f>'60-20moin'!E98*-1</f>
        <v>9069783591</v>
      </c>
      <c r="H28" s="1425"/>
      <c r="I28" s="1400">
        <v>0</v>
      </c>
      <c r="J28" s="1370"/>
      <c r="K28" s="1370"/>
      <c r="L28" s="1370"/>
      <c r="M28" s="1370"/>
      <c r="N28" s="1370"/>
      <c r="O28" s="1370"/>
      <c r="P28" s="1370"/>
      <c r="Q28" s="1630"/>
      <c r="R28" s="1630"/>
    </row>
    <row r="29" spans="1:18" ht="23.45" customHeight="1" x14ac:dyDescent="0.25">
      <c r="A29" s="1370"/>
      <c r="B29" s="125"/>
      <c r="C29" s="1400" t="s">
        <v>1663</v>
      </c>
      <c r="D29" s="1122"/>
      <c r="E29" s="1590"/>
      <c r="F29" s="1122"/>
      <c r="G29" s="1425">
        <f>'60-20moin'!E91*-1</f>
        <v>30641067958</v>
      </c>
      <c r="H29" s="1425"/>
      <c r="I29" s="1400">
        <v>20717668108</v>
      </c>
      <c r="J29" s="1370"/>
      <c r="K29" s="1370"/>
      <c r="L29" s="1370"/>
      <c r="M29" s="1370"/>
      <c r="N29" s="1370"/>
      <c r="O29" s="1370"/>
      <c r="P29" s="1370"/>
      <c r="Q29" s="1630"/>
      <c r="R29" s="1630"/>
    </row>
    <row r="30" spans="1:18" ht="23.45" customHeight="1" x14ac:dyDescent="0.25">
      <c r="A30" s="1370"/>
      <c r="B30" s="125"/>
      <c r="C30" s="1400" t="s">
        <v>1664</v>
      </c>
      <c r="D30" s="1122"/>
      <c r="E30" s="1590"/>
      <c r="F30" s="1122"/>
      <c r="G30" s="1425">
        <f>('60-20moin'!E92+'60-20moin'!E93+'60-20moin'!E94+'60-20moin'!E95+'60-20moin'!E102)*-1</f>
        <v>5837371764</v>
      </c>
      <c r="H30" s="1425"/>
      <c r="I30" s="1425">
        <v>5396905247</v>
      </c>
      <c r="J30" s="1370"/>
      <c r="K30" s="1370"/>
      <c r="L30" s="1370"/>
      <c r="M30" s="1370"/>
      <c r="N30" s="1370"/>
      <c r="O30" s="1370"/>
      <c r="P30" s="1370"/>
      <c r="Q30" s="1630"/>
      <c r="R30" s="1630"/>
    </row>
    <row r="31" spans="1:18" ht="23.45" customHeight="1" x14ac:dyDescent="0.25">
      <c r="A31" s="1370"/>
      <c r="B31" s="125"/>
      <c r="C31" s="1400" t="s">
        <v>1554</v>
      </c>
      <c r="D31" s="1122"/>
      <c r="E31" s="1590"/>
      <c r="F31" s="1122"/>
      <c r="G31" s="1425">
        <f>('60-20moin'!E103+'60-20moin'!E106+'60-20moin'!E107+'60-20moin'!E108)*-1</f>
        <v>58860701040</v>
      </c>
      <c r="H31" s="1425"/>
      <c r="I31" s="1400">
        <v>59985768201</v>
      </c>
      <c r="J31" s="1370"/>
      <c r="K31" s="1370"/>
      <c r="L31" s="1370"/>
      <c r="M31" s="1370"/>
      <c r="N31" s="1370"/>
      <c r="O31" s="1370"/>
      <c r="P31" s="1370"/>
      <c r="Q31" s="1630"/>
      <c r="R31" s="1630"/>
    </row>
    <row r="32" spans="1:18" ht="23.45" customHeight="1" x14ac:dyDescent="0.25">
      <c r="A32" s="1370"/>
      <c r="B32" s="125"/>
      <c r="C32" s="1400" t="s">
        <v>1666</v>
      </c>
      <c r="D32" s="1122"/>
      <c r="E32" s="1590"/>
      <c r="F32" s="1122"/>
      <c r="G32" s="1425">
        <f>'60-20moin'!E83*-1</f>
        <v>28756387349</v>
      </c>
      <c r="H32" s="1425"/>
      <c r="I32" s="1400">
        <v>13212266159</v>
      </c>
      <c r="J32" s="1370"/>
      <c r="K32" s="1370"/>
      <c r="L32" s="1370"/>
      <c r="M32" s="1370"/>
      <c r="N32" s="1370"/>
      <c r="O32" s="1370"/>
      <c r="P32" s="1370"/>
      <c r="Q32" s="1630"/>
      <c r="R32" s="1630"/>
    </row>
    <row r="33" spans="1:18" ht="23.45" customHeight="1" x14ac:dyDescent="0.25">
      <c r="A33" s="1370"/>
      <c r="B33" s="125"/>
      <c r="C33" s="1400" t="s">
        <v>1665</v>
      </c>
      <c r="D33" s="1122"/>
      <c r="E33" s="1590"/>
      <c r="F33" s="1122"/>
      <c r="G33" s="1425">
        <f>('60-20moin'!E99+'60-20moin'!E100+'60-20moin'!E105+'60-20moin'!E120)*-1+'60-20moin'!E116*-1</f>
        <v>23198511579</v>
      </c>
      <c r="H33" s="1425"/>
      <c r="I33" s="1400">
        <v>56540901384</v>
      </c>
      <c r="J33" s="1370"/>
      <c r="K33" s="1370"/>
      <c r="L33" s="1370"/>
      <c r="M33" s="1370"/>
      <c r="N33" s="1370"/>
      <c r="O33" s="1370"/>
      <c r="P33" s="1370"/>
      <c r="Q33" s="1630"/>
      <c r="R33" s="1630"/>
    </row>
    <row r="34" spans="1:18" ht="23.45" customHeight="1" x14ac:dyDescent="0.25">
      <c r="A34" s="1370"/>
      <c r="B34" s="125"/>
      <c r="C34" s="1471"/>
      <c r="D34" s="1122"/>
      <c r="E34" s="1590"/>
      <c r="F34" s="1122"/>
      <c r="G34" s="1634">
        <f>SUM(G19:G33)</f>
        <v>376873846185</v>
      </c>
      <c r="H34" s="1471"/>
      <c r="I34" s="1634">
        <f>SUM(I19:I33)</f>
        <v>386160278265</v>
      </c>
      <c r="J34" s="1370"/>
      <c r="K34" s="1370"/>
      <c r="L34" s="1370"/>
      <c r="M34" s="1370"/>
      <c r="N34" s="1370"/>
      <c r="O34" s="1370"/>
      <c r="P34" s="1370">
        <f>I34-147088072564</f>
        <v>239072205701</v>
      </c>
      <c r="Q34" s="1630"/>
      <c r="R34" s="1630"/>
    </row>
    <row r="35" spans="1:18" ht="23.45" customHeight="1" thickBot="1" x14ac:dyDescent="0.3">
      <c r="A35" s="1370"/>
      <c r="B35" s="125"/>
      <c r="C35" s="1471"/>
      <c r="D35" s="1122"/>
      <c r="E35" s="998"/>
      <c r="F35" s="1122"/>
      <c r="G35" s="1571">
        <f>G17+G34</f>
        <v>17390297551370</v>
      </c>
      <c r="H35" s="1471"/>
      <c r="I35" s="1571">
        <f>I17+I34</f>
        <v>9579219830838</v>
      </c>
      <c r="J35" s="1370"/>
      <c r="K35" s="1370"/>
      <c r="L35" s="1370"/>
      <c r="M35" s="1370"/>
      <c r="N35" s="1370"/>
      <c r="O35" s="1370"/>
      <c r="P35" s="1370">
        <f>I35-2625894441134</f>
        <v>6953325389704</v>
      </c>
      <c r="Q35" s="1630"/>
      <c r="R35" s="1630"/>
    </row>
    <row r="36" spans="1:18" ht="6.6" customHeight="1" thickTop="1" x14ac:dyDescent="0.25">
      <c r="A36" s="1370"/>
      <c r="B36" s="125"/>
      <c r="C36" s="170"/>
      <c r="D36" s="1370"/>
      <c r="E36" s="1633"/>
      <c r="F36" s="1370"/>
      <c r="G36" s="1145"/>
      <c r="H36" s="1145"/>
      <c r="I36" s="1145"/>
      <c r="J36" s="1370"/>
      <c r="K36" s="1370"/>
      <c r="L36" s="1370"/>
      <c r="M36" s="1370"/>
      <c r="N36" s="1370"/>
      <c r="O36" s="1370"/>
      <c r="P36" s="1370"/>
      <c r="Q36" s="1717"/>
      <c r="R36" s="1717"/>
    </row>
    <row r="37" spans="1:18" ht="54.75" customHeight="1" x14ac:dyDescent="0.6">
      <c r="A37" s="1370"/>
      <c r="B37" s="2021">
        <v>27</v>
      </c>
      <c r="C37" s="2021"/>
      <c r="D37" s="2021"/>
      <c r="E37" s="2021"/>
      <c r="F37" s="2021"/>
      <c r="G37" s="2021"/>
      <c r="H37" s="2021"/>
      <c r="I37" s="2021"/>
      <c r="J37" s="1370"/>
      <c r="K37" s="1370"/>
      <c r="L37" s="1370"/>
      <c r="M37" s="1370"/>
      <c r="N37" s="1370"/>
      <c r="O37" s="1370"/>
      <c r="P37" s="1370"/>
      <c r="Q37" s="1717"/>
      <c r="R37" s="1717"/>
    </row>
    <row r="38" spans="1:18" ht="18.75" customHeight="1" x14ac:dyDescent="0.25">
      <c r="A38" s="1370"/>
      <c r="B38" s="1815" t="s">
        <v>2300</v>
      </c>
      <c r="C38" s="1121" t="s">
        <v>1842</v>
      </c>
      <c r="D38" s="1145"/>
      <c r="E38" s="1145"/>
      <c r="F38" s="1145"/>
      <c r="G38" s="1145"/>
      <c r="H38" s="1145"/>
      <c r="I38" s="1145"/>
      <c r="J38" s="1370"/>
      <c r="K38" s="1370"/>
      <c r="L38" s="1370"/>
      <c r="M38" s="1370"/>
      <c r="N38" s="1370"/>
      <c r="O38" s="1370"/>
      <c r="P38" s="1370"/>
      <c r="Q38" s="1717"/>
      <c r="R38" s="1717"/>
    </row>
    <row r="39" spans="1:18" ht="15" customHeight="1" x14ac:dyDescent="0.25">
      <c r="A39" s="1370"/>
      <c r="B39" s="125"/>
      <c r="C39" s="170"/>
      <c r="D39" s="1370"/>
      <c r="E39" s="1632"/>
      <c r="F39" s="1370"/>
      <c r="G39" s="1147">
        <v>1403</v>
      </c>
      <c r="H39" s="1172"/>
      <c r="I39" s="1147">
        <v>1402</v>
      </c>
      <c r="J39" s="1370"/>
      <c r="K39" s="1370"/>
      <c r="L39" s="1370"/>
      <c r="M39" s="1370"/>
      <c r="N39" s="1370"/>
      <c r="O39" s="1370"/>
      <c r="P39" s="1370"/>
      <c r="Q39" s="1717"/>
      <c r="R39" s="1717"/>
    </row>
    <row r="40" spans="1:18" ht="15.75" customHeight="1" x14ac:dyDescent="0.25">
      <c r="A40" s="1370"/>
      <c r="D40" s="1370"/>
      <c r="E40" s="1632"/>
      <c r="F40" s="1370"/>
      <c r="G40" s="1145" t="s">
        <v>1592</v>
      </c>
      <c r="H40" s="1145"/>
      <c r="I40" s="1145" t="s">
        <v>1592</v>
      </c>
      <c r="J40" s="1370"/>
      <c r="K40" s="1370"/>
      <c r="L40" s="1370"/>
      <c r="M40" s="1370"/>
      <c r="N40" s="1370"/>
      <c r="O40" s="1370"/>
      <c r="P40" s="1370"/>
      <c r="Q40" s="1717"/>
      <c r="R40" s="1717"/>
    </row>
    <row r="41" spans="1:18" ht="16.899999999999999" customHeight="1" x14ac:dyDescent="0.25">
      <c r="A41" s="1370"/>
      <c r="B41" s="1268"/>
      <c r="C41" s="1121" t="s">
        <v>1948</v>
      </c>
      <c r="D41" s="1123"/>
      <c r="E41" s="1610"/>
      <c r="F41" s="1123"/>
      <c r="G41" s="1425">
        <v>408253947500</v>
      </c>
      <c r="H41" s="1471"/>
      <c r="I41" s="1425">
        <v>400000000000</v>
      </c>
      <c r="J41" s="1370"/>
      <c r="K41" s="1370"/>
      <c r="L41" s="1370"/>
      <c r="M41" s="1370"/>
      <c r="N41" s="1370"/>
      <c r="O41" s="1370"/>
      <c r="P41" s="1370"/>
      <c r="Q41" s="1717"/>
      <c r="R41" s="1717"/>
    </row>
    <row r="42" spans="1:18" ht="16.899999999999999" customHeight="1" thickBot="1" x14ac:dyDescent="0.3">
      <c r="A42" s="1370"/>
      <c r="D42" s="1123"/>
      <c r="E42" s="1610"/>
      <c r="F42" s="1123"/>
      <c r="G42" s="1571">
        <f>SUM(G41)</f>
        <v>408253947500</v>
      </c>
      <c r="H42" s="1471"/>
      <c r="I42" s="1571">
        <f>SUM(I41)</f>
        <v>400000000000</v>
      </c>
      <c r="J42" s="1370"/>
      <c r="K42" s="1370"/>
      <c r="L42" s="1370"/>
      <c r="M42" s="1370"/>
      <c r="N42" s="1370"/>
      <c r="O42" s="1370"/>
      <c r="P42" s="1370"/>
      <c r="Q42" s="1717"/>
      <c r="R42" s="1717"/>
    </row>
    <row r="43" spans="1:18" ht="16.899999999999999" customHeight="1" thickTop="1" x14ac:dyDescent="0.25">
      <c r="A43" s="1370"/>
      <c r="B43" s="1816" t="s">
        <v>2301</v>
      </c>
      <c r="C43" s="1121" t="s">
        <v>1843</v>
      </c>
      <c r="D43" s="1123"/>
      <c r="E43" s="1610"/>
      <c r="F43" s="1123"/>
      <c r="G43" s="998"/>
      <c r="H43" s="998"/>
      <c r="I43" s="1471"/>
      <c r="J43" s="1370"/>
      <c r="K43" s="1370"/>
      <c r="L43" s="1370"/>
      <c r="M43" s="1370"/>
      <c r="N43" s="1370"/>
      <c r="O43" s="1370">
        <f>I41+I108</f>
        <v>575732248513</v>
      </c>
      <c r="P43" s="1370"/>
      <c r="Q43" s="1717"/>
      <c r="R43" s="1717"/>
    </row>
    <row r="44" spans="1:18" ht="14.25" customHeight="1" x14ac:dyDescent="0.25">
      <c r="A44" s="1370"/>
      <c r="B44" s="1268"/>
      <c r="C44" s="1123" t="s">
        <v>1810</v>
      </c>
      <c r="D44" s="1123"/>
      <c r="E44" s="1610"/>
      <c r="F44" s="1123"/>
      <c r="G44" s="1425">
        <v>430141815</v>
      </c>
      <c r="H44" s="998"/>
      <c r="I44" s="1425">
        <v>18311051180</v>
      </c>
      <c r="J44" s="1370"/>
      <c r="K44" s="1370"/>
      <c r="L44" s="1370"/>
      <c r="M44" s="1370"/>
      <c r="N44" s="1370"/>
      <c r="O44" s="1370"/>
      <c r="P44" s="1370"/>
      <c r="Q44" s="1717"/>
      <c r="R44" s="1717"/>
    </row>
    <row r="45" spans="1:18" ht="14.25" customHeight="1" x14ac:dyDescent="0.25">
      <c r="A45" s="1370"/>
      <c r="B45" s="1268"/>
      <c r="C45" s="1123" t="s">
        <v>1590</v>
      </c>
      <c r="D45" s="1123"/>
      <c r="E45" s="1610"/>
      <c r="F45" s="1123"/>
      <c r="G45" s="1425">
        <v>62250568038</v>
      </c>
      <c r="H45" s="998"/>
      <c r="I45" s="1425">
        <v>71342200706</v>
      </c>
      <c r="J45" s="1370"/>
      <c r="K45" s="1370"/>
      <c r="L45" s="1370"/>
      <c r="M45" s="1370"/>
      <c r="N45" s="1370"/>
      <c r="O45" s="1370"/>
      <c r="P45" s="1370"/>
      <c r="Q45" s="1717"/>
      <c r="R45" s="1717"/>
    </row>
    <row r="46" spans="1:18" ht="14.25" customHeight="1" x14ac:dyDescent="0.25">
      <c r="A46" s="1370"/>
      <c r="B46" s="1268"/>
      <c r="C46" s="1123" t="s">
        <v>1812</v>
      </c>
      <c r="D46" s="1123"/>
      <c r="E46" s="1610"/>
      <c r="F46" s="1123"/>
      <c r="G46" s="1425">
        <v>75122962320</v>
      </c>
      <c r="H46" s="998"/>
      <c r="I46" s="1425">
        <v>0</v>
      </c>
      <c r="J46" s="1370"/>
      <c r="K46" s="1370"/>
      <c r="L46" s="1370"/>
      <c r="M46" s="1370"/>
      <c r="N46" s="1370"/>
      <c r="O46" s="1370"/>
      <c r="P46" s="1370"/>
      <c r="Q46" s="1717"/>
      <c r="R46" s="1717"/>
    </row>
    <row r="47" spans="1:18" ht="14.25" customHeight="1" x14ac:dyDescent="0.25">
      <c r="A47" s="1370"/>
      <c r="B47" s="1268"/>
      <c r="C47" s="1123" t="s">
        <v>1647</v>
      </c>
      <c r="D47" s="1123"/>
      <c r="E47" s="1610"/>
      <c r="F47" s="1123"/>
      <c r="G47" s="1425">
        <v>25212406378</v>
      </c>
      <c r="H47" s="998"/>
      <c r="I47" s="1425">
        <v>0</v>
      </c>
      <c r="J47" s="1370"/>
      <c r="K47" s="1370"/>
      <c r="L47" s="1370"/>
      <c r="M47" s="1370"/>
      <c r="N47" s="1370"/>
      <c r="O47" s="1370"/>
      <c r="P47" s="1370"/>
      <c r="Q47" s="1717"/>
      <c r="R47" s="1717"/>
    </row>
    <row r="48" spans="1:18" ht="14.25" customHeight="1" x14ac:dyDescent="0.25">
      <c r="A48" s="1370"/>
      <c r="B48" s="1268"/>
      <c r="C48" s="1123" t="s">
        <v>1650</v>
      </c>
      <c r="D48" s="1123"/>
      <c r="E48" s="1610"/>
      <c r="F48" s="1123"/>
      <c r="G48" s="1425">
        <v>45798239413</v>
      </c>
      <c r="H48" s="998"/>
      <c r="I48" s="1425">
        <v>0</v>
      </c>
      <c r="J48" s="1370"/>
      <c r="K48" s="1370"/>
      <c r="L48" s="1370"/>
      <c r="M48" s="1370"/>
      <c r="N48" s="1370"/>
      <c r="O48" s="1370"/>
      <c r="P48" s="1370"/>
      <c r="Q48" s="1717"/>
      <c r="R48" s="1717"/>
    </row>
    <row r="49" spans="1:18" ht="14.25" customHeight="1" x14ac:dyDescent="0.25">
      <c r="A49" s="1370"/>
      <c r="B49" s="1268"/>
      <c r="C49" s="1123" t="s">
        <v>2052</v>
      </c>
      <c r="D49" s="1123"/>
      <c r="E49" s="1610"/>
      <c r="F49" s="1123"/>
      <c r="G49" s="1425"/>
      <c r="H49" s="998"/>
      <c r="I49" s="1425">
        <v>0</v>
      </c>
      <c r="J49" s="1370"/>
      <c r="K49" s="1370"/>
      <c r="L49" s="1370"/>
      <c r="M49" s="1370"/>
      <c r="N49" s="1370"/>
      <c r="O49" s="1370"/>
      <c r="P49" s="1370"/>
      <c r="Q49" s="1717"/>
      <c r="R49" s="1717"/>
    </row>
    <row r="50" spans="1:18" ht="14.25" customHeight="1" x14ac:dyDescent="0.25">
      <c r="A50" s="1370"/>
      <c r="B50" s="1268"/>
      <c r="C50" s="1123" t="s">
        <v>1588</v>
      </c>
      <c r="D50" s="1123"/>
      <c r="E50" s="1610"/>
      <c r="F50" s="1123"/>
      <c r="G50" s="1425">
        <v>600785242710</v>
      </c>
      <c r="H50" s="998"/>
      <c r="I50" s="1425">
        <v>793228547592</v>
      </c>
      <c r="J50" s="1370"/>
      <c r="K50" s="1370"/>
      <c r="L50" s="1370"/>
      <c r="M50" s="1370"/>
      <c r="N50" s="1370"/>
      <c r="O50" s="1370"/>
      <c r="P50" s="1370"/>
      <c r="Q50" s="1717"/>
      <c r="R50" s="1717"/>
    </row>
    <row r="51" spans="1:18" ht="14.25" customHeight="1" x14ac:dyDescent="0.25">
      <c r="A51" s="1370"/>
      <c r="B51" s="1268"/>
      <c r="C51" s="1123" t="s">
        <v>2111</v>
      </c>
      <c r="D51" s="1123"/>
      <c r="E51" s="1610"/>
      <c r="F51" s="1123"/>
      <c r="G51" s="1425">
        <v>27647181569</v>
      </c>
      <c r="H51" s="998"/>
      <c r="I51" s="1813">
        <v>66626090658</v>
      </c>
      <c r="J51" s="1370"/>
      <c r="K51" s="1370"/>
      <c r="L51" s="1370"/>
      <c r="M51" s="1370"/>
      <c r="N51" s="1370"/>
      <c r="O51" s="1370"/>
      <c r="P51" s="1370"/>
      <c r="Q51" s="1717"/>
      <c r="R51" s="1717"/>
    </row>
    <row r="52" spans="1:18" ht="14.25" customHeight="1" x14ac:dyDescent="0.25">
      <c r="A52" s="1370"/>
      <c r="B52" s="1268"/>
      <c r="C52" s="1123" t="s">
        <v>1649</v>
      </c>
      <c r="D52" s="1123"/>
      <c r="E52" s="1610"/>
      <c r="F52" s="1123"/>
      <c r="G52" s="1425">
        <v>68475219221</v>
      </c>
      <c r="H52" s="998"/>
      <c r="I52" s="1813">
        <v>31136031750</v>
      </c>
      <c r="J52" s="1370"/>
      <c r="K52" s="1370"/>
      <c r="L52" s="1370"/>
      <c r="M52" s="1370"/>
      <c r="N52" s="1370"/>
      <c r="O52" s="1370"/>
      <c r="P52" s="1370"/>
      <c r="Q52" s="1717"/>
      <c r="R52" s="1717"/>
    </row>
    <row r="53" spans="1:18" ht="14.25" customHeight="1" x14ac:dyDescent="0.25">
      <c r="A53" s="1370"/>
      <c r="B53" s="1268"/>
      <c r="C53" s="1123" t="s">
        <v>1809</v>
      </c>
      <c r="D53" s="1123"/>
      <c r="E53" s="1610"/>
      <c r="F53" s="1123"/>
      <c r="G53" s="1425">
        <v>576046657642</v>
      </c>
      <c r="H53" s="998"/>
      <c r="I53" s="1425">
        <v>90144323677</v>
      </c>
      <c r="J53" s="1370"/>
      <c r="K53" s="1370"/>
      <c r="L53" s="1370"/>
      <c r="M53" s="1370"/>
      <c r="N53" s="1370"/>
      <c r="O53" s="1370"/>
      <c r="P53" s="1370"/>
      <c r="Q53" s="1717"/>
      <c r="R53" s="1717"/>
    </row>
    <row r="54" spans="1:18" ht="14.25" customHeight="1" x14ac:dyDescent="0.25">
      <c r="A54" s="1370"/>
      <c r="B54" s="1268"/>
      <c r="C54" s="1123" t="s">
        <v>2056</v>
      </c>
      <c r="D54" s="1123"/>
      <c r="E54" s="1610"/>
      <c r="F54" s="1123"/>
      <c r="G54" s="1425">
        <v>174448787467</v>
      </c>
      <c r="H54" s="998"/>
      <c r="I54" s="1425">
        <v>28240972247</v>
      </c>
      <c r="J54" s="1370"/>
      <c r="K54" s="1370"/>
      <c r="L54" s="1370"/>
      <c r="M54" s="1370"/>
      <c r="N54" s="1370"/>
      <c r="O54" s="1370"/>
      <c r="P54" s="1370"/>
      <c r="Q54" s="1717"/>
      <c r="R54" s="1717"/>
    </row>
    <row r="55" spans="1:18" ht="14.25" customHeight="1" x14ac:dyDescent="0.25">
      <c r="A55" s="1370"/>
      <c r="B55" s="1268"/>
      <c r="C55" s="1123" t="s">
        <v>1839</v>
      </c>
      <c r="D55" s="1123"/>
      <c r="E55" s="1610"/>
      <c r="F55" s="1123"/>
      <c r="G55" s="1425">
        <v>22589037947</v>
      </c>
      <c r="H55" s="998"/>
      <c r="I55" s="1425">
        <v>683331300</v>
      </c>
      <c r="J55" s="1370"/>
      <c r="K55" s="1370"/>
      <c r="L55" s="1370"/>
      <c r="M55" s="1370"/>
      <c r="N55" s="1370"/>
      <c r="O55" s="1370"/>
      <c r="P55" s="1370"/>
      <c r="Q55" s="1717"/>
      <c r="R55" s="1717"/>
    </row>
    <row r="56" spans="1:18" ht="14.25" customHeight="1" x14ac:dyDescent="0.25">
      <c r="A56" s="1370"/>
      <c r="B56" s="1268"/>
      <c r="C56" s="1123" t="s">
        <v>1593</v>
      </c>
      <c r="D56" s="1123"/>
      <c r="E56" s="1610"/>
      <c r="F56" s="1123"/>
      <c r="G56" s="1425">
        <v>270928704650</v>
      </c>
      <c r="H56" s="998"/>
      <c r="I56" s="1425">
        <v>114619027345</v>
      </c>
      <c r="J56" s="1370"/>
      <c r="K56" s="1370"/>
      <c r="L56" s="1370"/>
      <c r="M56" s="1370"/>
      <c r="N56" s="1370"/>
      <c r="O56" s="1370"/>
      <c r="P56" s="1370"/>
      <c r="Q56" s="1717"/>
      <c r="R56" s="1717"/>
    </row>
    <row r="57" spans="1:18" ht="14.25" customHeight="1" x14ac:dyDescent="0.25">
      <c r="A57" s="1370"/>
      <c r="B57" s="1268"/>
      <c r="C57" s="1123" t="s">
        <v>1646</v>
      </c>
      <c r="D57" s="1123"/>
      <c r="E57" s="1610"/>
      <c r="F57" s="1123"/>
      <c r="G57" s="1425">
        <v>284753770495</v>
      </c>
      <c r="H57" s="998"/>
      <c r="I57" s="1425">
        <v>147220110738</v>
      </c>
      <c r="J57" s="1370"/>
      <c r="K57" s="1370"/>
      <c r="L57" s="1370"/>
      <c r="M57" s="1370"/>
      <c r="N57" s="1370"/>
      <c r="O57" s="1370"/>
      <c r="P57" s="1370"/>
      <c r="Q57" s="1717"/>
      <c r="R57" s="1717"/>
    </row>
    <row r="58" spans="1:18" ht="14.25" customHeight="1" x14ac:dyDescent="0.25">
      <c r="A58" s="1370"/>
      <c r="B58" s="1268"/>
      <c r="C58" s="1123" t="s">
        <v>2260</v>
      </c>
      <c r="D58" s="1123"/>
      <c r="E58" s="1610"/>
      <c r="F58" s="1123"/>
      <c r="G58" s="1425">
        <v>582593342802</v>
      </c>
      <c r="H58" s="998"/>
      <c r="I58" s="1425">
        <v>469148187237</v>
      </c>
      <c r="J58" s="1370"/>
      <c r="K58" s="1370"/>
      <c r="L58" s="1370"/>
      <c r="M58" s="1370"/>
      <c r="N58" s="1370"/>
      <c r="O58" s="1370"/>
      <c r="P58" s="1370"/>
      <c r="Q58" s="1717"/>
      <c r="R58" s="1717"/>
    </row>
    <row r="59" spans="1:18" ht="14.25" customHeight="1" x14ac:dyDescent="0.25">
      <c r="A59" s="1370"/>
      <c r="B59" s="1268"/>
      <c r="C59" s="1123" t="s">
        <v>1813</v>
      </c>
      <c r="D59" s="1123"/>
      <c r="E59" s="1610"/>
      <c r="F59" s="1123"/>
      <c r="G59" s="1425"/>
      <c r="H59" s="998"/>
      <c r="I59" s="1817">
        <v>0</v>
      </c>
      <c r="J59" s="1370"/>
      <c r="K59" s="1370"/>
      <c r="L59" s="1370"/>
      <c r="M59" s="1370"/>
      <c r="N59" s="1370"/>
      <c r="O59" s="1370"/>
      <c r="P59" s="1370"/>
      <c r="Q59" s="1717"/>
      <c r="R59" s="1717"/>
    </row>
    <row r="60" spans="1:18" ht="14.25" customHeight="1" x14ac:dyDescent="0.25">
      <c r="A60" s="1370"/>
      <c r="B60" s="1268"/>
      <c r="C60" s="1123" t="s">
        <v>1615</v>
      </c>
      <c r="D60" s="1123"/>
      <c r="E60" s="1610"/>
      <c r="F60" s="1123"/>
      <c r="G60" s="1425">
        <v>702002793659</v>
      </c>
      <c r="H60" s="998"/>
      <c r="I60" s="1425">
        <v>73594683100</v>
      </c>
      <c r="J60" s="1370"/>
      <c r="K60" s="1370"/>
      <c r="L60" s="1370"/>
      <c r="M60" s="1370"/>
      <c r="N60" s="1370"/>
      <c r="O60" s="1370"/>
      <c r="P60" s="1370"/>
      <c r="Q60" s="1717"/>
      <c r="R60" s="1717"/>
    </row>
    <row r="61" spans="1:18" ht="14.25" customHeight="1" x14ac:dyDescent="0.25">
      <c r="A61" s="1370"/>
      <c r="B61" s="1268"/>
      <c r="C61" s="1123" t="s">
        <v>2112</v>
      </c>
      <c r="D61" s="1123"/>
      <c r="E61" s="1610"/>
      <c r="F61" s="1123"/>
      <c r="G61" s="1425">
        <v>1090809486</v>
      </c>
      <c r="H61" s="998"/>
      <c r="I61" s="1425">
        <v>10195216144</v>
      </c>
      <c r="J61" s="1370"/>
      <c r="K61" s="1370"/>
      <c r="L61" s="1370"/>
      <c r="M61" s="1370"/>
      <c r="N61" s="1370"/>
      <c r="O61" s="1370"/>
      <c r="P61" s="1370"/>
      <c r="Q61" s="1717"/>
      <c r="R61" s="1717"/>
    </row>
    <row r="62" spans="1:18" ht="14.25" customHeight="1" x14ac:dyDescent="0.25">
      <c r="A62" s="1370"/>
      <c r="B62" s="1268"/>
      <c r="C62" s="1123" t="s">
        <v>1616</v>
      </c>
      <c r="D62" s="1123"/>
      <c r="E62" s="1610"/>
      <c r="F62" s="1123"/>
      <c r="G62" s="1425">
        <v>39481092238</v>
      </c>
      <c r="H62" s="998"/>
      <c r="I62" s="1425">
        <v>0</v>
      </c>
      <c r="J62" s="1370"/>
      <c r="K62" s="1370"/>
      <c r="L62" s="1370"/>
      <c r="M62" s="1370"/>
      <c r="N62" s="1370"/>
      <c r="O62" s="1370"/>
      <c r="P62" s="1370"/>
      <c r="Q62" s="1717"/>
      <c r="R62" s="1717"/>
    </row>
    <row r="63" spans="1:18" ht="14.25" customHeight="1" x14ac:dyDescent="0.25">
      <c r="A63" s="1370"/>
      <c r="B63" s="1268"/>
      <c r="C63" s="1123" t="s">
        <v>2179</v>
      </c>
      <c r="D63" s="1123"/>
      <c r="E63" s="1610"/>
      <c r="F63" s="1123"/>
      <c r="G63" s="1425">
        <v>6747708922</v>
      </c>
      <c r="H63" s="998"/>
      <c r="I63" s="1425">
        <v>9397633405</v>
      </c>
      <c r="J63" s="1370"/>
      <c r="K63" s="1370"/>
      <c r="L63" s="1370"/>
      <c r="M63" s="1370"/>
      <c r="N63" s="1370"/>
      <c r="O63" s="1370"/>
      <c r="P63" s="1370"/>
      <c r="Q63" s="1717"/>
      <c r="R63" s="1717"/>
    </row>
    <row r="64" spans="1:18" ht="14.25" customHeight="1" x14ac:dyDescent="0.25">
      <c r="A64" s="1370"/>
      <c r="B64" s="1268"/>
      <c r="C64" s="1123" t="s">
        <v>1614</v>
      </c>
      <c r="D64" s="1123"/>
      <c r="E64" s="1610"/>
      <c r="F64" s="1123"/>
      <c r="G64" s="1425">
        <v>662386927085</v>
      </c>
      <c r="H64" s="998"/>
      <c r="I64" s="1425">
        <v>511970815973</v>
      </c>
      <c r="J64" s="1370"/>
      <c r="K64" s="1370"/>
      <c r="L64" s="1370"/>
      <c r="M64" s="1370"/>
      <c r="N64" s="1370"/>
      <c r="O64" s="1370"/>
      <c r="P64" s="1370"/>
      <c r="Q64" s="1717"/>
      <c r="R64" s="1717"/>
    </row>
    <row r="65" spans="1:18" ht="14.25" customHeight="1" x14ac:dyDescent="0.25">
      <c r="A65" s="1370"/>
      <c r="B65" s="1268"/>
      <c r="C65" s="1123" t="s">
        <v>2053</v>
      </c>
      <c r="D65" s="1123"/>
      <c r="E65" s="1610"/>
      <c r="F65" s="1123"/>
      <c r="G65" s="1425"/>
      <c r="H65" s="998"/>
      <c r="I65" s="1425">
        <v>1514021647</v>
      </c>
      <c r="J65" s="1370"/>
      <c r="K65" s="1370"/>
      <c r="L65" s="1370"/>
      <c r="M65" s="1370"/>
      <c r="N65" s="1370"/>
      <c r="O65" s="1370"/>
      <c r="P65" s="1370"/>
      <c r="Q65" s="1717"/>
      <c r="R65" s="1717"/>
    </row>
    <row r="66" spans="1:18" ht="14.25" customHeight="1" x14ac:dyDescent="0.25">
      <c r="A66" s="1370"/>
      <c r="B66" s="1268"/>
      <c r="C66" s="1123" t="s">
        <v>2054</v>
      </c>
      <c r="D66" s="1123"/>
      <c r="E66" s="1610"/>
      <c r="F66" s="1123"/>
      <c r="G66" s="1425">
        <v>147554256578</v>
      </c>
      <c r="H66" s="998"/>
      <c r="I66" s="1425">
        <v>30651083562</v>
      </c>
      <c r="J66" s="1370"/>
      <c r="K66" s="1370"/>
      <c r="L66" s="1370"/>
      <c r="M66" s="1370"/>
      <c r="N66" s="1370"/>
      <c r="O66" s="1370"/>
      <c r="P66" s="1370"/>
      <c r="Q66" s="1717"/>
      <c r="R66" s="1717"/>
    </row>
    <row r="67" spans="1:18" ht="14.25" customHeight="1" x14ac:dyDescent="0.25">
      <c r="A67" s="1370"/>
      <c r="B67" s="1268"/>
      <c r="C67" s="1123" t="s">
        <v>1618</v>
      </c>
      <c r="D67" s="1123"/>
      <c r="E67" s="1610"/>
      <c r="F67" s="1123"/>
      <c r="G67" s="1425"/>
      <c r="H67" s="998"/>
      <c r="I67" s="1425">
        <v>86796895464</v>
      </c>
      <c r="J67" s="1370"/>
      <c r="K67" s="1370"/>
      <c r="L67" s="1370"/>
      <c r="M67" s="1370"/>
      <c r="N67" s="1370"/>
      <c r="O67" s="1370"/>
      <c r="P67" s="1370"/>
      <c r="Q67" s="1717"/>
      <c r="R67" s="1717"/>
    </row>
    <row r="68" spans="1:18" ht="14.25" customHeight="1" x14ac:dyDescent="0.25">
      <c r="A68" s="1370"/>
      <c r="B68" s="1268"/>
      <c r="C68" s="1123" t="s">
        <v>1841</v>
      </c>
      <c r="D68" s="1123"/>
      <c r="E68" s="1610"/>
      <c r="F68" s="1123"/>
      <c r="G68" s="1425">
        <v>12692211025</v>
      </c>
      <c r="H68" s="998"/>
      <c r="I68" s="1425">
        <v>11131267612</v>
      </c>
      <c r="J68" s="1370"/>
      <c r="K68" s="1370"/>
      <c r="L68" s="1370"/>
      <c r="M68" s="1370"/>
      <c r="N68" s="1370"/>
      <c r="O68" s="1370"/>
      <c r="P68" s="1370"/>
      <c r="Q68" s="1717"/>
      <c r="R68" s="1717"/>
    </row>
    <row r="69" spans="1:18" ht="14.25" customHeight="1" x14ac:dyDescent="0.25">
      <c r="A69" s="1370"/>
      <c r="B69" s="1268"/>
      <c r="C69" s="1123" t="s">
        <v>1645</v>
      </c>
      <c r="D69" s="1123"/>
      <c r="E69" s="1610"/>
      <c r="F69" s="1123"/>
      <c r="G69" s="1425"/>
      <c r="H69" s="998"/>
      <c r="I69" s="1425">
        <v>17284807338</v>
      </c>
      <c r="J69" s="1370"/>
      <c r="K69" s="1370"/>
      <c r="L69" s="1370"/>
      <c r="M69" s="1370"/>
      <c r="N69" s="1370"/>
      <c r="O69" s="1370"/>
      <c r="P69" s="1370"/>
      <c r="Q69" s="1717"/>
      <c r="R69" s="1717"/>
    </row>
    <row r="70" spans="1:18" ht="14.25" customHeight="1" x14ac:dyDescent="0.25">
      <c r="A70" s="1370"/>
      <c r="B70" s="1268"/>
      <c r="C70" s="1123" t="s">
        <v>2113</v>
      </c>
      <c r="D70" s="1123"/>
      <c r="E70" s="1610"/>
      <c r="F70" s="1123"/>
      <c r="G70" s="1425"/>
      <c r="H70" s="998"/>
      <c r="I70" s="1425">
        <v>0</v>
      </c>
      <c r="J70" s="1370"/>
      <c r="K70" s="1370"/>
      <c r="L70" s="1370"/>
      <c r="M70" s="1370"/>
      <c r="N70" s="1370"/>
      <c r="O70" s="1370"/>
      <c r="P70" s="1370"/>
      <c r="Q70" s="1717"/>
      <c r="R70" s="1717"/>
    </row>
    <row r="71" spans="1:18" ht="14.25" customHeight="1" x14ac:dyDescent="0.25">
      <c r="A71" s="1370"/>
      <c r="B71" s="1268"/>
      <c r="C71" s="1123" t="s">
        <v>2055</v>
      </c>
      <c r="D71" s="1123"/>
      <c r="E71" s="1610"/>
      <c r="F71" s="1123"/>
      <c r="G71" s="1425">
        <v>38494133010</v>
      </c>
      <c r="H71" s="998"/>
      <c r="I71" s="1817">
        <v>0</v>
      </c>
      <c r="J71" s="1370"/>
      <c r="K71" s="1370"/>
      <c r="L71" s="1370"/>
      <c r="M71" s="1370"/>
      <c r="N71" s="1370"/>
      <c r="O71" s="1370"/>
      <c r="P71" s="1370"/>
      <c r="Q71" s="1717"/>
      <c r="R71" s="1717"/>
    </row>
    <row r="72" spans="1:18" ht="14.25" customHeight="1" x14ac:dyDescent="0.25">
      <c r="A72" s="1370"/>
      <c r="B72" s="1268"/>
      <c r="C72" s="1123" t="s">
        <v>2114</v>
      </c>
      <c r="D72" s="1123"/>
      <c r="E72" s="1610"/>
      <c r="F72" s="1123"/>
      <c r="G72" s="1425">
        <v>12059652759</v>
      </c>
      <c r="H72" s="998"/>
      <c r="I72" s="1425">
        <v>0</v>
      </c>
      <c r="J72" s="1370"/>
      <c r="K72" s="1370"/>
      <c r="L72" s="1370"/>
      <c r="M72" s="1370"/>
      <c r="N72" s="1370"/>
      <c r="O72" s="1370"/>
      <c r="P72" s="1370"/>
      <c r="Q72" s="1717"/>
      <c r="R72" s="1717"/>
    </row>
    <row r="73" spans="1:18" ht="14.25" customHeight="1" x14ac:dyDescent="0.25">
      <c r="A73" s="1370"/>
      <c r="B73" s="1268"/>
      <c r="C73" s="1123" t="s">
        <v>2115</v>
      </c>
      <c r="D73" s="1123"/>
      <c r="E73" s="1610"/>
      <c r="F73" s="1123"/>
      <c r="G73" s="1425"/>
      <c r="H73" s="998"/>
      <c r="I73" s="1425">
        <v>0</v>
      </c>
      <c r="J73" s="1370"/>
      <c r="K73" s="1370"/>
      <c r="L73" s="1370"/>
      <c r="M73" s="1370"/>
      <c r="N73" s="1370"/>
      <c r="O73" s="1370"/>
      <c r="P73" s="1370"/>
      <c r="Q73" s="1717"/>
      <c r="R73" s="1717"/>
    </row>
    <row r="74" spans="1:18" ht="14.25" customHeight="1" x14ac:dyDescent="0.25">
      <c r="A74" s="1370"/>
      <c r="B74" s="1268"/>
      <c r="C74" s="1123" t="s">
        <v>1801</v>
      </c>
      <c r="D74" s="1123"/>
      <c r="E74" s="1610"/>
      <c r="F74" s="1123"/>
      <c r="G74" s="1425">
        <v>137425679990</v>
      </c>
      <c r="H74" s="998"/>
      <c r="I74" s="1425">
        <v>47486857947</v>
      </c>
      <c r="J74" s="1370"/>
      <c r="K74" s="1370"/>
      <c r="L74" s="1370"/>
      <c r="M74" s="1370"/>
      <c r="N74" s="1370"/>
      <c r="O74" s="1370"/>
      <c r="P74" s="1370"/>
      <c r="Q74" s="1717"/>
      <c r="R74" s="1717"/>
    </row>
    <row r="75" spans="1:18" ht="14.25" customHeight="1" x14ac:dyDescent="0.25">
      <c r="A75" s="1370"/>
      <c r="B75" s="1268"/>
      <c r="C75" s="1123" t="s">
        <v>1656</v>
      </c>
      <c r="D75" s="1123"/>
      <c r="E75" s="1610"/>
      <c r="F75" s="1123"/>
      <c r="G75" s="1425">
        <v>11231317441</v>
      </c>
      <c r="H75" s="998"/>
      <c r="I75" s="1425">
        <v>5186454685</v>
      </c>
      <c r="J75" s="1370"/>
      <c r="K75" s="1370"/>
      <c r="L75" s="1370"/>
      <c r="M75" s="1370"/>
      <c r="N75" s="1370"/>
      <c r="O75" s="1370"/>
      <c r="P75" s="1370"/>
      <c r="Q75" s="1717"/>
      <c r="R75" s="1717"/>
    </row>
    <row r="76" spans="1:18" ht="14.25" customHeight="1" x14ac:dyDescent="0.25">
      <c r="A76" s="1370"/>
      <c r="B76" s="1268"/>
      <c r="C76" s="1123" t="s">
        <v>1916</v>
      </c>
      <c r="D76" s="1123"/>
      <c r="E76" s="1610"/>
      <c r="F76" s="1123"/>
      <c r="G76" s="1425"/>
      <c r="H76" s="998"/>
      <c r="I76" s="1425">
        <v>35387540000</v>
      </c>
      <c r="J76" s="1370"/>
      <c r="K76" s="1370"/>
      <c r="L76" s="1370"/>
      <c r="M76" s="1370"/>
      <c r="N76" s="1370"/>
      <c r="O76" s="1370"/>
      <c r="P76" s="1370"/>
      <c r="Q76" s="1717"/>
      <c r="R76" s="1717"/>
    </row>
    <row r="77" spans="1:18" ht="14.25" customHeight="1" x14ac:dyDescent="0.25">
      <c r="A77" s="1370"/>
      <c r="B77" s="1268"/>
      <c r="C77" s="1123" t="s">
        <v>2116</v>
      </c>
      <c r="D77" s="1123"/>
      <c r="E77" s="1610"/>
      <c r="F77" s="1123"/>
      <c r="G77" s="1425">
        <v>23859030494</v>
      </c>
      <c r="H77" s="998"/>
      <c r="I77" s="1425">
        <v>27475676764</v>
      </c>
      <c r="J77" s="1370"/>
      <c r="K77" s="1370"/>
      <c r="L77" s="1370"/>
      <c r="M77" s="1370"/>
      <c r="N77" s="1370"/>
      <c r="O77" s="1370"/>
      <c r="P77" s="1370"/>
      <c r="Q77" s="1717"/>
      <c r="R77" s="1717"/>
    </row>
    <row r="78" spans="1:18" ht="14.25" customHeight="1" x14ac:dyDescent="0.25">
      <c r="A78" s="1370"/>
      <c r="B78" s="1268"/>
      <c r="C78" s="1123" t="s">
        <v>1811</v>
      </c>
      <c r="D78" s="1123"/>
      <c r="E78" s="1610"/>
      <c r="F78" s="1123"/>
      <c r="G78" s="1425">
        <v>114240597015</v>
      </c>
      <c r="H78" s="998"/>
      <c r="I78" s="1425">
        <v>0</v>
      </c>
      <c r="J78" s="1370"/>
      <c r="K78" s="1370"/>
      <c r="L78" s="1370"/>
      <c r="M78" s="1370"/>
      <c r="N78" s="1370"/>
      <c r="O78" s="1370"/>
      <c r="P78" s="1370"/>
      <c r="Q78" s="1717"/>
      <c r="R78" s="1717"/>
    </row>
    <row r="79" spans="1:18" ht="14.25" customHeight="1" x14ac:dyDescent="0.25">
      <c r="A79" s="1370"/>
      <c r="B79" s="1268"/>
      <c r="C79" s="1123" t="s">
        <v>2117</v>
      </c>
      <c r="D79" s="1123"/>
      <c r="E79" s="1610"/>
      <c r="F79" s="1123"/>
      <c r="G79" s="1425"/>
      <c r="H79" s="998"/>
      <c r="I79" s="1425">
        <v>3009036800</v>
      </c>
      <c r="J79" s="1370"/>
      <c r="K79" s="1370"/>
      <c r="L79" s="1370"/>
      <c r="M79" s="1370"/>
      <c r="N79" s="1370"/>
      <c r="O79" s="1370"/>
      <c r="P79" s="1370"/>
      <c r="Q79" s="1717"/>
      <c r="R79" s="1717"/>
    </row>
    <row r="80" spans="1:18" ht="14.25" customHeight="1" x14ac:dyDescent="0.25">
      <c r="A80" s="1370"/>
      <c r="B80" s="1268"/>
      <c r="C80" s="1123" t="s">
        <v>1651</v>
      </c>
      <c r="D80" s="1123"/>
      <c r="E80" s="1610"/>
      <c r="F80" s="1123"/>
      <c r="G80" s="1425">
        <v>47717400351</v>
      </c>
      <c r="H80" s="998"/>
      <c r="I80" s="1425">
        <v>11909317143</v>
      </c>
      <c r="J80" s="1370"/>
      <c r="K80" s="1370"/>
      <c r="L80" s="1370"/>
      <c r="M80" s="1370"/>
      <c r="N80" s="1370"/>
      <c r="O80" s="1370"/>
      <c r="P80" s="1370"/>
      <c r="Q80" s="1717"/>
      <c r="R80" s="1717"/>
    </row>
    <row r="81" spans="1:18" ht="14.25" customHeight="1" x14ac:dyDescent="0.25">
      <c r="A81" s="1370"/>
      <c r="B81" s="1268"/>
      <c r="C81" s="1123" t="s">
        <v>2118</v>
      </c>
      <c r="D81" s="1123"/>
      <c r="E81" s="1610"/>
      <c r="F81" s="1123"/>
      <c r="G81" s="1425"/>
      <c r="H81" s="998"/>
      <c r="I81" s="1425">
        <v>20960055864</v>
      </c>
      <c r="J81" s="1370"/>
      <c r="K81" s="1370"/>
      <c r="L81" s="1370"/>
      <c r="M81" s="1370"/>
      <c r="N81" s="1370"/>
      <c r="O81" s="1370"/>
      <c r="P81" s="1370"/>
      <c r="Q81" s="1717"/>
      <c r="R81" s="1717"/>
    </row>
    <row r="82" spans="1:18" ht="14.25" customHeight="1" x14ac:dyDescent="0.25">
      <c r="A82" s="1370"/>
      <c r="B82" s="1268"/>
      <c r="C82" s="1123" t="s">
        <v>1828</v>
      </c>
      <c r="D82" s="1123"/>
      <c r="E82" s="1610"/>
      <c r="F82" s="1123"/>
      <c r="G82" s="1425">
        <v>451307844850</v>
      </c>
      <c r="H82" s="998"/>
      <c r="I82" s="1425">
        <v>276968268239</v>
      </c>
      <c r="J82" s="1370"/>
      <c r="K82" s="1370"/>
      <c r="L82" s="1370"/>
      <c r="M82" s="1370"/>
      <c r="N82" s="1370"/>
      <c r="O82" s="1370"/>
      <c r="P82" s="1370"/>
      <c r="Q82" s="1717"/>
      <c r="R82" s="1717"/>
    </row>
    <row r="83" spans="1:18" ht="14.25" customHeight="1" x14ac:dyDescent="0.25">
      <c r="A83" s="1370"/>
      <c r="B83" s="1268"/>
      <c r="C83" s="1123" t="s">
        <v>1829</v>
      </c>
      <c r="D83" s="1123"/>
      <c r="E83" s="1610"/>
      <c r="F83" s="1123"/>
      <c r="G83" s="1425"/>
      <c r="H83" s="998"/>
      <c r="I83" s="1425">
        <v>2904706279</v>
      </c>
      <c r="J83" s="1370"/>
      <c r="K83" s="1370"/>
      <c r="L83" s="1370"/>
      <c r="M83" s="1370"/>
      <c r="N83" s="1370"/>
      <c r="O83" s="1370"/>
      <c r="P83" s="1370"/>
      <c r="Q83" s="1717"/>
      <c r="R83" s="1717"/>
    </row>
    <row r="84" spans="1:18" ht="14.25" customHeight="1" x14ac:dyDescent="0.25">
      <c r="A84" s="1370"/>
      <c r="B84" s="1268"/>
      <c r="C84" s="1123" t="s">
        <v>1800</v>
      </c>
      <c r="D84" s="1123"/>
      <c r="E84" s="1610"/>
      <c r="F84" s="1123"/>
      <c r="G84" s="1425">
        <v>91396034096</v>
      </c>
      <c r="H84" s="998"/>
      <c r="I84" s="1425">
        <v>29994998168</v>
      </c>
      <c r="J84" s="1370"/>
      <c r="K84" s="1370"/>
      <c r="L84" s="1370"/>
      <c r="M84" s="1370"/>
      <c r="N84" s="1370"/>
      <c r="O84" s="1370"/>
      <c r="P84" s="1370"/>
      <c r="Q84" s="1717"/>
      <c r="R84" s="1717"/>
    </row>
    <row r="85" spans="1:18" ht="14.25" customHeight="1" x14ac:dyDescent="0.25">
      <c r="A85" s="1370"/>
      <c r="B85" s="1268"/>
      <c r="C85" s="1123" t="s">
        <v>1654</v>
      </c>
      <c r="D85" s="1123"/>
      <c r="E85" s="1610"/>
      <c r="F85" s="1123"/>
      <c r="G85" s="1425">
        <v>18747467295</v>
      </c>
      <c r="H85" s="998"/>
      <c r="I85" s="1425">
        <v>0</v>
      </c>
      <c r="J85" s="1370"/>
      <c r="K85" s="1370"/>
      <c r="L85" s="1370"/>
      <c r="M85" s="1370"/>
      <c r="N85" s="1370"/>
      <c r="O85" s="1370"/>
      <c r="P85" s="1370"/>
      <c r="Q85" s="1717"/>
      <c r="R85" s="1717"/>
    </row>
    <row r="86" spans="1:18" ht="14.25" customHeight="1" x14ac:dyDescent="0.25">
      <c r="A86" s="1370"/>
      <c r="B86" s="1268"/>
      <c r="C86" s="1123" t="s">
        <v>1808</v>
      </c>
      <c r="D86" s="1123"/>
      <c r="E86" s="1610"/>
      <c r="F86" s="1123"/>
      <c r="G86" s="1425">
        <v>21399272544</v>
      </c>
      <c r="H86" s="998"/>
      <c r="I86" s="1425">
        <v>2456974746</v>
      </c>
      <c r="J86" s="1370"/>
      <c r="K86" s="1370"/>
      <c r="L86" s="1370"/>
      <c r="M86" s="1370"/>
      <c r="N86" s="1370"/>
      <c r="O86" s="1370"/>
      <c r="P86" s="1370"/>
      <c r="Q86" s="1717"/>
      <c r="R86" s="1717"/>
    </row>
    <row r="87" spans="1:18" ht="14.25" customHeight="1" x14ac:dyDescent="0.25">
      <c r="A87" s="1370"/>
      <c r="B87" s="1268"/>
      <c r="C87" s="1123" t="s">
        <v>2119</v>
      </c>
      <c r="D87" s="1123"/>
      <c r="E87" s="1610"/>
      <c r="F87" s="1123"/>
      <c r="G87" s="1425">
        <v>60039909278</v>
      </c>
      <c r="H87" s="998"/>
      <c r="I87" s="1425">
        <v>64665801800</v>
      </c>
      <c r="J87" s="1370"/>
      <c r="K87" s="1370"/>
      <c r="L87" s="1370"/>
      <c r="M87" s="1370"/>
      <c r="N87" s="1370"/>
      <c r="O87" s="1370"/>
      <c r="P87" s="1370"/>
      <c r="Q87" s="1717"/>
      <c r="R87" s="1717"/>
    </row>
    <row r="88" spans="1:18" ht="14.25" customHeight="1" x14ac:dyDescent="0.25">
      <c r="A88" s="1370"/>
      <c r="B88" s="1268"/>
      <c r="C88" s="1123" t="s">
        <v>1798</v>
      </c>
      <c r="D88" s="1123"/>
      <c r="E88" s="1610"/>
      <c r="F88" s="1123"/>
      <c r="G88" s="1425">
        <v>347023623482</v>
      </c>
      <c r="H88" s="998"/>
      <c r="I88" s="1425">
        <v>8479861968</v>
      </c>
      <c r="J88" s="1370"/>
      <c r="K88" s="1370"/>
      <c r="L88" s="1370"/>
      <c r="M88" s="1370"/>
      <c r="N88" s="1370"/>
      <c r="O88" s="1370"/>
      <c r="P88" s="1370"/>
      <c r="Q88" s="1717"/>
      <c r="R88" s="1717"/>
    </row>
    <row r="89" spans="1:18" ht="14.25" customHeight="1" x14ac:dyDescent="0.25">
      <c r="A89" s="1370"/>
      <c r="B89" s="1268"/>
      <c r="C89" s="1123" t="s">
        <v>1830</v>
      </c>
      <c r="D89" s="1123"/>
      <c r="E89" s="1610"/>
      <c r="F89" s="1123"/>
      <c r="G89" s="1425">
        <v>238336479008</v>
      </c>
      <c r="H89" s="998"/>
      <c r="I89" s="1425">
        <v>67931594745</v>
      </c>
      <c r="J89" s="1370"/>
      <c r="K89" s="1370"/>
      <c r="L89" s="1370"/>
      <c r="M89" s="1370"/>
      <c r="N89" s="1370"/>
      <c r="O89" s="1370"/>
      <c r="P89" s="1370"/>
      <c r="Q89" s="1717"/>
      <c r="R89" s="1717"/>
    </row>
    <row r="90" spans="1:18" ht="14.25" customHeight="1" x14ac:dyDescent="0.25">
      <c r="A90" s="1370"/>
      <c r="B90" s="1268"/>
      <c r="C90" s="1123" t="s">
        <v>2120</v>
      </c>
      <c r="D90" s="1123"/>
      <c r="E90" s="1610"/>
      <c r="F90" s="1123"/>
      <c r="G90" s="1425">
        <v>74527812500</v>
      </c>
      <c r="H90" s="998"/>
      <c r="I90" s="1425">
        <v>27876028529</v>
      </c>
      <c r="J90" s="1370"/>
      <c r="K90" s="1370"/>
      <c r="L90" s="1370"/>
      <c r="M90" s="1370"/>
      <c r="N90" s="1370"/>
      <c r="O90" s="1370"/>
      <c r="P90" s="1370"/>
      <c r="Q90" s="1717"/>
      <c r="R90" s="1717"/>
    </row>
    <row r="91" spans="1:18" ht="14.25" customHeight="1" x14ac:dyDescent="0.25">
      <c r="A91" s="1370"/>
      <c r="B91" s="1268"/>
      <c r="C91" s="1123" t="s">
        <v>1806</v>
      </c>
      <c r="D91" s="1123"/>
      <c r="E91" s="1610"/>
      <c r="F91" s="1123"/>
      <c r="G91" s="1425">
        <v>178788955272</v>
      </c>
      <c r="H91" s="998"/>
      <c r="I91" s="1425">
        <v>18480958152</v>
      </c>
      <c r="J91" s="1370"/>
      <c r="K91" s="1370"/>
      <c r="L91" s="1370"/>
      <c r="M91" s="1370"/>
      <c r="N91" s="1370"/>
      <c r="O91" s="1370"/>
      <c r="P91" s="1370"/>
      <c r="Q91" s="1717"/>
      <c r="R91" s="1717"/>
    </row>
    <row r="92" spans="1:18" ht="14.25" customHeight="1" x14ac:dyDescent="0.25">
      <c r="A92" s="1370"/>
      <c r="B92" s="1268"/>
      <c r="C92" s="1123" t="s">
        <v>2121</v>
      </c>
      <c r="D92" s="1123"/>
      <c r="E92" s="1610"/>
      <c r="F92" s="1123"/>
      <c r="G92" s="1425">
        <v>866380060579</v>
      </c>
      <c r="H92" s="998"/>
      <c r="I92" s="1425">
        <v>131475567500</v>
      </c>
      <c r="J92" s="1370"/>
      <c r="K92" s="1370"/>
      <c r="L92" s="1370"/>
      <c r="M92" s="1370"/>
      <c r="N92" s="1370"/>
      <c r="O92" s="1370"/>
      <c r="P92" s="1370"/>
      <c r="Q92" s="1717"/>
      <c r="R92" s="1717"/>
    </row>
    <row r="93" spans="1:18" ht="14.25" customHeight="1" x14ac:dyDescent="0.25">
      <c r="A93" s="1370"/>
      <c r="B93" s="1268"/>
      <c r="C93" s="1123" t="s">
        <v>2122</v>
      </c>
      <c r="D93" s="1123"/>
      <c r="E93" s="1610"/>
      <c r="F93" s="1123"/>
      <c r="G93" s="1425"/>
      <c r="H93" s="998"/>
      <c r="I93" s="1425">
        <v>7347051260</v>
      </c>
      <c r="J93" s="1370"/>
      <c r="K93" s="1370"/>
      <c r="L93" s="1370"/>
      <c r="M93" s="1370"/>
      <c r="N93" s="1370"/>
      <c r="O93" s="1370"/>
      <c r="P93" s="1370"/>
      <c r="Q93" s="1717"/>
      <c r="R93" s="1717"/>
    </row>
    <row r="94" spans="1:18" ht="14.25" customHeight="1" x14ac:dyDescent="0.25">
      <c r="A94" s="1370"/>
      <c r="B94" s="1268"/>
      <c r="C94" s="1123" t="s">
        <v>1652</v>
      </c>
      <c r="D94" s="1123"/>
      <c r="E94" s="1610"/>
      <c r="F94" s="1123"/>
      <c r="G94" s="1425"/>
      <c r="H94" s="998"/>
      <c r="I94" s="1425">
        <v>0</v>
      </c>
      <c r="J94" s="1370"/>
      <c r="K94" s="1370"/>
      <c r="L94" s="1370"/>
      <c r="M94" s="1370"/>
      <c r="N94" s="1370"/>
      <c r="O94" s="1370"/>
      <c r="P94" s="1370"/>
      <c r="Q94" s="1717"/>
      <c r="R94" s="1717"/>
    </row>
    <row r="95" spans="1:18" ht="14.25" customHeight="1" x14ac:dyDescent="0.25">
      <c r="A95" s="1370"/>
      <c r="B95" s="1268"/>
      <c r="C95" s="1123" t="s">
        <v>1655</v>
      </c>
      <c r="D95" s="1123"/>
      <c r="E95" s="1610"/>
      <c r="F95" s="1123"/>
      <c r="G95" s="1425"/>
      <c r="H95" s="998"/>
      <c r="I95" s="1425">
        <v>0</v>
      </c>
      <c r="J95" s="1370"/>
      <c r="K95" s="1370"/>
      <c r="L95" s="1370"/>
      <c r="M95" s="1370"/>
      <c r="N95" s="1370"/>
      <c r="O95" s="1370"/>
      <c r="P95" s="1370"/>
      <c r="Q95" s="1717"/>
      <c r="R95" s="1717"/>
    </row>
    <row r="96" spans="1:18" ht="14.25" customHeight="1" x14ac:dyDescent="0.25">
      <c r="A96" s="1370"/>
      <c r="B96" s="1268"/>
      <c r="C96" s="1123" t="s">
        <v>1840</v>
      </c>
      <c r="D96" s="1123"/>
      <c r="E96" s="1610"/>
      <c r="F96" s="1123"/>
      <c r="G96" s="1425">
        <v>25650112000</v>
      </c>
      <c r="H96" s="998"/>
      <c r="I96" s="1425">
        <v>9686419098</v>
      </c>
      <c r="J96" s="1370"/>
      <c r="K96" s="1370"/>
      <c r="L96" s="1370"/>
      <c r="M96" s="1370"/>
      <c r="N96" s="1370"/>
      <c r="O96" s="1370"/>
      <c r="P96" s="1370"/>
      <c r="Q96" s="1717"/>
      <c r="R96" s="1717"/>
    </row>
    <row r="97" spans="1:18" ht="14.25" customHeight="1" x14ac:dyDescent="0.25">
      <c r="A97" s="1370"/>
      <c r="B97" s="1268"/>
      <c r="C97" s="1123" t="s">
        <v>1804</v>
      </c>
      <c r="D97" s="1123"/>
      <c r="E97" s="1610"/>
      <c r="F97" s="1123"/>
      <c r="G97" s="1425"/>
      <c r="H97" s="998"/>
      <c r="I97" s="1425">
        <v>0</v>
      </c>
      <c r="J97" s="1370"/>
      <c r="K97" s="1370"/>
      <c r="L97" s="1370"/>
      <c r="M97" s="1370"/>
      <c r="N97" s="1370"/>
      <c r="O97" s="1370"/>
      <c r="P97" s="1370"/>
      <c r="Q97" s="1717"/>
      <c r="R97" s="1717"/>
    </row>
    <row r="98" spans="1:18" ht="14.25" customHeight="1" x14ac:dyDescent="0.25">
      <c r="A98" s="1370"/>
      <c r="B98" s="1268"/>
      <c r="C98" s="1123" t="s">
        <v>1803</v>
      </c>
      <c r="D98" s="1123"/>
      <c r="E98" s="1610"/>
      <c r="F98" s="1123"/>
      <c r="G98" s="1425"/>
      <c r="H98" s="998"/>
      <c r="I98" s="1425">
        <v>63306447730</v>
      </c>
      <c r="J98" s="1370"/>
      <c r="K98" s="1370"/>
      <c r="L98" s="1370"/>
      <c r="M98" s="1370"/>
      <c r="N98" s="1370"/>
      <c r="O98" s="1370"/>
      <c r="P98" s="1370"/>
      <c r="Q98" s="1717"/>
      <c r="R98" s="1717"/>
    </row>
    <row r="99" spans="1:18" ht="14.25" customHeight="1" x14ac:dyDescent="0.25">
      <c r="A99" s="1370"/>
      <c r="B99" s="1268"/>
      <c r="C99" s="1123" t="s">
        <v>1644</v>
      </c>
      <c r="D99" s="1123"/>
      <c r="E99" s="1610"/>
      <c r="F99" s="1123"/>
      <c r="G99" s="1425">
        <v>61945376862</v>
      </c>
      <c r="H99" s="998"/>
      <c r="I99" s="1425">
        <v>21644870832</v>
      </c>
      <c r="J99" s="1370"/>
      <c r="K99" s="1370"/>
      <c r="L99" s="1370"/>
      <c r="M99" s="1370"/>
      <c r="N99" s="1370"/>
      <c r="O99" s="1370"/>
      <c r="P99" s="1370"/>
      <c r="Q99" s="1717"/>
      <c r="R99" s="1717"/>
    </row>
    <row r="100" spans="1:18" ht="14.25" customHeight="1" x14ac:dyDescent="0.25">
      <c r="A100" s="1370"/>
      <c r="B100" s="1268"/>
      <c r="C100" s="1123" t="s">
        <v>1882</v>
      </c>
      <c r="D100" s="1123"/>
      <c r="E100" s="1610"/>
      <c r="F100" s="1123"/>
      <c r="G100" s="1425">
        <v>1394325741888</v>
      </c>
      <c r="H100" s="998"/>
      <c r="I100" s="1425">
        <v>192894830415</v>
      </c>
      <c r="J100" s="1370"/>
      <c r="K100" s="1370"/>
      <c r="L100" s="1370"/>
      <c r="M100" s="1370"/>
      <c r="N100" s="1370"/>
      <c r="O100" s="1370"/>
      <c r="P100" s="1370"/>
      <c r="Q100" s="1717"/>
      <c r="R100" s="1717"/>
    </row>
    <row r="101" spans="1:18" ht="18.75" customHeight="1" thickBot="1" x14ac:dyDescent="0.3">
      <c r="A101" s="1370"/>
      <c r="B101" s="1268"/>
      <c r="C101" s="1610"/>
      <c r="D101" s="1123"/>
      <c r="E101" s="1610"/>
      <c r="F101" s="1123"/>
      <c r="G101" s="1571">
        <f>SUM(G44:G100)</f>
        <v>8603934562174</v>
      </c>
      <c r="H101" s="998">
        <f>SUM(H44:H57)</f>
        <v>0</v>
      </c>
      <c r="I101" s="1571">
        <f>SUM(I44:I100)</f>
        <v>3660765617339</v>
      </c>
      <c r="J101" s="1370"/>
      <c r="K101" s="1370"/>
      <c r="L101" s="1370"/>
      <c r="M101" s="1370"/>
      <c r="N101" s="1370"/>
      <c r="O101" s="1370"/>
      <c r="P101" s="1370"/>
      <c r="Q101" s="1717"/>
      <c r="R101" s="1717"/>
    </row>
    <row r="102" spans="1:18" ht="10.15" customHeight="1" thickTop="1" x14ac:dyDescent="0.25">
      <c r="A102" s="1370"/>
      <c r="B102" s="1268"/>
      <c r="C102" s="1610"/>
      <c r="D102" s="1123"/>
      <c r="E102" s="1610"/>
      <c r="F102" s="1123"/>
      <c r="G102" s="998"/>
      <c r="H102" s="998"/>
      <c r="I102" s="998"/>
      <c r="J102" s="1370"/>
      <c r="K102" s="1370"/>
      <c r="L102" s="1370"/>
      <c r="M102" s="1370"/>
      <c r="N102" s="1370"/>
      <c r="O102" s="1370"/>
      <c r="P102" s="1370"/>
      <c r="Q102" s="1717"/>
      <c r="R102" s="1717"/>
    </row>
    <row r="103" spans="1:18" ht="21.75" customHeight="1" x14ac:dyDescent="0.25">
      <c r="A103" s="1370"/>
      <c r="B103" s="1816" t="s">
        <v>2123</v>
      </c>
      <c r="C103" s="1816"/>
      <c r="D103" s="1816"/>
      <c r="E103" s="1816"/>
      <c r="F103" s="1816"/>
      <c r="G103" s="1816"/>
      <c r="H103" s="1816"/>
      <c r="I103" s="1816"/>
      <c r="J103" s="1370"/>
      <c r="K103" s="1370"/>
      <c r="L103" s="1370"/>
      <c r="M103" s="1370"/>
      <c r="N103" s="1370"/>
      <c r="O103" s="1370"/>
      <c r="P103" s="1370"/>
      <c r="Q103" s="1717"/>
      <c r="R103" s="1717"/>
    </row>
    <row r="104" spans="1:18" ht="33" customHeight="1" x14ac:dyDescent="0.6">
      <c r="A104" s="1145"/>
      <c r="B104" s="2021">
        <v>28</v>
      </c>
      <c r="C104" s="2021"/>
      <c r="D104" s="2021"/>
      <c r="E104" s="2021"/>
      <c r="F104" s="2021"/>
      <c r="G104" s="2021"/>
      <c r="H104" s="2021"/>
      <c r="I104" s="2021"/>
      <c r="J104" s="1370"/>
      <c r="K104" s="1370"/>
      <c r="L104" s="1370"/>
      <c r="M104" s="1370"/>
      <c r="N104" s="1370"/>
      <c r="O104" s="1370"/>
      <c r="P104" s="1370"/>
      <c r="Q104" s="1717"/>
      <c r="R104" s="1717"/>
    </row>
    <row r="105" spans="1:18" ht="15" customHeight="1" x14ac:dyDescent="0.25">
      <c r="A105" s="1145"/>
      <c r="B105" s="1816" t="s">
        <v>2302</v>
      </c>
      <c r="C105" s="1121" t="s">
        <v>1850</v>
      </c>
      <c r="D105" s="1145"/>
      <c r="E105" s="1145"/>
      <c r="F105" s="1145"/>
      <c r="G105" s="1145"/>
      <c r="H105" s="1145"/>
      <c r="I105" s="1145"/>
      <c r="J105" s="1370"/>
      <c r="K105" s="1370"/>
      <c r="L105" s="1370"/>
      <c r="M105" s="1370"/>
      <c r="N105" s="1370"/>
      <c r="O105" s="1370"/>
      <c r="P105" s="1370"/>
      <c r="Q105" s="1717"/>
      <c r="R105" s="1717"/>
    </row>
    <row r="106" spans="1:18" ht="15" customHeight="1" x14ac:dyDescent="0.25">
      <c r="A106" s="1370"/>
      <c r="D106" s="1123"/>
      <c r="E106" s="1610"/>
      <c r="F106" s="1123"/>
      <c r="G106" s="1147">
        <f>G39</f>
        <v>1403</v>
      </c>
      <c r="H106" s="1172"/>
      <c r="I106" s="1147">
        <f>I39</f>
        <v>1402</v>
      </c>
      <c r="J106" s="1370"/>
      <c r="K106" s="1370"/>
      <c r="L106" s="1370"/>
      <c r="M106" s="1370"/>
      <c r="N106" s="1370"/>
      <c r="O106" s="1370"/>
      <c r="P106" s="1370"/>
      <c r="Q106" s="1717"/>
      <c r="R106" s="1717"/>
    </row>
    <row r="107" spans="1:18" ht="15" customHeight="1" x14ac:dyDescent="0.25">
      <c r="A107" s="1370"/>
      <c r="B107" s="1268"/>
      <c r="C107" s="170"/>
      <c r="D107" s="1123"/>
      <c r="E107" s="1610"/>
      <c r="F107" s="1123"/>
      <c r="G107" s="1145" t="s">
        <v>1592</v>
      </c>
      <c r="H107" s="1145"/>
      <c r="I107" s="1145" t="s">
        <v>1592</v>
      </c>
      <c r="J107" s="1370"/>
      <c r="K107" s="1370"/>
      <c r="L107" s="1370"/>
      <c r="M107" s="1370"/>
      <c r="N107" s="1370"/>
      <c r="O107" s="1370"/>
      <c r="P107" s="1370"/>
      <c r="Q107" s="1717"/>
      <c r="R107" s="1717"/>
    </row>
    <row r="108" spans="1:18" ht="19.899999999999999" customHeight="1" x14ac:dyDescent="0.25">
      <c r="A108" s="1370"/>
      <c r="B108" s="1590"/>
      <c r="C108" s="1425" t="s">
        <v>1948</v>
      </c>
      <c r="D108" s="1122"/>
      <c r="E108" s="998"/>
      <c r="F108" s="1122"/>
      <c r="G108" s="1425">
        <v>1860313544119</v>
      </c>
      <c r="H108" s="1471"/>
      <c r="I108" s="1425">
        <v>175732248513</v>
      </c>
      <c r="J108" s="1370"/>
      <c r="K108" s="1370"/>
      <c r="L108" s="1370"/>
      <c r="M108" s="1370"/>
      <c r="N108" s="1370"/>
      <c r="O108" s="1370"/>
      <c r="P108" s="1370"/>
      <c r="Q108" s="1717"/>
      <c r="R108" s="1717"/>
    </row>
    <row r="109" spans="1:18" ht="19.899999999999999" customHeight="1" thickBot="1" x14ac:dyDescent="0.3">
      <c r="A109" s="1370"/>
      <c r="B109" s="1590"/>
      <c r="C109" s="1425"/>
      <c r="D109" s="1122"/>
      <c r="E109" s="998"/>
      <c r="F109" s="1122"/>
      <c r="G109" s="1818">
        <f>SUM(G108)</f>
        <v>1860313544119</v>
      </c>
      <c r="H109" s="1471"/>
      <c r="I109" s="1571">
        <f>SUM(I108)</f>
        <v>175732248513</v>
      </c>
      <c r="J109" s="1370"/>
      <c r="K109" s="1370"/>
      <c r="L109" s="1370"/>
      <c r="M109" s="1370"/>
      <c r="N109" s="1370"/>
      <c r="O109" s="1370"/>
      <c r="P109" s="1370"/>
      <c r="Q109" s="1717"/>
      <c r="R109" s="1717"/>
    </row>
    <row r="110" spans="1:18" ht="19.899999999999999" customHeight="1" thickTop="1" x14ac:dyDescent="0.25">
      <c r="A110" s="1370"/>
      <c r="B110" s="1590" t="s">
        <v>2296</v>
      </c>
      <c r="C110" s="1819" t="s">
        <v>1843</v>
      </c>
      <c r="D110" s="1122"/>
      <c r="E110" s="998"/>
      <c r="F110" s="1122"/>
      <c r="G110" s="1471"/>
      <c r="H110" s="1471"/>
      <c r="I110" s="1425"/>
      <c r="J110" s="1370"/>
      <c r="K110" s="1370"/>
      <c r="L110" s="1370"/>
      <c r="M110" s="1370"/>
      <c r="N110" s="1370"/>
      <c r="O110" s="1370"/>
      <c r="P110" s="1370"/>
      <c r="Q110" s="1717"/>
      <c r="R110" s="1717"/>
    </row>
    <row r="111" spans="1:18" ht="19.899999999999999" customHeight="1" x14ac:dyDescent="0.25">
      <c r="A111" s="1370"/>
      <c r="B111" s="1590"/>
      <c r="C111" s="1425" t="s">
        <v>1798</v>
      </c>
      <c r="D111" s="1122"/>
      <c r="E111" s="998"/>
      <c r="F111" s="1122"/>
      <c r="G111" s="1425">
        <v>184567351335</v>
      </c>
      <c r="H111" s="1471"/>
      <c r="I111" s="1425">
        <v>117544059304</v>
      </c>
      <c r="J111" s="1370"/>
      <c r="K111" s="1370"/>
      <c r="L111" s="1370"/>
      <c r="M111" s="1370"/>
      <c r="N111" s="1370"/>
      <c r="O111" s="1370"/>
      <c r="P111" s="1370"/>
      <c r="Q111" s="1717"/>
      <c r="R111" s="1717"/>
    </row>
    <row r="112" spans="1:18" ht="19.899999999999999" customHeight="1" x14ac:dyDescent="0.25">
      <c r="A112" s="1370"/>
      <c r="B112" s="1590"/>
      <c r="C112" s="1425" t="s">
        <v>1651</v>
      </c>
      <c r="D112" s="1122"/>
      <c r="E112" s="998"/>
      <c r="F112" s="1122"/>
      <c r="G112" s="1425">
        <v>26336058563</v>
      </c>
      <c r="H112" s="1471"/>
      <c r="I112" s="1425">
        <v>43261088242</v>
      </c>
      <c r="J112" s="1370"/>
      <c r="K112" s="1370"/>
      <c r="L112" s="1370"/>
      <c r="M112" s="1370"/>
      <c r="N112" s="1370"/>
      <c r="O112" s="1370"/>
      <c r="P112" s="1370"/>
      <c r="Q112" s="1717"/>
      <c r="R112" s="1717"/>
    </row>
    <row r="113" spans="1:18" ht="19.899999999999999" customHeight="1" x14ac:dyDescent="0.25">
      <c r="A113" s="1370"/>
      <c r="B113" s="1590"/>
      <c r="C113" s="1425" t="s">
        <v>1799</v>
      </c>
      <c r="D113" s="1122"/>
      <c r="E113" s="998"/>
      <c r="F113" s="1122"/>
      <c r="G113" s="1425">
        <v>7446657999</v>
      </c>
      <c r="H113" s="1471"/>
      <c r="I113" s="1425">
        <v>3966602084</v>
      </c>
      <c r="J113" s="1370"/>
      <c r="K113" s="1370"/>
      <c r="L113" s="1370"/>
      <c r="M113" s="1370"/>
      <c r="N113" s="1370"/>
      <c r="O113" s="1370"/>
      <c r="P113" s="1370"/>
      <c r="Q113" s="1717"/>
      <c r="R113" s="1717"/>
    </row>
    <row r="114" spans="1:18" ht="19.899999999999999" customHeight="1" x14ac:dyDescent="0.25">
      <c r="A114" s="1370"/>
      <c r="B114" s="1590"/>
      <c r="C114" s="1425" t="s">
        <v>2260</v>
      </c>
      <c r="D114" s="1122"/>
      <c r="E114" s="998"/>
      <c r="F114" s="1122"/>
      <c r="G114" s="1425">
        <v>380337363991</v>
      </c>
      <c r="H114" s="1471"/>
      <c r="I114" s="1425">
        <v>165553380173</v>
      </c>
      <c r="J114" s="1370"/>
      <c r="K114" s="1370"/>
      <c r="L114" s="1370"/>
      <c r="M114" s="1370"/>
      <c r="N114" s="1370"/>
      <c r="O114" s="1370"/>
      <c r="P114" s="1370"/>
      <c r="Q114" s="1717"/>
      <c r="R114" s="1717"/>
    </row>
    <row r="115" spans="1:18" ht="19.899999999999999" customHeight="1" x14ac:dyDescent="0.25">
      <c r="A115" s="1370"/>
      <c r="B115" s="1590"/>
      <c r="C115" s="1425" t="s">
        <v>1800</v>
      </c>
      <c r="D115" s="1122"/>
      <c r="E115" s="998"/>
      <c r="F115" s="1122"/>
      <c r="G115" s="1425">
        <v>88437403615</v>
      </c>
      <c r="H115" s="1471"/>
      <c r="I115" s="1425">
        <v>62116377948</v>
      </c>
      <c r="J115" s="1370"/>
      <c r="K115" s="1370"/>
      <c r="L115" s="1370"/>
      <c r="M115" s="1370"/>
      <c r="N115" s="1370"/>
      <c r="O115" s="1370"/>
      <c r="P115" s="1370"/>
      <c r="Q115" s="1717"/>
      <c r="R115" s="1717"/>
    </row>
    <row r="116" spans="1:18" ht="19.899999999999999" customHeight="1" x14ac:dyDescent="0.25">
      <c r="A116" s="1370"/>
      <c r="B116" s="1590"/>
      <c r="C116" s="1425" t="s">
        <v>1801</v>
      </c>
      <c r="D116" s="1122"/>
      <c r="E116" s="998"/>
      <c r="F116" s="1122"/>
      <c r="G116" s="1425">
        <v>17691973152</v>
      </c>
      <c r="H116" s="1471"/>
      <c r="I116" s="1425">
        <v>17089055082</v>
      </c>
      <c r="J116" s="1370"/>
      <c r="K116" s="1370"/>
      <c r="L116" s="1370"/>
      <c r="M116" s="1370"/>
      <c r="N116" s="1370"/>
      <c r="O116" s="1370"/>
      <c r="P116" s="1370"/>
      <c r="Q116" s="1717"/>
      <c r="R116" s="1717"/>
    </row>
    <row r="117" spans="1:18" ht="19.899999999999999" customHeight="1" x14ac:dyDescent="0.25">
      <c r="A117" s="1370"/>
      <c r="B117" s="1590"/>
      <c r="C117" s="1425" t="s">
        <v>1828</v>
      </c>
      <c r="D117" s="1122"/>
      <c r="E117" s="998"/>
      <c r="F117" s="1122"/>
      <c r="G117" s="1425">
        <v>93569208735</v>
      </c>
      <c r="H117" s="1471"/>
      <c r="I117" s="1425">
        <v>75583677107</v>
      </c>
      <c r="J117" s="1370"/>
      <c r="K117" s="1370"/>
      <c r="L117" s="1370"/>
      <c r="M117" s="1370"/>
      <c r="N117" s="1370"/>
      <c r="O117" s="1370"/>
      <c r="P117" s="1370"/>
      <c r="Q117" s="1717"/>
      <c r="R117" s="1717"/>
    </row>
    <row r="118" spans="1:18" ht="19.899999999999999" customHeight="1" x14ac:dyDescent="0.25">
      <c r="A118" s="1370"/>
      <c r="B118" s="1590"/>
      <c r="C118" s="1425" t="s">
        <v>1589</v>
      </c>
      <c r="D118" s="1122"/>
      <c r="E118" s="998"/>
      <c r="F118" s="1122"/>
      <c r="G118" s="1425">
        <v>1335796044</v>
      </c>
      <c r="H118" s="1471"/>
      <c r="I118" s="1425">
        <v>1421722652</v>
      </c>
      <c r="J118" s="1370"/>
      <c r="K118" s="1370"/>
      <c r="L118" s="1370"/>
      <c r="M118" s="1370"/>
      <c r="N118" s="1370"/>
      <c r="O118" s="1370"/>
      <c r="P118" s="1370"/>
      <c r="Q118" s="1717"/>
      <c r="R118" s="1717"/>
    </row>
    <row r="119" spans="1:18" ht="19.899999999999999" customHeight="1" x14ac:dyDescent="0.25">
      <c r="A119" s="1370"/>
      <c r="B119" s="1590"/>
      <c r="C119" s="1425" t="s">
        <v>1827</v>
      </c>
      <c r="D119" s="1122"/>
      <c r="E119" s="998"/>
      <c r="F119" s="1122"/>
      <c r="G119" s="1425"/>
      <c r="H119" s="1471"/>
      <c r="I119" s="1425">
        <v>0</v>
      </c>
      <c r="J119" s="1370"/>
      <c r="K119" s="1370"/>
      <c r="L119" s="1370"/>
      <c r="M119" s="1370"/>
      <c r="N119" s="1370"/>
      <c r="O119" s="1370"/>
      <c r="P119" s="1370"/>
      <c r="Q119" s="1717"/>
      <c r="R119" s="1717"/>
    </row>
    <row r="120" spans="1:18" ht="18.75" customHeight="1" x14ac:dyDescent="0.25">
      <c r="A120" s="1370"/>
      <c r="B120" s="1590"/>
      <c r="C120" s="1425" t="s">
        <v>1917</v>
      </c>
      <c r="D120" s="1122"/>
      <c r="E120" s="998"/>
      <c r="F120" s="1122"/>
      <c r="G120" s="1425"/>
      <c r="H120" s="1471"/>
      <c r="I120" s="1425">
        <v>0</v>
      </c>
      <c r="J120" s="1370"/>
      <c r="K120" s="1370"/>
      <c r="L120" s="1370"/>
      <c r="M120" s="1370"/>
      <c r="N120" s="1370"/>
      <c r="O120" s="1370"/>
      <c r="P120" s="1370"/>
      <c r="Q120" s="1717"/>
      <c r="R120" s="1717"/>
    </row>
    <row r="121" spans="1:18" ht="19.899999999999999" customHeight="1" x14ac:dyDescent="0.25">
      <c r="A121" s="1370"/>
      <c r="B121" s="1590"/>
      <c r="C121" s="1425" t="s">
        <v>1802</v>
      </c>
      <c r="D121" s="1122"/>
      <c r="E121" s="998"/>
      <c r="F121" s="1122"/>
      <c r="G121" s="1425">
        <v>18793364072</v>
      </c>
      <c r="H121" s="1820"/>
      <c r="I121" s="1806">
        <v>14957918459</v>
      </c>
      <c r="J121" s="1370"/>
      <c r="K121" s="1370"/>
      <c r="L121" s="1370"/>
      <c r="M121" s="1370"/>
      <c r="N121" s="1370"/>
      <c r="O121" s="1370"/>
      <c r="P121" s="1370"/>
      <c r="Q121" s="1717"/>
      <c r="R121" s="1717"/>
    </row>
    <row r="122" spans="1:18" ht="19.899999999999999" customHeight="1" x14ac:dyDescent="0.25">
      <c r="A122" s="1370"/>
      <c r="B122" s="1590"/>
      <c r="C122" s="1425" t="s">
        <v>1593</v>
      </c>
      <c r="D122" s="1122"/>
      <c r="E122" s="998"/>
      <c r="F122" s="1122"/>
      <c r="G122" s="1425">
        <v>459153158040</v>
      </c>
      <c r="H122" s="1820"/>
      <c r="I122" s="1806">
        <v>150946472802</v>
      </c>
      <c r="J122" s="1370"/>
      <c r="K122" s="1370"/>
      <c r="L122" s="1370"/>
      <c r="M122" s="1370"/>
      <c r="N122" s="1370"/>
      <c r="O122" s="1370"/>
      <c r="P122" s="1370"/>
      <c r="Q122" s="1717"/>
      <c r="R122" s="1717"/>
    </row>
    <row r="123" spans="1:18" ht="19.899999999999999" customHeight="1" x14ac:dyDescent="0.25">
      <c r="A123" s="1370"/>
      <c r="B123" s="1590"/>
      <c r="C123" s="1425" t="s">
        <v>1826</v>
      </c>
      <c r="D123" s="1122"/>
      <c r="E123" s="998"/>
      <c r="F123" s="1122"/>
      <c r="G123" s="1425"/>
      <c r="H123" s="1820"/>
      <c r="I123" s="1806">
        <v>0</v>
      </c>
      <c r="J123" s="1370"/>
      <c r="K123" s="1370"/>
      <c r="L123" s="1370"/>
      <c r="M123" s="1370"/>
      <c r="N123" s="1370"/>
      <c r="O123" s="1370"/>
      <c r="P123" s="1370"/>
      <c r="Q123" s="1717"/>
      <c r="R123" s="1717"/>
    </row>
    <row r="124" spans="1:18" ht="19.899999999999999" customHeight="1" x14ac:dyDescent="0.25">
      <c r="A124" s="1370"/>
      <c r="B124" s="1590"/>
      <c r="C124" s="1425" t="s">
        <v>1614</v>
      </c>
      <c r="D124" s="1122"/>
      <c r="E124" s="998"/>
      <c r="F124" s="1122"/>
      <c r="G124" s="1425">
        <v>94488811033</v>
      </c>
      <c r="H124" s="1820"/>
      <c r="I124" s="1806">
        <v>165625423894</v>
      </c>
      <c r="J124" s="1370"/>
      <c r="K124" s="1370"/>
      <c r="L124" s="1370"/>
      <c r="M124" s="1370"/>
      <c r="N124" s="1370"/>
      <c r="O124" s="1370"/>
      <c r="P124" s="1370"/>
      <c r="Q124" s="1717"/>
      <c r="R124" s="1717"/>
    </row>
    <row r="125" spans="1:18" ht="19.899999999999999" customHeight="1" x14ac:dyDescent="0.25">
      <c r="A125" s="1370"/>
      <c r="B125" s="1590"/>
      <c r="C125" s="1425" t="s">
        <v>1803</v>
      </c>
      <c r="D125" s="1122"/>
      <c r="E125" s="998"/>
      <c r="F125" s="1122"/>
      <c r="G125" s="1425">
        <v>178010650645</v>
      </c>
      <c r="H125" s="1820"/>
      <c r="I125" s="1806">
        <v>178611320960</v>
      </c>
      <c r="J125" s="1370"/>
      <c r="K125" s="1370"/>
      <c r="L125" s="1370"/>
      <c r="M125" s="1370"/>
      <c r="N125" s="1370"/>
      <c r="O125" s="1370"/>
      <c r="P125" s="1370"/>
      <c r="Q125" s="1717"/>
      <c r="R125" s="1717"/>
    </row>
    <row r="126" spans="1:18" ht="19.899999999999999" customHeight="1" x14ac:dyDescent="0.25">
      <c r="A126" s="1370"/>
      <c r="B126" s="1590"/>
      <c r="C126" s="1425" t="s">
        <v>1647</v>
      </c>
      <c r="D126" s="1122"/>
      <c r="E126" s="998"/>
      <c r="F126" s="1122"/>
      <c r="G126" s="1425"/>
      <c r="H126" s="1820"/>
      <c r="I126" s="1806">
        <v>0</v>
      </c>
      <c r="J126" s="1370"/>
      <c r="K126" s="1370"/>
      <c r="L126" s="1370"/>
      <c r="M126" s="1370"/>
      <c r="N126" s="1370"/>
      <c r="O126" s="1370"/>
      <c r="P126" s="1370"/>
      <c r="Q126" s="1717"/>
      <c r="R126" s="1717"/>
    </row>
    <row r="127" spans="1:18" ht="19.899999999999999" customHeight="1" x14ac:dyDescent="0.25">
      <c r="A127" s="1370"/>
      <c r="B127" s="1590"/>
      <c r="C127" s="1425" t="s">
        <v>1804</v>
      </c>
      <c r="D127" s="1122"/>
      <c r="E127" s="998"/>
      <c r="F127" s="1122"/>
      <c r="G127" s="1425">
        <v>770821103</v>
      </c>
      <c r="H127" s="1820"/>
      <c r="I127" s="1806">
        <v>11561905163</v>
      </c>
      <c r="J127" s="1370"/>
      <c r="K127" s="1370"/>
      <c r="L127" s="1370"/>
      <c r="M127" s="1370"/>
      <c r="N127" s="1370"/>
      <c r="O127" s="1370"/>
      <c r="P127" s="1370"/>
      <c r="Q127" s="1717"/>
      <c r="R127" s="1717"/>
    </row>
    <row r="128" spans="1:18" ht="19.899999999999999" customHeight="1" x14ac:dyDescent="0.25">
      <c r="A128" s="1370"/>
      <c r="B128" s="1590"/>
      <c r="C128" s="1425" t="s">
        <v>1844</v>
      </c>
      <c r="D128" s="1122"/>
      <c r="E128" s="998"/>
      <c r="F128" s="1122"/>
      <c r="G128" s="1425"/>
      <c r="H128" s="1820"/>
      <c r="I128" s="1806">
        <v>1586059425</v>
      </c>
      <c r="J128" s="1370"/>
      <c r="K128" s="1370"/>
      <c r="L128" s="1370"/>
      <c r="M128" s="1370"/>
      <c r="N128" s="1370"/>
      <c r="O128" s="1370"/>
      <c r="P128" s="1370"/>
      <c r="Q128" s="1717"/>
      <c r="R128" s="1717"/>
    </row>
    <row r="129" spans="1:18" ht="19.899999999999999" customHeight="1" x14ac:dyDescent="0.25">
      <c r="A129" s="1370"/>
      <c r="B129" s="1590"/>
      <c r="C129" s="1425" t="s">
        <v>1805</v>
      </c>
      <c r="D129" s="1122"/>
      <c r="E129" s="998"/>
      <c r="F129" s="1122"/>
      <c r="G129" s="1425">
        <v>25476553553</v>
      </c>
      <c r="H129" s="1820"/>
      <c r="I129" s="1806">
        <v>24513132527</v>
      </c>
      <c r="J129" s="1370"/>
      <c r="K129" s="1370"/>
      <c r="L129" s="1370"/>
      <c r="M129" s="1370"/>
      <c r="N129" s="1370"/>
      <c r="O129" s="1370"/>
      <c r="P129" s="1370"/>
      <c r="Q129" s="1717"/>
      <c r="R129" s="1717"/>
    </row>
    <row r="130" spans="1:18" ht="19.899999999999999" customHeight="1" x14ac:dyDescent="0.25">
      <c r="A130" s="1370"/>
      <c r="B130" s="1590"/>
      <c r="C130" s="1425" t="s">
        <v>1618</v>
      </c>
      <c r="D130" s="1122"/>
      <c r="E130" s="998"/>
      <c r="F130" s="1122"/>
      <c r="G130" s="1425"/>
      <c r="H130" s="1820"/>
      <c r="I130" s="1806">
        <v>16856590210</v>
      </c>
      <c r="J130" s="1370"/>
      <c r="K130" s="1370"/>
      <c r="L130" s="1370"/>
      <c r="M130" s="1370"/>
      <c r="N130" s="1370"/>
      <c r="O130" s="1370"/>
      <c r="P130" s="1370"/>
      <c r="Q130" s="1717"/>
      <c r="R130" s="1717"/>
    </row>
    <row r="131" spans="1:18" ht="19.899999999999999" customHeight="1" x14ac:dyDescent="0.25">
      <c r="A131" s="1370"/>
      <c r="B131" s="1590"/>
      <c r="C131" s="1425" t="s">
        <v>1588</v>
      </c>
      <c r="D131" s="1122"/>
      <c r="E131" s="998"/>
      <c r="F131" s="1122"/>
      <c r="G131" s="1425">
        <v>444244463042</v>
      </c>
      <c r="H131" s="1820"/>
      <c r="I131" s="1806">
        <v>461990250938</v>
      </c>
      <c r="J131" s="1370"/>
      <c r="K131" s="1370"/>
      <c r="L131" s="1370"/>
      <c r="M131" s="1370"/>
      <c r="N131" s="1370"/>
      <c r="O131" s="1370"/>
      <c r="P131" s="1370"/>
      <c r="Q131" s="1717"/>
      <c r="R131" s="1717"/>
    </row>
    <row r="132" spans="1:18" ht="19.899999999999999" customHeight="1" x14ac:dyDescent="0.25">
      <c r="A132" s="1370"/>
      <c r="B132" s="1590"/>
      <c r="C132" s="1425" t="s">
        <v>1616</v>
      </c>
      <c r="D132" s="1122"/>
      <c r="E132" s="998"/>
      <c r="F132" s="1122"/>
      <c r="G132" s="1425"/>
      <c r="H132" s="1471"/>
      <c r="I132" s="1425">
        <v>43963096974</v>
      </c>
      <c r="J132" s="1370"/>
      <c r="K132" s="1370"/>
      <c r="L132" s="1370"/>
      <c r="M132" s="1370"/>
      <c r="N132" s="1370"/>
      <c r="O132" s="1370"/>
      <c r="P132" s="1370"/>
      <c r="Q132" s="1717"/>
      <c r="R132" s="1717"/>
    </row>
    <row r="133" spans="1:18" ht="19.899999999999999" customHeight="1" x14ac:dyDescent="0.25">
      <c r="A133" s="1370"/>
      <c r="B133" s="1590"/>
      <c r="C133" s="1425" t="s">
        <v>1806</v>
      </c>
      <c r="D133" s="1122"/>
      <c r="E133" s="998"/>
      <c r="F133" s="1122"/>
      <c r="G133" s="1425">
        <v>97970225941</v>
      </c>
      <c r="H133" s="1471"/>
      <c r="I133" s="1425">
        <v>2479109256</v>
      </c>
      <c r="J133" s="1370"/>
      <c r="K133" s="1370"/>
      <c r="L133" s="1370"/>
      <c r="M133" s="1370"/>
      <c r="N133" s="1370"/>
      <c r="O133" s="1370"/>
      <c r="P133" s="1370"/>
      <c r="Q133" s="1717"/>
      <c r="R133" s="1717"/>
    </row>
    <row r="134" spans="1:18" ht="19.899999999999999" customHeight="1" x14ac:dyDescent="0.25">
      <c r="A134" s="1370"/>
      <c r="B134" s="1590"/>
      <c r="C134" s="1425" t="s">
        <v>1615</v>
      </c>
      <c r="D134" s="1122"/>
      <c r="E134" s="998"/>
      <c r="F134" s="1122"/>
      <c r="G134" s="1425">
        <v>24603573465</v>
      </c>
      <c r="H134" s="1471"/>
      <c r="I134" s="1718">
        <v>188866526732</v>
      </c>
      <c r="J134" s="1370"/>
      <c r="K134" s="1370"/>
      <c r="L134" s="1370"/>
      <c r="M134" s="1370"/>
      <c r="N134" s="1370"/>
      <c r="O134" s="1370"/>
      <c r="P134" s="1370"/>
      <c r="Q134" s="1717"/>
      <c r="R134" s="1717"/>
    </row>
    <row r="135" spans="1:18" ht="19.899999999999999" customHeight="1" x14ac:dyDescent="0.25">
      <c r="A135" s="1370"/>
      <c r="B135" s="1590"/>
      <c r="C135" s="1425" t="s">
        <v>1590</v>
      </c>
      <c r="D135" s="1122"/>
      <c r="E135" s="998"/>
      <c r="F135" s="1122"/>
      <c r="G135" s="1425">
        <v>53911937197</v>
      </c>
      <c r="H135" s="1471"/>
      <c r="I135" s="1425">
        <v>187418195017</v>
      </c>
      <c r="J135" s="1370"/>
      <c r="K135" s="1370"/>
      <c r="L135" s="1370"/>
      <c r="M135" s="1370"/>
      <c r="N135" s="1370"/>
      <c r="O135" s="1370"/>
      <c r="P135" s="1370"/>
      <c r="Q135" s="1717"/>
      <c r="R135" s="1717"/>
    </row>
    <row r="136" spans="1:18" ht="19.899999999999999" customHeight="1" x14ac:dyDescent="0.25">
      <c r="A136" s="1370"/>
      <c r="B136" s="1590"/>
      <c r="C136" s="1425" t="s">
        <v>1807</v>
      </c>
      <c r="D136" s="1122"/>
      <c r="E136" s="998"/>
      <c r="F136" s="1122"/>
      <c r="G136" s="1425">
        <v>22561561000</v>
      </c>
      <c r="H136" s="1471"/>
      <c r="I136" s="1425">
        <v>501547641000</v>
      </c>
      <c r="J136" s="1370"/>
      <c r="K136" s="1370"/>
      <c r="L136" s="1370"/>
      <c r="M136" s="1370"/>
      <c r="N136" s="1370"/>
      <c r="O136" s="1370"/>
      <c r="P136" s="1370"/>
      <c r="Q136" s="1717"/>
      <c r="R136" s="1717"/>
    </row>
    <row r="137" spans="1:18" ht="19.899999999999999" customHeight="1" x14ac:dyDescent="0.25">
      <c r="A137" s="1370"/>
      <c r="B137" s="1590"/>
      <c r="C137" s="1425" t="s">
        <v>1587</v>
      </c>
      <c r="D137" s="1122"/>
      <c r="E137" s="998"/>
      <c r="F137" s="1122"/>
      <c r="G137" s="1425"/>
      <c r="H137" s="1471"/>
      <c r="I137" s="1425">
        <v>0</v>
      </c>
      <c r="J137" s="1370"/>
      <c r="K137" s="1370"/>
      <c r="L137" s="1370"/>
      <c r="M137" s="1370"/>
      <c r="N137" s="1370"/>
      <c r="O137" s="1370"/>
      <c r="P137" s="1370"/>
      <c r="Q137" s="1717"/>
      <c r="R137" s="1717"/>
    </row>
    <row r="138" spans="1:18" ht="19.899999999999999" customHeight="1" x14ac:dyDescent="0.25">
      <c r="A138" s="1370"/>
      <c r="B138" s="1590"/>
      <c r="C138" s="1425" t="s">
        <v>1808</v>
      </c>
      <c r="D138" s="1122"/>
      <c r="E138" s="998"/>
      <c r="F138" s="1122"/>
      <c r="G138" s="1425">
        <v>15514971901</v>
      </c>
      <c r="H138" s="1471"/>
      <c r="I138" s="1425">
        <v>11846980434</v>
      </c>
      <c r="J138" s="1370"/>
      <c r="K138" s="1370"/>
      <c r="L138" s="1370"/>
      <c r="M138" s="1370"/>
      <c r="N138" s="1370"/>
      <c r="O138" s="1370"/>
      <c r="P138" s="1370"/>
      <c r="Q138" s="1717"/>
      <c r="R138" s="1717"/>
    </row>
    <row r="139" spans="1:18" ht="19.899999999999999" customHeight="1" x14ac:dyDescent="0.25">
      <c r="A139" s="1370"/>
      <c r="B139" s="1590"/>
      <c r="C139" s="1425" t="s">
        <v>1815</v>
      </c>
      <c r="D139" s="1122"/>
      <c r="E139" s="998"/>
      <c r="F139" s="1122"/>
      <c r="G139" s="1425">
        <v>18260550</v>
      </c>
      <c r="H139" s="1471"/>
      <c r="I139" s="1425">
        <v>18260550</v>
      </c>
      <c r="J139" s="1370"/>
      <c r="K139" s="1370"/>
      <c r="L139" s="1370"/>
      <c r="M139" s="1370"/>
      <c r="N139" s="1370"/>
      <c r="O139" s="1370"/>
      <c r="P139" s="1370"/>
      <c r="Q139" s="1717"/>
      <c r="R139" s="1717"/>
    </row>
    <row r="140" spans="1:18" ht="19.899999999999999" customHeight="1" x14ac:dyDescent="0.25">
      <c r="A140" s="1370"/>
      <c r="B140" s="1590"/>
      <c r="C140" s="1425" t="s">
        <v>1652</v>
      </c>
      <c r="D140" s="1122"/>
      <c r="E140" s="998"/>
      <c r="F140" s="1122"/>
      <c r="G140" s="1425"/>
      <c r="H140" s="1471"/>
      <c r="I140" s="1718">
        <v>0</v>
      </c>
      <c r="J140" s="1370"/>
      <c r="K140" s="1370"/>
      <c r="L140" s="1370"/>
      <c r="M140" s="1370"/>
      <c r="N140" s="1370"/>
      <c r="O140" s="1370"/>
      <c r="P140" s="1370"/>
      <c r="Q140" s="1717"/>
      <c r="R140" s="1717"/>
    </row>
    <row r="141" spans="1:18" ht="19.899999999999999" customHeight="1" x14ac:dyDescent="0.25">
      <c r="A141" s="1370"/>
      <c r="B141" s="1590"/>
      <c r="C141" s="1425" t="s">
        <v>1809</v>
      </c>
      <c r="D141" s="1122"/>
      <c r="E141" s="998"/>
      <c r="F141" s="1122"/>
      <c r="G141" s="1425">
        <v>768211137745</v>
      </c>
      <c r="H141" s="1471"/>
      <c r="I141" s="1718">
        <v>408096520427</v>
      </c>
      <c r="J141" s="1370"/>
      <c r="K141" s="1370"/>
      <c r="L141" s="1370"/>
      <c r="M141" s="1370"/>
      <c r="N141" s="1370"/>
      <c r="O141" s="1370"/>
      <c r="P141" s="1370"/>
      <c r="Q141" s="1717"/>
      <c r="R141" s="1717"/>
    </row>
    <row r="142" spans="1:18" ht="19.899999999999999" customHeight="1" x14ac:dyDescent="0.25">
      <c r="A142" s="1370"/>
      <c r="B142" s="1590"/>
      <c r="C142" s="1425" t="s">
        <v>1810</v>
      </c>
      <c r="D142" s="1122"/>
      <c r="E142" s="998"/>
      <c r="F142" s="1122"/>
      <c r="G142" s="1425">
        <v>456308659</v>
      </c>
      <c r="H142" s="1471"/>
      <c r="I142" s="1425">
        <v>1763609134</v>
      </c>
      <c r="J142" s="1370"/>
      <c r="K142" s="1370"/>
      <c r="L142" s="1370"/>
      <c r="M142" s="1370"/>
      <c r="N142" s="1370"/>
      <c r="O142" s="1370"/>
      <c r="P142" s="1370"/>
      <c r="Q142" s="1717"/>
      <c r="R142" s="1717"/>
    </row>
    <row r="143" spans="1:18" ht="19.899999999999999" customHeight="1" x14ac:dyDescent="0.25">
      <c r="A143" s="1370"/>
      <c r="B143" s="1590"/>
      <c r="C143" s="1425" t="s">
        <v>1617</v>
      </c>
      <c r="D143" s="1122"/>
      <c r="E143" s="998"/>
      <c r="F143" s="1122"/>
      <c r="G143" s="1425"/>
      <c r="H143" s="1471"/>
      <c r="I143" s="1425">
        <v>511500633</v>
      </c>
      <c r="J143" s="1370"/>
      <c r="K143" s="1370"/>
      <c r="L143" s="1370"/>
      <c r="M143" s="1370"/>
      <c r="N143" s="1370"/>
      <c r="O143" s="1370"/>
      <c r="P143" s="1370"/>
      <c r="Q143" s="1717"/>
      <c r="R143" s="1717"/>
    </row>
    <row r="144" spans="1:18" ht="19.899999999999999" customHeight="1" x14ac:dyDescent="0.25">
      <c r="A144" s="1370"/>
      <c r="B144" s="1590"/>
      <c r="C144" s="1425" t="s">
        <v>2055</v>
      </c>
      <c r="D144" s="1122"/>
      <c r="E144" s="998"/>
      <c r="F144" s="1122"/>
      <c r="G144" s="1425">
        <v>80715494660</v>
      </c>
      <c r="H144" s="1471"/>
      <c r="I144" s="1425">
        <v>28950398036</v>
      </c>
      <c r="J144" s="1370"/>
      <c r="K144" s="1370"/>
      <c r="L144" s="1370"/>
      <c r="M144" s="1370"/>
      <c r="N144" s="1370"/>
      <c r="O144" s="1370"/>
      <c r="P144" s="1370"/>
      <c r="Q144" s="1717"/>
      <c r="R144" s="1717"/>
    </row>
    <row r="145" spans="1:18" ht="19.899999999999999" customHeight="1" x14ac:dyDescent="0.25">
      <c r="A145" s="1370"/>
      <c r="B145" s="1590"/>
      <c r="C145" s="1425" t="s">
        <v>1841</v>
      </c>
      <c r="D145" s="1122"/>
      <c r="E145" s="998"/>
      <c r="F145" s="1122"/>
      <c r="G145" s="1425">
        <v>18551100184</v>
      </c>
      <c r="H145" s="1471"/>
      <c r="I145" s="1425">
        <v>5514027625</v>
      </c>
      <c r="J145" s="1370"/>
      <c r="K145" s="1370"/>
      <c r="L145" s="1370"/>
      <c r="M145" s="1370"/>
      <c r="N145" s="1370"/>
      <c r="O145" s="1370"/>
      <c r="P145" s="1370"/>
      <c r="Q145" s="1717"/>
      <c r="R145" s="1717"/>
    </row>
    <row r="146" spans="1:18" ht="19.899999999999999" customHeight="1" x14ac:dyDescent="0.25">
      <c r="A146" s="1370"/>
      <c r="B146" s="1590"/>
      <c r="C146" s="1425" t="s">
        <v>1650</v>
      </c>
      <c r="D146" s="1122"/>
      <c r="E146" s="998"/>
      <c r="F146" s="1122"/>
      <c r="G146" s="1425">
        <v>8166550009</v>
      </c>
      <c r="H146" s="1820"/>
      <c r="I146" s="1806">
        <v>38409501369</v>
      </c>
      <c r="J146" s="1370"/>
      <c r="K146" s="1370"/>
      <c r="L146" s="1370"/>
      <c r="M146" s="1370"/>
      <c r="N146" s="1370"/>
      <c r="O146" s="1370"/>
      <c r="P146" s="1370"/>
      <c r="Q146" s="1717"/>
      <c r="R146" s="1717"/>
    </row>
    <row r="147" spans="1:18" ht="19.899999999999999" customHeight="1" x14ac:dyDescent="0.25">
      <c r="A147" s="1370"/>
      <c r="B147" s="1590"/>
      <c r="C147" s="1425"/>
      <c r="D147" s="1122"/>
      <c r="E147" s="998"/>
      <c r="F147" s="1122"/>
      <c r="G147" s="1821">
        <f>SUM(G111:G146)</f>
        <v>3111340756233</v>
      </c>
      <c r="H147" s="1820"/>
      <c r="I147" s="1822">
        <f>SUM(I111:I146)</f>
        <v>2932570404157</v>
      </c>
      <c r="J147" s="1370"/>
      <c r="K147" s="1370"/>
      <c r="L147" s="1370"/>
      <c r="M147" s="1370"/>
      <c r="N147" s="1370"/>
      <c r="O147" s="1370"/>
      <c r="P147" s="1370"/>
      <c r="Q147" s="1717"/>
      <c r="R147" s="1717"/>
    </row>
    <row r="148" spans="1:18" ht="9.6" customHeight="1" x14ac:dyDescent="0.25">
      <c r="A148" s="1370"/>
      <c r="B148" s="1590"/>
      <c r="C148" s="1425"/>
      <c r="D148" s="1122"/>
      <c r="E148" s="998"/>
      <c r="F148" s="1122"/>
      <c r="G148" s="1639"/>
      <c r="H148" s="1639"/>
      <c r="I148" s="1639"/>
      <c r="J148" s="1370"/>
      <c r="K148" s="1370"/>
      <c r="L148" s="1370"/>
      <c r="M148" s="1370"/>
      <c r="N148" s="1370"/>
      <c r="O148" s="1370"/>
      <c r="P148" s="1370"/>
      <c r="Q148" s="1717"/>
      <c r="R148" s="1717"/>
    </row>
    <row r="149" spans="1:18" ht="44.25" customHeight="1" x14ac:dyDescent="0.6">
      <c r="A149" s="1823">
        <v>30</v>
      </c>
      <c r="B149" s="2021">
        <v>29</v>
      </c>
      <c r="C149" s="2021"/>
      <c r="D149" s="2021"/>
      <c r="E149" s="2021"/>
      <c r="F149" s="2021"/>
      <c r="G149" s="2021"/>
      <c r="H149" s="2021"/>
      <c r="I149" s="2021"/>
      <c r="J149" s="1370"/>
      <c r="K149" s="1370"/>
      <c r="L149" s="1370"/>
      <c r="M149" s="1370"/>
      <c r="N149" s="1370"/>
      <c r="O149" s="1370"/>
      <c r="P149" s="1370"/>
      <c r="Q149" s="1717"/>
      <c r="R149" s="1717"/>
    </row>
    <row r="150" spans="1:18" ht="19.5" customHeight="1" x14ac:dyDescent="0.25">
      <c r="A150" s="162"/>
      <c r="B150" s="162"/>
      <c r="C150" s="162"/>
      <c r="D150" s="162"/>
      <c r="E150" s="162"/>
      <c r="F150" s="162"/>
      <c r="G150" s="1147">
        <f>G106</f>
        <v>1403</v>
      </c>
      <c r="H150" s="1172"/>
      <c r="I150" s="1147">
        <f>I106</f>
        <v>1402</v>
      </c>
      <c r="J150" s="1370"/>
      <c r="K150" s="1370"/>
      <c r="L150" s="1370"/>
      <c r="M150" s="1370"/>
      <c r="N150" s="1370"/>
      <c r="O150" s="1370"/>
      <c r="P150" s="1370"/>
      <c r="Q150" s="1717"/>
      <c r="R150" s="1717"/>
    </row>
    <row r="151" spans="1:18" ht="17.25" customHeight="1" x14ac:dyDescent="0.25">
      <c r="A151" s="162"/>
      <c r="B151" s="162"/>
      <c r="C151" s="162"/>
      <c r="D151" s="162"/>
      <c r="E151" s="162"/>
      <c r="F151" s="162"/>
      <c r="G151" s="1824" t="s">
        <v>1592</v>
      </c>
      <c r="H151" s="1824"/>
      <c r="I151" s="1824" t="s">
        <v>1592</v>
      </c>
      <c r="J151" s="1370"/>
      <c r="K151" s="1370"/>
      <c r="L151" s="1370"/>
      <c r="M151" s="1370"/>
      <c r="N151" s="1370"/>
      <c r="O151" s="1370"/>
      <c r="P151" s="1370"/>
      <c r="Q151" s="1717"/>
      <c r="R151" s="1717"/>
    </row>
    <row r="152" spans="1:18" ht="19.5" customHeight="1" x14ac:dyDescent="0.25">
      <c r="A152" s="162"/>
      <c r="B152" s="162"/>
      <c r="C152" s="1825" t="s">
        <v>1891</v>
      </c>
      <c r="D152" s="162"/>
      <c r="E152" s="162"/>
      <c r="F152" s="162"/>
      <c r="G152" s="998">
        <f>SUM(G147)</f>
        <v>3111340756233</v>
      </c>
      <c r="H152" s="1826"/>
      <c r="I152" s="1471">
        <f>SUM(I147)</f>
        <v>2932570404157</v>
      </c>
      <c r="J152" s="1370"/>
      <c r="K152" s="1370"/>
      <c r="L152" s="1370"/>
      <c r="M152" s="1370"/>
      <c r="N152" s="1370"/>
      <c r="O152" s="1370"/>
      <c r="P152" s="1370"/>
      <c r="Q152" s="1717"/>
      <c r="R152" s="1717"/>
    </row>
    <row r="153" spans="1:18" ht="16.5" customHeight="1" x14ac:dyDescent="0.25">
      <c r="A153" s="1370"/>
      <c r="B153" s="1590"/>
      <c r="C153" s="1425" t="s">
        <v>1811</v>
      </c>
      <c r="D153" s="1122"/>
      <c r="E153" s="998"/>
      <c r="F153" s="1122"/>
      <c r="G153" s="1425">
        <v>259436999396</v>
      </c>
      <c r="H153" s="1820"/>
      <c r="I153" s="1827">
        <v>27790741694</v>
      </c>
      <c r="J153" s="1370"/>
      <c r="K153" s="1370"/>
      <c r="L153" s="1370"/>
      <c r="M153" s="1370"/>
      <c r="N153" s="1370"/>
      <c r="O153" s="1370"/>
      <c r="P153" s="1370"/>
      <c r="Q153" s="1717"/>
      <c r="R153" s="1717"/>
    </row>
    <row r="154" spans="1:18" ht="16.5" customHeight="1" x14ac:dyDescent="0.25">
      <c r="A154" s="1370"/>
      <c r="B154" s="1590"/>
      <c r="C154" s="1425" t="s">
        <v>2124</v>
      </c>
      <c r="D154" s="1122"/>
      <c r="E154" s="998"/>
      <c r="F154" s="1122"/>
      <c r="G154" s="1425"/>
      <c r="H154" s="1820"/>
      <c r="I154" s="1827">
        <v>134907041</v>
      </c>
      <c r="J154" s="1370"/>
      <c r="K154" s="1370"/>
      <c r="L154" s="1370"/>
      <c r="M154" s="1370"/>
      <c r="N154" s="1370"/>
      <c r="O154" s="1370"/>
      <c r="P154" s="1370"/>
      <c r="Q154" s="1717"/>
      <c r="R154" s="1717"/>
    </row>
    <row r="155" spans="1:18" ht="16.5" customHeight="1" x14ac:dyDescent="0.25">
      <c r="A155" s="1370"/>
      <c r="B155" s="1590"/>
      <c r="C155" s="1425" t="s">
        <v>2056</v>
      </c>
      <c r="D155" s="1122"/>
      <c r="E155" s="998"/>
      <c r="F155" s="1122"/>
      <c r="G155" s="1425">
        <v>328927680785</v>
      </c>
      <c r="H155" s="1820"/>
      <c r="I155" s="1827">
        <v>204796717556</v>
      </c>
      <c r="J155" s="1370"/>
      <c r="K155" s="1370"/>
      <c r="L155" s="1370"/>
      <c r="M155" s="1370"/>
      <c r="N155" s="1370"/>
      <c r="O155" s="1370"/>
      <c r="P155" s="1370"/>
      <c r="Q155" s="1717"/>
      <c r="R155" s="1717"/>
    </row>
    <row r="156" spans="1:18" ht="16.5" customHeight="1" x14ac:dyDescent="0.25">
      <c r="A156" s="1370"/>
      <c r="B156" s="1590"/>
      <c r="C156" s="1425" t="s">
        <v>1654</v>
      </c>
      <c r="D156" s="1122"/>
      <c r="E156" s="998"/>
      <c r="F156" s="1122"/>
      <c r="G156" s="1425">
        <v>157307993622</v>
      </c>
      <c r="H156" s="1828"/>
      <c r="I156" s="1541">
        <v>47717382322</v>
      </c>
      <c r="J156" s="1370"/>
      <c r="K156" s="1370"/>
      <c r="L156" s="1370"/>
      <c r="M156" s="1370"/>
      <c r="N156" s="1370"/>
      <c r="O156" s="1370"/>
      <c r="P156" s="1370"/>
      <c r="Q156" s="1717"/>
      <c r="R156" s="1717"/>
    </row>
    <row r="157" spans="1:18" ht="16.5" customHeight="1" x14ac:dyDescent="0.25">
      <c r="A157" s="1370"/>
      <c r="B157" s="1590"/>
      <c r="C157" s="1425" t="s">
        <v>1653</v>
      </c>
      <c r="D157" s="1122"/>
      <c r="E157" s="998"/>
      <c r="F157" s="1122"/>
      <c r="G157" s="1425"/>
      <c r="H157" s="1828"/>
      <c r="I157" s="1541">
        <v>0</v>
      </c>
      <c r="J157" s="1370"/>
      <c r="K157" s="1370"/>
      <c r="L157" s="1370"/>
      <c r="M157" s="1370"/>
      <c r="N157" s="1370"/>
      <c r="O157" s="1370"/>
      <c r="P157" s="1370"/>
      <c r="Q157" s="1717"/>
      <c r="R157" s="1717"/>
    </row>
    <row r="158" spans="1:18" ht="16.5" customHeight="1" x14ac:dyDescent="0.25">
      <c r="A158" s="1370"/>
      <c r="B158" s="1590"/>
      <c r="C158" s="1425" t="s">
        <v>1644</v>
      </c>
      <c r="D158" s="1122"/>
      <c r="E158" s="998"/>
      <c r="F158" s="1122"/>
      <c r="G158" s="1425">
        <v>74313546035</v>
      </c>
      <c r="H158" s="1828"/>
      <c r="I158" s="1827">
        <v>61938344105</v>
      </c>
      <c r="J158" s="1370"/>
      <c r="K158" s="1370"/>
      <c r="L158" s="1370"/>
      <c r="M158" s="1370"/>
      <c r="N158" s="1370"/>
      <c r="O158" s="1370"/>
      <c r="P158" s="1370"/>
      <c r="Q158" s="1717"/>
      <c r="R158" s="1717"/>
    </row>
    <row r="159" spans="1:18" ht="16.5" customHeight="1" x14ac:dyDescent="0.25">
      <c r="A159" s="1370"/>
      <c r="B159" s="1590"/>
      <c r="C159" s="1425" t="s">
        <v>1830</v>
      </c>
      <c r="D159" s="1122"/>
      <c r="E159" s="998"/>
      <c r="F159" s="1122"/>
      <c r="G159" s="1425">
        <v>162753006754</v>
      </c>
      <c r="H159" s="1828"/>
      <c r="I159" s="1827">
        <v>199381893435</v>
      </c>
      <c r="J159" s="1370"/>
      <c r="K159" s="1370"/>
      <c r="L159" s="1370"/>
      <c r="M159" s="1370"/>
      <c r="N159" s="1370"/>
      <c r="O159" s="1370"/>
      <c r="P159" s="1370"/>
      <c r="Q159" s="1717"/>
      <c r="R159" s="1717"/>
    </row>
    <row r="160" spans="1:18" ht="16.5" customHeight="1" x14ac:dyDescent="0.25">
      <c r="A160" s="1370"/>
      <c r="B160" s="1590"/>
      <c r="C160" s="1425" t="s">
        <v>2053</v>
      </c>
      <c r="D160" s="1122"/>
      <c r="E160" s="998"/>
      <c r="F160" s="1122"/>
      <c r="G160" s="1425">
        <v>5502668400</v>
      </c>
      <c r="H160" s="1828"/>
      <c r="I160" s="1827">
        <v>1119648856</v>
      </c>
      <c r="J160" s="1370"/>
      <c r="K160" s="1370"/>
      <c r="L160" s="1370"/>
      <c r="M160" s="1370"/>
      <c r="N160" s="1370"/>
      <c r="O160" s="1370"/>
      <c r="P160" s="1370"/>
      <c r="Q160" s="1717"/>
      <c r="R160" s="1717"/>
    </row>
    <row r="161" spans="1:18" ht="16.5" customHeight="1" x14ac:dyDescent="0.25">
      <c r="A161" s="1370"/>
      <c r="B161" s="1590"/>
      <c r="C161" s="1425" t="s">
        <v>1840</v>
      </c>
      <c r="D161" s="1122"/>
      <c r="E161" s="998"/>
      <c r="F161" s="1122"/>
      <c r="G161" s="1425">
        <v>23899553562</v>
      </c>
      <c r="H161" s="1828"/>
      <c r="I161" s="1541">
        <v>14448421438</v>
      </c>
      <c r="J161" s="1370"/>
      <c r="K161" s="1370"/>
      <c r="L161" s="1370"/>
      <c r="M161" s="1370"/>
      <c r="N161" s="1370"/>
      <c r="O161" s="1370"/>
      <c r="P161" s="1370"/>
      <c r="Q161" s="1717"/>
      <c r="R161" s="1717"/>
    </row>
    <row r="162" spans="1:18" ht="16.5" customHeight="1" x14ac:dyDescent="0.25">
      <c r="A162" s="1370"/>
      <c r="B162" s="1590"/>
      <c r="C162" s="1425" t="s">
        <v>1649</v>
      </c>
      <c r="D162" s="1122"/>
      <c r="E162" s="998"/>
      <c r="F162" s="1122"/>
      <c r="G162" s="1425"/>
      <c r="H162" s="1828"/>
      <c r="I162" s="1541">
        <v>30205514601</v>
      </c>
      <c r="J162" s="1370"/>
      <c r="K162" s="1370"/>
      <c r="L162" s="1370"/>
      <c r="M162" s="1370"/>
      <c r="N162" s="1370"/>
      <c r="O162" s="1370"/>
      <c r="P162" s="1370"/>
      <c r="Q162" s="1717"/>
      <c r="R162" s="1717"/>
    </row>
    <row r="163" spans="1:18" ht="16.5" customHeight="1" x14ac:dyDescent="0.25">
      <c r="A163" s="1370"/>
      <c r="B163" s="1590"/>
      <c r="C163" s="1425" t="s">
        <v>1656</v>
      </c>
      <c r="D163" s="1122"/>
      <c r="E163" s="998"/>
      <c r="F163" s="1122"/>
      <c r="G163" s="1425">
        <v>1437545768</v>
      </c>
      <c r="H163" s="1471"/>
      <c r="I163" s="1827">
        <v>2918315553</v>
      </c>
      <c r="J163" s="1370"/>
      <c r="K163" s="1370"/>
      <c r="L163" s="1370"/>
      <c r="M163" s="1370"/>
      <c r="N163" s="1370"/>
      <c r="O163" s="1370"/>
      <c r="P163" s="1370"/>
      <c r="Q163" s="1717"/>
      <c r="R163" s="1717"/>
    </row>
    <row r="164" spans="1:18" ht="16.5" customHeight="1" x14ac:dyDescent="0.25">
      <c r="A164" s="1370"/>
      <c r="B164" s="1590"/>
      <c r="C164" s="1425" t="s">
        <v>1812</v>
      </c>
      <c r="D164" s="1122"/>
      <c r="E164" s="998"/>
      <c r="F164" s="1122"/>
      <c r="G164" s="1425"/>
      <c r="H164" s="1471"/>
      <c r="I164" s="1827">
        <v>68724411280</v>
      </c>
      <c r="J164" s="1370"/>
      <c r="K164" s="1370"/>
      <c r="L164" s="1370"/>
      <c r="M164" s="1370"/>
      <c r="N164" s="1370"/>
      <c r="O164" s="1370"/>
      <c r="P164" s="1370"/>
      <c r="Q164" s="1717"/>
      <c r="R164" s="1717"/>
    </row>
    <row r="165" spans="1:18" ht="16.5" customHeight="1" x14ac:dyDescent="0.25">
      <c r="A165" s="1370"/>
      <c r="B165" s="1590"/>
      <c r="C165" s="1425" t="s">
        <v>1829</v>
      </c>
      <c r="D165" s="1122"/>
      <c r="E165" s="998"/>
      <c r="F165" s="1122"/>
      <c r="G165" s="1425">
        <v>9663622080</v>
      </c>
      <c r="H165" s="1471"/>
      <c r="I165" s="1827">
        <v>2810649031</v>
      </c>
      <c r="J165" s="1370"/>
      <c r="K165" s="1370"/>
      <c r="L165" s="1370"/>
      <c r="M165" s="1370"/>
      <c r="N165" s="1370"/>
      <c r="O165" s="1370"/>
      <c r="P165" s="1370"/>
      <c r="Q165" s="1717"/>
      <c r="R165" s="1717"/>
    </row>
    <row r="166" spans="1:18" ht="16.5" customHeight="1" x14ac:dyDescent="0.25">
      <c r="A166" s="1370"/>
      <c r="B166" s="1590"/>
      <c r="C166" s="1425" t="s">
        <v>2054</v>
      </c>
      <c r="D166" s="1122"/>
      <c r="E166" s="998"/>
      <c r="F166" s="1122"/>
      <c r="G166" s="1425">
        <v>162699218809</v>
      </c>
      <c r="H166" s="1471"/>
      <c r="I166" s="1541">
        <v>82210345950</v>
      </c>
      <c r="J166" s="1370"/>
      <c r="K166" s="1370"/>
      <c r="L166" s="1370"/>
      <c r="M166" s="1370"/>
      <c r="N166" s="1370"/>
      <c r="O166" s="1370"/>
      <c r="P166" s="1370"/>
      <c r="Q166" s="1717"/>
      <c r="R166" s="1717"/>
    </row>
    <row r="167" spans="1:18" ht="16.5" customHeight="1" x14ac:dyDescent="0.25">
      <c r="A167" s="1370"/>
      <c r="B167" s="1590"/>
      <c r="C167" s="1425" t="s">
        <v>1839</v>
      </c>
      <c r="D167" s="1122"/>
      <c r="E167" s="998"/>
      <c r="F167" s="1122"/>
      <c r="G167" s="1425">
        <v>13043701066</v>
      </c>
      <c r="H167" s="1471"/>
      <c r="I167" s="1541">
        <v>6259701150</v>
      </c>
      <c r="J167" s="1370"/>
      <c r="K167" s="1370"/>
      <c r="L167" s="1370"/>
      <c r="M167" s="1370"/>
      <c r="N167" s="1370"/>
      <c r="O167" s="1370"/>
      <c r="P167" s="1370"/>
      <c r="Q167" s="1717"/>
      <c r="R167" s="1717"/>
    </row>
    <row r="168" spans="1:18" ht="16.5" customHeight="1" x14ac:dyDescent="0.25">
      <c r="A168" s="1370"/>
      <c r="B168" s="1590"/>
      <c r="C168" s="1425" t="s">
        <v>1813</v>
      </c>
      <c r="D168" s="1122"/>
      <c r="E168" s="998"/>
      <c r="F168" s="1122"/>
      <c r="G168" s="1425"/>
      <c r="H168" s="1471"/>
      <c r="I168" s="1827">
        <v>0</v>
      </c>
      <c r="J168" s="1370"/>
      <c r="K168" s="1370"/>
      <c r="L168" s="1370"/>
      <c r="M168" s="1370"/>
      <c r="N168" s="1370"/>
      <c r="O168" s="1370"/>
      <c r="P168" s="1370"/>
      <c r="Q168" s="1717"/>
      <c r="R168" s="1717"/>
    </row>
    <row r="169" spans="1:18" ht="16.5" customHeight="1" x14ac:dyDescent="0.25">
      <c r="A169" s="1370"/>
      <c r="B169" s="1590"/>
      <c r="C169" s="1425" t="s">
        <v>2115</v>
      </c>
      <c r="D169" s="1122"/>
      <c r="E169" s="998"/>
      <c r="F169" s="1122"/>
      <c r="G169" s="1425">
        <v>162457400</v>
      </c>
      <c r="H169" s="1471"/>
      <c r="I169" s="1827">
        <v>162457400</v>
      </c>
      <c r="J169" s="1370"/>
      <c r="K169" s="1370"/>
      <c r="L169" s="1370"/>
      <c r="M169" s="1370"/>
      <c r="N169" s="1370"/>
      <c r="O169" s="1370"/>
      <c r="P169" s="1370"/>
      <c r="Q169" s="1717"/>
      <c r="R169" s="1717"/>
    </row>
    <row r="170" spans="1:18" ht="16.5" customHeight="1" x14ac:dyDescent="0.25">
      <c r="A170" s="1370"/>
      <c r="B170" s="1590"/>
      <c r="C170" s="1425" t="s">
        <v>1645</v>
      </c>
      <c r="D170" s="1122"/>
      <c r="E170" s="998"/>
      <c r="F170" s="1122"/>
      <c r="G170" s="1425"/>
      <c r="H170" s="1471"/>
      <c r="I170" s="1827">
        <v>0</v>
      </c>
      <c r="J170" s="1370"/>
      <c r="K170" s="1370"/>
      <c r="L170" s="1370"/>
      <c r="M170" s="1370"/>
      <c r="N170" s="1370"/>
      <c r="O170" s="1370"/>
      <c r="P170" s="1370"/>
      <c r="Q170" s="1717"/>
      <c r="R170" s="1717"/>
    </row>
    <row r="171" spans="1:18" ht="16.5" customHeight="1" x14ac:dyDescent="0.25">
      <c r="A171" s="1370"/>
      <c r="B171" s="1590"/>
      <c r="C171" s="1425" t="s">
        <v>1816</v>
      </c>
      <c r="D171" s="1122"/>
      <c r="E171" s="998"/>
      <c r="F171" s="1122"/>
      <c r="G171" s="1425">
        <v>768439</v>
      </c>
      <c r="H171" s="1471"/>
      <c r="I171" s="1541">
        <v>768439</v>
      </c>
      <c r="J171" s="1370"/>
      <c r="K171" s="1370"/>
      <c r="L171" s="1370"/>
      <c r="M171" s="1370"/>
      <c r="N171" s="1370"/>
      <c r="O171" s="1370"/>
      <c r="P171" s="1370"/>
      <c r="Q171" s="1717"/>
      <c r="R171" s="1717"/>
    </row>
    <row r="172" spans="1:18" ht="16.5" customHeight="1" x14ac:dyDescent="0.25">
      <c r="A172" s="1370"/>
      <c r="B172" s="1590"/>
      <c r="C172" s="1425" t="s">
        <v>1655</v>
      </c>
      <c r="D172" s="1122"/>
      <c r="E172" s="998"/>
      <c r="F172" s="1122"/>
      <c r="G172" s="1425">
        <v>796151665</v>
      </c>
      <c r="H172" s="1471"/>
      <c r="I172" s="1541">
        <v>9183212835</v>
      </c>
      <c r="J172" s="1370"/>
      <c r="K172" s="1370"/>
      <c r="L172" s="1370"/>
      <c r="M172" s="1370"/>
      <c r="N172" s="1370"/>
      <c r="O172" s="1370"/>
      <c r="P172" s="1370"/>
      <c r="Q172" s="1717"/>
      <c r="R172" s="1717"/>
    </row>
    <row r="173" spans="1:18" ht="16.5" customHeight="1" x14ac:dyDescent="0.25">
      <c r="A173" s="1370"/>
      <c r="B173" s="1590"/>
      <c r="C173" s="1425" t="s">
        <v>2052</v>
      </c>
      <c r="D173" s="1122"/>
      <c r="E173" s="998"/>
      <c r="F173" s="1122"/>
      <c r="G173" s="1425"/>
      <c r="H173" s="1471"/>
      <c r="I173" s="1827">
        <v>58500000</v>
      </c>
      <c r="J173" s="1370"/>
      <c r="K173" s="1370"/>
      <c r="L173" s="1370"/>
      <c r="M173" s="1370"/>
      <c r="N173" s="1370"/>
      <c r="O173" s="1370"/>
      <c r="P173" s="1370"/>
      <c r="Q173" s="1717"/>
      <c r="R173" s="1717"/>
    </row>
    <row r="174" spans="1:18" ht="16.5" customHeight="1" x14ac:dyDescent="0.25">
      <c r="A174" s="1370"/>
      <c r="B174" s="1590"/>
      <c r="C174" s="1425" t="s">
        <v>2122</v>
      </c>
      <c r="D174" s="1122"/>
      <c r="E174" s="998"/>
      <c r="F174" s="1122"/>
      <c r="G174" s="1425">
        <v>31228623462</v>
      </c>
      <c r="H174" s="1471"/>
      <c r="I174" s="1827">
        <v>1373801120</v>
      </c>
      <c r="J174" s="1370"/>
      <c r="K174" s="1370"/>
      <c r="L174" s="1370"/>
      <c r="M174" s="1370"/>
      <c r="N174" s="1370"/>
      <c r="O174" s="1370"/>
      <c r="P174" s="1370"/>
      <c r="Q174" s="1717"/>
      <c r="R174" s="1717"/>
    </row>
    <row r="175" spans="1:18" ht="16.5" customHeight="1" x14ac:dyDescent="0.25">
      <c r="A175" s="1370"/>
      <c r="B175" s="1590"/>
      <c r="C175" s="1425" t="s">
        <v>2125</v>
      </c>
      <c r="D175" s="1122"/>
      <c r="E175" s="998"/>
      <c r="F175" s="1122"/>
      <c r="G175" s="1425"/>
      <c r="H175" s="1471"/>
      <c r="I175" s="1827">
        <v>0</v>
      </c>
      <c r="J175" s="1370"/>
      <c r="K175" s="1370"/>
      <c r="L175" s="1370"/>
      <c r="M175" s="1370"/>
      <c r="N175" s="1370"/>
      <c r="O175" s="1370"/>
      <c r="P175" s="1370"/>
      <c r="Q175" s="1717"/>
      <c r="R175" s="1717"/>
    </row>
    <row r="176" spans="1:18" ht="16.5" customHeight="1" x14ac:dyDescent="0.25">
      <c r="A176" s="1370"/>
      <c r="B176" s="1590"/>
      <c r="C176" s="1425" t="s">
        <v>2112</v>
      </c>
      <c r="D176" s="1122"/>
      <c r="E176" s="998"/>
      <c r="F176" s="1122"/>
      <c r="G176" s="1425">
        <v>1392054435</v>
      </c>
      <c r="H176" s="1471"/>
      <c r="I176" s="1541">
        <v>7316769386</v>
      </c>
      <c r="J176" s="1370"/>
      <c r="K176" s="1370"/>
      <c r="L176" s="1370"/>
      <c r="M176" s="1370"/>
      <c r="N176" s="1370"/>
      <c r="O176" s="1370"/>
      <c r="P176" s="1370"/>
      <c r="Q176" s="1717"/>
      <c r="R176" s="1717"/>
    </row>
    <row r="177" spans="1:21" ht="16.5" customHeight="1" x14ac:dyDescent="0.25">
      <c r="A177" s="1370"/>
      <c r="B177" s="1590"/>
      <c r="C177" s="1425" t="s">
        <v>2120</v>
      </c>
      <c r="D177" s="1122"/>
      <c r="E177" s="998"/>
      <c r="F177" s="1122"/>
      <c r="G177" s="1425">
        <v>7363281475</v>
      </c>
      <c r="H177" s="1471"/>
      <c r="I177" s="1541">
        <v>6744374999</v>
      </c>
      <c r="J177" s="1370"/>
      <c r="K177" s="1370"/>
      <c r="L177" s="1370"/>
      <c r="M177" s="1370"/>
      <c r="N177" s="1370"/>
      <c r="O177" s="1370"/>
      <c r="P177" s="1370"/>
      <c r="Q177" s="1717"/>
      <c r="R177" s="1717"/>
    </row>
    <row r="178" spans="1:21" ht="16.5" customHeight="1" x14ac:dyDescent="0.25">
      <c r="A178" s="1370"/>
      <c r="B178" s="1590"/>
      <c r="C178" s="1425" t="s">
        <v>2121</v>
      </c>
      <c r="D178" s="1122"/>
      <c r="E178" s="998"/>
      <c r="F178" s="1122"/>
      <c r="G178" s="1425">
        <v>69260825322</v>
      </c>
      <c r="H178" s="1471"/>
      <c r="I178" s="1827">
        <v>109010887246</v>
      </c>
      <c r="J178" s="1370"/>
      <c r="K178" s="1370"/>
      <c r="L178" s="1370"/>
      <c r="M178" s="1370"/>
      <c r="N178" s="1370"/>
      <c r="O178" s="1370"/>
      <c r="P178" s="1370"/>
      <c r="Q178" s="1717"/>
      <c r="R178" s="1717"/>
    </row>
    <row r="179" spans="1:21" ht="16.5" customHeight="1" x14ac:dyDescent="0.25">
      <c r="A179" s="1370"/>
      <c r="B179" s="1590"/>
      <c r="C179" s="1425" t="s">
        <v>2118</v>
      </c>
      <c r="D179" s="1122"/>
      <c r="E179" s="998"/>
      <c r="F179" s="1122"/>
      <c r="G179" s="1425">
        <v>20076540816</v>
      </c>
      <c r="H179" s="1471"/>
      <c r="I179" s="1827">
        <v>20059030816</v>
      </c>
      <c r="J179" s="1370"/>
      <c r="K179" s="1370"/>
      <c r="L179" s="1370"/>
      <c r="M179" s="1370"/>
      <c r="N179" s="1370"/>
      <c r="O179" s="1370"/>
      <c r="P179" s="1370"/>
      <c r="Q179" s="1717"/>
      <c r="R179" s="1717"/>
    </row>
    <row r="180" spans="1:21" ht="16.5" customHeight="1" x14ac:dyDescent="0.25">
      <c r="A180" s="1370"/>
      <c r="B180" s="1590"/>
      <c r="C180" s="1425" t="s">
        <v>2126</v>
      </c>
      <c r="D180" s="1122"/>
      <c r="E180" s="998"/>
      <c r="F180" s="1122"/>
      <c r="G180" s="1425">
        <v>3430171480</v>
      </c>
      <c r="H180" s="1471"/>
      <c r="I180" s="1827">
        <v>30669498827</v>
      </c>
      <c r="J180" s="1370"/>
      <c r="K180" s="1370"/>
      <c r="L180" s="1370"/>
      <c r="M180" s="1370"/>
      <c r="N180" s="1370"/>
      <c r="O180" s="1370"/>
      <c r="P180" s="1370"/>
      <c r="Q180" s="1717"/>
      <c r="R180" s="1717"/>
    </row>
    <row r="181" spans="1:21" ht="16.5" customHeight="1" x14ac:dyDescent="0.25">
      <c r="A181" s="1370"/>
      <c r="B181" s="1590"/>
      <c r="C181" s="1425" t="s">
        <v>2127</v>
      </c>
      <c r="D181" s="1122"/>
      <c r="E181" s="998"/>
      <c r="F181" s="1122"/>
      <c r="G181" s="1425">
        <v>83135854467</v>
      </c>
      <c r="H181" s="1471"/>
      <c r="I181" s="1541">
        <v>146126405500</v>
      </c>
      <c r="J181" s="1370"/>
      <c r="K181" s="1370"/>
      <c r="L181" s="1370"/>
      <c r="M181" s="1370"/>
      <c r="N181" s="1370"/>
      <c r="O181" s="1370"/>
      <c r="P181" s="1370"/>
      <c r="Q181" s="1717"/>
      <c r="R181" s="1717"/>
    </row>
    <row r="182" spans="1:21" ht="16.5" customHeight="1" x14ac:dyDescent="0.25">
      <c r="A182" s="1370"/>
      <c r="B182" s="1590"/>
      <c r="C182" s="1425" t="s">
        <v>2180</v>
      </c>
      <c r="D182" s="1122"/>
      <c r="E182" s="998"/>
      <c r="F182" s="1122"/>
      <c r="G182" s="1425">
        <v>1903102420</v>
      </c>
      <c r="H182" s="1471"/>
      <c r="I182" s="1541">
        <v>51462943563</v>
      </c>
      <c r="J182" s="1370"/>
      <c r="K182" s="1370"/>
      <c r="L182" s="1370"/>
      <c r="M182" s="1370"/>
      <c r="N182" s="1370"/>
      <c r="O182" s="1370"/>
      <c r="P182" s="1370"/>
      <c r="Q182" s="1717"/>
      <c r="R182" s="1717"/>
    </row>
    <row r="183" spans="1:21" ht="16.5" customHeight="1" x14ac:dyDescent="0.25">
      <c r="A183" s="1370"/>
      <c r="B183" s="1590"/>
      <c r="C183" s="1425" t="s">
        <v>2181</v>
      </c>
      <c r="D183" s="1122"/>
      <c r="E183" s="998"/>
      <c r="F183" s="1122"/>
      <c r="G183" s="1425">
        <v>11994299494</v>
      </c>
      <c r="H183" s="1471"/>
      <c r="I183" s="1827">
        <v>11892183991</v>
      </c>
      <c r="J183" s="1370"/>
      <c r="K183" s="1370"/>
      <c r="L183" s="1370"/>
      <c r="M183" s="1370"/>
      <c r="N183" s="1370"/>
      <c r="O183" s="1370"/>
      <c r="P183" s="1370"/>
      <c r="Q183" s="1717"/>
      <c r="R183" s="1717"/>
    </row>
    <row r="184" spans="1:21" ht="16.5" customHeight="1" x14ac:dyDescent="0.25">
      <c r="A184" s="1370"/>
      <c r="B184" s="1590"/>
      <c r="C184" s="1425" t="s">
        <v>1646</v>
      </c>
      <c r="D184" s="1122"/>
      <c r="E184" s="998"/>
      <c r="F184" s="1122"/>
      <c r="G184" s="1425">
        <v>467688457428</v>
      </c>
      <c r="H184" s="1471"/>
      <c r="I184" s="1827">
        <v>428401181200</v>
      </c>
      <c r="J184" s="1370"/>
      <c r="K184" s="1370"/>
      <c r="L184" s="1370"/>
      <c r="M184" s="1370"/>
      <c r="N184" s="1370"/>
      <c r="O184" s="1370"/>
      <c r="P184" s="1370"/>
      <c r="Q184" s="1717"/>
      <c r="R184" s="1717"/>
    </row>
    <row r="185" spans="1:21" ht="16.5" customHeight="1" x14ac:dyDescent="0.25">
      <c r="A185" s="1370"/>
      <c r="B185" s="1590"/>
      <c r="C185" s="1425" t="s">
        <v>186</v>
      </c>
      <c r="D185" s="1122"/>
      <c r="E185" s="998"/>
      <c r="F185" s="1122"/>
      <c r="G185" s="1425">
        <v>1132162770579</v>
      </c>
      <c r="H185" s="1425"/>
      <c r="I185" s="1425">
        <v>451072273230</v>
      </c>
      <c r="J185" s="1370"/>
      <c r="K185" s="1370"/>
      <c r="L185" s="1370"/>
      <c r="M185" s="1370"/>
      <c r="N185" s="1370"/>
      <c r="O185" s="1370"/>
      <c r="P185" s="1370"/>
      <c r="Q185" s="1717"/>
      <c r="R185" s="1717"/>
    </row>
    <row r="186" spans="1:21" ht="16.5" customHeight="1" thickBot="1" x14ac:dyDescent="0.3">
      <c r="A186" s="1370"/>
      <c r="B186" s="1590"/>
      <c r="C186" s="1471"/>
      <c r="D186" s="1122"/>
      <c r="E186" s="998"/>
      <c r="F186" s="1122"/>
      <c r="G186" s="1571">
        <f>SUM(G152:G185)</f>
        <v>6140921651392</v>
      </c>
      <c r="H186" s="1471">
        <f>SUM(H152:H185)</f>
        <v>0</v>
      </c>
      <c r="I186" s="1571">
        <f>SUM(I152:I185)</f>
        <v>4956561686721</v>
      </c>
      <c r="J186" s="1370"/>
      <c r="K186" s="1370"/>
      <c r="L186" s="1370"/>
      <c r="M186" s="1370"/>
      <c r="N186" s="1370"/>
      <c r="O186" s="1370"/>
      <c r="P186" s="1370"/>
      <c r="Q186" s="1717"/>
      <c r="R186" s="1717"/>
    </row>
    <row r="187" spans="1:21" ht="0.75" customHeight="1" thickTop="1" x14ac:dyDescent="0.25">
      <c r="A187" s="1370"/>
      <c r="B187" s="1590"/>
      <c r="C187" s="1471"/>
      <c r="D187" s="1122"/>
      <c r="E187" s="998"/>
      <c r="F187" s="1122"/>
      <c r="G187" s="998"/>
      <c r="H187" s="998"/>
      <c r="I187" s="998"/>
      <c r="J187" s="1370"/>
      <c r="K187" s="1370"/>
      <c r="L187" s="1370"/>
      <c r="M187" s="1370"/>
      <c r="N187" s="1370"/>
      <c r="O187" s="1370"/>
      <c r="P187" s="1370"/>
      <c r="Q187" s="1717"/>
      <c r="R187" s="1717"/>
    </row>
    <row r="188" spans="1:21" ht="7.5" customHeight="1" x14ac:dyDescent="0.25">
      <c r="A188" s="1370"/>
      <c r="B188" s="1590"/>
      <c r="C188" s="1471"/>
      <c r="D188" s="1122"/>
      <c r="E188" s="998"/>
      <c r="F188" s="1122"/>
      <c r="G188" s="998"/>
      <c r="H188" s="998"/>
      <c r="I188" s="998"/>
      <c r="J188" s="1370"/>
      <c r="K188" s="1370"/>
      <c r="L188" s="1370"/>
      <c r="M188" s="1370"/>
      <c r="N188" s="1370"/>
      <c r="O188" s="1370"/>
      <c r="P188" s="1370"/>
      <c r="Q188" s="1717"/>
      <c r="R188" s="1717"/>
    </row>
    <row r="189" spans="1:21" s="1370" customFormat="1" ht="3" customHeight="1" x14ac:dyDescent="0.25">
      <c r="B189" s="1590"/>
      <c r="C189" s="1122"/>
      <c r="D189" s="1122"/>
      <c r="E189" s="1122"/>
      <c r="F189" s="1122"/>
      <c r="G189" s="1517"/>
      <c r="H189" s="1172"/>
      <c r="I189" s="1517"/>
      <c r="Q189" s="1717"/>
      <c r="R189" s="1717"/>
      <c r="S189" s="1631"/>
      <c r="T189" s="1631"/>
      <c r="U189" s="1631"/>
    </row>
    <row r="190" spans="1:21" s="1370" customFormat="1" ht="3" customHeight="1" x14ac:dyDescent="0.25">
      <c r="B190" s="1590"/>
      <c r="C190" s="1122"/>
      <c r="D190" s="1122"/>
      <c r="E190" s="1122"/>
      <c r="F190" s="1122"/>
      <c r="G190" s="1517"/>
      <c r="H190" s="1172"/>
      <c r="I190" s="1517"/>
      <c r="Q190" s="1717"/>
      <c r="R190" s="1717"/>
      <c r="S190" s="1631"/>
      <c r="T190" s="1631"/>
      <c r="U190" s="1631"/>
    </row>
    <row r="191" spans="1:21" s="1370" customFormat="1" ht="5.25" customHeight="1" x14ac:dyDescent="0.25">
      <c r="B191" s="1590"/>
      <c r="C191" s="1122"/>
      <c r="D191" s="1122"/>
      <c r="E191" s="1122"/>
      <c r="F191" s="1122"/>
      <c r="G191" s="1145"/>
      <c r="H191" s="1145"/>
      <c r="I191" s="1145"/>
      <c r="Q191" s="1630"/>
      <c r="R191" s="1630"/>
      <c r="S191" s="1631"/>
      <c r="T191" s="1631"/>
      <c r="U191" s="1631"/>
    </row>
    <row r="192" spans="1:21" s="1370" customFormat="1" ht="15.75" customHeight="1" x14ac:dyDescent="0.25">
      <c r="B192" s="1640" t="s">
        <v>2303</v>
      </c>
      <c r="C192" s="1829" t="s">
        <v>1845</v>
      </c>
      <c r="D192" s="1122"/>
      <c r="E192" s="1122"/>
      <c r="F192" s="1122"/>
      <c r="G192" s="1517"/>
      <c r="H192" s="1172"/>
      <c r="I192" s="1517"/>
      <c r="Q192" s="1630"/>
      <c r="R192" s="1630"/>
      <c r="S192" s="1631"/>
      <c r="T192" s="1631"/>
      <c r="U192" s="1631"/>
    </row>
    <row r="193" spans="1:21" s="1370" customFormat="1" ht="15.75" customHeight="1" x14ac:dyDescent="0.25">
      <c r="B193" s="1590"/>
      <c r="C193" s="1425" t="s">
        <v>1995</v>
      </c>
      <c r="D193" s="1122"/>
      <c r="E193" s="1122"/>
      <c r="F193" s="1122"/>
      <c r="G193" s="1806">
        <v>8000000000</v>
      </c>
      <c r="H193" s="1806"/>
      <c r="I193" s="1806">
        <v>4800000000</v>
      </c>
      <c r="Q193" s="1630"/>
      <c r="R193" s="1630"/>
      <c r="S193" s="1631"/>
      <c r="T193" s="1631"/>
      <c r="U193" s="1631"/>
    </row>
    <row r="194" spans="1:21" s="1370" customFormat="1" ht="15.75" customHeight="1" x14ac:dyDescent="0.25">
      <c r="B194" s="1590"/>
      <c r="C194" s="1425" t="s">
        <v>1846</v>
      </c>
      <c r="D194" s="1122"/>
      <c r="E194" s="1122"/>
      <c r="F194" s="1122"/>
      <c r="G194" s="1806"/>
      <c r="H194" s="1806"/>
      <c r="I194" s="1806">
        <v>186000000</v>
      </c>
      <c r="Q194" s="1630"/>
      <c r="R194" s="1630"/>
      <c r="S194" s="1631"/>
      <c r="T194" s="1631"/>
      <c r="U194" s="1631"/>
    </row>
    <row r="195" spans="1:21" s="1370" customFormat="1" ht="15.75" customHeight="1" x14ac:dyDescent="0.25">
      <c r="B195" s="1590"/>
      <c r="C195" s="1425" t="s">
        <v>2057</v>
      </c>
      <c r="D195" s="1122"/>
      <c r="E195" s="1122"/>
      <c r="F195" s="1122"/>
      <c r="G195" s="1806">
        <v>6400000000</v>
      </c>
      <c r="H195" s="1806"/>
      <c r="I195" s="1806">
        <v>4800000000</v>
      </c>
      <c r="Q195" s="1630"/>
      <c r="R195" s="1630"/>
      <c r="S195" s="1631"/>
      <c r="T195" s="1631"/>
      <c r="U195" s="1631"/>
    </row>
    <row r="196" spans="1:21" s="1370" customFormat="1" ht="15.75" customHeight="1" x14ac:dyDescent="0.25">
      <c r="B196" s="1590"/>
      <c r="C196" s="1425" t="s">
        <v>1736</v>
      </c>
      <c r="D196" s="1122"/>
      <c r="E196" s="1122"/>
      <c r="F196" s="1122"/>
      <c r="G196" s="1806">
        <v>0</v>
      </c>
      <c r="H196" s="1806"/>
      <c r="I196" s="1806">
        <v>17496632000</v>
      </c>
      <c r="Q196" s="1630"/>
      <c r="R196" s="1630"/>
      <c r="S196" s="1631"/>
      <c r="T196" s="1631"/>
      <c r="U196" s="1631"/>
    </row>
    <row r="197" spans="1:21" s="1370" customFormat="1" ht="15.75" customHeight="1" x14ac:dyDescent="0.25">
      <c r="B197" s="1590"/>
      <c r="C197" s="1425" t="s">
        <v>2182</v>
      </c>
      <c r="D197" s="1122"/>
      <c r="E197" s="1122"/>
      <c r="F197" s="1122"/>
      <c r="G197" s="1806"/>
      <c r="H197" s="1806"/>
      <c r="I197" s="1806">
        <v>13500000000</v>
      </c>
      <c r="Q197" s="1630"/>
      <c r="R197" s="1630"/>
      <c r="S197" s="1631"/>
      <c r="T197" s="1631"/>
      <c r="U197" s="1631"/>
    </row>
    <row r="198" spans="1:21" s="1370" customFormat="1" ht="15.75" customHeight="1" x14ac:dyDescent="0.25">
      <c r="B198" s="1590"/>
      <c r="C198" s="1425" t="s">
        <v>2258</v>
      </c>
      <c r="D198" s="1122"/>
      <c r="E198" s="1122"/>
      <c r="F198" s="1122"/>
      <c r="G198" s="1806">
        <v>18066240000</v>
      </c>
      <c r="H198" s="1806"/>
      <c r="I198" s="1806"/>
      <c r="Q198" s="1630"/>
      <c r="R198" s="1630"/>
      <c r="S198" s="1631"/>
      <c r="T198" s="1631"/>
      <c r="U198" s="1631"/>
    </row>
    <row r="199" spans="1:21" s="1370" customFormat="1" ht="18.75" customHeight="1" thickBot="1" x14ac:dyDescent="0.3">
      <c r="B199" s="1590"/>
      <c r="C199" s="1425"/>
      <c r="D199" s="1122"/>
      <c r="E199" s="1122"/>
      <c r="F199" s="1122"/>
      <c r="G199" s="1571">
        <f>SUM(G193:G198)</f>
        <v>32466240000</v>
      </c>
      <c r="H199" s="1471">
        <f t="shared" ref="H199:I199" si="2">SUM(H193:H197)</f>
        <v>0</v>
      </c>
      <c r="I199" s="1571">
        <f t="shared" si="2"/>
        <v>40782632000</v>
      </c>
      <c r="Q199" s="1630"/>
      <c r="R199" s="1630"/>
      <c r="S199" s="1631"/>
      <c r="T199" s="1631"/>
      <c r="U199" s="1631"/>
    </row>
    <row r="200" spans="1:21" s="1370" customFormat="1" ht="20.25" customHeight="1" thickTop="1" x14ac:dyDescent="0.25">
      <c r="B200" s="1583" t="s">
        <v>2304</v>
      </c>
      <c r="C200" s="2027" t="s">
        <v>2201</v>
      </c>
      <c r="D200" s="2027"/>
      <c r="E200" s="2027"/>
      <c r="F200" s="2027"/>
      <c r="G200" s="2027"/>
      <c r="H200" s="2027"/>
      <c r="I200" s="2027"/>
      <c r="Q200" s="1630"/>
      <c r="R200" s="1630"/>
      <c r="S200" s="1631"/>
      <c r="T200" s="1631"/>
      <c r="U200" s="1631"/>
    </row>
    <row r="201" spans="1:21" s="1370" customFormat="1" ht="42" customHeight="1" x14ac:dyDescent="0.25">
      <c r="B201" s="1583" t="s">
        <v>2305</v>
      </c>
      <c r="C201" s="2028" t="s">
        <v>1892</v>
      </c>
      <c r="D201" s="2028"/>
      <c r="E201" s="2028"/>
      <c r="F201" s="2028"/>
      <c r="G201" s="2028"/>
      <c r="H201" s="2028"/>
      <c r="I201" s="2028"/>
      <c r="Q201" s="1630"/>
      <c r="R201" s="1630"/>
      <c r="S201" s="1631"/>
      <c r="T201" s="1631"/>
      <c r="U201" s="1631"/>
    </row>
    <row r="202" spans="1:21" s="1370" customFormat="1" ht="20.25" customHeight="1" x14ac:dyDescent="0.25">
      <c r="B202" s="1590" t="s">
        <v>2306</v>
      </c>
      <c r="C202" s="2028" t="s">
        <v>1893</v>
      </c>
      <c r="D202" s="2028"/>
      <c r="E202" s="2028"/>
      <c r="F202" s="2028"/>
      <c r="G202" s="2028"/>
      <c r="H202" s="2028"/>
      <c r="I202" s="2028"/>
      <c r="Q202" s="1630"/>
      <c r="R202" s="1630"/>
      <c r="S202" s="1631"/>
      <c r="T202" s="1631"/>
      <c r="U202" s="1631"/>
    </row>
    <row r="203" spans="1:21" s="1370" customFormat="1" ht="12" customHeight="1" x14ac:dyDescent="0.25">
      <c r="B203" s="1590"/>
      <c r="C203" s="1126"/>
      <c r="D203" s="1126"/>
      <c r="E203" s="1126"/>
      <c r="F203" s="1126"/>
      <c r="G203" s="1126"/>
      <c r="H203" s="1126"/>
      <c r="I203" s="1126"/>
      <c r="Q203" s="1630"/>
      <c r="R203" s="1630"/>
      <c r="S203" s="1631"/>
      <c r="T203" s="1631"/>
      <c r="U203" s="1631"/>
    </row>
    <row r="204" spans="1:21" s="1370" customFormat="1" ht="26.25" customHeight="1" x14ac:dyDescent="0.6">
      <c r="A204" s="2021">
        <v>30</v>
      </c>
      <c r="B204" s="2021"/>
      <c r="C204" s="2021"/>
      <c r="D204" s="2021"/>
      <c r="E204" s="2021"/>
      <c r="F204" s="2021"/>
      <c r="G204" s="2021"/>
      <c r="H204" s="2021"/>
      <c r="I204" s="2021"/>
      <c r="Q204" s="1630"/>
      <c r="R204" s="1630"/>
      <c r="S204" s="1631"/>
      <c r="T204" s="1631"/>
      <c r="U204" s="1631"/>
    </row>
  </sheetData>
  <mergeCells count="11">
    <mergeCell ref="C200:I200"/>
    <mergeCell ref="C201:I201"/>
    <mergeCell ref="C202:I202"/>
    <mergeCell ref="A204:I204"/>
    <mergeCell ref="B1:I1"/>
    <mergeCell ref="A2:I2"/>
    <mergeCell ref="A3:I3"/>
    <mergeCell ref="C4:G4"/>
    <mergeCell ref="B37:I37"/>
    <mergeCell ref="B104:I104"/>
    <mergeCell ref="B149:I149"/>
  </mergeCells>
  <pageMargins left="0.70866141732283472" right="0.70866141732283472" top="0.74803149606299213" bottom="0.74803149606299213" header="0.31496062992125984" footer="0.31496062992125984"/>
  <pageSetup paperSize="9" scale="64" orientation="portrait" r:id="rId1"/>
  <rowBreaks count="3" manualBreakCount="3">
    <brk id="37" max="8" man="1"/>
    <brk id="104" max="8" man="1"/>
    <brk id="149" max="8" man="1"/>
  </rowBreaks>
  <colBreaks count="1" manualBreakCount="1">
    <brk id="15" max="520" man="1"/>
  </colBreaks>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79998168889431442"/>
  </sheetPr>
  <dimension ref="A1:U28"/>
  <sheetViews>
    <sheetView rightToLeft="1" view="pageBreakPreview" topLeftCell="B4" zoomScaleNormal="100" zoomScaleSheetLayoutView="100" workbookViewId="0">
      <selection activeCell="G21" sqref="G21"/>
    </sheetView>
  </sheetViews>
  <sheetFormatPr defaultColWidth="9" defaultRowHeight="27.75" customHeight="1" x14ac:dyDescent="0.25"/>
  <cols>
    <col min="1" max="1" width="3" style="1096" hidden="1" customWidth="1"/>
    <col min="2" max="2" width="4.42578125" style="1331" customWidth="1"/>
    <col min="3" max="3" width="8.42578125" style="1096" customWidth="1"/>
    <col min="4" max="4" width="0.85546875" style="1096" customWidth="1"/>
    <col min="5" max="5" width="17" style="1096" customWidth="1"/>
    <col min="6" max="6" width="0.85546875" style="1096" customWidth="1"/>
    <col min="7" max="7" width="16.85546875" style="1096" customWidth="1"/>
    <col min="8" max="8" width="0.85546875" style="1096" customWidth="1"/>
    <col min="9" max="9" width="16" style="1096" customWidth="1"/>
    <col min="10" max="10" width="0.85546875" style="1096" customWidth="1"/>
    <col min="11" max="11" width="17" style="1096" customWidth="1"/>
    <col min="12" max="12" width="0.85546875" style="1096" customWidth="1"/>
    <col min="13" max="13" width="15.7109375" style="1096" customWidth="1"/>
    <col min="14" max="14" width="0.85546875" style="1096" customWidth="1"/>
    <col min="15" max="15" width="13.7109375" style="1096" customWidth="1"/>
    <col min="16" max="16" width="0.7109375" style="1096" customWidth="1"/>
    <col min="17" max="17" width="17" style="1100" customWidth="1"/>
    <col min="18" max="18" width="1.5703125" style="1096" customWidth="1"/>
    <col min="19" max="19" width="16.85546875" style="1100" customWidth="1"/>
    <col min="20" max="20" width="1.5703125" style="1096" customWidth="1"/>
    <col min="21" max="21" width="12.42578125" style="1096" customWidth="1"/>
    <col min="22" max="22" width="9" style="1096"/>
    <col min="23" max="23" width="11.85546875" style="1096" bestFit="1" customWidth="1"/>
    <col min="24" max="24" width="9" style="1096"/>
    <col min="25" max="25" width="8.140625" style="1096" bestFit="1" customWidth="1"/>
    <col min="26" max="16384" width="9" style="1096"/>
  </cols>
  <sheetData>
    <row r="1" spans="2:21" ht="33" customHeight="1" x14ac:dyDescent="0.25">
      <c r="B1" s="2031" t="str">
        <f>'[13]سر برگ صفحات'!A1</f>
        <v>شرکت داروسازان التیام (سهامی خاص)</v>
      </c>
      <c r="C1" s="2031"/>
      <c r="D1" s="2031"/>
      <c r="E1" s="2031"/>
      <c r="F1" s="2031"/>
      <c r="G1" s="2031"/>
      <c r="H1" s="2031"/>
      <c r="I1" s="2031"/>
      <c r="J1" s="2031"/>
      <c r="K1" s="2031"/>
      <c r="L1" s="2031"/>
      <c r="M1" s="2031"/>
      <c r="N1" s="2031"/>
      <c r="O1" s="2031"/>
      <c r="P1" s="2031"/>
      <c r="Q1" s="2031"/>
      <c r="R1" s="2031"/>
      <c r="S1" s="2031"/>
      <c r="T1" s="2031"/>
      <c r="U1" s="2031"/>
    </row>
    <row r="2" spans="2:21" ht="33" customHeight="1" x14ac:dyDescent="0.25">
      <c r="B2" s="2032" t="str">
        <f>[2]HL!A14</f>
        <v>يادداشتهاي توضيحي صورت هاي مالي</v>
      </c>
      <c r="C2" s="2032"/>
      <c r="D2" s="2032"/>
      <c r="E2" s="2032"/>
      <c r="F2" s="2032"/>
      <c r="G2" s="2032"/>
      <c r="H2" s="2032"/>
      <c r="I2" s="2032"/>
      <c r="J2" s="2032"/>
      <c r="K2" s="2032"/>
      <c r="L2" s="2032"/>
      <c r="M2" s="2032"/>
      <c r="N2" s="2032"/>
      <c r="O2" s="2032"/>
      <c r="P2" s="2032"/>
      <c r="Q2" s="2032"/>
      <c r="R2" s="2032"/>
      <c r="S2" s="2032"/>
      <c r="T2" s="2032"/>
      <c r="U2" s="2032"/>
    </row>
    <row r="3" spans="2:21" ht="30" customHeight="1" x14ac:dyDescent="0.25">
      <c r="B3" s="2031" t="str">
        <f>'سر برگ صفحات'!A3</f>
        <v>سال مالی منتهی به 30 اسفند 1403</v>
      </c>
      <c r="C3" s="2031"/>
      <c r="D3" s="2031"/>
      <c r="E3" s="2031"/>
      <c r="F3" s="2031"/>
      <c r="G3" s="2031"/>
      <c r="H3" s="2031"/>
      <c r="I3" s="2031"/>
      <c r="J3" s="2031"/>
      <c r="K3" s="2031"/>
      <c r="L3" s="2031"/>
      <c r="M3" s="2031"/>
      <c r="N3" s="2031"/>
      <c r="O3" s="2031"/>
      <c r="P3" s="2031"/>
      <c r="Q3" s="2031"/>
      <c r="R3" s="2031"/>
      <c r="S3" s="2031"/>
      <c r="T3" s="2031"/>
      <c r="U3" s="2031"/>
    </row>
    <row r="4" spans="2:21" ht="16.5" customHeight="1" x14ac:dyDescent="0.25">
      <c r="B4" s="1333" t="s">
        <v>2307</v>
      </c>
      <c r="C4" s="1320" t="s">
        <v>24</v>
      </c>
      <c r="D4" s="1098"/>
      <c r="E4" s="1320"/>
      <c r="Q4" s="1345"/>
      <c r="R4" s="1325"/>
    </row>
    <row r="5" spans="2:21" ht="16.5" customHeight="1" x14ac:dyDescent="0.25">
      <c r="B5" s="1549" t="s">
        <v>2308</v>
      </c>
      <c r="C5" s="1339" t="s">
        <v>2082</v>
      </c>
      <c r="E5" s="1339"/>
      <c r="M5" s="1325"/>
      <c r="Q5" s="1345"/>
      <c r="R5" s="1325"/>
    </row>
    <row r="6" spans="2:21" ht="16.5" customHeight="1" x14ac:dyDescent="0.25">
      <c r="B6" s="1549"/>
      <c r="C6" s="1339"/>
      <c r="E6" s="1339"/>
      <c r="K6" s="1100"/>
      <c r="L6" s="1100"/>
      <c r="M6" s="1345" t="s">
        <v>2196</v>
      </c>
      <c r="Q6" s="1345"/>
      <c r="R6" s="1325"/>
    </row>
    <row r="7" spans="2:21" ht="16.5" customHeight="1" x14ac:dyDescent="0.25">
      <c r="B7" s="1333"/>
      <c r="C7" s="1320"/>
      <c r="D7" s="1098"/>
      <c r="E7" s="1320"/>
      <c r="K7" s="1940" t="s">
        <v>2204</v>
      </c>
      <c r="L7" s="1939"/>
      <c r="M7" s="1940" t="s">
        <v>2147</v>
      </c>
      <c r="N7" s="1550"/>
      <c r="O7" s="1551"/>
      <c r="P7" s="1551"/>
      <c r="Q7" s="1332"/>
      <c r="R7" s="1551"/>
      <c r="S7" s="1332"/>
    </row>
    <row r="8" spans="2:21" ht="16.5" customHeight="1" x14ac:dyDescent="0.25">
      <c r="B8" s="1333"/>
      <c r="C8" s="1320"/>
      <c r="D8" s="1098"/>
      <c r="E8" s="1320"/>
      <c r="G8" s="1096" t="s">
        <v>2083</v>
      </c>
      <c r="K8" s="1938">
        <f>M12</f>
        <v>91010517054</v>
      </c>
      <c r="L8" s="1938"/>
      <c r="M8" s="1938">
        <v>53538887183</v>
      </c>
      <c r="N8" s="1551"/>
      <c r="O8" s="1551"/>
      <c r="P8" s="1551"/>
      <c r="Q8" s="1332"/>
      <c r="R8" s="1551"/>
      <c r="S8" s="1332"/>
    </row>
    <row r="9" spans="2:21" ht="16.5" customHeight="1" x14ac:dyDescent="0.25">
      <c r="B9" s="1333"/>
      <c r="C9" s="1320"/>
      <c r="D9" s="1098"/>
      <c r="E9" s="1320"/>
      <c r="G9" s="1096" t="s">
        <v>2084</v>
      </c>
      <c r="K9" s="1938"/>
      <c r="L9" s="1938"/>
      <c r="M9" s="1938">
        <v>91010517054</v>
      </c>
      <c r="N9" s="1551"/>
      <c r="O9" s="1551"/>
      <c r="P9" s="1551"/>
      <c r="Q9" s="1332"/>
      <c r="R9" s="1551"/>
      <c r="S9" s="1332"/>
    </row>
    <row r="10" spans="2:21" ht="16.5" customHeight="1" x14ac:dyDescent="0.25">
      <c r="B10" s="1333"/>
      <c r="C10" s="1320"/>
      <c r="D10" s="1098"/>
      <c r="E10" s="1320"/>
      <c r="G10" s="1096" t="s">
        <v>2085</v>
      </c>
      <c r="K10" s="1938">
        <v>0</v>
      </c>
      <c r="L10" s="1938"/>
      <c r="M10" s="1938">
        <v>0</v>
      </c>
      <c r="N10" s="1551"/>
      <c r="O10" s="1551"/>
      <c r="P10" s="1551"/>
      <c r="Q10" s="1332"/>
      <c r="R10" s="1551"/>
      <c r="S10" s="1332"/>
    </row>
    <row r="11" spans="2:21" ht="16.5" customHeight="1" x14ac:dyDescent="0.25">
      <c r="B11" s="1333"/>
      <c r="C11" s="1320"/>
      <c r="D11" s="1098"/>
      <c r="E11" s="1320"/>
      <c r="G11" s="1096" t="s">
        <v>2086</v>
      </c>
      <c r="K11" s="34">
        <v>-91010517054</v>
      </c>
      <c r="L11" s="1938"/>
      <c r="M11" s="14">
        <v>-53538887183</v>
      </c>
      <c r="Q11" s="1345"/>
      <c r="R11" s="1325"/>
    </row>
    <row r="12" spans="2:21" ht="16.5" customHeight="1" x14ac:dyDescent="0.25">
      <c r="B12" s="1333"/>
      <c r="C12" s="1320"/>
      <c r="D12" s="1098"/>
      <c r="E12" s="1320"/>
      <c r="K12" s="1552">
        <f>SUM(J8:K11)</f>
        <v>0</v>
      </c>
      <c r="M12" s="1552">
        <v>91010517054</v>
      </c>
      <c r="Q12" s="1345"/>
      <c r="R12" s="1325"/>
    </row>
    <row r="13" spans="2:21" ht="16.5" customHeight="1" x14ac:dyDescent="0.25">
      <c r="B13" s="1333"/>
      <c r="C13" s="1320"/>
      <c r="D13" s="1098"/>
      <c r="E13" s="1320"/>
      <c r="G13" s="1096" t="s">
        <v>2087</v>
      </c>
      <c r="K13" s="1096">
        <v>0</v>
      </c>
      <c r="M13" s="1096">
        <v>0</v>
      </c>
      <c r="Q13" s="1345"/>
      <c r="R13" s="1325"/>
    </row>
    <row r="14" spans="2:21" ht="16.5" customHeight="1" thickBot="1" x14ac:dyDescent="0.3">
      <c r="B14" s="1333"/>
      <c r="C14" s="1320"/>
      <c r="D14" s="1098"/>
      <c r="E14" s="1320"/>
      <c r="K14" s="1553">
        <f>SUM(K12)</f>
        <v>0</v>
      </c>
      <c r="M14" s="1553">
        <v>91010517054</v>
      </c>
      <c r="Q14" s="1345"/>
      <c r="R14" s="1325"/>
    </row>
    <row r="15" spans="2:21" ht="16.5" customHeight="1" thickTop="1" x14ac:dyDescent="0.25">
      <c r="B15" s="1549" t="s">
        <v>2309</v>
      </c>
      <c r="C15" s="1339" t="s">
        <v>2088</v>
      </c>
      <c r="E15" s="1339"/>
      <c r="M15" s="1325"/>
      <c r="Q15" s="1345"/>
      <c r="R15" s="1325"/>
    </row>
    <row r="16" spans="2:21" ht="16.5" customHeight="1" x14ac:dyDescent="0.25">
      <c r="B16" s="1549"/>
      <c r="C16" s="1339"/>
      <c r="E16" s="1339"/>
      <c r="I16" s="1334" t="s">
        <v>313</v>
      </c>
      <c r="J16" s="1334"/>
      <c r="K16" s="1334"/>
      <c r="L16" s="1334"/>
      <c r="M16" s="1334"/>
      <c r="N16" s="1334"/>
      <c r="O16" s="1334"/>
      <c r="P16" s="1334"/>
      <c r="Q16" s="1352"/>
      <c r="R16" s="1334"/>
      <c r="S16" s="1345" t="s">
        <v>2197</v>
      </c>
    </row>
    <row r="17" spans="1:21" ht="16.5" customHeight="1" x14ac:dyDescent="0.25">
      <c r="B17" s="1326"/>
      <c r="I17" s="2033" t="s">
        <v>2204</v>
      </c>
      <c r="J17" s="2033"/>
      <c r="K17" s="2033"/>
      <c r="L17" s="2033"/>
      <c r="M17" s="2033"/>
      <c r="N17" s="2033"/>
      <c r="O17" s="2033"/>
      <c r="P17" s="2033"/>
      <c r="Q17" s="2033"/>
      <c r="R17" s="1335"/>
      <c r="S17" s="1756" t="s">
        <v>2147</v>
      </c>
    </row>
    <row r="18" spans="1:21" s="1325" customFormat="1" ht="16.5" customHeight="1" x14ac:dyDescent="0.25">
      <c r="B18" s="1324"/>
      <c r="C18" s="1328" t="s">
        <v>312</v>
      </c>
      <c r="D18" s="1329"/>
      <c r="E18" s="1328" t="s">
        <v>1997</v>
      </c>
      <c r="F18" s="1329"/>
      <c r="G18" s="1328" t="s">
        <v>311</v>
      </c>
      <c r="H18" s="1329"/>
      <c r="I18" s="1328" t="s">
        <v>310</v>
      </c>
      <c r="J18" s="1329"/>
      <c r="K18" s="1328" t="s">
        <v>309</v>
      </c>
      <c r="L18" s="1329"/>
      <c r="M18" s="1328" t="s">
        <v>308</v>
      </c>
      <c r="N18" s="1329"/>
      <c r="O18" s="1328" t="s">
        <v>307</v>
      </c>
      <c r="P18" s="1329"/>
      <c r="Q18" s="1328" t="s">
        <v>306</v>
      </c>
      <c r="R18" s="1329"/>
      <c r="S18" s="1328" t="s">
        <v>24</v>
      </c>
      <c r="U18" s="1328" t="s">
        <v>1680</v>
      </c>
    </row>
    <row r="19" spans="1:21" ht="16.5" customHeight="1" x14ac:dyDescent="0.25">
      <c r="B19" s="1326"/>
      <c r="C19" s="1096">
        <v>1400</v>
      </c>
      <c r="D19" s="1330"/>
      <c r="E19" s="1337">
        <v>90374415566</v>
      </c>
      <c r="F19" s="1336"/>
      <c r="G19" s="1337">
        <v>87941592383</v>
      </c>
      <c r="H19" s="1336"/>
      <c r="I19" s="1337">
        <v>21985398096</v>
      </c>
      <c r="J19" s="1336"/>
      <c r="K19" s="1337">
        <v>57281258402</v>
      </c>
      <c r="L19" s="1336"/>
      <c r="M19" s="1337">
        <f>57281258402</f>
        <v>57281258402</v>
      </c>
      <c r="N19" s="1337"/>
      <c r="O19" s="1729">
        <f>M19</f>
        <v>57281258402</v>
      </c>
      <c r="P19" s="1336"/>
      <c r="Q19" s="1758">
        <f>M19-O19</f>
        <v>0</v>
      </c>
      <c r="R19" s="1455"/>
      <c r="S19" s="1337">
        <v>0</v>
      </c>
      <c r="U19" s="1100" t="s">
        <v>1704</v>
      </c>
    </row>
    <row r="20" spans="1:21" s="1568" customFormat="1" ht="16.5" customHeight="1" x14ac:dyDescent="0.25">
      <c r="B20" s="1721"/>
      <c r="C20" s="1568">
        <v>1401</v>
      </c>
      <c r="D20" s="1560"/>
      <c r="E20" s="1839">
        <v>267694435915</v>
      </c>
      <c r="F20" s="1840"/>
      <c r="G20" s="1839">
        <v>267694435915</v>
      </c>
      <c r="H20" s="1840"/>
      <c r="I20" s="1839">
        <v>53538887183</v>
      </c>
      <c r="J20" s="1840"/>
      <c r="K20" s="1839">
        <v>95588328836</v>
      </c>
      <c r="L20" s="1840"/>
      <c r="M20" s="1839">
        <v>83928022193</v>
      </c>
      <c r="N20" s="1839"/>
      <c r="O20" s="1841">
        <v>83928022193</v>
      </c>
      <c r="P20" s="1840"/>
      <c r="Q20" s="1842">
        <v>0</v>
      </c>
      <c r="R20" s="1843"/>
      <c r="S20" s="1839">
        <v>0</v>
      </c>
      <c r="U20" s="1830" t="s">
        <v>1704</v>
      </c>
    </row>
    <row r="21" spans="1:21" ht="16.5" customHeight="1" x14ac:dyDescent="0.25">
      <c r="B21" s="1326"/>
      <c r="C21" s="1096">
        <v>1402</v>
      </c>
      <c r="E21" s="1730">
        <v>364042068218</v>
      </c>
      <c r="G21" s="1730">
        <v>364042068215</v>
      </c>
      <c r="I21" s="1730">
        <v>91010517054</v>
      </c>
      <c r="K21" s="1844">
        <v>190240368633</v>
      </c>
      <c r="M21" s="1096">
        <v>0</v>
      </c>
      <c r="P21" s="1330"/>
      <c r="Q21" s="1846">
        <v>0</v>
      </c>
      <c r="R21" s="1847"/>
      <c r="S21" s="1846">
        <v>91010517054</v>
      </c>
      <c r="U21" s="1100" t="s">
        <v>1681</v>
      </c>
    </row>
    <row r="22" spans="1:21" ht="16.5" customHeight="1" x14ac:dyDescent="0.25">
      <c r="B22" s="1326"/>
      <c r="C22" s="1096">
        <v>1403</v>
      </c>
      <c r="E22" s="1127">
        <f>سودوزيان!F17</f>
        <v>-23062250215</v>
      </c>
      <c r="G22" s="1730">
        <v>0</v>
      </c>
      <c r="I22" s="1730">
        <v>0</v>
      </c>
      <c r="K22" s="1096">
        <v>0</v>
      </c>
      <c r="L22" s="1096">
        <v>0</v>
      </c>
      <c r="P22" s="1330"/>
      <c r="Q22" s="1759"/>
      <c r="R22" s="1755"/>
      <c r="S22" s="1759"/>
      <c r="U22" s="1100"/>
    </row>
    <row r="23" spans="1:21" ht="16.5" customHeight="1" thickBot="1" x14ac:dyDescent="0.3">
      <c r="B23" s="1326"/>
      <c r="C23" s="1100"/>
      <c r="D23" s="1100"/>
      <c r="E23" s="1100"/>
      <c r="F23" s="1100"/>
      <c r="G23" s="1100"/>
      <c r="Q23" s="1845">
        <f>SUM(Q21:Q21)</f>
        <v>0</v>
      </c>
      <c r="S23" s="1845">
        <f>SUM(S19:S21)</f>
        <v>91010517054</v>
      </c>
    </row>
    <row r="24" spans="1:21" ht="16.5" customHeight="1" thickTop="1" x14ac:dyDescent="0.25">
      <c r="B24" s="1326"/>
      <c r="C24" s="2030" t="s">
        <v>2310</v>
      </c>
      <c r="D24" s="2030"/>
      <c r="E24" s="2030"/>
      <c r="F24" s="2030"/>
      <c r="G24" s="2030"/>
      <c r="H24" s="2030"/>
      <c r="I24" s="2030"/>
      <c r="J24" s="2030"/>
      <c r="K24" s="2030"/>
      <c r="L24" s="2030"/>
      <c r="M24" s="2030"/>
      <c r="N24" s="2030"/>
      <c r="O24" s="2030"/>
      <c r="P24" s="2030"/>
      <c r="Q24" s="2030"/>
      <c r="R24" s="2030"/>
      <c r="S24" s="2030"/>
      <c r="T24" s="2030"/>
      <c r="U24" s="2030"/>
    </row>
    <row r="25" spans="1:21" ht="16.5" customHeight="1" x14ac:dyDescent="0.25">
      <c r="B25" s="1326"/>
      <c r="C25" s="2030" t="s">
        <v>2311</v>
      </c>
      <c r="D25" s="2030"/>
      <c r="E25" s="2030"/>
      <c r="F25" s="2030"/>
      <c r="G25" s="2030"/>
      <c r="H25" s="2030"/>
      <c r="I25" s="2030"/>
      <c r="J25" s="2030"/>
      <c r="K25" s="2030"/>
      <c r="L25" s="2030"/>
      <c r="M25" s="2030"/>
      <c r="N25" s="2030"/>
      <c r="O25" s="2030"/>
      <c r="P25" s="2030"/>
      <c r="Q25" s="2030"/>
      <c r="R25" s="2030"/>
      <c r="S25" s="2030"/>
      <c r="T25" s="2030"/>
      <c r="U25" s="2030"/>
    </row>
    <row r="26" spans="1:21" ht="16.5" customHeight="1" x14ac:dyDescent="0.25">
      <c r="B26" s="1326"/>
      <c r="C26" s="2030"/>
      <c r="D26" s="2030"/>
      <c r="E26" s="2030"/>
      <c r="F26" s="2030"/>
      <c r="G26" s="2030"/>
      <c r="H26" s="2030"/>
      <c r="I26" s="2030"/>
      <c r="J26" s="2030"/>
      <c r="K26" s="2030"/>
      <c r="L26" s="2030"/>
      <c r="M26" s="2030"/>
      <c r="N26" s="2030"/>
      <c r="O26" s="2030"/>
      <c r="P26" s="2030"/>
      <c r="Q26" s="2030"/>
      <c r="R26" s="2030"/>
      <c r="S26" s="2030"/>
      <c r="T26" s="2030"/>
      <c r="U26" s="2030"/>
    </row>
    <row r="27" spans="1:21" ht="16.5" customHeight="1" x14ac:dyDescent="0.25"/>
    <row r="28" spans="1:21" ht="16.5" customHeight="1" x14ac:dyDescent="0.55000000000000004">
      <c r="A28" s="2029">
        <v>31</v>
      </c>
      <c r="B28" s="2029"/>
      <c r="C28" s="2029"/>
      <c r="D28" s="2029"/>
      <c r="E28" s="2029"/>
      <c r="F28" s="2029"/>
      <c r="G28" s="2029"/>
      <c r="H28" s="2029"/>
      <c r="I28" s="2029"/>
      <c r="J28" s="2029"/>
      <c r="K28" s="2029"/>
      <c r="L28" s="2029"/>
      <c r="M28" s="2029"/>
      <c r="N28" s="2029"/>
      <c r="O28" s="2029"/>
      <c r="P28" s="2029"/>
      <c r="Q28" s="2029"/>
      <c r="R28" s="2029"/>
      <c r="S28" s="2029"/>
      <c r="T28" s="2029"/>
      <c r="U28" s="2029"/>
    </row>
  </sheetData>
  <mergeCells count="8">
    <mergeCell ref="A28:U28"/>
    <mergeCell ref="C25:U25"/>
    <mergeCell ref="C26:U26"/>
    <mergeCell ref="B1:U1"/>
    <mergeCell ref="B2:U2"/>
    <mergeCell ref="B3:U3"/>
    <mergeCell ref="I17:Q17"/>
    <mergeCell ref="C24:U24"/>
  </mergeCells>
  <printOptions horizontalCentered="1"/>
  <pageMargins left="0.25" right="0.25" top="0.44685039399999998" bottom="0" header="0.40748031499999998" footer="0"/>
  <pageSetup paperSize="9" scale="75"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7" tint="0.59999389629810485"/>
  </sheetPr>
  <dimension ref="A1:T67"/>
  <sheetViews>
    <sheetView rightToLeft="1" view="pageBreakPreview" topLeftCell="B52" zoomScaleNormal="100" zoomScaleSheetLayoutView="100" workbookViewId="0">
      <selection activeCell="I61" sqref="I61"/>
    </sheetView>
  </sheetViews>
  <sheetFormatPr defaultRowHeight="29.25" customHeight="1" x14ac:dyDescent="0.25"/>
  <cols>
    <col min="1" max="1" width="4.5703125" style="34" hidden="1" customWidth="1"/>
    <col min="2" max="2" width="7.85546875" style="1258" customWidth="1"/>
    <col min="3" max="3" width="25.42578125" style="34" customWidth="1"/>
    <col min="4" max="4" width="0.85546875" style="34" customWidth="1"/>
    <col min="5" max="5" width="21.42578125" style="34" customWidth="1"/>
    <col min="6" max="6" width="1.85546875" style="34" customWidth="1"/>
    <col min="7" max="7" width="18.5703125" style="34" customWidth="1"/>
    <col min="8" max="8" width="2.140625" style="34" customWidth="1"/>
    <col min="9" max="9" width="18.5703125" style="34" customWidth="1"/>
    <col min="10" max="10" width="0.85546875" style="34" customWidth="1"/>
    <col min="11" max="11" width="7.5703125" style="34" hidden="1" customWidth="1"/>
    <col min="12" max="12" width="0.85546875" style="34" hidden="1" customWidth="1"/>
    <col min="13" max="13" width="9.42578125" style="34" hidden="1" customWidth="1"/>
    <col min="14" max="14" width="0.85546875" style="34" hidden="1" customWidth="1"/>
    <col min="15" max="15" width="21.85546875" style="34" customWidth="1"/>
    <col min="16" max="16" width="18.85546875" style="34" customWidth="1"/>
    <col min="17" max="17" width="17.42578125" style="34" bestFit="1" customWidth="1"/>
    <col min="18" max="18" width="10.42578125" style="34" bestFit="1" customWidth="1"/>
    <col min="19" max="19" width="9.42578125" style="34" bestFit="1" customWidth="1"/>
    <col min="20" max="247" width="9" style="34"/>
    <col min="248" max="248" width="3.42578125" style="34" customWidth="1"/>
    <col min="249" max="249" width="4.85546875" style="34" customWidth="1"/>
    <col min="250" max="250" width="5.42578125" style="34" customWidth="1"/>
    <col min="251" max="251" width="31.140625" style="34" customWidth="1"/>
    <col min="252" max="252" width="7.5703125" style="34" customWidth="1"/>
    <col min="253" max="253" width="2.42578125" style="34" customWidth="1"/>
    <col min="254" max="254" width="11.42578125" style="34" customWidth="1"/>
    <col min="255" max="255" width="2.42578125" style="34" customWidth="1"/>
    <col min="256" max="256" width="11.42578125" style="34" customWidth="1"/>
    <col min="257" max="257" width="2.42578125" style="34" customWidth="1"/>
    <col min="258" max="258" width="10.85546875" style="34" customWidth="1"/>
    <col min="259" max="259" width="2.42578125" style="34" customWidth="1"/>
    <col min="260" max="260" width="11.140625" style="34" customWidth="1"/>
    <col min="261" max="261" width="1.85546875" style="34" customWidth="1"/>
    <col min="262" max="262" width="11" style="34" customWidth="1"/>
    <col min="263" max="263" width="0.85546875" style="34" customWidth="1"/>
    <col min="264" max="264" width="1.85546875" style="34" customWidth="1"/>
    <col min="265" max="265" width="11.85546875" style="34" bestFit="1" customWidth="1"/>
    <col min="266" max="266" width="15.140625" style="34" bestFit="1" customWidth="1"/>
    <col min="267" max="267" width="5" style="34" customWidth="1"/>
    <col min="268" max="268" width="10.42578125" style="34" bestFit="1" customWidth="1"/>
    <col min="269" max="269" width="5" style="34" customWidth="1"/>
    <col min="270" max="270" width="10.42578125" style="34" bestFit="1" customWidth="1"/>
    <col min="271" max="273" width="9" style="34"/>
    <col min="274" max="274" width="10.42578125" style="34" bestFit="1" customWidth="1"/>
    <col min="275" max="503" width="9" style="34"/>
    <col min="504" max="504" width="3.42578125" style="34" customWidth="1"/>
    <col min="505" max="505" width="4.85546875" style="34" customWidth="1"/>
    <col min="506" max="506" width="5.42578125" style="34" customWidth="1"/>
    <col min="507" max="507" width="31.140625" style="34" customWidth="1"/>
    <col min="508" max="508" width="7.5703125" style="34" customWidth="1"/>
    <col min="509" max="509" width="2.42578125" style="34" customWidth="1"/>
    <col min="510" max="510" width="11.42578125" style="34" customWidth="1"/>
    <col min="511" max="511" width="2.42578125" style="34" customWidth="1"/>
    <col min="512" max="512" width="11.42578125" style="34" customWidth="1"/>
    <col min="513" max="513" width="2.42578125" style="34" customWidth="1"/>
    <col min="514" max="514" width="10.85546875" style="34" customWidth="1"/>
    <col min="515" max="515" width="2.42578125" style="34" customWidth="1"/>
    <col min="516" max="516" width="11.140625" style="34" customWidth="1"/>
    <col min="517" max="517" width="1.85546875" style="34" customWidth="1"/>
    <col min="518" max="518" width="11" style="34" customWidth="1"/>
    <col min="519" max="519" width="0.85546875" style="34" customWidth="1"/>
    <col min="520" max="520" width="1.85546875" style="34" customWidth="1"/>
    <col min="521" max="521" width="11.85546875" style="34" bestFit="1" customWidth="1"/>
    <col min="522" max="522" width="15.140625" style="34" bestFit="1" customWidth="1"/>
    <col min="523" max="523" width="5" style="34" customWidth="1"/>
    <col min="524" max="524" width="10.42578125" style="34" bestFit="1" customWidth="1"/>
    <col min="525" max="525" width="5" style="34" customWidth="1"/>
    <col min="526" max="526" width="10.42578125" style="34" bestFit="1" customWidth="1"/>
    <col min="527" max="529" width="9" style="34"/>
    <col min="530" max="530" width="10.42578125" style="34" bestFit="1" customWidth="1"/>
    <col min="531" max="759" width="9" style="34"/>
    <col min="760" max="760" width="3.42578125" style="34" customWidth="1"/>
    <col min="761" max="761" width="4.85546875" style="34" customWidth="1"/>
    <col min="762" max="762" width="5.42578125" style="34" customWidth="1"/>
    <col min="763" max="763" width="31.140625" style="34" customWidth="1"/>
    <col min="764" max="764" width="7.5703125" style="34" customWidth="1"/>
    <col min="765" max="765" width="2.42578125" style="34" customWidth="1"/>
    <col min="766" max="766" width="11.42578125" style="34" customWidth="1"/>
    <col min="767" max="767" width="2.42578125" style="34" customWidth="1"/>
    <col min="768" max="768" width="11.42578125" style="34" customWidth="1"/>
    <col min="769" max="769" width="2.42578125" style="34" customWidth="1"/>
    <col min="770" max="770" width="10.85546875" style="34" customWidth="1"/>
    <col min="771" max="771" width="2.42578125" style="34" customWidth="1"/>
    <col min="772" max="772" width="11.140625" style="34" customWidth="1"/>
    <col min="773" max="773" width="1.85546875" style="34" customWidth="1"/>
    <col min="774" max="774" width="11" style="34" customWidth="1"/>
    <col min="775" max="775" width="0.85546875" style="34" customWidth="1"/>
    <col min="776" max="776" width="1.85546875" style="34" customWidth="1"/>
    <col min="777" max="777" width="11.85546875" style="34" bestFit="1" customWidth="1"/>
    <col min="778" max="778" width="15.140625" style="34" bestFit="1" customWidth="1"/>
    <col min="779" max="779" width="5" style="34" customWidth="1"/>
    <col min="780" max="780" width="10.42578125" style="34" bestFit="1" customWidth="1"/>
    <col min="781" max="781" width="5" style="34" customWidth="1"/>
    <col min="782" max="782" width="10.42578125" style="34" bestFit="1" customWidth="1"/>
    <col min="783" max="785" width="9" style="34"/>
    <col min="786" max="786" width="10.42578125" style="34" bestFit="1" customWidth="1"/>
    <col min="787" max="1015" width="9" style="34"/>
    <col min="1016" max="1016" width="3.42578125" style="34" customWidth="1"/>
    <col min="1017" max="1017" width="4.85546875" style="34" customWidth="1"/>
    <col min="1018" max="1018" width="5.42578125" style="34" customWidth="1"/>
    <col min="1019" max="1019" width="31.140625" style="34" customWidth="1"/>
    <col min="1020" max="1020" width="7.5703125" style="34" customWidth="1"/>
    <col min="1021" max="1021" width="2.42578125" style="34" customWidth="1"/>
    <col min="1022" max="1022" width="11.42578125" style="34" customWidth="1"/>
    <col min="1023" max="1023" width="2.42578125" style="34" customWidth="1"/>
    <col min="1024" max="1024" width="11.42578125" style="34" customWidth="1"/>
    <col min="1025" max="1025" width="2.42578125" style="34" customWidth="1"/>
    <col min="1026" max="1026" width="10.85546875" style="34" customWidth="1"/>
    <col min="1027" max="1027" width="2.42578125" style="34" customWidth="1"/>
    <col min="1028" max="1028" width="11.140625" style="34" customWidth="1"/>
    <col min="1029" max="1029" width="1.85546875" style="34" customWidth="1"/>
    <col min="1030" max="1030" width="11" style="34" customWidth="1"/>
    <col min="1031" max="1031" width="0.85546875" style="34" customWidth="1"/>
    <col min="1032" max="1032" width="1.85546875" style="34" customWidth="1"/>
    <col min="1033" max="1033" width="11.85546875" style="34" bestFit="1" customWidth="1"/>
    <col min="1034" max="1034" width="15.140625" style="34" bestFit="1" customWidth="1"/>
    <col min="1035" max="1035" width="5" style="34" customWidth="1"/>
    <col min="1036" max="1036" width="10.42578125" style="34" bestFit="1" customWidth="1"/>
    <col min="1037" max="1037" width="5" style="34" customWidth="1"/>
    <col min="1038" max="1038" width="10.42578125" style="34" bestFit="1" customWidth="1"/>
    <col min="1039" max="1041" width="9" style="34"/>
    <col min="1042" max="1042" width="10.42578125" style="34" bestFit="1" customWidth="1"/>
    <col min="1043" max="1271" width="9" style="34"/>
    <col min="1272" max="1272" width="3.42578125" style="34" customWidth="1"/>
    <col min="1273" max="1273" width="4.85546875" style="34" customWidth="1"/>
    <col min="1274" max="1274" width="5.42578125" style="34" customWidth="1"/>
    <col min="1275" max="1275" width="31.140625" style="34" customWidth="1"/>
    <col min="1276" max="1276" width="7.5703125" style="34" customWidth="1"/>
    <col min="1277" max="1277" width="2.42578125" style="34" customWidth="1"/>
    <col min="1278" max="1278" width="11.42578125" style="34" customWidth="1"/>
    <col min="1279" max="1279" width="2.42578125" style="34" customWidth="1"/>
    <col min="1280" max="1280" width="11.42578125" style="34" customWidth="1"/>
    <col min="1281" max="1281" width="2.42578125" style="34" customWidth="1"/>
    <col min="1282" max="1282" width="10.85546875" style="34" customWidth="1"/>
    <col min="1283" max="1283" width="2.42578125" style="34" customWidth="1"/>
    <col min="1284" max="1284" width="11.140625" style="34" customWidth="1"/>
    <col min="1285" max="1285" width="1.85546875" style="34" customWidth="1"/>
    <col min="1286" max="1286" width="11" style="34" customWidth="1"/>
    <col min="1287" max="1287" width="0.85546875" style="34" customWidth="1"/>
    <col min="1288" max="1288" width="1.85546875" style="34" customWidth="1"/>
    <col min="1289" max="1289" width="11.85546875" style="34" bestFit="1" customWidth="1"/>
    <col min="1290" max="1290" width="15.140625" style="34" bestFit="1" customWidth="1"/>
    <col min="1291" max="1291" width="5" style="34" customWidth="1"/>
    <col min="1292" max="1292" width="10.42578125" style="34" bestFit="1" customWidth="1"/>
    <col min="1293" max="1293" width="5" style="34" customWidth="1"/>
    <col min="1294" max="1294" width="10.42578125" style="34" bestFit="1" customWidth="1"/>
    <col min="1295" max="1297" width="9" style="34"/>
    <col min="1298" max="1298" width="10.42578125" style="34" bestFit="1" customWidth="1"/>
    <col min="1299" max="1527" width="9" style="34"/>
    <col min="1528" max="1528" width="3.42578125" style="34" customWidth="1"/>
    <col min="1529" max="1529" width="4.85546875" style="34" customWidth="1"/>
    <col min="1530" max="1530" width="5.42578125" style="34" customWidth="1"/>
    <col min="1531" max="1531" width="31.140625" style="34" customWidth="1"/>
    <col min="1532" max="1532" width="7.5703125" style="34" customWidth="1"/>
    <col min="1533" max="1533" width="2.42578125" style="34" customWidth="1"/>
    <col min="1534" max="1534" width="11.42578125" style="34" customWidth="1"/>
    <col min="1535" max="1535" width="2.42578125" style="34" customWidth="1"/>
    <col min="1536" max="1536" width="11.42578125" style="34" customWidth="1"/>
    <col min="1537" max="1537" width="2.42578125" style="34" customWidth="1"/>
    <col min="1538" max="1538" width="10.85546875" style="34" customWidth="1"/>
    <col min="1539" max="1539" width="2.42578125" style="34" customWidth="1"/>
    <col min="1540" max="1540" width="11.140625" style="34" customWidth="1"/>
    <col min="1541" max="1541" width="1.85546875" style="34" customWidth="1"/>
    <col min="1542" max="1542" width="11" style="34" customWidth="1"/>
    <col min="1543" max="1543" width="0.85546875" style="34" customWidth="1"/>
    <col min="1544" max="1544" width="1.85546875" style="34" customWidth="1"/>
    <col min="1545" max="1545" width="11.85546875" style="34" bestFit="1" customWidth="1"/>
    <col min="1546" max="1546" width="15.140625" style="34" bestFit="1" customWidth="1"/>
    <col min="1547" max="1547" width="5" style="34" customWidth="1"/>
    <col min="1548" max="1548" width="10.42578125" style="34" bestFit="1" customWidth="1"/>
    <col min="1549" max="1549" width="5" style="34" customWidth="1"/>
    <col min="1550" max="1550" width="10.42578125" style="34" bestFit="1" customWidth="1"/>
    <col min="1551" max="1553" width="9" style="34"/>
    <col min="1554" max="1554" width="10.42578125" style="34" bestFit="1" customWidth="1"/>
    <col min="1555" max="1783" width="9" style="34"/>
    <col min="1784" max="1784" width="3.42578125" style="34" customWidth="1"/>
    <col min="1785" max="1785" width="4.85546875" style="34" customWidth="1"/>
    <col min="1786" max="1786" width="5.42578125" style="34" customWidth="1"/>
    <col min="1787" max="1787" width="31.140625" style="34" customWidth="1"/>
    <col min="1788" max="1788" width="7.5703125" style="34" customWidth="1"/>
    <col min="1789" max="1789" width="2.42578125" style="34" customWidth="1"/>
    <col min="1790" max="1790" width="11.42578125" style="34" customWidth="1"/>
    <col min="1791" max="1791" width="2.42578125" style="34" customWidth="1"/>
    <col min="1792" max="1792" width="11.42578125" style="34" customWidth="1"/>
    <col min="1793" max="1793" width="2.42578125" style="34" customWidth="1"/>
    <col min="1794" max="1794" width="10.85546875" style="34" customWidth="1"/>
    <col min="1795" max="1795" width="2.42578125" style="34" customWidth="1"/>
    <col min="1796" max="1796" width="11.140625" style="34" customWidth="1"/>
    <col min="1797" max="1797" width="1.85546875" style="34" customWidth="1"/>
    <col min="1798" max="1798" width="11" style="34" customWidth="1"/>
    <col min="1799" max="1799" width="0.85546875" style="34" customWidth="1"/>
    <col min="1800" max="1800" width="1.85546875" style="34" customWidth="1"/>
    <col min="1801" max="1801" width="11.85546875" style="34" bestFit="1" customWidth="1"/>
    <col min="1802" max="1802" width="15.140625" style="34" bestFit="1" customWidth="1"/>
    <col min="1803" max="1803" width="5" style="34" customWidth="1"/>
    <col min="1804" max="1804" width="10.42578125" style="34" bestFit="1" customWidth="1"/>
    <col min="1805" max="1805" width="5" style="34" customWidth="1"/>
    <col min="1806" max="1806" width="10.42578125" style="34" bestFit="1" customWidth="1"/>
    <col min="1807" max="1809" width="9" style="34"/>
    <col min="1810" max="1810" width="10.42578125" style="34" bestFit="1" customWidth="1"/>
    <col min="1811" max="2039" width="9" style="34"/>
    <col min="2040" max="2040" width="3.42578125" style="34" customWidth="1"/>
    <col min="2041" max="2041" width="4.85546875" style="34" customWidth="1"/>
    <col min="2042" max="2042" width="5.42578125" style="34" customWidth="1"/>
    <col min="2043" max="2043" width="31.140625" style="34" customWidth="1"/>
    <col min="2044" max="2044" width="7.5703125" style="34" customWidth="1"/>
    <col min="2045" max="2045" width="2.42578125" style="34" customWidth="1"/>
    <col min="2046" max="2046" width="11.42578125" style="34" customWidth="1"/>
    <col min="2047" max="2047" width="2.42578125" style="34" customWidth="1"/>
    <col min="2048" max="2048" width="11.42578125" style="34" customWidth="1"/>
    <col min="2049" max="2049" width="2.42578125" style="34" customWidth="1"/>
    <col min="2050" max="2050" width="10.85546875" style="34" customWidth="1"/>
    <col min="2051" max="2051" width="2.42578125" style="34" customWidth="1"/>
    <col min="2052" max="2052" width="11.140625" style="34" customWidth="1"/>
    <col min="2053" max="2053" width="1.85546875" style="34" customWidth="1"/>
    <col min="2054" max="2054" width="11" style="34" customWidth="1"/>
    <col min="2055" max="2055" width="0.85546875" style="34" customWidth="1"/>
    <col min="2056" max="2056" width="1.85546875" style="34" customWidth="1"/>
    <col min="2057" max="2057" width="11.85546875" style="34" bestFit="1" customWidth="1"/>
    <col min="2058" max="2058" width="15.140625" style="34" bestFit="1" customWidth="1"/>
    <col min="2059" max="2059" width="5" style="34" customWidth="1"/>
    <col min="2060" max="2060" width="10.42578125" style="34" bestFit="1" customWidth="1"/>
    <col min="2061" max="2061" width="5" style="34" customWidth="1"/>
    <col min="2062" max="2062" width="10.42578125" style="34" bestFit="1" customWidth="1"/>
    <col min="2063" max="2065" width="9" style="34"/>
    <col min="2066" max="2066" width="10.42578125" style="34" bestFit="1" customWidth="1"/>
    <col min="2067" max="2295" width="9" style="34"/>
    <col min="2296" max="2296" width="3.42578125" style="34" customWidth="1"/>
    <col min="2297" max="2297" width="4.85546875" style="34" customWidth="1"/>
    <col min="2298" max="2298" width="5.42578125" style="34" customWidth="1"/>
    <col min="2299" max="2299" width="31.140625" style="34" customWidth="1"/>
    <col min="2300" max="2300" width="7.5703125" style="34" customWidth="1"/>
    <col min="2301" max="2301" width="2.42578125" style="34" customWidth="1"/>
    <col min="2302" max="2302" width="11.42578125" style="34" customWidth="1"/>
    <col min="2303" max="2303" width="2.42578125" style="34" customWidth="1"/>
    <col min="2304" max="2304" width="11.42578125" style="34" customWidth="1"/>
    <col min="2305" max="2305" width="2.42578125" style="34" customWidth="1"/>
    <col min="2306" max="2306" width="10.85546875" style="34" customWidth="1"/>
    <col min="2307" max="2307" width="2.42578125" style="34" customWidth="1"/>
    <col min="2308" max="2308" width="11.140625" style="34" customWidth="1"/>
    <col min="2309" max="2309" width="1.85546875" style="34" customWidth="1"/>
    <col min="2310" max="2310" width="11" style="34" customWidth="1"/>
    <col min="2311" max="2311" width="0.85546875" style="34" customWidth="1"/>
    <col min="2312" max="2312" width="1.85546875" style="34" customWidth="1"/>
    <col min="2313" max="2313" width="11.85546875" style="34" bestFit="1" customWidth="1"/>
    <col min="2314" max="2314" width="15.140625" style="34" bestFit="1" customWidth="1"/>
    <col min="2315" max="2315" width="5" style="34" customWidth="1"/>
    <col min="2316" max="2316" width="10.42578125" style="34" bestFit="1" customWidth="1"/>
    <col min="2317" max="2317" width="5" style="34" customWidth="1"/>
    <col min="2318" max="2318" width="10.42578125" style="34" bestFit="1" customWidth="1"/>
    <col min="2319" max="2321" width="9" style="34"/>
    <col min="2322" max="2322" width="10.42578125" style="34" bestFit="1" customWidth="1"/>
    <col min="2323" max="2551" width="9" style="34"/>
    <col min="2552" max="2552" width="3.42578125" style="34" customWidth="1"/>
    <col min="2553" max="2553" width="4.85546875" style="34" customWidth="1"/>
    <col min="2554" max="2554" width="5.42578125" style="34" customWidth="1"/>
    <col min="2555" max="2555" width="31.140625" style="34" customWidth="1"/>
    <col min="2556" max="2556" width="7.5703125" style="34" customWidth="1"/>
    <col min="2557" max="2557" width="2.42578125" style="34" customWidth="1"/>
    <col min="2558" max="2558" width="11.42578125" style="34" customWidth="1"/>
    <col min="2559" max="2559" width="2.42578125" style="34" customWidth="1"/>
    <col min="2560" max="2560" width="11.42578125" style="34" customWidth="1"/>
    <col min="2561" max="2561" width="2.42578125" style="34" customWidth="1"/>
    <col min="2562" max="2562" width="10.85546875" style="34" customWidth="1"/>
    <col min="2563" max="2563" width="2.42578125" style="34" customWidth="1"/>
    <col min="2564" max="2564" width="11.140625" style="34" customWidth="1"/>
    <col min="2565" max="2565" width="1.85546875" style="34" customWidth="1"/>
    <col min="2566" max="2566" width="11" style="34" customWidth="1"/>
    <col min="2567" max="2567" width="0.85546875" style="34" customWidth="1"/>
    <col min="2568" max="2568" width="1.85546875" style="34" customWidth="1"/>
    <col min="2569" max="2569" width="11.85546875" style="34" bestFit="1" customWidth="1"/>
    <col min="2570" max="2570" width="15.140625" style="34" bestFit="1" customWidth="1"/>
    <col min="2571" max="2571" width="5" style="34" customWidth="1"/>
    <col min="2572" max="2572" width="10.42578125" style="34" bestFit="1" customWidth="1"/>
    <col min="2573" max="2573" width="5" style="34" customWidth="1"/>
    <col min="2574" max="2574" width="10.42578125" style="34" bestFit="1" customWidth="1"/>
    <col min="2575" max="2577" width="9" style="34"/>
    <col min="2578" max="2578" width="10.42578125" style="34" bestFit="1" customWidth="1"/>
    <col min="2579" max="2807" width="9" style="34"/>
    <col min="2808" max="2808" width="3.42578125" style="34" customWidth="1"/>
    <col min="2809" max="2809" width="4.85546875" style="34" customWidth="1"/>
    <col min="2810" max="2810" width="5.42578125" style="34" customWidth="1"/>
    <col min="2811" max="2811" width="31.140625" style="34" customWidth="1"/>
    <col min="2812" max="2812" width="7.5703125" style="34" customWidth="1"/>
    <col min="2813" max="2813" width="2.42578125" style="34" customWidth="1"/>
    <col min="2814" max="2814" width="11.42578125" style="34" customWidth="1"/>
    <col min="2815" max="2815" width="2.42578125" style="34" customWidth="1"/>
    <col min="2816" max="2816" width="11.42578125" style="34" customWidth="1"/>
    <col min="2817" max="2817" width="2.42578125" style="34" customWidth="1"/>
    <col min="2818" max="2818" width="10.85546875" style="34" customWidth="1"/>
    <col min="2819" max="2819" width="2.42578125" style="34" customWidth="1"/>
    <col min="2820" max="2820" width="11.140625" style="34" customWidth="1"/>
    <col min="2821" max="2821" width="1.85546875" style="34" customWidth="1"/>
    <col min="2822" max="2822" width="11" style="34" customWidth="1"/>
    <col min="2823" max="2823" width="0.85546875" style="34" customWidth="1"/>
    <col min="2824" max="2824" width="1.85546875" style="34" customWidth="1"/>
    <col min="2825" max="2825" width="11.85546875" style="34" bestFit="1" customWidth="1"/>
    <col min="2826" max="2826" width="15.140625" style="34" bestFit="1" customWidth="1"/>
    <col min="2827" max="2827" width="5" style="34" customWidth="1"/>
    <col min="2828" max="2828" width="10.42578125" style="34" bestFit="1" customWidth="1"/>
    <col min="2829" max="2829" width="5" style="34" customWidth="1"/>
    <col min="2830" max="2830" width="10.42578125" style="34" bestFit="1" customWidth="1"/>
    <col min="2831" max="2833" width="9" style="34"/>
    <col min="2834" max="2834" width="10.42578125" style="34" bestFit="1" customWidth="1"/>
    <col min="2835" max="3063" width="9" style="34"/>
    <col min="3064" max="3064" width="3.42578125" style="34" customWidth="1"/>
    <col min="3065" max="3065" width="4.85546875" style="34" customWidth="1"/>
    <col min="3066" max="3066" width="5.42578125" style="34" customWidth="1"/>
    <col min="3067" max="3067" width="31.140625" style="34" customWidth="1"/>
    <col min="3068" max="3068" width="7.5703125" style="34" customWidth="1"/>
    <col min="3069" max="3069" width="2.42578125" style="34" customWidth="1"/>
    <col min="3070" max="3070" width="11.42578125" style="34" customWidth="1"/>
    <col min="3071" max="3071" width="2.42578125" style="34" customWidth="1"/>
    <col min="3072" max="3072" width="11.42578125" style="34" customWidth="1"/>
    <col min="3073" max="3073" width="2.42578125" style="34" customWidth="1"/>
    <col min="3074" max="3074" width="10.85546875" style="34" customWidth="1"/>
    <col min="3075" max="3075" width="2.42578125" style="34" customWidth="1"/>
    <col min="3076" max="3076" width="11.140625" style="34" customWidth="1"/>
    <col min="3077" max="3077" width="1.85546875" style="34" customWidth="1"/>
    <col min="3078" max="3078" width="11" style="34" customWidth="1"/>
    <col min="3079" max="3079" width="0.85546875" style="34" customWidth="1"/>
    <col min="3080" max="3080" width="1.85546875" style="34" customWidth="1"/>
    <col min="3081" max="3081" width="11.85546875" style="34" bestFit="1" customWidth="1"/>
    <col min="3082" max="3082" width="15.140625" style="34" bestFit="1" customWidth="1"/>
    <col min="3083" max="3083" width="5" style="34" customWidth="1"/>
    <col min="3084" max="3084" width="10.42578125" style="34" bestFit="1" customWidth="1"/>
    <col min="3085" max="3085" width="5" style="34" customWidth="1"/>
    <col min="3086" max="3086" width="10.42578125" style="34" bestFit="1" customWidth="1"/>
    <col min="3087" max="3089" width="9" style="34"/>
    <col min="3090" max="3090" width="10.42578125" style="34" bestFit="1" customWidth="1"/>
    <col min="3091" max="3319" width="9" style="34"/>
    <col min="3320" max="3320" width="3.42578125" style="34" customWidth="1"/>
    <col min="3321" max="3321" width="4.85546875" style="34" customWidth="1"/>
    <col min="3322" max="3322" width="5.42578125" style="34" customWidth="1"/>
    <col min="3323" max="3323" width="31.140625" style="34" customWidth="1"/>
    <col min="3324" max="3324" width="7.5703125" style="34" customWidth="1"/>
    <col min="3325" max="3325" width="2.42578125" style="34" customWidth="1"/>
    <col min="3326" max="3326" width="11.42578125" style="34" customWidth="1"/>
    <col min="3327" max="3327" width="2.42578125" style="34" customWidth="1"/>
    <col min="3328" max="3328" width="11.42578125" style="34" customWidth="1"/>
    <col min="3329" max="3329" width="2.42578125" style="34" customWidth="1"/>
    <col min="3330" max="3330" width="10.85546875" style="34" customWidth="1"/>
    <col min="3331" max="3331" width="2.42578125" style="34" customWidth="1"/>
    <col min="3332" max="3332" width="11.140625" style="34" customWidth="1"/>
    <col min="3333" max="3333" width="1.85546875" style="34" customWidth="1"/>
    <col min="3334" max="3334" width="11" style="34" customWidth="1"/>
    <col min="3335" max="3335" width="0.85546875" style="34" customWidth="1"/>
    <col min="3336" max="3336" width="1.85546875" style="34" customWidth="1"/>
    <col min="3337" max="3337" width="11.85546875" style="34" bestFit="1" customWidth="1"/>
    <col min="3338" max="3338" width="15.140625" style="34" bestFit="1" customWidth="1"/>
    <col min="3339" max="3339" width="5" style="34" customWidth="1"/>
    <col min="3340" max="3340" width="10.42578125" style="34" bestFit="1" customWidth="1"/>
    <col min="3341" max="3341" width="5" style="34" customWidth="1"/>
    <col min="3342" max="3342" width="10.42578125" style="34" bestFit="1" customWidth="1"/>
    <col min="3343" max="3345" width="9" style="34"/>
    <col min="3346" max="3346" width="10.42578125" style="34" bestFit="1" customWidth="1"/>
    <col min="3347" max="3575" width="9" style="34"/>
    <col min="3576" max="3576" width="3.42578125" style="34" customWidth="1"/>
    <col min="3577" max="3577" width="4.85546875" style="34" customWidth="1"/>
    <col min="3578" max="3578" width="5.42578125" style="34" customWidth="1"/>
    <col min="3579" max="3579" width="31.140625" style="34" customWidth="1"/>
    <col min="3580" max="3580" width="7.5703125" style="34" customWidth="1"/>
    <col min="3581" max="3581" width="2.42578125" style="34" customWidth="1"/>
    <col min="3582" max="3582" width="11.42578125" style="34" customWidth="1"/>
    <col min="3583" max="3583" width="2.42578125" style="34" customWidth="1"/>
    <col min="3584" max="3584" width="11.42578125" style="34" customWidth="1"/>
    <col min="3585" max="3585" width="2.42578125" style="34" customWidth="1"/>
    <col min="3586" max="3586" width="10.85546875" style="34" customWidth="1"/>
    <col min="3587" max="3587" width="2.42578125" style="34" customWidth="1"/>
    <col min="3588" max="3588" width="11.140625" style="34" customWidth="1"/>
    <col min="3589" max="3589" width="1.85546875" style="34" customWidth="1"/>
    <col min="3590" max="3590" width="11" style="34" customWidth="1"/>
    <col min="3591" max="3591" width="0.85546875" style="34" customWidth="1"/>
    <col min="3592" max="3592" width="1.85546875" style="34" customWidth="1"/>
    <col min="3593" max="3593" width="11.85546875" style="34" bestFit="1" customWidth="1"/>
    <col min="3594" max="3594" width="15.140625" style="34" bestFit="1" customWidth="1"/>
    <col min="3595" max="3595" width="5" style="34" customWidth="1"/>
    <col min="3596" max="3596" width="10.42578125" style="34" bestFit="1" customWidth="1"/>
    <col min="3597" max="3597" width="5" style="34" customWidth="1"/>
    <col min="3598" max="3598" width="10.42578125" style="34" bestFit="1" customWidth="1"/>
    <col min="3599" max="3601" width="9" style="34"/>
    <col min="3602" max="3602" width="10.42578125" style="34" bestFit="1" customWidth="1"/>
    <col min="3603" max="3831" width="9" style="34"/>
    <col min="3832" max="3832" width="3.42578125" style="34" customWidth="1"/>
    <col min="3833" max="3833" width="4.85546875" style="34" customWidth="1"/>
    <col min="3834" max="3834" width="5.42578125" style="34" customWidth="1"/>
    <col min="3835" max="3835" width="31.140625" style="34" customWidth="1"/>
    <col min="3836" max="3836" width="7.5703125" style="34" customWidth="1"/>
    <col min="3837" max="3837" width="2.42578125" style="34" customWidth="1"/>
    <col min="3838" max="3838" width="11.42578125" style="34" customWidth="1"/>
    <col min="3839" max="3839" width="2.42578125" style="34" customWidth="1"/>
    <col min="3840" max="3840" width="11.42578125" style="34" customWidth="1"/>
    <col min="3841" max="3841" width="2.42578125" style="34" customWidth="1"/>
    <col min="3842" max="3842" width="10.85546875" style="34" customWidth="1"/>
    <col min="3843" max="3843" width="2.42578125" style="34" customWidth="1"/>
    <col min="3844" max="3844" width="11.140625" style="34" customWidth="1"/>
    <col min="3845" max="3845" width="1.85546875" style="34" customWidth="1"/>
    <col min="3846" max="3846" width="11" style="34" customWidth="1"/>
    <col min="3847" max="3847" width="0.85546875" style="34" customWidth="1"/>
    <col min="3848" max="3848" width="1.85546875" style="34" customWidth="1"/>
    <col min="3849" max="3849" width="11.85546875" style="34" bestFit="1" customWidth="1"/>
    <col min="3850" max="3850" width="15.140625" style="34" bestFit="1" customWidth="1"/>
    <col min="3851" max="3851" width="5" style="34" customWidth="1"/>
    <col min="3852" max="3852" width="10.42578125" style="34" bestFit="1" customWidth="1"/>
    <col min="3853" max="3853" width="5" style="34" customWidth="1"/>
    <col min="3854" max="3854" width="10.42578125" style="34" bestFit="1" customWidth="1"/>
    <col min="3855" max="3857" width="9" style="34"/>
    <col min="3858" max="3858" width="10.42578125" style="34" bestFit="1" customWidth="1"/>
    <col min="3859" max="4087" width="9" style="34"/>
    <col min="4088" max="4088" width="3.42578125" style="34" customWidth="1"/>
    <col min="4089" max="4089" width="4.85546875" style="34" customWidth="1"/>
    <col min="4090" max="4090" width="5.42578125" style="34" customWidth="1"/>
    <col min="4091" max="4091" width="31.140625" style="34" customWidth="1"/>
    <col min="4092" max="4092" width="7.5703125" style="34" customWidth="1"/>
    <col min="4093" max="4093" width="2.42578125" style="34" customWidth="1"/>
    <col min="4094" max="4094" width="11.42578125" style="34" customWidth="1"/>
    <col min="4095" max="4095" width="2.42578125" style="34" customWidth="1"/>
    <col min="4096" max="4096" width="11.42578125" style="34" customWidth="1"/>
    <col min="4097" max="4097" width="2.42578125" style="34" customWidth="1"/>
    <col min="4098" max="4098" width="10.85546875" style="34" customWidth="1"/>
    <col min="4099" max="4099" width="2.42578125" style="34" customWidth="1"/>
    <col min="4100" max="4100" width="11.140625" style="34" customWidth="1"/>
    <col min="4101" max="4101" width="1.85546875" style="34" customWidth="1"/>
    <col min="4102" max="4102" width="11" style="34" customWidth="1"/>
    <col min="4103" max="4103" width="0.85546875" style="34" customWidth="1"/>
    <col min="4104" max="4104" width="1.85546875" style="34" customWidth="1"/>
    <col min="4105" max="4105" width="11.85546875" style="34" bestFit="1" customWidth="1"/>
    <col min="4106" max="4106" width="15.140625" style="34" bestFit="1" customWidth="1"/>
    <col min="4107" max="4107" width="5" style="34" customWidth="1"/>
    <col min="4108" max="4108" width="10.42578125" style="34" bestFit="1" customWidth="1"/>
    <col min="4109" max="4109" width="5" style="34" customWidth="1"/>
    <col min="4110" max="4110" width="10.42578125" style="34" bestFit="1" customWidth="1"/>
    <col min="4111" max="4113" width="9" style="34"/>
    <col min="4114" max="4114" width="10.42578125" style="34" bestFit="1" customWidth="1"/>
    <col min="4115" max="4343" width="9" style="34"/>
    <col min="4344" max="4344" width="3.42578125" style="34" customWidth="1"/>
    <col min="4345" max="4345" width="4.85546875" style="34" customWidth="1"/>
    <col min="4346" max="4346" width="5.42578125" style="34" customWidth="1"/>
    <col min="4347" max="4347" width="31.140625" style="34" customWidth="1"/>
    <col min="4348" max="4348" width="7.5703125" style="34" customWidth="1"/>
    <col min="4349" max="4349" width="2.42578125" style="34" customWidth="1"/>
    <col min="4350" max="4350" width="11.42578125" style="34" customWidth="1"/>
    <col min="4351" max="4351" width="2.42578125" style="34" customWidth="1"/>
    <col min="4352" max="4352" width="11.42578125" style="34" customWidth="1"/>
    <col min="4353" max="4353" width="2.42578125" style="34" customWidth="1"/>
    <col min="4354" max="4354" width="10.85546875" style="34" customWidth="1"/>
    <col min="4355" max="4355" width="2.42578125" style="34" customWidth="1"/>
    <col min="4356" max="4356" width="11.140625" style="34" customWidth="1"/>
    <col min="4357" max="4357" width="1.85546875" style="34" customWidth="1"/>
    <col min="4358" max="4358" width="11" style="34" customWidth="1"/>
    <col min="4359" max="4359" width="0.85546875" style="34" customWidth="1"/>
    <col min="4360" max="4360" width="1.85546875" style="34" customWidth="1"/>
    <col min="4361" max="4361" width="11.85546875" style="34" bestFit="1" customWidth="1"/>
    <col min="4362" max="4362" width="15.140625" style="34" bestFit="1" customWidth="1"/>
    <col min="4363" max="4363" width="5" style="34" customWidth="1"/>
    <col min="4364" max="4364" width="10.42578125" style="34" bestFit="1" customWidth="1"/>
    <col min="4365" max="4365" width="5" style="34" customWidth="1"/>
    <col min="4366" max="4366" width="10.42578125" style="34" bestFit="1" customWidth="1"/>
    <col min="4367" max="4369" width="9" style="34"/>
    <col min="4370" max="4370" width="10.42578125" style="34" bestFit="1" customWidth="1"/>
    <col min="4371" max="4599" width="9" style="34"/>
    <col min="4600" max="4600" width="3.42578125" style="34" customWidth="1"/>
    <col min="4601" max="4601" width="4.85546875" style="34" customWidth="1"/>
    <col min="4602" max="4602" width="5.42578125" style="34" customWidth="1"/>
    <col min="4603" max="4603" width="31.140625" style="34" customWidth="1"/>
    <col min="4604" max="4604" width="7.5703125" style="34" customWidth="1"/>
    <col min="4605" max="4605" width="2.42578125" style="34" customWidth="1"/>
    <col min="4606" max="4606" width="11.42578125" style="34" customWidth="1"/>
    <col min="4607" max="4607" width="2.42578125" style="34" customWidth="1"/>
    <col min="4608" max="4608" width="11.42578125" style="34" customWidth="1"/>
    <col min="4609" max="4609" width="2.42578125" style="34" customWidth="1"/>
    <col min="4610" max="4610" width="10.85546875" style="34" customWidth="1"/>
    <col min="4611" max="4611" width="2.42578125" style="34" customWidth="1"/>
    <col min="4612" max="4612" width="11.140625" style="34" customWidth="1"/>
    <col min="4613" max="4613" width="1.85546875" style="34" customWidth="1"/>
    <col min="4614" max="4614" width="11" style="34" customWidth="1"/>
    <col min="4615" max="4615" width="0.85546875" style="34" customWidth="1"/>
    <col min="4616" max="4616" width="1.85546875" style="34" customWidth="1"/>
    <col min="4617" max="4617" width="11.85546875" style="34" bestFit="1" customWidth="1"/>
    <col min="4618" max="4618" width="15.140625" style="34" bestFit="1" customWidth="1"/>
    <col min="4619" max="4619" width="5" style="34" customWidth="1"/>
    <col min="4620" max="4620" width="10.42578125" style="34" bestFit="1" customWidth="1"/>
    <col min="4621" max="4621" width="5" style="34" customWidth="1"/>
    <col min="4622" max="4622" width="10.42578125" style="34" bestFit="1" customWidth="1"/>
    <col min="4623" max="4625" width="9" style="34"/>
    <col min="4626" max="4626" width="10.42578125" style="34" bestFit="1" customWidth="1"/>
    <col min="4627" max="4855" width="9" style="34"/>
    <col min="4856" max="4856" width="3.42578125" style="34" customWidth="1"/>
    <col min="4857" max="4857" width="4.85546875" style="34" customWidth="1"/>
    <col min="4858" max="4858" width="5.42578125" style="34" customWidth="1"/>
    <col min="4859" max="4859" width="31.140625" style="34" customWidth="1"/>
    <col min="4860" max="4860" width="7.5703125" style="34" customWidth="1"/>
    <col min="4861" max="4861" width="2.42578125" style="34" customWidth="1"/>
    <col min="4862" max="4862" width="11.42578125" style="34" customWidth="1"/>
    <col min="4863" max="4863" width="2.42578125" style="34" customWidth="1"/>
    <col min="4864" max="4864" width="11.42578125" style="34" customWidth="1"/>
    <col min="4865" max="4865" width="2.42578125" style="34" customWidth="1"/>
    <col min="4866" max="4866" width="10.85546875" style="34" customWidth="1"/>
    <col min="4867" max="4867" width="2.42578125" style="34" customWidth="1"/>
    <col min="4868" max="4868" width="11.140625" style="34" customWidth="1"/>
    <col min="4869" max="4869" width="1.85546875" style="34" customWidth="1"/>
    <col min="4870" max="4870" width="11" style="34" customWidth="1"/>
    <col min="4871" max="4871" width="0.85546875" style="34" customWidth="1"/>
    <col min="4872" max="4872" width="1.85546875" style="34" customWidth="1"/>
    <col min="4873" max="4873" width="11.85546875" style="34" bestFit="1" customWidth="1"/>
    <col min="4874" max="4874" width="15.140625" style="34" bestFit="1" customWidth="1"/>
    <col min="4875" max="4875" width="5" style="34" customWidth="1"/>
    <col min="4876" max="4876" width="10.42578125" style="34" bestFit="1" customWidth="1"/>
    <col min="4877" max="4877" width="5" style="34" customWidth="1"/>
    <col min="4878" max="4878" width="10.42578125" style="34" bestFit="1" customWidth="1"/>
    <col min="4879" max="4881" width="9" style="34"/>
    <col min="4882" max="4882" width="10.42578125" style="34" bestFit="1" customWidth="1"/>
    <col min="4883" max="5111" width="9" style="34"/>
    <col min="5112" max="5112" width="3.42578125" style="34" customWidth="1"/>
    <col min="5113" max="5113" width="4.85546875" style="34" customWidth="1"/>
    <col min="5114" max="5114" width="5.42578125" style="34" customWidth="1"/>
    <col min="5115" max="5115" width="31.140625" style="34" customWidth="1"/>
    <col min="5116" max="5116" width="7.5703125" style="34" customWidth="1"/>
    <col min="5117" max="5117" width="2.42578125" style="34" customWidth="1"/>
    <col min="5118" max="5118" width="11.42578125" style="34" customWidth="1"/>
    <col min="5119" max="5119" width="2.42578125" style="34" customWidth="1"/>
    <col min="5120" max="5120" width="11.42578125" style="34" customWidth="1"/>
    <col min="5121" max="5121" width="2.42578125" style="34" customWidth="1"/>
    <col min="5122" max="5122" width="10.85546875" style="34" customWidth="1"/>
    <col min="5123" max="5123" width="2.42578125" style="34" customWidth="1"/>
    <col min="5124" max="5124" width="11.140625" style="34" customWidth="1"/>
    <col min="5125" max="5125" width="1.85546875" style="34" customWidth="1"/>
    <col min="5126" max="5126" width="11" style="34" customWidth="1"/>
    <col min="5127" max="5127" width="0.85546875" style="34" customWidth="1"/>
    <col min="5128" max="5128" width="1.85546875" style="34" customWidth="1"/>
    <col min="5129" max="5129" width="11.85546875" style="34" bestFit="1" customWidth="1"/>
    <col min="5130" max="5130" width="15.140625" style="34" bestFit="1" customWidth="1"/>
    <col min="5131" max="5131" width="5" style="34" customWidth="1"/>
    <col min="5132" max="5132" width="10.42578125" style="34" bestFit="1" customWidth="1"/>
    <col min="5133" max="5133" width="5" style="34" customWidth="1"/>
    <col min="5134" max="5134" width="10.42578125" style="34" bestFit="1" customWidth="1"/>
    <col min="5135" max="5137" width="9" style="34"/>
    <col min="5138" max="5138" width="10.42578125" style="34" bestFit="1" customWidth="1"/>
    <col min="5139" max="5367" width="9" style="34"/>
    <col min="5368" max="5368" width="3.42578125" style="34" customWidth="1"/>
    <col min="5369" max="5369" width="4.85546875" style="34" customWidth="1"/>
    <col min="5370" max="5370" width="5.42578125" style="34" customWidth="1"/>
    <col min="5371" max="5371" width="31.140625" style="34" customWidth="1"/>
    <col min="5372" max="5372" width="7.5703125" style="34" customWidth="1"/>
    <col min="5373" max="5373" width="2.42578125" style="34" customWidth="1"/>
    <col min="5374" max="5374" width="11.42578125" style="34" customWidth="1"/>
    <col min="5375" max="5375" width="2.42578125" style="34" customWidth="1"/>
    <col min="5376" max="5376" width="11.42578125" style="34" customWidth="1"/>
    <col min="5377" max="5377" width="2.42578125" style="34" customWidth="1"/>
    <col min="5378" max="5378" width="10.85546875" style="34" customWidth="1"/>
    <col min="5379" max="5379" width="2.42578125" style="34" customWidth="1"/>
    <col min="5380" max="5380" width="11.140625" style="34" customWidth="1"/>
    <col min="5381" max="5381" width="1.85546875" style="34" customWidth="1"/>
    <col min="5382" max="5382" width="11" style="34" customWidth="1"/>
    <col min="5383" max="5383" width="0.85546875" style="34" customWidth="1"/>
    <col min="5384" max="5384" width="1.85546875" style="34" customWidth="1"/>
    <col min="5385" max="5385" width="11.85546875" style="34" bestFit="1" customWidth="1"/>
    <col min="5386" max="5386" width="15.140625" style="34" bestFit="1" customWidth="1"/>
    <col min="5387" max="5387" width="5" style="34" customWidth="1"/>
    <col min="5388" max="5388" width="10.42578125" style="34" bestFit="1" customWidth="1"/>
    <col min="5389" max="5389" width="5" style="34" customWidth="1"/>
    <col min="5390" max="5390" width="10.42578125" style="34" bestFit="1" customWidth="1"/>
    <col min="5391" max="5393" width="9" style="34"/>
    <col min="5394" max="5394" width="10.42578125" style="34" bestFit="1" customWidth="1"/>
    <col min="5395" max="5623" width="9" style="34"/>
    <col min="5624" max="5624" width="3.42578125" style="34" customWidth="1"/>
    <col min="5625" max="5625" width="4.85546875" style="34" customWidth="1"/>
    <col min="5626" max="5626" width="5.42578125" style="34" customWidth="1"/>
    <col min="5627" max="5627" width="31.140625" style="34" customWidth="1"/>
    <col min="5628" max="5628" width="7.5703125" style="34" customWidth="1"/>
    <col min="5629" max="5629" width="2.42578125" style="34" customWidth="1"/>
    <col min="5630" max="5630" width="11.42578125" style="34" customWidth="1"/>
    <col min="5631" max="5631" width="2.42578125" style="34" customWidth="1"/>
    <col min="5632" max="5632" width="11.42578125" style="34" customWidth="1"/>
    <col min="5633" max="5633" width="2.42578125" style="34" customWidth="1"/>
    <col min="5634" max="5634" width="10.85546875" style="34" customWidth="1"/>
    <col min="5635" max="5635" width="2.42578125" style="34" customWidth="1"/>
    <col min="5636" max="5636" width="11.140625" style="34" customWidth="1"/>
    <col min="5637" max="5637" width="1.85546875" style="34" customWidth="1"/>
    <col min="5638" max="5638" width="11" style="34" customWidth="1"/>
    <col min="5639" max="5639" width="0.85546875" style="34" customWidth="1"/>
    <col min="5640" max="5640" width="1.85546875" style="34" customWidth="1"/>
    <col min="5641" max="5641" width="11.85546875" style="34" bestFit="1" customWidth="1"/>
    <col min="5642" max="5642" width="15.140625" style="34" bestFit="1" customWidth="1"/>
    <col min="5643" max="5643" width="5" style="34" customWidth="1"/>
    <col min="5644" max="5644" width="10.42578125" style="34" bestFit="1" customWidth="1"/>
    <col min="5645" max="5645" width="5" style="34" customWidth="1"/>
    <col min="5646" max="5646" width="10.42578125" style="34" bestFit="1" customWidth="1"/>
    <col min="5647" max="5649" width="9" style="34"/>
    <col min="5650" max="5650" width="10.42578125" style="34" bestFit="1" customWidth="1"/>
    <col min="5651" max="5879" width="9" style="34"/>
    <col min="5880" max="5880" width="3.42578125" style="34" customWidth="1"/>
    <col min="5881" max="5881" width="4.85546875" style="34" customWidth="1"/>
    <col min="5882" max="5882" width="5.42578125" style="34" customWidth="1"/>
    <col min="5883" max="5883" width="31.140625" style="34" customWidth="1"/>
    <col min="5884" max="5884" width="7.5703125" style="34" customWidth="1"/>
    <col min="5885" max="5885" width="2.42578125" style="34" customWidth="1"/>
    <col min="5886" max="5886" width="11.42578125" style="34" customWidth="1"/>
    <col min="5887" max="5887" width="2.42578125" style="34" customWidth="1"/>
    <col min="5888" max="5888" width="11.42578125" style="34" customWidth="1"/>
    <col min="5889" max="5889" width="2.42578125" style="34" customWidth="1"/>
    <col min="5890" max="5890" width="10.85546875" style="34" customWidth="1"/>
    <col min="5891" max="5891" width="2.42578125" style="34" customWidth="1"/>
    <col min="5892" max="5892" width="11.140625" style="34" customWidth="1"/>
    <col min="5893" max="5893" width="1.85546875" style="34" customWidth="1"/>
    <col min="5894" max="5894" width="11" style="34" customWidth="1"/>
    <col min="5895" max="5895" width="0.85546875" style="34" customWidth="1"/>
    <col min="5896" max="5896" width="1.85546875" style="34" customWidth="1"/>
    <col min="5897" max="5897" width="11.85546875" style="34" bestFit="1" customWidth="1"/>
    <col min="5898" max="5898" width="15.140625" style="34" bestFit="1" customWidth="1"/>
    <col min="5899" max="5899" width="5" style="34" customWidth="1"/>
    <col min="5900" max="5900" width="10.42578125" style="34" bestFit="1" customWidth="1"/>
    <col min="5901" max="5901" width="5" style="34" customWidth="1"/>
    <col min="5902" max="5902" width="10.42578125" style="34" bestFit="1" customWidth="1"/>
    <col min="5903" max="5905" width="9" style="34"/>
    <col min="5906" max="5906" width="10.42578125" style="34" bestFit="1" customWidth="1"/>
    <col min="5907" max="6135" width="9" style="34"/>
    <col min="6136" max="6136" width="3.42578125" style="34" customWidth="1"/>
    <col min="6137" max="6137" width="4.85546875" style="34" customWidth="1"/>
    <col min="6138" max="6138" width="5.42578125" style="34" customWidth="1"/>
    <col min="6139" max="6139" width="31.140625" style="34" customWidth="1"/>
    <col min="6140" max="6140" width="7.5703125" style="34" customWidth="1"/>
    <col min="6141" max="6141" width="2.42578125" style="34" customWidth="1"/>
    <col min="6142" max="6142" width="11.42578125" style="34" customWidth="1"/>
    <col min="6143" max="6143" width="2.42578125" style="34" customWidth="1"/>
    <col min="6144" max="6144" width="11.42578125" style="34" customWidth="1"/>
    <col min="6145" max="6145" width="2.42578125" style="34" customWidth="1"/>
    <col min="6146" max="6146" width="10.85546875" style="34" customWidth="1"/>
    <col min="6147" max="6147" width="2.42578125" style="34" customWidth="1"/>
    <col min="6148" max="6148" width="11.140625" style="34" customWidth="1"/>
    <col min="6149" max="6149" width="1.85546875" style="34" customWidth="1"/>
    <col min="6150" max="6150" width="11" style="34" customWidth="1"/>
    <col min="6151" max="6151" width="0.85546875" style="34" customWidth="1"/>
    <col min="6152" max="6152" width="1.85546875" style="34" customWidth="1"/>
    <col min="6153" max="6153" width="11.85546875" style="34" bestFit="1" customWidth="1"/>
    <col min="6154" max="6154" width="15.140625" style="34" bestFit="1" customWidth="1"/>
    <col min="6155" max="6155" width="5" style="34" customWidth="1"/>
    <col min="6156" max="6156" width="10.42578125" style="34" bestFit="1" customWidth="1"/>
    <col min="6157" max="6157" width="5" style="34" customWidth="1"/>
    <col min="6158" max="6158" width="10.42578125" style="34" bestFit="1" customWidth="1"/>
    <col min="6159" max="6161" width="9" style="34"/>
    <col min="6162" max="6162" width="10.42578125" style="34" bestFit="1" customWidth="1"/>
    <col min="6163" max="6391" width="9" style="34"/>
    <col min="6392" max="6392" width="3.42578125" style="34" customWidth="1"/>
    <col min="6393" max="6393" width="4.85546875" style="34" customWidth="1"/>
    <col min="6394" max="6394" width="5.42578125" style="34" customWidth="1"/>
    <col min="6395" max="6395" width="31.140625" style="34" customWidth="1"/>
    <col min="6396" max="6396" width="7.5703125" style="34" customWidth="1"/>
    <col min="6397" max="6397" width="2.42578125" style="34" customWidth="1"/>
    <col min="6398" max="6398" width="11.42578125" style="34" customWidth="1"/>
    <col min="6399" max="6399" width="2.42578125" style="34" customWidth="1"/>
    <col min="6400" max="6400" width="11.42578125" style="34" customWidth="1"/>
    <col min="6401" max="6401" width="2.42578125" style="34" customWidth="1"/>
    <col min="6402" max="6402" width="10.85546875" style="34" customWidth="1"/>
    <col min="6403" max="6403" width="2.42578125" style="34" customWidth="1"/>
    <col min="6404" max="6404" width="11.140625" style="34" customWidth="1"/>
    <col min="6405" max="6405" width="1.85546875" style="34" customWidth="1"/>
    <col min="6406" max="6406" width="11" style="34" customWidth="1"/>
    <col min="6407" max="6407" width="0.85546875" style="34" customWidth="1"/>
    <col min="6408" max="6408" width="1.85546875" style="34" customWidth="1"/>
    <col min="6409" max="6409" width="11.85546875" style="34" bestFit="1" customWidth="1"/>
    <col min="6410" max="6410" width="15.140625" style="34" bestFit="1" customWidth="1"/>
    <col min="6411" max="6411" width="5" style="34" customWidth="1"/>
    <col min="6412" max="6412" width="10.42578125" style="34" bestFit="1" customWidth="1"/>
    <col min="6413" max="6413" width="5" style="34" customWidth="1"/>
    <col min="6414" max="6414" width="10.42578125" style="34" bestFit="1" customWidth="1"/>
    <col min="6415" max="6417" width="9" style="34"/>
    <col min="6418" max="6418" width="10.42578125" style="34" bestFit="1" customWidth="1"/>
    <col min="6419" max="6647" width="9" style="34"/>
    <col min="6648" max="6648" width="3.42578125" style="34" customWidth="1"/>
    <col min="6649" max="6649" width="4.85546875" style="34" customWidth="1"/>
    <col min="6650" max="6650" width="5.42578125" style="34" customWidth="1"/>
    <col min="6651" max="6651" width="31.140625" style="34" customWidth="1"/>
    <col min="6652" max="6652" width="7.5703125" style="34" customWidth="1"/>
    <col min="6653" max="6653" width="2.42578125" style="34" customWidth="1"/>
    <col min="6654" max="6654" width="11.42578125" style="34" customWidth="1"/>
    <col min="6655" max="6655" width="2.42578125" style="34" customWidth="1"/>
    <col min="6656" max="6656" width="11.42578125" style="34" customWidth="1"/>
    <col min="6657" max="6657" width="2.42578125" style="34" customWidth="1"/>
    <col min="6658" max="6658" width="10.85546875" style="34" customWidth="1"/>
    <col min="6659" max="6659" width="2.42578125" style="34" customWidth="1"/>
    <col min="6660" max="6660" width="11.140625" style="34" customWidth="1"/>
    <col min="6661" max="6661" width="1.85546875" style="34" customWidth="1"/>
    <col min="6662" max="6662" width="11" style="34" customWidth="1"/>
    <col min="6663" max="6663" width="0.85546875" style="34" customWidth="1"/>
    <col min="6664" max="6664" width="1.85546875" style="34" customWidth="1"/>
    <col min="6665" max="6665" width="11.85546875" style="34" bestFit="1" customWidth="1"/>
    <col min="6666" max="6666" width="15.140625" style="34" bestFit="1" customWidth="1"/>
    <col min="6667" max="6667" width="5" style="34" customWidth="1"/>
    <col min="6668" max="6668" width="10.42578125" style="34" bestFit="1" customWidth="1"/>
    <col min="6669" max="6669" width="5" style="34" customWidth="1"/>
    <col min="6670" max="6670" width="10.42578125" style="34" bestFit="1" customWidth="1"/>
    <col min="6671" max="6673" width="9" style="34"/>
    <col min="6674" max="6674" width="10.42578125" style="34" bestFit="1" customWidth="1"/>
    <col min="6675" max="6903" width="9" style="34"/>
    <col min="6904" max="6904" width="3.42578125" style="34" customWidth="1"/>
    <col min="6905" max="6905" width="4.85546875" style="34" customWidth="1"/>
    <col min="6906" max="6906" width="5.42578125" style="34" customWidth="1"/>
    <col min="6907" max="6907" width="31.140625" style="34" customWidth="1"/>
    <col min="6908" max="6908" width="7.5703125" style="34" customWidth="1"/>
    <col min="6909" max="6909" width="2.42578125" style="34" customWidth="1"/>
    <col min="6910" max="6910" width="11.42578125" style="34" customWidth="1"/>
    <col min="6911" max="6911" width="2.42578125" style="34" customWidth="1"/>
    <col min="6912" max="6912" width="11.42578125" style="34" customWidth="1"/>
    <col min="6913" max="6913" width="2.42578125" style="34" customWidth="1"/>
    <col min="6914" max="6914" width="10.85546875" style="34" customWidth="1"/>
    <col min="6915" max="6915" width="2.42578125" style="34" customWidth="1"/>
    <col min="6916" max="6916" width="11.140625" style="34" customWidth="1"/>
    <col min="6917" max="6917" width="1.85546875" style="34" customWidth="1"/>
    <col min="6918" max="6918" width="11" style="34" customWidth="1"/>
    <col min="6919" max="6919" width="0.85546875" style="34" customWidth="1"/>
    <col min="6920" max="6920" width="1.85546875" style="34" customWidth="1"/>
    <col min="6921" max="6921" width="11.85546875" style="34" bestFit="1" customWidth="1"/>
    <col min="6922" max="6922" width="15.140625" style="34" bestFit="1" customWidth="1"/>
    <col min="6923" max="6923" width="5" style="34" customWidth="1"/>
    <col min="6924" max="6924" width="10.42578125" style="34" bestFit="1" customWidth="1"/>
    <col min="6925" max="6925" width="5" style="34" customWidth="1"/>
    <col min="6926" max="6926" width="10.42578125" style="34" bestFit="1" customWidth="1"/>
    <col min="6927" max="6929" width="9" style="34"/>
    <col min="6930" max="6930" width="10.42578125" style="34" bestFit="1" customWidth="1"/>
    <col min="6931" max="7159" width="9" style="34"/>
    <col min="7160" max="7160" width="3.42578125" style="34" customWidth="1"/>
    <col min="7161" max="7161" width="4.85546875" style="34" customWidth="1"/>
    <col min="7162" max="7162" width="5.42578125" style="34" customWidth="1"/>
    <col min="7163" max="7163" width="31.140625" style="34" customWidth="1"/>
    <col min="7164" max="7164" width="7.5703125" style="34" customWidth="1"/>
    <col min="7165" max="7165" width="2.42578125" style="34" customWidth="1"/>
    <col min="7166" max="7166" width="11.42578125" style="34" customWidth="1"/>
    <col min="7167" max="7167" width="2.42578125" style="34" customWidth="1"/>
    <col min="7168" max="7168" width="11.42578125" style="34" customWidth="1"/>
    <col min="7169" max="7169" width="2.42578125" style="34" customWidth="1"/>
    <col min="7170" max="7170" width="10.85546875" style="34" customWidth="1"/>
    <col min="7171" max="7171" width="2.42578125" style="34" customWidth="1"/>
    <col min="7172" max="7172" width="11.140625" style="34" customWidth="1"/>
    <col min="7173" max="7173" width="1.85546875" style="34" customWidth="1"/>
    <col min="7174" max="7174" width="11" style="34" customWidth="1"/>
    <col min="7175" max="7175" width="0.85546875" style="34" customWidth="1"/>
    <col min="7176" max="7176" width="1.85546875" style="34" customWidth="1"/>
    <col min="7177" max="7177" width="11.85546875" style="34" bestFit="1" customWidth="1"/>
    <col min="7178" max="7178" width="15.140625" style="34" bestFit="1" customWidth="1"/>
    <col min="7179" max="7179" width="5" style="34" customWidth="1"/>
    <col min="7180" max="7180" width="10.42578125" style="34" bestFit="1" customWidth="1"/>
    <col min="7181" max="7181" width="5" style="34" customWidth="1"/>
    <col min="7182" max="7182" width="10.42578125" style="34" bestFit="1" customWidth="1"/>
    <col min="7183" max="7185" width="9" style="34"/>
    <col min="7186" max="7186" width="10.42578125" style="34" bestFit="1" customWidth="1"/>
    <col min="7187" max="7415" width="9" style="34"/>
    <col min="7416" max="7416" width="3.42578125" style="34" customWidth="1"/>
    <col min="7417" max="7417" width="4.85546875" style="34" customWidth="1"/>
    <col min="7418" max="7418" width="5.42578125" style="34" customWidth="1"/>
    <col min="7419" max="7419" width="31.140625" style="34" customWidth="1"/>
    <col min="7420" max="7420" width="7.5703125" style="34" customWidth="1"/>
    <col min="7421" max="7421" width="2.42578125" style="34" customWidth="1"/>
    <col min="7422" max="7422" width="11.42578125" style="34" customWidth="1"/>
    <col min="7423" max="7423" width="2.42578125" style="34" customWidth="1"/>
    <col min="7424" max="7424" width="11.42578125" style="34" customWidth="1"/>
    <col min="7425" max="7425" width="2.42578125" style="34" customWidth="1"/>
    <col min="7426" max="7426" width="10.85546875" style="34" customWidth="1"/>
    <col min="7427" max="7427" width="2.42578125" style="34" customWidth="1"/>
    <col min="7428" max="7428" width="11.140625" style="34" customWidth="1"/>
    <col min="7429" max="7429" width="1.85546875" style="34" customWidth="1"/>
    <col min="7430" max="7430" width="11" style="34" customWidth="1"/>
    <col min="7431" max="7431" width="0.85546875" style="34" customWidth="1"/>
    <col min="7432" max="7432" width="1.85546875" style="34" customWidth="1"/>
    <col min="7433" max="7433" width="11.85546875" style="34" bestFit="1" customWidth="1"/>
    <col min="7434" max="7434" width="15.140625" style="34" bestFit="1" customWidth="1"/>
    <col min="7435" max="7435" width="5" style="34" customWidth="1"/>
    <col min="7436" max="7436" width="10.42578125" style="34" bestFit="1" customWidth="1"/>
    <col min="7437" max="7437" width="5" style="34" customWidth="1"/>
    <col min="7438" max="7438" width="10.42578125" style="34" bestFit="1" customWidth="1"/>
    <col min="7439" max="7441" width="9" style="34"/>
    <col min="7442" max="7442" width="10.42578125" style="34" bestFit="1" customWidth="1"/>
    <col min="7443" max="7671" width="9" style="34"/>
    <col min="7672" max="7672" width="3.42578125" style="34" customWidth="1"/>
    <col min="7673" max="7673" width="4.85546875" style="34" customWidth="1"/>
    <col min="7674" max="7674" width="5.42578125" style="34" customWidth="1"/>
    <col min="7675" max="7675" width="31.140625" style="34" customWidth="1"/>
    <col min="7676" max="7676" width="7.5703125" style="34" customWidth="1"/>
    <col min="7677" max="7677" width="2.42578125" style="34" customWidth="1"/>
    <col min="7678" max="7678" width="11.42578125" style="34" customWidth="1"/>
    <col min="7679" max="7679" width="2.42578125" style="34" customWidth="1"/>
    <col min="7680" max="7680" width="11.42578125" style="34" customWidth="1"/>
    <col min="7681" max="7681" width="2.42578125" style="34" customWidth="1"/>
    <col min="7682" max="7682" width="10.85546875" style="34" customWidth="1"/>
    <col min="7683" max="7683" width="2.42578125" style="34" customWidth="1"/>
    <col min="7684" max="7684" width="11.140625" style="34" customWidth="1"/>
    <col min="7685" max="7685" width="1.85546875" style="34" customWidth="1"/>
    <col min="7686" max="7686" width="11" style="34" customWidth="1"/>
    <col min="7687" max="7687" width="0.85546875" style="34" customWidth="1"/>
    <col min="7688" max="7688" width="1.85546875" style="34" customWidth="1"/>
    <col min="7689" max="7689" width="11.85546875" style="34" bestFit="1" customWidth="1"/>
    <col min="7690" max="7690" width="15.140625" style="34" bestFit="1" customWidth="1"/>
    <col min="7691" max="7691" width="5" style="34" customWidth="1"/>
    <col min="7692" max="7692" width="10.42578125" style="34" bestFit="1" customWidth="1"/>
    <col min="7693" max="7693" width="5" style="34" customWidth="1"/>
    <col min="7694" max="7694" width="10.42578125" style="34" bestFit="1" customWidth="1"/>
    <col min="7695" max="7697" width="9" style="34"/>
    <col min="7698" max="7698" width="10.42578125" style="34" bestFit="1" customWidth="1"/>
    <col min="7699" max="7927" width="9" style="34"/>
    <col min="7928" max="7928" width="3.42578125" style="34" customWidth="1"/>
    <col min="7929" max="7929" width="4.85546875" style="34" customWidth="1"/>
    <col min="7930" max="7930" width="5.42578125" style="34" customWidth="1"/>
    <col min="7931" max="7931" width="31.140625" style="34" customWidth="1"/>
    <col min="7932" max="7932" width="7.5703125" style="34" customWidth="1"/>
    <col min="7933" max="7933" width="2.42578125" style="34" customWidth="1"/>
    <col min="7934" max="7934" width="11.42578125" style="34" customWidth="1"/>
    <col min="7935" max="7935" width="2.42578125" style="34" customWidth="1"/>
    <col min="7936" max="7936" width="11.42578125" style="34" customWidth="1"/>
    <col min="7937" max="7937" width="2.42578125" style="34" customWidth="1"/>
    <col min="7938" max="7938" width="10.85546875" style="34" customWidth="1"/>
    <col min="7939" max="7939" width="2.42578125" style="34" customWidth="1"/>
    <col min="7940" max="7940" width="11.140625" style="34" customWidth="1"/>
    <col min="7941" max="7941" width="1.85546875" style="34" customWidth="1"/>
    <col min="7942" max="7942" width="11" style="34" customWidth="1"/>
    <col min="7943" max="7943" width="0.85546875" style="34" customWidth="1"/>
    <col min="7944" max="7944" width="1.85546875" style="34" customWidth="1"/>
    <col min="7945" max="7945" width="11.85546875" style="34" bestFit="1" customWidth="1"/>
    <col min="7946" max="7946" width="15.140625" style="34" bestFit="1" customWidth="1"/>
    <col min="7947" max="7947" width="5" style="34" customWidth="1"/>
    <col min="7948" max="7948" width="10.42578125" style="34" bestFit="1" customWidth="1"/>
    <col min="7949" max="7949" width="5" style="34" customWidth="1"/>
    <col min="7950" max="7950" width="10.42578125" style="34" bestFit="1" customWidth="1"/>
    <col min="7951" max="7953" width="9" style="34"/>
    <col min="7954" max="7954" width="10.42578125" style="34" bestFit="1" customWidth="1"/>
    <col min="7955" max="8183" width="9" style="34"/>
    <col min="8184" max="8184" width="3.42578125" style="34" customWidth="1"/>
    <col min="8185" max="8185" width="4.85546875" style="34" customWidth="1"/>
    <col min="8186" max="8186" width="5.42578125" style="34" customWidth="1"/>
    <col min="8187" max="8187" width="31.140625" style="34" customWidth="1"/>
    <col min="8188" max="8188" width="7.5703125" style="34" customWidth="1"/>
    <col min="8189" max="8189" width="2.42578125" style="34" customWidth="1"/>
    <col min="8190" max="8190" width="11.42578125" style="34" customWidth="1"/>
    <col min="8191" max="8191" width="2.42578125" style="34" customWidth="1"/>
    <col min="8192" max="8192" width="11.42578125" style="34" customWidth="1"/>
    <col min="8193" max="8193" width="2.42578125" style="34" customWidth="1"/>
    <col min="8194" max="8194" width="10.85546875" style="34" customWidth="1"/>
    <col min="8195" max="8195" width="2.42578125" style="34" customWidth="1"/>
    <col min="8196" max="8196" width="11.140625" style="34" customWidth="1"/>
    <col min="8197" max="8197" width="1.85546875" style="34" customWidth="1"/>
    <col min="8198" max="8198" width="11" style="34" customWidth="1"/>
    <col min="8199" max="8199" width="0.85546875" style="34" customWidth="1"/>
    <col min="8200" max="8200" width="1.85546875" style="34" customWidth="1"/>
    <col min="8201" max="8201" width="11.85546875" style="34" bestFit="1" customWidth="1"/>
    <col min="8202" max="8202" width="15.140625" style="34" bestFit="1" customWidth="1"/>
    <col min="8203" max="8203" width="5" style="34" customWidth="1"/>
    <col min="8204" max="8204" width="10.42578125" style="34" bestFit="1" customWidth="1"/>
    <col min="8205" max="8205" width="5" style="34" customWidth="1"/>
    <col min="8206" max="8206" width="10.42578125" style="34" bestFit="1" customWidth="1"/>
    <col min="8207" max="8209" width="9" style="34"/>
    <col min="8210" max="8210" width="10.42578125" style="34" bestFit="1" customWidth="1"/>
    <col min="8211" max="8439" width="9" style="34"/>
    <col min="8440" max="8440" width="3.42578125" style="34" customWidth="1"/>
    <col min="8441" max="8441" width="4.85546875" style="34" customWidth="1"/>
    <col min="8442" max="8442" width="5.42578125" style="34" customWidth="1"/>
    <col min="8443" max="8443" width="31.140625" style="34" customWidth="1"/>
    <col min="8444" max="8444" width="7.5703125" style="34" customWidth="1"/>
    <col min="8445" max="8445" width="2.42578125" style="34" customWidth="1"/>
    <col min="8446" max="8446" width="11.42578125" style="34" customWidth="1"/>
    <col min="8447" max="8447" width="2.42578125" style="34" customWidth="1"/>
    <col min="8448" max="8448" width="11.42578125" style="34" customWidth="1"/>
    <col min="8449" max="8449" width="2.42578125" style="34" customWidth="1"/>
    <col min="8450" max="8450" width="10.85546875" style="34" customWidth="1"/>
    <col min="8451" max="8451" width="2.42578125" style="34" customWidth="1"/>
    <col min="8452" max="8452" width="11.140625" style="34" customWidth="1"/>
    <col min="8453" max="8453" width="1.85546875" style="34" customWidth="1"/>
    <col min="8454" max="8454" width="11" style="34" customWidth="1"/>
    <col min="8455" max="8455" width="0.85546875" style="34" customWidth="1"/>
    <col min="8456" max="8456" width="1.85546875" style="34" customWidth="1"/>
    <col min="8457" max="8457" width="11.85546875" style="34" bestFit="1" customWidth="1"/>
    <col min="8458" max="8458" width="15.140625" style="34" bestFit="1" customWidth="1"/>
    <col min="8459" max="8459" width="5" style="34" customWidth="1"/>
    <col min="8460" max="8460" width="10.42578125" style="34" bestFit="1" customWidth="1"/>
    <col min="8461" max="8461" width="5" style="34" customWidth="1"/>
    <col min="8462" max="8462" width="10.42578125" style="34" bestFit="1" customWidth="1"/>
    <col min="8463" max="8465" width="9" style="34"/>
    <col min="8466" max="8466" width="10.42578125" style="34" bestFit="1" customWidth="1"/>
    <col min="8467" max="8695" width="9" style="34"/>
    <col min="8696" max="8696" width="3.42578125" style="34" customWidth="1"/>
    <col min="8697" max="8697" width="4.85546875" style="34" customWidth="1"/>
    <col min="8698" max="8698" width="5.42578125" style="34" customWidth="1"/>
    <col min="8699" max="8699" width="31.140625" style="34" customWidth="1"/>
    <col min="8700" max="8700" width="7.5703125" style="34" customWidth="1"/>
    <col min="8701" max="8701" width="2.42578125" style="34" customWidth="1"/>
    <col min="8702" max="8702" width="11.42578125" style="34" customWidth="1"/>
    <col min="8703" max="8703" width="2.42578125" style="34" customWidth="1"/>
    <col min="8704" max="8704" width="11.42578125" style="34" customWidth="1"/>
    <col min="8705" max="8705" width="2.42578125" style="34" customWidth="1"/>
    <col min="8706" max="8706" width="10.85546875" style="34" customWidth="1"/>
    <col min="8707" max="8707" width="2.42578125" style="34" customWidth="1"/>
    <col min="8708" max="8708" width="11.140625" style="34" customWidth="1"/>
    <col min="8709" max="8709" width="1.85546875" style="34" customWidth="1"/>
    <col min="8710" max="8710" width="11" style="34" customWidth="1"/>
    <col min="8711" max="8711" width="0.85546875" style="34" customWidth="1"/>
    <col min="8712" max="8712" width="1.85546875" style="34" customWidth="1"/>
    <col min="8713" max="8713" width="11.85546875" style="34" bestFit="1" customWidth="1"/>
    <col min="8714" max="8714" width="15.140625" style="34" bestFit="1" customWidth="1"/>
    <col min="8715" max="8715" width="5" style="34" customWidth="1"/>
    <col min="8716" max="8716" width="10.42578125" style="34" bestFit="1" customWidth="1"/>
    <col min="8717" max="8717" width="5" style="34" customWidth="1"/>
    <col min="8718" max="8718" width="10.42578125" style="34" bestFit="1" customWidth="1"/>
    <col min="8719" max="8721" width="9" style="34"/>
    <col min="8722" max="8722" width="10.42578125" style="34" bestFit="1" customWidth="1"/>
    <col min="8723" max="8951" width="9" style="34"/>
    <col min="8952" max="8952" width="3.42578125" style="34" customWidth="1"/>
    <col min="8953" max="8953" width="4.85546875" style="34" customWidth="1"/>
    <col min="8954" max="8954" width="5.42578125" style="34" customWidth="1"/>
    <col min="8955" max="8955" width="31.140625" style="34" customWidth="1"/>
    <col min="8956" max="8956" width="7.5703125" style="34" customWidth="1"/>
    <col min="8957" max="8957" width="2.42578125" style="34" customWidth="1"/>
    <col min="8958" max="8958" width="11.42578125" style="34" customWidth="1"/>
    <col min="8959" max="8959" width="2.42578125" style="34" customWidth="1"/>
    <col min="8960" max="8960" width="11.42578125" style="34" customWidth="1"/>
    <col min="8961" max="8961" width="2.42578125" style="34" customWidth="1"/>
    <col min="8962" max="8962" width="10.85546875" style="34" customWidth="1"/>
    <col min="8963" max="8963" width="2.42578125" style="34" customWidth="1"/>
    <col min="8964" max="8964" width="11.140625" style="34" customWidth="1"/>
    <col min="8965" max="8965" width="1.85546875" style="34" customWidth="1"/>
    <col min="8966" max="8966" width="11" style="34" customWidth="1"/>
    <col min="8967" max="8967" width="0.85546875" style="34" customWidth="1"/>
    <col min="8968" max="8968" width="1.85546875" style="34" customWidth="1"/>
    <col min="8969" max="8969" width="11.85546875" style="34" bestFit="1" customWidth="1"/>
    <col min="8970" max="8970" width="15.140625" style="34" bestFit="1" customWidth="1"/>
    <col min="8971" max="8971" width="5" style="34" customWidth="1"/>
    <col min="8972" max="8972" width="10.42578125" style="34" bestFit="1" customWidth="1"/>
    <col min="8973" max="8973" width="5" style="34" customWidth="1"/>
    <col min="8974" max="8974" width="10.42578125" style="34" bestFit="1" customWidth="1"/>
    <col min="8975" max="8977" width="9" style="34"/>
    <col min="8978" max="8978" width="10.42578125" style="34" bestFit="1" customWidth="1"/>
    <col min="8979" max="9207" width="9" style="34"/>
    <col min="9208" max="9208" width="3.42578125" style="34" customWidth="1"/>
    <col min="9209" max="9209" width="4.85546875" style="34" customWidth="1"/>
    <col min="9210" max="9210" width="5.42578125" style="34" customWidth="1"/>
    <col min="9211" max="9211" width="31.140625" style="34" customWidth="1"/>
    <col min="9212" max="9212" width="7.5703125" style="34" customWidth="1"/>
    <col min="9213" max="9213" width="2.42578125" style="34" customWidth="1"/>
    <col min="9214" max="9214" width="11.42578125" style="34" customWidth="1"/>
    <col min="9215" max="9215" width="2.42578125" style="34" customWidth="1"/>
    <col min="9216" max="9216" width="11.42578125" style="34" customWidth="1"/>
    <col min="9217" max="9217" width="2.42578125" style="34" customWidth="1"/>
    <col min="9218" max="9218" width="10.85546875" style="34" customWidth="1"/>
    <col min="9219" max="9219" width="2.42578125" style="34" customWidth="1"/>
    <col min="9220" max="9220" width="11.140625" style="34" customWidth="1"/>
    <col min="9221" max="9221" width="1.85546875" style="34" customWidth="1"/>
    <col min="9222" max="9222" width="11" style="34" customWidth="1"/>
    <col min="9223" max="9223" width="0.85546875" style="34" customWidth="1"/>
    <col min="9224" max="9224" width="1.85546875" style="34" customWidth="1"/>
    <col min="9225" max="9225" width="11.85546875" style="34" bestFit="1" customWidth="1"/>
    <col min="9226" max="9226" width="15.140625" style="34" bestFit="1" customWidth="1"/>
    <col min="9227" max="9227" width="5" style="34" customWidth="1"/>
    <col min="9228" max="9228" width="10.42578125" style="34" bestFit="1" customWidth="1"/>
    <col min="9229" max="9229" width="5" style="34" customWidth="1"/>
    <col min="9230" max="9230" width="10.42578125" style="34" bestFit="1" customWidth="1"/>
    <col min="9231" max="9233" width="9" style="34"/>
    <col min="9234" max="9234" width="10.42578125" style="34" bestFit="1" customWidth="1"/>
    <col min="9235" max="9463" width="9" style="34"/>
    <col min="9464" max="9464" width="3.42578125" style="34" customWidth="1"/>
    <col min="9465" max="9465" width="4.85546875" style="34" customWidth="1"/>
    <col min="9466" max="9466" width="5.42578125" style="34" customWidth="1"/>
    <col min="9467" max="9467" width="31.140625" style="34" customWidth="1"/>
    <col min="9468" max="9468" width="7.5703125" style="34" customWidth="1"/>
    <col min="9469" max="9469" width="2.42578125" style="34" customWidth="1"/>
    <col min="9470" max="9470" width="11.42578125" style="34" customWidth="1"/>
    <col min="9471" max="9471" width="2.42578125" style="34" customWidth="1"/>
    <col min="9472" max="9472" width="11.42578125" style="34" customWidth="1"/>
    <col min="9473" max="9473" width="2.42578125" style="34" customWidth="1"/>
    <col min="9474" max="9474" width="10.85546875" style="34" customWidth="1"/>
    <col min="9475" max="9475" width="2.42578125" style="34" customWidth="1"/>
    <col min="9476" max="9476" width="11.140625" style="34" customWidth="1"/>
    <col min="9477" max="9477" width="1.85546875" style="34" customWidth="1"/>
    <col min="9478" max="9478" width="11" style="34" customWidth="1"/>
    <col min="9479" max="9479" width="0.85546875" style="34" customWidth="1"/>
    <col min="9480" max="9480" width="1.85546875" style="34" customWidth="1"/>
    <col min="9481" max="9481" width="11.85546875" style="34" bestFit="1" customWidth="1"/>
    <col min="9482" max="9482" width="15.140625" style="34" bestFit="1" customWidth="1"/>
    <col min="9483" max="9483" width="5" style="34" customWidth="1"/>
    <col min="9484" max="9484" width="10.42578125" style="34" bestFit="1" customWidth="1"/>
    <col min="9485" max="9485" width="5" style="34" customWidth="1"/>
    <col min="9486" max="9486" width="10.42578125" style="34" bestFit="1" customWidth="1"/>
    <col min="9487" max="9489" width="9" style="34"/>
    <col min="9490" max="9490" width="10.42578125" style="34" bestFit="1" customWidth="1"/>
    <col min="9491" max="9719" width="9" style="34"/>
    <col min="9720" max="9720" width="3.42578125" style="34" customWidth="1"/>
    <col min="9721" max="9721" width="4.85546875" style="34" customWidth="1"/>
    <col min="9722" max="9722" width="5.42578125" style="34" customWidth="1"/>
    <col min="9723" max="9723" width="31.140625" style="34" customWidth="1"/>
    <col min="9724" max="9724" width="7.5703125" style="34" customWidth="1"/>
    <col min="9725" max="9725" width="2.42578125" style="34" customWidth="1"/>
    <col min="9726" max="9726" width="11.42578125" style="34" customWidth="1"/>
    <col min="9727" max="9727" width="2.42578125" style="34" customWidth="1"/>
    <col min="9728" max="9728" width="11.42578125" style="34" customWidth="1"/>
    <col min="9729" max="9729" width="2.42578125" style="34" customWidth="1"/>
    <col min="9730" max="9730" width="10.85546875" style="34" customWidth="1"/>
    <col min="9731" max="9731" width="2.42578125" style="34" customWidth="1"/>
    <col min="9732" max="9732" width="11.140625" style="34" customWidth="1"/>
    <col min="9733" max="9733" width="1.85546875" style="34" customWidth="1"/>
    <col min="9734" max="9734" width="11" style="34" customWidth="1"/>
    <col min="9735" max="9735" width="0.85546875" style="34" customWidth="1"/>
    <col min="9736" max="9736" width="1.85546875" style="34" customWidth="1"/>
    <col min="9737" max="9737" width="11.85546875" style="34" bestFit="1" customWidth="1"/>
    <col min="9738" max="9738" width="15.140625" style="34" bestFit="1" customWidth="1"/>
    <col min="9739" max="9739" width="5" style="34" customWidth="1"/>
    <col min="9740" max="9740" width="10.42578125" style="34" bestFit="1" customWidth="1"/>
    <col min="9741" max="9741" width="5" style="34" customWidth="1"/>
    <col min="9742" max="9742" width="10.42578125" style="34" bestFit="1" customWidth="1"/>
    <col min="9743" max="9745" width="9" style="34"/>
    <col min="9746" max="9746" width="10.42578125" style="34" bestFit="1" customWidth="1"/>
    <col min="9747" max="9975" width="9" style="34"/>
    <col min="9976" max="9976" width="3.42578125" style="34" customWidth="1"/>
    <col min="9977" max="9977" width="4.85546875" style="34" customWidth="1"/>
    <col min="9978" max="9978" width="5.42578125" style="34" customWidth="1"/>
    <col min="9979" max="9979" width="31.140625" style="34" customWidth="1"/>
    <col min="9980" max="9980" width="7.5703125" style="34" customWidth="1"/>
    <col min="9981" max="9981" width="2.42578125" style="34" customWidth="1"/>
    <col min="9982" max="9982" width="11.42578125" style="34" customWidth="1"/>
    <col min="9983" max="9983" width="2.42578125" style="34" customWidth="1"/>
    <col min="9984" max="9984" width="11.42578125" style="34" customWidth="1"/>
    <col min="9985" max="9985" width="2.42578125" style="34" customWidth="1"/>
    <col min="9986" max="9986" width="10.85546875" style="34" customWidth="1"/>
    <col min="9987" max="9987" width="2.42578125" style="34" customWidth="1"/>
    <col min="9988" max="9988" width="11.140625" style="34" customWidth="1"/>
    <col min="9989" max="9989" width="1.85546875" style="34" customWidth="1"/>
    <col min="9990" max="9990" width="11" style="34" customWidth="1"/>
    <col min="9991" max="9991" width="0.85546875" style="34" customWidth="1"/>
    <col min="9992" max="9992" width="1.85546875" style="34" customWidth="1"/>
    <col min="9993" max="9993" width="11.85546875" style="34" bestFit="1" customWidth="1"/>
    <col min="9994" max="9994" width="15.140625" style="34" bestFit="1" customWidth="1"/>
    <col min="9995" max="9995" width="5" style="34" customWidth="1"/>
    <col min="9996" max="9996" width="10.42578125" style="34" bestFit="1" customWidth="1"/>
    <col min="9997" max="9997" width="5" style="34" customWidth="1"/>
    <col min="9998" max="9998" width="10.42578125" style="34" bestFit="1" customWidth="1"/>
    <col min="9999" max="10001" width="9" style="34"/>
    <col min="10002" max="10002" width="10.42578125" style="34" bestFit="1" customWidth="1"/>
    <col min="10003" max="10231" width="9" style="34"/>
    <col min="10232" max="10232" width="3.42578125" style="34" customWidth="1"/>
    <col min="10233" max="10233" width="4.85546875" style="34" customWidth="1"/>
    <col min="10234" max="10234" width="5.42578125" style="34" customWidth="1"/>
    <col min="10235" max="10235" width="31.140625" style="34" customWidth="1"/>
    <col min="10236" max="10236" width="7.5703125" style="34" customWidth="1"/>
    <col min="10237" max="10237" width="2.42578125" style="34" customWidth="1"/>
    <col min="10238" max="10238" width="11.42578125" style="34" customWidth="1"/>
    <col min="10239" max="10239" width="2.42578125" style="34" customWidth="1"/>
    <col min="10240" max="10240" width="11.42578125" style="34" customWidth="1"/>
    <col min="10241" max="10241" width="2.42578125" style="34" customWidth="1"/>
    <col min="10242" max="10242" width="10.85546875" style="34" customWidth="1"/>
    <col min="10243" max="10243" width="2.42578125" style="34" customWidth="1"/>
    <col min="10244" max="10244" width="11.140625" style="34" customWidth="1"/>
    <col min="10245" max="10245" width="1.85546875" style="34" customWidth="1"/>
    <col min="10246" max="10246" width="11" style="34" customWidth="1"/>
    <col min="10247" max="10247" width="0.85546875" style="34" customWidth="1"/>
    <col min="10248" max="10248" width="1.85546875" style="34" customWidth="1"/>
    <col min="10249" max="10249" width="11.85546875" style="34" bestFit="1" customWidth="1"/>
    <col min="10250" max="10250" width="15.140625" style="34" bestFit="1" customWidth="1"/>
    <col min="10251" max="10251" width="5" style="34" customWidth="1"/>
    <col min="10252" max="10252" width="10.42578125" style="34" bestFit="1" customWidth="1"/>
    <col min="10253" max="10253" width="5" style="34" customWidth="1"/>
    <col min="10254" max="10254" width="10.42578125" style="34" bestFit="1" customWidth="1"/>
    <col min="10255" max="10257" width="9" style="34"/>
    <col min="10258" max="10258" width="10.42578125" style="34" bestFit="1" customWidth="1"/>
    <col min="10259" max="10487" width="9" style="34"/>
    <col min="10488" max="10488" width="3.42578125" style="34" customWidth="1"/>
    <col min="10489" max="10489" width="4.85546875" style="34" customWidth="1"/>
    <col min="10490" max="10490" width="5.42578125" style="34" customWidth="1"/>
    <col min="10491" max="10491" width="31.140625" style="34" customWidth="1"/>
    <col min="10492" max="10492" width="7.5703125" style="34" customWidth="1"/>
    <col min="10493" max="10493" width="2.42578125" style="34" customWidth="1"/>
    <col min="10494" max="10494" width="11.42578125" style="34" customWidth="1"/>
    <col min="10495" max="10495" width="2.42578125" style="34" customWidth="1"/>
    <col min="10496" max="10496" width="11.42578125" style="34" customWidth="1"/>
    <col min="10497" max="10497" width="2.42578125" style="34" customWidth="1"/>
    <col min="10498" max="10498" width="10.85546875" style="34" customWidth="1"/>
    <col min="10499" max="10499" width="2.42578125" style="34" customWidth="1"/>
    <col min="10500" max="10500" width="11.140625" style="34" customWidth="1"/>
    <col min="10501" max="10501" width="1.85546875" style="34" customWidth="1"/>
    <col min="10502" max="10502" width="11" style="34" customWidth="1"/>
    <col min="10503" max="10503" width="0.85546875" style="34" customWidth="1"/>
    <col min="10504" max="10504" width="1.85546875" style="34" customWidth="1"/>
    <col min="10505" max="10505" width="11.85546875" style="34" bestFit="1" customWidth="1"/>
    <col min="10506" max="10506" width="15.140625" style="34" bestFit="1" customWidth="1"/>
    <col min="10507" max="10507" width="5" style="34" customWidth="1"/>
    <col min="10508" max="10508" width="10.42578125" style="34" bestFit="1" customWidth="1"/>
    <col min="10509" max="10509" width="5" style="34" customWidth="1"/>
    <col min="10510" max="10510" width="10.42578125" style="34" bestFit="1" customWidth="1"/>
    <col min="10511" max="10513" width="9" style="34"/>
    <col min="10514" max="10514" width="10.42578125" style="34" bestFit="1" customWidth="1"/>
    <col min="10515" max="10743" width="9" style="34"/>
    <col min="10744" max="10744" width="3.42578125" style="34" customWidth="1"/>
    <col min="10745" max="10745" width="4.85546875" style="34" customWidth="1"/>
    <col min="10746" max="10746" width="5.42578125" style="34" customWidth="1"/>
    <col min="10747" max="10747" width="31.140625" style="34" customWidth="1"/>
    <col min="10748" max="10748" width="7.5703125" style="34" customWidth="1"/>
    <col min="10749" max="10749" width="2.42578125" style="34" customWidth="1"/>
    <col min="10750" max="10750" width="11.42578125" style="34" customWidth="1"/>
    <col min="10751" max="10751" width="2.42578125" style="34" customWidth="1"/>
    <col min="10752" max="10752" width="11.42578125" style="34" customWidth="1"/>
    <col min="10753" max="10753" width="2.42578125" style="34" customWidth="1"/>
    <col min="10754" max="10754" width="10.85546875" style="34" customWidth="1"/>
    <col min="10755" max="10755" width="2.42578125" style="34" customWidth="1"/>
    <col min="10756" max="10756" width="11.140625" style="34" customWidth="1"/>
    <col min="10757" max="10757" width="1.85546875" style="34" customWidth="1"/>
    <col min="10758" max="10758" width="11" style="34" customWidth="1"/>
    <col min="10759" max="10759" width="0.85546875" style="34" customWidth="1"/>
    <col min="10760" max="10760" width="1.85546875" style="34" customWidth="1"/>
    <col min="10761" max="10761" width="11.85546875" style="34" bestFit="1" customWidth="1"/>
    <col min="10762" max="10762" width="15.140625" style="34" bestFit="1" customWidth="1"/>
    <col min="10763" max="10763" width="5" style="34" customWidth="1"/>
    <col min="10764" max="10764" width="10.42578125" style="34" bestFit="1" customWidth="1"/>
    <col min="10765" max="10765" width="5" style="34" customWidth="1"/>
    <col min="10766" max="10766" width="10.42578125" style="34" bestFit="1" customWidth="1"/>
    <col min="10767" max="10769" width="9" style="34"/>
    <col min="10770" max="10770" width="10.42578125" style="34" bestFit="1" customWidth="1"/>
    <col min="10771" max="10999" width="9" style="34"/>
    <col min="11000" max="11000" width="3.42578125" style="34" customWidth="1"/>
    <col min="11001" max="11001" width="4.85546875" style="34" customWidth="1"/>
    <col min="11002" max="11002" width="5.42578125" style="34" customWidth="1"/>
    <col min="11003" max="11003" width="31.140625" style="34" customWidth="1"/>
    <col min="11004" max="11004" width="7.5703125" style="34" customWidth="1"/>
    <col min="11005" max="11005" width="2.42578125" style="34" customWidth="1"/>
    <col min="11006" max="11006" width="11.42578125" style="34" customWidth="1"/>
    <col min="11007" max="11007" width="2.42578125" style="34" customWidth="1"/>
    <col min="11008" max="11008" width="11.42578125" style="34" customWidth="1"/>
    <col min="11009" max="11009" width="2.42578125" style="34" customWidth="1"/>
    <col min="11010" max="11010" width="10.85546875" style="34" customWidth="1"/>
    <col min="11011" max="11011" width="2.42578125" style="34" customWidth="1"/>
    <col min="11012" max="11012" width="11.140625" style="34" customWidth="1"/>
    <col min="11013" max="11013" width="1.85546875" style="34" customWidth="1"/>
    <col min="11014" max="11014" width="11" style="34" customWidth="1"/>
    <col min="11015" max="11015" width="0.85546875" style="34" customWidth="1"/>
    <col min="11016" max="11016" width="1.85546875" style="34" customWidth="1"/>
    <col min="11017" max="11017" width="11.85546875" style="34" bestFit="1" customWidth="1"/>
    <col min="11018" max="11018" width="15.140625" style="34" bestFit="1" customWidth="1"/>
    <col min="11019" max="11019" width="5" style="34" customWidth="1"/>
    <col min="11020" max="11020" width="10.42578125" style="34" bestFit="1" customWidth="1"/>
    <col min="11021" max="11021" width="5" style="34" customWidth="1"/>
    <col min="11022" max="11022" width="10.42578125" style="34" bestFit="1" customWidth="1"/>
    <col min="11023" max="11025" width="9" style="34"/>
    <col min="11026" max="11026" width="10.42578125" style="34" bestFit="1" customWidth="1"/>
    <col min="11027" max="11255" width="9" style="34"/>
    <col min="11256" max="11256" width="3.42578125" style="34" customWidth="1"/>
    <col min="11257" max="11257" width="4.85546875" style="34" customWidth="1"/>
    <col min="11258" max="11258" width="5.42578125" style="34" customWidth="1"/>
    <col min="11259" max="11259" width="31.140625" style="34" customWidth="1"/>
    <col min="11260" max="11260" width="7.5703125" style="34" customWidth="1"/>
    <col min="11261" max="11261" width="2.42578125" style="34" customWidth="1"/>
    <col min="11262" max="11262" width="11.42578125" style="34" customWidth="1"/>
    <col min="11263" max="11263" width="2.42578125" style="34" customWidth="1"/>
    <col min="11264" max="11264" width="11.42578125" style="34" customWidth="1"/>
    <col min="11265" max="11265" width="2.42578125" style="34" customWidth="1"/>
    <col min="11266" max="11266" width="10.85546875" style="34" customWidth="1"/>
    <col min="11267" max="11267" width="2.42578125" style="34" customWidth="1"/>
    <col min="11268" max="11268" width="11.140625" style="34" customWidth="1"/>
    <col min="11269" max="11269" width="1.85546875" style="34" customWidth="1"/>
    <col min="11270" max="11270" width="11" style="34" customWidth="1"/>
    <col min="11271" max="11271" width="0.85546875" style="34" customWidth="1"/>
    <col min="11272" max="11272" width="1.85546875" style="34" customWidth="1"/>
    <col min="11273" max="11273" width="11.85546875" style="34" bestFit="1" customWidth="1"/>
    <col min="11274" max="11274" width="15.140625" style="34" bestFit="1" customWidth="1"/>
    <col min="11275" max="11275" width="5" style="34" customWidth="1"/>
    <col min="11276" max="11276" width="10.42578125" style="34" bestFit="1" customWidth="1"/>
    <col min="11277" max="11277" width="5" style="34" customWidth="1"/>
    <col min="11278" max="11278" width="10.42578125" style="34" bestFit="1" customWidth="1"/>
    <col min="11279" max="11281" width="9" style="34"/>
    <col min="11282" max="11282" width="10.42578125" style="34" bestFit="1" customWidth="1"/>
    <col min="11283" max="11511" width="9" style="34"/>
    <col min="11512" max="11512" width="3.42578125" style="34" customWidth="1"/>
    <col min="11513" max="11513" width="4.85546875" style="34" customWidth="1"/>
    <col min="11514" max="11514" width="5.42578125" style="34" customWidth="1"/>
    <col min="11515" max="11515" width="31.140625" style="34" customWidth="1"/>
    <col min="11516" max="11516" width="7.5703125" style="34" customWidth="1"/>
    <col min="11517" max="11517" width="2.42578125" style="34" customWidth="1"/>
    <col min="11518" max="11518" width="11.42578125" style="34" customWidth="1"/>
    <col min="11519" max="11519" width="2.42578125" style="34" customWidth="1"/>
    <col min="11520" max="11520" width="11.42578125" style="34" customWidth="1"/>
    <col min="11521" max="11521" width="2.42578125" style="34" customWidth="1"/>
    <col min="11522" max="11522" width="10.85546875" style="34" customWidth="1"/>
    <col min="11523" max="11523" width="2.42578125" style="34" customWidth="1"/>
    <col min="11524" max="11524" width="11.140625" style="34" customWidth="1"/>
    <col min="11525" max="11525" width="1.85546875" style="34" customWidth="1"/>
    <col min="11526" max="11526" width="11" style="34" customWidth="1"/>
    <col min="11527" max="11527" width="0.85546875" style="34" customWidth="1"/>
    <col min="11528" max="11528" width="1.85546875" style="34" customWidth="1"/>
    <col min="11529" max="11529" width="11.85546875" style="34" bestFit="1" customWidth="1"/>
    <col min="11530" max="11530" width="15.140625" style="34" bestFit="1" customWidth="1"/>
    <col min="11531" max="11531" width="5" style="34" customWidth="1"/>
    <col min="11532" max="11532" width="10.42578125" style="34" bestFit="1" customWidth="1"/>
    <col min="11533" max="11533" width="5" style="34" customWidth="1"/>
    <col min="11534" max="11534" width="10.42578125" style="34" bestFit="1" customWidth="1"/>
    <col min="11535" max="11537" width="9" style="34"/>
    <col min="11538" max="11538" width="10.42578125" style="34" bestFit="1" customWidth="1"/>
    <col min="11539" max="11767" width="9" style="34"/>
    <col min="11768" max="11768" width="3.42578125" style="34" customWidth="1"/>
    <col min="11769" max="11769" width="4.85546875" style="34" customWidth="1"/>
    <col min="11770" max="11770" width="5.42578125" style="34" customWidth="1"/>
    <col min="11771" max="11771" width="31.140625" style="34" customWidth="1"/>
    <col min="11772" max="11772" width="7.5703125" style="34" customWidth="1"/>
    <col min="11773" max="11773" width="2.42578125" style="34" customWidth="1"/>
    <col min="11774" max="11774" width="11.42578125" style="34" customWidth="1"/>
    <col min="11775" max="11775" width="2.42578125" style="34" customWidth="1"/>
    <col min="11776" max="11776" width="11.42578125" style="34" customWidth="1"/>
    <col min="11777" max="11777" width="2.42578125" style="34" customWidth="1"/>
    <col min="11778" max="11778" width="10.85546875" style="34" customWidth="1"/>
    <col min="11779" max="11779" width="2.42578125" style="34" customWidth="1"/>
    <col min="11780" max="11780" width="11.140625" style="34" customWidth="1"/>
    <col min="11781" max="11781" width="1.85546875" style="34" customWidth="1"/>
    <col min="11782" max="11782" width="11" style="34" customWidth="1"/>
    <col min="11783" max="11783" width="0.85546875" style="34" customWidth="1"/>
    <col min="11784" max="11784" width="1.85546875" style="34" customWidth="1"/>
    <col min="11785" max="11785" width="11.85546875" style="34" bestFit="1" customWidth="1"/>
    <col min="11786" max="11786" width="15.140625" style="34" bestFit="1" customWidth="1"/>
    <col min="11787" max="11787" width="5" style="34" customWidth="1"/>
    <col min="11788" max="11788" width="10.42578125" style="34" bestFit="1" customWidth="1"/>
    <col min="11789" max="11789" width="5" style="34" customWidth="1"/>
    <col min="11790" max="11790" width="10.42578125" style="34" bestFit="1" customWidth="1"/>
    <col min="11791" max="11793" width="9" style="34"/>
    <col min="11794" max="11794" width="10.42578125" style="34" bestFit="1" customWidth="1"/>
    <col min="11795" max="12023" width="9" style="34"/>
    <col min="12024" max="12024" width="3.42578125" style="34" customWidth="1"/>
    <col min="12025" max="12025" width="4.85546875" style="34" customWidth="1"/>
    <col min="12026" max="12026" width="5.42578125" style="34" customWidth="1"/>
    <col min="12027" max="12027" width="31.140625" style="34" customWidth="1"/>
    <col min="12028" max="12028" width="7.5703125" style="34" customWidth="1"/>
    <col min="12029" max="12029" width="2.42578125" style="34" customWidth="1"/>
    <col min="12030" max="12030" width="11.42578125" style="34" customWidth="1"/>
    <col min="12031" max="12031" width="2.42578125" style="34" customWidth="1"/>
    <col min="12032" max="12032" width="11.42578125" style="34" customWidth="1"/>
    <col min="12033" max="12033" width="2.42578125" style="34" customWidth="1"/>
    <col min="12034" max="12034" width="10.85546875" style="34" customWidth="1"/>
    <col min="12035" max="12035" width="2.42578125" style="34" customWidth="1"/>
    <col min="12036" max="12036" width="11.140625" style="34" customWidth="1"/>
    <col min="12037" max="12037" width="1.85546875" style="34" customWidth="1"/>
    <col min="12038" max="12038" width="11" style="34" customWidth="1"/>
    <col min="12039" max="12039" width="0.85546875" style="34" customWidth="1"/>
    <col min="12040" max="12040" width="1.85546875" style="34" customWidth="1"/>
    <col min="12041" max="12041" width="11.85546875" style="34" bestFit="1" customWidth="1"/>
    <col min="12042" max="12042" width="15.140625" style="34" bestFit="1" customWidth="1"/>
    <col min="12043" max="12043" width="5" style="34" customWidth="1"/>
    <col min="12044" max="12044" width="10.42578125" style="34" bestFit="1" customWidth="1"/>
    <col min="12045" max="12045" width="5" style="34" customWidth="1"/>
    <col min="12046" max="12046" width="10.42578125" style="34" bestFit="1" customWidth="1"/>
    <col min="12047" max="12049" width="9" style="34"/>
    <col min="12050" max="12050" width="10.42578125" style="34" bestFit="1" customWidth="1"/>
    <col min="12051" max="12279" width="9" style="34"/>
    <col min="12280" max="12280" width="3.42578125" style="34" customWidth="1"/>
    <col min="12281" max="12281" width="4.85546875" style="34" customWidth="1"/>
    <col min="12282" max="12282" width="5.42578125" style="34" customWidth="1"/>
    <col min="12283" max="12283" width="31.140625" style="34" customWidth="1"/>
    <col min="12284" max="12284" width="7.5703125" style="34" customWidth="1"/>
    <col min="12285" max="12285" width="2.42578125" style="34" customWidth="1"/>
    <col min="12286" max="12286" width="11.42578125" style="34" customWidth="1"/>
    <col min="12287" max="12287" width="2.42578125" style="34" customWidth="1"/>
    <col min="12288" max="12288" width="11.42578125" style="34" customWidth="1"/>
    <col min="12289" max="12289" width="2.42578125" style="34" customWidth="1"/>
    <col min="12290" max="12290" width="10.85546875" style="34" customWidth="1"/>
    <col min="12291" max="12291" width="2.42578125" style="34" customWidth="1"/>
    <col min="12292" max="12292" width="11.140625" style="34" customWidth="1"/>
    <col min="12293" max="12293" width="1.85546875" style="34" customWidth="1"/>
    <col min="12294" max="12294" width="11" style="34" customWidth="1"/>
    <col min="12295" max="12295" width="0.85546875" style="34" customWidth="1"/>
    <col min="12296" max="12296" width="1.85546875" style="34" customWidth="1"/>
    <col min="12297" max="12297" width="11.85546875" style="34" bestFit="1" customWidth="1"/>
    <col min="12298" max="12298" width="15.140625" style="34" bestFit="1" customWidth="1"/>
    <col min="12299" max="12299" width="5" style="34" customWidth="1"/>
    <col min="12300" max="12300" width="10.42578125" style="34" bestFit="1" customWidth="1"/>
    <col min="12301" max="12301" width="5" style="34" customWidth="1"/>
    <col min="12302" max="12302" width="10.42578125" style="34" bestFit="1" customWidth="1"/>
    <col min="12303" max="12305" width="9" style="34"/>
    <col min="12306" max="12306" width="10.42578125" style="34" bestFit="1" customWidth="1"/>
    <col min="12307" max="12535" width="9" style="34"/>
    <col min="12536" max="12536" width="3.42578125" style="34" customWidth="1"/>
    <col min="12537" max="12537" width="4.85546875" style="34" customWidth="1"/>
    <col min="12538" max="12538" width="5.42578125" style="34" customWidth="1"/>
    <col min="12539" max="12539" width="31.140625" style="34" customWidth="1"/>
    <col min="12540" max="12540" width="7.5703125" style="34" customWidth="1"/>
    <col min="12541" max="12541" width="2.42578125" style="34" customWidth="1"/>
    <col min="12542" max="12542" width="11.42578125" style="34" customWidth="1"/>
    <col min="12543" max="12543" width="2.42578125" style="34" customWidth="1"/>
    <col min="12544" max="12544" width="11.42578125" style="34" customWidth="1"/>
    <col min="12545" max="12545" width="2.42578125" style="34" customWidth="1"/>
    <col min="12546" max="12546" width="10.85546875" style="34" customWidth="1"/>
    <col min="12547" max="12547" width="2.42578125" style="34" customWidth="1"/>
    <col min="12548" max="12548" width="11.140625" style="34" customWidth="1"/>
    <col min="12549" max="12549" width="1.85546875" style="34" customWidth="1"/>
    <col min="12550" max="12550" width="11" style="34" customWidth="1"/>
    <col min="12551" max="12551" width="0.85546875" style="34" customWidth="1"/>
    <col min="12552" max="12552" width="1.85546875" style="34" customWidth="1"/>
    <col min="12553" max="12553" width="11.85546875" style="34" bestFit="1" customWidth="1"/>
    <col min="12554" max="12554" width="15.140625" style="34" bestFit="1" customWidth="1"/>
    <col min="12555" max="12555" width="5" style="34" customWidth="1"/>
    <col min="12556" max="12556" width="10.42578125" style="34" bestFit="1" customWidth="1"/>
    <col min="12557" max="12557" width="5" style="34" customWidth="1"/>
    <col min="12558" max="12558" width="10.42578125" style="34" bestFit="1" customWidth="1"/>
    <col min="12559" max="12561" width="9" style="34"/>
    <col min="12562" max="12562" width="10.42578125" style="34" bestFit="1" customWidth="1"/>
    <col min="12563" max="12791" width="9" style="34"/>
    <col min="12792" max="12792" width="3.42578125" style="34" customWidth="1"/>
    <col min="12793" max="12793" width="4.85546875" style="34" customWidth="1"/>
    <col min="12794" max="12794" width="5.42578125" style="34" customWidth="1"/>
    <col min="12795" max="12795" width="31.140625" style="34" customWidth="1"/>
    <col min="12796" max="12796" width="7.5703125" style="34" customWidth="1"/>
    <col min="12797" max="12797" width="2.42578125" style="34" customWidth="1"/>
    <col min="12798" max="12798" width="11.42578125" style="34" customWidth="1"/>
    <col min="12799" max="12799" width="2.42578125" style="34" customWidth="1"/>
    <col min="12800" max="12800" width="11.42578125" style="34" customWidth="1"/>
    <col min="12801" max="12801" width="2.42578125" style="34" customWidth="1"/>
    <col min="12802" max="12802" width="10.85546875" style="34" customWidth="1"/>
    <col min="12803" max="12803" width="2.42578125" style="34" customWidth="1"/>
    <col min="12804" max="12804" width="11.140625" style="34" customWidth="1"/>
    <col min="12805" max="12805" width="1.85546875" style="34" customWidth="1"/>
    <col min="12806" max="12806" width="11" style="34" customWidth="1"/>
    <col min="12807" max="12807" width="0.85546875" style="34" customWidth="1"/>
    <col min="12808" max="12808" width="1.85546875" style="34" customWidth="1"/>
    <col min="12809" max="12809" width="11.85546875" style="34" bestFit="1" customWidth="1"/>
    <col min="12810" max="12810" width="15.140625" style="34" bestFit="1" customWidth="1"/>
    <col min="12811" max="12811" width="5" style="34" customWidth="1"/>
    <col min="12812" max="12812" width="10.42578125" style="34" bestFit="1" customWidth="1"/>
    <col min="12813" max="12813" width="5" style="34" customWidth="1"/>
    <col min="12814" max="12814" width="10.42578125" style="34" bestFit="1" customWidth="1"/>
    <col min="12815" max="12817" width="9" style="34"/>
    <col min="12818" max="12818" width="10.42578125" style="34" bestFit="1" customWidth="1"/>
    <col min="12819" max="13047" width="9" style="34"/>
    <col min="13048" max="13048" width="3.42578125" style="34" customWidth="1"/>
    <col min="13049" max="13049" width="4.85546875" style="34" customWidth="1"/>
    <col min="13050" max="13050" width="5.42578125" style="34" customWidth="1"/>
    <col min="13051" max="13051" width="31.140625" style="34" customWidth="1"/>
    <col min="13052" max="13052" width="7.5703125" style="34" customWidth="1"/>
    <col min="13053" max="13053" width="2.42578125" style="34" customWidth="1"/>
    <col min="13054" max="13054" width="11.42578125" style="34" customWidth="1"/>
    <col min="13055" max="13055" width="2.42578125" style="34" customWidth="1"/>
    <col min="13056" max="13056" width="11.42578125" style="34" customWidth="1"/>
    <col min="13057" max="13057" width="2.42578125" style="34" customWidth="1"/>
    <col min="13058" max="13058" width="10.85546875" style="34" customWidth="1"/>
    <col min="13059" max="13059" width="2.42578125" style="34" customWidth="1"/>
    <col min="13060" max="13060" width="11.140625" style="34" customWidth="1"/>
    <col min="13061" max="13061" width="1.85546875" style="34" customWidth="1"/>
    <col min="13062" max="13062" width="11" style="34" customWidth="1"/>
    <col min="13063" max="13063" width="0.85546875" style="34" customWidth="1"/>
    <col min="13064" max="13064" width="1.85546875" style="34" customWidth="1"/>
    <col min="13065" max="13065" width="11.85546875" style="34" bestFit="1" customWidth="1"/>
    <col min="13066" max="13066" width="15.140625" style="34" bestFit="1" customWidth="1"/>
    <col min="13067" max="13067" width="5" style="34" customWidth="1"/>
    <col min="13068" max="13068" width="10.42578125" style="34" bestFit="1" customWidth="1"/>
    <col min="13069" max="13069" width="5" style="34" customWidth="1"/>
    <col min="13070" max="13070" width="10.42578125" style="34" bestFit="1" customWidth="1"/>
    <col min="13071" max="13073" width="9" style="34"/>
    <col min="13074" max="13074" width="10.42578125" style="34" bestFit="1" customWidth="1"/>
    <col min="13075" max="13303" width="9" style="34"/>
    <col min="13304" max="13304" width="3.42578125" style="34" customWidth="1"/>
    <col min="13305" max="13305" width="4.85546875" style="34" customWidth="1"/>
    <col min="13306" max="13306" width="5.42578125" style="34" customWidth="1"/>
    <col min="13307" max="13307" width="31.140625" style="34" customWidth="1"/>
    <col min="13308" max="13308" width="7.5703125" style="34" customWidth="1"/>
    <col min="13309" max="13309" width="2.42578125" style="34" customWidth="1"/>
    <col min="13310" max="13310" width="11.42578125" style="34" customWidth="1"/>
    <col min="13311" max="13311" width="2.42578125" style="34" customWidth="1"/>
    <col min="13312" max="13312" width="11.42578125" style="34" customWidth="1"/>
    <col min="13313" max="13313" width="2.42578125" style="34" customWidth="1"/>
    <col min="13314" max="13314" width="10.85546875" style="34" customWidth="1"/>
    <col min="13315" max="13315" width="2.42578125" style="34" customWidth="1"/>
    <col min="13316" max="13316" width="11.140625" style="34" customWidth="1"/>
    <col min="13317" max="13317" width="1.85546875" style="34" customWidth="1"/>
    <col min="13318" max="13318" width="11" style="34" customWidth="1"/>
    <col min="13319" max="13319" width="0.85546875" style="34" customWidth="1"/>
    <col min="13320" max="13320" width="1.85546875" style="34" customWidth="1"/>
    <col min="13321" max="13321" width="11.85546875" style="34" bestFit="1" customWidth="1"/>
    <col min="13322" max="13322" width="15.140625" style="34" bestFit="1" customWidth="1"/>
    <col min="13323" max="13323" width="5" style="34" customWidth="1"/>
    <col min="13324" max="13324" width="10.42578125" style="34" bestFit="1" customWidth="1"/>
    <col min="13325" max="13325" width="5" style="34" customWidth="1"/>
    <col min="13326" max="13326" width="10.42578125" style="34" bestFit="1" customWidth="1"/>
    <col min="13327" max="13329" width="9" style="34"/>
    <col min="13330" max="13330" width="10.42578125" style="34" bestFit="1" customWidth="1"/>
    <col min="13331" max="13559" width="9" style="34"/>
    <col min="13560" max="13560" width="3.42578125" style="34" customWidth="1"/>
    <col min="13561" max="13561" width="4.85546875" style="34" customWidth="1"/>
    <col min="13562" max="13562" width="5.42578125" style="34" customWidth="1"/>
    <col min="13563" max="13563" width="31.140625" style="34" customWidth="1"/>
    <col min="13564" max="13564" width="7.5703125" style="34" customWidth="1"/>
    <col min="13565" max="13565" width="2.42578125" style="34" customWidth="1"/>
    <col min="13566" max="13566" width="11.42578125" style="34" customWidth="1"/>
    <col min="13567" max="13567" width="2.42578125" style="34" customWidth="1"/>
    <col min="13568" max="13568" width="11.42578125" style="34" customWidth="1"/>
    <col min="13569" max="13569" width="2.42578125" style="34" customWidth="1"/>
    <col min="13570" max="13570" width="10.85546875" style="34" customWidth="1"/>
    <col min="13571" max="13571" width="2.42578125" style="34" customWidth="1"/>
    <col min="13572" max="13572" width="11.140625" style="34" customWidth="1"/>
    <col min="13573" max="13573" width="1.85546875" style="34" customWidth="1"/>
    <col min="13574" max="13574" width="11" style="34" customWidth="1"/>
    <col min="13575" max="13575" width="0.85546875" style="34" customWidth="1"/>
    <col min="13576" max="13576" width="1.85546875" style="34" customWidth="1"/>
    <col min="13577" max="13577" width="11.85546875" style="34" bestFit="1" customWidth="1"/>
    <col min="13578" max="13578" width="15.140625" style="34" bestFit="1" customWidth="1"/>
    <col min="13579" max="13579" width="5" style="34" customWidth="1"/>
    <col min="13580" max="13580" width="10.42578125" style="34" bestFit="1" customWidth="1"/>
    <col min="13581" max="13581" width="5" style="34" customWidth="1"/>
    <col min="13582" max="13582" width="10.42578125" style="34" bestFit="1" customWidth="1"/>
    <col min="13583" max="13585" width="9" style="34"/>
    <col min="13586" max="13586" width="10.42578125" style="34" bestFit="1" customWidth="1"/>
    <col min="13587" max="13815" width="9" style="34"/>
    <col min="13816" max="13816" width="3.42578125" style="34" customWidth="1"/>
    <col min="13817" max="13817" width="4.85546875" style="34" customWidth="1"/>
    <col min="13818" max="13818" width="5.42578125" style="34" customWidth="1"/>
    <col min="13819" max="13819" width="31.140625" style="34" customWidth="1"/>
    <col min="13820" max="13820" width="7.5703125" style="34" customWidth="1"/>
    <col min="13821" max="13821" width="2.42578125" style="34" customWidth="1"/>
    <col min="13822" max="13822" width="11.42578125" style="34" customWidth="1"/>
    <col min="13823" max="13823" width="2.42578125" style="34" customWidth="1"/>
    <col min="13824" max="13824" width="11.42578125" style="34" customWidth="1"/>
    <col min="13825" max="13825" width="2.42578125" style="34" customWidth="1"/>
    <col min="13826" max="13826" width="10.85546875" style="34" customWidth="1"/>
    <col min="13827" max="13827" width="2.42578125" style="34" customWidth="1"/>
    <col min="13828" max="13828" width="11.140625" style="34" customWidth="1"/>
    <col min="13829" max="13829" width="1.85546875" style="34" customWidth="1"/>
    <col min="13830" max="13830" width="11" style="34" customWidth="1"/>
    <col min="13831" max="13831" width="0.85546875" style="34" customWidth="1"/>
    <col min="13832" max="13832" width="1.85546875" style="34" customWidth="1"/>
    <col min="13833" max="13833" width="11.85546875" style="34" bestFit="1" customWidth="1"/>
    <col min="13834" max="13834" width="15.140625" style="34" bestFit="1" customWidth="1"/>
    <col min="13835" max="13835" width="5" style="34" customWidth="1"/>
    <col min="13836" max="13836" width="10.42578125" style="34" bestFit="1" customWidth="1"/>
    <col min="13837" max="13837" width="5" style="34" customWidth="1"/>
    <col min="13838" max="13838" width="10.42578125" style="34" bestFit="1" customWidth="1"/>
    <col min="13839" max="13841" width="9" style="34"/>
    <col min="13842" max="13842" width="10.42578125" style="34" bestFit="1" customWidth="1"/>
    <col min="13843" max="14071" width="9" style="34"/>
    <col min="14072" max="14072" width="3.42578125" style="34" customWidth="1"/>
    <col min="14073" max="14073" width="4.85546875" style="34" customWidth="1"/>
    <col min="14074" max="14074" width="5.42578125" style="34" customWidth="1"/>
    <col min="14075" max="14075" width="31.140625" style="34" customWidth="1"/>
    <col min="14076" max="14076" width="7.5703125" style="34" customWidth="1"/>
    <col min="14077" max="14077" width="2.42578125" style="34" customWidth="1"/>
    <col min="14078" max="14078" width="11.42578125" style="34" customWidth="1"/>
    <col min="14079" max="14079" width="2.42578125" style="34" customWidth="1"/>
    <col min="14080" max="14080" width="11.42578125" style="34" customWidth="1"/>
    <col min="14081" max="14081" width="2.42578125" style="34" customWidth="1"/>
    <col min="14082" max="14082" width="10.85546875" style="34" customWidth="1"/>
    <col min="14083" max="14083" width="2.42578125" style="34" customWidth="1"/>
    <col min="14084" max="14084" width="11.140625" style="34" customWidth="1"/>
    <col min="14085" max="14085" width="1.85546875" style="34" customWidth="1"/>
    <col min="14086" max="14086" width="11" style="34" customWidth="1"/>
    <col min="14087" max="14087" width="0.85546875" style="34" customWidth="1"/>
    <col min="14088" max="14088" width="1.85546875" style="34" customWidth="1"/>
    <col min="14089" max="14089" width="11.85546875" style="34" bestFit="1" customWidth="1"/>
    <col min="14090" max="14090" width="15.140625" style="34" bestFit="1" customWidth="1"/>
    <col min="14091" max="14091" width="5" style="34" customWidth="1"/>
    <col min="14092" max="14092" width="10.42578125" style="34" bestFit="1" customWidth="1"/>
    <col min="14093" max="14093" width="5" style="34" customWidth="1"/>
    <col min="14094" max="14094" width="10.42578125" style="34" bestFit="1" customWidth="1"/>
    <col min="14095" max="14097" width="9" style="34"/>
    <col min="14098" max="14098" width="10.42578125" style="34" bestFit="1" customWidth="1"/>
    <col min="14099" max="14327" width="9" style="34"/>
    <col min="14328" max="14328" width="3.42578125" style="34" customWidth="1"/>
    <col min="14329" max="14329" width="4.85546875" style="34" customWidth="1"/>
    <col min="14330" max="14330" width="5.42578125" style="34" customWidth="1"/>
    <col min="14331" max="14331" width="31.140625" style="34" customWidth="1"/>
    <col min="14332" max="14332" width="7.5703125" style="34" customWidth="1"/>
    <col min="14333" max="14333" width="2.42578125" style="34" customWidth="1"/>
    <col min="14334" max="14334" width="11.42578125" style="34" customWidth="1"/>
    <col min="14335" max="14335" width="2.42578125" style="34" customWidth="1"/>
    <col min="14336" max="14336" width="11.42578125" style="34" customWidth="1"/>
    <col min="14337" max="14337" width="2.42578125" style="34" customWidth="1"/>
    <col min="14338" max="14338" width="10.85546875" style="34" customWidth="1"/>
    <col min="14339" max="14339" width="2.42578125" style="34" customWidth="1"/>
    <col min="14340" max="14340" width="11.140625" style="34" customWidth="1"/>
    <col min="14341" max="14341" width="1.85546875" style="34" customWidth="1"/>
    <col min="14342" max="14342" width="11" style="34" customWidth="1"/>
    <col min="14343" max="14343" width="0.85546875" style="34" customWidth="1"/>
    <col min="14344" max="14344" width="1.85546875" style="34" customWidth="1"/>
    <col min="14345" max="14345" width="11.85546875" style="34" bestFit="1" customWidth="1"/>
    <col min="14346" max="14346" width="15.140625" style="34" bestFit="1" customWidth="1"/>
    <col min="14347" max="14347" width="5" style="34" customWidth="1"/>
    <col min="14348" max="14348" width="10.42578125" style="34" bestFit="1" customWidth="1"/>
    <col min="14349" max="14349" width="5" style="34" customWidth="1"/>
    <col min="14350" max="14350" width="10.42578125" style="34" bestFit="1" customWidth="1"/>
    <col min="14351" max="14353" width="9" style="34"/>
    <col min="14354" max="14354" width="10.42578125" style="34" bestFit="1" customWidth="1"/>
    <col min="14355" max="14583" width="9" style="34"/>
    <col min="14584" max="14584" width="3.42578125" style="34" customWidth="1"/>
    <col min="14585" max="14585" width="4.85546875" style="34" customWidth="1"/>
    <col min="14586" max="14586" width="5.42578125" style="34" customWidth="1"/>
    <col min="14587" max="14587" width="31.140625" style="34" customWidth="1"/>
    <col min="14588" max="14588" width="7.5703125" style="34" customWidth="1"/>
    <col min="14589" max="14589" width="2.42578125" style="34" customWidth="1"/>
    <col min="14590" max="14590" width="11.42578125" style="34" customWidth="1"/>
    <col min="14591" max="14591" width="2.42578125" style="34" customWidth="1"/>
    <col min="14592" max="14592" width="11.42578125" style="34" customWidth="1"/>
    <col min="14593" max="14593" width="2.42578125" style="34" customWidth="1"/>
    <col min="14594" max="14594" width="10.85546875" style="34" customWidth="1"/>
    <col min="14595" max="14595" width="2.42578125" style="34" customWidth="1"/>
    <col min="14596" max="14596" width="11.140625" style="34" customWidth="1"/>
    <col min="14597" max="14597" width="1.85546875" style="34" customWidth="1"/>
    <col min="14598" max="14598" width="11" style="34" customWidth="1"/>
    <col min="14599" max="14599" width="0.85546875" style="34" customWidth="1"/>
    <col min="14600" max="14600" width="1.85546875" style="34" customWidth="1"/>
    <col min="14601" max="14601" width="11.85546875" style="34" bestFit="1" customWidth="1"/>
    <col min="14602" max="14602" width="15.140625" style="34" bestFit="1" customWidth="1"/>
    <col min="14603" max="14603" width="5" style="34" customWidth="1"/>
    <col min="14604" max="14604" width="10.42578125" style="34" bestFit="1" customWidth="1"/>
    <col min="14605" max="14605" width="5" style="34" customWidth="1"/>
    <col min="14606" max="14606" width="10.42578125" style="34" bestFit="1" customWidth="1"/>
    <col min="14607" max="14609" width="9" style="34"/>
    <col min="14610" max="14610" width="10.42578125" style="34" bestFit="1" customWidth="1"/>
    <col min="14611" max="14839" width="9" style="34"/>
    <col min="14840" max="14840" width="3.42578125" style="34" customWidth="1"/>
    <col min="14841" max="14841" width="4.85546875" style="34" customWidth="1"/>
    <col min="14842" max="14842" width="5.42578125" style="34" customWidth="1"/>
    <col min="14843" max="14843" width="31.140625" style="34" customWidth="1"/>
    <col min="14844" max="14844" width="7.5703125" style="34" customWidth="1"/>
    <col min="14845" max="14845" width="2.42578125" style="34" customWidth="1"/>
    <col min="14846" max="14846" width="11.42578125" style="34" customWidth="1"/>
    <col min="14847" max="14847" width="2.42578125" style="34" customWidth="1"/>
    <col min="14848" max="14848" width="11.42578125" style="34" customWidth="1"/>
    <col min="14849" max="14849" width="2.42578125" style="34" customWidth="1"/>
    <col min="14850" max="14850" width="10.85546875" style="34" customWidth="1"/>
    <col min="14851" max="14851" width="2.42578125" style="34" customWidth="1"/>
    <col min="14852" max="14852" width="11.140625" style="34" customWidth="1"/>
    <col min="14853" max="14853" width="1.85546875" style="34" customWidth="1"/>
    <col min="14854" max="14854" width="11" style="34" customWidth="1"/>
    <col min="14855" max="14855" width="0.85546875" style="34" customWidth="1"/>
    <col min="14856" max="14856" width="1.85546875" style="34" customWidth="1"/>
    <col min="14857" max="14857" width="11.85546875" style="34" bestFit="1" customWidth="1"/>
    <col min="14858" max="14858" width="15.140625" style="34" bestFit="1" customWidth="1"/>
    <col min="14859" max="14859" width="5" style="34" customWidth="1"/>
    <col min="14860" max="14860" width="10.42578125" style="34" bestFit="1" customWidth="1"/>
    <col min="14861" max="14861" width="5" style="34" customWidth="1"/>
    <col min="14862" max="14862" width="10.42578125" style="34" bestFit="1" customWidth="1"/>
    <col min="14863" max="14865" width="9" style="34"/>
    <col min="14866" max="14866" width="10.42578125" style="34" bestFit="1" customWidth="1"/>
    <col min="14867" max="15095" width="9" style="34"/>
    <col min="15096" max="15096" width="3.42578125" style="34" customWidth="1"/>
    <col min="15097" max="15097" width="4.85546875" style="34" customWidth="1"/>
    <col min="15098" max="15098" width="5.42578125" style="34" customWidth="1"/>
    <col min="15099" max="15099" width="31.140625" style="34" customWidth="1"/>
    <col min="15100" max="15100" width="7.5703125" style="34" customWidth="1"/>
    <col min="15101" max="15101" width="2.42578125" style="34" customWidth="1"/>
    <col min="15102" max="15102" width="11.42578125" style="34" customWidth="1"/>
    <col min="15103" max="15103" width="2.42578125" style="34" customWidth="1"/>
    <col min="15104" max="15104" width="11.42578125" style="34" customWidth="1"/>
    <col min="15105" max="15105" width="2.42578125" style="34" customWidth="1"/>
    <col min="15106" max="15106" width="10.85546875" style="34" customWidth="1"/>
    <col min="15107" max="15107" width="2.42578125" style="34" customWidth="1"/>
    <col min="15108" max="15108" width="11.140625" style="34" customWidth="1"/>
    <col min="15109" max="15109" width="1.85546875" style="34" customWidth="1"/>
    <col min="15110" max="15110" width="11" style="34" customWidth="1"/>
    <col min="15111" max="15111" width="0.85546875" style="34" customWidth="1"/>
    <col min="15112" max="15112" width="1.85546875" style="34" customWidth="1"/>
    <col min="15113" max="15113" width="11.85546875" style="34" bestFit="1" customWidth="1"/>
    <col min="15114" max="15114" width="15.140625" style="34" bestFit="1" customWidth="1"/>
    <col min="15115" max="15115" width="5" style="34" customWidth="1"/>
    <col min="15116" max="15116" width="10.42578125" style="34" bestFit="1" customWidth="1"/>
    <col min="15117" max="15117" width="5" style="34" customWidth="1"/>
    <col min="15118" max="15118" width="10.42578125" style="34" bestFit="1" customWidth="1"/>
    <col min="15119" max="15121" width="9" style="34"/>
    <col min="15122" max="15122" width="10.42578125" style="34" bestFit="1" customWidth="1"/>
    <col min="15123" max="15351" width="9" style="34"/>
    <col min="15352" max="15352" width="3.42578125" style="34" customWidth="1"/>
    <col min="15353" max="15353" width="4.85546875" style="34" customWidth="1"/>
    <col min="15354" max="15354" width="5.42578125" style="34" customWidth="1"/>
    <col min="15355" max="15355" width="31.140625" style="34" customWidth="1"/>
    <col min="15356" max="15356" width="7.5703125" style="34" customWidth="1"/>
    <col min="15357" max="15357" width="2.42578125" style="34" customWidth="1"/>
    <col min="15358" max="15358" width="11.42578125" style="34" customWidth="1"/>
    <col min="15359" max="15359" width="2.42578125" style="34" customWidth="1"/>
    <col min="15360" max="15360" width="11.42578125" style="34" customWidth="1"/>
    <col min="15361" max="15361" width="2.42578125" style="34" customWidth="1"/>
    <col min="15362" max="15362" width="10.85546875" style="34" customWidth="1"/>
    <col min="15363" max="15363" width="2.42578125" style="34" customWidth="1"/>
    <col min="15364" max="15364" width="11.140625" style="34" customWidth="1"/>
    <col min="15365" max="15365" width="1.85546875" style="34" customWidth="1"/>
    <col min="15366" max="15366" width="11" style="34" customWidth="1"/>
    <col min="15367" max="15367" width="0.85546875" style="34" customWidth="1"/>
    <col min="15368" max="15368" width="1.85546875" style="34" customWidth="1"/>
    <col min="15369" max="15369" width="11.85546875" style="34" bestFit="1" customWidth="1"/>
    <col min="15370" max="15370" width="15.140625" style="34" bestFit="1" customWidth="1"/>
    <col min="15371" max="15371" width="5" style="34" customWidth="1"/>
    <col min="15372" max="15372" width="10.42578125" style="34" bestFit="1" customWidth="1"/>
    <col min="15373" max="15373" width="5" style="34" customWidth="1"/>
    <col min="15374" max="15374" width="10.42578125" style="34" bestFit="1" customWidth="1"/>
    <col min="15375" max="15377" width="9" style="34"/>
    <col min="15378" max="15378" width="10.42578125" style="34" bestFit="1" customWidth="1"/>
    <col min="15379" max="15607" width="9" style="34"/>
    <col min="15608" max="15608" width="3.42578125" style="34" customWidth="1"/>
    <col min="15609" max="15609" width="4.85546875" style="34" customWidth="1"/>
    <col min="15610" max="15610" width="5.42578125" style="34" customWidth="1"/>
    <col min="15611" max="15611" width="31.140625" style="34" customWidth="1"/>
    <col min="15612" max="15612" width="7.5703125" style="34" customWidth="1"/>
    <col min="15613" max="15613" width="2.42578125" style="34" customWidth="1"/>
    <col min="15614" max="15614" width="11.42578125" style="34" customWidth="1"/>
    <col min="15615" max="15615" width="2.42578125" style="34" customWidth="1"/>
    <col min="15616" max="15616" width="11.42578125" style="34" customWidth="1"/>
    <col min="15617" max="15617" width="2.42578125" style="34" customWidth="1"/>
    <col min="15618" max="15618" width="10.85546875" style="34" customWidth="1"/>
    <col min="15619" max="15619" width="2.42578125" style="34" customWidth="1"/>
    <col min="15620" max="15620" width="11.140625" style="34" customWidth="1"/>
    <col min="15621" max="15621" width="1.85546875" style="34" customWidth="1"/>
    <col min="15622" max="15622" width="11" style="34" customWidth="1"/>
    <col min="15623" max="15623" width="0.85546875" style="34" customWidth="1"/>
    <col min="15624" max="15624" width="1.85546875" style="34" customWidth="1"/>
    <col min="15625" max="15625" width="11.85546875" style="34" bestFit="1" customWidth="1"/>
    <col min="15626" max="15626" width="15.140625" style="34" bestFit="1" customWidth="1"/>
    <col min="15627" max="15627" width="5" style="34" customWidth="1"/>
    <col min="15628" max="15628" width="10.42578125" style="34" bestFit="1" customWidth="1"/>
    <col min="15629" max="15629" width="5" style="34" customWidth="1"/>
    <col min="15630" max="15630" width="10.42578125" style="34" bestFit="1" customWidth="1"/>
    <col min="15631" max="15633" width="9" style="34"/>
    <col min="15634" max="15634" width="10.42578125" style="34" bestFit="1" customWidth="1"/>
    <col min="15635" max="15863" width="9" style="34"/>
    <col min="15864" max="15864" width="3.42578125" style="34" customWidth="1"/>
    <col min="15865" max="15865" width="4.85546875" style="34" customWidth="1"/>
    <col min="15866" max="15866" width="5.42578125" style="34" customWidth="1"/>
    <col min="15867" max="15867" width="31.140625" style="34" customWidth="1"/>
    <col min="15868" max="15868" width="7.5703125" style="34" customWidth="1"/>
    <col min="15869" max="15869" width="2.42578125" style="34" customWidth="1"/>
    <col min="15870" max="15870" width="11.42578125" style="34" customWidth="1"/>
    <col min="15871" max="15871" width="2.42578125" style="34" customWidth="1"/>
    <col min="15872" max="15872" width="11.42578125" style="34" customWidth="1"/>
    <col min="15873" max="15873" width="2.42578125" style="34" customWidth="1"/>
    <col min="15874" max="15874" width="10.85546875" style="34" customWidth="1"/>
    <col min="15875" max="15875" width="2.42578125" style="34" customWidth="1"/>
    <col min="15876" max="15876" width="11.140625" style="34" customWidth="1"/>
    <col min="15877" max="15877" width="1.85546875" style="34" customWidth="1"/>
    <col min="15878" max="15878" width="11" style="34" customWidth="1"/>
    <col min="15879" max="15879" width="0.85546875" style="34" customWidth="1"/>
    <col min="15880" max="15880" width="1.85546875" style="34" customWidth="1"/>
    <col min="15881" max="15881" width="11.85546875" style="34" bestFit="1" customWidth="1"/>
    <col min="15882" max="15882" width="15.140625" style="34" bestFit="1" customWidth="1"/>
    <col min="15883" max="15883" width="5" style="34" customWidth="1"/>
    <col min="15884" max="15884" width="10.42578125" style="34" bestFit="1" customWidth="1"/>
    <col min="15885" max="15885" width="5" style="34" customWidth="1"/>
    <col min="15886" max="15886" width="10.42578125" style="34" bestFit="1" customWidth="1"/>
    <col min="15887" max="15889" width="9" style="34"/>
    <col min="15890" max="15890" width="10.42578125" style="34" bestFit="1" customWidth="1"/>
    <col min="15891" max="16119" width="9" style="34"/>
    <col min="16120" max="16120" width="3.42578125" style="34" customWidth="1"/>
    <col min="16121" max="16121" width="4.85546875" style="34" customWidth="1"/>
    <col min="16122" max="16122" width="5.42578125" style="34" customWidth="1"/>
    <col min="16123" max="16123" width="31.140625" style="34" customWidth="1"/>
    <col min="16124" max="16124" width="7.5703125" style="34" customWidth="1"/>
    <col min="16125" max="16125" width="2.42578125" style="34" customWidth="1"/>
    <col min="16126" max="16126" width="11.42578125" style="34" customWidth="1"/>
    <col min="16127" max="16127" width="2.42578125" style="34" customWidth="1"/>
    <col min="16128" max="16128" width="11.42578125" style="34" customWidth="1"/>
    <col min="16129" max="16129" width="2.42578125" style="34" customWidth="1"/>
    <col min="16130" max="16130" width="10.85546875" style="34" customWidth="1"/>
    <col min="16131" max="16131" width="2.42578125" style="34" customWidth="1"/>
    <col min="16132" max="16132" width="11.140625" style="34" customWidth="1"/>
    <col min="16133" max="16133" width="1.85546875" style="34" customWidth="1"/>
    <col min="16134" max="16134" width="11" style="34" customWidth="1"/>
    <col min="16135" max="16135" width="0.85546875" style="34" customWidth="1"/>
    <col min="16136" max="16136" width="1.85546875" style="34" customWidth="1"/>
    <col min="16137" max="16137" width="11.85546875" style="34" bestFit="1" customWidth="1"/>
    <col min="16138" max="16138" width="15.140625" style="34" bestFit="1" customWidth="1"/>
    <col min="16139" max="16139" width="5" style="34" customWidth="1"/>
    <col min="16140" max="16140" width="10.42578125" style="34" bestFit="1" customWidth="1"/>
    <col min="16141" max="16141" width="5" style="34" customWidth="1"/>
    <col min="16142" max="16142" width="10.42578125" style="34" bestFit="1" customWidth="1"/>
    <col min="16143" max="16145" width="9" style="34"/>
    <col min="16146" max="16146" width="10.42578125" style="34" bestFit="1" customWidth="1"/>
    <col min="16147" max="16373" width="9" style="34"/>
    <col min="16374" max="16382" width="9" style="34" customWidth="1"/>
    <col min="16383" max="16384" width="9" style="34"/>
  </cols>
  <sheetData>
    <row r="1" spans="1:15" s="42" customFormat="1" ht="30.75" customHeight="1" x14ac:dyDescent="0.55000000000000004">
      <c r="B1" s="1993" t="str">
        <f>'سر برگ صفحات'!A1</f>
        <v>شرکت داروسازان التیام (سهامی خاص)</v>
      </c>
      <c r="C1" s="1993"/>
      <c r="D1" s="1993"/>
      <c r="E1" s="1993"/>
      <c r="F1" s="1993"/>
      <c r="G1" s="1993"/>
      <c r="H1" s="1993"/>
      <c r="I1" s="1993"/>
      <c r="J1" s="1032"/>
      <c r="K1" s="1032"/>
      <c r="L1" s="1032"/>
      <c r="M1" s="1032"/>
      <c r="N1" s="1032"/>
    </row>
    <row r="2" spans="1:15" s="42" customFormat="1" ht="30.75" customHeight="1" x14ac:dyDescent="0.55000000000000004">
      <c r="B2" s="1993" t="str">
        <f>[2]HL!A14</f>
        <v>يادداشتهاي توضيحي صورت هاي مالي</v>
      </c>
      <c r="C2" s="1993"/>
      <c r="D2" s="1993"/>
      <c r="E2" s="1993"/>
      <c r="F2" s="1993"/>
      <c r="G2" s="1993"/>
      <c r="H2" s="1993"/>
      <c r="I2" s="1993"/>
      <c r="J2" s="1032"/>
      <c r="K2" s="2034"/>
      <c r="L2" s="2034"/>
      <c r="M2" s="2034"/>
      <c r="N2" s="2034"/>
    </row>
    <row r="3" spans="1:15" s="42" customFormat="1" ht="30.75" customHeight="1" x14ac:dyDescent="0.55000000000000004">
      <c r="B3" s="1993" t="str">
        <f>'سر برگ صفحات'!A3</f>
        <v>سال مالی منتهی به 30 اسفند 1403</v>
      </c>
      <c r="C3" s="1993"/>
      <c r="D3" s="1993"/>
      <c r="E3" s="1993"/>
      <c r="F3" s="1993"/>
      <c r="G3" s="1993"/>
      <c r="H3" s="1993"/>
      <c r="I3" s="1993"/>
      <c r="J3" s="1032"/>
      <c r="K3" s="2034"/>
      <c r="L3" s="2034"/>
      <c r="M3" s="2034"/>
      <c r="N3" s="2034"/>
    </row>
    <row r="4" spans="1:15" s="42" customFormat="1" ht="27.6" customHeight="1" x14ac:dyDescent="0.55000000000000004">
      <c r="B4" s="1034"/>
      <c r="C4" s="1034"/>
      <c r="D4" s="1034"/>
      <c r="E4" s="1034"/>
      <c r="F4" s="1034"/>
      <c r="G4" s="1034"/>
      <c r="H4" s="1034"/>
      <c r="I4" s="1034"/>
      <c r="J4" s="1034"/>
      <c r="K4" s="1034"/>
      <c r="L4" s="1034"/>
      <c r="M4" s="1034"/>
      <c r="N4" s="1034"/>
    </row>
    <row r="5" spans="1:15" ht="30.75" customHeight="1" x14ac:dyDescent="0.25">
      <c r="B5" s="1255" t="s">
        <v>2312</v>
      </c>
      <c r="C5" s="1304" t="s">
        <v>263</v>
      </c>
      <c r="G5" s="1127"/>
      <c r="H5" s="1127"/>
      <c r="I5" s="1127"/>
      <c r="J5" s="1127"/>
      <c r="K5" s="1127"/>
      <c r="L5" s="1127"/>
      <c r="M5" s="1127"/>
    </row>
    <row r="6" spans="1:15" ht="30.75" customHeight="1" x14ac:dyDescent="0.25">
      <c r="B6" s="1038" t="s">
        <v>2313</v>
      </c>
      <c r="C6" s="2036" t="s">
        <v>264</v>
      </c>
      <c r="D6" s="2036"/>
      <c r="E6" s="2036"/>
      <c r="F6" s="2036"/>
      <c r="G6" s="2036"/>
      <c r="H6" s="1032"/>
      <c r="I6" s="1032"/>
      <c r="J6" s="1032"/>
      <c r="K6" s="1032"/>
      <c r="L6" s="1032"/>
      <c r="M6" s="1032"/>
    </row>
    <row r="7" spans="1:15" ht="24.75" customHeight="1" x14ac:dyDescent="0.25">
      <c r="B7" s="1269" t="s">
        <v>2314</v>
      </c>
      <c r="C7" s="2018" t="s">
        <v>265</v>
      </c>
      <c r="D7" s="2018"/>
      <c r="E7" s="2018"/>
      <c r="F7" s="1092"/>
      <c r="G7" s="1032"/>
      <c r="H7" s="1032"/>
      <c r="I7" s="1032"/>
      <c r="J7" s="1032"/>
      <c r="K7" s="1032"/>
      <c r="L7" s="1032"/>
      <c r="M7" s="1032"/>
    </row>
    <row r="8" spans="1:15" ht="28.5" customHeight="1" x14ac:dyDescent="0.25">
      <c r="E8" s="1163"/>
      <c r="F8" s="1235"/>
      <c r="G8" s="1167">
        <v>1403</v>
      </c>
      <c r="H8" s="1244"/>
      <c r="I8" s="1167">
        <v>1402</v>
      </c>
      <c r="J8" s="1253"/>
      <c r="K8" s="1253"/>
      <c r="L8" s="1253"/>
    </row>
    <row r="9" spans="1:15" s="1109" customFormat="1" ht="27" customHeight="1" x14ac:dyDescent="0.25">
      <c r="B9" s="1223"/>
      <c r="E9" s="1163"/>
      <c r="F9" s="1235"/>
      <c r="G9" s="1301" t="s">
        <v>1682</v>
      </c>
      <c r="H9" s="1265"/>
      <c r="I9" s="1301" t="s">
        <v>1682</v>
      </c>
      <c r="K9" s="1163"/>
    </row>
    <row r="10" spans="1:15" ht="27" customHeight="1" x14ac:dyDescent="0.25">
      <c r="A10" s="1307">
        <v>27</v>
      </c>
      <c r="C10" s="34" t="s">
        <v>1667</v>
      </c>
      <c r="G10" s="1451">
        <v>1284421052670</v>
      </c>
      <c r="H10" s="1438"/>
      <c r="I10" s="1451">
        <v>2858682302609</v>
      </c>
      <c r="O10" s="34">
        <f>G10-I10</f>
        <v>-1574261249939</v>
      </c>
    </row>
    <row r="11" spans="1:15" ht="30.75" customHeight="1" x14ac:dyDescent="0.25">
      <c r="A11" s="1307">
        <v>27</v>
      </c>
      <c r="C11" s="2037" t="s">
        <v>2342</v>
      </c>
      <c r="D11" s="2037"/>
      <c r="E11" s="2037"/>
      <c r="F11" s="1912"/>
      <c r="G11" s="1456">
        <v>-43869721761</v>
      </c>
      <c r="H11" s="1438"/>
      <c r="I11" s="1456">
        <v>-229992101707</v>
      </c>
      <c r="O11" s="34">
        <f t="shared" ref="O11:O12" si="0">G11-I11</f>
        <v>186122379946</v>
      </c>
    </row>
    <row r="12" spans="1:15" ht="30.75" customHeight="1" x14ac:dyDescent="0.25">
      <c r="A12" s="1307"/>
      <c r="C12" s="2035" t="s">
        <v>1909</v>
      </c>
      <c r="D12" s="2035"/>
      <c r="E12" s="2035"/>
      <c r="F12" s="1911"/>
      <c r="G12" s="1456">
        <v>-1200000000</v>
      </c>
      <c r="H12" s="1438"/>
      <c r="I12" s="1456">
        <v>0</v>
      </c>
      <c r="O12" s="34">
        <f t="shared" si="0"/>
        <v>-1200000000</v>
      </c>
    </row>
    <row r="13" spans="1:15" ht="30.75" customHeight="1" thickBot="1" x14ac:dyDescent="0.3">
      <c r="G13" s="1444">
        <f>G10+G11+G12</f>
        <v>1239351330909</v>
      </c>
      <c r="H13" s="1457"/>
      <c r="I13" s="1444">
        <v>2628690200902</v>
      </c>
    </row>
    <row r="14" spans="1:15" ht="11.45" customHeight="1" thickTop="1" x14ac:dyDescent="0.25">
      <c r="G14" s="1341"/>
    </row>
    <row r="15" spans="1:15" ht="23.25" customHeight="1" x14ac:dyDescent="0.25">
      <c r="B15" s="1269" t="s">
        <v>2315</v>
      </c>
      <c r="C15" s="1120" t="s">
        <v>267</v>
      </c>
      <c r="D15" s="1032"/>
      <c r="E15" s="1032"/>
      <c r="F15" s="1032"/>
      <c r="G15" s="1032"/>
      <c r="H15" s="1032"/>
      <c r="I15" s="1032"/>
      <c r="J15" s="1032"/>
      <c r="K15" s="1032"/>
      <c r="L15" s="1032"/>
      <c r="M15" s="1032"/>
    </row>
    <row r="16" spans="1:15" ht="25.5" customHeight="1" x14ac:dyDescent="0.25">
      <c r="C16" s="1109" t="s">
        <v>1668</v>
      </c>
      <c r="E16" s="1034"/>
      <c r="F16" s="1034"/>
      <c r="G16" s="1167">
        <f>G8</f>
        <v>1403</v>
      </c>
      <c r="H16" s="1244"/>
      <c r="I16" s="1167">
        <f>I8</f>
        <v>1402</v>
      </c>
    </row>
    <row r="17" spans="2:20" ht="25.5" customHeight="1" x14ac:dyDescent="0.25">
      <c r="G17" s="1301" t="s">
        <v>1682</v>
      </c>
      <c r="H17" s="1265"/>
      <c r="I17" s="1301" t="s">
        <v>1682</v>
      </c>
    </row>
    <row r="18" spans="2:20" ht="25.5" customHeight="1" x14ac:dyDescent="0.25">
      <c r="C18" s="1093" t="s">
        <v>2186</v>
      </c>
      <c r="G18" s="63">
        <f>G13</f>
        <v>1239351330909</v>
      </c>
      <c r="H18" s="63"/>
      <c r="I18" s="63">
        <f>I13</f>
        <v>2628690200902</v>
      </c>
    </row>
    <row r="19" spans="2:20" ht="30.75" customHeight="1" thickBot="1" x14ac:dyDescent="0.3">
      <c r="G19" s="1499">
        <f>SUM(G18:G18)</f>
        <v>1239351330909</v>
      </c>
      <c r="H19" s="63"/>
      <c r="I19" s="1499">
        <f>SUM(I18:I18)</f>
        <v>2628690200902</v>
      </c>
    </row>
    <row r="20" spans="2:20" ht="30.75" customHeight="1" thickTop="1" x14ac:dyDescent="0.25"/>
    <row r="21" spans="2:20" ht="27" customHeight="1" x14ac:dyDescent="0.25">
      <c r="C21" s="1109" t="s">
        <v>1669</v>
      </c>
      <c r="E21" s="1937" t="s">
        <v>1316</v>
      </c>
      <c r="F21" s="1937"/>
      <c r="G21" s="1167">
        <f>G16</f>
        <v>1403</v>
      </c>
      <c r="H21" s="1244"/>
      <c r="I21" s="1167">
        <f>I16</f>
        <v>1402</v>
      </c>
    </row>
    <row r="22" spans="2:20" ht="27" customHeight="1" x14ac:dyDescent="0.25">
      <c r="G22" s="1301" t="s">
        <v>1682</v>
      </c>
      <c r="H22" s="1265"/>
      <c r="I22" s="1301" t="s">
        <v>1682</v>
      </c>
    </row>
    <row r="23" spans="2:20" ht="27" customHeight="1" x14ac:dyDescent="0.25">
      <c r="C23" s="1093" t="s">
        <v>1920</v>
      </c>
      <c r="E23" s="1127" t="s">
        <v>2316</v>
      </c>
      <c r="F23" s="1127"/>
      <c r="G23" s="1093">
        <v>0</v>
      </c>
      <c r="H23" s="1265"/>
      <c r="I23" s="1093">
        <v>0</v>
      </c>
      <c r="R23" s="1039"/>
      <c r="T23" s="1039"/>
    </row>
    <row r="24" spans="2:20" ht="27" customHeight="1" x14ac:dyDescent="0.25">
      <c r="C24" s="1093" t="s">
        <v>1921</v>
      </c>
      <c r="E24" s="1127" t="s">
        <v>2317</v>
      </c>
      <c r="F24" s="1127"/>
      <c r="G24" s="63">
        <v>1081203940544</v>
      </c>
      <c r="H24" s="1265"/>
      <c r="I24" s="1093">
        <v>2056138859712</v>
      </c>
      <c r="R24" s="1039"/>
      <c r="T24" s="1039"/>
    </row>
    <row r="25" spans="2:20" ht="27" customHeight="1" x14ac:dyDescent="0.25">
      <c r="C25" s="1093" t="s">
        <v>2187</v>
      </c>
      <c r="E25" s="1127" t="s">
        <v>2318</v>
      </c>
      <c r="F25" s="1127"/>
      <c r="G25" s="1093">
        <v>158147390365</v>
      </c>
      <c r="H25" s="1265"/>
      <c r="I25" s="1093">
        <v>572551341190</v>
      </c>
      <c r="O25" s="34" t="s">
        <v>2188</v>
      </c>
      <c r="R25" s="1039"/>
      <c r="T25" s="1039"/>
    </row>
    <row r="26" spans="2:20" ht="27" customHeight="1" thickBot="1" x14ac:dyDescent="0.3">
      <c r="G26" s="1499">
        <f>SUM(G23:G25)</f>
        <v>1239351330909</v>
      </c>
      <c r="H26" s="1265"/>
      <c r="I26" s="1458">
        <f>SUM(I23:I25)</f>
        <v>2628690200902</v>
      </c>
      <c r="R26" s="1039"/>
      <c r="T26" s="1039"/>
    </row>
    <row r="27" spans="2:20" ht="12.6" customHeight="1" thickTop="1" x14ac:dyDescent="0.25">
      <c r="G27" s="1109"/>
      <c r="H27" s="1265"/>
      <c r="I27" s="1342"/>
      <c r="R27" s="1039"/>
      <c r="T27" s="1039"/>
    </row>
    <row r="28" spans="2:20" ht="22.5" customHeight="1" x14ac:dyDescent="0.25">
      <c r="G28" s="1109"/>
      <c r="I28" s="1342"/>
      <c r="R28" s="1039"/>
      <c r="T28" s="1039"/>
    </row>
    <row r="29" spans="2:20" ht="25.5" customHeight="1" x14ac:dyDescent="0.25">
      <c r="B29" s="1258" t="s">
        <v>2316</v>
      </c>
      <c r="C29" s="34" t="s">
        <v>2189</v>
      </c>
      <c r="G29" s="1109"/>
      <c r="I29" s="1342"/>
      <c r="R29" s="1039"/>
      <c r="T29" s="1039"/>
    </row>
    <row r="30" spans="2:20" ht="25.5" customHeight="1" x14ac:dyDescent="0.25">
      <c r="B30" s="1258" t="s">
        <v>2317</v>
      </c>
      <c r="C30" s="34" t="s">
        <v>2190</v>
      </c>
      <c r="G30" s="1109"/>
      <c r="I30" s="1342"/>
      <c r="R30" s="1039"/>
      <c r="T30" s="1039"/>
    </row>
    <row r="31" spans="2:20" ht="25.5" customHeight="1" x14ac:dyDescent="0.25">
      <c r="B31" s="1258" t="s">
        <v>2318</v>
      </c>
      <c r="C31" s="34" t="s">
        <v>2191</v>
      </c>
      <c r="G31" s="1109"/>
      <c r="I31" s="1342"/>
      <c r="R31" s="1039"/>
      <c r="T31" s="1039"/>
    </row>
    <row r="32" spans="2:20" ht="25.5" customHeight="1" x14ac:dyDescent="0.25">
      <c r="G32" s="1109"/>
      <c r="I32" s="1342"/>
      <c r="R32" s="1039"/>
      <c r="T32" s="1039"/>
    </row>
    <row r="33" spans="1:20" ht="27.75" customHeight="1" x14ac:dyDescent="0.6">
      <c r="A33" s="2000">
        <v>32</v>
      </c>
      <c r="B33" s="2000"/>
      <c r="C33" s="2000"/>
      <c r="D33" s="2000"/>
      <c r="E33" s="2000"/>
      <c r="F33" s="2000"/>
      <c r="G33" s="2000"/>
      <c r="H33" s="2000"/>
      <c r="I33" s="2000"/>
      <c r="R33" s="1039"/>
      <c r="T33" s="1039"/>
    </row>
    <row r="34" spans="1:20" ht="29.25" customHeight="1" x14ac:dyDescent="0.25">
      <c r="G34" s="1109"/>
      <c r="I34" s="1342"/>
      <c r="R34" s="1039"/>
      <c r="T34" s="1039"/>
    </row>
    <row r="35" spans="1:20" ht="29.25" customHeight="1" x14ac:dyDescent="0.25">
      <c r="B35" s="1251" t="s">
        <v>2319</v>
      </c>
      <c r="C35" s="1120" t="s">
        <v>268</v>
      </c>
      <c r="D35" s="1032"/>
      <c r="E35" s="1032"/>
      <c r="F35" s="1032"/>
      <c r="G35" s="1032"/>
      <c r="H35" s="1032"/>
      <c r="K35" s="1742"/>
      <c r="L35" s="1742"/>
      <c r="R35" s="1039"/>
      <c r="T35" s="1039"/>
    </row>
    <row r="36" spans="1:20" ht="29.25" customHeight="1" x14ac:dyDescent="0.25">
      <c r="G36" s="1167">
        <f>G21</f>
        <v>1403</v>
      </c>
      <c r="H36" s="1244"/>
      <c r="I36" s="1167">
        <f>I21</f>
        <v>1402</v>
      </c>
      <c r="K36" s="1742"/>
      <c r="L36" s="1742"/>
    </row>
    <row r="37" spans="1:20" ht="29.25" customHeight="1" x14ac:dyDescent="0.25">
      <c r="C37" s="1343"/>
      <c r="E37" s="1097"/>
      <c r="F37" s="1097"/>
      <c r="G37" s="1301" t="s">
        <v>1682</v>
      </c>
      <c r="H37" s="1265"/>
      <c r="I37" s="1301" t="s">
        <v>1682</v>
      </c>
      <c r="K37" s="1742"/>
      <c r="L37" s="1742"/>
    </row>
    <row r="38" spans="1:20" ht="29.25" customHeight="1" x14ac:dyDescent="0.25">
      <c r="C38" s="1120">
        <v>1402</v>
      </c>
      <c r="E38" s="1097"/>
      <c r="F38" s="1097"/>
      <c r="G38" s="1449">
        <v>0</v>
      </c>
      <c r="H38" s="1314"/>
      <c r="I38" s="1314">
        <v>2628690200902</v>
      </c>
      <c r="K38" s="1742"/>
      <c r="L38" s="1742"/>
    </row>
    <row r="39" spans="1:20" ht="29.25" customHeight="1" x14ac:dyDescent="0.25">
      <c r="C39" s="1120">
        <v>1403</v>
      </c>
      <c r="G39" s="1314">
        <v>1239351330909</v>
      </c>
      <c r="H39" s="1314"/>
      <c r="I39" s="1314">
        <v>0</v>
      </c>
      <c r="K39" s="1742"/>
      <c r="L39" s="1742"/>
    </row>
    <row r="40" spans="1:20" ht="29.25" customHeight="1" thickBot="1" x14ac:dyDescent="0.3">
      <c r="G40" s="1499">
        <f>SUM(G39)</f>
        <v>1239351330909</v>
      </c>
      <c r="H40" s="63"/>
      <c r="I40" s="1499">
        <f>SUM(I38:I39)</f>
        <v>2628690200902</v>
      </c>
      <c r="K40" s="1742"/>
      <c r="L40" s="1742"/>
    </row>
    <row r="41" spans="1:20" ht="15" customHeight="1" thickTop="1" x14ac:dyDescent="0.25">
      <c r="B41" s="1271"/>
      <c r="C41" s="1271"/>
      <c r="D41" s="1271"/>
      <c r="E41" s="1271"/>
      <c r="F41" s="1271"/>
      <c r="G41" s="1271"/>
      <c r="H41" s="1271"/>
      <c r="I41" s="1271"/>
      <c r="K41" s="1742"/>
      <c r="L41" s="1742"/>
    </row>
    <row r="42" spans="1:20" ht="29.25" customHeight="1" x14ac:dyDescent="0.25">
      <c r="B42" s="1251" t="s">
        <v>2320</v>
      </c>
      <c r="C42" s="1120" t="s">
        <v>269</v>
      </c>
      <c r="D42" s="1032"/>
      <c r="E42" s="1032"/>
      <c r="F42" s="1032"/>
      <c r="G42" s="1032"/>
      <c r="K42" s="1742"/>
      <c r="L42" s="1742"/>
    </row>
    <row r="43" spans="1:20" ht="29.25" customHeight="1" x14ac:dyDescent="0.25">
      <c r="G43" s="1167">
        <f>G36</f>
        <v>1403</v>
      </c>
      <c r="H43" s="1244"/>
      <c r="I43" s="1167">
        <f>I36</f>
        <v>1402</v>
      </c>
      <c r="K43" s="1742"/>
      <c r="L43" s="1742"/>
    </row>
    <row r="44" spans="1:20" ht="29.25" customHeight="1" x14ac:dyDescent="0.25">
      <c r="E44" s="1097"/>
      <c r="F44" s="1097"/>
      <c r="G44" s="1301" t="s">
        <v>1682</v>
      </c>
      <c r="H44" s="1301"/>
      <c r="I44" s="1301" t="s">
        <v>1682</v>
      </c>
      <c r="K44" s="1742"/>
      <c r="L44" s="1742"/>
    </row>
    <row r="45" spans="1:20" ht="29.25" customHeight="1" x14ac:dyDescent="0.25">
      <c r="C45" s="34" t="s">
        <v>2192</v>
      </c>
      <c r="E45" s="1093"/>
      <c r="F45" s="1093"/>
      <c r="G45" s="1449">
        <v>1081203940544</v>
      </c>
      <c r="H45" s="1093"/>
      <c r="I45" s="1425">
        <v>1953726531405</v>
      </c>
      <c r="K45" s="1742"/>
      <c r="L45" s="1742"/>
      <c r="O45" s="1093" t="s">
        <v>2193</v>
      </c>
    </row>
    <row r="46" spans="1:20" ht="29.25" customHeight="1" x14ac:dyDescent="0.25">
      <c r="C46" s="34" t="s">
        <v>1670</v>
      </c>
      <c r="E46" s="1093"/>
      <c r="F46" s="1093"/>
      <c r="G46" s="1743">
        <v>158147390365</v>
      </c>
      <c r="H46" s="1093"/>
      <c r="I46" s="1426">
        <v>674963669497</v>
      </c>
      <c r="K46" s="1742"/>
      <c r="L46" s="1742"/>
      <c r="O46" s="1093" t="s">
        <v>2188</v>
      </c>
    </row>
    <row r="47" spans="1:20" ht="29.25" customHeight="1" x14ac:dyDescent="0.25">
      <c r="C47" s="1093"/>
      <c r="E47" s="1092"/>
      <c r="F47" s="1092"/>
      <c r="G47" s="1438">
        <f>SUM(G45:G46)</f>
        <v>1239351330909</v>
      </c>
      <c r="H47" s="1438"/>
      <c r="I47" s="1443">
        <f>SUM(I45:I46)</f>
        <v>2628690200902</v>
      </c>
      <c r="K47" s="1742"/>
      <c r="L47" s="1742"/>
    </row>
    <row r="48" spans="1:20" ht="29.25" customHeight="1" thickBot="1" x14ac:dyDescent="0.3">
      <c r="G48" s="1499">
        <f>SUM(G47:G47)</f>
        <v>1239351330909</v>
      </c>
      <c r="H48" s="63"/>
      <c r="I48" s="1499">
        <f>SUM(I47:I47)</f>
        <v>2628690200902</v>
      </c>
      <c r="K48" s="1742"/>
      <c r="L48" s="1742"/>
    </row>
    <row r="49" spans="1:17" ht="8.4499999999999993" customHeight="1" thickTop="1" x14ac:dyDescent="0.25">
      <c r="G49" s="1034"/>
      <c r="H49" s="1127"/>
      <c r="I49" s="1034"/>
      <c r="K49" s="1742"/>
      <c r="L49" s="1742"/>
    </row>
    <row r="50" spans="1:17" ht="29.25" customHeight="1" x14ac:dyDescent="0.25">
      <c r="B50" s="1269" t="s">
        <v>2321</v>
      </c>
      <c r="C50" s="1120" t="s">
        <v>1671</v>
      </c>
    </row>
    <row r="51" spans="1:17" ht="21" customHeight="1" x14ac:dyDescent="0.25">
      <c r="G51" s="1295">
        <f>G36</f>
        <v>1403</v>
      </c>
      <c r="H51" s="1238"/>
      <c r="I51" s="1293">
        <f>I43</f>
        <v>1402</v>
      </c>
    </row>
    <row r="52" spans="1:17" ht="29.25" customHeight="1" x14ac:dyDescent="0.25">
      <c r="C52" s="40" t="s">
        <v>1672</v>
      </c>
      <c r="G52" s="1266" t="s">
        <v>1592</v>
      </c>
      <c r="H52" s="1265"/>
      <c r="I52" s="1266" t="s">
        <v>1592</v>
      </c>
    </row>
    <row r="53" spans="1:17" ht="18.75" customHeight="1" x14ac:dyDescent="0.25">
      <c r="C53" s="34" t="s">
        <v>1678</v>
      </c>
      <c r="G53" s="58">
        <v>2593959069736</v>
      </c>
      <c r="H53" s="1127"/>
      <c r="I53" s="58">
        <v>1303692014827</v>
      </c>
    </row>
    <row r="54" spans="1:17" ht="18.75" customHeight="1" x14ac:dyDescent="0.25">
      <c r="C54" s="34" t="s">
        <v>1679</v>
      </c>
      <c r="G54" s="1127">
        <v>264723232873</v>
      </c>
      <c r="H54" s="1127"/>
      <c r="I54" s="58">
        <v>115347240634</v>
      </c>
      <c r="O54" s="34">
        <f>G54-I54</f>
        <v>149375992239</v>
      </c>
    </row>
    <row r="55" spans="1:17" ht="18.75" customHeight="1" x14ac:dyDescent="0.25">
      <c r="C55" s="34" t="s">
        <v>1673</v>
      </c>
      <c r="G55" s="162">
        <v>2406637199332</v>
      </c>
      <c r="H55" s="1122">
        <v>0</v>
      </c>
      <c r="I55" s="162">
        <v>3971000000000</v>
      </c>
      <c r="O55" s="34">
        <f t="shared" ref="O55:O60" si="1">G55-I55</f>
        <v>-1564362800668</v>
      </c>
    </row>
    <row r="56" spans="1:17" ht="18.75" customHeight="1" x14ac:dyDescent="0.25">
      <c r="C56" s="1093" t="s">
        <v>1674</v>
      </c>
      <c r="G56" s="162">
        <v>276042017726</v>
      </c>
      <c r="H56" s="1122"/>
      <c r="I56" s="162">
        <v>496751079051</v>
      </c>
      <c r="O56" s="34">
        <f t="shared" si="1"/>
        <v>-220709061325</v>
      </c>
    </row>
    <row r="57" spans="1:17" ht="18.75" customHeight="1" x14ac:dyDescent="0.25">
      <c r="C57" s="34" t="s">
        <v>1675</v>
      </c>
      <c r="G57" s="162">
        <v>-3805519612029</v>
      </c>
      <c r="H57" s="1122"/>
      <c r="I57" s="162">
        <v>-2680732945091</v>
      </c>
      <c r="O57" s="34">
        <f t="shared" si="1"/>
        <v>-1124786666938</v>
      </c>
    </row>
    <row r="58" spans="1:17" ht="18.75" customHeight="1" x14ac:dyDescent="0.25">
      <c r="C58" s="34" t="s">
        <v>1676</v>
      </c>
      <c r="G58" s="1122">
        <v>-451420854968</v>
      </c>
      <c r="H58" s="1122">
        <v>0</v>
      </c>
      <c r="I58" s="162">
        <v>-347375086812</v>
      </c>
      <c r="O58" s="34">
        <f t="shared" si="1"/>
        <v>-104045768156</v>
      </c>
      <c r="P58" s="34">
        <v>-3919045221</v>
      </c>
    </row>
    <row r="59" spans="1:17" ht="23.25" customHeight="1" x14ac:dyDescent="0.25">
      <c r="C59" s="34" t="s">
        <v>2073</v>
      </c>
      <c r="G59" s="1644">
        <f>SUM(G53:G58)</f>
        <v>1284421052670</v>
      </c>
      <c r="H59" s="162"/>
      <c r="I59" s="1644">
        <v>2858682302609</v>
      </c>
      <c r="O59" s="34">
        <f t="shared" si="1"/>
        <v>-1574261249939</v>
      </c>
      <c r="P59" s="34">
        <v>-239259845</v>
      </c>
    </row>
    <row r="60" spans="1:17" ht="24" customHeight="1" x14ac:dyDescent="0.25">
      <c r="C60" s="2035" t="s">
        <v>2343</v>
      </c>
      <c r="D60" s="2035"/>
      <c r="E60" s="2035"/>
      <c r="F60" s="1911"/>
      <c r="G60" s="1122">
        <f>G11</f>
        <v>-43869721761</v>
      </c>
      <c r="H60" s="1425"/>
      <c r="I60" s="1122">
        <v>-229992101707</v>
      </c>
      <c r="O60" s="34">
        <f t="shared" si="1"/>
        <v>186122379946</v>
      </c>
    </row>
    <row r="61" spans="1:17" ht="18" customHeight="1" x14ac:dyDescent="0.25">
      <c r="C61" s="34" t="s">
        <v>2074</v>
      </c>
      <c r="G61" s="1122">
        <f>G12</f>
        <v>-1200000000</v>
      </c>
      <c r="H61" s="1425"/>
      <c r="I61" s="1122">
        <v>0</v>
      </c>
      <c r="O61" s="34">
        <f>G61-I61</f>
        <v>-1200000000</v>
      </c>
      <c r="Q61" s="34">
        <f>G55+O61</f>
        <v>2405437199332</v>
      </c>
    </row>
    <row r="62" spans="1:17" ht="29.25" customHeight="1" thickBot="1" x14ac:dyDescent="0.3">
      <c r="C62" s="34" t="s">
        <v>1677</v>
      </c>
      <c r="G62" s="1741">
        <f>G59+G61+G60</f>
        <v>1239351330909</v>
      </c>
      <c r="H62" s="1127"/>
      <c r="I62" s="1444">
        <v>2628690200902</v>
      </c>
      <c r="O62" s="34">
        <f>G62-I62</f>
        <v>-1389338869993</v>
      </c>
    </row>
    <row r="63" spans="1:17" ht="29.25" customHeight="1" thickTop="1" x14ac:dyDescent="0.25">
      <c r="G63" s="1457"/>
      <c r="H63" s="1127"/>
      <c r="I63" s="1457"/>
    </row>
    <row r="64" spans="1:17" ht="30" customHeight="1" x14ac:dyDescent="0.6">
      <c r="A64" s="2000">
        <v>33</v>
      </c>
      <c r="B64" s="2000"/>
      <c r="C64" s="2000"/>
      <c r="D64" s="2000"/>
      <c r="E64" s="2000"/>
      <c r="F64" s="2000"/>
      <c r="G64" s="2000"/>
      <c r="H64" s="2000"/>
      <c r="I64" s="2000"/>
      <c r="P64" s="34">
        <f>-77933153109</f>
        <v>-77933153109</v>
      </c>
    </row>
    <row r="65" spans="9:17" ht="29.25" customHeight="1" x14ac:dyDescent="0.25">
      <c r="I65" s="34">
        <f>G58</f>
        <v>-451420854968</v>
      </c>
      <c r="P65" s="34">
        <f>P64-G58</f>
        <v>373487701859</v>
      </c>
      <c r="Q65" s="34">
        <f>G59+P65</f>
        <v>1657908754529</v>
      </c>
    </row>
    <row r="66" spans="9:17" ht="29.25" customHeight="1" x14ac:dyDescent="0.25">
      <c r="I66" s="34">
        <f>-'سایردرآرمد و هزینه ها8-11'!G28-'سایردرآرمد و هزینه ها8-11'!G29</f>
        <v>-86888213420</v>
      </c>
    </row>
    <row r="67" spans="9:17" ht="29.25" customHeight="1" x14ac:dyDescent="0.25">
      <c r="I67" s="34">
        <f>I65+I66</f>
        <v>-538309068388</v>
      </c>
    </row>
  </sheetData>
  <mergeCells count="12">
    <mergeCell ref="A33:I33"/>
    <mergeCell ref="A64:I64"/>
    <mergeCell ref="B1:I1"/>
    <mergeCell ref="B2:I2"/>
    <mergeCell ref="K2:N2"/>
    <mergeCell ref="B3:I3"/>
    <mergeCell ref="K3:N3"/>
    <mergeCell ref="C60:E60"/>
    <mergeCell ref="C6:G6"/>
    <mergeCell ref="C7:E7"/>
    <mergeCell ref="C11:E11"/>
    <mergeCell ref="C12:E12"/>
  </mergeCells>
  <printOptions horizontalCentered="1"/>
  <pageMargins left="0.25" right="0.48622047200000001" top="0.25" bottom="0" header="0.25" footer="0"/>
  <pageSetup paperSize="9" scale="93"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tint="0.59999389629810485"/>
  </sheetPr>
  <dimension ref="A1:K46"/>
  <sheetViews>
    <sheetView rightToLeft="1" view="pageBreakPreview" topLeftCell="B34" zoomScaleNormal="100" zoomScaleSheetLayoutView="100" workbookViewId="0">
      <selection activeCell="F39" sqref="F39:F41"/>
    </sheetView>
  </sheetViews>
  <sheetFormatPr defaultColWidth="9" defaultRowHeight="32.25" customHeight="1" x14ac:dyDescent="0.25"/>
  <cols>
    <col min="1" max="1" width="3" style="1568" hidden="1" customWidth="1"/>
    <col min="2" max="2" width="5.42578125" style="1723" customWidth="1"/>
    <col min="3" max="3" width="22.140625" style="1568" customWidth="1"/>
    <col min="4" max="4" width="16.85546875" style="1568" customWidth="1"/>
    <col min="5" max="5" width="2.5703125" style="1568" customWidth="1"/>
    <col min="6" max="6" width="18.7109375" style="1568" customWidth="1"/>
    <col min="7" max="7" width="2.42578125" style="1568" customWidth="1"/>
    <col min="8" max="8" width="18.7109375" style="1568" customWidth="1"/>
    <col min="9" max="9" width="0.85546875" style="1568" customWidth="1"/>
    <col min="10" max="10" width="15.140625" style="1568" bestFit="1" customWidth="1"/>
    <col min="11" max="11" width="16.140625" style="1568" bestFit="1" customWidth="1"/>
    <col min="12" max="12" width="8.140625" style="1568" bestFit="1" customWidth="1"/>
    <col min="13" max="16384" width="9" style="1568"/>
  </cols>
  <sheetData>
    <row r="1" spans="1:9" ht="32.25" customHeight="1" x14ac:dyDescent="0.25">
      <c r="A1" s="1830"/>
      <c r="B1" s="2039" t="str">
        <f>'[14]سر برگ صفحات'!A1</f>
        <v>شرکت داروسازان التیام (سهامی خاص)</v>
      </c>
      <c r="C1" s="2039"/>
      <c r="D1" s="2039"/>
      <c r="E1" s="2039"/>
      <c r="F1" s="2039"/>
      <c r="G1" s="2039"/>
      <c r="H1" s="2039"/>
      <c r="I1" s="1831"/>
    </row>
    <row r="2" spans="1:9" ht="32.25" customHeight="1" x14ac:dyDescent="0.25">
      <c r="A2" s="2039" t="str">
        <f>[2]HL!A14</f>
        <v>يادداشتهاي توضيحي صورت هاي مالي</v>
      </c>
      <c r="B2" s="2039"/>
      <c r="C2" s="2039"/>
      <c r="D2" s="2039"/>
      <c r="E2" s="2039"/>
      <c r="F2" s="2039"/>
      <c r="G2" s="2039"/>
      <c r="H2" s="2039"/>
      <c r="I2" s="1832"/>
    </row>
    <row r="3" spans="1:9" ht="32.25" customHeight="1" x14ac:dyDescent="0.25">
      <c r="A3" s="2039" t="str">
        <f>'حقوق مالکانه'!A3:K3</f>
        <v>سال مالی منتهی به 30 اسفند 1403</v>
      </c>
      <c r="B3" s="2039"/>
      <c r="C3" s="2039"/>
      <c r="D3" s="2039"/>
      <c r="E3" s="2039"/>
      <c r="F3" s="2039"/>
      <c r="G3" s="2039"/>
      <c r="H3" s="2039"/>
      <c r="I3" s="1831"/>
    </row>
    <row r="4" spans="1:9" ht="21" customHeight="1" x14ac:dyDescent="0.25">
      <c r="B4" s="1719" t="s">
        <v>2322</v>
      </c>
      <c r="C4" s="1720" t="s">
        <v>1708</v>
      </c>
    </row>
    <row r="5" spans="1:9" ht="21" customHeight="1" x14ac:dyDescent="0.25">
      <c r="B5" s="1721" t="s">
        <v>2323</v>
      </c>
      <c r="C5" s="1722" t="s">
        <v>1741</v>
      </c>
    </row>
    <row r="6" spans="1:9" ht="21" customHeight="1" x14ac:dyDescent="0.25">
      <c r="F6" s="1141" t="s">
        <v>2204</v>
      </c>
      <c r="G6" s="1160"/>
      <c r="H6" s="1141" t="s">
        <v>2147</v>
      </c>
    </row>
    <row r="7" spans="1:9" ht="21" customHeight="1" x14ac:dyDescent="0.25">
      <c r="F7" s="1517" t="s">
        <v>1592</v>
      </c>
      <c r="G7" s="1632"/>
      <c r="H7" s="1517" t="s">
        <v>1592</v>
      </c>
    </row>
    <row r="8" spans="1:9" ht="21" customHeight="1" x14ac:dyDescent="0.25">
      <c r="C8" s="1568" t="s">
        <v>2223</v>
      </c>
      <c r="F8" s="1833"/>
      <c r="G8" s="1833"/>
      <c r="H8" s="1833">
        <v>2328002000</v>
      </c>
    </row>
    <row r="9" spans="1:9" ht="21" customHeight="1" x14ac:dyDescent="0.25">
      <c r="C9" s="1568" t="s">
        <v>2224</v>
      </c>
      <c r="F9" s="1833"/>
      <c r="G9" s="1833"/>
      <c r="H9" s="1833">
        <v>216588877</v>
      </c>
    </row>
    <row r="10" spans="1:9" ht="21" customHeight="1" x14ac:dyDescent="0.25">
      <c r="C10" s="1568" t="s">
        <v>2225</v>
      </c>
      <c r="F10" s="1833"/>
      <c r="G10" s="1833"/>
      <c r="H10" s="1833">
        <v>651817234</v>
      </c>
    </row>
    <row r="11" spans="1:9" ht="21" customHeight="1" x14ac:dyDescent="0.25">
      <c r="C11" s="1568" t="s">
        <v>2226</v>
      </c>
      <c r="F11" s="1833"/>
      <c r="G11" s="1833"/>
      <c r="H11" s="1833">
        <v>30389131193</v>
      </c>
    </row>
    <row r="12" spans="1:9" ht="21" customHeight="1" x14ac:dyDescent="0.25">
      <c r="C12" s="1568" t="s">
        <v>2227</v>
      </c>
      <c r="F12" s="1833"/>
      <c r="G12" s="1833"/>
      <c r="H12" s="1833">
        <v>-6466672000</v>
      </c>
    </row>
    <row r="13" spans="1:9" ht="21" customHeight="1" x14ac:dyDescent="0.25">
      <c r="C13" s="1568" t="s">
        <v>2228</v>
      </c>
      <c r="F13" s="1833"/>
      <c r="G13" s="1833"/>
      <c r="H13" s="1833">
        <v>32063023</v>
      </c>
    </row>
    <row r="14" spans="1:9" ht="21" customHeight="1" x14ac:dyDescent="0.25">
      <c r="C14" s="1568" t="s">
        <v>2229</v>
      </c>
      <c r="F14" s="1833"/>
      <c r="G14" s="1833"/>
      <c r="H14" s="1833">
        <v>25513794</v>
      </c>
    </row>
    <row r="15" spans="1:9" ht="21" customHeight="1" x14ac:dyDescent="0.25">
      <c r="C15" s="1568" t="s">
        <v>2230</v>
      </c>
      <c r="F15" s="1833"/>
      <c r="G15" s="1833"/>
      <c r="H15" s="1833">
        <v>167242000</v>
      </c>
    </row>
    <row r="16" spans="1:9" ht="21" customHeight="1" x14ac:dyDescent="0.25">
      <c r="C16" s="1568" t="s">
        <v>2246</v>
      </c>
      <c r="F16" s="1833"/>
      <c r="G16" s="1833"/>
      <c r="H16" s="1833">
        <v>170179000</v>
      </c>
    </row>
    <row r="17" spans="3:8" ht="21" customHeight="1" x14ac:dyDescent="0.25">
      <c r="C17" s="1568" t="s">
        <v>2231</v>
      </c>
      <c r="F17" s="1833"/>
      <c r="G17" s="1833"/>
      <c r="H17" s="1833">
        <v>164061000</v>
      </c>
    </row>
    <row r="18" spans="3:8" ht="21" customHeight="1" x14ac:dyDescent="0.25">
      <c r="C18" s="1568" t="s">
        <v>2232</v>
      </c>
      <c r="F18" s="1833"/>
      <c r="G18" s="1833"/>
      <c r="H18" s="1833">
        <v>99959000</v>
      </c>
    </row>
    <row r="19" spans="3:8" ht="21" customHeight="1" x14ac:dyDescent="0.25">
      <c r="C19" s="1568" t="s">
        <v>2233</v>
      </c>
      <c r="F19" s="1833"/>
      <c r="G19" s="1833"/>
      <c r="H19" s="1833">
        <v>1808545599</v>
      </c>
    </row>
    <row r="20" spans="3:8" ht="21" customHeight="1" x14ac:dyDescent="0.25">
      <c r="C20" s="1568" t="s">
        <v>2233</v>
      </c>
      <c r="F20" s="1833"/>
      <c r="G20" s="1833"/>
      <c r="H20" s="1833">
        <v>97028255</v>
      </c>
    </row>
    <row r="21" spans="3:8" ht="21" customHeight="1" x14ac:dyDescent="0.25">
      <c r="C21" s="1568" t="s">
        <v>2234</v>
      </c>
      <c r="F21" s="1833"/>
      <c r="G21" s="1833"/>
      <c r="H21" s="1833">
        <v>140443000</v>
      </c>
    </row>
    <row r="22" spans="3:8" ht="21" customHeight="1" x14ac:dyDescent="0.25">
      <c r="C22" s="1568" t="s">
        <v>2236</v>
      </c>
      <c r="F22" s="1833"/>
      <c r="G22" s="1833"/>
      <c r="H22" s="1833">
        <v>70222000</v>
      </c>
    </row>
    <row r="23" spans="3:8" ht="21" customHeight="1" x14ac:dyDescent="0.25">
      <c r="C23" s="1568" t="s">
        <v>2235</v>
      </c>
      <c r="F23" s="1833"/>
      <c r="G23" s="1833"/>
      <c r="H23" s="1833">
        <v>176494000</v>
      </c>
    </row>
    <row r="24" spans="3:8" ht="21" customHeight="1" x14ac:dyDescent="0.25">
      <c r="C24" s="1568" t="s">
        <v>2235</v>
      </c>
      <c r="F24" s="1833"/>
      <c r="G24" s="1833"/>
      <c r="H24" s="1833">
        <v>88247000</v>
      </c>
    </row>
    <row r="25" spans="3:8" ht="21" customHeight="1" x14ac:dyDescent="0.25">
      <c r="C25" s="1568" t="s">
        <v>2237</v>
      </c>
      <c r="F25" s="1833">
        <v>1274148000</v>
      </c>
      <c r="G25" s="1833"/>
      <c r="H25" s="1833"/>
    </row>
    <row r="26" spans="3:8" ht="21" customHeight="1" x14ac:dyDescent="0.25">
      <c r="C26" s="1568" t="s">
        <v>2238</v>
      </c>
      <c r="F26" s="1833"/>
      <c r="G26" s="1833"/>
      <c r="H26" s="1833">
        <v>1862401000</v>
      </c>
    </row>
    <row r="27" spans="3:8" ht="21" customHeight="1" x14ac:dyDescent="0.25">
      <c r="C27" s="1568" t="s">
        <v>2239</v>
      </c>
      <c r="F27" s="1833">
        <v>601859376</v>
      </c>
      <c r="G27" s="1833"/>
      <c r="H27" s="1833"/>
    </row>
    <row r="28" spans="3:8" ht="21" customHeight="1" x14ac:dyDescent="0.25">
      <c r="F28" s="1833"/>
      <c r="G28" s="1833"/>
      <c r="H28" s="1833"/>
    </row>
    <row r="29" spans="3:8" ht="21" customHeight="1" thickBot="1" x14ac:dyDescent="0.3">
      <c r="F29" s="1834">
        <f>SUM(F8:F28)</f>
        <v>1876007376</v>
      </c>
      <c r="G29" s="1835"/>
      <c r="H29" s="1834">
        <f>SUM(H8:H28)</f>
        <v>32021265975</v>
      </c>
    </row>
    <row r="30" spans="3:8" ht="27" customHeight="1" thickTop="1" x14ac:dyDescent="0.25">
      <c r="F30" s="1835"/>
      <c r="G30" s="1835"/>
      <c r="H30" s="1835"/>
    </row>
    <row r="31" spans="3:8" ht="27" customHeight="1" x14ac:dyDescent="0.25">
      <c r="F31" s="1835"/>
      <c r="G31" s="1835"/>
      <c r="H31" s="1835"/>
    </row>
    <row r="32" spans="3:8" ht="27" customHeight="1" x14ac:dyDescent="0.25">
      <c r="F32" s="1835"/>
      <c r="G32" s="1835"/>
      <c r="H32" s="1835"/>
    </row>
    <row r="33" spans="1:11" ht="21" customHeight="1" x14ac:dyDescent="0.25">
      <c r="F33" s="1835"/>
      <c r="G33" s="1835"/>
      <c r="H33" s="1835"/>
    </row>
    <row r="34" spans="1:11" ht="18.75" x14ac:dyDescent="0.25">
      <c r="A34" s="2040" t="s">
        <v>2324</v>
      </c>
      <c r="B34" s="2040"/>
      <c r="C34" s="2040"/>
      <c r="D34" s="2040"/>
      <c r="E34" s="2040"/>
      <c r="F34" s="2040"/>
      <c r="G34" s="2040"/>
      <c r="H34" s="2040"/>
      <c r="I34" s="2040"/>
      <c r="J34" s="2040"/>
      <c r="K34" s="2040"/>
    </row>
    <row r="35" spans="1:11" ht="21" x14ac:dyDescent="0.25">
      <c r="A35" s="1836"/>
      <c r="B35" s="1568"/>
      <c r="J35" s="1837"/>
    </row>
    <row r="36" spans="1:11" s="1564" customFormat="1" ht="48" x14ac:dyDescent="0.25">
      <c r="D36" s="1566" t="s">
        <v>346</v>
      </c>
      <c r="E36" s="1566"/>
      <c r="F36" s="2041" t="s">
        <v>345</v>
      </c>
      <c r="G36" s="2041"/>
      <c r="H36" s="2041"/>
      <c r="I36" s="2041"/>
      <c r="J36" s="2041"/>
      <c r="K36" s="1566" t="s">
        <v>2147</v>
      </c>
    </row>
    <row r="37" spans="1:11" s="1564" customFormat="1" ht="24" x14ac:dyDescent="0.25">
      <c r="D37" s="1565" t="s">
        <v>2147</v>
      </c>
      <c r="E37" s="1566"/>
      <c r="F37" s="1567" t="s">
        <v>344</v>
      </c>
      <c r="G37" s="1566"/>
      <c r="H37" s="1567" t="s">
        <v>342</v>
      </c>
      <c r="I37" s="1566"/>
      <c r="J37" s="1567" t="s">
        <v>341</v>
      </c>
      <c r="K37" s="1565" t="s">
        <v>340</v>
      </c>
    </row>
    <row r="38" spans="1:11" ht="21" x14ac:dyDescent="0.25">
      <c r="B38" s="1564" t="s">
        <v>339</v>
      </c>
      <c r="D38" s="1560"/>
      <c r="E38" s="1560"/>
      <c r="F38" s="1560"/>
      <c r="G38" s="1560"/>
      <c r="H38" s="1560"/>
      <c r="I38" s="1560"/>
      <c r="J38" s="1560"/>
      <c r="K38" s="1560"/>
    </row>
    <row r="39" spans="1:11" ht="18.75" x14ac:dyDescent="0.25">
      <c r="B39" s="1568" t="s">
        <v>52</v>
      </c>
      <c r="D39" s="1746">
        <v>216210398559</v>
      </c>
      <c r="E39" s="1560"/>
      <c r="F39" s="1560">
        <v>-33897273351</v>
      </c>
      <c r="G39" s="1560"/>
      <c r="H39" s="1560"/>
      <c r="I39" s="1560"/>
      <c r="J39" s="1746">
        <f>SUM(F39:H39)</f>
        <v>-33897273351</v>
      </c>
      <c r="K39" s="1746">
        <f>D39+J39</f>
        <v>182313125208</v>
      </c>
    </row>
    <row r="40" spans="1:11" ht="18.75" x14ac:dyDescent="0.25">
      <c r="B40" s="1568" t="s">
        <v>1662</v>
      </c>
      <c r="D40" s="1560">
        <v>16176956033</v>
      </c>
      <c r="E40" s="1560"/>
      <c r="F40" s="1560">
        <v>40363945351</v>
      </c>
      <c r="G40" s="1560"/>
      <c r="H40" s="1560"/>
      <c r="I40" s="1560"/>
      <c r="J40" s="1746">
        <f>SUM(F40:H40)</f>
        <v>40363945351</v>
      </c>
      <c r="K40" s="1746">
        <f>D40+J40</f>
        <v>56540901384</v>
      </c>
    </row>
    <row r="41" spans="1:11" ht="18.75" x14ac:dyDescent="0.25">
      <c r="B41" s="1568" t="s">
        <v>2128</v>
      </c>
      <c r="D41" s="1560">
        <v>-2070000</v>
      </c>
      <c r="E41" s="1560"/>
      <c r="F41" s="1560">
        <v>-6466672000</v>
      </c>
      <c r="G41" s="1560"/>
      <c r="H41" s="1560"/>
      <c r="I41" s="1560"/>
      <c r="J41" s="1746">
        <f t="shared" ref="J41" si="0">SUM(F41:H41)</f>
        <v>-6466672000</v>
      </c>
      <c r="K41" s="1746">
        <f>D41+J41</f>
        <v>-6468742000</v>
      </c>
    </row>
    <row r="42" spans="1:11" ht="21.75" thickBot="1" x14ac:dyDescent="0.3">
      <c r="B42" s="1568"/>
      <c r="D42" s="1560"/>
      <c r="E42" s="1560"/>
      <c r="F42" s="1569">
        <f>SUM(F39:F41)</f>
        <v>0</v>
      </c>
      <c r="G42" s="1570"/>
      <c r="H42" s="1569">
        <v>0</v>
      </c>
      <c r="I42" s="1570"/>
      <c r="J42" s="1569">
        <f>SUM(J39:J41)</f>
        <v>0</v>
      </c>
      <c r="K42" s="1560"/>
    </row>
    <row r="43" spans="1:11" ht="21.75" thickTop="1" x14ac:dyDescent="0.25">
      <c r="B43" s="1568"/>
      <c r="D43" s="1560"/>
      <c r="E43" s="1560"/>
      <c r="F43" s="1838"/>
      <c r="G43" s="1570"/>
      <c r="H43" s="1838"/>
      <c r="I43" s="1570"/>
      <c r="J43" s="1838"/>
      <c r="K43" s="1560"/>
    </row>
    <row r="44" spans="1:11" ht="21" x14ac:dyDescent="0.25">
      <c r="B44" s="1568"/>
      <c r="D44" s="1560"/>
      <c r="E44" s="1560"/>
      <c r="F44" s="1838"/>
      <c r="G44" s="1570"/>
      <c r="H44" s="1838"/>
      <c r="I44" s="1570"/>
      <c r="J44" s="1838"/>
      <c r="K44" s="1560"/>
    </row>
    <row r="45" spans="1:11" ht="21" x14ac:dyDescent="0.25">
      <c r="B45" s="2038">
        <v>34</v>
      </c>
      <c r="C45" s="2038"/>
      <c r="D45" s="2038"/>
      <c r="E45" s="2038"/>
      <c r="F45" s="2038"/>
      <c r="G45" s="2038"/>
      <c r="H45" s="2038"/>
      <c r="I45" s="2038"/>
      <c r="J45" s="2038"/>
      <c r="K45" s="2038"/>
    </row>
    <row r="46" spans="1:11" ht="21" x14ac:dyDescent="0.25">
      <c r="B46" s="1568"/>
      <c r="D46" s="1560"/>
      <c r="E46" s="1560"/>
      <c r="F46" s="1838"/>
      <c r="G46" s="1570"/>
      <c r="H46" s="1838"/>
      <c r="I46" s="1570"/>
      <c r="J46" s="1838"/>
      <c r="K46" s="1560"/>
    </row>
  </sheetData>
  <mergeCells count="6">
    <mergeCell ref="B45:K45"/>
    <mergeCell ref="B1:H1"/>
    <mergeCell ref="A2:H2"/>
    <mergeCell ref="A3:H3"/>
    <mergeCell ref="A34:K34"/>
    <mergeCell ref="F36:J36"/>
  </mergeCells>
  <phoneticPr fontId="76" type="noConversion"/>
  <printOptions horizontalCentered="1"/>
  <pageMargins left="0.25" right="0.25" top="0.44685039399999998" bottom="0" header="0.40748031499999998" footer="0"/>
  <pageSetup paperSize="7" scale="70" orientation="portrait"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tint="0.79998168889431442"/>
  </sheetPr>
  <dimension ref="A1:AB28"/>
  <sheetViews>
    <sheetView showGridLines="0" rightToLeft="1" view="pageBreakPreview" topLeftCell="A7" zoomScaleSheetLayoutView="100" workbookViewId="0">
      <selection activeCell="D19" sqref="D19"/>
    </sheetView>
  </sheetViews>
  <sheetFormatPr defaultColWidth="9" defaultRowHeight="30" customHeight="1" x14ac:dyDescent="0.25"/>
  <cols>
    <col min="1" max="1" width="3.7109375" style="76" customWidth="1"/>
    <col min="2" max="2" width="35" style="1182" customWidth="1"/>
    <col min="3" max="3" width="1.140625" style="76" customWidth="1"/>
    <col min="4" max="4" width="20.85546875" style="72" customWidth="1"/>
    <col min="5" max="5" width="2.5703125" style="76" customWidth="1"/>
    <col min="6" max="6" width="23.28515625" style="72" customWidth="1"/>
    <col min="7" max="7" width="1.140625" style="76" customWidth="1"/>
    <col min="8" max="8" width="6" style="76" customWidth="1"/>
    <col min="9" max="9" width="14.7109375" style="76" customWidth="1"/>
    <col min="10" max="17" width="8.28515625" style="76" customWidth="1"/>
    <col min="18" max="18" width="14.140625" style="956" bestFit="1" customWidth="1"/>
    <col min="19" max="19" width="16.28515625" style="76" bestFit="1" customWidth="1"/>
    <col min="20" max="20" width="15.42578125" style="956" bestFit="1" customWidth="1"/>
    <col min="21" max="16384" width="9" style="76"/>
  </cols>
  <sheetData>
    <row r="1" spans="1:28" s="67" customFormat="1" ht="30" customHeight="1" x14ac:dyDescent="0.6">
      <c r="A1" s="2045" t="str">
        <f>'سر برگ صفحات'!A1</f>
        <v>شرکت داروسازان التیام (سهامی خاص)</v>
      </c>
      <c r="B1" s="2045"/>
      <c r="C1" s="2045"/>
      <c r="D1" s="2045"/>
      <c r="E1" s="2045"/>
      <c r="F1" s="2045"/>
      <c r="G1" s="1191"/>
      <c r="H1" s="1191"/>
      <c r="I1" s="1191"/>
      <c r="J1" s="1191"/>
      <c r="K1" s="1191"/>
      <c r="L1" s="1191"/>
      <c r="M1" s="1191"/>
      <c r="N1" s="1191"/>
      <c r="O1" s="1191"/>
      <c r="P1" s="1191"/>
      <c r="Q1" s="1191"/>
      <c r="R1" s="955"/>
      <c r="S1" s="167"/>
      <c r="T1" s="955"/>
      <c r="U1" s="167"/>
      <c r="V1" s="167"/>
      <c r="W1" s="167"/>
      <c r="X1" s="167"/>
      <c r="Y1" s="167"/>
      <c r="Z1" s="167"/>
      <c r="AA1" s="167"/>
      <c r="AB1" s="167"/>
    </row>
    <row r="2" spans="1:28" s="67" customFormat="1" ht="30" customHeight="1" x14ac:dyDescent="0.6">
      <c r="A2" s="2045" t="str">
        <f>'سر برگ صفحات'!A16</f>
        <v>يادداشتهاي توضيحي صورت هاي مالي</v>
      </c>
      <c r="B2" s="2045"/>
      <c r="C2" s="2045"/>
      <c r="D2" s="2045"/>
      <c r="E2" s="2045"/>
      <c r="F2" s="2045"/>
      <c r="G2" s="1191"/>
      <c r="H2" s="1191"/>
      <c r="I2" s="1191"/>
      <c r="J2" s="1191"/>
      <c r="K2" s="1191"/>
      <c r="L2" s="1191"/>
      <c r="M2" s="1191"/>
      <c r="N2" s="1191"/>
      <c r="O2" s="1191"/>
      <c r="P2" s="1191"/>
      <c r="Q2" s="1191"/>
      <c r="R2" s="2043"/>
      <c r="S2" s="2043"/>
      <c r="T2" s="2043"/>
      <c r="U2" s="2043"/>
      <c r="V2" s="2043"/>
      <c r="W2" s="2043"/>
      <c r="X2" s="2043"/>
      <c r="Y2" s="168"/>
      <c r="Z2" s="168"/>
      <c r="AA2" s="168"/>
      <c r="AB2" s="168"/>
    </row>
    <row r="3" spans="1:28" s="67" customFormat="1" ht="30" customHeight="1" x14ac:dyDescent="0.6">
      <c r="A3" s="2045" t="str">
        <f>'سر برگ صفحات'!A3</f>
        <v>سال مالی منتهی به 30 اسفند 1403</v>
      </c>
      <c r="B3" s="2045"/>
      <c r="C3" s="2045"/>
      <c r="D3" s="2045"/>
      <c r="E3" s="2045"/>
      <c r="F3" s="2045"/>
      <c r="G3" s="1191"/>
      <c r="H3" s="1191"/>
      <c r="I3" s="1191"/>
      <c r="J3" s="1191"/>
      <c r="K3" s="1191"/>
      <c r="L3" s="1191"/>
      <c r="M3" s="1191"/>
      <c r="N3" s="1191"/>
      <c r="O3" s="1191"/>
      <c r="P3" s="1191"/>
      <c r="Q3" s="1191"/>
      <c r="R3" s="2043"/>
      <c r="S3" s="2043"/>
      <c r="T3" s="2043"/>
      <c r="U3" s="2043"/>
      <c r="V3" s="2043"/>
      <c r="W3" s="2043"/>
      <c r="X3" s="2043"/>
      <c r="Y3" s="167"/>
      <c r="Z3" s="167"/>
      <c r="AA3" s="167"/>
      <c r="AB3" s="167"/>
    </row>
    <row r="4" spans="1:28" ht="10.15" customHeight="1" x14ac:dyDescent="0.25"/>
    <row r="5" spans="1:28" ht="30" customHeight="1" x14ac:dyDescent="0.25">
      <c r="A5" s="1183" t="s">
        <v>2325</v>
      </c>
    </row>
    <row r="6" spans="1:28" s="91" customFormat="1" ht="30" customHeight="1" x14ac:dyDescent="0.25">
      <c r="A6" s="299"/>
      <c r="B6" s="1187"/>
      <c r="D6" s="1185" t="str">
        <f>'سر برگ صفحات'!A7</f>
        <v>سال 1403</v>
      </c>
      <c r="E6" s="1186"/>
      <c r="F6" s="1185" t="str">
        <f>'سر برگ صفحات'!A8</f>
        <v>سال 1402</v>
      </c>
      <c r="R6" s="957"/>
      <c r="T6" s="957"/>
    </row>
    <row r="7" spans="1:28" s="217" customFormat="1" ht="30" customHeight="1" x14ac:dyDescent="0.25">
      <c r="B7" s="1182"/>
      <c r="D7" s="1190" t="s">
        <v>1709</v>
      </c>
      <c r="E7" s="1190"/>
      <c r="F7" s="1190" t="s">
        <v>1709</v>
      </c>
      <c r="R7" s="958"/>
      <c r="T7" s="958"/>
    </row>
    <row r="8" spans="1:28" ht="30" customHeight="1" x14ac:dyDescent="0.25">
      <c r="A8" s="1182"/>
      <c r="B8" s="1187" t="s">
        <v>2338</v>
      </c>
      <c r="C8" s="1184"/>
      <c r="D8" s="1895">
        <f>سودوزيان!F19</f>
        <v>-23062250215</v>
      </c>
      <c r="E8" s="1459"/>
      <c r="F8" s="1900">
        <v>273031551161.25</v>
      </c>
      <c r="G8" s="1184"/>
      <c r="H8" s="1184"/>
      <c r="I8" s="1184">
        <f>سودوزيان!F19</f>
        <v>-23062250215</v>
      </c>
      <c r="J8" s="1184"/>
      <c r="K8" s="1184"/>
      <c r="L8" s="1184"/>
      <c r="M8" s="1184"/>
      <c r="N8" s="1184"/>
      <c r="O8" s="1184"/>
      <c r="P8" s="1184"/>
      <c r="Q8" s="1184"/>
    </row>
    <row r="9" spans="1:28" ht="24" customHeight="1" x14ac:dyDescent="0.25">
      <c r="A9" s="1182"/>
      <c r="B9" s="1189" t="s">
        <v>354</v>
      </c>
      <c r="C9" s="1182"/>
      <c r="D9" s="1533"/>
      <c r="E9" s="1188"/>
      <c r="F9" s="1560"/>
      <c r="G9" s="1182"/>
      <c r="H9" s="1182"/>
      <c r="J9" s="1182"/>
      <c r="K9" s="1182"/>
      <c r="L9" s="1182"/>
      <c r="M9" s="1182"/>
      <c r="N9" s="1182"/>
      <c r="O9" s="1182"/>
      <c r="P9" s="1182"/>
      <c r="Q9" s="1182"/>
    </row>
    <row r="10" spans="1:28" ht="24" customHeight="1" x14ac:dyDescent="0.25">
      <c r="A10" s="1182"/>
      <c r="B10" s="1182" t="s">
        <v>353</v>
      </c>
      <c r="C10" s="1182"/>
      <c r="D10" s="1533">
        <f>سودوزيان!F18*-1</f>
        <v>0</v>
      </c>
      <c r="E10" s="1459"/>
      <c r="F10" s="1560">
        <v>91010517053.75</v>
      </c>
      <c r="G10" s="1182"/>
      <c r="H10" s="1182"/>
      <c r="I10" s="1182">
        <v>0</v>
      </c>
      <c r="J10" s="1182"/>
      <c r="K10" s="1182"/>
      <c r="L10" s="1182"/>
      <c r="M10" s="1182"/>
      <c r="N10" s="1182"/>
      <c r="O10" s="1182"/>
      <c r="P10" s="1182"/>
      <c r="Q10" s="1182"/>
    </row>
    <row r="11" spans="1:28" ht="24" customHeight="1" x14ac:dyDescent="0.25">
      <c r="A11" s="1182"/>
      <c r="B11" s="1182" t="s">
        <v>119</v>
      </c>
      <c r="C11" s="1182"/>
      <c r="D11" s="1533">
        <f>سودوزيان!F15*-1</f>
        <v>556615181954</v>
      </c>
      <c r="E11" s="1459"/>
      <c r="F11" s="1560">
        <v>376455546347</v>
      </c>
      <c r="G11" s="1182"/>
      <c r="H11" s="1182"/>
      <c r="I11" s="1182"/>
      <c r="J11" s="1182"/>
      <c r="K11" s="1182"/>
      <c r="L11" s="1182"/>
      <c r="M11" s="1182"/>
      <c r="N11" s="1182"/>
      <c r="O11" s="1182"/>
      <c r="P11" s="1182"/>
      <c r="Q11" s="1182"/>
      <c r="S11" s="84">
        <f>F8+F10+F11</f>
        <v>740497614562</v>
      </c>
      <c r="T11" s="956">
        <v>141125648686</v>
      </c>
    </row>
    <row r="12" spans="1:28" ht="24" customHeight="1" x14ac:dyDescent="0.25">
      <c r="A12" s="1182"/>
      <c r="B12" s="1182" t="s">
        <v>1257</v>
      </c>
      <c r="C12" s="1182"/>
      <c r="D12" s="1533">
        <f>'سایردرآرمد و هزینه ها8-11'!G36*-1</f>
        <v>-444806167</v>
      </c>
      <c r="E12" s="1459"/>
      <c r="F12" s="1560">
        <v>-168420334</v>
      </c>
      <c r="G12" s="1182"/>
      <c r="H12" s="1182"/>
      <c r="I12" s="1182"/>
      <c r="J12" s="1182"/>
      <c r="K12" s="1182"/>
      <c r="L12" s="1182"/>
      <c r="M12" s="1182"/>
      <c r="N12" s="1182"/>
      <c r="O12" s="1182"/>
      <c r="P12" s="1182"/>
      <c r="Q12" s="1182"/>
      <c r="S12" s="1073" t="e">
        <f>#REF!-S11</f>
        <v>#REF!</v>
      </c>
      <c r="T12" s="956">
        <v>-1362641609</v>
      </c>
    </row>
    <row r="13" spans="1:28" ht="24" customHeight="1" x14ac:dyDescent="0.25">
      <c r="A13" s="1182"/>
      <c r="B13" s="1182" t="s">
        <v>352</v>
      </c>
      <c r="C13" s="1182"/>
      <c r="D13" s="1533">
        <f>'وضعيت مالي'!F30-'وضعيت مالي'!I30</f>
        <v>110764937059</v>
      </c>
      <c r="E13" s="1459"/>
      <c r="F13" s="1560">
        <v>56459986421</v>
      </c>
      <c r="G13" s="1182"/>
      <c r="H13" s="1182"/>
      <c r="I13" s="1182"/>
      <c r="J13" s="1182"/>
      <c r="K13" s="1182"/>
      <c r="L13" s="1182"/>
      <c r="M13" s="1182"/>
      <c r="N13" s="1182"/>
      <c r="O13" s="1182"/>
      <c r="P13" s="1182"/>
      <c r="Q13" s="1182"/>
    </row>
    <row r="14" spans="1:28" ht="24" customHeight="1" x14ac:dyDescent="0.25">
      <c r="A14" s="1182"/>
      <c r="B14" s="1182" t="s">
        <v>351</v>
      </c>
      <c r="C14" s="1182"/>
      <c r="D14" s="1533">
        <f>'دارایی ثابت 12'!T21*-1</f>
        <v>90882026585</v>
      </c>
      <c r="E14" s="1459"/>
      <c r="F14" s="1560">
        <v>73400587145</v>
      </c>
      <c r="G14" s="1182"/>
      <c r="H14" s="1182"/>
      <c r="I14" s="1182"/>
      <c r="J14" s="1182"/>
      <c r="K14" s="1182"/>
      <c r="L14" s="1182"/>
      <c r="M14" s="1182"/>
      <c r="N14" s="1182"/>
      <c r="O14" s="1182"/>
      <c r="P14" s="1182"/>
      <c r="Q14" s="1182"/>
      <c r="R14" s="956">
        <v>44167332021</v>
      </c>
    </row>
    <row r="15" spans="1:28" ht="24" customHeight="1" x14ac:dyDescent="0.25">
      <c r="A15" s="1182"/>
      <c r="B15" s="1182" t="s">
        <v>1744</v>
      </c>
      <c r="C15" s="1182"/>
      <c r="D15" s="1533">
        <f>-'سایردرآرمد و هزینه ها8-11'!G38</f>
        <v>-110398064</v>
      </c>
      <c r="E15" s="1459"/>
      <c r="F15" s="1560">
        <v>-325863710</v>
      </c>
      <c r="G15" s="1182"/>
      <c r="H15" s="1182"/>
      <c r="I15" s="1182"/>
      <c r="J15" s="1182"/>
      <c r="K15" s="1182"/>
      <c r="L15" s="1182"/>
      <c r="M15" s="1182"/>
      <c r="N15" s="1182"/>
      <c r="O15" s="1182"/>
      <c r="P15" s="1182"/>
      <c r="Q15" s="1182"/>
      <c r="R15" s="956">
        <v>44136618013</v>
      </c>
    </row>
    <row r="16" spans="1:28" ht="30" customHeight="1" x14ac:dyDescent="0.25">
      <c r="A16" s="1182"/>
      <c r="B16" s="1187" t="s">
        <v>350</v>
      </c>
      <c r="C16" s="1182"/>
      <c r="D16" s="1896">
        <f>SUM(D10:D15)</f>
        <v>757706941367</v>
      </c>
      <c r="E16" s="1459"/>
      <c r="F16" s="1901">
        <v>596832352922.75</v>
      </c>
      <c r="G16" s="1182"/>
      <c r="H16" s="1182"/>
      <c r="I16" s="1182"/>
      <c r="J16" s="1182"/>
      <c r="K16" s="1182"/>
      <c r="L16" s="1182"/>
      <c r="M16" s="1182"/>
      <c r="N16" s="1182"/>
      <c r="O16" s="1182"/>
      <c r="P16" s="1182"/>
      <c r="Q16" s="1182"/>
      <c r="R16" s="956">
        <f>R14-R15</f>
        <v>30714008</v>
      </c>
      <c r="S16" s="1073" t="e">
        <f>#REF!+#REF!</f>
        <v>#REF!</v>
      </c>
    </row>
    <row r="17" spans="1:19" ht="30" customHeight="1" x14ac:dyDescent="0.25">
      <c r="A17" s="1182"/>
      <c r="B17" s="1187" t="s">
        <v>349</v>
      </c>
      <c r="C17" s="1182"/>
      <c r="D17" s="1533"/>
      <c r="E17" s="1188"/>
      <c r="F17" s="1560"/>
      <c r="G17" s="1182"/>
      <c r="H17" s="1182"/>
      <c r="I17" s="1182"/>
      <c r="J17" s="1182"/>
      <c r="K17" s="1182"/>
      <c r="L17" s="1182"/>
      <c r="M17" s="1182"/>
      <c r="N17" s="1182"/>
      <c r="O17" s="1182"/>
      <c r="P17" s="1182"/>
      <c r="Q17" s="1182"/>
    </row>
    <row r="18" spans="1:19" ht="30" customHeight="1" x14ac:dyDescent="0.25">
      <c r="A18" s="1182"/>
      <c r="B18" s="1182" t="s">
        <v>1861</v>
      </c>
      <c r="C18" s="1182"/>
      <c r="D18" s="1533">
        <f>('وضعيت مالي'!F16+'وضعيت مالي'!F11-'وضعيت مالي'!I16-'وضعيت مالي'!I11)*-1</f>
        <v>-6129869005259</v>
      </c>
      <c r="E18" s="1459"/>
      <c r="F18" s="1560">
        <v>-2437477900953</v>
      </c>
      <c r="G18" s="1182"/>
      <c r="I18" s="1182"/>
      <c r="J18" s="1182"/>
      <c r="K18" s="1182"/>
      <c r="L18" s="1182"/>
      <c r="M18" s="1182"/>
      <c r="N18" s="1182"/>
      <c r="O18" s="1182"/>
      <c r="P18" s="1182"/>
      <c r="Q18" s="1182"/>
      <c r="R18" s="1182" t="s">
        <v>2062</v>
      </c>
    </row>
    <row r="19" spans="1:19" ht="30" customHeight="1" x14ac:dyDescent="0.25">
      <c r="A19" s="1182"/>
      <c r="B19" s="1182" t="s">
        <v>1862</v>
      </c>
      <c r="C19" s="1182"/>
      <c r="D19" s="1533">
        <f>'وضعيت مالي'!I15-'وضعيت مالي'!F15</f>
        <v>-308852415141</v>
      </c>
      <c r="E19" s="1459"/>
      <c r="F19" s="1560">
        <v>-605738300472</v>
      </c>
      <c r="G19" s="1182"/>
      <c r="H19" s="1182"/>
      <c r="I19" s="1182"/>
      <c r="J19" s="1182"/>
      <c r="K19" s="1182"/>
      <c r="L19" s="1182"/>
      <c r="M19" s="1182"/>
      <c r="N19" s="1182"/>
      <c r="O19" s="1182"/>
      <c r="P19" s="1182"/>
      <c r="Q19" s="1182"/>
    </row>
    <row r="20" spans="1:19" ht="30" customHeight="1" x14ac:dyDescent="0.25">
      <c r="A20" s="1182"/>
      <c r="B20" s="1182" t="s">
        <v>348</v>
      </c>
      <c r="C20" s="1182"/>
      <c r="D20" s="1533">
        <f>'وضعيت مالي'!I14-'وضعيت مالي'!F14</f>
        <v>-88351673615</v>
      </c>
      <c r="E20" s="1459"/>
      <c r="F20" s="1560">
        <v>830374076</v>
      </c>
      <c r="G20" s="1182"/>
      <c r="H20" s="1182"/>
      <c r="I20" s="1182"/>
      <c r="J20" s="1182"/>
      <c r="K20" s="1182"/>
      <c r="L20" s="1182"/>
      <c r="M20" s="1182"/>
      <c r="N20" s="1182"/>
      <c r="O20" s="1182"/>
      <c r="P20" s="1182"/>
      <c r="Q20" s="1182"/>
    </row>
    <row r="21" spans="1:19" ht="30" customHeight="1" x14ac:dyDescent="0.25">
      <c r="A21" s="1182"/>
      <c r="B21" s="1182" t="s">
        <v>1863</v>
      </c>
      <c r="C21" s="1182"/>
      <c r="D21" s="1533">
        <f>'وضعيت مالي'!F33+'وضعيت مالي'!F29-'وضعيت مالي'!I33-'وضعيت مالي'!I29-109212619643</f>
        <v>7701865100889</v>
      </c>
      <c r="E21" s="1459"/>
      <c r="F21" s="1560">
        <v>1748249895948</v>
      </c>
      <c r="G21" s="1182"/>
      <c r="H21" s="1182"/>
      <c r="I21" s="1182"/>
      <c r="J21" s="1182"/>
      <c r="K21" s="1182"/>
      <c r="L21" s="1182"/>
      <c r="M21" s="1182"/>
      <c r="N21" s="1182"/>
      <c r="O21" s="1182"/>
      <c r="P21" s="1182"/>
      <c r="Q21" s="1182"/>
      <c r="R21" s="956">
        <v>584288943293</v>
      </c>
      <c r="S21" s="1073">
        <f>D21-R21</f>
        <v>7117576157596</v>
      </c>
    </row>
    <row r="22" spans="1:19" ht="30" customHeight="1" x14ac:dyDescent="0.25">
      <c r="A22" s="1182"/>
      <c r="B22" s="1187" t="s">
        <v>524</v>
      </c>
      <c r="C22" s="1182"/>
      <c r="D22" s="1896">
        <f>SUM(D18:D21)</f>
        <v>1174792006874</v>
      </c>
      <c r="E22" s="1555">
        <f t="shared" ref="E22" si="0">SUM(E18:E21)</f>
        <v>0</v>
      </c>
      <c r="F22" s="1901">
        <v>-1294135931401</v>
      </c>
      <c r="G22" s="1182"/>
      <c r="H22" s="1182"/>
      <c r="I22" s="1182"/>
      <c r="J22" s="1182"/>
      <c r="K22" s="1182"/>
      <c r="L22" s="1182"/>
      <c r="M22" s="1182"/>
      <c r="N22" s="1182"/>
      <c r="O22" s="1182"/>
      <c r="P22" s="1182"/>
      <c r="Q22" s="1182"/>
    </row>
    <row r="23" spans="1:19" ht="30" customHeight="1" thickBot="1" x14ac:dyDescent="0.3">
      <c r="A23" s="1182"/>
      <c r="B23" s="1182" t="s">
        <v>56</v>
      </c>
      <c r="C23" s="1182"/>
      <c r="D23" s="1897">
        <f>D22+D16+D8</f>
        <v>1909436698026</v>
      </c>
      <c r="E23" s="1555">
        <f>E22+E16+E8</f>
        <v>0</v>
      </c>
      <c r="F23" s="1902">
        <v>-424272027317</v>
      </c>
      <c r="G23" s="1182"/>
      <c r="H23" s="1182"/>
      <c r="I23" s="1182"/>
      <c r="J23" s="1182"/>
      <c r="K23" s="1182"/>
      <c r="L23" s="1182"/>
      <c r="M23" s="1182"/>
      <c r="N23" s="1182"/>
      <c r="O23" s="1182"/>
      <c r="P23" s="1182"/>
      <c r="Q23" s="1182"/>
    </row>
    <row r="24" spans="1:19" ht="30" customHeight="1" thickTop="1" x14ac:dyDescent="0.25">
      <c r="A24" s="1182"/>
      <c r="C24" s="1182"/>
      <c r="D24" s="1898"/>
      <c r="E24" s="1555"/>
      <c r="F24" s="1898"/>
      <c r="G24" s="1182"/>
      <c r="H24" s="1182"/>
      <c r="I24" s="1182"/>
      <c r="J24" s="1182"/>
      <c r="K24" s="1182"/>
      <c r="L24" s="1182"/>
      <c r="M24" s="1182"/>
      <c r="N24" s="1182"/>
      <c r="O24" s="1182"/>
      <c r="P24" s="1182"/>
      <c r="Q24" s="1182"/>
    </row>
    <row r="25" spans="1:19" ht="57.75" customHeight="1" x14ac:dyDescent="0.6">
      <c r="A25" s="2044">
        <v>35</v>
      </c>
      <c r="B25" s="2044"/>
      <c r="C25" s="2044"/>
      <c r="D25" s="2044"/>
      <c r="E25" s="2044"/>
      <c r="F25" s="2044"/>
      <c r="G25" s="1187"/>
      <c r="H25" s="1187"/>
      <c r="I25" s="1187"/>
      <c r="J25" s="1187"/>
      <c r="K25" s="1187"/>
      <c r="L25" s="1187"/>
      <c r="M25" s="1187"/>
      <c r="N25" s="1187"/>
      <c r="O25" s="1187"/>
      <c r="P25" s="1187"/>
      <c r="Q25" s="1187"/>
    </row>
    <row r="26" spans="1:19" ht="30" customHeight="1" x14ac:dyDescent="0.25">
      <c r="A26" s="1182" t="s">
        <v>1860</v>
      </c>
      <c r="C26" s="1182"/>
      <c r="D26" s="1899"/>
      <c r="E26" s="1182"/>
      <c r="F26" s="1899"/>
      <c r="G26" s="1182"/>
      <c r="H26" s="1182"/>
      <c r="I26" s="1182"/>
      <c r="J26" s="1182"/>
      <c r="K26" s="1182"/>
      <c r="L26" s="1182"/>
      <c r="M26" s="1182"/>
      <c r="N26" s="1182"/>
      <c r="O26" s="1182"/>
      <c r="P26" s="1182"/>
      <c r="Q26" s="1182"/>
    </row>
    <row r="27" spans="1:19" ht="30" customHeight="1" x14ac:dyDescent="0.25">
      <c r="A27" s="2042" t="s">
        <v>1864</v>
      </c>
      <c r="B27" s="2042"/>
      <c r="C27" s="2042"/>
      <c r="D27" s="2042"/>
      <c r="E27" s="2042"/>
      <c r="F27" s="2042"/>
      <c r="G27" s="2042"/>
      <c r="H27" s="2042"/>
      <c r="I27" s="1850"/>
      <c r="J27" s="1850"/>
      <c r="K27" s="1850"/>
      <c r="L27" s="1850"/>
      <c r="M27" s="1850"/>
      <c r="N27" s="1850"/>
      <c r="O27" s="1850"/>
      <c r="P27" s="1850"/>
      <c r="Q27" s="1850"/>
    </row>
    <row r="28" spans="1:19" ht="30" customHeight="1" x14ac:dyDescent="0.25">
      <c r="A28" s="1182"/>
      <c r="C28" s="1182"/>
      <c r="D28" s="1899"/>
      <c r="E28" s="1182"/>
      <c r="F28" s="1899"/>
      <c r="G28" s="1182"/>
      <c r="H28" s="1182"/>
      <c r="I28" s="1182"/>
      <c r="J28" s="1182"/>
      <c r="K28" s="1182"/>
      <c r="L28" s="1182"/>
      <c r="M28" s="1182"/>
      <c r="N28" s="1182"/>
      <c r="O28" s="1182"/>
      <c r="P28" s="1182"/>
      <c r="Q28" s="1182"/>
    </row>
  </sheetData>
  <mergeCells count="7">
    <mergeCell ref="A27:H27"/>
    <mergeCell ref="R2:X2"/>
    <mergeCell ref="R3:X3"/>
    <mergeCell ref="A25:F25"/>
    <mergeCell ref="A1:F1"/>
    <mergeCell ref="A2:F2"/>
    <mergeCell ref="A3:F3"/>
  </mergeCells>
  <printOptions horizontalCentered="1"/>
  <pageMargins left="0.25" right="0.5" top="0.44685039399999998" bottom="0" header="0.25" footer="0"/>
  <pageSetup paperSize="9" scale="103"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7" tint="0.59999389629810485"/>
  </sheetPr>
  <dimension ref="A1:T27"/>
  <sheetViews>
    <sheetView showGridLines="0" rightToLeft="1" view="pageBreakPreview" topLeftCell="A22" zoomScaleNormal="100" zoomScaleSheetLayoutView="100" workbookViewId="0">
      <selection activeCell="H15" sqref="H15"/>
    </sheetView>
  </sheetViews>
  <sheetFormatPr defaultColWidth="9" defaultRowHeight="30" customHeight="1" x14ac:dyDescent="0.45"/>
  <cols>
    <col min="1" max="1" width="19.7109375" style="1079" customWidth="1"/>
    <col min="2" max="2" width="17.140625" style="1079" customWidth="1"/>
    <col min="3" max="3" width="0.5703125" style="1079" customWidth="1"/>
    <col min="4" max="4" width="20.5703125" style="1079" customWidth="1"/>
    <col min="5" max="5" width="0.5703125" style="1079" customWidth="1"/>
    <col min="6" max="6" width="23.28515625" style="1079" customWidth="1"/>
    <col min="7" max="7" width="1.42578125" style="1079" customWidth="1"/>
    <col min="8" max="8" width="24.28515625" style="1079" customWidth="1"/>
    <col min="9" max="9" width="1.42578125" style="1079" customWidth="1"/>
    <col min="10" max="10" width="14.140625" style="1079" bestFit="1" customWidth="1"/>
    <col min="11" max="16384" width="9" style="1079"/>
  </cols>
  <sheetData>
    <row r="1" spans="1:20" ht="30" customHeight="1" x14ac:dyDescent="0.6">
      <c r="A1" s="2048" t="str">
        <f>'سر برگ صفحات'!A1</f>
        <v>شرکت داروسازان التیام (سهامی خاص)</v>
      </c>
      <c r="B1" s="2048"/>
      <c r="C1" s="2048"/>
      <c r="D1" s="2048"/>
      <c r="E1" s="2048"/>
      <c r="F1" s="2048"/>
      <c r="G1" s="2048"/>
      <c r="H1" s="2048"/>
      <c r="I1" s="2048"/>
      <c r="J1" s="1078"/>
      <c r="K1" s="1078"/>
      <c r="L1" s="1078"/>
      <c r="M1" s="1078"/>
      <c r="N1" s="1078"/>
      <c r="O1" s="1078"/>
      <c r="P1" s="1078"/>
      <c r="Q1" s="1078"/>
      <c r="R1" s="1078"/>
      <c r="S1" s="1078"/>
      <c r="T1" s="1078"/>
    </row>
    <row r="2" spans="1:20" ht="30" customHeight="1" x14ac:dyDescent="0.6">
      <c r="A2" s="2048" t="str">
        <f>[15]HL!A14</f>
        <v>يادداشتهاي توضيحي صورت هاي مالي</v>
      </c>
      <c r="B2" s="2048"/>
      <c r="C2" s="2048"/>
      <c r="D2" s="2048"/>
      <c r="E2" s="2048"/>
      <c r="F2" s="2048"/>
      <c r="G2" s="2048"/>
      <c r="H2" s="2048"/>
      <c r="I2" s="2048"/>
      <c r="J2" s="1078"/>
      <c r="K2" s="1078"/>
      <c r="L2" s="1078"/>
      <c r="M2" s="1078"/>
      <c r="N2" s="1078"/>
      <c r="O2" s="1078"/>
      <c r="P2" s="1078"/>
      <c r="Q2" s="1080"/>
      <c r="R2" s="1080"/>
      <c r="S2" s="1080"/>
      <c r="T2" s="1080"/>
    </row>
    <row r="3" spans="1:20" ht="30" customHeight="1" x14ac:dyDescent="0.6">
      <c r="A3" s="2048" t="str">
        <f>'سر برگ صفحات'!A3</f>
        <v>سال مالی منتهی به 30 اسفند 1403</v>
      </c>
      <c r="B3" s="2048"/>
      <c r="C3" s="2048"/>
      <c r="D3" s="2048"/>
      <c r="E3" s="2048"/>
      <c r="F3" s="2048"/>
      <c r="G3" s="2048"/>
      <c r="H3" s="2048"/>
      <c r="I3" s="2048"/>
      <c r="J3" s="1078"/>
      <c r="K3" s="1078"/>
      <c r="L3" s="1078"/>
      <c r="M3" s="1078"/>
      <c r="N3" s="1078"/>
      <c r="O3" s="1078"/>
      <c r="P3" s="1078"/>
      <c r="Q3" s="1078"/>
      <c r="R3" s="1078"/>
      <c r="S3" s="1078"/>
      <c r="T3" s="1078"/>
    </row>
    <row r="4" spans="1:20" ht="19.149999999999999" customHeight="1" x14ac:dyDescent="0.6">
      <c r="A4" s="1437"/>
      <c r="B4" s="1437"/>
      <c r="C4" s="1437"/>
      <c r="D4" s="1437"/>
      <c r="E4" s="1437"/>
      <c r="F4" s="1437"/>
      <c r="G4" s="1437"/>
      <c r="H4" s="1437"/>
      <c r="I4" s="1437"/>
      <c r="J4" s="1078"/>
      <c r="K4" s="1078"/>
      <c r="L4" s="1078"/>
      <c r="M4" s="1078"/>
      <c r="N4" s="1078"/>
      <c r="O4" s="1078"/>
      <c r="P4" s="1078"/>
      <c r="Q4" s="1078"/>
      <c r="R4" s="1078"/>
      <c r="S4" s="1078"/>
      <c r="T4" s="1078"/>
    </row>
    <row r="5" spans="1:20" ht="30" customHeight="1" x14ac:dyDescent="0.45">
      <c r="A5" s="2049" t="s">
        <v>2326</v>
      </c>
      <c r="B5" s="2049"/>
      <c r="C5" s="1081"/>
      <c r="D5" s="1082"/>
      <c r="E5" s="1082"/>
      <c r="F5" s="1082"/>
      <c r="G5" s="1082"/>
      <c r="H5" s="1082"/>
      <c r="I5" s="1082"/>
      <c r="L5" s="1083"/>
    </row>
    <row r="6" spans="1:20" ht="30" customHeight="1" x14ac:dyDescent="0.45">
      <c r="A6" s="1321" t="s">
        <v>2327</v>
      </c>
      <c r="B6" s="1320"/>
      <c r="C6" s="1084"/>
      <c r="D6" s="1082"/>
      <c r="E6" s="1082"/>
      <c r="F6" s="1082"/>
      <c r="G6" s="1082"/>
      <c r="H6" s="1082"/>
      <c r="I6" s="1082"/>
      <c r="L6" s="1083"/>
    </row>
    <row r="7" spans="1:20" s="1085" customFormat="1" ht="63" customHeight="1" x14ac:dyDescent="0.25">
      <c r="A7" s="2046" t="s">
        <v>1738</v>
      </c>
      <c r="B7" s="2046"/>
      <c r="C7" s="2046"/>
      <c r="D7" s="2046"/>
      <c r="E7" s="2046"/>
      <c r="F7" s="2046"/>
      <c r="G7" s="2046"/>
      <c r="H7" s="2046"/>
      <c r="I7" s="1349"/>
    </row>
    <row r="8" spans="1:20" s="1085" customFormat="1" ht="10.15" customHeight="1" x14ac:dyDescent="0.25">
      <c r="A8" s="1349"/>
      <c r="B8" s="1349"/>
      <c r="C8" s="1349"/>
      <c r="D8" s="1349"/>
      <c r="E8" s="1349"/>
      <c r="F8" s="1349"/>
      <c r="G8" s="1349"/>
      <c r="H8" s="1349"/>
      <c r="I8" s="1349"/>
    </row>
    <row r="9" spans="1:20" ht="30" customHeight="1" x14ac:dyDescent="0.45">
      <c r="A9" s="1327" t="s">
        <v>2328</v>
      </c>
      <c r="B9" s="1086"/>
      <c r="C9" s="1086"/>
      <c r="D9" s="1082"/>
      <c r="E9" s="1082"/>
      <c r="F9" s="1082"/>
      <c r="G9" s="1082"/>
      <c r="H9" s="1082"/>
      <c r="I9" s="1082"/>
      <c r="L9" s="1083"/>
    </row>
    <row r="10" spans="1:20" ht="30" customHeight="1" x14ac:dyDescent="0.45">
      <c r="A10" s="1338" t="s">
        <v>1706</v>
      </c>
      <c r="B10" s="1091"/>
      <c r="D10" s="1040"/>
      <c r="E10" s="1040"/>
      <c r="F10" s="1040"/>
      <c r="G10" s="1040"/>
      <c r="H10" s="1040"/>
      <c r="I10" s="1040"/>
    </row>
    <row r="11" spans="1:20" s="1087" customFormat="1" ht="27.75" customHeight="1" x14ac:dyDescent="0.4">
      <c r="E11" s="1077"/>
      <c r="F11" s="1352" t="str">
        <f>'سر برگ صفحات'!A7</f>
        <v>سال 1403</v>
      </c>
      <c r="G11" s="1332"/>
      <c r="H11" s="1352" t="s">
        <v>2146</v>
      </c>
    </row>
    <row r="12" spans="1:20" ht="27.75" customHeight="1" x14ac:dyDescent="0.45">
      <c r="E12" s="1088"/>
      <c r="F12" s="1332" t="s">
        <v>1592</v>
      </c>
      <c r="G12" s="1332"/>
      <c r="H12" s="1332" t="s">
        <v>1592</v>
      </c>
    </row>
    <row r="13" spans="1:20" ht="27.75" customHeight="1" x14ac:dyDescent="0.45">
      <c r="A13" s="1091" t="s">
        <v>357</v>
      </c>
      <c r="C13" s="1091"/>
      <c r="D13" s="1091"/>
      <c r="E13" s="1350"/>
      <c r="F13" s="1330">
        <f>'وضعيت مالي'!F37</f>
        <v>18954097909975</v>
      </c>
      <c r="G13" s="1330">
        <f>'وضعيت مالي'!G37</f>
        <v>0</v>
      </c>
      <c r="H13" s="1330">
        <f>'وضعيت مالي'!I37</f>
        <v>12512604639430.75</v>
      </c>
    </row>
    <row r="14" spans="1:20" ht="27.75" customHeight="1" x14ac:dyDescent="0.45">
      <c r="A14" s="1091" t="s">
        <v>28</v>
      </c>
      <c r="C14" s="1091"/>
      <c r="D14" s="1091"/>
      <c r="E14" s="1350"/>
      <c r="F14" s="1351">
        <f>'وضعيت مالي'!F17*-1</f>
        <v>-365352017971</v>
      </c>
      <c r="G14" s="1351">
        <f>'وضعيت مالي'!G17*-1</f>
        <v>0</v>
      </c>
      <c r="H14" s="1351">
        <f>'وضعيت مالي'!I17</f>
        <v>690598150329</v>
      </c>
    </row>
    <row r="15" spans="1:20" ht="27.75" customHeight="1" thickBot="1" x14ac:dyDescent="0.5">
      <c r="A15" s="1091" t="s">
        <v>355</v>
      </c>
      <c r="C15" s="1091"/>
      <c r="D15" s="1091"/>
      <c r="E15" s="1350"/>
      <c r="F15" s="1645">
        <f>SUM(F13:F14)</f>
        <v>18588745892004</v>
      </c>
      <c r="G15" s="1646"/>
      <c r="H15" s="1645">
        <f>SUM(H13:H14)</f>
        <v>13203202789759.75</v>
      </c>
      <c r="J15" s="1094"/>
    </row>
    <row r="16" spans="1:20" ht="27.75" customHeight="1" thickTop="1" thickBot="1" x14ac:dyDescent="0.5">
      <c r="A16" s="1091" t="s">
        <v>31</v>
      </c>
      <c r="C16" s="1091"/>
      <c r="D16" s="1091"/>
      <c r="E16" s="1350"/>
      <c r="F16" s="1354">
        <f>'وضعيت مالي'!F26</f>
        <v>4057029532908.3125</v>
      </c>
      <c r="G16" s="1353">
        <f>'وضعيت مالي'!H26</f>
        <v>0</v>
      </c>
      <c r="H16" s="1354">
        <f>'وضعيت مالي'!I26</f>
        <v>4189304402766.3125</v>
      </c>
      <c r="J16" s="1094"/>
    </row>
    <row r="17" spans="1:18" ht="27.75" customHeight="1" thickTop="1" thickBot="1" x14ac:dyDescent="0.5">
      <c r="A17" s="1091" t="s">
        <v>585</v>
      </c>
      <c r="C17" s="1091"/>
      <c r="D17" s="1091"/>
      <c r="E17" s="1350"/>
      <c r="F17" s="1355">
        <f>F15/F16</f>
        <v>4.5818611230760542</v>
      </c>
      <c r="G17" s="1353"/>
      <c r="H17" s="1355">
        <f>H15/H16</f>
        <v>3.1516456004107303</v>
      </c>
    </row>
    <row r="18" spans="1:18" ht="30" customHeight="1" thickTop="1" x14ac:dyDescent="0.45">
      <c r="B18" s="1091"/>
      <c r="C18" s="1091"/>
      <c r="D18" s="1091"/>
      <c r="E18" s="1091"/>
      <c r="F18" s="1091"/>
      <c r="G18" s="1091"/>
      <c r="H18" s="1091"/>
    </row>
    <row r="19" spans="1:18" ht="30" customHeight="1" x14ac:dyDescent="0.45">
      <c r="A19" s="1327" t="s">
        <v>2329</v>
      </c>
      <c r="B19" s="1089"/>
      <c r="C19" s="1089"/>
      <c r="D19" s="1082"/>
      <c r="E19" s="1082"/>
      <c r="F19" s="1082"/>
      <c r="G19" s="1082"/>
      <c r="H19" s="1082"/>
      <c r="I19" s="1082"/>
      <c r="L19" s="1083"/>
    </row>
    <row r="20" spans="1:18" s="1085" customFormat="1" ht="96.75" customHeight="1" x14ac:dyDescent="0.25">
      <c r="A20" s="2046" t="s">
        <v>1740</v>
      </c>
      <c r="B20" s="2046"/>
      <c r="C20" s="2046"/>
      <c r="D20" s="2046"/>
      <c r="E20" s="2046"/>
      <c r="F20" s="2046"/>
      <c r="G20" s="2046"/>
      <c r="H20" s="2046"/>
      <c r="I20" s="1356"/>
    </row>
    <row r="21" spans="1:18" s="1085" customFormat="1" ht="12" customHeight="1" x14ac:dyDescent="0.25">
      <c r="A21" s="1356"/>
      <c r="B21" s="1356"/>
      <c r="C21" s="1356"/>
      <c r="D21" s="1356"/>
      <c r="E21" s="1356"/>
      <c r="F21" s="1356"/>
      <c r="G21" s="1356"/>
      <c r="H21" s="1356"/>
      <c r="I21" s="1356"/>
    </row>
    <row r="22" spans="1:18" ht="30" customHeight="1" x14ac:dyDescent="0.45">
      <c r="A22" s="1327" t="s">
        <v>2330</v>
      </c>
      <c r="B22" s="1089"/>
      <c r="C22" s="1089"/>
      <c r="D22" s="1081"/>
      <c r="E22" s="1081"/>
      <c r="F22" s="1081"/>
      <c r="G22" s="1081"/>
      <c r="H22" s="1081"/>
      <c r="I22" s="1081"/>
      <c r="L22" s="1083"/>
    </row>
    <row r="23" spans="1:18" s="1085" customFormat="1" ht="36.6" customHeight="1" x14ac:dyDescent="0.25">
      <c r="A23" s="2046" t="s">
        <v>1707</v>
      </c>
      <c r="B23" s="2046"/>
      <c r="C23" s="2046"/>
      <c r="D23" s="2046"/>
      <c r="E23" s="2046"/>
      <c r="F23" s="2046"/>
      <c r="G23" s="2046"/>
      <c r="H23" s="2046"/>
      <c r="I23" s="1349"/>
    </row>
    <row r="24" spans="1:18" s="1085" customFormat="1" ht="6.6" customHeight="1" x14ac:dyDescent="0.25">
      <c r="A24" s="1349"/>
      <c r="B24" s="1349"/>
      <c r="C24" s="1349"/>
      <c r="D24" s="1349"/>
      <c r="E24" s="1349"/>
      <c r="F24" s="1349"/>
      <c r="G24" s="1349"/>
      <c r="H24" s="1349"/>
      <c r="I24" s="1349"/>
    </row>
    <row r="25" spans="1:18" ht="30" customHeight="1" x14ac:dyDescent="0.45">
      <c r="A25" s="1327" t="s">
        <v>2331</v>
      </c>
      <c r="B25" s="1081"/>
      <c r="C25" s="1081"/>
      <c r="D25" s="1081"/>
      <c r="E25" s="1081"/>
      <c r="F25" s="1081"/>
      <c r="G25" s="1081"/>
      <c r="H25" s="1081"/>
      <c r="I25" s="1081"/>
      <c r="J25" s="1081"/>
      <c r="K25" s="1081"/>
      <c r="L25" s="1083"/>
    </row>
    <row r="26" spans="1:18" s="1091" customFormat="1" ht="133.5" customHeight="1" x14ac:dyDescent="0.45">
      <c r="A26" s="2046" t="s">
        <v>1737</v>
      </c>
      <c r="B26" s="2046"/>
      <c r="C26" s="2046"/>
      <c r="D26" s="2046"/>
      <c r="E26" s="2046"/>
      <c r="F26" s="2046"/>
      <c r="G26" s="2046"/>
      <c r="H26" s="2046"/>
      <c r="I26" s="1356"/>
      <c r="J26" s="1090"/>
      <c r="K26" s="1090"/>
      <c r="L26" s="1090"/>
    </row>
    <row r="27" spans="1:18" ht="46.5" customHeight="1" x14ac:dyDescent="0.6">
      <c r="A27" s="2047">
        <v>36</v>
      </c>
      <c r="B27" s="2047"/>
      <c r="C27" s="2047"/>
      <c r="D27" s="2047"/>
      <c r="E27" s="2047"/>
      <c r="F27" s="2047"/>
      <c r="G27" s="2047"/>
      <c r="H27" s="2047"/>
      <c r="R27" s="1079" t="s">
        <v>1739</v>
      </c>
    </row>
  </sheetData>
  <mergeCells count="9">
    <mergeCell ref="A20:H20"/>
    <mergeCell ref="A23:H23"/>
    <mergeCell ref="A26:H26"/>
    <mergeCell ref="A27:H27"/>
    <mergeCell ref="A1:I1"/>
    <mergeCell ref="A2:I2"/>
    <mergeCell ref="A3:I3"/>
    <mergeCell ref="A5:B5"/>
    <mergeCell ref="A7:H7"/>
  </mergeCells>
  <printOptions horizontalCentered="1"/>
  <pageMargins left="0.40748031499999998" right="0.65748031500000004" top="0.40748031499999998" bottom="0" header="0.44685039399999998" footer="0"/>
  <pageSetup paperSize="9" scale="83"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7" tint="0.59999389629810485"/>
  </sheetPr>
  <dimension ref="A1:O51"/>
  <sheetViews>
    <sheetView showGridLines="0" rightToLeft="1" view="pageBreakPreview" topLeftCell="A10" zoomScaleNormal="100" zoomScaleSheetLayoutView="100" workbookViewId="0">
      <selection activeCell="D20" sqref="D20:D22"/>
    </sheetView>
  </sheetViews>
  <sheetFormatPr defaultColWidth="8" defaultRowHeight="31.5" customHeight="1" x14ac:dyDescent="0.25"/>
  <cols>
    <col min="1" max="1" width="4.5703125" style="1108" customWidth="1"/>
    <col min="2" max="2" width="28.140625" style="1108" customWidth="1"/>
    <col min="3" max="3" width="19.42578125" style="1344" customWidth="1"/>
    <col min="4" max="4" width="21.28515625" style="1108" customWidth="1"/>
    <col min="5" max="5" width="20.140625" style="1108" customWidth="1"/>
    <col min="6" max="6" width="19.28515625" style="1108" customWidth="1"/>
    <col min="7" max="7" width="20.140625" style="1108" customWidth="1"/>
    <col min="8" max="8" width="24.28515625" style="1108" customWidth="1"/>
    <col min="9" max="9" width="19.42578125" style="1108" customWidth="1"/>
    <col min="10" max="10" width="15.42578125" style="1108" bestFit="1" customWidth="1"/>
    <col min="11" max="11" width="14.42578125" style="1108" bestFit="1" customWidth="1"/>
    <col min="12" max="12" width="13.42578125" style="1108" bestFit="1" customWidth="1"/>
    <col min="13" max="14" width="7.140625" style="1108" bestFit="1" customWidth="1"/>
    <col min="15" max="15" width="8" style="1108" bestFit="1" customWidth="1"/>
    <col min="16" max="16384" width="8" style="1108"/>
  </cols>
  <sheetData>
    <row r="1" spans="1:12" ht="24" customHeight="1" x14ac:dyDescent="0.25">
      <c r="A1" s="2050" t="s">
        <v>1352</v>
      </c>
      <c r="B1" s="2050"/>
      <c r="C1" s="2050"/>
      <c r="D1" s="2050"/>
      <c r="E1" s="2050"/>
      <c r="F1" s="2050"/>
      <c r="G1" s="2050"/>
      <c r="H1" s="2050"/>
      <c r="I1" s="2050"/>
      <c r="J1" s="1491"/>
      <c r="K1" s="1491"/>
      <c r="L1" s="1491"/>
    </row>
    <row r="2" spans="1:12" ht="24" customHeight="1" x14ac:dyDescent="0.25">
      <c r="A2" s="2050" t="s">
        <v>1847</v>
      </c>
      <c r="B2" s="2050"/>
      <c r="C2" s="2050"/>
      <c r="D2" s="2050"/>
      <c r="E2" s="2050"/>
      <c r="F2" s="2050"/>
      <c r="G2" s="2050"/>
      <c r="H2" s="2050"/>
      <c r="I2" s="2050"/>
      <c r="J2" s="1491"/>
      <c r="K2" s="1491"/>
      <c r="L2" s="1491"/>
    </row>
    <row r="3" spans="1:12" ht="24" customHeight="1" x14ac:dyDescent="0.25">
      <c r="A3" s="2050" t="str">
        <f>'سر برگ صفحات'!A3</f>
        <v>سال مالی منتهی به 30 اسفند 1403</v>
      </c>
      <c r="B3" s="2050"/>
      <c r="C3" s="2050"/>
      <c r="D3" s="2050"/>
      <c r="E3" s="2050"/>
      <c r="F3" s="2050"/>
      <c r="G3" s="2050"/>
      <c r="H3" s="2050"/>
      <c r="I3" s="2050"/>
      <c r="J3" s="1491"/>
      <c r="K3" s="1491"/>
      <c r="L3" s="1491"/>
    </row>
    <row r="4" spans="1:12" ht="15" customHeight="1" x14ac:dyDescent="0.25">
      <c r="A4" s="2050"/>
      <c r="B4" s="2050"/>
      <c r="C4" s="2050"/>
      <c r="D4" s="2050"/>
      <c r="E4" s="2050"/>
      <c r="F4" s="2050"/>
      <c r="G4" s="2050"/>
      <c r="H4" s="2050"/>
      <c r="I4" s="2064"/>
      <c r="J4" s="2064"/>
      <c r="K4" s="2064"/>
    </row>
    <row r="5" spans="1:12" s="1412" customFormat="1" ht="20.25" customHeight="1" x14ac:dyDescent="0.25">
      <c r="A5" s="2051" t="s">
        <v>2332</v>
      </c>
      <c r="B5" s="2051"/>
      <c r="C5" s="2051"/>
      <c r="D5" s="2051"/>
      <c r="E5" s="2051"/>
      <c r="F5" s="2051"/>
      <c r="G5" s="2051"/>
      <c r="H5" s="2051"/>
      <c r="I5" s="2051"/>
      <c r="J5" s="2051"/>
      <c r="K5" s="2051"/>
      <c r="L5" s="2051"/>
    </row>
    <row r="6" spans="1:12" s="1412" customFormat="1" ht="27" customHeight="1" thickBot="1" x14ac:dyDescent="0.3">
      <c r="A6" s="2051" t="s">
        <v>2333</v>
      </c>
      <c r="B6" s="2051"/>
      <c r="C6" s="2051"/>
      <c r="D6" s="2051"/>
      <c r="E6" s="2051"/>
      <c r="F6" s="2051"/>
      <c r="G6" s="2051"/>
      <c r="H6" s="2051"/>
      <c r="I6" s="2051"/>
      <c r="J6" s="2051"/>
      <c r="K6" s="2051"/>
      <c r="L6" s="2051"/>
    </row>
    <row r="7" spans="1:12" s="1412" customFormat="1" ht="58.5" customHeight="1" thickBot="1" x14ac:dyDescent="0.3">
      <c r="B7" s="1413" t="s">
        <v>67</v>
      </c>
      <c r="C7" s="1414" t="s">
        <v>395</v>
      </c>
      <c r="D7" s="1414" t="s">
        <v>2069</v>
      </c>
      <c r="E7" s="1414" t="s">
        <v>394</v>
      </c>
      <c r="F7" s="1414" t="s">
        <v>1999</v>
      </c>
      <c r="G7" s="1414" t="s">
        <v>1955</v>
      </c>
      <c r="H7" s="1414" t="s">
        <v>1951</v>
      </c>
      <c r="I7" s="1414" t="s">
        <v>1952</v>
      </c>
    </row>
    <row r="8" spans="1:12" s="1412" customFormat="1" ht="36.75" customHeight="1" x14ac:dyDescent="0.25">
      <c r="B8" s="2065" t="s">
        <v>1953</v>
      </c>
      <c r="C8" s="1415" t="s">
        <v>1848</v>
      </c>
      <c r="D8" s="1415" t="s">
        <v>304</v>
      </c>
      <c r="E8" s="1503" t="s">
        <v>385</v>
      </c>
      <c r="F8" s="1415"/>
      <c r="G8" s="1415"/>
      <c r="H8" s="1563">
        <v>3171247045606</v>
      </c>
      <c r="I8" s="1415">
        <v>375500000000</v>
      </c>
    </row>
    <row r="9" spans="1:12" s="1412" customFormat="1" ht="36.75" customHeight="1" x14ac:dyDescent="0.25">
      <c r="B9" s="2066"/>
      <c r="C9" s="1417" t="s">
        <v>2060</v>
      </c>
      <c r="D9" s="1420"/>
      <c r="E9" s="1501" t="s">
        <v>385</v>
      </c>
      <c r="F9" s="1417"/>
      <c r="G9" s="1417"/>
      <c r="H9" s="1417"/>
      <c r="I9" s="1417">
        <v>1219000000000</v>
      </c>
    </row>
    <row r="10" spans="1:12" s="1412" customFormat="1" ht="18.75" thickBot="1" x14ac:dyDescent="0.3">
      <c r="B10" s="1463"/>
      <c r="C10" s="2067" t="s">
        <v>110</v>
      </c>
      <c r="D10" s="2068"/>
      <c r="E10" s="2069"/>
      <c r="F10" s="1483">
        <f>SUM(F9)</f>
        <v>0</v>
      </c>
      <c r="G10" s="1483">
        <f>SUM(G8:G9)</f>
        <v>0</v>
      </c>
      <c r="H10" s="1419">
        <f>SUM(H8:H8)</f>
        <v>3171247045606</v>
      </c>
      <c r="I10" s="1419">
        <f>SUM(I8:I9)</f>
        <v>1594500000000</v>
      </c>
    </row>
    <row r="11" spans="1:12" s="1412" customFormat="1" ht="18" x14ac:dyDescent="0.25">
      <c r="B11" s="2065" t="s">
        <v>389</v>
      </c>
      <c r="C11" s="1420" t="s">
        <v>1956</v>
      </c>
      <c r="D11" s="1420" t="s">
        <v>2013</v>
      </c>
      <c r="E11" s="1416" t="s">
        <v>385</v>
      </c>
      <c r="F11" s="1487">
        <v>0</v>
      </c>
      <c r="G11" s="1420">
        <f>('ح دریافتنی  یادداشت -17'!G19-'ح دریافتنی  یادداشت -17'!I19)*-1</f>
        <v>-30438985341</v>
      </c>
      <c r="H11" s="1487">
        <v>0</v>
      </c>
      <c r="I11" s="1487">
        <v>0</v>
      </c>
    </row>
    <row r="12" spans="1:12" s="1412" customFormat="1" ht="18" x14ac:dyDescent="0.25">
      <c r="B12" s="2070"/>
      <c r="C12" s="1417" t="s">
        <v>2061</v>
      </c>
      <c r="D12" s="1417" t="s">
        <v>2013</v>
      </c>
      <c r="E12" s="1501" t="s">
        <v>385</v>
      </c>
      <c r="F12" s="1417"/>
      <c r="G12" s="1417">
        <f>('ح دریافتنی  یادداشت -17'!G18-'ح دریافتنی  یادداشت -17'!I18)*-1</f>
        <v>-66298581093</v>
      </c>
      <c r="H12" s="1486">
        <v>0</v>
      </c>
      <c r="I12" s="1486"/>
    </row>
    <row r="13" spans="1:12" s="1412" customFormat="1" ht="18" x14ac:dyDescent="0.25">
      <c r="B13" s="2070"/>
      <c r="C13" s="1417" t="s">
        <v>1659</v>
      </c>
      <c r="D13" s="1417" t="s">
        <v>2013</v>
      </c>
      <c r="E13" s="1501" t="s">
        <v>385</v>
      </c>
      <c r="F13" s="1417"/>
      <c r="G13" s="1417">
        <f>('ح دریافتنی  یادداشت -17'!G20-'ح دریافتنی  یادداشت -17'!I20)*-1</f>
        <v>-32353872286</v>
      </c>
      <c r="H13" s="1486"/>
      <c r="I13" s="1486"/>
    </row>
    <row r="14" spans="1:12" s="1412" customFormat="1" ht="18" x14ac:dyDescent="0.25">
      <c r="B14" s="2066"/>
      <c r="C14" s="1417" t="s">
        <v>1660</v>
      </c>
      <c r="D14" s="1417" t="s">
        <v>2013</v>
      </c>
      <c r="E14" s="1501" t="s">
        <v>385</v>
      </c>
      <c r="F14" s="1417"/>
      <c r="G14" s="1417">
        <f>('ح دریافتنی  یادداشت -17'!G21-'ح دریافتنی  یادداشت -17'!I21)*-1</f>
        <v>-32597879785</v>
      </c>
      <c r="H14" s="1486"/>
      <c r="I14" s="1486"/>
    </row>
    <row r="15" spans="1:12" s="1412" customFormat="1" ht="18.75" thickBot="1" x14ac:dyDescent="0.3">
      <c r="B15" s="2058" t="s">
        <v>110</v>
      </c>
      <c r="C15" s="2059"/>
      <c r="D15" s="1419"/>
      <c r="E15" s="1419"/>
      <c r="F15" s="1419">
        <f>SUM(F11:F12)</f>
        <v>0</v>
      </c>
      <c r="G15" s="1419">
        <f>SUM(G11:G14)</f>
        <v>-161689318505</v>
      </c>
      <c r="H15" s="1490">
        <f>SUM(H11)</f>
        <v>0</v>
      </c>
      <c r="I15" s="1490">
        <f>SUM(I11)</f>
        <v>0</v>
      </c>
      <c r="J15" s="1493">
        <f>G16+F16</f>
        <v>-161689318505</v>
      </c>
    </row>
    <row r="16" spans="1:12" s="1412" customFormat="1" ht="18.75" thickBot="1" x14ac:dyDescent="0.3">
      <c r="B16" s="2060" t="s">
        <v>53</v>
      </c>
      <c r="C16" s="2061"/>
      <c r="D16" s="1421"/>
      <c r="E16" s="1421"/>
      <c r="F16" s="1421">
        <f>SUM(F15,F10)</f>
        <v>0</v>
      </c>
      <c r="G16" s="1421">
        <f>SUM(G15,G10)</f>
        <v>-161689318505</v>
      </c>
      <c r="H16" s="1485">
        <f>H10+H15</f>
        <v>3171247045606</v>
      </c>
      <c r="I16" s="1421">
        <f>I10</f>
        <v>1594500000000</v>
      </c>
    </row>
    <row r="17" spans="1:15" s="1412" customFormat="1" ht="18" x14ac:dyDescent="0.25">
      <c r="C17" s="1088"/>
    </row>
    <row r="18" spans="1:15" s="1412" customFormat="1" ht="18" x14ac:dyDescent="0.25">
      <c r="A18" s="2062" t="s">
        <v>2334</v>
      </c>
      <c r="B18" s="2063"/>
      <c r="C18" s="2063"/>
      <c r="D18" s="2063"/>
      <c r="E18" s="2063"/>
      <c r="F18" s="2063"/>
      <c r="G18" s="2063"/>
      <c r="H18" s="2063"/>
      <c r="I18" s="2063"/>
      <c r="J18" s="2063"/>
      <c r="K18" s="2063"/>
      <c r="L18" s="2063"/>
    </row>
    <row r="19" spans="1:15" s="1412" customFormat="1" ht="20.25" thickBot="1" x14ac:dyDescent="0.3">
      <c r="A19" s="2051" t="s">
        <v>2335</v>
      </c>
      <c r="B19" s="2051"/>
      <c r="C19" s="2051"/>
      <c r="D19" s="2051"/>
      <c r="E19" s="2051"/>
      <c r="F19" s="2051"/>
      <c r="G19" s="2051"/>
      <c r="H19" s="2051"/>
      <c r="I19" s="2051"/>
      <c r="J19" s="2051"/>
      <c r="K19" s="2051"/>
      <c r="L19" s="2051"/>
      <c r="M19" s="2051"/>
      <c r="N19" s="2051"/>
      <c r="O19" s="2051"/>
    </row>
    <row r="20" spans="1:15" s="1412" customFormat="1" ht="19.5" x14ac:dyDescent="0.25">
      <c r="B20" s="2052" t="s">
        <v>67</v>
      </c>
      <c r="C20" s="2055" t="s">
        <v>395</v>
      </c>
      <c r="D20" s="2055" t="s">
        <v>1957</v>
      </c>
      <c r="E20" s="2055" t="s">
        <v>400</v>
      </c>
      <c r="F20" s="2071" t="s">
        <v>2206</v>
      </c>
      <c r="G20" s="2072"/>
      <c r="H20" s="2071" t="s">
        <v>2146</v>
      </c>
      <c r="I20" s="2073"/>
    </row>
    <row r="21" spans="1:15" s="1412" customFormat="1" ht="19.5" x14ac:dyDescent="0.25">
      <c r="B21" s="2053"/>
      <c r="C21" s="2056"/>
      <c r="D21" s="2056"/>
      <c r="E21" s="2056"/>
      <c r="F21" s="2074" t="s">
        <v>180</v>
      </c>
      <c r="G21" s="2075"/>
      <c r="H21" s="2074" t="s">
        <v>180</v>
      </c>
      <c r="I21" s="2076"/>
    </row>
    <row r="22" spans="1:15" s="1412" customFormat="1" ht="20.25" thickBot="1" x14ac:dyDescent="0.3">
      <c r="B22" s="2054"/>
      <c r="C22" s="2057"/>
      <c r="D22" s="2057"/>
      <c r="E22" s="2057"/>
      <c r="F22" s="1422" t="s">
        <v>399</v>
      </c>
      <c r="G22" s="1422" t="s">
        <v>398</v>
      </c>
      <c r="H22" s="1422" t="s">
        <v>399</v>
      </c>
      <c r="I22" s="1423" t="s">
        <v>398</v>
      </c>
    </row>
    <row r="23" spans="1:15" s="1412" customFormat="1" ht="34.5" customHeight="1" x14ac:dyDescent="0.25">
      <c r="B23" s="2065" t="s">
        <v>1953</v>
      </c>
      <c r="C23" s="1415" t="s">
        <v>1848</v>
      </c>
      <c r="D23" s="1477"/>
      <c r="E23" s="1415">
        <f>'ح پرداختنی یادداشت -23'!G108*-1</f>
        <v>-1860313544119</v>
      </c>
      <c r="F23" s="1478"/>
      <c r="G23" s="1502">
        <f>SUM(D23:E23)</f>
        <v>-1860313544119</v>
      </c>
      <c r="H23" s="1500"/>
      <c r="I23" s="1479">
        <v>-175732248513</v>
      </c>
    </row>
    <row r="24" spans="1:15" s="1412" customFormat="1" ht="24.75" customHeight="1" x14ac:dyDescent="0.25">
      <c r="B24" s="2070"/>
      <c r="C24" s="1417" t="s">
        <v>1954</v>
      </c>
      <c r="D24" s="1480"/>
      <c r="E24" s="1747">
        <v>0</v>
      </c>
      <c r="F24" s="1481"/>
      <c r="G24" s="1486">
        <v>0</v>
      </c>
      <c r="H24" s="1481"/>
      <c r="I24" s="1488">
        <v>0</v>
      </c>
    </row>
    <row r="25" spans="1:15" s="1412" customFormat="1" ht="24.75" customHeight="1" x14ac:dyDescent="0.25">
      <c r="B25" s="2070"/>
      <c r="C25" s="1424" t="s">
        <v>1998</v>
      </c>
      <c r="D25" s="1480"/>
      <c r="E25" s="1748">
        <v>0</v>
      </c>
      <c r="F25" s="1482"/>
      <c r="G25" s="1480">
        <v>0</v>
      </c>
      <c r="H25" s="1480"/>
      <c r="I25" s="1489">
        <v>0</v>
      </c>
    </row>
    <row r="26" spans="1:15" s="1412" customFormat="1" ht="24.75" customHeight="1" thickBot="1" x14ac:dyDescent="0.3">
      <c r="B26" s="2060"/>
      <c r="C26" s="1418" t="s">
        <v>110</v>
      </c>
      <c r="D26" s="1483">
        <f t="shared" ref="D26:I26" si="0">SUM(D23:D25)</f>
        <v>0</v>
      </c>
      <c r="E26" s="1419">
        <f t="shared" si="0"/>
        <v>-1860313544119</v>
      </c>
      <c r="F26" s="1483">
        <f t="shared" si="0"/>
        <v>0</v>
      </c>
      <c r="G26" s="1419">
        <f>SUM(G23:G25)</f>
        <v>-1860313544119</v>
      </c>
      <c r="H26" s="1483">
        <f>SUM(H23:H25)</f>
        <v>0</v>
      </c>
      <c r="I26" s="1484">
        <f t="shared" si="0"/>
        <v>-175732248513</v>
      </c>
    </row>
    <row r="27" spans="1:15" s="1412" customFormat="1" ht="33.75" customHeight="1" x14ac:dyDescent="0.25">
      <c r="B27" s="2065" t="s">
        <v>389</v>
      </c>
      <c r="C27" s="1420" t="s">
        <v>1958</v>
      </c>
      <c r="D27" s="1482">
        <f>'ح دریافتنی  یادداشت -17'!G18</f>
        <v>66298581093</v>
      </c>
      <c r="E27" s="1415">
        <f>'ح پرداختنی یادداشت -23'!G22*-1</f>
        <v>0</v>
      </c>
      <c r="F27" s="1415">
        <f>D27+E27</f>
        <v>66298581093</v>
      </c>
      <c r="G27" s="1415"/>
      <c r="H27" s="1420">
        <f>'ح دریافتنی  یادداشت -17'!I18</f>
        <v>0</v>
      </c>
      <c r="I27" s="1749">
        <v>-19908624788</v>
      </c>
    </row>
    <row r="28" spans="1:15" s="1412" customFormat="1" ht="24.75" customHeight="1" x14ac:dyDescent="0.25">
      <c r="B28" s="2070"/>
      <c r="C28" s="1417" t="s">
        <v>1956</v>
      </c>
      <c r="D28" s="1481">
        <f>'ح دریافتنی  یادداشت -17'!G19</f>
        <v>97231208637</v>
      </c>
      <c r="E28" s="1747">
        <v>0</v>
      </c>
      <c r="F28" s="1417">
        <f t="shared" ref="F28:F30" si="1">D28+E28</f>
        <v>97231208637</v>
      </c>
      <c r="G28" s="1417"/>
      <c r="H28" s="1417">
        <v>66792223296</v>
      </c>
      <c r="I28" s="1750">
        <v>0</v>
      </c>
    </row>
    <row r="29" spans="1:15" s="1412" customFormat="1" ht="24.75" customHeight="1" x14ac:dyDescent="0.25">
      <c r="B29" s="2070"/>
      <c r="C29" s="1417" t="s">
        <v>1959</v>
      </c>
      <c r="D29" s="1481">
        <f>'ح دریافتنی  یادداشت -17'!G20</f>
        <v>32353872286</v>
      </c>
      <c r="E29" s="1420">
        <f>'ح پرداختنی یادداشت -23'!G20*-1</f>
        <v>0</v>
      </c>
      <c r="F29" s="1417">
        <f t="shared" si="1"/>
        <v>32353872286</v>
      </c>
      <c r="G29" s="1417"/>
      <c r="H29" s="1747">
        <v>0</v>
      </c>
      <c r="I29" s="1750">
        <v>-61934389477</v>
      </c>
    </row>
    <row r="30" spans="1:15" s="1412" customFormat="1" ht="24.75" customHeight="1" x14ac:dyDescent="0.25">
      <c r="B30" s="2066"/>
      <c r="C30" s="1417" t="s">
        <v>1960</v>
      </c>
      <c r="D30" s="1481">
        <f>'ح دریافتنی  یادداشت -17'!G21</f>
        <v>32597879785</v>
      </c>
      <c r="E30" s="1417">
        <f>'ح پرداختنی یادداشت -23'!G21*-1</f>
        <v>0</v>
      </c>
      <c r="F30" s="1417">
        <f t="shared" si="1"/>
        <v>32597879785</v>
      </c>
      <c r="G30" s="1417"/>
      <c r="H30" s="1747">
        <v>0</v>
      </c>
      <c r="I30" s="1750">
        <v>-60984389475</v>
      </c>
    </row>
    <row r="31" spans="1:15" s="1412" customFormat="1" ht="24.75" customHeight="1" thickBot="1" x14ac:dyDescent="0.3">
      <c r="B31" s="2058" t="s">
        <v>110</v>
      </c>
      <c r="C31" s="2059"/>
      <c r="D31" s="1483">
        <f>SUM(D27:D30)</f>
        <v>228481541801</v>
      </c>
      <c r="E31" s="1419">
        <f>SUM(E27:E30)</f>
        <v>0</v>
      </c>
      <c r="F31" s="1419">
        <f>SUM(F27:F30)</f>
        <v>228481541801</v>
      </c>
      <c r="G31" s="1419">
        <f>SUM(G27:G30)</f>
        <v>0</v>
      </c>
      <c r="H31" s="1419">
        <f t="shared" ref="H31" si="2">SUM(H27:H30)</f>
        <v>66792223296</v>
      </c>
      <c r="I31" s="1751">
        <f>SUM(I27:I30)</f>
        <v>-142827403740</v>
      </c>
    </row>
    <row r="32" spans="1:15" s="1412" customFormat="1" ht="24.75" customHeight="1" thickBot="1" x14ac:dyDescent="0.3">
      <c r="B32" s="2060" t="s">
        <v>53</v>
      </c>
      <c r="C32" s="2061"/>
      <c r="D32" s="1483">
        <f t="shared" ref="D32" si="3">D26+D31</f>
        <v>228481541801</v>
      </c>
      <c r="E32" s="1483">
        <f>E26+E31</f>
        <v>-1860313544119</v>
      </c>
      <c r="F32" s="1419">
        <f>F26+F31</f>
        <v>228481541801</v>
      </c>
      <c r="G32" s="1419">
        <f>G26+G31</f>
        <v>-1860313544119</v>
      </c>
      <c r="H32" s="1419">
        <f>H26+H31</f>
        <v>66792223296</v>
      </c>
      <c r="I32" s="1752">
        <f>I26+I31</f>
        <v>-318559652253</v>
      </c>
    </row>
    <row r="33" spans="1:15" s="1412" customFormat="1" ht="69.75" customHeight="1" x14ac:dyDescent="0.65">
      <c r="A33" s="2077">
        <v>37</v>
      </c>
      <c r="B33" s="2077"/>
      <c r="C33" s="2077"/>
      <c r="D33" s="2077"/>
      <c r="E33" s="2077"/>
      <c r="F33" s="2077"/>
      <c r="G33" s="2077"/>
      <c r="H33" s="2077"/>
      <c r="I33" s="2077"/>
      <c r="J33" s="1492"/>
      <c r="K33" s="1492"/>
      <c r="L33" s="1492"/>
      <c r="M33" s="1492"/>
      <c r="N33" s="1492"/>
      <c r="O33" s="1492"/>
    </row>
    <row r="34" spans="1:15" s="1412" customFormat="1" ht="18" x14ac:dyDescent="0.25">
      <c r="C34" s="1088"/>
    </row>
    <row r="35" spans="1:15" s="1412" customFormat="1" ht="27" customHeight="1" x14ac:dyDescent="0.25"/>
    <row r="36" spans="1:15" s="1412" customFormat="1" ht="29.25" customHeight="1" x14ac:dyDescent="0.25"/>
    <row r="37" spans="1:15" s="1412" customFormat="1" ht="29.25" customHeight="1" x14ac:dyDescent="0.25"/>
    <row r="38" spans="1:15" s="1412" customFormat="1" ht="29.25" customHeight="1" x14ac:dyDescent="0.25"/>
    <row r="39" spans="1:15" s="1412" customFormat="1" ht="35.25" customHeight="1" x14ac:dyDescent="0.25"/>
    <row r="40" spans="1:15" s="1412" customFormat="1" ht="35.25" customHeight="1" x14ac:dyDescent="0.25"/>
    <row r="41" spans="1:15" s="1412" customFormat="1" ht="35.25" customHeight="1" x14ac:dyDescent="0.25"/>
    <row r="42" spans="1:15" s="1412" customFormat="1" ht="35.25" customHeight="1" x14ac:dyDescent="0.25"/>
    <row r="43" spans="1:15" s="1412" customFormat="1" ht="35.25" customHeight="1" x14ac:dyDescent="0.25"/>
    <row r="44" spans="1:15" s="1412" customFormat="1" ht="35.25" customHeight="1" x14ac:dyDescent="0.25"/>
    <row r="45" spans="1:15" s="1412" customFormat="1" ht="35.25" customHeight="1" x14ac:dyDescent="0.25"/>
    <row r="46" spans="1:15" s="1412" customFormat="1" ht="35.25" customHeight="1" x14ac:dyDescent="0.25"/>
    <row r="47" spans="1:15" s="1412" customFormat="1" ht="35.25" customHeight="1" x14ac:dyDescent="0.25"/>
    <row r="48" spans="1:15" s="1412" customFormat="1" ht="35.25" customHeight="1" x14ac:dyDescent="0.25"/>
    <row r="49" spans="1:15" s="1412" customFormat="1" ht="18" x14ac:dyDescent="0.25">
      <c r="C49" s="1088"/>
    </row>
    <row r="50" spans="1:15" s="1412" customFormat="1" ht="18" x14ac:dyDescent="0.25">
      <c r="A50" s="2062" t="s">
        <v>1983</v>
      </c>
      <c r="B50" s="2063"/>
      <c r="C50" s="2063"/>
      <c r="D50" s="2063"/>
      <c r="E50" s="2063"/>
      <c r="F50" s="2063"/>
      <c r="G50" s="2063"/>
      <c r="H50" s="2063"/>
      <c r="I50" s="2063"/>
      <c r="J50" s="2063"/>
      <c r="K50" s="2063"/>
      <c r="L50" s="2063"/>
      <c r="M50" s="2063"/>
      <c r="N50" s="2063"/>
      <c r="O50" s="2063"/>
    </row>
    <row r="51" spans="1:15" s="1412" customFormat="1" ht="18" x14ac:dyDescent="0.25">
      <c r="A51" s="2062" t="s">
        <v>1984</v>
      </c>
      <c r="B51" s="2063"/>
      <c r="C51" s="2063"/>
      <c r="D51" s="2063"/>
      <c r="E51" s="2063"/>
      <c r="F51" s="2063"/>
      <c r="G51" s="2063"/>
      <c r="H51" s="2063"/>
      <c r="I51" s="2063"/>
      <c r="J51" s="2063"/>
      <c r="K51" s="2063"/>
      <c r="L51" s="2063"/>
      <c r="M51" s="2063"/>
      <c r="N51" s="2063"/>
      <c r="O51" s="2063"/>
    </row>
  </sheetData>
  <mergeCells count="28">
    <mergeCell ref="B11:B14"/>
    <mergeCell ref="A50:O50"/>
    <mergeCell ref="A51:O51"/>
    <mergeCell ref="B27:B30"/>
    <mergeCell ref="B31:C31"/>
    <mergeCell ref="F20:G20"/>
    <mergeCell ref="H20:I20"/>
    <mergeCell ref="F21:G21"/>
    <mergeCell ref="H21:I21"/>
    <mergeCell ref="A33:I33"/>
    <mergeCell ref="B23:B26"/>
    <mergeCell ref="B32:C32"/>
    <mergeCell ref="A1:I1"/>
    <mergeCell ref="A19:O19"/>
    <mergeCell ref="B20:B22"/>
    <mergeCell ref="C20:C22"/>
    <mergeCell ref="D20:D22"/>
    <mergeCell ref="E20:E22"/>
    <mergeCell ref="A2:I2"/>
    <mergeCell ref="A3:I3"/>
    <mergeCell ref="B15:C15"/>
    <mergeCell ref="B16:C16"/>
    <mergeCell ref="A18:L18"/>
    <mergeCell ref="A4:K4"/>
    <mergeCell ref="A5:L5"/>
    <mergeCell ref="A6:L6"/>
    <mergeCell ref="B8:B9"/>
    <mergeCell ref="C10:E10"/>
  </mergeCells>
  <printOptions horizontalCentered="1"/>
  <pageMargins left="0.40748031499999998" right="0.40748031499999998" top="0.31496062992126" bottom="0" header="0.31496062992126" footer="0"/>
  <pageSetup paperSize="9" scale="65" orientation="landscape" r:id="rId1"/>
  <rowBreaks count="1" manualBreakCount="1">
    <brk id="33" max="1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7" tint="0.59999389629810485"/>
  </sheetPr>
  <dimension ref="A1:M11"/>
  <sheetViews>
    <sheetView rightToLeft="1" view="pageBreakPreview" zoomScale="91" zoomScaleNormal="100" zoomScaleSheetLayoutView="91" workbookViewId="0">
      <selection activeCell="A10" sqref="A10"/>
    </sheetView>
  </sheetViews>
  <sheetFormatPr defaultRowHeight="29.25" customHeight="1" x14ac:dyDescent="0.25"/>
  <cols>
    <col min="1" max="1" width="35.42578125" style="1201" customWidth="1"/>
    <col min="2" max="2" width="9" style="1201"/>
    <col min="3" max="3" width="18.7109375" style="1201" customWidth="1"/>
    <col min="4" max="4" width="2.5703125" style="1201" customWidth="1"/>
    <col min="5" max="5" width="19.42578125" style="1201" bestFit="1" customWidth="1"/>
    <col min="6" max="10" width="9" style="1201"/>
    <col min="11" max="11" width="15.42578125" style="1903" customWidth="1"/>
    <col min="12" max="12" width="9" style="1201"/>
    <col min="13" max="13" width="20" style="1903" customWidth="1"/>
    <col min="14" max="25" width="9" style="1201"/>
    <col min="26" max="16323" width="14.42578125" style="1201" bestFit="1" customWidth="1"/>
    <col min="16324" max="16384" width="9" style="1201"/>
  </cols>
  <sheetData>
    <row r="1" spans="1:13" ht="29.25" customHeight="1" x14ac:dyDescent="0.25">
      <c r="A1" s="2078" t="str">
        <f>'[16]سر برگ صفحات'!A1</f>
        <v>شرکت داروسازان التیام (سهامی خاص)</v>
      </c>
      <c r="B1" s="2078"/>
      <c r="C1" s="2078"/>
      <c r="D1" s="2078"/>
      <c r="E1" s="2078"/>
    </row>
    <row r="2" spans="1:13" ht="29.25" customHeight="1" x14ac:dyDescent="0.25">
      <c r="A2" s="2078" t="str">
        <f>'[16]سر برگ صفحات'!A16</f>
        <v>يادداشتهاي توضيحي صورت هاي مالي</v>
      </c>
      <c r="B2" s="2078"/>
      <c r="C2" s="2078"/>
      <c r="D2" s="2078"/>
      <c r="E2" s="2078"/>
    </row>
    <row r="3" spans="1:13" ht="29.25" customHeight="1" x14ac:dyDescent="0.25">
      <c r="A3" s="2078" t="str">
        <f>'سر برگ صفحات'!A3</f>
        <v>سال مالی منتهی به 30 اسفند 1403</v>
      </c>
      <c r="B3" s="2078"/>
      <c r="C3" s="2078"/>
      <c r="D3" s="2078"/>
      <c r="E3" s="2078"/>
    </row>
    <row r="4" spans="1:13" ht="29.25" customHeight="1" x14ac:dyDescent="0.25">
      <c r="A4" s="1494"/>
      <c r="B4" s="1494"/>
      <c r="C4" s="1494"/>
      <c r="D4" s="1494"/>
      <c r="E4" s="1494"/>
    </row>
    <row r="5" spans="1:13" ht="29.25" customHeight="1" x14ac:dyDescent="0.25">
      <c r="A5" s="1321" t="s">
        <v>2336</v>
      </c>
    </row>
    <row r="6" spans="1:13" ht="39" customHeight="1" x14ac:dyDescent="0.25">
      <c r="A6" s="2030" t="s">
        <v>2145</v>
      </c>
      <c r="B6" s="2030"/>
      <c r="C6" s="2030"/>
      <c r="D6" s="2030"/>
      <c r="E6" s="2030"/>
    </row>
    <row r="7" spans="1:13" ht="25.5" customHeight="1" x14ac:dyDescent="0.25">
      <c r="A7" s="1096"/>
      <c r="C7" s="1330"/>
      <c r="E7" s="1330"/>
    </row>
    <row r="8" spans="1:13" s="1359" customFormat="1" ht="29.25" customHeight="1" x14ac:dyDescent="0.25">
      <c r="A8" s="1304" t="s">
        <v>2337</v>
      </c>
      <c r="B8" s="1357"/>
      <c r="C8" s="1358"/>
      <c r="E8" s="1360"/>
      <c r="H8" s="1361"/>
      <c r="I8" s="1361"/>
      <c r="J8" s="1362"/>
      <c r="K8" s="1904"/>
      <c r="L8" s="1363"/>
      <c r="M8" s="1904"/>
    </row>
    <row r="9" spans="1:13" s="1359" customFormat="1" ht="45.75" customHeight="1" x14ac:dyDescent="0.25">
      <c r="A9" s="2079" t="s">
        <v>1885</v>
      </c>
      <c r="B9" s="2079"/>
      <c r="C9" s="2079"/>
      <c r="D9" s="2079"/>
      <c r="E9" s="2079"/>
      <c r="F9" s="1364"/>
      <c r="G9" s="1364"/>
      <c r="H9" s="1361"/>
      <c r="I9" s="1361"/>
      <c r="J9" s="1362"/>
      <c r="K9" s="1904"/>
      <c r="L9" s="1363"/>
      <c r="M9" s="1904"/>
    </row>
    <row r="10" spans="1:13" s="1359" customFormat="1" ht="255.75" customHeight="1" x14ac:dyDescent="0.25">
      <c r="A10" s="1340"/>
      <c r="B10" s="1340"/>
      <c r="C10" s="1340"/>
      <c r="D10" s="1340"/>
      <c r="E10" s="1340"/>
      <c r="F10" s="1364"/>
      <c r="G10" s="1364"/>
      <c r="H10" s="1361"/>
      <c r="I10" s="1361"/>
      <c r="J10" s="1362"/>
      <c r="K10" s="1904"/>
      <c r="L10" s="1363"/>
      <c r="M10" s="1904"/>
    </row>
    <row r="11" spans="1:13" ht="108" customHeight="1" x14ac:dyDescent="0.6">
      <c r="A11" s="1946">
        <v>38</v>
      </c>
      <c r="B11" s="1946"/>
      <c r="C11" s="1946"/>
      <c r="D11" s="1946"/>
      <c r="E11" s="1946"/>
    </row>
  </sheetData>
  <mergeCells count="6">
    <mergeCell ref="A11:E11"/>
    <mergeCell ref="A6:E6"/>
    <mergeCell ref="A1:E1"/>
    <mergeCell ref="A2:E2"/>
    <mergeCell ref="A3:E3"/>
    <mergeCell ref="A9:E9"/>
  </mergeCells>
  <printOptions horizontalCentered="1"/>
  <pageMargins left="0.15748031496063" right="0.7" top="0.48622047200000001" bottom="0" header="0.40748031499999998"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18"/>
  <sheetViews>
    <sheetView rightToLeft="1" view="pageBreakPreview" topLeftCell="A7" zoomScaleNormal="100" zoomScaleSheetLayoutView="100" workbookViewId="0">
      <selection activeCell="L12" sqref="L12"/>
    </sheetView>
  </sheetViews>
  <sheetFormatPr defaultColWidth="9" defaultRowHeight="37.5" customHeight="1" x14ac:dyDescent="0.25"/>
  <cols>
    <col min="1" max="1" width="4.28515625" style="1201" customWidth="1"/>
    <col min="2" max="2" width="25.28515625" style="1201" customWidth="1"/>
    <col min="3" max="3" width="1.5703125" style="1201" customWidth="1"/>
    <col min="4" max="4" width="19.5703125" style="1201" customWidth="1"/>
    <col min="5" max="5" width="1.5703125" style="1201" customWidth="1"/>
    <col min="6" max="6" width="15.7109375" style="1201" customWidth="1"/>
    <col min="7" max="7" width="1.5703125" style="1201" customWidth="1"/>
    <col min="8" max="8" width="15.85546875" style="1201" customWidth="1"/>
    <col min="9" max="9" width="1.5703125" style="1201" customWidth="1"/>
    <col min="10" max="10" width="16" style="1201" customWidth="1"/>
    <col min="11" max="11" width="1.42578125" style="1201" customWidth="1"/>
    <col min="12" max="12" width="18.28515625" style="1201" customWidth="1"/>
    <col min="13" max="16384" width="9" style="1201"/>
  </cols>
  <sheetData>
    <row r="1" spans="1:12" ht="30.75" customHeight="1" x14ac:dyDescent="0.25">
      <c r="A1" s="2078" t="s">
        <v>1352</v>
      </c>
      <c r="B1" s="2078"/>
      <c r="C1" s="2078"/>
      <c r="D1" s="2078"/>
      <c r="E1" s="2078"/>
      <c r="F1" s="2078"/>
      <c r="G1" s="2078"/>
      <c r="H1" s="2078"/>
      <c r="I1" s="2078"/>
      <c r="J1" s="2078"/>
      <c r="K1" s="2078"/>
      <c r="L1" s="2078"/>
    </row>
    <row r="2" spans="1:12" ht="30.75" customHeight="1" x14ac:dyDescent="0.25">
      <c r="A2" s="2078" t="s">
        <v>483</v>
      </c>
      <c r="B2" s="2078"/>
      <c r="C2" s="2078"/>
      <c r="D2" s="2078"/>
      <c r="E2" s="2078"/>
      <c r="F2" s="2078"/>
      <c r="G2" s="2078"/>
      <c r="H2" s="2078"/>
      <c r="I2" s="2078"/>
      <c r="J2" s="2078"/>
      <c r="K2" s="2078"/>
      <c r="L2" s="2078"/>
    </row>
    <row r="3" spans="1:12" ht="30.75" customHeight="1" x14ac:dyDescent="0.25">
      <c r="A3" s="2078" t="str">
        <f>'سر برگ صفحات'!A3</f>
        <v>سال مالی منتهی به 30 اسفند 1403</v>
      </c>
      <c r="B3" s="2078"/>
      <c r="C3" s="2078"/>
      <c r="D3" s="2078"/>
      <c r="E3" s="2078"/>
      <c r="F3" s="2078"/>
      <c r="G3" s="2078"/>
      <c r="H3" s="2078"/>
      <c r="I3" s="2078"/>
      <c r="J3" s="2078"/>
      <c r="K3" s="2078"/>
      <c r="L3" s="2078"/>
    </row>
    <row r="4" spans="1:12" s="1096" customFormat="1" ht="35.25" customHeight="1" x14ac:dyDescent="0.25">
      <c r="A4" s="2030" t="s">
        <v>1982</v>
      </c>
      <c r="B4" s="2030"/>
      <c r="C4" s="2030"/>
      <c r="D4" s="2030"/>
      <c r="E4" s="2030"/>
      <c r="F4" s="2030"/>
      <c r="G4" s="2030"/>
      <c r="H4" s="2030"/>
      <c r="I4" s="2030"/>
      <c r="J4" s="2030"/>
      <c r="K4" s="2030"/>
      <c r="L4" s="2030"/>
    </row>
    <row r="5" spans="1:12" s="1096" customFormat="1" ht="35.25" customHeight="1" x14ac:dyDescent="0.25">
      <c r="A5" s="1327"/>
      <c r="J5" s="1345"/>
    </row>
    <row r="6" spans="1:12" s="1325" customFormat="1" ht="31.5" customHeight="1" x14ac:dyDescent="0.25">
      <c r="D6" s="1346" t="s">
        <v>346</v>
      </c>
      <c r="E6" s="1346"/>
      <c r="F6" s="2081" t="s">
        <v>345</v>
      </c>
      <c r="G6" s="2081"/>
      <c r="H6" s="2081"/>
      <c r="I6" s="2081"/>
      <c r="J6" s="2081"/>
      <c r="K6" s="1346"/>
      <c r="L6" s="1346" t="s">
        <v>1545</v>
      </c>
    </row>
    <row r="7" spans="1:12" s="1325" customFormat="1" ht="31.5" customHeight="1" x14ac:dyDescent="0.25">
      <c r="D7" s="1347" t="s">
        <v>1545</v>
      </c>
      <c r="E7" s="1346"/>
      <c r="F7" s="1348" t="s">
        <v>344</v>
      </c>
      <c r="G7" s="1346"/>
      <c r="H7" s="1348" t="s">
        <v>342</v>
      </c>
      <c r="I7" s="1346"/>
      <c r="J7" s="1348" t="s">
        <v>341</v>
      </c>
      <c r="K7" s="1346"/>
      <c r="L7" s="1347" t="s">
        <v>340</v>
      </c>
    </row>
    <row r="8" spans="1:12" s="1096" customFormat="1" ht="31.5" customHeight="1" x14ac:dyDescent="0.25">
      <c r="B8" s="1325" t="s">
        <v>339</v>
      </c>
      <c r="D8" s="1330"/>
      <c r="E8" s="1330"/>
      <c r="F8" s="1330"/>
      <c r="G8" s="1330"/>
      <c r="H8" s="1330"/>
      <c r="I8" s="1330"/>
      <c r="J8" s="1330"/>
      <c r="K8" s="1330"/>
      <c r="L8" s="1330"/>
    </row>
    <row r="9" spans="1:12" s="1096" customFormat="1" ht="31.5" customHeight="1" x14ac:dyDescent="0.25">
      <c r="B9" s="1096" t="s">
        <v>1851</v>
      </c>
      <c r="D9" s="1330"/>
      <c r="E9" s="1330"/>
      <c r="F9" s="1330"/>
      <c r="G9" s="1330"/>
      <c r="H9" s="1330"/>
      <c r="I9" s="1330"/>
      <c r="J9" s="1330"/>
      <c r="K9" s="1330"/>
      <c r="L9" s="1330"/>
    </row>
    <row r="10" spans="1:12" s="1096" customFormat="1" ht="31.5" customHeight="1" x14ac:dyDescent="0.25">
      <c r="B10" s="1096" t="s">
        <v>24</v>
      </c>
      <c r="D10" s="1330"/>
      <c r="E10" s="1330"/>
      <c r="F10" s="1330"/>
      <c r="G10" s="1330"/>
      <c r="H10" s="1330"/>
      <c r="I10" s="1330"/>
      <c r="J10" s="1330"/>
      <c r="K10" s="1330"/>
      <c r="L10" s="1330"/>
    </row>
    <row r="11" spans="1:12" s="1096" customFormat="1" ht="31.5" customHeight="1" x14ac:dyDescent="0.25">
      <c r="B11" s="1096" t="s">
        <v>1852</v>
      </c>
      <c r="D11" s="1330"/>
      <c r="E11" s="1330"/>
      <c r="F11" s="1330"/>
      <c r="G11" s="1330"/>
      <c r="H11" s="1330"/>
      <c r="I11" s="1330"/>
      <c r="J11" s="1330"/>
      <c r="K11" s="1330"/>
      <c r="L11" s="1330"/>
    </row>
    <row r="12" spans="1:12" s="1096" customFormat="1" ht="31.5" customHeight="1" x14ac:dyDescent="0.25">
      <c r="B12" s="1096" t="s">
        <v>1853</v>
      </c>
      <c r="D12" s="1330"/>
      <c r="E12" s="1330"/>
      <c r="F12" s="1330"/>
      <c r="G12" s="1330"/>
      <c r="H12" s="1330"/>
      <c r="I12" s="1330"/>
      <c r="J12" s="1330"/>
      <c r="K12" s="1330"/>
      <c r="L12" s="1330"/>
    </row>
    <row r="13" spans="1:12" s="1096" customFormat="1" ht="31.5" customHeight="1" x14ac:dyDescent="0.25">
      <c r="B13" s="1096" t="s">
        <v>1854</v>
      </c>
      <c r="D13" s="1330"/>
      <c r="E13" s="1330"/>
      <c r="F13" s="1330"/>
      <c r="G13" s="1330"/>
      <c r="H13" s="1330"/>
      <c r="I13" s="1330"/>
      <c r="J13" s="1330"/>
      <c r="K13" s="1330"/>
      <c r="L13" s="1330"/>
    </row>
    <row r="14" spans="1:12" s="1096" customFormat="1" ht="31.5" customHeight="1" x14ac:dyDescent="0.25">
      <c r="B14" s="1096" t="s">
        <v>52</v>
      </c>
      <c r="D14" s="1330"/>
      <c r="E14" s="1330"/>
      <c r="F14" s="1330"/>
      <c r="G14" s="1330"/>
      <c r="H14" s="1330"/>
      <c r="I14" s="1330"/>
      <c r="J14" s="1330"/>
      <c r="K14" s="1330"/>
      <c r="L14" s="1330"/>
    </row>
    <row r="15" spans="1:12" s="1096" customFormat="1" ht="31.5" customHeight="1" x14ac:dyDescent="0.25">
      <c r="B15" s="1096" t="s">
        <v>1662</v>
      </c>
      <c r="D15" s="1330"/>
      <c r="E15" s="1330"/>
      <c r="F15" s="1330"/>
      <c r="G15" s="1330"/>
      <c r="H15" s="1330"/>
      <c r="I15" s="1330"/>
      <c r="J15" s="1330"/>
      <c r="K15" s="1330"/>
      <c r="L15" s="1330"/>
    </row>
    <row r="16" spans="1:12" s="1096" customFormat="1" ht="35.25" customHeight="1" thickBot="1" x14ac:dyDescent="0.3">
      <c r="D16" s="1330"/>
      <c r="E16" s="1330"/>
      <c r="F16" s="1367">
        <f>SUM(F9:F15)</f>
        <v>0</v>
      </c>
      <c r="G16" s="1353"/>
      <c r="H16" s="1367">
        <v>0</v>
      </c>
      <c r="I16" s="1353"/>
      <c r="J16" s="1367">
        <f>SUM(J9:J15)</f>
        <v>0</v>
      </c>
      <c r="K16" s="1330"/>
      <c r="L16" s="1330"/>
    </row>
    <row r="17" spans="1:12" s="1096" customFormat="1" ht="35.25" customHeight="1" thickTop="1" x14ac:dyDescent="0.25">
      <c r="D17" s="1330"/>
      <c r="E17" s="1330"/>
      <c r="F17" s="1330"/>
      <c r="G17" s="1330"/>
      <c r="H17" s="1330"/>
      <c r="I17" s="1330"/>
      <c r="K17" s="1330"/>
      <c r="L17" s="1330"/>
    </row>
    <row r="18" spans="1:12" ht="37.5" customHeight="1" x14ac:dyDescent="0.25">
      <c r="A18" s="2080">
        <v>38</v>
      </c>
      <c r="B18" s="2080"/>
      <c r="C18" s="2080"/>
      <c r="D18" s="2080"/>
      <c r="E18" s="2080"/>
      <c r="F18" s="2080"/>
      <c r="G18" s="2080"/>
      <c r="H18" s="2080"/>
      <c r="I18" s="2080"/>
      <c r="J18" s="2080"/>
      <c r="K18" s="2080"/>
      <c r="L18" s="2080"/>
    </row>
  </sheetData>
  <mergeCells count="6">
    <mergeCell ref="A18:L18"/>
    <mergeCell ref="A4:L4"/>
    <mergeCell ref="F6:J6"/>
    <mergeCell ref="A1:L1"/>
    <mergeCell ref="A2:L2"/>
    <mergeCell ref="A3:L3"/>
  </mergeCells>
  <printOptions horizontalCentered="1"/>
  <pageMargins left="0.19685039370078741" right="0.15748031496062992" top="0.23622047244094491" bottom="0.19685039370078741" header="0.15748031496062992" footer="0.15748031496062992"/>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50"/>
  </sheetPr>
  <dimension ref="A1:AN26"/>
  <sheetViews>
    <sheetView rightToLeft="1" view="pageBreakPreview" topLeftCell="A9" zoomScaleNormal="100" zoomScaleSheetLayoutView="100" workbookViewId="0">
      <selection activeCell="H9" sqref="H9"/>
    </sheetView>
  </sheetViews>
  <sheetFormatPr defaultRowHeight="30" customHeight="1" x14ac:dyDescent="0.25"/>
  <cols>
    <col min="1" max="1" width="6" style="24" customWidth="1"/>
    <col min="2" max="2" width="13.28515625" style="274" customWidth="1"/>
    <col min="3" max="3" width="1.42578125" style="276" customWidth="1"/>
    <col min="4" max="4" width="10.42578125" style="276" customWidth="1"/>
    <col min="5" max="5" width="1.42578125" style="276" customWidth="1"/>
    <col min="6" max="6" width="10.140625" style="276" bestFit="1" customWidth="1"/>
    <col min="7" max="7" width="1.42578125" style="276" customWidth="1"/>
    <col min="8" max="8" width="11.42578125" style="276" customWidth="1"/>
    <col min="9" max="9" width="1.42578125" style="276" customWidth="1"/>
    <col min="10" max="10" width="15.5703125" style="276" bestFit="1" customWidth="1"/>
    <col min="11" max="11" width="1.42578125" style="276" customWidth="1"/>
    <col min="12" max="12" width="15.42578125" style="276" customWidth="1"/>
    <col min="13" max="13" width="1.42578125" style="276" customWidth="1"/>
    <col min="14" max="14" width="17.42578125" style="276" bestFit="1" customWidth="1"/>
    <col min="15" max="16" width="0.28515625" style="264" customWidth="1"/>
    <col min="17" max="17" width="16.140625" style="264" bestFit="1" customWidth="1"/>
    <col min="18" max="18" width="16.140625" style="264" customWidth="1"/>
    <col min="19" max="19" width="14.42578125" style="264" customWidth="1"/>
    <col min="20" max="20" width="0.85546875" style="264" customWidth="1"/>
    <col min="21" max="21" width="11.42578125" style="264" customWidth="1"/>
    <col min="22" max="22" width="0.85546875" style="264" customWidth="1"/>
    <col min="23" max="23" width="11.42578125" style="264" customWidth="1"/>
    <col min="24" max="24" width="0.85546875" style="264" customWidth="1"/>
    <col min="25" max="25" width="11.42578125" style="264" customWidth="1"/>
    <col min="26" max="26" width="0.85546875" style="264" customWidth="1"/>
    <col min="27" max="27" width="11.42578125" style="264" customWidth="1"/>
    <col min="28" max="28" width="1" style="264" customWidth="1"/>
    <col min="29" max="29" width="9.85546875" style="264" customWidth="1"/>
    <col min="30" max="30" width="0.85546875" style="264" customWidth="1"/>
    <col min="31" max="31" width="11.42578125" style="264" customWidth="1"/>
    <col min="32" max="32" width="1" style="264" customWidth="1"/>
    <col min="33" max="33" width="11.42578125" style="264" customWidth="1"/>
    <col min="34" max="34" width="0.85546875" style="264" customWidth="1"/>
    <col min="35" max="35" width="11.42578125" style="264" customWidth="1"/>
    <col min="36" max="36" width="1.85546875" style="264" customWidth="1"/>
    <col min="37" max="37" width="11.42578125" style="266" customWidth="1"/>
    <col min="38" max="38" width="15.140625" style="266" bestFit="1" customWidth="1"/>
    <col min="39" max="39" width="5" style="264" customWidth="1"/>
    <col min="40" max="40" width="10.42578125" style="264" bestFit="1" customWidth="1"/>
    <col min="41" max="41" width="5" style="264" customWidth="1"/>
    <col min="42" max="42" width="10.42578125" style="264" bestFit="1" customWidth="1"/>
    <col min="43" max="45" width="9" style="264"/>
    <col min="46" max="46" width="10.42578125" style="264" bestFit="1" customWidth="1"/>
    <col min="47" max="275" width="9" style="264"/>
    <col min="276" max="276" width="3.42578125" style="264" customWidth="1"/>
    <col min="277" max="277" width="4.85546875" style="264" customWidth="1"/>
    <col min="278" max="278" width="5.42578125" style="264" customWidth="1"/>
    <col min="279" max="279" width="31.140625" style="264" customWidth="1"/>
    <col min="280" max="280" width="7.5703125" style="264" customWidth="1"/>
    <col min="281" max="281" width="2.42578125" style="264" customWidth="1"/>
    <col min="282" max="282" width="11.42578125" style="264" customWidth="1"/>
    <col min="283" max="283" width="2.42578125" style="264" customWidth="1"/>
    <col min="284" max="284" width="11.42578125" style="264" customWidth="1"/>
    <col min="285" max="285" width="2.42578125" style="264" customWidth="1"/>
    <col min="286" max="286" width="10.85546875" style="264" customWidth="1"/>
    <col min="287" max="287" width="2.42578125" style="264" customWidth="1"/>
    <col min="288" max="288" width="11.140625" style="264" customWidth="1"/>
    <col min="289" max="289" width="1.85546875" style="264" customWidth="1"/>
    <col min="290" max="290" width="11" style="264" customWidth="1"/>
    <col min="291" max="291" width="0.85546875" style="264" customWidth="1"/>
    <col min="292" max="292" width="1.85546875" style="264" customWidth="1"/>
    <col min="293" max="293" width="11.85546875" style="264" bestFit="1" customWidth="1"/>
    <col min="294" max="294" width="15.140625" style="264" bestFit="1" customWidth="1"/>
    <col min="295" max="295" width="5" style="264" customWidth="1"/>
    <col min="296" max="296" width="10.42578125" style="264" bestFit="1" customWidth="1"/>
    <col min="297" max="297" width="5" style="264" customWidth="1"/>
    <col min="298" max="298" width="10.42578125" style="264" bestFit="1" customWidth="1"/>
    <col min="299" max="301" width="9" style="264"/>
    <col min="302" max="302" width="10.42578125" style="264" bestFit="1" customWidth="1"/>
    <col min="303" max="531" width="9" style="264"/>
    <col min="532" max="532" width="3.42578125" style="264" customWidth="1"/>
    <col min="533" max="533" width="4.85546875" style="264" customWidth="1"/>
    <col min="534" max="534" width="5.42578125" style="264" customWidth="1"/>
    <col min="535" max="535" width="31.140625" style="264" customWidth="1"/>
    <col min="536" max="536" width="7.5703125" style="264" customWidth="1"/>
    <col min="537" max="537" width="2.42578125" style="264" customWidth="1"/>
    <col min="538" max="538" width="11.42578125" style="264" customWidth="1"/>
    <col min="539" max="539" width="2.42578125" style="264" customWidth="1"/>
    <col min="540" max="540" width="11.42578125" style="264" customWidth="1"/>
    <col min="541" max="541" width="2.42578125" style="264" customWidth="1"/>
    <col min="542" max="542" width="10.85546875" style="264" customWidth="1"/>
    <col min="543" max="543" width="2.42578125" style="264" customWidth="1"/>
    <col min="544" max="544" width="11.140625" style="264" customWidth="1"/>
    <col min="545" max="545" width="1.85546875" style="264" customWidth="1"/>
    <col min="546" max="546" width="11" style="264" customWidth="1"/>
    <col min="547" max="547" width="0.85546875" style="264" customWidth="1"/>
    <col min="548" max="548" width="1.85546875" style="264" customWidth="1"/>
    <col min="549" max="549" width="11.85546875" style="264" bestFit="1" customWidth="1"/>
    <col min="550" max="550" width="15.140625" style="264" bestFit="1" customWidth="1"/>
    <col min="551" max="551" width="5" style="264" customWidth="1"/>
    <col min="552" max="552" width="10.42578125" style="264" bestFit="1" customWidth="1"/>
    <col min="553" max="553" width="5" style="264" customWidth="1"/>
    <col min="554" max="554" width="10.42578125" style="264" bestFit="1" customWidth="1"/>
    <col min="555" max="557" width="9" style="264"/>
    <col min="558" max="558" width="10.42578125" style="264" bestFit="1" customWidth="1"/>
    <col min="559" max="787" width="9" style="264"/>
    <col min="788" max="788" width="3.42578125" style="264" customWidth="1"/>
    <col min="789" max="789" width="4.85546875" style="264" customWidth="1"/>
    <col min="790" max="790" width="5.42578125" style="264" customWidth="1"/>
    <col min="791" max="791" width="31.140625" style="264" customWidth="1"/>
    <col min="792" max="792" width="7.5703125" style="264" customWidth="1"/>
    <col min="793" max="793" width="2.42578125" style="264" customWidth="1"/>
    <col min="794" max="794" width="11.42578125" style="264" customWidth="1"/>
    <col min="795" max="795" width="2.42578125" style="264" customWidth="1"/>
    <col min="796" max="796" width="11.42578125" style="264" customWidth="1"/>
    <col min="797" max="797" width="2.42578125" style="264" customWidth="1"/>
    <col min="798" max="798" width="10.85546875" style="264" customWidth="1"/>
    <col min="799" max="799" width="2.42578125" style="264" customWidth="1"/>
    <col min="800" max="800" width="11.140625" style="264" customWidth="1"/>
    <col min="801" max="801" width="1.85546875" style="264" customWidth="1"/>
    <col min="802" max="802" width="11" style="264" customWidth="1"/>
    <col min="803" max="803" width="0.85546875" style="264" customWidth="1"/>
    <col min="804" max="804" width="1.85546875" style="264" customWidth="1"/>
    <col min="805" max="805" width="11.85546875" style="264" bestFit="1" customWidth="1"/>
    <col min="806" max="806" width="15.140625" style="264" bestFit="1" customWidth="1"/>
    <col min="807" max="807" width="5" style="264" customWidth="1"/>
    <col min="808" max="808" width="10.42578125" style="264" bestFit="1" customWidth="1"/>
    <col min="809" max="809" width="5" style="264" customWidth="1"/>
    <col min="810" max="810" width="10.42578125" style="264" bestFit="1" customWidth="1"/>
    <col min="811" max="813" width="9" style="264"/>
    <col min="814" max="814" width="10.42578125" style="264" bestFit="1" customWidth="1"/>
    <col min="815" max="1043" width="9" style="264"/>
    <col min="1044" max="1044" width="3.42578125" style="264" customWidth="1"/>
    <col min="1045" max="1045" width="4.85546875" style="264" customWidth="1"/>
    <col min="1046" max="1046" width="5.42578125" style="264" customWidth="1"/>
    <col min="1047" max="1047" width="31.140625" style="264" customWidth="1"/>
    <col min="1048" max="1048" width="7.5703125" style="264" customWidth="1"/>
    <col min="1049" max="1049" width="2.42578125" style="264" customWidth="1"/>
    <col min="1050" max="1050" width="11.42578125" style="264" customWidth="1"/>
    <col min="1051" max="1051" width="2.42578125" style="264" customWidth="1"/>
    <col min="1052" max="1052" width="11.42578125" style="264" customWidth="1"/>
    <col min="1053" max="1053" width="2.42578125" style="264" customWidth="1"/>
    <col min="1054" max="1054" width="10.85546875" style="264" customWidth="1"/>
    <col min="1055" max="1055" width="2.42578125" style="264" customWidth="1"/>
    <col min="1056" max="1056" width="11.140625" style="264" customWidth="1"/>
    <col min="1057" max="1057" width="1.85546875" style="264" customWidth="1"/>
    <col min="1058" max="1058" width="11" style="264" customWidth="1"/>
    <col min="1059" max="1059" width="0.85546875" style="264" customWidth="1"/>
    <col min="1060" max="1060" width="1.85546875" style="264" customWidth="1"/>
    <col min="1061" max="1061" width="11.85546875" style="264" bestFit="1" customWidth="1"/>
    <col min="1062" max="1062" width="15.140625" style="264" bestFit="1" customWidth="1"/>
    <col min="1063" max="1063" width="5" style="264" customWidth="1"/>
    <col min="1064" max="1064" width="10.42578125" style="264" bestFit="1" customWidth="1"/>
    <col min="1065" max="1065" width="5" style="264" customWidth="1"/>
    <col min="1066" max="1066" width="10.42578125" style="264" bestFit="1" customWidth="1"/>
    <col min="1067" max="1069" width="9" style="264"/>
    <col min="1070" max="1070" width="10.42578125" style="264" bestFit="1" customWidth="1"/>
    <col min="1071" max="1299" width="9" style="264"/>
    <col min="1300" max="1300" width="3.42578125" style="264" customWidth="1"/>
    <col min="1301" max="1301" width="4.85546875" style="264" customWidth="1"/>
    <col min="1302" max="1302" width="5.42578125" style="264" customWidth="1"/>
    <col min="1303" max="1303" width="31.140625" style="264" customWidth="1"/>
    <col min="1304" max="1304" width="7.5703125" style="264" customWidth="1"/>
    <col min="1305" max="1305" width="2.42578125" style="264" customWidth="1"/>
    <col min="1306" max="1306" width="11.42578125" style="264" customWidth="1"/>
    <col min="1307" max="1307" width="2.42578125" style="264" customWidth="1"/>
    <col min="1308" max="1308" width="11.42578125" style="264" customWidth="1"/>
    <col min="1309" max="1309" width="2.42578125" style="264" customWidth="1"/>
    <col min="1310" max="1310" width="10.85546875" style="264" customWidth="1"/>
    <col min="1311" max="1311" width="2.42578125" style="264" customWidth="1"/>
    <col min="1312" max="1312" width="11.140625" style="264" customWidth="1"/>
    <col min="1313" max="1313" width="1.85546875" style="264" customWidth="1"/>
    <col min="1314" max="1314" width="11" style="264" customWidth="1"/>
    <col min="1315" max="1315" width="0.85546875" style="264" customWidth="1"/>
    <col min="1316" max="1316" width="1.85546875" style="264" customWidth="1"/>
    <col min="1317" max="1317" width="11.85546875" style="264" bestFit="1" customWidth="1"/>
    <col min="1318" max="1318" width="15.140625" style="264" bestFit="1" customWidth="1"/>
    <col min="1319" max="1319" width="5" style="264" customWidth="1"/>
    <col min="1320" max="1320" width="10.42578125" style="264" bestFit="1" customWidth="1"/>
    <col min="1321" max="1321" width="5" style="264" customWidth="1"/>
    <col min="1322" max="1322" width="10.42578125" style="264" bestFit="1" customWidth="1"/>
    <col min="1323" max="1325" width="9" style="264"/>
    <col min="1326" max="1326" width="10.42578125" style="264" bestFit="1" customWidth="1"/>
    <col min="1327" max="1555" width="9" style="264"/>
    <col min="1556" max="1556" width="3.42578125" style="264" customWidth="1"/>
    <col min="1557" max="1557" width="4.85546875" style="264" customWidth="1"/>
    <col min="1558" max="1558" width="5.42578125" style="264" customWidth="1"/>
    <col min="1559" max="1559" width="31.140625" style="264" customWidth="1"/>
    <col min="1560" max="1560" width="7.5703125" style="264" customWidth="1"/>
    <col min="1561" max="1561" width="2.42578125" style="264" customWidth="1"/>
    <col min="1562" max="1562" width="11.42578125" style="264" customWidth="1"/>
    <col min="1563" max="1563" width="2.42578125" style="264" customWidth="1"/>
    <col min="1564" max="1564" width="11.42578125" style="264" customWidth="1"/>
    <col min="1565" max="1565" width="2.42578125" style="264" customWidth="1"/>
    <col min="1566" max="1566" width="10.85546875" style="264" customWidth="1"/>
    <col min="1567" max="1567" width="2.42578125" style="264" customWidth="1"/>
    <col min="1568" max="1568" width="11.140625" style="264" customWidth="1"/>
    <col min="1569" max="1569" width="1.85546875" style="264" customWidth="1"/>
    <col min="1570" max="1570" width="11" style="264" customWidth="1"/>
    <col min="1571" max="1571" width="0.85546875" style="264" customWidth="1"/>
    <col min="1572" max="1572" width="1.85546875" style="264" customWidth="1"/>
    <col min="1573" max="1573" width="11.85546875" style="264" bestFit="1" customWidth="1"/>
    <col min="1574" max="1574" width="15.140625" style="264" bestFit="1" customWidth="1"/>
    <col min="1575" max="1575" width="5" style="264" customWidth="1"/>
    <col min="1576" max="1576" width="10.42578125" style="264" bestFit="1" customWidth="1"/>
    <col min="1577" max="1577" width="5" style="264" customWidth="1"/>
    <col min="1578" max="1578" width="10.42578125" style="264" bestFit="1" customWidth="1"/>
    <col min="1579" max="1581" width="9" style="264"/>
    <col min="1582" max="1582" width="10.42578125" style="264" bestFit="1" customWidth="1"/>
    <col min="1583" max="1811" width="9" style="264"/>
    <col min="1812" max="1812" width="3.42578125" style="264" customWidth="1"/>
    <col min="1813" max="1813" width="4.85546875" style="264" customWidth="1"/>
    <col min="1814" max="1814" width="5.42578125" style="264" customWidth="1"/>
    <col min="1815" max="1815" width="31.140625" style="264" customWidth="1"/>
    <col min="1816" max="1816" width="7.5703125" style="264" customWidth="1"/>
    <col min="1817" max="1817" width="2.42578125" style="264" customWidth="1"/>
    <col min="1818" max="1818" width="11.42578125" style="264" customWidth="1"/>
    <col min="1819" max="1819" width="2.42578125" style="264" customWidth="1"/>
    <col min="1820" max="1820" width="11.42578125" style="264" customWidth="1"/>
    <col min="1821" max="1821" width="2.42578125" style="264" customWidth="1"/>
    <col min="1822" max="1822" width="10.85546875" style="264" customWidth="1"/>
    <col min="1823" max="1823" width="2.42578125" style="264" customWidth="1"/>
    <col min="1824" max="1824" width="11.140625" style="264" customWidth="1"/>
    <col min="1825" max="1825" width="1.85546875" style="264" customWidth="1"/>
    <col min="1826" max="1826" width="11" style="264" customWidth="1"/>
    <col min="1827" max="1827" width="0.85546875" style="264" customWidth="1"/>
    <col min="1828" max="1828" width="1.85546875" style="264" customWidth="1"/>
    <col min="1829" max="1829" width="11.85546875" style="264" bestFit="1" customWidth="1"/>
    <col min="1830" max="1830" width="15.140625" style="264" bestFit="1" customWidth="1"/>
    <col min="1831" max="1831" width="5" style="264" customWidth="1"/>
    <col min="1832" max="1832" width="10.42578125" style="264" bestFit="1" customWidth="1"/>
    <col min="1833" max="1833" width="5" style="264" customWidth="1"/>
    <col min="1834" max="1834" width="10.42578125" style="264" bestFit="1" customWidth="1"/>
    <col min="1835" max="1837" width="9" style="264"/>
    <col min="1838" max="1838" width="10.42578125" style="264" bestFit="1" customWidth="1"/>
    <col min="1839" max="2067" width="9" style="264"/>
    <col min="2068" max="2068" width="3.42578125" style="264" customWidth="1"/>
    <col min="2069" max="2069" width="4.85546875" style="264" customWidth="1"/>
    <col min="2070" max="2070" width="5.42578125" style="264" customWidth="1"/>
    <col min="2071" max="2071" width="31.140625" style="264" customWidth="1"/>
    <col min="2072" max="2072" width="7.5703125" style="264" customWidth="1"/>
    <col min="2073" max="2073" width="2.42578125" style="264" customWidth="1"/>
    <col min="2074" max="2074" width="11.42578125" style="264" customWidth="1"/>
    <col min="2075" max="2075" width="2.42578125" style="264" customWidth="1"/>
    <col min="2076" max="2076" width="11.42578125" style="264" customWidth="1"/>
    <col min="2077" max="2077" width="2.42578125" style="264" customWidth="1"/>
    <col min="2078" max="2078" width="10.85546875" style="264" customWidth="1"/>
    <col min="2079" max="2079" width="2.42578125" style="264" customWidth="1"/>
    <col min="2080" max="2080" width="11.140625" style="264" customWidth="1"/>
    <col min="2081" max="2081" width="1.85546875" style="264" customWidth="1"/>
    <col min="2082" max="2082" width="11" style="264" customWidth="1"/>
    <col min="2083" max="2083" width="0.85546875" style="264" customWidth="1"/>
    <col min="2084" max="2084" width="1.85546875" style="264" customWidth="1"/>
    <col min="2085" max="2085" width="11.85546875" style="264" bestFit="1" customWidth="1"/>
    <col min="2086" max="2086" width="15.140625" style="264" bestFit="1" customWidth="1"/>
    <col min="2087" max="2087" width="5" style="264" customWidth="1"/>
    <col min="2088" max="2088" width="10.42578125" style="264" bestFit="1" customWidth="1"/>
    <col min="2089" max="2089" width="5" style="264" customWidth="1"/>
    <col min="2090" max="2090" width="10.42578125" style="264" bestFit="1" customWidth="1"/>
    <col min="2091" max="2093" width="9" style="264"/>
    <col min="2094" max="2094" width="10.42578125" style="264" bestFit="1" customWidth="1"/>
    <col min="2095" max="2323" width="9" style="264"/>
    <col min="2324" max="2324" width="3.42578125" style="264" customWidth="1"/>
    <col min="2325" max="2325" width="4.85546875" style="264" customWidth="1"/>
    <col min="2326" max="2326" width="5.42578125" style="264" customWidth="1"/>
    <col min="2327" max="2327" width="31.140625" style="264" customWidth="1"/>
    <col min="2328" max="2328" width="7.5703125" style="264" customWidth="1"/>
    <col min="2329" max="2329" width="2.42578125" style="264" customWidth="1"/>
    <col min="2330" max="2330" width="11.42578125" style="264" customWidth="1"/>
    <col min="2331" max="2331" width="2.42578125" style="264" customWidth="1"/>
    <col min="2332" max="2332" width="11.42578125" style="264" customWidth="1"/>
    <col min="2333" max="2333" width="2.42578125" style="264" customWidth="1"/>
    <col min="2334" max="2334" width="10.85546875" style="264" customWidth="1"/>
    <col min="2335" max="2335" width="2.42578125" style="264" customWidth="1"/>
    <col min="2336" max="2336" width="11.140625" style="264" customWidth="1"/>
    <col min="2337" max="2337" width="1.85546875" style="264" customWidth="1"/>
    <col min="2338" max="2338" width="11" style="264" customWidth="1"/>
    <col min="2339" max="2339" width="0.85546875" style="264" customWidth="1"/>
    <col min="2340" max="2340" width="1.85546875" style="264" customWidth="1"/>
    <col min="2341" max="2341" width="11.85546875" style="264" bestFit="1" customWidth="1"/>
    <col min="2342" max="2342" width="15.140625" style="264" bestFit="1" customWidth="1"/>
    <col min="2343" max="2343" width="5" style="264" customWidth="1"/>
    <col min="2344" max="2344" width="10.42578125" style="264" bestFit="1" customWidth="1"/>
    <col min="2345" max="2345" width="5" style="264" customWidth="1"/>
    <col min="2346" max="2346" width="10.42578125" style="264" bestFit="1" customWidth="1"/>
    <col min="2347" max="2349" width="9" style="264"/>
    <col min="2350" max="2350" width="10.42578125" style="264" bestFit="1" customWidth="1"/>
    <col min="2351" max="2579" width="9" style="264"/>
    <col min="2580" max="2580" width="3.42578125" style="264" customWidth="1"/>
    <col min="2581" max="2581" width="4.85546875" style="264" customWidth="1"/>
    <col min="2582" max="2582" width="5.42578125" style="264" customWidth="1"/>
    <col min="2583" max="2583" width="31.140625" style="264" customWidth="1"/>
    <col min="2584" max="2584" width="7.5703125" style="264" customWidth="1"/>
    <col min="2585" max="2585" width="2.42578125" style="264" customWidth="1"/>
    <col min="2586" max="2586" width="11.42578125" style="264" customWidth="1"/>
    <col min="2587" max="2587" width="2.42578125" style="264" customWidth="1"/>
    <col min="2588" max="2588" width="11.42578125" style="264" customWidth="1"/>
    <col min="2589" max="2589" width="2.42578125" style="264" customWidth="1"/>
    <col min="2590" max="2590" width="10.85546875" style="264" customWidth="1"/>
    <col min="2591" max="2591" width="2.42578125" style="264" customWidth="1"/>
    <col min="2592" max="2592" width="11.140625" style="264" customWidth="1"/>
    <col min="2593" max="2593" width="1.85546875" style="264" customWidth="1"/>
    <col min="2594" max="2594" width="11" style="264" customWidth="1"/>
    <col min="2595" max="2595" width="0.85546875" style="264" customWidth="1"/>
    <col min="2596" max="2596" width="1.85546875" style="264" customWidth="1"/>
    <col min="2597" max="2597" width="11.85546875" style="264" bestFit="1" customWidth="1"/>
    <col min="2598" max="2598" width="15.140625" style="264" bestFit="1" customWidth="1"/>
    <col min="2599" max="2599" width="5" style="264" customWidth="1"/>
    <col min="2600" max="2600" width="10.42578125" style="264" bestFit="1" customWidth="1"/>
    <col min="2601" max="2601" width="5" style="264" customWidth="1"/>
    <col min="2602" max="2602" width="10.42578125" style="264" bestFit="1" customWidth="1"/>
    <col min="2603" max="2605" width="9" style="264"/>
    <col min="2606" max="2606" width="10.42578125" style="264" bestFit="1" customWidth="1"/>
    <col min="2607" max="2835" width="9" style="264"/>
    <col min="2836" max="2836" width="3.42578125" style="264" customWidth="1"/>
    <col min="2837" max="2837" width="4.85546875" style="264" customWidth="1"/>
    <col min="2838" max="2838" width="5.42578125" style="264" customWidth="1"/>
    <col min="2839" max="2839" width="31.140625" style="264" customWidth="1"/>
    <col min="2840" max="2840" width="7.5703125" style="264" customWidth="1"/>
    <col min="2841" max="2841" width="2.42578125" style="264" customWidth="1"/>
    <col min="2842" max="2842" width="11.42578125" style="264" customWidth="1"/>
    <col min="2843" max="2843" width="2.42578125" style="264" customWidth="1"/>
    <col min="2844" max="2844" width="11.42578125" style="264" customWidth="1"/>
    <col min="2845" max="2845" width="2.42578125" style="264" customWidth="1"/>
    <col min="2846" max="2846" width="10.85546875" style="264" customWidth="1"/>
    <col min="2847" max="2847" width="2.42578125" style="264" customWidth="1"/>
    <col min="2848" max="2848" width="11.140625" style="264" customWidth="1"/>
    <col min="2849" max="2849" width="1.85546875" style="264" customWidth="1"/>
    <col min="2850" max="2850" width="11" style="264" customWidth="1"/>
    <col min="2851" max="2851" width="0.85546875" style="264" customWidth="1"/>
    <col min="2852" max="2852" width="1.85546875" style="264" customWidth="1"/>
    <col min="2853" max="2853" width="11.85546875" style="264" bestFit="1" customWidth="1"/>
    <col min="2854" max="2854" width="15.140625" style="264" bestFit="1" customWidth="1"/>
    <col min="2855" max="2855" width="5" style="264" customWidth="1"/>
    <col min="2856" max="2856" width="10.42578125" style="264" bestFit="1" customWidth="1"/>
    <col min="2857" max="2857" width="5" style="264" customWidth="1"/>
    <col min="2858" max="2858" width="10.42578125" style="264" bestFit="1" customWidth="1"/>
    <col min="2859" max="2861" width="9" style="264"/>
    <col min="2862" max="2862" width="10.42578125" style="264" bestFit="1" customWidth="1"/>
    <col min="2863" max="3091" width="9" style="264"/>
    <col min="3092" max="3092" width="3.42578125" style="264" customWidth="1"/>
    <col min="3093" max="3093" width="4.85546875" style="264" customWidth="1"/>
    <col min="3094" max="3094" width="5.42578125" style="264" customWidth="1"/>
    <col min="3095" max="3095" width="31.140625" style="264" customWidth="1"/>
    <col min="3096" max="3096" width="7.5703125" style="264" customWidth="1"/>
    <col min="3097" max="3097" width="2.42578125" style="264" customWidth="1"/>
    <col min="3098" max="3098" width="11.42578125" style="264" customWidth="1"/>
    <col min="3099" max="3099" width="2.42578125" style="264" customWidth="1"/>
    <col min="3100" max="3100" width="11.42578125" style="264" customWidth="1"/>
    <col min="3101" max="3101" width="2.42578125" style="264" customWidth="1"/>
    <col min="3102" max="3102" width="10.85546875" style="264" customWidth="1"/>
    <col min="3103" max="3103" width="2.42578125" style="264" customWidth="1"/>
    <col min="3104" max="3104" width="11.140625" style="264" customWidth="1"/>
    <col min="3105" max="3105" width="1.85546875" style="264" customWidth="1"/>
    <col min="3106" max="3106" width="11" style="264" customWidth="1"/>
    <col min="3107" max="3107" width="0.85546875" style="264" customWidth="1"/>
    <col min="3108" max="3108" width="1.85546875" style="264" customWidth="1"/>
    <col min="3109" max="3109" width="11.85546875" style="264" bestFit="1" customWidth="1"/>
    <col min="3110" max="3110" width="15.140625" style="264" bestFit="1" customWidth="1"/>
    <col min="3111" max="3111" width="5" style="264" customWidth="1"/>
    <col min="3112" max="3112" width="10.42578125" style="264" bestFit="1" customWidth="1"/>
    <col min="3113" max="3113" width="5" style="264" customWidth="1"/>
    <col min="3114" max="3114" width="10.42578125" style="264" bestFit="1" customWidth="1"/>
    <col min="3115" max="3117" width="9" style="264"/>
    <col min="3118" max="3118" width="10.42578125" style="264" bestFit="1" customWidth="1"/>
    <col min="3119" max="3347" width="9" style="264"/>
    <col min="3348" max="3348" width="3.42578125" style="264" customWidth="1"/>
    <col min="3349" max="3349" width="4.85546875" style="264" customWidth="1"/>
    <col min="3350" max="3350" width="5.42578125" style="264" customWidth="1"/>
    <col min="3351" max="3351" width="31.140625" style="264" customWidth="1"/>
    <col min="3352" max="3352" width="7.5703125" style="264" customWidth="1"/>
    <col min="3353" max="3353" width="2.42578125" style="264" customWidth="1"/>
    <col min="3354" max="3354" width="11.42578125" style="264" customWidth="1"/>
    <col min="3355" max="3355" width="2.42578125" style="264" customWidth="1"/>
    <col min="3356" max="3356" width="11.42578125" style="264" customWidth="1"/>
    <col min="3357" max="3357" width="2.42578125" style="264" customWidth="1"/>
    <col min="3358" max="3358" width="10.85546875" style="264" customWidth="1"/>
    <col min="3359" max="3359" width="2.42578125" style="264" customWidth="1"/>
    <col min="3360" max="3360" width="11.140625" style="264" customWidth="1"/>
    <col min="3361" max="3361" width="1.85546875" style="264" customWidth="1"/>
    <col min="3362" max="3362" width="11" style="264" customWidth="1"/>
    <col min="3363" max="3363" width="0.85546875" style="264" customWidth="1"/>
    <col min="3364" max="3364" width="1.85546875" style="264" customWidth="1"/>
    <col min="3365" max="3365" width="11.85546875" style="264" bestFit="1" customWidth="1"/>
    <col min="3366" max="3366" width="15.140625" style="264" bestFit="1" customWidth="1"/>
    <col min="3367" max="3367" width="5" style="264" customWidth="1"/>
    <col min="3368" max="3368" width="10.42578125" style="264" bestFit="1" customWidth="1"/>
    <col min="3369" max="3369" width="5" style="264" customWidth="1"/>
    <col min="3370" max="3370" width="10.42578125" style="264" bestFit="1" customWidth="1"/>
    <col min="3371" max="3373" width="9" style="264"/>
    <col min="3374" max="3374" width="10.42578125" style="264" bestFit="1" customWidth="1"/>
    <col min="3375" max="3603" width="9" style="264"/>
    <col min="3604" max="3604" width="3.42578125" style="264" customWidth="1"/>
    <col min="3605" max="3605" width="4.85546875" style="264" customWidth="1"/>
    <col min="3606" max="3606" width="5.42578125" style="264" customWidth="1"/>
    <col min="3607" max="3607" width="31.140625" style="264" customWidth="1"/>
    <col min="3608" max="3608" width="7.5703125" style="264" customWidth="1"/>
    <col min="3609" max="3609" width="2.42578125" style="264" customWidth="1"/>
    <col min="3610" max="3610" width="11.42578125" style="264" customWidth="1"/>
    <col min="3611" max="3611" width="2.42578125" style="264" customWidth="1"/>
    <col min="3612" max="3612" width="11.42578125" style="264" customWidth="1"/>
    <col min="3613" max="3613" width="2.42578125" style="264" customWidth="1"/>
    <col min="3614" max="3614" width="10.85546875" style="264" customWidth="1"/>
    <col min="3615" max="3615" width="2.42578125" style="264" customWidth="1"/>
    <col min="3616" max="3616" width="11.140625" style="264" customWidth="1"/>
    <col min="3617" max="3617" width="1.85546875" style="264" customWidth="1"/>
    <col min="3618" max="3618" width="11" style="264" customWidth="1"/>
    <col min="3619" max="3619" width="0.85546875" style="264" customWidth="1"/>
    <col min="3620" max="3620" width="1.85546875" style="264" customWidth="1"/>
    <col min="3621" max="3621" width="11.85546875" style="264" bestFit="1" customWidth="1"/>
    <col min="3622" max="3622" width="15.140625" style="264" bestFit="1" customWidth="1"/>
    <col min="3623" max="3623" width="5" style="264" customWidth="1"/>
    <col min="3624" max="3624" width="10.42578125" style="264" bestFit="1" customWidth="1"/>
    <col min="3625" max="3625" width="5" style="264" customWidth="1"/>
    <col min="3626" max="3626" width="10.42578125" style="264" bestFit="1" customWidth="1"/>
    <col min="3627" max="3629" width="9" style="264"/>
    <col min="3630" max="3630" width="10.42578125" style="264" bestFit="1" customWidth="1"/>
    <col min="3631" max="3859" width="9" style="264"/>
    <col min="3860" max="3860" width="3.42578125" style="264" customWidth="1"/>
    <col min="3861" max="3861" width="4.85546875" style="264" customWidth="1"/>
    <col min="3862" max="3862" width="5.42578125" style="264" customWidth="1"/>
    <col min="3863" max="3863" width="31.140625" style="264" customWidth="1"/>
    <col min="3864" max="3864" width="7.5703125" style="264" customWidth="1"/>
    <col min="3865" max="3865" width="2.42578125" style="264" customWidth="1"/>
    <col min="3866" max="3866" width="11.42578125" style="264" customWidth="1"/>
    <col min="3867" max="3867" width="2.42578125" style="264" customWidth="1"/>
    <col min="3868" max="3868" width="11.42578125" style="264" customWidth="1"/>
    <col min="3869" max="3869" width="2.42578125" style="264" customWidth="1"/>
    <col min="3870" max="3870" width="10.85546875" style="264" customWidth="1"/>
    <col min="3871" max="3871" width="2.42578125" style="264" customWidth="1"/>
    <col min="3872" max="3872" width="11.140625" style="264" customWidth="1"/>
    <col min="3873" max="3873" width="1.85546875" style="264" customWidth="1"/>
    <col min="3874" max="3874" width="11" style="264" customWidth="1"/>
    <col min="3875" max="3875" width="0.85546875" style="264" customWidth="1"/>
    <col min="3876" max="3876" width="1.85546875" style="264" customWidth="1"/>
    <col min="3877" max="3877" width="11.85546875" style="264" bestFit="1" customWidth="1"/>
    <col min="3878" max="3878" width="15.140625" style="264" bestFit="1" customWidth="1"/>
    <col min="3879" max="3879" width="5" style="264" customWidth="1"/>
    <col min="3880" max="3880" width="10.42578125" style="264" bestFit="1" customWidth="1"/>
    <col min="3881" max="3881" width="5" style="264" customWidth="1"/>
    <col min="3882" max="3882" width="10.42578125" style="264" bestFit="1" customWidth="1"/>
    <col min="3883" max="3885" width="9" style="264"/>
    <col min="3886" max="3886" width="10.42578125" style="264" bestFit="1" customWidth="1"/>
    <col min="3887" max="4115" width="9" style="264"/>
    <col min="4116" max="4116" width="3.42578125" style="264" customWidth="1"/>
    <col min="4117" max="4117" width="4.85546875" style="264" customWidth="1"/>
    <col min="4118" max="4118" width="5.42578125" style="264" customWidth="1"/>
    <col min="4119" max="4119" width="31.140625" style="264" customWidth="1"/>
    <col min="4120" max="4120" width="7.5703125" style="264" customWidth="1"/>
    <col min="4121" max="4121" width="2.42578125" style="264" customWidth="1"/>
    <col min="4122" max="4122" width="11.42578125" style="264" customWidth="1"/>
    <col min="4123" max="4123" width="2.42578125" style="264" customWidth="1"/>
    <col min="4124" max="4124" width="11.42578125" style="264" customWidth="1"/>
    <col min="4125" max="4125" width="2.42578125" style="264" customWidth="1"/>
    <col min="4126" max="4126" width="10.85546875" style="264" customWidth="1"/>
    <col min="4127" max="4127" width="2.42578125" style="264" customWidth="1"/>
    <col min="4128" max="4128" width="11.140625" style="264" customWidth="1"/>
    <col min="4129" max="4129" width="1.85546875" style="264" customWidth="1"/>
    <col min="4130" max="4130" width="11" style="264" customWidth="1"/>
    <col min="4131" max="4131" width="0.85546875" style="264" customWidth="1"/>
    <col min="4132" max="4132" width="1.85546875" style="264" customWidth="1"/>
    <col min="4133" max="4133" width="11.85546875" style="264" bestFit="1" customWidth="1"/>
    <col min="4134" max="4134" width="15.140625" style="264" bestFit="1" customWidth="1"/>
    <col min="4135" max="4135" width="5" style="264" customWidth="1"/>
    <col min="4136" max="4136" width="10.42578125" style="264" bestFit="1" customWidth="1"/>
    <col min="4137" max="4137" width="5" style="264" customWidth="1"/>
    <col min="4138" max="4138" width="10.42578125" style="264" bestFit="1" customWidth="1"/>
    <col min="4139" max="4141" width="9" style="264"/>
    <col min="4142" max="4142" width="10.42578125" style="264" bestFit="1" customWidth="1"/>
    <col min="4143" max="4371" width="9" style="264"/>
    <col min="4372" max="4372" width="3.42578125" style="264" customWidth="1"/>
    <col min="4373" max="4373" width="4.85546875" style="264" customWidth="1"/>
    <col min="4374" max="4374" width="5.42578125" style="264" customWidth="1"/>
    <col min="4375" max="4375" width="31.140625" style="264" customWidth="1"/>
    <col min="4376" max="4376" width="7.5703125" style="264" customWidth="1"/>
    <col min="4377" max="4377" width="2.42578125" style="264" customWidth="1"/>
    <col min="4378" max="4378" width="11.42578125" style="264" customWidth="1"/>
    <col min="4379" max="4379" width="2.42578125" style="264" customWidth="1"/>
    <col min="4380" max="4380" width="11.42578125" style="264" customWidth="1"/>
    <col min="4381" max="4381" width="2.42578125" style="264" customWidth="1"/>
    <col min="4382" max="4382" width="10.85546875" style="264" customWidth="1"/>
    <col min="4383" max="4383" width="2.42578125" style="264" customWidth="1"/>
    <col min="4384" max="4384" width="11.140625" style="264" customWidth="1"/>
    <col min="4385" max="4385" width="1.85546875" style="264" customWidth="1"/>
    <col min="4386" max="4386" width="11" style="264" customWidth="1"/>
    <col min="4387" max="4387" width="0.85546875" style="264" customWidth="1"/>
    <col min="4388" max="4388" width="1.85546875" style="264" customWidth="1"/>
    <col min="4389" max="4389" width="11.85546875" style="264" bestFit="1" customWidth="1"/>
    <col min="4390" max="4390" width="15.140625" style="264" bestFit="1" customWidth="1"/>
    <col min="4391" max="4391" width="5" style="264" customWidth="1"/>
    <col min="4392" max="4392" width="10.42578125" style="264" bestFit="1" customWidth="1"/>
    <col min="4393" max="4393" width="5" style="264" customWidth="1"/>
    <col min="4394" max="4394" width="10.42578125" style="264" bestFit="1" customWidth="1"/>
    <col min="4395" max="4397" width="9" style="264"/>
    <col min="4398" max="4398" width="10.42578125" style="264" bestFit="1" customWidth="1"/>
    <col min="4399" max="4627" width="9" style="264"/>
    <col min="4628" max="4628" width="3.42578125" style="264" customWidth="1"/>
    <col min="4629" max="4629" width="4.85546875" style="264" customWidth="1"/>
    <col min="4630" max="4630" width="5.42578125" style="264" customWidth="1"/>
    <col min="4631" max="4631" width="31.140625" style="264" customWidth="1"/>
    <col min="4632" max="4632" width="7.5703125" style="264" customWidth="1"/>
    <col min="4633" max="4633" width="2.42578125" style="264" customWidth="1"/>
    <col min="4634" max="4634" width="11.42578125" style="264" customWidth="1"/>
    <col min="4635" max="4635" width="2.42578125" style="264" customWidth="1"/>
    <col min="4636" max="4636" width="11.42578125" style="264" customWidth="1"/>
    <col min="4637" max="4637" width="2.42578125" style="264" customWidth="1"/>
    <col min="4638" max="4638" width="10.85546875" style="264" customWidth="1"/>
    <col min="4639" max="4639" width="2.42578125" style="264" customWidth="1"/>
    <col min="4640" max="4640" width="11.140625" style="264" customWidth="1"/>
    <col min="4641" max="4641" width="1.85546875" style="264" customWidth="1"/>
    <col min="4642" max="4642" width="11" style="264" customWidth="1"/>
    <col min="4643" max="4643" width="0.85546875" style="264" customWidth="1"/>
    <col min="4644" max="4644" width="1.85546875" style="264" customWidth="1"/>
    <col min="4645" max="4645" width="11.85546875" style="264" bestFit="1" customWidth="1"/>
    <col min="4646" max="4646" width="15.140625" style="264" bestFit="1" customWidth="1"/>
    <col min="4647" max="4647" width="5" style="264" customWidth="1"/>
    <col min="4648" max="4648" width="10.42578125" style="264" bestFit="1" customWidth="1"/>
    <col min="4649" max="4649" width="5" style="264" customWidth="1"/>
    <col min="4650" max="4650" width="10.42578125" style="264" bestFit="1" customWidth="1"/>
    <col min="4651" max="4653" width="9" style="264"/>
    <col min="4654" max="4654" width="10.42578125" style="264" bestFit="1" customWidth="1"/>
    <col min="4655" max="4883" width="9" style="264"/>
    <col min="4884" max="4884" width="3.42578125" style="264" customWidth="1"/>
    <col min="4885" max="4885" width="4.85546875" style="264" customWidth="1"/>
    <col min="4886" max="4886" width="5.42578125" style="264" customWidth="1"/>
    <col min="4887" max="4887" width="31.140625" style="264" customWidth="1"/>
    <col min="4888" max="4888" width="7.5703125" style="264" customWidth="1"/>
    <col min="4889" max="4889" width="2.42578125" style="264" customWidth="1"/>
    <col min="4890" max="4890" width="11.42578125" style="264" customWidth="1"/>
    <col min="4891" max="4891" width="2.42578125" style="264" customWidth="1"/>
    <col min="4892" max="4892" width="11.42578125" style="264" customWidth="1"/>
    <col min="4893" max="4893" width="2.42578125" style="264" customWidth="1"/>
    <col min="4894" max="4894" width="10.85546875" style="264" customWidth="1"/>
    <col min="4895" max="4895" width="2.42578125" style="264" customWidth="1"/>
    <col min="4896" max="4896" width="11.140625" style="264" customWidth="1"/>
    <col min="4897" max="4897" width="1.85546875" style="264" customWidth="1"/>
    <col min="4898" max="4898" width="11" style="264" customWidth="1"/>
    <col min="4899" max="4899" width="0.85546875" style="264" customWidth="1"/>
    <col min="4900" max="4900" width="1.85546875" style="264" customWidth="1"/>
    <col min="4901" max="4901" width="11.85546875" style="264" bestFit="1" customWidth="1"/>
    <col min="4902" max="4902" width="15.140625" style="264" bestFit="1" customWidth="1"/>
    <col min="4903" max="4903" width="5" style="264" customWidth="1"/>
    <col min="4904" max="4904" width="10.42578125" style="264" bestFit="1" customWidth="1"/>
    <col min="4905" max="4905" width="5" style="264" customWidth="1"/>
    <col min="4906" max="4906" width="10.42578125" style="264" bestFit="1" customWidth="1"/>
    <col min="4907" max="4909" width="9" style="264"/>
    <col min="4910" max="4910" width="10.42578125" style="264" bestFit="1" customWidth="1"/>
    <col min="4911" max="5139" width="9" style="264"/>
    <col min="5140" max="5140" width="3.42578125" style="264" customWidth="1"/>
    <col min="5141" max="5141" width="4.85546875" style="264" customWidth="1"/>
    <col min="5142" max="5142" width="5.42578125" style="264" customWidth="1"/>
    <col min="5143" max="5143" width="31.140625" style="264" customWidth="1"/>
    <col min="5144" max="5144" width="7.5703125" style="264" customWidth="1"/>
    <col min="5145" max="5145" width="2.42578125" style="264" customWidth="1"/>
    <col min="5146" max="5146" width="11.42578125" style="264" customWidth="1"/>
    <col min="5147" max="5147" width="2.42578125" style="264" customWidth="1"/>
    <col min="5148" max="5148" width="11.42578125" style="264" customWidth="1"/>
    <col min="5149" max="5149" width="2.42578125" style="264" customWidth="1"/>
    <col min="5150" max="5150" width="10.85546875" style="264" customWidth="1"/>
    <col min="5151" max="5151" width="2.42578125" style="264" customWidth="1"/>
    <col min="5152" max="5152" width="11.140625" style="264" customWidth="1"/>
    <col min="5153" max="5153" width="1.85546875" style="264" customWidth="1"/>
    <col min="5154" max="5154" width="11" style="264" customWidth="1"/>
    <col min="5155" max="5155" width="0.85546875" style="264" customWidth="1"/>
    <col min="5156" max="5156" width="1.85546875" style="264" customWidth="1"/>
    <col min="5157" max="5157" width="11.85546875" style="264" bestFit="1" customWidth="1"/>
    <col min="5158" max="5158" width="15.140625" style="264" bestFit="1" customWidth="1"/>
    <col min="5159" max="5159" width="5" style="264" customWidth="1"/>
    <col min="5160" max="5160" width="10.42578125" style="264" bestFit="1" customWidth="1"/>
    <col min="5161" max="5161" width="5" style="264" customWidth="1"/>
    <col min="5162" max="5162" width="10.42578125" style="264" bestFit="1" customWidth="1"/>
    <col min="5163" max="5165" width="9" style="264"/>
    <col min="5166" max="5166" width="10.42578125" style="264" bestFit="1" customWidth="1"/>
    <col min="5167" max="5395" width="9" style="264"/>
    <col min="5396" max="5396" width="3.42578125" style="264" customWidth="1"/>
    <col min="5397" max="5397" width="4.85546875" style="264" customWidth="1"/>
    <col min="5398" max="5398" width="5.42578125" style="264" customWidth="1"/>
    <col min="5399" max="5399" width="31.140625" style="264" customWidth="1"/>
    <col min="5400" max="5400" width="7.5703125" style="264" customWidth="1"/>
    <col min="5401" max="5401" width="2.42578125" style="264" customWidth="1"/>
    <col min="5402" max="5402" width="11.42578125" style="264" customWidth="1"/>
    <col min="5403" max="5403" width="2.42578125" style="264" customWidth="1"/>
    <col min="5404" max="5404" width="11.42578125" style="264" customWidth="1"/>
    <col min="5405" max="5405" width="2.42578125" style="264" customWidth="1"/>
    <col min="5406" max="5406" width="10.85546875" style="264" customWidth="1"/>
    <col min="5407" max="5407" width="2.42578125" style="264" customWidth="1"/>
    <col min="5408" max="5408" width="11.140625" style="264" customWidth="1"/>
    <col min="5409" max="5409" width="1.85546875" style="264" customWidth="1"/>
    <col min="5410" max="5410" width="11" style="264" customWidth="1"/>
    <col min="5411" max="5411" width="0.85546875" style="264" customWidth="1"/>
    <col min="5412" max="5412" width="1.85546875" style="264" customWidth="1"/>
    <col min="5413" max="5413" width="11.85546875" style="264" bestFit="1" customWidth="1"/>
    <col min="5414" max="5414" width="15.140625" style="264" bestFit="1" customWidth="1"/>
    <col min="5415" max="5415" width="5" style="264" customWidth="1"/>
    <col min="5416" max="5416" width="10.42578125" style="264" bestFit="1" customWidth="1"/>
    <col min="5417" max="5417" width="5" style="264" customWidth="1"/>
    <col min="5418" max="5418" width="10.42578125" style="264" bestFit="1" customWidth="1"/>
    <col min="5419" max="5421" width="9" style="264"/>
    <col min="5422" max="5422" width="10.42578125" style="264" bestFit="1" customWidth="1"/>
    <col min="5423" max="5651" width="9" style="264"/>
    <col min="5652" max="5652" width="3.42578125" style="264" customWidth="1"/>
    <col min="5653" max="5653" width="4.85546875" style="264" customWidth="1"/>
    <col min="5654" max="5654" width="5.42578125" style="264" customWidth="1"/>
    <col min="5655" max="5655" width="31.140625" style="264" customWidth="1"/>
    <col min="5656" max="5656" width="7.5703125" style="264" customWidth="1"/>
    <col min="5657" max="5657" width="2.42578125" style="264" customWidth="1"/>
    <col min="5658" max="5658" width="11.42578125" style="264" customWidth="1"/>
    <col min="5659" max="5659" width="2.42578125" style="264" customWidth="1"/>
    <col min="5660" max="5660" width="11.42578125" style="264" customWidth="1"/>
    <col min="5661" max="5661" width="2.42578125" style="264" customWidth="1"/>
    <col min="5662" max="5662" width="10.85546875" style="264" customWidth="1"/>
    <col min="5663" max="5663" width="2.42578125" style="264" customWidth="1"/>
    <col min="5664" max="5664" width="11.140625" style="264" customWidth="1"/>
    <col min="5665" max="5665" width="1.85546875" style="264" customWidth="1"/>
    <col min="5666" max="5666" width="11" style="264" customWidth="1"/>
    <col min="5667" max="5667" width="0.85546875" style="264" customWidth="1"/>
    <col min="5668" max="5668" width="1.85546875" style="264" customWidth="1"/>
    <col min="5669" max="5669" width="11.85546875" style="264" bestFit="1" customWidth="1"/>
    <col min="5670" max="5670" width="15.140625" style="264" bestFit="1" customWidth="1"/>
    <col min="5671" max="5671" width="5" style="264" customWidth="1"/>
    <col min="5672" max="5672" width="10.42578125" style="264" bestFit="1" customWidth="1"/>
    <col min="5673" max="5673" width="5" style="264" customWidth="1"/>
    <col min="5674" max="5674" width="10.42578125" style="264" bestFit="1" customWidth="1"/>
    <col min="5675" max="5677" width="9" style="264"/>
    <col min="5678" max="5678" width="10.42578125" style="264" bestFit="1" customWidth="1"/>
    <col min="5679" max="5907" width="9" style="264"/>
    <col min="5908" max="5908" width="3.42578125" style="264" customWidth="1"/>
    <col min="5909" max="5909" width="4.85546875" style="264" customWidth="1"/>
    <col min="5910" max="5910" width="5.42578125" style="264" customWidth="1"/>
    <col min="5911" max="5911" width="31.140625" style="264" customWidth="1"/>
    <col min="5912" max="5912" width="7.5703125" style="264" customWidth="1"/>
    <col min="5913" max="5913" width="2.42578125" style="264" customWidth="1"/>
    <col min="5914" max="5914" width="11.42578125" style="264" customWidth="1"/>
    <col min="5915" max="5915" width="2.42578125" style="264" customWidth="1"/>
    <col min="5916" max="5916" width="11.42578125" style="264" customWidth="1"/>
    <col min="5917" max="5917" width="2.42578125" style="264" customWidth="1"/>
    <col min="5918" max="5918" width="10.85546875" style="264" customWidth="1"/>
    <col min="5919" max="5919" width="2.42578125" style="264" customWidth="1"/>
    <col min="5920" max="5920" width="11.140625" style="264" customWidth="1"/>
    <col min="5921" max="5921" width="1.85546875" style="264" customWidth="1"/>
    <col min="5922" max="5922" width="11" style="264" customWidth="1"/>
    <col min="5923" max="5923" width="0.85546875" style="264" customWidth="1"/>
    <col min="5924" max="5924" width="1.85546875" style="264" customWidth="1"/>
    <col min="5925" max="5925" width="11.85546875" style="264" bestFit="1" customWidth="1"/>
    <col min="5926" max="5926" width="15.140625" style="264" bestFit="1" customWidth="1"/>
    <col min="5927" max="5927" width="5" style="264" customWidth="1"/>
    <col min="5928" max="5928" width="10.42578125" style="264" bestFit="1" customWidth="1"/>
    <col min="5929" max="5929" width="5" style="264" customWidth="1"/>
    <col min="5930" max="5930" width="10.42578125" style="264" bestFit="1" customWidth="1"/>
    <col min="5931" max="5933" width="9" style="264"/>
    <col min="5934" max="5934" width="10.42578125" style="264" bestFit="1" customWidth="1"/>
    <col min="5935" max="6163" width="9" style="264"/>
    <col min="6164" max="6164" width="3.42578125" style="264" customWidth="1"/>
    <col min="6165" max="6165" width="4.85546875" style="264" customWidth="1"/>
    <col min="6166" max="6166" width="5.42578125" style="264" customWidth="1"/>
    <col min="6167" max="6167" width="31.140625" style="264" customWidth="1"/>
    <col min="6168" max="6168" width="7.5703125" style="264" customWidth="1"/>
    <col min="6169" max="6169" width="2.42578125" style="264" customWidth="1"/>
    <col min="6170" max="6170" width="11.42578125" style="264" customWidth="1"/>
    <col min="6171" max="6171" width="2.42578125" style="264" customWidth="1"/>
    <col min="6172" max="6172" width="11.42578125" style="264" customWidth="1"/>
    <col min="6173" max="6173" width="2.42578125" style="264" customWidth="1"/>
    <col min="6174" max="6174" width="10.85546875" style="264" customWidth="1"/>
    <col min="6175" max="6175" width="2.42578125" style="264" customWidth="1"/>
    <col min="6176" max="6176" width="11.140625" style="264" customWidth="1"/>
    <col min="6177" max="6177" width="1.85546875" style="264" customWidth="1"/>
    <col min="6178" max="6178" width="11" style="264" customWidth="1"/>
    <col min="6179" max="6179" width="0.85546875" style="264" customWidth="1"/>
    <col min="6180" max="6180" width="1.85546875" style="264" customWidth="1"/>
    <col min="6181" max="6181" width="11.85546875" style="264" bestFit="1" customWidth="1"/>
    <col min="6182" max="6182" width="15.140625" style="264" bestFit="1" customWidth="1"/>
    <col min="6183" max="6183" width="5" style="264" customWidth="1"/>
    <col min="6184" max="6184" width="10.42578125" style="264" bestFit="1" customWidth="1"/>
    <col min="6185" max="6185" width="5" style="264" customWidth="1"/>
    <col min="6186" max="6186" width="10.42578125" style="264" bestFit="1" customWidth="1"/>
    <col min="6187" max="6189" width="9" style="264"/>
    <col min="6190" max="6190" width="10.42578125" style="264" bestFit="1" customWidth="1"/>
    <col min="6191" max="6419" width="9" style="264"/>
    <col min="6420" max="6420" width="3.42578125" style="264" customWidth="1"/>
    <col min="6421" max="6421" width="4.85546875" style="264" customWidth="1"/>
    <col min="6422" max="6422" width="5.42578125" style="264" customWidth="1"/>
    <col min="6423" max="6423" width="31.140625" style="264" customWidth="1"/>
    <col min="6424" max="6424" width="7.5703125" style="264" customWidth="1"/>
    <col min="6425" max="6425" width="2.42578125" style="264" customWidth="1"/>
    <col min="6426" max="6426" width="11.42578125" style="264" customWidth="1"/>
    <col min="6427" max="6427" width="2.42578125" style="264" customWidth="1"/>
    <col min="6428" max="6428" width="11.42578125" style="264" customWidth="1"/>
    <col min="6429" max="6429" width="2.42578125" style="264" customWidth="1"/>
    <col min="6430" max="6430" width="10.85546875" style="264" customWidth="1"/>
    <col min="6431" max="6431" width="2.42578125" style="264" customWidth="1"/>
    <col min="6432" max="6432" width="11.140625" style="264" customWidth="1"/>
    <col min="6433" max="6433" width="1.85546875" style="264" customWidth="1"/>
    <col min="6434" max="6434" width="11" style="264" customWidth="1"/>
    <col min="6435" max="6435" width="0.85546875" style="264" customWidth="1"/>
    <col min="6436" max="6436" width="1.85546875" style="264" customWidth="1"/>
    <col min="6437" max="6437" width="11.85546875" style="264" bestFit="1" customWidth="1"/>
    <col min="6438" max="6438" width="15.140625" style="264" bestFit="1" customWidth="1"/>
    <col min="6439" max="6439" width="5" style="264" customWidth="1"/>
    <col min="6440" max="6440" width="10.42578125" style="264" bestFit="1" customWidth="1"/>
    <col min="6441" max="6441" width="5" style="264" customWidth="1"/>
    <col min="6442" max="6442" width="10.42578125" style="264" bestFit="1" customWidth="1"/>
    <col min="6443" max="6445" width="9" style="264"/>
    <col min="6446" max="6446" width="10.42578125" style="264" bestFit="1" customWidth="1"/>
    <col min="6447" max="6675" width="9" style="264"/>
    <col min="6676" max="6676" width="3.42578125" style="264" customWidth="1"/>
    <col min="6677" max="6677" width="4.85546875" style="264" customWidth="1"/>
    <col min="6678" max="6678" width="5.42578125" style="264" customWidth="1"/>
    <col min="6679" max="6679" width="31.140625" style="264" customWidth="1"/>
    <col min="6680" max="6680" width="7.5703125" style="264" customWidth="1"/>
    <col min="6681" max="6681" width="2.42578125" style="264" customWidth="1"/>
    <col min="6682" max="6682" width="11.42578125" style="264" customWidth="1"/>
    <col min="6683" max="6683" width="2.42578125" style="264" customWidth="1"/>
    <col min="6684" max="6684" width="11.42578125" style="264" customWidth="1"/>
    <col min="6685" max="6685" width="2.42578125" style="264" customWidth="1"/>
    <col min="6686" max="6686" width="10.85546875" style="264" customWidth="1"/>
    <col min="6687" max="6687" width="2.42578125" style="264" customWidth="1"/>
    <col min="6688" max="6688" width="11.140625" style="264" customWidth="1"/>
    <col min="6689" max="6689" width="1.85546875" style="264" customWidth="1"/>
    <col min="6690" max="6690" width="11" style="264" customWidth="1"/>
    <col min="6691" max="6691" width="0.85546875" style="264" customWidth="1"/>
    <col min="6692" max="6692" width="1.85546875" style="264" customWidth="1"/>
    <col min="6693" max="6693" width="11.85546875" style="264" bestFit="1" customWidth="1"/>
    <col min="6694" max="6694" width="15.140625" style="264" bestFit="1" customWidth="1"/>
    <col min="6695" max="6695" width="5" style="264" customWidth="1"/>
    <col min="6696" max="6696" width="10.42578125" style="264" bestFit="1" customWidth="1"/>
    <col min="6697" max="6697" width="5" style="264" customWidth="1"/>
    <col min="6698" max="6698" width="10.42578125" style="264" bestFit="1" customWidth="1"/>
    <col min="6699" max="6701" width="9" style="264"/>
    <col min="6702" max="6702" width="10.42578125" style="264" bestFit="1" customWidth="1"/>
    <col min="6703" max="6931" width="9" style="264"/>
    <col min="6932" max="6932" width="3.42578125" style="264" customWidth="1"/>
    <col min="6933" max="6933" width="4.85546875" style="264" customWidth="1"/>
    <col min="6934" max="6934" width="5.42578125" style="264" customWidth="1"/>
    <col min="6935" max="6935" width="31.140625" style="264" customWidth="1"/>
    <col min="6936" max="6936" width="7.5703125" style="264" customWidth="1"/>
    <col min="6937" max="6937" width="2.42578125" style="264" customWidth="1"/>
    <col min="6938" max="6938" width="11.42578125" style="264" customWidth="1"/>
    <col min="6939" max="6939" width="2.42578125" style="264" customWidth="1"/>
    <col min="6940" max="6940" width="11.42578125" style="264" customWidth="1"/>
    <col min="6941" max="6941" width="2.42578125" style="264" customWidth="1"/>
    <col min="6942" max="6942" width="10.85546875" style="264" customWidth="1"/>
    <col min="6943" max="6943" width="2.42578125" style="264" customWidth="1"/>
    <col min="6944" max="6944" width="11.140625" style="264" customWidth="1"/>
    <col min="6945" max="6945" width="1.85546875" style="264" customWidth="1"/>
    <col min="6946" max="6946" width="11" style="264" customWidth="1"/>
    <col min="6947" max="6947" width="0.85546875" style="264" customWidth="1"/>
    <col min="6948" max="6948" width="1.85546875" style="264" customWidth="1"/>
    <col min="6949" max="6949" width="11.85546875" style="264" bestFit="1" customWidth="1"/>
    <col min="6950" max="6950" width="15.140625" style="264" bestFit="1" customWidth="1"/>
    <col min="6951" max="6951" width="5" style="264" customWidth="1"/>
    <col min="6952" max="6952" width="10.42578125" style="264" bestFit="1" customWidth="1"/>
    <col min="6953" max="6953" width="5" style="264" customWidth="1"/>
    <col min="6954" max="6954" width="10.42578125" style="264" bestFit="1" customWidth="1"/>
    <col min="6955" max="6957" width="9" style="264"/>
    <col min="6958" max="6958" width="10.42578125" style="264" bestFit="1" customWidth="1"/>
    <col min="6959" max="7187" width="9" style="264"/>
    <col min="7188" max="7188" width="3.42578125" style="264" customWidth="1"/>
    <col min="7189" max="7189" width="4.85546875" style="264" customWidth="1"/>
    <col min="7190" max="7190" width="5.42578125" style="264" customWidth="1"/>
    <col min="7191" max="7191" width="31.140625" style="264" customWidth="1"/>
    <col min="7192" max="7192" width="7.5703125" style="264" customWidth="1"/>
    <col min="7193" max="7193" width="2.42578125" style="264" customWidth="1"/>
    <col min="7194" max="7194" width="11.42578125" style="264" customWidth="1"/>
    <col min="7195" max="7195" width="2.42578125" style="264" customWidth="1"/>
    <col min="7196" max="7196" width="11.42578125" style="264" customWidth="1"/>
    <col min="7197" max="7197" width="2.42578125" style="264" customWidth="1"/>
    <col min="7198" max="7198" width="10.85546875" style="264" customWidth="1"/>
    <col min="7199" max="7199" width="2.42578125" style="264" customWidth="1"/>
    <col min="7200" max="7200" width="11.140625" style="264" customWidth="1"/>
    <col min="7201" max="7201" width="1.85546875" style="264" customWidth="1"/>
    <col min="7202" max="7202" width="11" style="264" customWidth="1"/>
    <col min="7203" max="7203" width="0.85546875" style="264" customWidth="1"/>
    <col min="7204" max="7204" width="1.85546875" style="264" customWidth="1"/>
    <col min="7205" max="7205" width="11.85546875" style="264" bestFit="1" customWidth="1"/>
    <col min="7206" max="7206" width="15.140625" style="264" bestFit="1" customWidth="1"/>
    <col min="7207" max="7207" width="5" style="264" customWidth="1"/>
    <col min="7208" max="7208" width="10.42578125" style="264" bestFit="1" customWidth="1"/>
    <col min="7209" max="7209" width="5" style="264" customWidth="1"/>
    <col min="7210" max="7210" width="10.42578125" style="264" bestFit="1" customWidth="1"/>
    <col min="7211" max="7213" width="9" style="264"/>
    <col min="7214" max="7214" width="10.42578125" style="264" bestFit="1" customWidth="1"/>
    <col min="7215" max="7443" width="9" style="264"/>
    <col min="7444" max="7444" width="3.42578125" style="264" customWidth="1"/>
    <col min="7445" max="7445" width="4.85546875" style="264" customWidth="1"/>
    <col min="7446" max="7446" width="5.42578125" style="264" customWidth="1"/>
    <col min="7447" max="7447" width="31.140625" style="264" customWidth="1"/>
    <col min="7448" max="7448" width="7.5703125" style="264" customWidth="1"/>
    <col min="7449" max="7449" width="2.42578125" style="264" customWidth="1"/>
    <col min="7450" max="7450" width="11.42578125" style="264" customWidth="1"/>
    <col min="7451" max="7451" width="2.42578125" style="264" customWidth="1"/>
    <col min="7452" max="7452" width="11.42578125" style="264" customWidth="1"/>
    <col min="7453" max="7453" width="2.42578125" style="264" customWidth="1"/>
    <col min="7454" max="7454" width="10.85546875" style="264" customWidth="1"/>
    <col min="7455" max="7455" width="2.42578125" style="264" customWidth="1"/>
    <col min="7456" max="7456" width="11.140625" style="264" customWidth="1"/>
    <col min="7457" max="7457" width="1.85546875" style="264" customWidth="1"/>
    <col min="7458" max="7458" width="11" style="264" customWidth="1"/>
    <col min="7459" max="7459" width="0.85546875" style="264" customWidth="1"/>
    <col min="7460" max="7460" width="1.85546875" style="264" customWidth="1"/>
    <col min="7461" max="7461" width="11.85546875" style="264" bestFit="1" customWidth="1"/>
    <col min="7462" max="7462" width="15.140625" style="264" bestFit="1" customWidth="1"/>
    <col min="7463" max="7463" width="5" style="264" customWidth="1"/>
    <col min="7464" max="7464" width="10.42578125" style="264" bestFit="1" customWidth="1"/>
    <col min="7465" max="7465" width="5" style="264" customWidth="1"/>
    <col min="7466" max="7466" width="10.42578125" style="264" bestFit="1" customWidth="1"/>
    <col min="7467" max="7469" width="9" style="264"/>
    <col min="7470" max="7470" width="10.42578125" style="264" bestFit="1" customWidth="1"/>
    <col min="7471" max="7699" width="9" style="264"/>
    <col min="7700" max="7700" width="3.42578125" style="264" customWidth="1"/>
    <col min="7701" max="7701" width="4.85546875" style="264" customWidth="1"/>
    <col min="7702" max="7702" width="5.42578125" style="264" customWidth="1"/>
    <col min="7703" max="7703" width="31.140625" style="264" customWidth="1"/>
    <col min="7704" max="7704" width="7.5703125" style="264" customWidth="1"/>
    <col min="7705" max="7705" width="2.42578125" style="264" customWidth="1"/>
    <col min="7706" max="7706" width="11.42578125" style="264" customWidth="1"/>
    <col min="7707" max="7707" width="2.42578125" style="264" customWidth="1"/>
    <col min="7708" max="7708" width="11.42578125" style="264" customWidth="1"/>
    <col min="7709" max="7709" width="2.42578125" style="264" customWidth="1"/>
    <col min="7710" max="7710" width="10.85546875" style="264" customWidth="1"/>
    <col min="7711" max="7711" width="2.42578125" style="264" customWidth="1"/>
    <col min="7712" max="7712" width="11.140625" style="264" customWidth="1"/>
    <col min="7713" max="7713" width="1.85546875" style="264" customWidth="1"/>
    <col min="7714" max="7714" width="11" style="264" customWidth="1"/>
    <col min="7715" max="7715" width="0.85546875" style="264" customWidth="1"/>
    <col min="7716" max="7716" width="1.85546875" style="264" customWidth="1"/>
    <col min="7717" max="7717" width="11.85546875" style="264" bestFit="1" customWidth="1"/>
    <col min="7718" max="7718" width="15.140625" style="264" bestFit="1" customWidth="1"/>
    <col min="7719" max="7719" width="5" style="264" customWidth="1"/>
    <col min="7720" max="7720" width="10.42578125" style="264" bestFit="1" customWidth="1"/>
    <col min="7721" max="7721" width="5" style="264" customWidth="1"/>
    <col min="7722" max="7722" width="10.42578125" style="264" bestFit="1" customWidth="1"/>
    <col min="7723" max="7725" width="9" style="264"/>
    <col min="7726" max="7726" width="10.42578125" style="264" bestFit="1" customWidth="1"/>
    <col min="7727" max="7955" width="9" style="264"/>
    <col min="7956" max="7956" width="3.42578125" style="264" customWidth="1"/>
    <col min="7957" max="7957" width="4.85546875" style="264" customWidth="1"/>
    <col min="7958" max="7958" width="5.42578125" style="264" customWidth="1"/>
    <col min="7959" max="7959" width="31.140625" style="264" customWidth="1"/>
    <col min="7960" max="7960" width="7.5703125" style="264" customWidth="1"/>
    <col min="7961" max="7961" width="2.42578125" style="264" customWidth="1"/>
    <col min="7962" max="7962" width="11.42578125" style="264" customWidth="1"/>
    <col min="7963" max="7963" width="2.42578125" style="264" customWidth="1"/>
    <col min="7964" max="7964" width="11.42578125" style="264" customWidth="1"/>
    <col min="7965" max="7965" width="2.42578125" style="264" customWidth="1"/>
    <col min="7966" max="7966" width="10.85546875" style="264" customWidth="1"/>
    <col min="7967" max="7967" width="2.42578125" style="264" customWidth="1"/>
    <col min="7968" max="7968" width="11.140625" style="264" customWidth="1"/>
    <col min="7969" max="7969" width="1.85546875" style="264" customWidth="1"/>
    <col min="7970" max="7970" width="11" style="264" customWidth="1"/>
    <col min="7971" max="7971" width="0.85546875" style="264" customWidth="1"/>
    <col min="7972" max="7972" width="1.85546875" style="264" customWidth="1"/>
    <col min="7973" max="7973" width="11.85546875" style="264" bestFit="1" customWidth="1"/>
    <col min="7974" max="7974" width="15.140625" style="264" bestFit="1" customWidth="1"/>
    <col min="7975" max="7975" width="5" style="264" customWidth="1"/>
    <col min="7976" max="7976" width="10.42578125" style="264" bestFit="1" customWidth="1"/>
    <col min="7977" max="7977" width="5" style="264" customWidth="1"/>
    <col min="7978" max="7978" width="10.42578125" style="264" bestFit="1" customWidth="1"/>
    <col min="7979" max="7981" width="9" style="264"/>
    <col min="7982" max="7982" width="10.42578125" style="264" bestFit="1" customWidth="1"/>
    <col min="7983" max="8211" width="9" style="264"/>
    <col min="8212" max="8212" width="3.42578125" style="264" customWidth="1"/>
    <col min="8213" max="8213" width="4.85546875" style="264" customWidth="1"/>
    <col min="8214" max="8214" width="5.42578125" style="264" customWidth="1"/>
    <col min="8215" max="8215" width="31.140625" style="264" customWidth="1"/>
    <col min="8216" max="8216" width="7.5703125" style="264" customWidth="1"/>
    <col min="8217" max="8217" width="2.42578125" style="264" customWidth="1"/>
    <col min="8218" max="8218" width="11.42578125" style="264" customWidth="1"/>
    <col min="8219" max="8219" width="2.42578125" style="264" customWidth="1"/>
    <col min="8220" max="8220" width="11.42578125" style="264" customWidth="1"/>
    <col min="8221" max="8221" width="2.42578125" style="264" customWidth="1"/>
    <col min="8222" max="8222" width="10.85546875" style="264" customWidth="1"/>
    <col min="8223" max="8223" width="2.42578125" style="264" customWidth="1"/>
    <col min="8224" max="8224" width="11.140625" style="264" customWidth="1"/>
    <col min="8225" max="8225" width="1.85546875" style="264" customWidth="1"/>
    <col min="8226" max="8226" width="11" style="264" customWidth="1"/>
    <col min="8227" max="8227" width="0.85546875" style="264" customWidth="1"/>
    <col min="8228" max="8228" width="1.85546875" style="264" customWidth="1"/>
    <col min="8229" max="8229" width="11.85546875" style="264" bestFit="1" customWidth="1"/>
    <col min="8230" max="8230" width="15.140625" style="264" bestFit="1" customWidth="1"/>
    <col min="8231" max="8231" width="5" style="264" customWidth="1"/>
    <col min="8232" max="8232" width="10.42578125" style="264" bestFit="1" customWidth="1"/>
    <col min="8233" max="8233" width="5" style="264" customWidth="1"/>
    <col min="8234" max="8234" width="10.42578125" style="264" bestFit="1" customWidth="1"/>
    <col min="8235" max="8237" width="9" style="264"/>
    <col min="8238" max="8238" width="10.42578125" style="264" bestFit="1" customWidth="1"/>
    <col min="8239" max="8467" width="9" style="264"/>
    <col min="8468" max="8468" width="3.42578125" style="264" customWidth="1"/>
    <col min="8469" max="8469" width="4.85546875" style="264" customWidth="1"/>
    <col min="8470" max="8470" width="5.42578125" style="264" customWidth="1"/>
    <col min="8471" max="8471" width="31.140625" style="264" customWidth="1"/>
    <col min="8472" max="8472" width="7.5703125" style="264" customWidth="1"/>
    <col min="8473" max="8473" width="2.42578125" style="264" customWidth="1"/>
    <col min="8474" max="8474" width="11.42578125" style="264" customWidth="1"/>
    <col min="8475" max="8475" width="2.42578125" style="264" customWidth="1"/>
    <col min="8476" max="8476" width="11.42578125" style="264" customWidth="1"/>
    <col min="8477" max="8477" width="2.42578125" style="264" customWidth="1"/>
    <col min="8478" max="8478" width="10.85546875" style="264" customWidth="1"/>
    <col min="8479" max="8479" width="2.42578125" style="264" customWidth="1"/>
    <col min="8480" max="8480" width="11.140625" style="264" customWidth="1"/>
    <col min="8481" max="8481" width="1.85546875" style="264" customWidth="1"/>
    <col min="8482" max="8482" width="11" style="264" customWidth="1"/>
    <col min="8483" max="8483" width="0.85546875" style="264" customWidth="1"/>
    <col min="8484" max="8484" width="1.85546875" style="264" customWidth="1"/>
    <col min="8485" max="8485" width="11.85546875" style="264" bestFit="1" customWidth="1"/>
    <col min="8486" max="8486" width="15.140625" style="264" bestFit="1" customWidth="1"/>
    <col min="8487" max="8487" width="5" style="264" customWidth="1"/>
    <col min="8488" max="8488" width="10.42578125" style="264" bestFit="1" customWidth="1"/>
    <col min="8489" max="8489" width="5" style="264" customWidth="1"/>
    <col min="8490" max="8490" width="10.42578125" style="264" bestFit="1" customWidth="1"/>
    <col min="8491" max="8493" width="9" style="264"/>
    <col min="8494" max="8494" width="10.42578125" style="264" bestFit="1" customWidth="1"/>
    <col min="8495" max="8723" width="9" style="264"/>
    <col min="8724" max="8724" width="3.42578125" style="264" customWidth="1"/>
    <col min="8725" max="8725" width="4.85546875" style="264" customWidth="1"/>
    <col min="8726" max="8726" width="5.42578125" style="264" customWidth="1"/>
    <col min="8727" max="8727" width="31.140625" style="264" customWidth="1"/>
    <col min="8728" max="8728" width="7.5703125" style="264" customWidth="1"/>
    <col min="8729" max="8729" width="2.42578125" style="264" customWidth="1"/>
    <col min="8730" max="8730" width="11.42578125" style="264" customWidth="1"/>
    <col min="8731" max="8731" width="2.42578125" style="264" customWidth="1"/>
    <col min="8732" max="8732" width="11.42578125" style="264" customWidth="1"/>
    <col min="8733" max="8733" width="2.42578125" style="264" customWidth="1"/>
    <col min="8734" max="8734" width="10.85546875" style="264" customWidth="1"/>
    <col min="8735" max="8735" width="2.42578125" style="264" customWidth="1"/>
    <col min="8736" max="8736" width="11.140625" style="264" customWidth="1"/>
    <col min="8737" max="8737" width="1.85546875" style="264" customWidth="1"/>
    <col min="8738" max="8738" width="11" style="264" customWidth="1"/>
    <col min="8739" max="8739" width="0.85546875" style="264" customWidth="1"/>
    <col min="8740" max="8740" width="1.85546875" style="264" customWidth="1"/>
    <col min="8741" max="8741" width="11.85546875" style="264" bestFit="1" customWidth="1"/>
    <col min="8742" max="8742" width="15.140625" style="264" bestFit="1" customWidth="1"/>
    <col min="8743" max="8743" width="5" style="264" customWidth="1"/>
    <col min="8744" max="8744" width="10.42578125" style="264" bestFit="1" customWidth="1"/>
    <col min="8745" max="8745" width="5" style="264" customWidth="1"/>
    <col min="8746" max="8746" width="10.42578125" style="264" bestFit="1" customWidth="1"/>
    <col min="8747" max="8749" width="9" style="264"/>
    <col min="8750" max="8750" width="10.42578125" style="264" bestFit="1" customWidth="1"/>
    <col min="8751" max="8979" width="9" style="264"/>
    <col min="8980" max="8980" width="3.42578125" style="264" customWidth="1"/>
    <col min="8981" max="8981" width="4.85546875" style="264" customWidth="1"/>
    <col min="8982" max="8982" width="5.42578125" style="264" customWidth="1"/>
    <col min="8983" max="8983" width="31.140625" style="264" customWidth="1"/>
    <col min="8984" max="8984" width="7.5703125" style="264" customWidth="1"/>
    <col min="8985" max="8985" width="2.42578125" style="264" customWidth="1"/>
    <col min="8986" max="8986" width="11.42578125" style="264" customWidth="1"/>
    <col min="8987" max="8987" width="2.42578125" style="264" customWidth="1"/>
    <col min="8988" max="8988" width="11.42578125" style="264" customWidth="1"/>
    <col min="8989" max="8989" width="2.42578125" style="264" customWidth="1"/>
    <col min="8990" max="8990" width="10.85546875" style="264" customWidth="1"/>
    <col min="8991" max="8991" width="2.42578125" style="264" customWidth="1"/>
    <col min="8992" max="8992" width="11.140625" style="264" customWidth="1"/>
    <col min="8993" max="8993" width="1.85546875" style="264" customWidth="1"/>
    <col min="8994" max="8994" width="11" style="264" customWidth="1"/>
    <col min="8995" max="8995" width="0.85546875" style="264" customWidth="1"/>
    <col min="8996" max="8996" width="1.85546875" style="264" customWidth="1"/>
    <col min="8997" max="8997" width="11.85546875" style="264" bestFit="1" customWidth="1"/>
    <col min="8998" max="8998" width="15.140625" style="264" bestFit="1" customWidth="1"/>
    <col min="8999" max="8999" width="5" style="264" customWidth="1"/>
    <col min="9000" max="9000" width="10.42578125" style="264" bestFit="1" customWidth="1"/>
    <col min="9001" max="9001" width="5" style="264" customWidth="1"/>
    <col min="9002" max="9002" width="10.42578125" style="264" bestFit="1" customWidth="1"/>
    <col min="9003" max="9005" width="9" style="264"/>
    <col min="9006" max="9006" width="10.42578125" style="264" bestFit="1" customWidth="1"/>
    <col min="9007" max="9235" width="9" style="264"/>
    <col min="9236" max="9236" width="3.42578125" style="264" customWidth="1"/>
    <col min="9237" max="9237" width="4.85546875" style="264" customWidth="1"/>
    <col min="9238" max="9238" width="5.42578125" style="264" customWidth="1"/>
    <col min="9239" max="9239" width="31.140625" style="264" customWidth="1"/>
    <col min="9240" max="9240" width="7.5703125" style="264" customWidth="1"/>
    <col min="9241" max="9241" width="2.42578125" style="264" customWidth="1"/>
    <col min="9242" max="9242" width="11.42578125" style="264" customWidth="1"/>
    <col min="9243" max="9243" width="2.42578125" style="264" customWidth="1"/>
    <col min="9244" max="9244" width="11.42578125" style="264" customWidth="1"/>
    <col min="9245" max="9245" width="2.42578125" style="264" customWidth="1"/>
    <col min="9246" max="9246" width="10.85546875" style="264" customWidth="1"/>
    <col min="9247" max="9247" width="2.42578125" style="264" customWidth="1"/>
    <col min="9248" max="9248" width="11.140625" style="264" customWidth="1"/>
    <col min="9249" max="9249" width="1.85546875" style="264" customWidth="1"/>
    <col min="9250" max="9250" width="11" style="264" customWidth="1"/>
    <col min="9251" max="9251" width="0.85546875" style="264" customWidth="1"/>
    <col min="9252" max="9252" width="1.85546875" style="264" customWidth="1"/>
    <col min="9253" max="9253" width="11.85546875" style="264" bestFit="1" customWidth="1"/>
    <col min="9254" max="9254" width="15.140625" style="264" bestFit="1" customWidth="1"/>
    <col min="9255" max="9255" width="5" style="264" customWidth="1"/>
    <col min="9256" max="9256" width="10.42578125" style="264" bestFit="1" customWidth="1"/>
    <col min="9257" max="9257" width="5" style="264" customWidth="1"/>
    <col min="9258" max="9258" width="10.42578125" style="264" bestFit="1" customWidth="1"/>
    <col min="9259" max="9261" width="9" style="264"/>
    <col min="9262" max="9262" width="10.42578125" style="264" bestFit="1" customWidth="1"/>
    <col min="9263" max="9491" width="9" style="264"/>
    <col min="9492" max="9492" width="3.42578125" style="264" customWidth="1"/>
    <col min="9493" max="9493" width="4.85546875" style="264" customWidth="1"/>
    <col min="9494" max="9494" width="5.42578125" style="264" customWidth="1"/>
    <col min="9495" max="9495" width="31.140625" style="264" customWidth="1"/>
    <col min="9496" max="9496" width="7.5703125" style="264" customWidth="1"/>
    <col min="9497" max="9497" width="2.42578125" style="264" customWidth="1"/>
    <col min="9498" max="9498" width="11.42578125" style="264" customWidth="1"/>
    <col min="9499" max="9499" width="2.42578125" style="264" customWidth="1"/>
    <col min="9500" max="9500" width="11.42578125" style="264" customWidth="1"/>
    <col min="9501" max="9501" width="2.42578125" style="264" customWidth="1"/>
    <col min="9502" max="9502" width="10.85546875" style="264" customWidth="1"/>
    <col min="9503" max="9503" width="2.42578125" style="264" customWidth="1"/>
    <col min="9504" max="9504" width="11.140625" style="264" customWidth="1"/>
    <col min="9505" max="9505" width="1.85546875" style="264" customWidth="1"/>
    <col min="9506" max="9506" width="11" style="264" customWidth="1"/>
    <col min="9507" max="9507" width="0.85546875" style="264" customWidth="1"/>
    <col min="9508" max="9508" width="1.85546875" style="264" customWidth="1"/>
    <col min="9509" max="9509" width="11.85546875" style="264" bestFit="1" customWidth="1"/>
    <col min="9510" max="9510" width="15.140625" style="264" bestFit="1" customWidth="1"/>
    <col min="9511" max="9511" width="5" style="264" customWidth="1"/>
    <col min="9512" max="9512" width="10.42578125" style="264" bestFit="1" customWidth="1"/>
    <col min="9513" max="9513" width="5" style="264" customWidth="1"/>
    <col min="9514" max="9514" width="10.42578125" style="264" bestFit="1" customWidth="1"/>
    <col min="9515" max="9517" width="9" style="264"/>
    <col min="9518" max="9518" width="10.42578125" style="264" bestFit="1" customWidth="1"/>
    <col min="9519" max="9747" width="9" style="264"/>
    <col min="9748" max="9748" width="3.42578125" style="264" customWidth="1"/>
    <col min="9749" max="9749" width="4.85546875" style="264" customWidth="1"/>
    <col min="9750" max="9750" width="5.42578125" style="264" customWidth="1"/>
    <col min="9751" max="9751" width="31.140625" style="264" customWidth="1"/>
    <col min="9752" max="9752" width="7.5703125" style="264" customWidth="1"/>
    <col min="9753" max="9753" width="2.42578125" style="264" customWidth="1"/>
    <col min="9754" max="9754" width="11.42578125" style="264" customWidth="1"/>
    <col min="9755" max="9755" width="2.42578125" style="264" customWidth="1"/>
    <col min="9756" max="9756" width="11.42578125" style="264" customWidth="1"/>
    <col min="9757" max="9757" width="2.42578125" style="264" customWidth="1"/>
    <col min="9758" max="9758" width="10.85546875" style="264" customWidth="1"/>
    <col min="9759" max="9759" width="2.42578125" style="264" customWidth="1"/>
    <col min="9760" max="9760" width="11.140625" style="264" customWidth="1"/>
    <col min="9761" max="9761" width="1.85546875" style="264" customWidth="1"/>
    <col min="9762" max="9762" width="11" style="264" customWidth="1"/>
    <col min="9763" max="9763" width="0.85546875" style="264" customWidth="1"/>
    <col min="9764" max="9764" width="1.85546875" style="264" customWidth="1"/>
    <col min="9765" max="9765" width="11.85546875" style="264" bestFit="1" customWidth="1"/>
    <col min="9766" max="9766" width="15.140625" style="264" bestFit="1" customWidth="1"/>
    <col min="9767" max="9767" width="5" style="264" customWidth="1"/>
    <col min="9768" max="9768" width="10.42578125" style="264" bestFit="1" customWidth="1"/>
    <col min="9769" max="9769" width="5" style="264" customWidth="1"/>
    <col min="9770" max="9770" width="10.42578125" style="264" bestFit="1" customWidth="1"/>
    <col min="9771" max="9773" width="9" style="264"/>
    <col min="9774" max="9774" width="10.42578125" style="264" bestFit="1" customWidth="1"/>
    <col min="9775" max="10003" width="9" style="264"/>
    <col min="10004" max="10004" width="3.42578125" style="264" customWidth="1"/>
    <col min="10005" max="10005" width="4.85546875" style="264" customWidth="1"/>
    <col min="10006" max="10006" width="5.42578125" style="264" customWidth="1"/>
    <col min="10007" max="10007" width="31.140625" style="264" customWidth="1"/>
    <col min="10008" max="10008" width="7.5703125" style="264" customWidth="1"/>
    <col min="10009" max="10009" width="2.42578125" style="264" customWidth="1"/>
    <col min="10010" max="10010" width="11.42578125" style="264" customWidth="1"/>
    <col min="10011" max="10011" width="2.42578125" style="264" customWidth="1"/>
    <col min="10012" max="10012" width="11.42578125" style="264" customWidth="1"/>
    <col min="10013" max="10013" width="2.42578125" style="264" customWidth="1"/>
    <col min="10014" max="10014" width="10.85546875" style="264" customWidth="1"/>
    <col min="10015" max="10015" width="2.42578125" style="264" customWidth="1"/>
    <col min="10016" max="10016" width="11.140625" style="264" customWidth="1"/>
    <col min="10017" max="10017" width="1.85546875" style="264" customWidth="1"/>
    <col min="10018" max="10018" width="11" style="264" customWidth="1"/>
    <col min="10019" max="10019" width="0.85546875" style="264" customWidth="1"/>
    <col min="10020" max="10020" width="1.85546875" style="264" customWidth="1"/>
    <col min="10021" max="10021" width="11.85546875" style="264" bestFit="1" customWidth="1"/>
    <col min="10022" max="10022" width="15.140625" style="264" bestFit="1" customWidth="1"/>
    <col min="10023" max="10023" width="5" style="264" customWidth="1"/>
    <col min="10024" max="10024" width="10.42578125" style="264" bestFit="1" customWidth="1"/>
    <col min="10025" max="10025" width="5" style="264" customWidth="1"/>
    <col min="10026" max="10026" width="10.42578125" style="264" bestFit="1" customWidth="1"/>
    <col min="10027" max="10029" width="9" style="264"/>
    <col min="10030" max="10030" width="10.42578125" style="264" bestFit="1" customWidth="1"/>
    <col min="10031" max="10259" width="9" style="264"/>
    <col min="10260" max="10260" width="3.42578125" style="264" customWidth="1"/>
    <col min="10261" max="10261" width="4.85546875" style="264" customWidth="1"/>
    <col min="10262" max="10262" width="5.42578125" style="264" customWidth="1"/>
    <col min="10263" max="10263" width="31.140625" style="264" customWidth="1"/>
    <col min="10264" max="10264" width="7.5703125" style="264" customWidth="1"/>
    <col min="10265" max="10265" width="2.42578125" style="264" customWidth="1"/>
    <col min="10266" max="10266" width="11.42578125" style="264" customWidth="1"/>
    <col min="10267" max="10267" width="2.42578125" style="264" customWidth="1"/>
    <col min="10268" max="10268" width="11.42578125" style="264" customWidth="1"/>
    <col min="10269" max="10269" width="2.42578125" style="264" customWidth="1"/>
    <col min="10270" max="10270" width="10.85546875" style="264" customWidth="1"/>
    <col min="10271" max="10271" width="2.42578125" style="264" customWidth="1"/>
    <col min="10272" max="10272" width="11.140625" style="264" customWidth="1"/>
    <col min="10273" max="10273" width="1.85546875" style="264" customWidth="1"/>
    <col min="10274" max="10274" width="11" style="264" customWidth="1"/>
    <col min="10275" max="10275" width="0.85546875" style="264" customWidth="1"/>
    <col min="10276" max="10276" width="1.85546875" style="264" customWidth="1"/>
    <col min="10277" max="10277" width="11.85546875" style="264" bestFit="1" customWidth="1"/>
    <col min="10278" max="10278" width="15.140625" style="264" bestFit="1" customWidth="1"/>
    <col min="10279" max="10279" width="5" style="264" customWidth="1"/>
    <col min="10280" max="10280" width="10.42578125" style="264" bestFit="1" customWidth="1"/>
    <col min="10281" max="10281" width="5" style="264" customWidth="1"/>
    <col min="10282" max="10282" width="10.42578125" style="264" bestFit="1" customWidth="1"/>
    <col min="10283" max="10285" width="9" style="264"/>
    <col min="10286" max="10286" width="10.42578125" style="264" bestFit="1" customWidth="1"/>
    <col min="10287" max="10515" width="9" style="264"/>
    <col min="10516" max="10516" width="3.42578125" style="264" customWidth="1"/>
    <col min="10517" max="10517" width="4.85546875" style="264" customWidth="1"/>
    <col min="10518" max="10518" width="5.42578125" style="264" customWidth="1"/>
    <col min="10519" max="10519" width="31.140625" style="264" customWidth="1"/>
    <col min="10520" max="10520" width="7.5703125" style="264" customWidth="1"/>
    <col min="10521" max="10521" width="2.42578125" style="264" customWidth="1"/>
    <col min="10522" max="10522" width="11.42578125" style="264" customWidth="1"/>
    <col min="10523" max="10523" width="2.42578125" style="264" customWidth="1"/>
    <col min="10524" max="10524" width="11.42578125" style="264" customWidth="1"/>
    <col min="10525" max="10525" width="2.42578125" style="264" customWidth="1"/>
    <col min="10526" max="10526" width="10.85546875" style="264" customWidth="1"/>
    <col min="10527" max="10527" width="2.42578125" style="264" customWidth="1"/>
    <col min="10528" max="10528" width="11.140625" style="264" customWidth="1"/>
    <col min="10529" max="10529" width="1.85546875" style="264" customWidth="1"/>
    <col min="10530" max="10530" width="11" style="264" customWidth="1"/>
    <col min="10531" max="10531" width="0.85546875" style="264" customWidth="1"/>
    <col min="10532" max="10532" width="1.85546875" style="264" customWidth="1"/>
    <col min="10533" max="10533" width="11.85546875" style="264" bestFit="1" customWidth="1"/>
    <col min="10534" max="10534" width="15.140625" style="264" bestFit="1" customWidth="1"/>
    <col min="10535" max="10535" width="5" style="264" customWidth="1"/>
    <col min="10536" max="10536" width="10.42578125" style="264" bestFit="1" customWidth="1"/>
    <col min="10537" max="10537" width="5" style="264" customWidth="1"/>
    <col min="10538" max="10538" width="10.42578125" style="264" bestFit="1" customWidth="1"/>
    <col min="10539" max="10541" width="9" style="264"/>
    <col min="10542" max="10542" width="10.42578125" style="264" bestFit="1" customWidth="1"/>
    <col min="10543" max="10771" width="9" style="264"/>
    <col min="10772" max="10772" width="3.42578125" style="264" customWidth="1"/>
    <col min="10773" max="10773" width="4.85546875" style="264" customWidth="1"/>
    <col min="10774" max="10774" width="5.42578125" style="264" customWidth="1"/>
    <col min="10775" max="10775" width="31.140625" style="264" customWidth="1"/>
    <col min="10776" max="10776" width="7.5703125" style="264" customWidth="1"/>
    <col min="10777" max="10777" width="2.42578125" style="264" customWidth="1"/>
    <col min="10778" max="10778" width="11.42578125" style="264" customWidth="1"/>
    <col min="10779" max="10779" width="2.42578125" style="264" customWidth="1"/>
    <col min="10780" max="10780" width="11.42578125" style="264" customWidth="1"/>
    <col min="10781" max="10781" width="2.42578125" style="264" customWidth="1"/>
    <col min="10782" max="10782" width="10.85546875" style="264" customWidth="1"/>
    <col min="10783" max="10783" width="2.42578125" style="264" customWidth="1"/>
    <col min="10784" max="10784" width="11.140625" style="264" customWidth="1"/>
    <col min="10785" max="10785" width="1.85546875" style="264" customWidth="1"/>
    <col min="10786" max="10786" width="11" style="264" customWidth="1"/>
    <col min="10787" max="10787" width="0.85546875" style="264" customWidth="1"/>
    <col min="10788" max="10788" width="1.85546875" style="264" customWidth="1"/>
    <col min="10789" max="10789" width="11.85546875" style="264" bestFit="1" customWidth="1"/>
    <col min="10790" max="10790" width="15.140625" style="264" bestFit="1" customWidth="1"/>
    <col min="10791" max="10791" width="5" style="264" customWidth="1"/>
    <col min="10792" max="10792" width="10.42578125" style="264" bestFit="1" customWidth="1"/>
    <col min="10793" max="10793" width="5" style="264" customWidth="1"/>
    <col min="10794" max="10794" width="10.42578125" style="264" bestFit="1" customWidth="1"/>
    <col min="10795" max="10797" width="9" style="264"/>
    <col min="10798" max="10798" width="10.42578125" style="264" bestFit="1" customWidth="1"/>
    <col min="10799" max="11027" width="9" style="264"/>
    <col min="11028" max="11028" width="3.42578125" style="264" customWidth="1"/>
    <col min="11029" max="11029" width="4.85546875" style="264" customWidth="1"/>
    <col min="11030" max="11030" width="5.42578125" style="264" customWidth="1"/>
    <col min="11031" max="11031" width="31.140625" style="264" customWidth="1"/>
    <col min="11032" max="11032" width="7.5703125" style="264" customWidth="1"/>
    <col min="11033" max="11033" width="2.42578125" style="264" customWidth="1"/>
    <col min="11034" max="11034" width="11.42578125" style="264" customWidth="1"/>
    <col min="11035" max="11035" width="2.42578125" style="264" customWidth="1"/>
    <col min="11036" max="11036" width="11.42578125" style="264" customWidth="1"/>
    <col min="11037" max="11037" width="2.42578125" style="264" customWidth="1"/>
    <col min="11038" max="11038" width="10.85546875" style="264" customWidth="1"/>
    <col min="11039" max="11039" width="2.42578125" style="264" customWidth="1"/>
    <col min="11040" max="11040" width="11.140625" style="264" customWidth="1"/>
    <col min="11041" max="11041" width="1.85546875" style="264" customWidth="1"/>
    <col min="11042" max="11042" width="11" style="264" customWidth="1"/>
    <col min="11043" max="11043" width="0.85546875" style="264" customWidth="1"/>
    <col min="11044" max="11044" width="1.85546875" style="264" customWidth="1"/>
    <col min="11045" max="11045" width="11.85546875" style="264" bestFit="1" customWidth="1"/>
    <col min="11046" max="11046" width="15.140625" style="264" bestFit="1" customWidth="1"/>
    <col min="11047" max="11047" width="5" style="264" customWidth="1"/>
    <col min="11048" max="11048" width="10.42578125" style="264" bestFit="1" customWidth="1"/>
    <col min="11049" max="11049" width="5" style="264" customWidth="1"/>
    <col min="11050" max="11050" width="10.42578125" style="264" bestFit="1" customWidth="1"/>
    <col min="11051" max="11053" width="9" style="264"/>
    <col min="11054" max="11054" width="10.42578125" style="264" bestFit="1" customWidth="1"/>
    <col min="11055" max="11283" width="9" style="264"/>
    <col min="11284" max="11284" width="3.42578125" style="264" customWidth="1"/>
    <col min="11285" max="11285" width="4.85546875" style="264" customWidth="1"/>
    <col min="11286" max="11286" width="5.42578125" style="264" customWidth="1"/>
    <col min="11287" max="11287" width="31.140625" style="264" customWidth="1"/>
    <col min="11288" max="11288" width="7.5703125" style="264" customWidth="1"/>
    <col min="11289" max="11289" width="2.42578125" style="264" customWidth="1"/>
    <col min="11290" max="11290" width="11.42578125" style="264" customWidth="1"/>
    <col min="11291" max="11291" width="2.42578125" style="264" customWidth="1"/>
    <col min="11292" max="11292" width="11.42578125" style="264" customWidth="1"/>
    <col min="11293" max="11293" width="2.42578125" style="264" customWidth="1"/>
    <col min="11294" max="11294" width="10.85546875" style="264" customWidth="1"/>
    <col min="11295" max="11295" width="2.42578125" style="264" customWidth="1"/>
    <col min="11296" max="11296" width="11.140625" style="264" customWidth="1"/>
    <col min="11297" max="11297" width="1.85546875" style="264" customWidth="1"/>
    <col min="11298" max="11298" width="11" style="264" customWidth="1"/>
    <col min="11299" max="11299" width="0.85546875" style="264" customWidth="1"/>
    <col min="11300" max="11300" width="1.85546875" style="264" customWidth="1"/>
    <col min="11301" max="11301" width="11.85546875" style="264" bestFit="1" customWidth="1"/>
    <col min="11302" max="11302" width="15.140625" style="264" bestFit="1" customWidth="1"/>
    <col min="11303" max="11303" width="5" style="264" customWidth="1"/>
    <col min="11304" max="11304" width="10.42578125" style="264" bestFit="1" customWidth="1"/>
    <col min="11305" max="11305" width="5" style="264" customWidth="1"/>
    <col min="11306" max="11306" width="10.42578125" style="264" bestFit="1" customWidth="1"/>
    <col min="11307" max="11309" width="9" style="264"/>
    <col min="11310" max="11310" width="10.42578125" style="264" bestFit="1" customWidth="1"/>
    <col min="11311" max="11539" width="9" style="264"/>
    <col min="11540" max="11540" width="3.42578125" style="264" customWidth="1"/>
    <col min="11541" max="11541" width="4.85546875" style="264" customWidth="1"/>
    <col min="11542" max="11542" width="5.42578125" style="264" customWidth="1"/>
    <col min="11543" max="11543" width="31.140625" style="264" customWidth="1"/>
    <col min="11544" max="11544" width="7.5703125" style="264" customWidth="1"/>
    <col min="11545" max="11545" width="2.42578125" style="264" customWidth="1"/>
    <col min="11546" max="11546" width="11.42578125" style="264" customWidth="1"/>
    <col min="11547" max="11547" width="2.42578125" style="264" customWidth="1"/>
    <col min="11548" max="11548" width="11.42578125" style="264" customWidth="1"/>
    <col min="11549" max="11549" width="2.42578125" style="264" customWidth="1"/>
    <col min="11550" max="11550" width="10.85546875" style="264" customWidth="1"/>
    <col min="11551" max="11551" width="2.42578125" style="264" customWidth="1"/>
    <col min="11552" max="11552" width="11.140625" style="264" customWidth="1"/>
    <col min="11553" max="11553" width="1.85546875" style="264" customWidth="1"/>
    <col min="11554" max="11554" width="11" style="264" customWidth="1"/>
    <col min="11555" max="11555" width="0.85546875" style="264" customWidth="1"/>
    <col min="11556" max="11556" width="1.85546875" style="264" customWidth="1"/>
    <col min="11557" max="11557" width="11.85546875" style="264" bestFit="1" customWidth="1"/>
    <col min="11558" max="11558" width="15.140625" style="264" bestFit="1" customWidth="1"/>
    <col min="11559" max="11559" width="5" style="264" customWidth="1"/>
    <col min="11560" max="11560" width="10.42578125" style="264" bestFit="1" customWidth="1"/>
    <col min="11561" max="11561" width="5" style="264" customWidth="1"/>
    <col min="11562" max="11562" width="10.42578125" style="264" bestFit="1" customWidth="1"/>
    <col min="11563" max="11565" width="9" style="264"/>
    <col min="11566" max="11566" width="10.42578125" style="264" bestFit="1" customWidth="1"/>
    <col min="11567" max="11795" width="9" style="264"/>
    <col min="11796" max="11796" width="3.42578125" style="264" customWidth="1"/>
    <col min="11797" max="11797" width="4.85546875" style="264" customWidth="1"/>
    <col min="11798" max="11798" width="5.42578125" style="264" customWidth="1"/>
    <col min="11799" max="11799" width="31.140625" style="264" customWidth="1"/>
    <col min="11800" max="11800" width="7.5703125" style="264" customWidth="1"/>
    <col min="11801" max="11801" width="2.42578125" style="264" customWidth="1"/>
    <col min="11802" max="11802" width="11.42578125" style="264" customWidth="1"/>
    <col min="11803" max="11803" width="2.42578125" style="264" customWidth="1"/>
    <col min="11804" max="11804" width="11.42578125" style="264" customWidth="1"/>
    <col min="11805" max="11805" width="2.42578125" style="264" customWidth="1"/>
    <col min="11806" max="11806" width="10.85546875" style="264" customWidth="1"/>
    <col min="11807" max="11807" width="2.42578125" style="264" customWidth="1"/>
    <col min="11808" max="11808" width="11.140625" style="264" customWidth="1"/>
    <col min="11809" max="11809" width="1.85546875" style="264" customWidth="1"/>
    <col min="11810" max="11810" width="11" style="264" customWidth="1"/>
    <col min="11811" max="11811" width="0.85546875" style="264" customWidth="1"/>
    <col min="11812" max="11812" width="1.85546875" style="264" customWidth="1"/>
    <col min="11813" max="11813" width="11.85546875" style="264" bestFit="1" customWidth="1"/>
    <col min="11814" max="11814" width="15.140625" style="264" bestFit="1" customWidth="1"/>
    <col min="11815" max="11815" width="5" style="264" customWidth="1"/>
    <col min="11816" max="11816" width="10.42578125" style="264" bestFit="1" customWidth="1"/>
    <col min="11817" max="11817" width="5" style="264" customWidth="1"/>
    <col min="11818" max="11818" width="10.42578125" style="264" bestFit="1" customWidth="1"/>
    <col min="11819" max="11821" width="9" style="264"/>
    <col min="11822" max="11822" width="10.42578125" style="264" bestFit="1" customWidth="1"/>
    <col min="11823" max="12051" width="9" style="264"/>
    <col min="12052" max="12052" width="3.42578125" style="264" customWidth="1"/>
    <col min="12053" max="12053" width="4.85546875" style="264" customWidth="1"/>
    <col min="12054" max="12054" width="5.42578125" style="264" customWidth="1"/>
    <col min="12055" max="12055" width="31.140625" style="264" customWidth="1"/>
    <col min="12056" max="12056" width="7.5703125" style="264" customWidth="1"/>
    <col min="12057" max="12057" width="2.42578125" style="264" customWidth="1"/>
    <col min="12058" max="12058" width="11.42578125" style="264" customWidth="1"/>
    <col min="12059" max="12059" width="2.42578125" style="264" customWidth="1"/>
    <col min="12060" max="12060" width="11.42578125" style="264" customWidth="1"/>
    <col min="12061" max="12061" width="2.42578125" style="264" customWidth="1"/>
    <col min="12062" max="12062" width="10.85546875" style="264" customWidth="1"/>
    <col min="12063" max="12063" width="2.42578125" style="264" customWidth="1"/>
    <col min="12064" max="12064" width="11.140625" style="264" customWidth="1"/>
    <col min="12065" max="12065" width="1.85546875" style="264" customWidth="1"/>
    <col min="12066" max="12066" width="11" style="264" customWidth="1"/>
    <col min="12067" max="12067" width="0.85546875" style="264" customWidth="1"/>
    <col min="12068" max="12068" width="1.85546875" style="264" customWidth="1"/>
    <col min="12069" max="12069" width="11.85546875" style="264" bestFit="1" customWidth="1"/>
    <col min="12070" max="12070" width="15.140625" style="264" bestFit="1" customWidth="1"/>
    <col min="12071" max="12071" width="5" style="264" customWidth="1"/>
    <col min="12072" max="12072" width="10.42578125" style="264" bestFit="1" customWidth="1"/>
    <col min="12073" max="12073" width="5" style="264" customWidth="1"/>
    <col min="12074" max="12074" width="10.42578125" style="264" bestFit="1" customWidth="1"/>
    <col min="12075" max="12077" width="9" style="264"/>
    <col min="12078" max="12078" width="10.42578125" style="264" bestFit="1" customWidth="1"/>
    <col min="12079" max="12307" width="9" style="264"/>
    <col min="12308" max="12308" width="3.42578125" style="264" customWidth="1"/>
    <col min="12309" max="12309" width="4.85546875" style="264" customWidth="1"/>
    <col min="12310" max="12310" width="5.42578125" style="264" customWidth="1"/>
    <col min="12311" max="12311" width="31.140625" style="264" customWidth="1"/>
    <col min="12312" max="12312" width="7.5703125" style="264" customWidth="1"/>
    <col min="12313" max="12313" width="2.42578125" style="264" customWidth="1"/>
    <col min="12314" max="12314" width="11.42578125" style="264" customWidth="1"/>
    <col min="12315" max="12315" width="2.42578125" style="264" customWidth="1"/>
    <col min="12316" max="12316" width="11.42578125" style="264" customWidth="1"/>
    <col min="12317" max="12317" width="2.42578125" style="264" customWidth="1"/>
    <col min="12318" max="12318" width="10.85546875" style="264" customWidth="1"/>
    <col min="12319" max="12319" width="2.42578125" style="264" customWidth="1"/>
    <col min="12320" max="12320" width="11.140625" style="264" customWidth="1"/>
    <col min="12321" max="12321" width="1.85546875" style="264" customWidth="1"/>
    <col min="12322" max="12322" width="11" style="264" customWidth="1"/>
    <col min="12323" max="12323" width="0.85546875" style="264" customWidth="1"/>
    <col min="12324" max="12324" width="1.85546875" style="264" customWidth="1"/>
    <col min="12325" max="12325" width="11.85546875" style="264" bestFit="1" customWidth="1"/>
    <col min="12326" max="12326" width="15.140625" style="264" bestFit="1" customWidth="1"/>
    <col min="12327" max="12327" width="5" style="264" customWidth="1"/>
    <col min="12328" max="12328" width="10.42578125" style="264" bestFit="1" customWidth="1"/>
    <col min="12329" max="12329" width="5" style="264" customWidth="1"/>
    <col min="12330" max="12330" width="10.42578125" style="264" bestFit="1" customWidth="1"/>
    <col min="12331" max="12333" width="9" style="264"/>
    <col min="12334" max="12334" width="10.42578125" style="264" bestFit="1" customWidth="1"/>
    <col min="12335" max="12563" width="9" style="264"/>
    <col min="12564" max="12564" width="3.42578125" style="264" customWidth="1"/>
    <col min="12565" max="12565" width="4.85546875" style="264" customWidth="1"/>
    <col min="12566" max="12566" width="5.42578125" style="264" customWidth="1"/>
    <col min="12567" max="12567" width="31.140625" style="264" customWidth="1"/>
    <col min="12568" max="12568" width="7.5703125" style="264" customWidth="1"/>
    <col min="12569" max="12569" width="2.42578125" style="264" customWidth="1"/>
    <col min="12570" max="12570" width="11.42578125" style="264" customWidth="1"/>
    <col min="12571" max="12571" width="2.42578125" style="264" customWidth="1"/>
    <col min="12572" max="12572" width="11.42578125" style="264" customWidth="1"/>
    <col min="12573" max="12573" width="2.42578125" style="264" customWidth="1"/>
    <col min="12574" max="12574" width="10.85546875" style="264" customWidth="1"/>
    <col min="12575" max="12575" width="2.42578125" style="264" customWidth="1"/>
    <col min="12576" max="12576" width="11.140625" style="264" customWidth="1"/>
    <col min="12577" max="12577" width="1.85546875" style="264" customWidth="1"/>
    <col min="12578" max="12578" width="11" style="264" customWidth="1"/>
    <col min="12579" max="12579" width="0.85546875" style="264" customWidth="1"/>
    <col min="12580" max="12580" width="1.85546875" style="264" customWidth="1"/>
    <col min="12581" max="12581" width="11.85546875" style="264" bestFit="1" customWidth="1"/>
    <col min="12582" max="12582" width="15.140625" style="264" bestFit="1" customWidth="1"/>
    <col min="12583" max="12583" width="5" style="264" customWidth="1"/>
    <col min="12584" max="12584" width="10.42578125" style="264" bestFit="1" customWidth="1"/>
    <col min="12585" max="12585" width="5" style="264" customWidth="1"/>
    <col min="12586" max="12586" width="10.42578125" style="264" bestFit="1" customWidth="1"/>
    <col min="12587" max="12589" width="9" style="264"/>
    <col min="12590" max="12590" width="10.42578125" style="264" bestFit="1" customWidth="1"/>
    <col min="12591" max="12819" width="9" style="264"/>
    <col min="12820" max="12820" width="3.42578125" style="264" customWidth="1"/>
    <col min="12821" max="12821" width="4.85546875" style="264" customWidth="1"/>
    <col min="12822" max="12822" width="5.42578125" style="264" customWidth="1"/>
    <col min="12823" max="12823" width="31.140625" style="264" customWidth="1"/>
    <col min="12824" max="12824" width="7.5703125" style="264" customWidth="1"/>
    <col min="12825" max="12825" width="2.42578125" style="264" customWidth="1"/>
    <col min="12826" max="12826" width="11.42578125" style="264" customWidth="1"/>
    <col min="12827" max="12827" width="2.42578125" style="264" customWidth="1"/>
    <col min="12828" max="12828" width="11.42578125" style="264" customWidth="1"/>
    <col min="12829" max="12829" width="2.42578125" style="264" customWidth="1"/>
    <col min="12830" max="12830" width="10.85546875" style="264" customWidth="1"/>
    <col min="12831" max="12831" width="2.42578125" style="264" customWidth="1"/>
    <col min="12832" max="12832" width="11.140625" style="264" customWidth="1"/>
    <col min="12833" max="12833" width="1.85546875" style="264" customWidth="1"/>
    <col min="12834" max="12834" width="11" style="264" customWidth="1"/>
    <col min="12835" max="12835" width="0.85546875" style="264" customWidth="1"/>
    <col min="12836" max="12836" width="1.85546875" style="264" customWidth="1"/>
    <col min="12837" max="12837" width="11.85546875" style="264" bestFit="1" customWidth="1"/>
    <col min="12838" max="12838" width="15.140625" style="264" bestFit="1" customWidth="1"/>
    <col min="12839" max="12839" width="5" style="264" customWidth="1"/>
    <col min="12840" max="12840" width="10.42578125" style="264" bestFit="1" customWidth="1"/>
    <col min="12841" max="12841" width="5" style="264" customWidth="1"/>
    <col min="12842" max="12842" width="10.42578125" style="264" bestFit="1" customWidth="1"/>
    <col min="12843" max="12845" width="9" style="264"/>
    <col min="12846" max="12846" width="10.42578125" style="264" bestFit="1" customWidth="1"/>
    <col min="12847" max="13075" width="9" style="264"/>
    <col min="13076" max="13076" width="3.42578125" style="264" customWidth="1"/>
    <col min="13077" max="13077" width="4.85546875" style="264" customWidth="1"/>
    <col min="13078" max="13078" width="5.42578125" style="264" customWidth="1"/>
    <col min="13079" max="13079" width="31.140625" style="264" customWidth="1"/>
    <col min="13080" max="13080" width="7.5703125" style="264" customWidth="1"/>
    <col min="13081" max="13081" width="2.42578125" style="264" customWidth="1"/>
    <col min="13082" max="13082" width="11.42578125" style="264" customWidth="1"/>
    <col min="13083" max="13083" width="2.42578125" style="264" customWidth="1"/>
    <col min="13084" max="13084" width="11.42578125" style="264" customWidth="1"/>
    <col min="13085" max="13085" width="2.42578125" style="264" customWidth="1"/>
    <col min="13086" max="13086" width="10.85546875" style="264" customWidth="1"/>
    <col min="13087" max="13087" width="2.42578125" style="264" customWidth="1"/>
    <col min="13088" max="13088" width="11.140625" style="264" customWidth="1"/>
    <col min="13089" max="13089" width="1.85546875" style="264" customWidth="1"/>
    <col min="13090" max="13090" width="11" style="264" customWidth="1"/>
    <col min="13091" max="13091" width="0.85546875" style="264" customWidth="1"/>
    <col min="13092" max="13092" width="1.85546875" style="264" customWidth="1"/>
    <col min="13093" max="13093" width="11.85546875" style="264" bestFit="1" customWidth="1"/>
    <col min="13094" max="13094" width="15.140625" style="264" bestFit="1" customWidth="1"/>
    <col min="13095" max="13095" width="5" style="264" customWidth="1"/>
    <col min="13096" max="13096" width="10.42578125" style="264" bestFit="1" customWidth="1"/>
    <col min="13097" max="13097" width="5" style="264" customWidth="1"/>
    <col min="13098" max="13098" width="10.42578125" style="264" bestFit="1" customWidth="1"/>
    <col min="13099" max="13101" width="9" style="264"/>
    <col min="13102" max="13102" width="10.42578125" style="264" bestFit="1" customWidth="1"/>
    <col min="13103" max="13331" width="9" style="264"/>
    <col min="13332" max="13332" width="3.42578125" style="264" customWidth="1"/>
    <col min="13333" max="13333" width="4.85546875" style="264" customWidth="1"/>
    <col min="13334" max="13334" width="5.42578125" style="264" customWidth="1"/>
    <col min="13335" max="13335" width="31.140625" style="264" customWidth="1"/>
    <col min="13336" max="13336" width="7.5703125" style="264" customWidth="1"/>
    <col min="13337" max="13337" width="2.42578125" style="264" customWidth="1"/>
    <col min="13338" max="13338" width="11.42578125" style="264" customWidth="1"/>
    <col min="13339" max="13339" width="2.42578125" style="264" customWidth="1"/>
    <col min="13340" max="13340" width="11.42578125" style="264" customWidth="1"/>
    <col min="13341" max="13341" width="2.42578125" style="264" customWidth="1"/>
    <col min="13342" max="13342" width="10.85546875" style="264" customWidth="1"/>
    <col min="13343" max="13343" width="2.42578125" style="264" customWidth="1"/>
    <col min="13344" max="13344" width="11.140625" style="264" customWidth="1"/>
    <col min="13345" max="13345" width="1.85546875" style="264" customWidth="1"/>
    <col min="13346" max="13346" width="11" style="264" customWidth="1"/>
    <col min="13347" max="13347" width="0.85546875" style="264" customWidth="1"/>
    <col min="13348" max="13348" width="1.85546875" style="264" customWidth="1"/>
    <col min="13349" max="13349" width="11.85546875" style="264" bestFit="1" customWidth="1"/>
    <col min="13350" max="13350" width="15.140625" style="264" bestFit="1" customWidth="1"/>
    <col min="13351" max="13351" width="5" style="264" customWidth="1"/>
    <col min="13352" max="13352" width="10.42578125" style="264" bestFit="1" customWidth="1"/>
    <col min="13353" max="13353" width="5" style="264" customWidth="1"/>
    <col min="13354" max="13354" width="10.42578125" style="264" bestFit="1" customWidth="1"/>
    <col min="13355" max="13357" width="9" style="264"/>
    <col min="13358" max="13358" width="10.42578125" style="264" bestFit="1" customWidth="1"/>
    <col min="13359" max="13587" width="9" style="264"/>
    <col min="13588" max="13588" width="3.42578125" style="264" customWidth="1"/>
    <col min="13589" max="13589" width="4.85546875" style="264" customWidth="1"/>
    <col min="13590" max="13590" width="5.42578125" style="264" customWidth="1"/>
    <col min="13591" max="13591" width="31.140625" style="264" customWidth="1"/>
    <col min="13592" max="13592" width="7.5703125" style="264" customWidth="1"/>
    <col min="13593" max="13593" width="2.42578125" style="264" customWidth="1"/>
    <col min="13594" max="13594" width="11.42578125" style="264" customWidth="1"/>
    <col min="13595" max="13595" width="2.42578125" style="264" customWidth="1"/>
    <col min="13596" max="13596" width="11.42578125" style="264" customWidth="1"/>
    <col min="13597" max="13597" width="2.42578125" style="264" customWidth="1"/>
    <col min="13598" max="13598" width="10.85546875" style="264" customWidth="1"/>
    <col min="13599" max="13599" width="2.42578125" style="264" customWidth="1"/>
    <col min="13600" max="13600" width="11.140625" style="264" customWidth="1"/>
    <col min="13601" max="13601" width="1.85546875" style="264" customWidth="1"/>
    <col min="13602" max="13602" width="11" style="264" customWidth="1"/>
    <col min="13603" max="13603" width="0.85546875" style="264" customWidth="1"/>
    <col min="13604" max="13604" width="1.85546875" style="264" customWidth="1"/>
    <col min="13605" max="13605" width="11.85546875" style="264" bestFit="1" customWidth="1"/>
    <col min="13606" max="13606" width="15.140625" style="264" bestFit="1" customWidth="1"/>
    <col min="13607" max="13607" width="5" style="264" customWidth="1"/>
    <col min="13608" max="13608" width="10.42578125" style="264" bestFit="1" customWidth="1"/>
    <col min="13609" max="13609" width="5" style="264" customWidth="1"/>
    <col min="13610" max="13610" width="10.42578125" style="264" bestFit="1" customWidth="1"/>
    <col min="13611" max="13613" width="9" style="264"/>
    <col min="13614" max="13614" width="10.42578125" style="264" bestFit="1" customWidth="1"/>
    <col min="13615" max="13843" width="9" style="264"/>
    <col min="13844" max="13844" width="3.42578125" style="264" customWidth="1"/>
    <col min="13845" max="13845" width="4.85546875" style="264" customWidth="1"/>
    <col min="13846" max="13846" width="5.42578125" style="264" customWidth="1"/>
    <col min="13847" max="13847" width="31.140625" style="264" customWidth="1"/>
    <col min="13848" max="13848" width="7.5703125" style="264" customWidth="1"/>
    <col min="13849" max="13849" width="2.42578125" style="264" customWidth="1"/>
    <col min="13850" max="13850" width="11.42578125" style="264" customWidth="1"/>
    <col min="13851" max="13851" width="2.42578125" style="264" customWidth="1"/>
    <col min="13852" max="13852" width="11.42578125" style="264" customWidth="1"/>
    <col min="13853" max="13853" width="2.42578125" style="264" customWidth="1"/>
    <col min="13854" max="13854" width="10.85546875" style="264" customWidth="1"/>
    <col min="13855" max="13855" width="2.42578125" style="264" customWidth="1"/>
    <col min="13856" max="13856" width="11.140625" style="264" customWidth="1"/>
    <col min="13857" max="13857" width="1.85546875" style="264" customWidth="1"/>
    <col min="13858" max="13858" width="11" style="264" customWidth="1"/>
    <col min="13859" max="13859" width="0.85546875" style="264" customWidth="1"/>
    <col min="13860" max="13860" width="1.85546875" style="264" customWidth="1"/>
    <col min="13861" max="13861" width="11.85546875" style="264" bestFit="1" customWidth="1"/>
    <col min="13862" max="13862" width="15.140625" style="264" bestFit="1" customWidth="1"/>
    <col min="13863" max="13863" width="5" style="264" customWidth="1"/>
    <col min="13864" max="13864" width="10.42578125" style="264" bestFit="1" customWidth="1"/>
    <col min="13865" max="13865" width="5" style="264" customWidth="1"/>
    <col min="13866" max="13866" width="10.42578125" style="264" bestFit="1" customWidth="1"/>
    <col min="13867" max="13869" width="9" style="264"/>
    <col min="13870" max="13870" width="10.42578125" style="264" bestFit="1" customWidth="1"/>
    <col min="13871" max="14099" width="9" style="264"/>
    <col min="14100" max="14100" width="3.42578125" style="264" customWidth="1"/>
    <col min="14101" max="14101" width="4.85546875" style="264" customWidth="1"/>
    <col min="14102" max="14102" width="5.42578125" style="264" customWidth="1"/>
    <col min="14103" max="14103" width="31.140625" style="264" customWidth="1"/>
    <col min="14104" max="14104" width="7.5703125" style="264" customWidth="1"/>
    <col min="14105" max="14105" width="2.42578125" style="264" customWidth="1"/>
    <col min="14106" max="14106" width="11.42578125" style="264" customWidth="1"/>
    <col min="14107" max="14107" width="2.42578125" style="264" customWidth="1"/>
    <col min="14108" max="14108" width="11.42578125" style="264" customWidth="1"/>
    <col min="14109" max="14109" width="2.42578125" style="264" customWidth="1"/>
    <col min="14110" max="14110" width="10.85546875" style="264" customWidth="1"/>
    <col min="14111" max="14111" width="2.42578125" style="264" customWidth="1"/>
    <col min="14112" max="14112" width="11.140625" style="264" customWidth="1"/>
    <col min="14113" max="14113" width="1.85546875" style="264" customWidth="1"/>
    <col min="14114" max="14114" width="11" style="264" customWidth="1"/>
    <col min="14115" max="14115" width="0.85546875" style="264" customWidth="1"/>
    <col min="14116" max="14116" width="1.85546875" style="264" customWidth="1"/>
    <col min="14117" max="14117" width="11.85546875" style="264" bestFit="1" customWidth="1"/>
    <col min="14118" max="14118" width="15.140625" style="264" bestFit="1" customWidth="1"/>
    <col min="14119" max="14119" width="5" style="264" customWidth="1"/>
    <col min="14120" max="14120" width="10.42578125" style="264" bestFit="1" customWidth="1"/>
    <col min="14121" max="14121" width="5" style="264" customWidth="1"/>
    <col min="14122" max="14122" width="10.42578125" style="264" bestFit="1" customWidth="1"/>
    <col min="14123" max="14125" width="9" style="264"/>
    <col min="14126" max="14126" width="10.42578125" style="264" bestFit="1" customWidth="1"/>
    <col min="14127" max="14355" width="9" style="264"/>
    <col min="14356" max="14356" width="3.42578125" style="264" customWidth="1"/>
    <col min="14357" max="14357" width="4.85546875" style="264" customWidth="1"/>
    <col min="14358" max="14358" width="5.42578125" style="264" customWidth="1"/>
    <col min="14359" max="14359" width="31.140625" style="264" customWidth="1"/>
    <col min="14360" max="14360" width="7.5703125" style="264" customWidth="1"/>
    <col min="14361" max="14361" width="2.42578125" style="264" customWidth="1"/>
    <col min="14362" max="14362" width="11.42578125" style="264" customWidth="1"/>
    <col min="14363" max="14363" width="2.42578125" style="264" customWidth="1"/>
    <col min="14364" max="14364" width="11.42578125" style="264" customWidth="1"/>
    <col min="14365" max="14365" width="2.42578125" style="264" customWidth="1"/>
    <col min="14366" max="14366" width="10.85546875" style="264" customWidth="1"/>
    <col min="14367" max="14367" width="2.42578125" style="264" customWidth="1"/>
    <col min="14368" max="14368" width="11.140625" style="264" customWidth="1"/>
    <col min="14369" max="14369" width="1.85546875" style="264" customWidth="1"/>
    <col min="14370" max="14370" width="11" style="264" customWidth="1"/>
    <col min="14371" max="14371" width="0.85546875" style="264" customWidth="1"/>
    <col min="14372" max="14372" width="1.85546875" style="264" customWidth="1"/>
    <col min="14373" max="14373" width="11.85546875" style="264" bestFit="1" customWidth="1"/>
    <col min="14374" max="14374" width="15.140625" style="264" bestFit="1" customWidth="1"/>
    <col min="14375" max="14375" width="5" style="264" customWidth="1"/>
    <col min="14376" max="14376" width="10.42578125" style="264" bestFit="1" customWidth="1"/>
    <col min="14377" max="14377" width="5" style="264" customWidth="1"/>
    <col min="14378" max="14378" width="10.42578125" style="264" bestFit="1" customWidth="1"/>
    <col min="14379" max="14381" width="9" style="264"/>
    <col min="14382" max="14382" width="10.42578125" style="264" bestFit="1" customWidth="1"/>
    <col min="14383" max="14611" width="9" style="264"/>
    <col min="14612" max="14612" width="3.42578125" style="264" customWidth="1"/>
    <col min="14613" max="14613" width="4.85546875" style="264" customWidth="1"/>
    <col min="14614" max="14614" width="5.42578125" style="264" customWidth="1"/>
    <col min="14615" max="14615" width="31.140625" style="264" customWidth="1"/>
    <col min="14616" max="14616" width="7.5703125" style="264" customWidth="1"/>
    <col min="14617" max="14617" width="2.42578125" style="264" customWidth="1"/>
    <col min="14618" max="14618" width="11.42578125" style="264" customWidth="1"/>
    <col min="14619" max="14619" width="2.42578125" style="264" customWidth="1"/>
    <col min="14620" max="14620" width="11.42578125" style="264" customWidth="1"/>
    <col min="14621" max="14621" width="2.42578125" style="264" customWidth="1"/>
    <col min="14622" max="14622" width="10.85546875" style="264" customWidth="1"/>
    <col min="14623" max="14623" width="2.42578125" style="264" customWidth="1"/>
    <col min="14624" max="14624" width="11.140625" style="264" customWidth="1"/>
    <col min="14625" max="14625" width="1.85546875" style="264" customWidth="1"/>
    <col min="14626" max="14626" width="11" style="264" customWidth="1"/>
    <col min="14627" max="14627" width="0.85546875" style="264" customWidth="1"/>
    <col min="14628" max="14628" width="1.85546875" style="264" customWidth="1"/>
    <col min="14629" max="14629" width="11.85546875" style="264" bestFit="1" customWidth="1"/>
    <col min="14630" max="14630" width="15.140625" style="264" bestFit="1" customWidth="1"/>
    <col min="14631" max="14631" width="5" style="264" customWidth="1"/>
    <col min="14632" max="14632" width="10.42578125" style="264" bestFit="1" customWidth="1"/>
    <col min="14633" max="14633" width="5" style="264" customWidth="1"/>
    <col min="14634" max="14634" width="10.42578125" style="264" bestFit="1" customWidth="1"/>
    <col min="14635" max="14637" width="9" style="264"/>
    <col min="14638" max="14638" width="10.42578125" style="264" bestFit="1" customWidth="1"/>
    <col min="14639" max="14867" width="9" style="264"/>
    <col min="14868" max="14868" width="3.42578125" style="264" customWidth="1"/>
    <col min="14869" max="14869" width="4.85546875" style="264" customWidth="1"/>
    <col min="14870" max="14870" width="5.42578125" style="264" customWidth="1"/>
    <col min="14871" max="14871" width="31.140625" style="264" customWidth="1"/>
    <col min="14872" max="14872" width="7.5703125" style="264" customWidth="1"/>
    <col min="14873" max="14873" width="2.42578125" style="264" customWidth="1"/>
    <col min="14874" max="14874" width="11.42578125" style="264" customWidth="1"/>
    <col min="14875" max="14875" width="2.42578125" style="264" customWidth="1"/>
    <col min="14876" max="14876" width="11.42578125" style="264" customWidth="1"/>
    <col min="14877" max="14877" width="2.42578125" style="264" customWidth="1"/>
    <col min="14878" max="14878" width="10.85546875" style="264" customWidth="1"/>
    <col min="14879" max="14879" width="2.42578125" style="264" customWidth="1"/>
    <col min="14880" max="14880" width="11.140625" style="264" customWidth="1"/>
    <col min="14881" max="14881" width="1.85546875" style="264" customWidth="1"/>
    <col min="14882" max="14882" width="11" style="264" customWidth="1"/>
    <col min="14883" max="14883" width="0.85546875" style="264" customWidth="1"/>
    <col min="14884" max="14884" width="1.85546875" style="264" customWidth="1"/>
    <col min="14885" max="14885" width="11.85546875" style="264" bestFit="1" customWidth="1"/>
    <col min="14886" max="14886" width="15.140625" style="264" bestFit="1" customWidth="1"/>
    <col min="14887" max="14887" width="5" style="264" customWidth="1"/>
    <col min="14888" max="14888" width="10.42578125" style="264" bestFit="1" customWidth="1"/>
    <col min="14889" max="14889" width="5" style="264" customWidth="1"/>
    <col min="14890" max="14890" width="10.42578125" style="264" bestFit="1" customWidth="1"/>
    <col min="14891" max="14893" width="9" style="264"/>
    <col min="14894" max="14894" width="10.42578125" style="264" bestFit="1" customWidth="1"/>
    <col min="14895" max="15123" width="9" style="264"/>
    <col min="15124" max="15124" width="3.42578125" style="264" customWidth="1"/>
    <col min="15125" max="15125" width="4.85546875" style="264" customWidth="1"/>
    <col min="15126" max="15126" width="5.42578125" style="264" customWidth="1"/>
    <col min="15127" max="15127" width="31.140625" style="264" customWidth="1"/>
    <col min="15128" max="15128" width="7.5703125" style="264" customWidth="1"/>
    <col min="15129" max="15129" width="2.42578125" style="264" customWidth="1"/>
    <col min="15130" max="15130" width="11.42578125" style="264" customWidth="1"/>
    <col min="15131" max="15131" width="2.42578125" style="264" customWidth="1"/>
    <col min="15132" max="15132" width="11.42578125" style="264" customWidth="1"/>
    <col min="15133" max="15133" width="2.42578125" style="264" customWidth="1"/>
    <col min="15134" max="15134" width="10.85546875" style="264" customWidth="1"/>
    <col min="15135" max="15135" width="2.42578125" style="264" customWidth="1"/>
    <col min="15136" max="15136" width="11.140625" style="264" customWidth="1"/>
    <col min="15137" max="15137" width="1.85546875" style="264" customWidth="1"/>
    <col min="15138" max="15138" width="11" style="264" customWidth="1"/>
    <col min="15139" max="15139" width="0.85546875" style="264" customWidth="1"/>
    <col min="15140" max="15140" width="1.85546875" style="264" customWidth="1"/>
    <col min="15141" max="15141" width="11.85546875" style="264" bestFit="1" customWidth="1"/>
    <col min="15142" max="15142" width="15.140625" style="264" bestFit="1" customWidth="1"/>
    <col min="15143" max="15143" width="5" style="264" customWidth="1"/>
    <col min="15144" max="15144" width="10.42578125" style="264" bestFit="1" customWidth="1"/>
    <col min="15145" max="15145" width="5" style="264" customWidth="1"/>
    <col min="15146" max="15146" width="10.42578125" style="264" bestFit="1" customWidth="1"/>
    <col min="15147" max="15149" width="9" style="264"/>
    <col min="15150" max="15150" width="10.42578125" style="264" bestFit="1" customWidth="1"/>
    <col min="15151" max="15379" width="9" style="264"/>
    <col min="15380" max="15380" width="3.42578125" style="264" customWidth="1"/>
    <col min="15381" max="15381" width="4.85546875" style="264" customWidth="1"/>
    <col min="15382" max="15382" width="5.42578125" style="264" customWidth="1"/>
    <col min="15383" max="15383" width="31.140625" style="264" customWidth="1"/>
    <col min="15384" max="15384" width="7.5703125" style="264" customWidth="1"/>
    <col min="15385" max="15385" width="2.42578125" style="264" customWidth="1"/>
    <col min="15386" max="15386" width="11.42578125" style="264" customWidth="1"/>
    <col min="15387" max="15387" width="2.42578125" style="264" customWidth="1"/>
    <col min="15388" max="15388" width="11.42578125" style="264" customWidth="1"/>
    <col min="15389" max="15389" width="2.42578125" style="264" customWidth="1"/>
    <col min="15390" max="15390" width="10.85546875" style="264" customWidth="1"/>
    <col min="15391" max="15391" width="2.42578125" style="264" customWidth="1"/>
    <col min="15392" max="15392" width="11.140625" style="264" customWidth="1"/>
    <col min="15393" max="15393" width="1.85546875" style="264" customWidth="1"/>
    <col min="15394" max="15394" width="11" style="264" customWidth="1"/>
    <col min="15395" max="15395" width="0.85546875" style="264" customWidth="1"/>
    <col min="15396" max="15396" width="1.85546875" style="264" customWidth="1"/>
    <col min="15397" max="15397" width="11.85546875" style="264" bestFit="1" customWidth="1"/>
    <col min="15398" max="15398" width="15.140625" style="264" bestFit="1" customWidth="1"/>
    <col min="15399" max="15399" width="5" style="264" customWidth="1"/>
    <col min="15400" max="15400" width="10.42578125" style="264" bestFit="1" customWidth="1"/>
    <col min="15401" max="15401" width="5" style="264" customWidth="1"/>
    <col min="15402" max="15402" width="10.42578125" style="264" bestFit="1" customWidth="1"/>
    <col min="15403" max="15405" width="9" style="264"/>
    <col min="15406" max="15406" width="10.42578125" style="264" bestFit="1" customWidth="1"/>
    <col min="15407" max="15635" width="9" style="264"/>
    <col min="15636" max="15636" width="3.42578125" style="264" customWidth="1"/>
    <col min="15637" max="15637" width="4.85546875" style="264" customWidth="1"/>
    <col min="15638" max="15638" width="5.42578125" style="264" customWidth="1"/>
    <col min="15639" max="15639" width="31.140625" style="264" customWidth="1"/>
    <col min="15640" max="15640" width="7.5703125" style="264" customWidth="1"/>
    <col min="15641" max="15641" width="2.42578125" style="264" customWidth="1"/>
    <col min="15642" max="15642" width="11.42578125" style="264" customWidth="1"/>
    <col min="15643" max="15643" width="2.42578125" style="264" customWidth="1"/>
    <col min="15644" max="15644" width="11.42578125" style="264" customWidth="1"/>
    <col min="15645" max="15645" width="2.42578125" style="264" customWidth="1"/>
    <col min="15646" max="15646" width="10.85546875" style="264" customWidth="1"/>
    <col min="15647" max="15647" width="2.42578125" style="264" customWidth="1"/>
    <col min="15648" max="15648" width="11.140625" style="264" customWidth="1"/>
    <col min="15649" max="15649" width="1.85546875" style="264" customWidth="1"/>
    <col min="15650" max="15650" width="11" style="264" customWidth="1"/>
    <col min="15651" max="15651" width="0.85546875" style="264" customWidth="1"/>
    <col min="15652" max="15652" width="1.85546875" style="264" customWidth="1"/>
    <col min="15653" max="15653" width="11.85546875" style="264" bestFit="1" customWidth="1"/>
    <col min="15654" max="15654" width="15.140625" style="264" bestFit="1" customWidth="1"/>
    <col min="15655" max="15655" width="5" style="264" customWidth="1"/>
    <col min="15656" max="15656" width="10.42578125" style="264" bestFit="1" customWidth="1"/>
    <col min="15657" max="15657" width="5" style="264" customWidth="1"/>
    <col min="15658" max="15658" width="10.42578125" style="264" bestFit="1" customWidth="1"/>
    <col min="15659" max="15661" width="9" style="264"/>
    <col min="15662" max="15662" width="10.42578125" style="264" bestFit="1" customWidth="1"/>
    <col min="15663" max="15891" width="9" style="264"/>
    <col min="15892" max="15892" width="3.42578125" style="264" customWidth="1"/>
    <col min="15893" max="15893" width="4.85546875" style="264" customWidth="1"/>
    <col min="15894" max="15894" width="5.42578125" style="264" customWidth="1"/>
    <col min="15895" max="15895" width="31.140625" style="264" customWidth="1"/>
    <col min="15896" max="15896" width="7.5703125" style="264" customWidth="1"/>
    <col min="15897" max="15897" width="2.42578125" style="264" customWidth="1"/>
    <col min="15898" max="15898" width="11.42578125" style="264" customWidth="1"/>
    <col min="15899" max="15899" width="2.42578125" style="264" customWidth="1"/>
    <col min="15900" max="15900" width="11.42578125" style="264" customWidth="1"/>
    <col min="15901" max="15901" width="2.42578125" style="264" customWidth="1"/>
    <col min="15902" max="15902" width="10.85546875" style="264" customWidth="1"/>
    <col min="15903" max="15903" width="2.42578125" style="264" customWidth="1"/>
    <col min="15904" max="15904" width="11.140625" style="264" customWidth="1"/>
    <col min="15905" max="15905" width="1.85546875" style="264" customWidth="1"/>
    <col min="15906" max="15906" width="11" style="264" customWidth="1"/>
    <col min="15907" max="15907" width="0.85546875" style="264" customWidth="1"/>
    <col min="15908" max="15908" width="1.85546875" style="264" customWidth="1"/>
    <col min="15909" max="15909" width="11.85546875" style="264" bestFit="1" customWidth="1"/>
    <col min="15910" max="15910" width="15.140625" style="264" bestFit="1" customWidth="1"/>
    <col min="15911" max="15911" width="5" style="264" customWidth="1"/>
    <col min="15912" max="15912" width="10.42578125" style="264" bestFit="1" customWidth="1"/>
    <col min="15913" max="15913" width="5" style="264" customWidth="1"/>
    <col min="15914" max="15914" width="10.42578125" style="264" bestFit="1" customWidth="1"/>
    <col min="15915" max="15917" width="9" style="264"/>
    <col min="15918" max="15918" width="10.42578125" style="264" bestFit="1" customWidth="1"/>
    <col min="15919" max="16147" width="9" style="264"/>
    <col min="16148" max="16148" width="3.42578125" style="264" customWidth="1"/>
    <col min="16149" max="16149" width="4.85546875" style="264" customWidth="1"/>
    <col min="16150" max="16150" width="5.42578125" style="264" customWidth="1"/>
    <col min="16151" max="16151" width="31.140625" style="264" customWidth="1"/>
    <col min="16152" max="16152" width="7.5703125" style="264" customWidth="1"/>
    <col min="16153" max="16153" width="2.42578125" style="264" customWidth="1"/>
    <col min="16154" max="16154" width="11.42578125" style="264" customWidth="1"/>
    <col min="16155" max="16155" width="2.42578125" style="264" customWidth="1"/>
    <col min="16156" max="16156" width="11.42578125" style="264" customWidth="1"/>
    <col min="16157" max="16157" width="2.42578125" style="264" customWidth="1"/>
    <col min="16158" max="16158" width="10.85546875" style="264" customWidth="1"/>
    <col min="16159" max="16159" width="2.42578125" style="264" customWidth="1"/>
    <col min="16160" max="16160" width="11.140625" style="264" customWidth="1"/>
    <col min="16161" max="16161" width="1.85546875" style="264" customWidth="1"/>
    <col min="16162" max="16162" width="11" style="264" customWidth="1"/>
    <col min="16163" max="16163" width="0.85546875" style="264" customWidth="1"/>
    <col min="16164" max="16164" width="1.85546875" style="264" customWidth="1"/>
    <col min="16165" max="16165" width="11.85546875" style="264" bestFit="1" customWidth="1"/>
    <col min="16166" max="16166" width="15.140625" style="264" bestFit="1" customWidth="1"/>
    <col min="16167" max="16167" width="5" style="264" customWidth="1"/>
    <col min="16168" max="16168" width="10.42578125" style="264" bestFit="1" customWidth="1"/>
    <col min="16169" max="16169" width="5" style="264" customWidth="1"/>
    <col min="16170" max="16170" width="10.42578125" style="264" bestFit="1" customWidth="1"/>
    <col min="16171" max="16173" width="9" style="264"/>
    <col min="16174" max="16174" width="10.42578125" style="264" bestFit="1" customWidth="1"/>
    <col min="16175" max="16383" width="9" style="264"/>
    <col min="16384" max="16384" width="9" style="264" customWidth="1"/>
  </cols>
  <sheetData>
    <row r="1" spans="1:40" s="257" customFormat="1" ht="30" customHeight="1" x14ac:dyDescent="0.4">
      <c r="A1" s="1993" t="str">
        <f>'سر برگ صفحات'!A1</f>
        <v>شرکت داروسازان التیام (سهامی خاص)</v>
      </c>
      <c r="B1" s="1993"/>
      <c r="C1" s="1993"/>
      <c r="D1" s="1993"/>
      <c r="E1" s="1993"/>
      <c r="F1" s="1993"/>
      <c r="G1" s="1993"/>
      <c r="H1" s="1993"/>
      <c r="I1" s="1993"/>
      <c r="J1" s="1993"/>
      <c r="K1" s="1993"/>
      <c r="L1" s="1993"/>
      <c r="M1" s="1993"/>
      <c r="N1" s="1993"/>
      <c r="O1" s="264"/>
      <c r="P1" s="264"/>
      <c r="Q1" s="264"/>
      <c r="R1" s="264"/>
      <c r="S1" s="264"/>
      <c r="T1" s="264"/>
      <c r="U1" s="264"/>
      <c r="V1" s="264"/>
      <c r="W1" s="264"/>
      <c r="X1" s="264"/>
      <c r="Y1" s="264"/>
      <c r="Z1" s="264"/>
      <c r="AA1" s="264"/>
      <c r="AB1" s="264"/>
      <c r="AC1" s="264"/>
      <c r="AD1" s="264"/>
      <c r="AE1" s="264"/>
      <c r="AF1" s="264"/>
      <c r="AG1" s="264"/>
      <c r="AH1" s="264"/>
      <c r="AI1" s="255"/>
      <c r="AJ1" s="255"/>
      <c r="AK1" s="256"/>
      <c r="AL1" s="256"/>
      <c r="AM1" s="255"/>
      <c r="AN1" s="255"/>
    </row>
    <row r="2" spans="1:40" s="257" customFormat="1" ht="30" customHeight="1" x14ac:dyDescent="0.4">
      <c r="A2" s="2082" t="str">
        <f>[9]HL!A14</f>
        <v>يادداشتهاي توضيحي صورت هاي مالي</v>
      </c>
      <c r="B2" s="2082"/>
      <c r="C2" s="2082"/>
      <c r="D2" s="2082"/>
      <c r="E2" s="2082"/>
      <c r="F2" s="2082"/>
      <c r="G2" s="2082"/>
      <c r="H2" s="2082"/>
      <c r="I2" s="2082"/>
      <c r="J2" s="2082"/>
      <c r="K2" s="2082"/>
      <c r="L2" s="2082"/>
      <c r="M2" s="2082"/>
      <c r="N2" s="2082"/>
      <c r="O2" s="264"/>
      <c r="P2" s="264"/>
      <c r="Q2" s="264"/>
      <c r="R2" s="264"/>
      <c r="S2" s="264"/>
      <c r="T2" s="264"/>
      <c r="U2" s="264"/>
      <c r="V2" s="264"/>
      <c r="W2" s="264"/>
      <c r="X2" s="264"/>
      <c r="Y2" s="264"/>
      <c r="Z2" s="264"/>
      <c r="AA2" s="264"/>
      <c r="AB2" s="264"/>
      <c r="AC2" s="264"/>
      <c r="AD2" s="264"/>
      <c r="AE2" s="264"/>
      <c r="AF2" s="264"/>
      <c r="AG2" s="264"/>
      <c r="AH2" s="264"/>
      <c r="AI2" s="255"/>
      <c r="AJ2" s="255"/>
      <c r="AK2" s="256"/>
      <c r="AL2" s="256"/>
      <c r="AM2" s="255"/>
      <c r="AN2" s="255"/>
    </row>
    <row r="3" spans="1:40" s="257" customFormat="1" ht="30" customHeight="1" x14ac:dyDescent="0.4">
      <c r="A3" s="2083" t="str">
        <f>'سر برگ صفحات'!A3</f>
        <v>سال مالی منتهی به 30 اسفند 1403</v>
      </c>
      <c r="B3" s="2083"/>
      <c r="C3" s="2083"/>
      <c r="D3" s="2083"/>
      <c r="E3" s="2083"/>
      <c r="F3" s="2083"/>
      <c r="G3" s="2083"/>
      <c r="H3" s="2083"/>
      <c r="I3" s="2083"/>
      <c r="J3" s="2083"/>
      <c r="K3" s="2083"/>
      <c r="L3" s="2083"/>
      <c r="M3" s="2083"/>
      <c r="N3" s="2083"/>
      <c r="O3" s="1384"/>
      <c r="P3" s="1384"/>
      <c r="Q3" s="1384"/>
      <c r="R3" s="1384"/>
      <c r="S3" s="1384"/>
      <c r="T3" s="1384"/>
      <c r="U3" s="1384"/>
      <c r="V3" s="1384"/>
      <c r="W3" s="264"/>
      <c r="X3" s="264"/>
      <c r="Y3" s="264"/>
      <c r="Z3" s="264"/>
      <c r="AA3" s="264"/>
      <c r="AB3" s="264"/>
      <c r="AC3" s="264"/>
      <c r="AD3" s="264"/>
      <c r="AE3" s="264"/>
      <c r="AF3" s="264"/>
      <c r="AG3" s="264"/>
      <c r="AH3" s="264"/>
      <c r="AI3" s="255"/>
      <c r="AJ3" s="255"/>
      <c r="AK3" s="256"/>
      <c r="AL3" s="256"/>
      <c r="AM3" s="255"/>
      <c r="AN3" s="255"/>
    </row>
    <row r="4" spans="1:40" s="257" customFormat="1" ht="30" customHeight="1" x14ac:dyDescent="0.4">
      <c r="A4" s="1169"/>
      <c r="B4" s="1110"/>
      <c r="C4" s="1169"/>
      <c r="D4" s="1169"/>
      <c r="E4" s="1169"/>
      <c r="F4" s="1169"/>
      <c r="G4" s="1169"/>
      <c r="H4" s="1169"/>
      <c r="I4" s="1169"/>
      <c r="J4" s="1169"/>
      <c r="K4" s="1169"/>
      <c r="L4" s="1169"/>
      <c r="M4" s="1169"/>
      <c r="N4" s="1169"/>
      <c r="O4" s="264"/>
      <c r="P4" s="264"/>
      <c r="Q4" s="264"/>
      <c r="R4" s="264"/>
      <c r="S4" s="264"/>
      <c r="T4" s="264"/>
      <c r="U4" s="264"/>
      <c r="V4" s="264"/>
      <c r="W4" s="264"/>
      <c r="X4" s="264"/>
      <c r="Y4" s="264"/>
      <c r="Z4" s="264"/>
      <c r="AA4" s="264"/>
      <c r="AB4" s="264"/>
      <c r="AC4" s="264"/>
      <c r="AD4" s="264"/>
      <c r="AE4" s="264"/>
      <c r="AF4" s="264"/>
      <c r="AG4" s="264"/>
      <c r="AH4" s="264"/>
      <c r="AI4" s="255"/>
      <c r="AJ4" s="255"/>
      <c r="AK4" s="256"/>
      <c r="AL4" s="256"/>
      <c r="AM4" s="255"/>
      <c r="AN4" s="255"/>
    </row>
    <row r="5" spans="1:40" s="284" customFormat="1" ht="30" customHeight="1" x14ac:dyDescent="0.45">
      <c r="A5" s="1120" t="s">
        <v>1977</v>
      </c>
      <c r="B5" s="2018" t="s">
        <v>487</v>
      </c>
      <c r="C5" s="2018"/>
      <c r="D5" s="2018"/>
      <c r="E5" s="2018"/>
      <c r="F5" s="2018"/>
      <c r="G5" s="2018"/>
      <c r="H5" s="2018"/>
      <c r="I5" s="2018"/>
      <c r="J5" s="2018"/>
      <c r="K5" s="2018"/>
      <c r="L5" s="2018"/>
      <c r="M5" s="2018"/>
      <c r="N5" s="2018"/>
      <c r="O5" s="1031"/>
      <c r="P5" s="1031"/>
      <c r="Q5" s="1031"/>
      <c r="R5" s="1031"/>
      <c r="S5" s="1031"/>
      <c r="T5" s="1031"/>
      <c r="U5" s="1031"/>
      <c r="V5" s="1031"/>
      <c r="W5" s="1031"/>
      <c r="X5" s="1031"/>
      <c r="Y5" s="1031"/>
      <c r="Z5" s="1031"/>
      <c r="AA5" s="1031"/>
      <c r="AB5" s="1031"/>
      <c r="AC5" s="1031"/>
      <c r="AD5" s="1031"/>
      <c r="AE5" s="1031"/>
      <c r="AF5" s="282"/>
      <c r="AG5" s="282"/>
      <c r="AH5" s="282"/>
      <c r="AI5" s="282"/>
      <c r="AJ5" s="282"/>
      <c r="AK5" s="283"/>
      <c r="AL5" s="283"/>
      <c r="AM5" s="282"/>
      <c r="AN5" s="282"/>
    </row>
    <row r="6" spans="1:40" s="267" customFormat="1" ht="30" customHeight="1" x14ac:dyDescent="0.25">
      <c r="A6" s="204"/>
      <c r="B6" s="1283"/>
      <c r="C6" s="252"/>
      <c r="D6" s="2084" t="s">
        <v>152</v>
      </c>
      <c r="E6" s="2084"/>
      <c r="F6" s="2084"/>
      <c r="G6" s="1169"/>
      <c r="H6" s="2085" t="s">
        <v>153</v>
      </c>
      <c r="I6" s="1169"/>
      <c r="J6" s="2085" t="s">
        <v>488</v>
      </c>
      <c r="K6" s="1288"/>
      <c r="L6" s="2084" t="s">
        <v>151</v>
      </c>
      <c r="M6" s="2084"/>
      <c r="N6" s="2084"/>
      <c r="AK6" s="269"/>
      <c r="AL6" s="269"/>
    </row>
    <row r="7" spans="1:40" s="252" customFormat="1" ht="51.6" customHeight="1" x14ac:dyDescent="0.25">
      <c r="A7" s="204"/>
      <c r="B7" s="1284"/>
      <c r="D7" s="1218" t="s">
        <v>1928</v>
      </c>
      <c r="E7" s="1218"/>
      <c r="F7" s="1394" t="s">
        <v>2064</v>
      </c>
      <c r="G7" s="1289"/>
      <c r="H7" s="2086"/>
      <c r="I7" s="1289"/>
      <c r="J7" s="2086"/>
      <c r="K7" s="1289"/>
      <c r="L7" s="1218" t="s">
        <v>1947</v>
      </c>
      <c r="M7" s="1289"/>
      <c r="N7" s="1218" t="s">
        <v>1545</v>
      </c>
      <c r="AK7" s="253"/>
      <c r="AL7" s="253"/>
    </row>
    <row r="8" spans="1:40" s="270" customFormat="1" ht="36" customHeight="1" x14ac:dyDescent="0.25">
      <c r="A8" s="199"/>
      <c r="B8" s="1285"/>
      <c r="C8" s="1286"/>
      <c r="D8" s="1287"/>
      <c r="E8" s="1281"/>
      <c r="F8" s="1287"/>
      <c r="G8" s="1287"/>
      <c r="H8" s="1287"/>
      <c r="I8" s="1287"/>
      <c r="J8" s="1289" t="s">
        <v>1592</v>
      </c>
      <c r="K8" s="1289"/>
      <c r="L8" s="1289" t="s">
        <v>1592</v>
      </c>
      <c r="M8" s="1289"/>
      <c r="N8" s="1289" t="s">
        <v>1592</v>
      </c>
      <c r="Q8" s="264" t="e">
        <f t="shared" ref="Q8:Q15" si="0">L8+J8</f>
        <v>#VALUE!</v>
      </c>
      <c r="R8" s="264"/>
      <c r="AK8" s="273"/>
      <c r="AL8" s="273"/>
    </row>
    <row r="9" spans="1:40" ht="36" customHeight="1" x14ac:dyDescent="0.25">
      <c r="A9" s="264"/>
      <c r="B9" s="1292" t="s">
        <v>1594</v>
      </c>
      <c r="D9" s="1290"/>
      <c r="E9" s="1281"/>
      <c r="F9" s="1290">
        <v>89</v>
      </c>
      <c r="G9" s="1287"/>
      <c r="H9" s="1291" t="s">
        <v>1929</v>
      </c>
      <c r="I9" s="1287"/>
      <c r="J9" s="1445"/>
      <c r="K9" s="1446"/>
      <c r="L9" s="1445">
        <v>8330093655</v>
      </c>
      <c r="M9" s="1447"/>
      <c r="N9" s="1445">
        <v>8330093655</v>
      </c>
      <c r="Q9" s="1403">
        <f>L9+J9</f>
        <v>8330093655</v>
      </c>
      <c r="R9" s="1406">
        <f t="shared" ref="R9:R16" si="1">N9/Q9</f>
        <v>1</v>
      </c>
      <c r="S9" s="1404">
        <f>L9/Q9</f>
        <v>1</v>
      </c>
      <c r="U9" s="24"/>
    </row>
    <row r="10" spans="1:40" ht="36" customHeight="1" x14ac:dyDescent="0.25">
      <c r="A10" s="264"/>
      <c r="B10" s="1292" t="s">
        <v>1595</v>
      </c>
      <c r="D10" s="1290"/>
      <c r="E10" s="1281"/>
      <c r="F10" s="1290">
        <v>79</v>
      </c>
      <c r="G10" s="1287"/>
      <c r="H10" s="1291" t="s">
        <v>1926</v>
      </c>
      <c r="I10" s="1287"/>
      <c r="J10" s="1445"/>
      <c r="K10" s="1446"/>
      <c r="L10" s="1445">
        <v>2217430834</v>
      </c>
      <c r="M10" s="1447"/>
      <c r="N10" s="1445">
        <v>2183205224</v>
      </c>
      <c r="Q10" s="1403">
        <f>L10+J10</f>
        <v>2217430834</v>
      </c>
      <c r="R10" s="1406">
        <f t="shared" si="1"/>
        <v>0.98456519613815385</v>
      </c>
      <c r="S10" s="1404">
        <f>L10/Q10</f>
        <v>1</v>
      </c>
      <c r="U10" s="24"/>
    </row>
    <row r="11" spans="1:40" ht="36" customHeight="1" x14ac:dyDescent="0.25">
      <c r="A11" s="264"/>
      <c r="B11" s="1292" t="s">
        <v>1596</v>
      </c>
      <c r="D11" s="1290"/>
      <c r="E11" s="1281"/>
      <c r="F11" s="1290">
        <v>32</v>
      </c>
      <c r="G11" s="1287"/>
      <c r="H11" s="1291" t="s">
        <v>1930</v>
      </c>
      <c r="I11" s="1287"/>
      <c r="J11" s="1445"/>
      <c r="K11" s="1446"/>
      <c r="L11" s="1445">
        <v>479008700</v>
      </c>
      <c r="M11" s="1447"/>
      <c r="N11" s="1445">
        <v>479008700</v>
      </c>
      <c r="Q11" s="1403">
        <f t="shared" si="0"/>
        <v>479008700</v>
      </c>
      <c r="R11" s="1406">
        <f t="shared" si="1"/>
        <v>1</v>
      </c>
      <c r="S11" s="1404">
        <f>L11/Q11</f>
        <v>1</v>
      </c>
    </row>
    <row r="12" spans="1:40" ht="36" customHeight="1" x14ac:dyDescent="0.25">
      <c r="A12" s="264"/>
      <c r="B12" s="1292" t="s">
        <v>1597</v>
      </c>
      <c r="D12" s="1290"/>
      <c r="E12" s="1281"/>
      <c r="F12" s="1290">
        <v>100</v>
      </c>
      <c r="G12" s="1287"/>
      <c r="H12" s="1291">
        <v>0</v>
      </c>
      <c r="I12" s="1287"/>
      <c r="J12" s="1445"/>
      <c r="K12" s="1446"/>
      <c r="L12" s="1445">
        <v>0</v>
      </c>
      <c r="M12" s="1447"/>
      <c r="N12" s="1445">
        <v>1242150584</v>
      </c>
      <c r="Q12" s="1403">
        <f t="shared" si="0"/>
        <v>0</v>
      </c>
      <c r="R12" s="1406" t="e">
        <f t="shared" si="1"/>
        <v>#DIV/0!</v>
      </c>
      <c r="S12" s="1404"/>
      <c r="U12" s="24"/>
    </row>
    <row r="13" spans="1:40" ht="36" customHeight="1" x14ac:dyDescent="0.25">
      <c r="A13" s="264"/>
      <c r="B13" s="1292" t="s">
        <v>1598</v>
      </c>
      <c r="D13" s="1290"/>
      <c r="E13" s="1281"/>
      <c r="F13" s="1290">
        <v>44</v>
      </c>
      <c r="G13" s="1287"/>
      <c r="H13" s="1291" t="s">
        <v>1931</v>
      </c>
      <c r="I13" s="1287"/>
      <c r="J13" s="1445"/>
      <c r="K13" s="1446"/>
      <c r="L13" s="1445">
        <v>786745300</v>
      </c>
      <c r="M13" s="1447"/>
      <c r="N13" s="1445">
        <v>785245300</v>
      </c>
      <c r="Q13" s="1403">
        <f>L13+J13</f>
        <v>786745300</v>
      </c>
      <c r="R13" s="1406">
        <f t="shared" si="1"/>
        <v>0.99809341091710368</v>
      </c>
      <c r="S13" s="1404">
        <f>L13/Q13</f>
        <v>1</v>
      </c>
      <c r="U13" s="24"/>
    </row>
    <row r="14" spans="1:40" ht="36" customHeight="1" x14ac:dyDescent="0.25">
      <c r="A14" s="264"/>
      <c r="B14" s="1292" t="s">
        <v>1599</v>
      </c>
      <c r="D14" s="1290"/>
      <c r="E14" s="1281"/>
      <c r="F14" s="1290">
        <v>1</v>
      </c>
      <c r="G14" s="1287"/>
      <c r="H14" s="1291" t="s">
        <v>1927</v>
      </c>
      <c r="I14" s="1287"/>
      <c r="J14" s="1445"/>
      <c r="K14" s="1446"/>
      <c r="L14" s="1445">
        <v>1060904804</v>
      </c>
      <c r="M14" s="1447"/>
      <c r="N14" s="1445">
        <v>586645834</v>
      </c>
      <c r="Q14" s="1403">
        <f t="shared" si="0"/>
        <v>1060904804</v>
      </c>
      <c r="R14" s="1406">
        <f t="shared" si="1"/>
        <v>0.55296745927450808</v>
      </c>
      <c r="S14" s="1404">
        <f>L14/Q14</f>
        <v>1</v>
      </c>
    </row>
    <row r="15" spans="1:40" ht="36" customHeight="1" x14ac:dyDescent="0.25">
      <c r="A15" s="264"/>
      <c r="B15" s="1292" t="s">
        <v>1600</v>
      </c>
      <c r="D15" s="1290"/>
      <c r="E15" s="1281">
        <v>87</v>
      </c>
      <c r="F15" s="1290">
        <v>87</v>
      </c>
      <c r="G15" s="1287"/>
      <c r="H15" s="1291" t="s">
        <v>1932</v>
      </c>
      <c r="I15" s="1287"/>
      <c r="J15" s="1445"/>
      <c r="K15" s="1446"/>
      <c r="L15" s="1445">
        <v>65664470397</v>
      </c>
      <c r="M15" s="1447"/>
      <c r="N15" s="1445">
        <v>16697216691</v>
      </c>
      <c r="Q15" s="1403">
        <f t="shared" si="0"/>
        <v>65664470397</v>
      </c>
      <c r="R15" s="1406">
        <f t="shared" si="1"/>
        <v>0.25428084000450329</v>
      </c>
      <c r="S15" s="1404">
        <f>L15/Q15</f>
        <v>1</v>
      </c>
      <c r="U15" s="24"/>
    </row>
    <row r="16" spans="1:40" ht="36" customHeight="1" x14ac:dyDescent="0.25">
      <c r="A16" s="264"/>
      <c r="B16" s="1292" t="s">
        <v>1763</v>
      </c>
      <c r="D16" s="1290"/>
      <c r="E16" s="1281"/>
      <c r="F16" s="1290">
        <v>4</v>
      </c>
      <c r="G16" s="1287"/>
      <c r="H16" s="1290" t="s">
        <v>1928</v>
      </c>
      <c r="I16" s="1287"/>
      <c r="J16" s="1445"/>
      <c r="K16" s="1446"/>
      <c r="L16" s="1445">
        <v>4033295018</v>
      </c>
      <c r="M16" s="1447"/>
      <c r="N16" s="1445">
        <v>0</v>
      </c>
      <c r="Q16" s="1403">
        <f>L16+J16</f>
        <v>4033295018</v>
      </c>
      <c r="R16" s="1406">
        <f t="shared" si="1"/>
        <v>0</v>
      </c>
      <c r="S16" s="1405">
        <f>J16/Q16</f>
        <v>0</v>
      </c>
      <c r="U16" s="24"/>
    </row>
    <row r="17" spans="1:24" ht="36" customHeight="1" x14ac:dyDescent="0.25">
      <c r="A17" s="264"/>
      <c r="B17" s="1292" t="s">
        <v>1601</v>
      </c>
      <c r="D17" s="1290"/>
      <c r="E17" s="1281"/>
      <c r="F17" s="1290"/>
      <c r="G17" s="1287"/>
      <c r="H17" s="1291">
        <v>0</v>
      </c>
      <c r="I17" s="1287"/>
      <c r="J17" s="1445"/>
      <c r="K17" s="1446"/>
      <c r="L17" s="1448">
        <v>0</v>
      </c>
      <c r="M17" s="1449"/>
      <c r="N17" s="1448">
        <v>9908000</v>
      </c>
      <c r="Q17" s="1403"/>
      <c r="R17" s="1403"/>
    </row>
    <row r="18" spans="1:24" ht="36" customHeight="1" thickBot="1" x14ac:dyDescent="0.3">
      <c r="B18" s="1292"/>
      <c r="D18" s="1281"/>
      <c r="E18" s="1281"/>
      <c r="F18" s="1281"/>
      <c r="G18" s="1281"/>
      <c r="H18" s="1281"/>
      <c r="I18" s="1281"/>
      <c r="J18" s="1444">
        <f>SUM(J9:J17)</f>
        <v>0</v>
      </c>
      <c r="K18" s="1292"/>
      <c r="L18" s="1444">
        <f>SUM(L9:L17)</f>
        <v>82571948708</v>
      </c>
      <c r="M18" s="1292"/>
      <c r="N18" s="1444">
        <f>SUM(N9:N17)</f>
        <v>30313473988</v>
      </c>
    </row>
    <row r="19" spans="1:24" ht="30" customHeight="1" thickTop="1" x14ac:dyDescent="0.25">
      <c r="B19" s="1292"/>
    </row>
    <row r="20" spans="1:24" ht="30" customHeight="1" x14ac:dyDescent="0.25">
      <c r="B20" s="1292"/>
    </row>
    <row r="21" spans="1:24" s="11" customFormat="1" ht="40.5" customHeight="1" x14ac:dyDescent="0.45">
      <c r="A21" s="1495" t="s">
        <v>1978</v>
      </c>
      <c r="B21" s="2087" t="s">
        <v>2017</v>
      </c>
      <c r="C21" s="2087"/>
      <c r="D21" s="2087"/>
      <c r="E21" s="2087"/>
      <c r="F21" s="2087"/>
      <c r="G21" s="2087"/>
      <c r="H21" s="2087"/>
      <c r="I21" s="2087"/>
      <c r="J21" s="2087"/>
      <c r="K21" s="2087"/>
      <c r="L21" s="2087"/>
      <c r="M21" s="2087"/>
      <c r="N21" s="2087"/>
      <c r="O21" s="1313"/>
      <c r="P21" s="1313"/>
      <c r="Q21" s="1313"/>
      <c r="R21" s="1313"/>
      <c r="S21" s="1313"/>
      <c r="T21" s="1313"/>
      <c r="U21" s="1313"/>
      <c r="V21" s="1313"/>
    </row>
    <row r="22" spans="1:24" s="11" customFormat="1" ht="30" customHeight="1" x14ac:dyDescent="0.25">
      <c r="A22" s="26"/>
      <c r="B22" s="238"/>
      <c r="C22" s="45"/>
      <c r="D22" s="45"/>
      <c r="E22" s="45"/>
      <c r="F22" s="45"/>
      <c r="G22" s="45"/>
      <c r="H22" s="45"/>
      <c r="I22" s="45"/>
      <c r="J22" s="45"/>
      <c r="K22" s="45"/>
      <c r="L22" s="45"/>
      <c r="M22" s="31"/>
      <c r="N22" s="45"/>
    </row>
    <row r="23" spans="1:24" s="11" customFormat="1" ht="30" customHeight="1" x14ac:dyDescent="0.25">
      <c r="A23" s="26"/>
      <c r="B23" s="238"/>
      <c r="C23" s="45"/>
      <c r="D23" s="45"/>
      <c r="E23" s="45"/>
      <c r="F23" s="45"/>
      <c r="G23" s="45"/>
      <c r="H23" s="45"/>
      <c r="I23" s="45"/>
      <c r="J23" s="45"/>
      <c r="K23" s="45"/>
      <c r="L23" s="45"/>
      <c r="M23" s="31"/>
      <c r="N23" s="45"/>
    </row>
    <row r="24" spans="1:24" s="11" customFormat="1" ht="30" customHeight="1" x14ac:dyDescent="0.25">
      <c r="A24" s="26"/>
      <c r="B24" s="238"/>
      <c r="C24" s="45"/>
      <c r="D24" s="45"/>
      <c r="E24" s="45"/>
      <c r="F24" s="45"/>
      <c r="G24" s="45"/>
      <c r="H24" s="45"/>
      <c r="I24" s="45"/>
      <c r="J24" s="45"/>
      <c r="K24" s="45"/>
      <c r="L24" s="45"/>
      <c r="M24" s="31"/>
      <c r="N24" s="45"/>
    </row>
    <row r="25" spans="1:24" s="11" customFormat="1" ht="30" customHeight="1" x14ac:dyDescent="0.25">
      <c r="A25" s="26"/>
      <c r="B25" s="238"/>
      <c r="C25" s="45"/>
      <c r="D25" s="45"/>
      <c r="E25" s="45"/>
      <c r="F25" s="45"/>
      <c r="G25" s="45"/>
      <c r="H25" s="45"/>
      <c r="I25" s="45"/>
      <c r="J25" s="45"/>
      <c r="K25" s="45"/>
      <c r="L25" s="45"/>
      <c r="M25" s="31"/>
      <c r="N25" s="45"/>
    </row>
    <row r="26" spans="1:24" s="237" customFormat="1" ht="78" customHeight="1" x14ac:dyDescent="0.6">
      <c r="A26" s="2003" t="s">
        <v>1881</v>
      </c>
      <c r="B26" s="2003"/>
      <c r="C26" s="2003"/>
      <c r="D26" s="2003"/>
      <c r="E26" s="2003"/>
      <c r="F26" s="2003"/>
      <c r="G26" s="2003"/>
      <c r="H26" s="2003"/>
      <c r="I26" s="2003"/>
      <c r="J26" s="2003"/>
      <c r="K26" s="2003"/>
      <c r="L26" s="2003"/>
      <c r="M26" s="2003"/>
      <c r="N26" s="2003"/>
      <c r="O26" s="1450"/>
      <c r="P26" s="1450"/>
      <c r="Q26" s="1450"/>
      <c r="R26" s="1450"/>
      <c r="S26" s="1450"/>
      <c r="T26" s="1450"/>
      <c r="U26" s="1450"/>
      <c r="V26" s="1450"/>
      <c r="W26" s="1450"/>
      <c r="X26" s="1450"/>
    </row>
  </sheetData>
  <mergeCells count="10">
    <mergeCell ref="A1:N1"/>
    <mergeCell ref="A2:N2"/>
    <mergeCell ref="A3:N3"/>
    <mergeCell ref="A26:N26"/>
    <mergeCell ref="B5:N5"/>
    <mergeCell ref="D6:F6"/>
    <mergeCell ref="H6:H7"/>
    <mergeCell ref="J6:J7"/>
    <mergeCell ref="L6:N6"/>
    <mergeCell ref="B21:N21"/>
  </mergeCells>
  <printOptions horizontalCentered="1"/>
  <pageMargins left="0.25" right="0.5" top="0.43307086614173201" bottom="0" header="0.196850393700787" footer="0"/>
  <pageSetup scale="83"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2060"/>
  </sheetPr>
  <dimension ref="A1:J16"/>
  <sheetViews>
    <sheetView showGridLines="0" rightToLeft="1" zoomScaleNormal="100" zoomScaleSheetLayoutView="100" workbookViewId="0">
      <selection activeCell="B13" sqref="B13"/>
    </sheetView>
  </sheetViews>
  <sheetFormatPr defaultRowHeight="15" x14ac:dyDescent="0.25"/>
  <cols>
    <col min="1" max="1" width="67.7109375" bestFit="1" customWidth="1"/>
  </cols>
  <sheetData>
    <row r="1" spans="1:10" s="2" customFormat="1" ht="50.25" customHeight="1" x14ac:dyDescent="0.25">
      <c r="A1" s="1" t="s">
        <v>1352</v>
      </c>
    </row>
    <row r="2" spans="1:10" s="2" customFormat="1" ht="50.25" customHeight="1" x14ac:dyDescent="0.25">
      <c r="A2" s="1"/>
    </row>
    <row r="3" spans="1:10" s="2" customFormat="1" ht="50.25" customHeight="1" x14ac:dyDescent="0.25">
      <c r="A3" s="1" t="s">
        <v>2205</v>
      </c>
    </row>
    <row r="4" spans="1:10" ht="33.75" x14ac:dyDescent="0.25">
      <c r="A4" s="1" t="s">
        <v>666</v>
      </c>
    </row>
    <row r="5" spans="1:10" ht="33.75" x14ac:dyDescent="0.25">
      <c r="A5" s="1" t="s">
        <v>667</v>
      </c>
    </row>
    <row r="6" spans="1:10" ht="33.75" x14ac:dyDescent="0.25">
      <c r="A6" s="1" t="s">
        <v>1933</v>
      </c>
    </row>
    <row r="7" spans="1:10" ht="33.75" x14ac:dyDescent="0.25">
      <c r="A7" s="1" t="s">
        <v>2206</v>
      </c>
    </row>
    <row r="8" spans="1:10" ht="33.75" x14ac:dyDescent="0.25">
      <c r="A8" s="1" t="s">
        <v>2146</v>
      </c>
    </row>
    <row r="9" spans="1:10" ht="33.75" x14ac:dyDescent="0.25">
      <c r="A9" s="1" t="s">
        <v>2204</v>
      </c>
    </row>
    <row r="10" spans="1:10" ht="33.75" x14ac:dyDescent="0.25">
      <c r="A10" s="1" t="s">
        <v>1927</v>
      </c>
    </row>
    <row r="11" spans="1:10" ht="33.75" x14ac:dyDescent="0.25">
      <c r="A11" s="1" t="s">
        <v>27</v>
      </c>
    </row>
    <row r="12" spans="1:10" ht="33.75" x14ac:dyDescent="0.25">
      <c r="A12" s="1">
        <v>1396</v>
      </c>
    </row>
    <row r="13" spans="1:10" ht="33.75" x14ac:dyDescent="0.25">
      <c r="A13" s="1">
        <v>1398</v>
      </c>
    </row>
    <row r="14" spans="1:10" ht="33.75" x14ac:dyDescent="0.25">
      <c r="A14" s="1">
        <v>1399</v>
      </c>
    </row>
    <row r="15" spans="1:10" ht="21.75" x14ac:dyDescent="0.4">
      <c r="A15" s="122" t="s">
        <v>481</v>
      </c>
      <c r="B15" s="124"/>
      <c r="C15" s="124"/>
      <c r="D15" s="124"/>
      <c r="E15" s="124"/>
      <c r="F15" s="124"/>
      <c r="G15" s="124"/>
      <c r="H15" s="124"/>
      <c r="I15" s="124"/>
      <c r="J15" s="124"/>
    </row>
    <row r="16" spans="1:10" ht="33.75" x14ac:dyDescent="0.25">
      <c r="A16" s="1" t="s">
        <v>483</v>
      </c>
    </row>
  </sheetData>
  <pageMargins left="0.25" right="0.25"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2" tint="-0.249977111117893"/>
    <outlinePr summaryBelow="0" summaryRight="0"/>
  </sheetPr>
  <dimension ref="A1:DY410"/>
  <sheetViews>
    <sheetView showGridLines="0" rightToLeft="1" view="pageBreakPreview" topLeftCell="A4" zoomScale="55" zoomScaleNormal="80" zoomScaleSheetLayoutView="55" workbookViewId="0">
      <pane xSplit="5" ySplit="5" topLeftCell="AQ18" activePane="bottomRight" state="frozen"/>
      <selection activeCell="A19" sqref="A19"/>
      <selection pane="topRight" activeCell="A19" sqref="A19"/>
      <selection pane="bottomLeft" activeCell="A19" sqref="A19"/>
      <selection pane="bottomRight" activeCell="A19" sqref="A19"/>
    </sheetView>
  </sheetViews>
  <sheetFormatPr defaultColWidth="8" defaultRowHeight="20.25" x14ac:dyDescent="0.2"/>
  <cols>
    <col min="1" max="1" width="7.85546875" style="398" bestFit="1" customWidth="1"/>
    <col min="2" max="2" width="11.42578125" style="399" customWidth="1"/>
    <col min="3" max="3" width="27.85546875" style="634" customWidth="1"/>
    <col min="4" max="4" width="19.42578125" style="635" customWidth="1"/>
    <col min="5" max="5" width="20" style="635" customWidth="1"/>
    <col min="6" max="6" width="14.7109375" style="609" customWidth="1"/>
    <col min="7" max="10" width="15.140625" style="609" customWidth="1"/>
    <col min="11" max="11" width="17" style="609" customWidth="1"/>
    <col min="12" max="12" width="19" style="609" customWidth="1"/>
    <col min="13" max="15" width="15.140625" style="609" customWidth="1"/>
    <col min="16" max="16" width="15.85546875" style="609" customWidth="1"/>
    <col min="17" max="28" width="15.140625" style="609" customWidth="1"/>
    <col min="29" max="29" width="17.28515625" style="609" customWidth="1"/>
    <col min="30" max="41" width="15.140625" style="609" customWidth="1"/>
    <col min="42" max="42" width="15.85546875" style="609" bestFit="1" customWidth="1"/>
    <col min="43" max="43" width="20" style="609" customWidth="1"/>
    <col min="44" max="44" width="19" style="609" customWidth="1"/>
    <col min="45" max="61" width="15.140625" style="609" customWidth="1"/>
    <col min="62" max="62" width="16.140625" style="609" customWidth="1"/>
    <col min="63" max="65" width="15.140625" style="609" customWidth="1"/>
    <col min="66" max="66" width="16.7109375" style="609" customWidth="1"/>
    <col min="67" max="67" width="15.140625" style="609" customWidth="1"/>
    <col min="68" max="68" width="17.5703125" style="609" bestFit="1" customWidth="1"/>
    <col min="69" max="73" width="15.140625" style="609" customWidth="1"/>
    <col min="74" max="74" width="17" style="609" bestFit="1" customWidth="1"/>
    <col min="75" max="75" width="17.28515625" style="609" customWidth="1"/>
    <col min="76" max="103" width="15.140625" style="609" customWidth="1"/>
    <col min="104" max="104" width="15.7109375" style="609" bestFit="1" customWidth="1"/>
    <col min="105" max="115" width="15.140625" style="609" customWidth="1"/>
    <col min="116" max="116" width="17.28515625" style="609" customWidth="1"/>
    <col min="117" max="117" width="15.28515625" style="609" customWidth="1"/>
    <col min="118" max="118" width="19.28515625" style="404" bestFit="1" customWidth="1"/>
    <col min="119" max="119" width="14.7109375" style="404" customWidth="1"/>
    <col min="120" max="128" width="8" style="404" customWidth="1"/>
    <col min="129" max="129" width="8.140625" style="404" bestFit="1" customWidth="1"/>
    <col min="130" max="16384" width="8" style="404"/>
  </cols>
  <sheetData>
    <row r="1" spans="1:129" ht="21" hidden="1" customHeight="1" x14ac:dyDescent="0.2">
      <c r="C1" s="400"/>
      <c r="D1" s="401"/>
      <c r="E1" s="401"/>
      <c r="F1" s="402" t="s">
        <v>683</v>
      </c>
      <c r="G1" s="402"/>
      <c r="H1" s="402"/>
      <c r="I1" s="402"/>
      <c r="J1" s="402"/>
      <c r="K1" s="402" t="s">
        <v>684</v>
      </c>
      <c r="L1" s="402" t="s">
        <v>685</v>
      </c>
      <c r="M1" s="402" t="s">
        <v>686</v>
      </c>
      <c r="N1" s="402"/>
      <c r="O1" s="402"/>
      <c r="P1" s="402"/>
      <c r="Q1" s="402"/>
      <c r="R1" s="402"/>
      <c r="S1" s="402" t="s">
        <v>687</v>
      </c>
      <c r="T1" s="402" t="s">
        <v>687</v>
      </c>
      <c r="U1" s="402"/>
      <c r="V1" s="402"/>
      <c r="W1" s="402"/>
      <c r="X1" s="402" t="s">
        <v>688</v>
      </c>
      <c r="Y1" s="402"/>
      <c r="Z1" s="402"/>
      <c r="AA1" s="402"/>
      <c r="AB1" s="402"/>
      <c r="AC1" s="402"/>
      <c r="AD1" s="402"/>
      <c r="AE1" s="402"/>
      <c r="AF1" s="402"/>
      <c r="AG1" s="402"/>
      <c r="AH1" s="402" t="s">
        <v>689</v>
      </c>
      <c r="AI1" s="402"/>
      <c r="AJ1" s="402"/>
      <c r="AK1" s="402" t="s">
        <v>690</v>
      </c>
      <c r="AL1" s="402" t="s">
        <v>691</v>
      </c>
      <c r="AM1" s="402"/>
      <c r="AN1" s="402"/>
      <c r="AO1" s="402" t="s">
        <v>692</v>
      </c>
      <c r="AP1" s="402" t="s">
        <v>692</v>
      </c>
      <c r="AQ1" s="402"/>
      <c r="AR1" s="402" t="s">
        <v>693</v>
      </c>
      <c r="AS1" s="402"/>
      <c r="AT1" s="402"/>
      <c r="AU1" s="402"/>
      <c r="AV1" s="402"/>
      <c r="AW1" s="402"/>
      <c r="AX1" s="402"/>
      <c r="AY1" s="402"/>
      <c r="AZ1" s="402"/>
      <c r="BA1" s="402"/>
      <c r="BB1" s="402"/>
      <c r="BC1" s="402"/>
      <c r="BD1" s="402"/>
      <c r="BE1" s="402"/>
      <c r="BF1" s="402"/>
      <c r="BG1" s="402"/>
      <c r="BH1" s="402"/>
      <c r="BI1" s="402"/>
      <c r="BJ1" s="402"/>
      <c r="BK1" s="402"/>
      <c r="BL1" s="402" t="s">
        <v>694</v>
      </c>
      <c r="BM1" s="402" t="s">
        <v>39</v>
      </c>
      <c r="BN1" s="402" t="s">
        <v>695</v>
      </c>
      <c r="BO1" s="402" t="s">
        <v>695</v>
      </c>
      <c r="BP1" s="402" t="s">
        <v>695</v>
      </c>
      <c r="BQ1" s="402" t="s">
        <v>696</v>
      </c>
      <c r="BR1" s="402" t="s">
        <v>50</v>
      </c>
      <c r="BS1" s="402" t="s">
        <v>697</v>
      </c>
      <c r="BT1" s="402" t="s">
        <v>698</v>
      </c>
      <c r="BU1" s="402" t="s">
        <v>699</v>
      </c>
      <c r="BV1" s="402"/>
      <c r="BW1" s="402"/>
      <c r="BX1" s="402" t="s">
        <v>700</v>
      </c>
      <c r="BY1" s="402"/>
      <c r="BZ1" s="402"/>
      <c r="CA1" s="402"/>
      <c r="CB1" s="402"/>
      <c r="CC1" s="402"/>
      <c r="CD1" s="402"/>
      <c r="CE1" s="402"/>
      <c r="CF1" s="402"/>
      <c r="CG1" s="402"/>
      <c r="CH1" s="402"/>
      <c r="CI1" s="402"/>
      <c r="CJ1" s="402"/>
      <c r="CK1" s="402"/>
      <c r="CL1" s="402"/>
      <c r="CM1" s="402"/>
      <c r="CN1" s="402"/>
      <c r="CO1" s="402"/>
      <c r="CP1" s="402"/>
      <c r="CQ1" s="402"/>
      <c r="CR1" s="402"/>
      <c r="CS1" s="402"/>
      <c r="CT1" s="402"/>
      <c r="CU1" s="402"/>
      <c r="CV1" s="402"/>
      <c r="CW1" s="402" t="s">
        <v>701</v>
      </c>
      <c r="CX1" s="402"/>
      <c r="CY1" s="402"/>
      <c r="CZ1" s="402"/>
      <c r="DA1" s="402"/>
      <c r="DB1" s="402"/>
      <c r="DC1" s="402"/>
      <c r="DD1" s="402"/>
      <c r="DE1" s="402"/>
      <c r="DF1" s="402"/>
      <c r="DG1" s="402"/>
      <c r="DH1" s="402"/>
      <c r="DI1" s="402"/>
      <c r="DJ1" s="402"/>
      <c r="DK1" s="402" t="s">
        <v>702</v>
      </c>
      <c r="DL1" s="402"/>
      <c r="DM1" s="403"/>
    </row>
    <row r="2" spans="1:129" ht="21" hidden="1" customHeight="1" x14ac:dyDescent="0.2">
      <c r="C2" s="400"/>
      <c r="D2" s="401"/>
      <c r="E2" s="401"/>
      <c r="F2" s="405">
        <v>146061763873</v>
      </c>
      <c r="G2" s="405"/>
      <c r="H2" s="405"/>
      <c r="I2" s="405"/>
      <c r="J2" s="405"/>
      <c r="K2" s="405">
        <v>696176795595</v>
      </c>
      <c r="L2" s="405">
        <v>1085623835217</v>
      </c>
      <c r="M2" s="405">
        <v>6189565588</v>
      </c>
      <c r="N2" s="405"/>
      <c r="O2" s="405"/>
      <c r="P2" s="405"/>
      <c r="Q2" s="405"/>
      <c r="R2" s="405"/>
      <c r="S2" s="405">
        <v>7843473671</v>
      </c>
      <c r="T2" s="405">
        <v>7843473671</v>
      </c>
      <c r="U2" s="405"/>
      <c r="V2" s="405"/>
      <c r="W2" s="405"/>
      <c r="X2" s="406">
        <v>122258034618.2001</v>
      </c>
      <c r="Y2" s="406"/>
      <c r="Z2" s="406"/>
      <c r="AA2" s="406"/>
      <c r="AB2" s="406"/>
      <c r="AC2" s="406"/>
      <c r="AD2" s="406"/>
      <c r="AE2" s="406"/>
      <c r="AF2" s="406"/>
      <c r="AG2" s="406"/>
      <c r="AH2" s="406">
        <v>4206214756</v>
      </c>
      <c r="AI2" s="406"/>
      <c r="AJ2" s="406"/>
      <c r="AK2" s="405">
        <v>3738354260</v>
      </c>
      <c r="AL2" s="405">
        <v>3854274049</v>
      </c>
      <c r="AM2" s="405"/>
      <c r="AN2" s="405"/>
      <c r="AO2" s="406">
        <v>0</v>
      </c>
      <c r="AP2" s="406">
        <v>0</v>
      </c>
      <c r="AQ2" s="406"/>
      <c r="AR2" s="406">
        <v>0</v>
      </c>
      <c r="AS2" s="405"/>
      <c r="AT2" s="405"/>
      <c r="AU2" s="405"/>
      <c r="AV2" s="405"/>
      <c r="AW2" s="405"/>
      <c r="AX2" s="405"/>
      <c r="AY2" s="405"/>
      <c r="AZ2" s="405"/>
      <c r="BA2" s="405"/>
      <c r="BB2" s="405"/>
      <c r="BC2" s="405"/>
      <c r="BD2" s="405"/>
      <c r="BE2" s="405"/>
      <c r="BF2" s="405"/>
      <c r="BG2" s="405"/>
      <c r="BH2" s="405"/>
      <c r="BI2" s="405"/>
      <c r="BJ2" s="405"/>
      <c r="BK2" s="405"/>
      <c r="BL2" s="405">
        <v>0</v>
      </c>
      <c r="BM2" s="405">
        <v>0</v>
      </c>
      <c r="BN2" s="405">
        <v>0</v>
      </c>
      <c r="BO2" s="405">
        <v>0</v>
      </c>
      <c r="BP2" s="405">
        <v>0</v>
      </c>
      <c r="BQ2" s="405">
        <v>0</v>
      </c>
      <c r="BR2" s="405">
        <v>0</v>
      </c>
      <c r="BS2" s="405">
        <v>0</v>
      </c>
      <c r="BT2" s="405">
        <v>0</v>
      </c>
      <c r="BU2" s="405">
        <v>0</v>
      </c>
      <c r="BV2" s="405"/>
      <c r="BW2" s="405"/>
      <c r="BX2" s="405">
        <v>23541017883</v>
      </c>
      <c r="BY2" s="405"/>
      <c r="BZ2" s="405"/>
      <c r="CA2" s="405"/>
      <c r="CB2" s="405"/>
      <c r="CC2" s="405"/>
      <c r="CD2" s="405"/>
      <c r="CE2" s="405"/>
      <c r="CF2" s="405"/>
      <c r="CG2" s="405"/>
      <c r="CH2" s="405"/>
      <c r="CI2" s="405"/>
      <c r="CJ2" s="405"/>
      <c r="CK2" s="405"/>
      <c r="CL2" s="405"/>
      <c r="CM2" s="405"/>
      <c r="CN2" s="405"/>
      <c r="CO2" s="405"/>
      <c r="CP2" s="405"/>
      <c r="CQ2" s="405"/>
      <c r="CR2" s="405"/>
      <c r="CS2" s="405"/>
      <c r="CT2" s="405"/>
      <c r="CU2" s="405"/>
      <c r="CV2" s="405"/>
      <c r="CW2" s="405">
        <v>7450842054</v>
      </c>
      <c r="CX2" s="405"/>
      <c r="CY2" s="405"/>
      <c r="CZ2" s="405"/>
      <c r="DA2" s="405"/>
      <c r="DB2" s="405"/>
      <c r="DC2" s="405"/>
      <c r="DD2" s="405"/>
      <c r="DE2" s="405"/>
      <c r="DF2" s="405"/>
      <c r="DG2" s="405"/>
      <c r="DH2" s="405"/>
      <c r="DI2" s="405"/>
      <c r="DJ2" s="405"/>
      <c r="DK2" s="406">
        <v>0</v>
      </c>
      <c r="DL2" s="406"/>
      <c r="DM2" s="407"/>
    </row>
    <row r="3" spans="1:129" ht="21" hidden="1" customHeight="1" x14ac:dyDescent="0.2">
      <c r="C3" s="408"/>
      <c r="D3" s="409"/>
      <c r="E3" s="409"/>
      <c r="F3" s="410">
        <v>0</v>
      </c>
      <c r="G3" s="410"/>
      <c r="H3" s="410"/>
      <c r="I3" s="410"/>
      <c r="J3" s="410"/>
      <c r="K3" s="410">
        <v>0</v>
      </c>
      <c r="L3" s="410">
        <v>0</v>
      </c>
      <c r="M3" s="410">
        <v>0</v>
      </c>
      <c r="N3" s="410"/>
      <c r="O3" s="410"/>
      <c r="P3" s="410"/>
      <c r="Q3" s="410"/>
      <c r="R3" s="410"/>
      <c r="S3" s="410">
        <v>0</v>
      </c>
      <c r="T3" s="410">
        <v>0</v>
      </c>
      <c r="U3" s="410"/>
      <c r="V3" s="410"/>
      <c r="W3" s="410"/>
      <c r="X3" s="411">
        <v>0</v>
      </c>
      <c r="Y3" s="411"/>
      <c r="Z3" s="411"/>
      <c r="AA3" s="411"/>
      <c r="AB3" s="411"/>
      <c r="AC3" s="411"/>
      <c r="AD3" s="411"/>
      <c r="AE3" s="411"/>
      <c r="AF3" s="411"/>
      <c r="AG3" s="411"/>
      <c r="AH3" s="411">
        <v>0</v>
      </c>
      <c r="AI3" s="411"/>
      <c r="AJ3" s="411"/>
      <c r="AK3" s="410">
        <v>0</v>
      </c>
      <c r="AL3" s="410">
        <v>0</v>
      </c>
      <c r="AM3" s="410"/>
      <c r="AN3" s="410"/>
      <c r="AO3" s="411">
        <v>-283542299159</v>
      </c>
      <c r="AP3" s="411">
        <v>-283542299159</v>
      </c>
      <c r="AQ3" s="411"/>
      <c r="AR3" s="411">
        <v>-1984940580150</v>
      </c>
      <c r="AS3" s="410"/>
      <c r="AT3" s="410"/>
      <c r="AU3" s="410"/>
      <c r="AV3" s="410"/>
      <c r="AW3" s="410"/>
      <c r="AX3" s="410"/>
      <c r="AY3" s="410"/>
      <c r="AZ3" s="410"/>
      <c r="BA3" s="410"/>
      <c r="BB3" s="410"/>
      <c r="BC3" s="410"/>
      <c r="BD3" s="410"/>
      <c r="BE3" s="410"/>
      <c r="BF3" s="410"/>
      <c r="BG3" s="410"/>
      <c r="BH3" s="410"/>
      <c r="BI3" s="410"/>
      <c r="BJ3" s="410"/>
      <c r="BK3" s="410"/>
      <c r="BL3" s="410">
        <v>-195967152</v>
      </c>
      <c r="BM3" s="410">
        <v>-135000043320</v>
      </c>
      <c r="BN3" s="410">
        <v>-43698630137</v>
      </c>
      <c r="BO3" s="410">
        <v>-43698630137</v>
      </c>
      <c r="BP3" s="410">
        <v>-43698630137</v>
      </c>
      <c r="BQ3" s="410">
        <v>-51030832648</v>
      </c>
      <c r="BR3" s="410">
        <v>-50000000000</v>
      </c>
      <c r="BS3" s="410">
        <v>-5000000000</v>
      </c>
      <c r="BT3" s="410">
        <v>-26386619115</v>
      </c>
      <c r="BU3" s="410">
        <v>0</v>
      </c>
      <c r="BV3" s="410"/>
      <c r="BW3" s="410"/>
      <c r="BX3" s="411"/>
      <c r="BY3" s="411"/>
      <c r="BZ3" s="411"/>
      <c r="CA3" s="411"/>
      <c r="CB3" s="411"/>
      <c r="CC3" s="411"/>
      <c r="CD3" s="411"/>
      <c r="CE3" s="411"/>
      <c r="CF3" s="411"/>
      <c r="CG3" s="411"/>
      <c r="CH3" s="411"/>
      <c r="CI3" s="411"/>
      <c r="CJ3" s="411"/>
      <c r="CK3" s="411"/>
      <c r="CL3" s="411"/>
      <c r="CM3" s="411"/>
      <c r="CN3" s="411"/>
      <c r="CO3" s="411"/>
      <c r="CP3" s="411"/>
      <c r="CQ3" s="411"/>
      <c r="CR3" s="410"/>
      <c r="CS3" s="410"/>
      <c r="CT3" s="410"/>
      <c r="CU3" s="410"/>
      <c r="CV3" s="410"/>
      <c r="CW3" s="410">
        <v>0</v>
      </c>
      <c r="CX3" s="410"/>
      <c r="CY3" s="410"/>
      <c r="CZ3" s="410"/>
      <c r="DA3" s="410"/>
      <c r="DB3" s="410"/>
      <c r="DC3" s="410"/>
      <c r="DD3" s="410"/>
      <c r="DE3" s="410"/>
      <c r="DF3" s="410"/>
      <c r="DG3" s="410"/>
      <c r="DH3" s="410"/>
      <c r="DI3" s="410"/>
      <c r="DJ3" s="410"/>
      <c r="DK3" s="410">
        <v>0</v>
      </c>
      <c r="DL3" s="410"/>
      <c r="DM3" s="412"/>
    </row>
    <row r="4" spans="1:129" ht="13.9" customHeight="1" thickBot="1" x14ac:dyDescent="0.25">
      <c r="C4" s="413" t="s">
        <v>703</v>
      </c>
      <c r="D4" s="414"/>
      <c r="E4" s="414"/>
      <c r="F4" s="413"/>
      <c r="G4" s="413"/>
      <c r="H4" s="413"/>
      <c r="I4" s="413"/>
      <c r="J4" s="413"/>
      <c r="K4" s="413"/>
      <c r="L4" s="413"/>
      <c r="M4" s="413"/>
      <c r="N4" s="413"/>
      <c r="O4" s="413"/>
      <c r="P4" s="413"/>
      <c r="Q4" s="413"/>
      <c r="R4" s="413"/>
      <c r="S4" s="413"/>
      <c r="T4" s="413"/>
      <c r="U4" s="413"/>
      <c r="V4" s="413"/>
      <c r="W4" s="413"/>
      <c r="X4" s="413"/>
      <c r="Y4" s="413"/>
      <c r="Z4" s="413"/>
      <c r="AA4" s="413"/>
      <c r="AB4" s="413"/>
      <c r="AC4" s="413"/>
      <c r="AD4" s="413"/>
      <c r="AE4" s="413"/>
      <c r="AF4" s="413"/>
      <c r="AG4" s="413"/>
      <c r="AH4" s="413"/>
      <c r="AI4" s="413"/>
      <c r="AJ4" s="413"/>
      <c r="AK4" s="413"/>
      <c r="AL4" s="413"/>
      <c r="AM4" s="413"/>
      <c r="AN4" s="413"/>
      <c r="AO4" s="413"/>
      <c r="AP4" s="413"/>
      <c r="AQ4" s="413"/>
      <c r="AR4" s="413"/>
      <c r="AS4" s="413"/>
      <c r="AT4" s="413"/>
      <c r="AU4" s="413"/>
      <c r="AV4" s="413"/>
      <c r="AW4" s="413"/>
      <c r="AX4" s="413"/>
      <c r="AY4" s="413"/>
      <c r="AZ4" s="413"/>
      <c r="BA4" s="413"/>
      <c r="BB4" s="413"/>
      <c r="BC4" s="413"/>
      <c r="BD4" s="413"/>
      <c r="BE4" s="413"/>
      <c r="BF4" s="413"/>
      <c r="BG4" s="413"/>
      <c r="BH4" s="413"/>
      <c r="BI4" s="413"/>
      <c r="BJ4" s="413"/>
      <c r="BK4" s="413"/>
      <c r="BL4" s="413"/>
      <c r="BM4" s="413"/>
      <c r="BN4" s="413"/>
      <c r="BO4" s="413"/>
      <c r="BP4" s="413"/>
      <c r="BQ4" s="413"/>
      <c r="BR4" s="413"/>
      <c r="BS4" s="413"/>
      <c r="BT4" s="413"/>
      <c r="BU4" s="413"/>
      <c r="BV4" s="413"/>
      <c r="BW4" s="413"/>
      <c r="BX4" s="413"/>
      <c r="BY4" s="413"/>
      <c r="BZ4" s="413"/>
      <c r="CA4" s="413"/>
      <c r="CB4" s="413"/>
      <c r="CC4" s="413"/>
      <c r="CD4" s="413"/>
      <c r="CE4" s="413"/>
      <c r="CF4" s="413"/>
      <c r="CG4" s="413"/>
      <c r="CH4" s="413"/>
      <c r="CI4" s="413"/>
      <c r="CJ4" s="413"/>
      <c r="CK4" s="413"/>
      <c r="CL4" s="413"/>
      <c r="CM4" s="413"/>
      <c r="CN4" s="413"/>
      <c r="CO4" s="413"/>
      <c r="CP4" s="413"/>
      <c r="CQ4" s="413"/>
      <c r="CR4" s="413"/>
      <c r="CS4" s="413"/>
      <c r="CT4" s="413"/>
      <c r="CU4" s="413"/>
      <c r="CV4" s="413"/>
      <c r="CW4" s="413"/>
      <c r="CX4" s="413"/>
      <c r="CY4" s="413"/>
      <c r="CZ4" s="413"/>
      <c r="DA4" s="413"/>
      <c r="DB4" s="413"/>
      <c r="DC4" s="413"/>
      <c r="DD4" s="413"/>
      <c r="DE4" s="413"/>
      <c r="DF4" s="413"/>
      <c r="DG4" s="413"/>
      <c r="DH4" s="413"/>
      <c r="DI4" s="413"/>
      <c r="DJ4" s="413"/>
      <c r="DK4" s="413"/>
      <c r="DL4" s="404"/>
      <c r="DM4" s="404"/>
    </row>
    <row r="5" spans="1:129" s="465" customFormat="1" ht="34.15" customHeight="1" thickBot="1" x14ac:dyDescent="0.3">
      <c r="A5" s="398"/>
      <c r="B5" s="399"/>
      <c r="C5" s="415" t="s">
        <v>704</v>
      </c>
      <c r="D5" s="416" t="s">
        <v>705</v>
      </c>
      <c r="E5" s="416"/>
      <c r="F5" s="417" t="s">
        <v>683</v>
      </c>
      <c r="G5" s="418"/>
      <c r="H5" s="418"/>
      <c r="I5" s="419"/>
      <c r="J5" s="420" t="s">
        <v>706</v>
      </c>
      <c r="K5" s="421" t="s">
        <v>707</v>
      </c>
      <c r="L5" s="422"/>
      <c r="M5" s="423" t="s">
        <v>686</v>
      </c>
      <c r="N5" s="424"/>
      <c r="O5" s="425"/>
      <c r="P5" s="2088" t="s">
        <v>708</v>
      </c>
      <c r="Q5" s="2089"/>
      <c r="R5" s="2090"/>
      <c r="S5" s="426" t="s">
        <v>687</v>
      </c>
      <c r="T5" s="426" t="s">
        <v>687</v>
      </c>
      <c r="U5" s="427"/>
      <c r="V5" s="427"/>
      <c r="W5" s="428"/>
      <c r="X5" s="429" t="s">
        <v>688</v>
      </c>
      <c r="Y5" s="430"/>
      <c r="Z5" s="430"/>
      <c r="AA5" s="430"/>
      <c r="AB5" s="430"/>
      <c r="AC5" s="430"/>
      <c r="AD5" s="430"/>
      <c r="AE5" s="430"/>
      <c r="AF5" s="430"/>
      <c r="AG5" s="430"/>
      <c r="AH5" s="2091" t="s">
        <v>689</v>
      </c>
      <c r="AI5" s="2092"/>
      <c r="AJ5" s="2093"/>
      <c r="AK5" s="431" t="s">
        <v>690</v>
      </c>
      <c r="AL5" s="432" t="s">
        <v>691</v>
      </c>
      <c r="AM5" s="433"/>
      <c r="AN5" s="434"/>
      <c r="AO5" s="2094" t="s">
        <v>709</v>
      </c>
      <c r="AP5" s="2095"/>
      <c r="AQ5" s="2095"/>
      <c r="AR5" s="2096"/>
      <c r="AS5" s="435" t="s">
        <v>710</v>
      </c>
      <c r="AT5" s="435"/>
      <c r="AU5" s="435" t="s">
        <v>710</v>
      </c>
      <c r="AV5" s="435" t="s">
        <v>710</v>
      </c>
      <c r="AW5" s="435" t="s">
        <v>710</v>
      </c>
      <c r="AX5" s="435" t="s">
        <v>710</v>
      </c>
      <c r="AY5" s="435" t="s">
        <v>710</v>
      </c>
      <c r="AZ5" s="436"/>
      <c r="BA5" s="436"/>
      <c r="BB5" s="436"/>
      <c r="BC5" s="436"/>
      <c r="BD5" s="436"/>
      <c r="BE5" s="436"/>
      <c r="BF5" s="436"/>
      <c r="BG5" s="436"/>
      <c r="BH5" s="436"/>
      <c r="BI5" s="436"/>
      <c r="BJ5" s="437"/>
      <c r="BK5" s="438"/>
      <c r="BL5" s="439" t="s">
        <v>694</v>
      </c>
      <c r="BM5" s="440" t="s">
        <v>39</v>
      </c>
      <c r="BN5" s="2097" t="s">
        <v>695</v>
      </c>
      <c r="BO5" s="2098"/>
      <c r="BP5" s="2099"/>
      <c r="BQ5" s="441" t="s">
        <v>711</v>
      </c>
      <c r="BR5" s="442" t="s">
        <v>50</v>
      </c>
      <c r="BS5" s="443" t="s">
        <v>697</v>
      </c>
      <c r="BT5" s="444" t="s">
        <v>698</v>
      </c>
      <c r="BU5" s="445" t="s">
        <v>699</v>
      </c>
      <c r="BV5" s="446" t="s">
        <v>109</v>
      </c>
      <c r="BW5" s="447" t="s">
        <v>78</v>
      </c>
      <c r="BX5" s="448" t="s">
        <v>712</v>
      </c>
      <c r="BY5" s="449"/>
      <c r="BZ5" s="449"/>
      <c r="CA5" s="449"/>
      <c r="CB5" s="449"/>
      <c r="CC5" s="449"/>
      <c r="CD5" s="449"/>
      <c r="CE5" s="449"/>
      <c r="CF5" s="450"/>
      <c r="CG5" s="451" t="s">
        <v>713</v>
      </c>
      <c r="CH5" s="452" t="s">
        <v>714</v>
      </c>
      <c r="CI5" s="452"/>
      <c r="CJ5" s="452"/>
      <c r="CK5" s="452"/>
      <c r="CL5" s="452"/>
      <c r="CM5" s="452"/>
      <c r="CN5" s="452"/>
      <c r="CO5" s="452"/>
      <c r="CP5" s="452"/>
      <c r="CQ5" s="453"/>
      <c r="CR5" s="454" t="s">
        <v>702</v>
      </c>
      <c r="CS5" s="455"/>
      <c r="CT5" s="455"/>
      <c r="CU5" s="455"/>
      <c r="CV5" s="456"/>
      <c r="CW5" s="457" t="s">
        <v>701</v>
      </c>
      <c r="CX5" s="443"/>
      <c r="CY5" s="458"/>
      <c r="CZ5" s="458"/>
      <c r="DA5" s="459" t="s">
        <v>715</v>
      </c>
      <c r="DB5" s="460"/>
      <c r="DC5" s="460"/>
      <c r="DD5" s="460"/>
      <c r="DE5" s="460"/>
      <c r="DF5" s="460"/>
      <c r="DG5" s="460"/>
      <c r="DH5" s="460"/>
      <c r="DI5" s="460"/>
      <c r="DJ5" s="461"/>
      <c r="DK5" s="462" t="s">
        <v>110</v>
      </c>
      <c r="DL5" s="463"/>
      <c r="DM5" s="464"/>
    </row>
    <row r="6" spans="1:129" s="465" customFormat="1" ht="18" customHeight="1" thickBot="1" x14ac:dyDescent="0.3">
      <c r="A6" s="398"/>
      <c r="B6" s="399"/>
      <c r="C6" s="466"/>
      <c r="D6" s="467"/>
      <c r="E6" s="467"/>
      <c r="F6" s="468">
        <v>101</v>
      </c>
      <c r="G6" s="468">
        <v>102</v>
      </c>
      <c r="H6" s="468">
        <v>103</v>
      </c>
      <c r="I6" s="468">
        <v>104</v>
      </c>
      <c r="J6" s="469">
        <v>110</v>
      </c>
      <c r="K6" s="470">
        <v>120</v>
      </c>
      <c r="L6" s="470">
        <v>121</v>
      </c>
      <c r="M6" s="443">
        <v>140</v>
      </c>
      <c r="N6" s="443">
        <v>141</v>
      </c>
      <c r="O6" s="443">
        <v>142</v>
      </c>
      <c r="P6" s="431">
        <v>150</v>
      </c>
      <c r="Q6" s="431">
        <v>151</v>
      </c>
      <c r="R6" s="431">
        <v>152</v>
      </c>
      <c r="S6" s="471">
        <v>160</v>
      </c>
      <c r="T6" s="471">
        <v>160</v>
      </c>
      <c r="U6" s="471">
        <v>161</v>
      </c>
      <c r="V6" s="471">
        <v>161</v>
      </c>
      <c r="W6" s="471">
        <v>162</v>
      </c>
      <c r="X6" s="472">
        <v>200</v>
      </c>
      <c r="Y6" s="472">
        <v>203</v>
      </c>
      <c r="Z6" s="472">
        <v>201</v>
      </c>
      <c r="AA6" s="472">
        <v>202</v>
      </c>
      <c r="AB6" s="472">
        <v>204</v>
      </c>
      <c r="AC6" s="472">
        <v>204</v>
      </c>
      <c r="AD6" s="472"/>
      <c r="AE6" s="472"/>
      <c r="AF6" s="472">
        <v>204</v>
      </c>
      <c r="AG6" s="472">
        <v>205</v>
      </c>
      <c r="AH6" s="473">
        <v>250</v>
      </c>
      <c r="AI6" s="473">
        <v>251</v>
      </c>
      <c r="AJ6" s="473">
        <v>252</v>
      </c>
      <c r="AK6" s="431">
        <v>260</v>
      </c>
      <c r="AL6" s="447">
        <v>270</v>
      </c>
      <c r="AM6" s="447">
        <v>271</v>
      </c>
      <c r="AN6" s="447"/>
      <c r="AO6" s="474">
        <v>300</v>
      </c>
      <c r="AP6" s="474">
        <v>300</v>
      </c>
      <c r="AQ6" s="474">
        <v>301</v>
      </c>
      <c r="AR6" s="474">
        <v>302</v>
      </c>
      <c r="AS6" s="475">
        <v>333</v>
      </c>
      <c r="AT6" s="475">
        <v>334</v>
      </c>
      <c r="AU6" s="475">
        <v>334</v>
      </c>
      <c r="AV6" s="475">
        <v>335</v>
      </c>
      <c r="AW6" s="475">
        <v>336</v>
      </c>
      <c r="AX6" s="475">
        <v>337</v>
      </c>
      <c r="AY6" s="475">
        <v>338</v>
      </c>
      <c r="AZ6" s="475">
        <v>339</v>
      </c>
      <c r="BA6" s="475">
        <v>3316</v>
      </c>
      <c r="BB6" s="475">
        <v>3310</v>
      </c>
      <c r="BC6" s="475">
        <v>3311</v>
      </c>
      <c r="BD6" s="475">
        <v>3312</v>
      </c>
      <c r="BE6" s="475">
        <v>3313</v>
      </c>
      <c r="BF6" s="475">
        <v>3314</v>
      </c>
      <c r="BG6" s="475">
        <v>3319</v>
      </c>
      <c r="BH6" s="475"/>
      <c r="BI6" s="475">
        <v>3317</v>
      </c>
      <c r="BJ6" s="475">
        <v>3315</v>
      </c>
      <c r="BK6" s="476">
        <v>337</v>
      </c>
      <c r="BL6" s="439">
        <v>350</v>
      </c>
      <c r="BM6" s="440">
        <v>360</v>
      </c>
      <c r="BN6" s="443">
        <v>380</v>
      </c>
      <c r="BO6" s="443">
        <v>380</v>
      </c>
      <c r="BP6" s="443">
        <v>380</v>
      </c>
      <c r="BQ6" s="441">
        <v>420</v>
      </c>
      <c r="BR6" s="442">
        <v>450</v>
      </c>
      <c r="BS6" s="443">
        <v>460</v>
      </c>
      <c r="BT6" s="444">
        <v>470</v>
      </c>
      <c r="BU6" s="445">
        <v>480</v>
      </c>
      <c r="BV6" s="446">
        <v>500</v>
      </c>
      <c r="BW6" s="447">
        <v>600</v>
      </c>
      <c r="BX6" s="477">
        <v>700</v>
      </c>
      <c r="BY6" s="477">
        <v>701</v>
      </c>
      <c r="BZ6" s="477">
        <v>701</v>
      </c>
      <c r="CA6" s="477">
        <v>702</v>
      </c>
      <c r="CB6" s="477">
        <v>703</v>
      </c>
      <c r="CC6" s="477">
        <v>704</v>
      </c>
      <c r="CD6" s="477">
        <v>705</v>
      </c>
      <c r="CE6" s="477">
        <v>705</v>
      </c>
      <c r="CF6" s="478">
        <v>717</v>
      </c>
      <c r="CG6" s="479">
        <v>730</v>
      </c>
      <c r="CH6" s="480">
        <v>710</v>
      </c>
      <c r="CI6" s="480">
        <v>711</v>
      </c>
      <c r="CJ6" s="480">
        <v>712</v>
      </c>
      <c r="CK6" s="480">
        <v>713</v>
      </c>
      <c r="CL6" s="480">
        <v>714</v>
      </c>
      <c r="CM6" s="480">
        <v>715</v>
      </c>
      <c r="CN6" s="480">
        <v>716</v>
      </c>
      <c r="CO6" s="480">
        <v>717</v>
      </c>
      <c r="CP6" s="480"/>
      <c r="CQ6" s="480">
        <v>718</v>
      </c>
      <c r="CR6" s="481">
        <v>800</v>
      </c>
      <c r="CS6" s="481"/>
      <c r="CT6" s="481">
        <v>801</v>
      </c>
      <c r="CU6" s="481">
        <v>802</v>
      </c>
      <c r="CV6" s="481">
        <v>803</v>
      </c>
      <c r="CW6" s="457">
        <v>740</v>
      </c>
      <c r="CX6" s="443">
        <v>351</v>
      </c>
      <c r="CY6" s="443">
        <v>351</v>
      </c>
      <c r="CZ6" s="443">
        <v>850</v>
      </c>
      <c r="DA6" s="482">
        <v>850</v>
      </c>
      <c r="DB6" s="482"/>
      <c r="DC6" s="482">
        <v>851</v>
      </c>
      <c r="DD6" s="482">
        <v>852</v>
      </c>
      <c r="DE6" s="482">
        <v>853</v>
      </c>
      <c r="DF6" s="482">
        <v>854</v>
      </c>
      <c r="DG6" s="482">
        <v>854</v>
      </c>
      <c r="DH6" s="482">
        <v>854</v>
      </c>
      <c r="DI6" s="483">
        <v>854</v>
      </c>
      <c r="DJ6" s="484">
        <v>855</v>
      </c>
      <c r="DK6" s="485"/>
      <c r="DL6" s="463"/>
      <c r="DM6" s="464"/>
    </row>
    <row r="7" spans="1:129" s="465" customFormat="1" ht="56.25" customHeight="1" thickBot="1" x14ac:dyDescent="0.25">
      <c r="A7" s="398"/>
      <c r="B7" s="399"/>
      <c r="C7" s="486"/>
      <c r="D7" s="467"/>
      <c r="E7" s="467"/>
      <c r="F7" s="487" t="s">
        <v>716</v>
      </c>
      <c r="G7" s="487" t="s">
        <v>717</v>
      </c>
      <c r="H7" s="487" t="s">
        <v>718</v>
      </c>
      <c r="I7" s="487" t="s">
        <v>719</v>
      </c>
      <c r="J7" s="488" t="s">
        <v>706</v>
      </c>
      <c r="K7" s="470" t="s">
        <v>685</v>
      </c>
      <c r="L7" s="470" t="s">
        <v>720</v>
      </c>
      <c r="M7" s="443" t="s">
        <v>721</v>
      </c>
      <c r="N7" s="443" t="s">
        <v>722</v>
      </c>
      <c r="O7" s="443" t="s">
        <v>723</v>
      </c>
      <c r="P7" s="431" t="s">
        <v>708</v>
      </c>
      <c r="Q7" s="431" t="s">
        <v>724</v>
      </c>
      <c r="R7" s="431" t="s">
        <v>725</v>
      </c>
      <c r="S7" s="471" t="s">
        <v>726</v>
      </c>
      <c r="T7" s="471" t="s">
        <v>727</v>
      </c>
      <c r="U7" s="471" t="s">
        <v>728</v>
      </c>
      <c r="V7" s="471" t="s">
        <v>729</v>
      </c>
      <c r="W7" s="471" t="s">
        <v>255</v>
      </c>
      <c r="X7" s="472" t="s">
        <v>688</v>
      </c>
      <c r="Y7" s="472" t="s">
        <v>730</v>
      </c>
      <c r="Z7" s="472" t="s">
        <v>731</v>
      </c>
      <c r="AA7" s="472" t="s">
        <v>732</v>
      </c>
      <c r="AB7" s="472" t="s">
        <v>733</v>
      </c>
      <c r="AC7" s="472" t="s">
        <v>734</v>
      </c>
      <c r="AD7" s="472" t="s">
        <v>735</v>
      </c>
      <c r="AE7" s="472" t="s">
        <v>736</v>
      </c>
      <c r="AF7" s="472" t="s">
        <v>737</v>
      </c>
      <c r="AG7" s="472" t="s">
        <v>186</v>
      </c>
      <c r="AH7" s="473" t="s">
        <v>738</v>
      </c>
      <c r="AI7" s="473" t="s">
        <v>739</v>
      </c>
      <c r="AJ7" s="473" t="s">
        <v>740</v>
      </c>
      <c r="AK7" s="431" t="s">
        <v>690</v>
      </c>
      <c r="AL7" s="447" t="s">
        <v>741</v>
      </c>
      <c r="AM7" s="447" t="s">
        <v>742</v>
      </c>
      <c r="AN7" s="447" t="s">
        <v>743</v>
      </c>
      <c r="AO7" s="474" t="s">
        <v>744</v>
      </c>
      <c r="AP7" s="474" t="s">
        <v>745</v>
      </c>
      <c r="AQ7" s="474" t="s">
        <v>746</v>
      </c>
      <c r="AR7" s="474" t="s">
        <v>747</v>
      </c>
      <c r="AS7" s="475" t="s">
        <v>252</v>
      </c>
      <c r="AT7" s="475" t="s">
        <v>748</v>
      </c>
      <c r="AU7" s="475" t="s">
        <v>749</v>
      </c>
      <c r="AV7" s="475" t="s">
        <v>750</v>
      </c>
      <c r="AW7" s="475" t="s">
        <v>751</v>
      </c>
      <c r="AX7" s="475" t="s">
        <v>752</v>
      </c>
      <c r="AY7" s="475" t="s">
        <v>753</v>
      </c>
      <c r="AZ7" s="475" t="s">
        <v>754</v>
      </c>
      <c r="BA7" s="475" t="s">
        <v>755</v>
      </c>
      <c r="BB7" s="475" t="s">
        <v>756</v>
      </c>
      <c r="BC7" s="475" t="s">
        <v>757</v>
      </c>
      <c r="BD7" s="475" t="s">
        <v>758</v>
      </c>
      <c r="BE7" s="475" t="s">
        <v>254</v>
      </c>
      <c r="BF7" s="475" t="s">
        <v>759</v>
      </c>
      <c r="BG7" s="475" t="s">
        <v>760</v>
      </c>
      <c r="BH7" s="475" t="s">
        <v>761</v>
      </c>
      <c r="BI7" s="475" t="s">
        <v>762</v>
      </c>
      <c r="BJ7" s="475" t="s">
        <v>763</v>
      </c>
      <c r="BK7" s="476" t="s">
        <v>764</v>
      </c>
      <c r="BL7" s="439" t="s">
        <v>694</v>
      </c>
      <c r="BM7" s="440" t="s">
        <v>39</v>
      </c>
      <c r="BN7" s="443" t="s">
        <v>695</v>
      </c>
      <c r="BO7" s="443" t="s">
        <v>765</v>
      </c>
      <c r="BP7" s="443" t="s">
        <v>766</v>
      </c>
      <c r="BQ7" s="441" t="s">
        <v>711</v>
      </c>
      <c r="BR7" s="442" t="s">
        <v>50</v>
      </c>
      <c r="BS7" s="443" t="s">
        <v>697</v>
      </c>
      <c r="BT7" s="444" t="s">
        <v>698</v>
      </c>
      <c r="BU7" s="445" t="s">
        <v>699</v>
      </c>
      <c r="BV7" s="446" t="s">
        <v>109</v>
      </c>
      <c r="BW7" s="447" t="s">
        <v>78</v>
      </c>
      <c r="BX7" s="440" t="s">
        <v>767</v>
      </c>
      <c r="BY7" s="440" t="s">
        <v>671</v>
      </c>
      <c r="BZ7" s="440" t="s">
        <v>768</v>
      </c>
      <c r="CA7" s="440" t="s">
        <v>673</v>
      </c>
      <c r="CB7" s="440" t="s">
        <v>769</v>
      </c>
      <c r="CC7" s="440" t="s">
        <v>770</v>
      </c>
      <c r="CD7" s="440" t="s">
        <v>674</v>
      </c>
      <c r="CE7" s="440" t="s">
        <v>771</v>
      </c>
      <c r="CF7" s="489" t="s">
        <v>772</v>
      </c>
      <c r="CG7" s="490" t="s">
        <v>773</v>
      </c>
      <c r="CH7" s="431" t="s">
        <v>114</v>
      </c>
      <c r="CI7" s="431" t="s">
        <v>774</v>
      </c>
      <c r="CJ7" s="431" t="s">
        <v>775</v>
      </c>
      <c r="CK7" s="431" t="s">
        <v>675</v>
      </c>
      <c r="CL7" s="431" t="s">
        <v>676</v>
      </c>
      <c r="CM7" s="431" t="s">
        <v>776</v>
      </c>
      <c r="CN7" s="431" t="s">
        <v>677</v>
      </c>
      <c r="CO7" s="431" t="s">
        <v>678</v>
      </c>
      <c r="CP7" s="431" t="s">
        <v>672</v>
      </c>
      <c r="CQ7" s="431" t="s">
        <v>186</v>
      </c>
      <c r="CR7" s="491" t="s">
        <v>679</v>
      </c>
      <c r="CS7" s="491" t="s">
        <v>682</v>
      </c>
      <c r="CT7" s="491" t="s">
        <v>777</v>
      </c>
      <c r="CU7" s="491" t="s">
        <v>778</v>
      </c>
      <c r="CV7" s="491" t="s">
        <v>186</v>
      </c>
      <c r="CW7" s="457" t="s">
        <v>701</v>
      </c>
      <c r="CX7" s="443" t="s">
        <v>779</v>
      </c>
      <c r="CY7" s="443" t="s">
        <v>780</v>
      </c>
      <c r="CZ7" s="443" t="s">
        <v>781</v>
      </c>
      <c r="DA7" s="482" t="s">
        <v>782</v>
      </c>
      <c r="DB7" s="482" t="s">
        <v>783</v>
      </c>
      <c r="DC7" s="482" t="s">
        <v>784</v>
      </c>
      <c r="DD7" s="482" t="s">
        <v>785</v>
      </c>
      <c r="DE7" s="482" t="s">
        <v>786</v>
      </c>
      <c r="DF7" s="482" t="s">
        <v>787</v>
      </c>
      <c r="DG7" s="482" t="s">
        <v>788</v>
      </c>
      <c r="DH7" s="482" t="s">
        <v>789</v>
      </c>
      <c r="DI7" s="483" t="s">
        <v>790</v>
      </c>
      <c r="DJ7" s="484" t="s">
        <v>186</v>
      </c>
      <c r="DK7" s="485"/>
      <c r="DL7" s="463"/>
      <c r="DM7" s="464"/>
    </row>
    <row r="8" spans="1:129" s="465" customFormat="1" ht="31.5" customHeight="1" thickBot="1" x14ac:dyDescent="0.3">
      <c r="A8" s="398" t="s">
        <v>791</v>
      </c>
      <c r="B8" s="399" t="s">
        <v>791</v>
      </c>
      <c r="C8" s="415"/>
      <c r="D8" s="467" t="s">
        <v>792</v>
      </c>
      <c r="E8" s="467" t="s">
        <v>793</v>
      </c>
      <c r="F8" s="487"/>
      <c r="G8" s="487"/>
      <c r="H8" s="487"/>
      <c r="I8" s="487"/>
      <c r="J8" s="488"/>
      <c r="K8" s="470"/>
      <c r="L8" s="470"/>
      <c r="M8" s="443"/>
      <c r="N8" s="443"/>
      <c r="O8" s="443"/>
      <c r="P8" s="431"/>
      <c r="Q8" s="431"/>
      <c r="R8" s="431"/>
      <c r="S8" s="471"/>
      <c r="T8" s="471"/>
      <c r="U8" s="492">
        <v>160004</v>
      </c>
      <c r="V8" s="471" t="s">
        <v>794</v>
      </c>
      <c r="W8" s="471"/>
      <c r="X8" s="472"/>
      <c r="Y8" s="472" t="s">
        <v>795</v>
      </c>
      <c r="Z8" s="472" t="s">
        <v>796</v>
      </c>
      <c r="AA8" s="472" t="s">
        <v>797</v>
      </c>
      <c r="AB8" s="472"/>
      <c r="AC8" s="472"/>
      <c r="AD8" s="472"/>
      <c r="AE8" s="472"/>
      <c r="AF8" s="472"/>
      <c r="AG8" s="472"/>
      <c r="AH8" s="473"/>
      <c r="AI8" s="473" t="s">
        <v>798</v>
      </c>
      <c r="AJ8" s="473"/>
      <c r="AK8" s="431"/>
      <c r="AL8" s="447"/>
      <c r="AM8" s="447"/>
      <c r="AN8" s="447"/>
      <c r="AO8" s="474"/>
      <c r="AP8" s="474"/>
      <c r="AQ8" s="474"/>
      <c r="AR8" s="474"/>
      <c r="AS8" s="475" t="s">
        <v>255</v>
      </c>
      <c r="AT8" s="475"/>
      <c r="AU8" s="475" t="s">
        <v>799</v>
      </c>
      <c r="AV8" s="475"/>
      <c r="AW8" s="475"/>
      <c r="AX8" s="475"/>
      <c r="AY8" s="475"/>
      <c r="AZ8" s="475"/>
      <c r="BA8" s="475"/>
      <c r="BB8" s="475"/>
      <c r="BC8" s="475"/>
      <c r="BD8" s="475"/>
      <c r="BE8" s="475"/>
      <c r="BF8" s="475"/>
      <c r="BG8" s="475"/>
      <c r="BH8" s="475"/>
      <c r="BI8" s="475"/>
      <c r="BJ8" s="475"/>
      <c r="BK8" s="476"/>
      <c r="BL8" s="439"/>
      <c r="BM8" s="440"/>
      <c r="BN8" s="443"/>
      <c r="BO8" s="443"/>
      <c r="BP8" s="443"/>
      <c r="BQ8" s="441"/>
      <c r="BR8" s="442"/>
      <c r="BS8" s="443"/>
      <c r="BT8" s="444"/>
      <c r="BU8" s="445"/>
      <c r="BV8" s="446"/>
      <c r="BW8" s="447"/>
      <c r="BX8" s="477"/>
      <c r="BY8" s="477"/>
      <c r="BZ8" s="477"/>
      <c r="CA8" s="477"/>
      <c r="CB8" s="477"/>
      <c r="CC8" s="477"/>
      <c r="CD8" s="477"/>
      <c r="CE8" s="477"/>
      <c r="CF8" s="478"/>
      <c r="CG8" s="479"/>
      <c r="CH8" s="480"/>
      <c r="CI8" s="480"/>
      <c r="CJ8" s="480"/>
      <c r="CK8" s="480"/>
      <c r="CL8" s="480"/>
      <c r="CM8" s="480"/>
      <c r="CN8" s="480"/>
      <c r="CO8" s="480"/>
      <c r="CP8" s="480"/>
      <c r="CQ8" s="480"/>
      <c r="CR8" s="481"/>
      <c r="CS8" s="481"/>
      <c r="CT8" s="481"/>
      <c r="CU8" s="481"/>
      <c r="CV8" s="481"/>
      <c r="CW8" s="457"/>
      <c r="CX8" s="443"/>
      <c r="CY8" s="443"/>
      <c r="CZ8" s="443"/>
      <c r="DA8" s="482"/>
      <c r="DB8" s="482"/>
      <c r="DC8" s="482"/>
      <c r="DD8" s="482"/>
      <c r="DE8" s="482"/>
      <c r="DF8" s="482"/>
      <c r="DG8" s="482"/>
      <c r="DH8" s="482"/>
      <c r="DI8" s="483"/>
      <c r="DJ8" s="484"/>
      <c r="DK8" s="485"/>
      <c r="DL8" s="463"/>
      <c r="DM8" s="464"/>
    </row>
    <row r="9" spans="1:129" ht="18" customHeight="1" x14ac:dyDescent="0.5">
      <c r="A9" s="399" t="str">
        <f>LEFT(B9,2)</f>
        <v>10</v>
      </c>
      <c r="B9" s="493">
        <v>100001</v>
      </c>
      <c r="C9" s="494" t="s">
        <v>800</v>
      </c>
      <c r="D9" s="495">
        <v>0</v>
      </c>
      <c r="E9" s="495">
        <v>0</v>
      </c>
      <c r="F9" s="496"/>
      <c r="G9" s="496"/>
      <c r="H9" s="496">
        <f>D9-E9</f>
        <v>0</v>
      </c>
      <c r="I9" s="496"/>
      <c r="J9" s="496"/>
      <c r="K9" s="496"/>
      <c r="L9" s="496"/>
      <c r="M9" s="496"/>
      <c r="N9" s="496"/>
      <c r="O9" s="496"/>
      <c r="P9" s="496"/>
      <c r="Q9" s="496"/>
      <c r="R9" s="496"/>
      <c r="S9" s="497"/>
      <c r="T9" s="497"/>
      <c r="U9" s="497"/>
      <c r="V9" s="497"/>
      <c r="W9" s="497"/>
      <c r="X9" s="497"/>
      <c r="Y9" s="497"/>
      <c r="Z9" s="497"/>
      <c r="AA9" s="497"/>
      <c r="AB9" s="497"/>
      <c r="AC9" s="497"/>
      <c r="AD9" s="497"/>
      <c r="AE9" s="497"/>
      <c r="AF9" s="497"/>
      <c r="AG9" s="497"/>
      <c r="AH9" s="497"/>
      <c r="AI9" s="497"/>
      <c r="AJ9" s="497"/>
      <c r="AK9" s="497"/>
      <c r="AL9" s="497"/>
      <c r="AM9" s="497"/>
      <c r="AN9" s="497"/>
      <c r="AO9" s="497"/>
      <c r="AP9" s="497"/>
      <c r="AQ9" s="497"/>
      <c r="AR9" s="497"/>
      <c r="AS9" s="497"/>
      <c r="AT9" s="497"/>
      <c r="AU9" s="497"/>
      <c r="AV9" s="497"/>
      <c r="AW9" s="497"/>
      <c r="AX9" s="497"/>
      <c r="AY9" s="497"/>
      <c r="AZ9" s="497"/>
      <c r="BA9" s="497"/>
      <c r="BB9" s="497"/>
      <c r="BC9" s="497"/>
      <c r="BD9" s="497"/>
      <c r="BE9" s="497"/>
      <c r="BF9" s="497"/>
      <c r="BG9" s="497"/>
      <c r="BH9" s="497"/>
      <c r="BI9" s="497"/>
      <c r="BJ9" s="497"/>
      <c r="BK9" s="497"/>
      <c r="BL9" s="497"/>
      <c r="BM9" s="497"/>
      <c r="BN9" s="497"/>
      <c r="BO9" s="497"/>
      <c r="BP9" s="497"/>
      <c r="BQ9" s="497"/>
      <c r="BR9" s="497"/>
      <c r="BS9" s="497"/>
      <c r="BT9" s="497"/>
      <c r="BU9" s="497"/>
      <c r="BV9" s="497"/>
      <c r="BW9" s="497"/>
      <c r="BX9" s="497"/>
      <c r="BY9" s="497"/>
      <c r="BZ9" s="497"/>
      <c r="CA9" s="497"/>
      <c r="CB9" s="497"/>
      <c r="CC9" s="497"/>
      <c r="CD9" s="497"/>
      <c r="CE9" s="497"/>
      <c r="CF9" s="497"/>
      <c r="CG9" s="497"/>
      <c r="CH9" s="497"/>
      <c r="CI9" s="497"/>
      <c r="CJ9" s="497"/>
      <c r="CK9" s="497"/>
      <c r="CL9" s="497"/>
      <c r="CM9" s="497"/>
      <c r="CN9" s="497"/>
      <c r="CO9" s="497"/>
      <c r="CP9" s="497"/>
      <c r="CQ9" s="497"/>
      <c r="CR9" s="497"/>
      <c r="CS9" s="497"/>
      <c r="CT9" s="497"/>
      <c r="CU9" s="497"/>
      <c r="CV9" s="497"/>
      <c r="CW9" s="497"/>
      <c r="CX9" s="498"/>
      <c r="CY9" s="498"/>
      <c r="CZ9" s="498"/>
      <c r="DA9" s="499"/>
      <c r="DB9" s="500"/>
      <c r="DC9" s="500"/>
      <c r="DD9" s="500"/>
      <c r="DE9" s="500"/>
      <c r="DF9" s="500"/>
      <c r="DG9" s="500"/>
      <c r="DH9" s="500"/>
      <c r="DI9" s="500"/>
      <c r="DJ9" s="500"/>
      <c r="DK9" s="501">
        <f t="shared" ref="DK9:DK72" si="0">SUM(F9:DJ9)</f>
        <v>0</v>
      </c>
      <c r="DL9" s="502">
        <f t="shared" ref="DL9:DL72" si="1">D9-E9-DK9</f>
        <v>0</v>
      </c>
      <c r="DM9" s="503">
        <f t="shared" ref="DM9:DM21" si="2">SUM(F9:DJ9)</f>
        <v>0</v>
      </c>
      <c r="DN9" s="404">
        <f t="shared" ref="DN9:DN15" si="3">+DM9-E9-D9</f>
        <v>0</v>
      </c>
      <c r="DY9" s="504"/>
    </row>
    <row r="10" spans="1:129" ht="18" customHeight="1" x14ac:dyDescent="0.5">
      <c r="A10" s="399" t="str">
        <f t="shared" ref="A10:A75" si="4">LEFT(B10,2)</f>
        <v>10</v>
      </c>
      <c r="B10" s="493">
        <v>100002</v>
      </c>
      <c r="C10" s="494" t="s">
        <v>801</v>
      </c>
      <c r="D10" s="495">
        <v>0</v>
      </c>
      <c r="E10" s="495">
        <v>0</v>
      </c>
      <c r="F10" s="496"/>
      <c r="G10" s="496"/>
      <c r="H10" s="496">
        <f>$D10-$E10</f>
        <v>0</v>
      </c>
      <c r="I10" s="496"/>
      <c r="J10" s="496"/>
      <c r="K10" s="496"/>
      <c r="L10" s="496"/>
      <c r="M10" s="496"/>
      <c r="N10" s="496"/>
      <c r="O10" s="496"/>
      <c r="P10" s="496"/>
      <c r="Q10" s="496"/>
      <c r="R10" s="496"/>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497"/>
      <c r="BS10" s="497"/>
      <c r="BT10" s="497"/>
      <c r="BU10" s="497"/>
      <c r="BV10" s="497"/>
      <c r="BW10" s="497"/>
      <c r="BX10" s="497"/>
      <c r="BY10" s="497"/>
      <c r="BZ10" s="497"/>
      <c r="CA10" s="497"/>
      <c r="CB10" s="497"/>
      <c r="CC10" s="497"/>
      <c r="CD10" s="497"/>
      <c r="CE10" s="497"/>
      <c r="CF10" s="497"/>
      <c r="CG10" s="497"/>
      <c r="CH10" s="497"/>
      <c r="CI10" s="497"/>
      <c r="CJ10" s="497"/>
      <c r="CK10" s="497"/>
      <c r="CL10" s="497"/>
      <c r="CM10" s="497"/>
      <c r="CN10" s="497"/>
      <c r="CO10" s="497"/>
      <c r="CP10" s="497"/>
      <c r="CQ10" s="497"/>
      <c r="CR10" s="497"/>
      <c r="CS10" s="497"/>
      <c r="CT10" s="497"/>
      <c r="CU10" s="497"/>
      <c r="CV10" s="497"/>
      <c r="CW10" s="497"/>
      <c r="CX10" s="498"/>
      <c r="CY10" s="498"/>
      <c r="CZ10" s="498"/>
      <c r="DA10" s="499"/>
      <c r="DB10" s="500"/>
      <c r="DC10" s="500"/>
      <c r="DD10" s="500"/>
      <c r="DE10" s="500"/>
      <c r="DF10" s="500"/>
      <c r="DG10" s="500"/>
      <c r="DH10" s="500"/>
      <c r="DI10" s="500"/>
      <c r="DJ10" s="500"/>
      <c r="DK10" s="501">
        <f t="shared" si="0"/>
        <v>0</v>
      </c>
      <c r="DL10" s="502">
        <f t="shared" si="1"/>
        <v>0</v>
      </c>
      <c r="DM10" s="503">
        <f t="shared" si="2"/>
        <v>0</v>
      </c>
      <c r="DN10" s="404">
        <f t="shared" si="3"/>
        <v>0</v>
      </c>
      <c r="DY10" s="504"/>
    </row>
    <row r="11" spans="1:129" ht="18" customHeight="1" x14ac:dyDescent="0.5">
      <c r="A11" s="399" t="str">
        <f t="shared" si="4"/>
        <v>10</v>
      </c>
      <c r="B11" s="493">
        <v>100003</v>
      </c>
      <c r="C11" s="494" t="s">
        <v>719</v>
      </c>
      <c r="D11" s="505">
        <v>0</v>
      </c>
      <c r="E11" s="495">
        <v>0</v>
      </c>
      <c r="F11" s="496"/>
      <c r="G11" s="496"/>
      <c r="H11" s="496"/>
      <c r="I11" s="496">
        <f>$D11-$E11</f>
        <v>0</v>
      </c>
      <c r="J11" s="496"/>
      <c r="K11" s="496"/>
      <c r="L11" s="496"/>
      <c r="M11" s="496"/>
      <c r="N11" s="496"/>
      <c r="O11" s="496"/>
      <c r="P11" s="496"/>
      <c r="Q11" s="496"/>
      <c r="R11" s="496"/>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497"/>
      <c r="BS11" s="497"/>
      <c r="BT11" s="497"/>
      <c r="BU11" s="497"/>
      <c r="BV11" s="497"/>
      <c r="BW11" s="497"/>
      <c r="BX11" s="497"/>
      <c r="BY11" s="497"/>
      <c r="BZ11" s="497"/>
      <c r="CA11" s="497"/>
      <c r="CB11" s="497"/>
      <c r="CC11" s="497"/>
      <c r="CD11" s="497"/>
      <c r="CE11" s="497"/>
      <c r="CF11" s="497"/>
      <c r="CG11" s="497"/>
      <c r="CH11" s="497"/>
      <c r="CI11" s="497"/>
      <c r="CJ11" s="497"/>
      <c r="CK11" s="497"/>
      <c r="CL11" s="497"/>
      <c r="CM11" s="497"/>
      <c r="CN11" s="497"/>
      <c r="CO11" s="497"/>
      <c r="CP11" s="497"/>
      <c r="CQ11" s="497"/>
      <c r="CR11" s="497"/>
      <c r="CS11" s="497"/>
      <c r="CT11" s="497"/>
      <c r="CU11" s="497"/>
      <c r="CV11" s="497"/>
      <c r="CW11" s="497"/>
      <c r="CX11" s="498"/>
      <c r="CY11" s="498"/>
      <c r="CZ11" s="498"/>
      <c r="DA11" s="499"/>
      <c r="DB11" s="500"/>
      <c r="DC11" s="500"/>
      <c r="DD11" s="500"/>
      <c r="DE11" s="500"/>
      <c r="DF11" s="500"/>
      <c r="DG11" s="500"/>
      <c r="DH11" s="500"/>
      <c r="DI11" s="500"/>
      <c r="DJ11" s="500"/>
      <c r="DK11" s="501">
        <f t="shared" si="0"/>
        <v>0</v>
      </c>
      <c r="DL11" s="502">
        <f t="shared" si="1"/>
        <v>0</v>
      </c>
      <c r="DM11" s="503">
        <f t="shared" si="2"/>
        <v>0</v>
      </c>
      <c r="DN11" s="404">
        <f t="shared" si="3"/>
        <v>0</v>
      </c>
      <c r="DY11" s="504"/>
    </row>
    <row r="12" spans="1:129" ht="18" customHeight="1" x14ac:dyDescent="0.5">
      <c r="A12" s="399" t="str">
        <f t="shared" si="4"/>
        <v>10</v>
      </c>
      <c r="B12" s="493">
        <v>100004</v>
      </c>
      <c r="C12" s="494" t="s">
        <v>802</v>
      </c>
      <c r="D12" s="506">
        <v>1248931444845</v>
      </c>
      <c r="E12" s="495">
        <v>0</v>
      </c>
      <c r="F12" s="496">
        <f>D12-E12+BN12+AP12</f>
        <v>514710565158</v>
      </c>
      <c r="G12" s="496"/>
      <c r="H12" s="496"/>
      <c r="I12" s="496"/>
      <c r="J12" s="496"/>
      <c r="K12" s="496"/>
      <c r="L12" s="496"/>
      <c r="M12" s="496"/>
      <c r="N12" s="496"/>
      <c r="O12" s="496"/>
      <c r="P12" s="496"/>
      <c r="Q12" s="496"/>
      <c r="R12" s="496"/>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v>0</v>
      </c>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v>-734220879687</v>
      </c>
      <c r="BO12" s="497"/>
      <c r="BP12" s="497"/>
      <c r="BQ12" s="497"/>
      <c r="BR12" s="497"/>
      <c r="BS12" s="497"/>
      <c r="BT12" s="497"/>
      <c r="BU12" s="497"/>
      <c r="BV12" s="497"/>
      <c r="BW12" s="497"/>
      <c r="BX12" s="497"/>
      <c r="BY12" s="497"/>
      <c r="BZ12" s="497"/>
      <c r="CA12" s="497"/>
      <c r="CB12" s="497"/>
      <c r="CC12" s="497"/>
      <c r="CD12" s="497"/>
      <c r="CE12" s="497"/>
      <c r="CF12" s="497"/>
      <c r="CG12" s="497"/>
      <c r="CH12" s="497"/>
      <c r="CI12" s="497"/>
      <c r="CJ12" s="497"/>
      <c r="CK12" s="497"/>
      <c r="CL12" s="497"/>
      <c r="CM12" s="497"/>
      <c r="CN12" s="497"/>
      <c r="CO12" s="497"/>
      <c r="CP12" s="497"/>
      <c r="CQ12" s="497"/>
      <c r="CR12" s="497"/>
      <c r="CS12" s="497"/>
      <c r="CT12" s="497"/>
      <c r="CU12" s="497"/>
      <c r="CV12" s="497"/>
      <c r="CW12" s="497"/>
      <c r="CX12" s="498"/>
      <c r="CY12" s="498"/>
      <c r="CZ12" s="498"/>
      <c r="DA12" s="499"/>
      <c r="DB12" s="500"/>
      <c r="DC12" s="500"/>
      <c r="DD12" s="500"/>
      <c r="DE12" s="500"/>
      <c r="DF12" s="500"/>
      <c r="DG12" s="500"/>
      <c r="DH12" s="500"/>
      <c r="DI12" s="500"/>
      <c r="DJ12" s="500"/>
      <c r="DK12" s="501">
        <f t="shared" si="0"/>
        <v>-219510314529</v>
      </c>
      <c r="DL12" s="502">
        <f t="shared" si="1"/>
        <v>1468441759374</v>
      </c>
      <c r="DM12" s="503">
        <f t="shared" si="2"/>
        <v>-219510314529</v>
      </c>
      <c r="DN12" s="404">
        <f t="shared" si="3"/>
        <v>-1468441759374</v>
      </c>
      <c r="DY12" s="504"/>
    </row>
    <row r="13" spans="1:129" ht="18" customHeight="1" x14ac:dyDescent="0.5">
      <c r="A13" s="399" t="str">
        <f t="shared" si="4"/>
        <v>10</v>
      </c>
      <c r="B13" s="493">
        <v>100006</v>
      </c>
      <c r="C13" s="494" t="s">
        <v>803</v>
      </c>
      <c r="D13" s="505">
        <v>0</v>
      </c>
      <c r="E13" s="495">
        <v>0</v>
      </c>
      <c r="F13" s="496"/>
      <c r="G13" s="496"/>
      <c r="H13" s="496"/>
      <c r="I13" s="496"/>
      <c r="J13" s="496"/>
      <c r="K13" s="496"/>
      <c r="L13" s="496"/>
      <c r="M13" s="496"/>
      <c r="N13" s="496"/>
      <c r="O13" s="496"/>
      <c r="P13" s="496"/>
      <c r="Q13" s="496"/>
      <c r="R13" s="496"/>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497"/>
      <c r="BS13" s="497"/>
      <c r="BT13" s="497"/>
      <c r="BU13" s="497"/>
      <c r="BV13" s="497"/>
      <c r="BW13" s="497"/>
      <c r="BX13" s="497"/>
      <c r="BY13" s="497"/>
      <c r="BZ13" s="497"/>
      <c r="CA13" s="497"/>
      <c r="CB13" s="497"/>
      <c r="CC13" s="497"/>
      <c r="CD13" s="497"/>
      <c r="CE13" s="497"/>
      <c r="CF13" s="497"/>
      <c r="CG13" s="497"/>
      <c r="CH13" s="497"/>
      <c r="CI13" s="497"/>
      <c r="CJ13" s="497"/>
      <c r="CK13" s="497"/>
      <c r="CL13" s="497"/>
      <c r="CM13" s="497"/>
      <c r="CN13" s="497"/>
      <c r="CO13" s="497"/>
      <c r="CP13" s="497"/>
      <c r="CQ13" s="497"/>
      <c r="CR13" s="497"/>
      <c r="CS13" s="497"/>
      <c r="CT13" s="497"/>
      <c r="CU13" s="497"/>
      <c r="CV13" s="497"/>
      <c r="CW13" s="497"/>
      <c r="CX13" s="498"/>
      <c r="CY13" s="498"/>
      <c r="CZ13" s="498"/>
      <c r="DA13" s="499"/>
      <c r="DB13" s="500"/>
      <c r="DC13" s="500"/>
      <c r="DD13" s="500"/>
      <c r="DE13" s="500"/>
      <c r="DF13" s="500"/>
      <c r="DG13" s="500"/>
      <c r="DH13" s="500"/>
      <c r="DI13" s="500"/>
      <c r="DJ13" s="500"/>
      <c r="DK13" s="501">
        <f t="shared" si="0"/>
        <v>0</v>
      </c>
      <c r="DL13" s="502">
        <f t="shared" si="1"/>
        <v>0</v>
      </c>
      <c r="DM13" s="503">
        <f t="shared" si="2"/>
        <v>0</v>
      </c>
      <c r="DN13" s="404">
        <f t="shared" si="3"/>
        <v>0</v>
      </c>
      <c r="DY13" s="504"/>
    </row>
    <row r="14" spans="1:129" ht="18" customHeight="1" x14ac:dyDescent="0.5">
      <c r="A14" s="399" t="str">
        <f t="shared" si="4"/>
        <v>10</v>
      </c>
      <c r="B14" s="493">
        <v>100007</v>
      </c>
      <c r="C14" s="494" t="s">
        <v>717</v>
      </c>
      <c r="D14" s="495">
        <v>0</v>
      </c>
      <c r="E14" s="495">
        <v>0</v>
      </c>
      <c r="F14" s="496"/>
      <c r="G14" s="496"/>
      <c r="H14" s="496"/>
      <c r="I14" s="496"/>
      <c r="J14" s="496"/>
      <c r="K14" s="496"/>
      <c r="L14" s="496"/>
      <c r="M14" s="496"/>
      <c r="N14" s="496"/>
      <c r="O14" s="496"/>
      <c r="P14" s="496"/>
      <c r="Q14" s="496"/>
      <c r="R14" s="496"/>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497"/>
      <c r="BS14" s="497"/>
      <c r="BT14" s="497"/>
      <c r="BU14" s="497"/>
      <c r="BV14" s="497"/>
      <c r="BW14" s="497"/>
      <c r="BX14" s="497"/>
      <c r="BY14" s="497"/>
      <c r="BZ14" s="497"/>
      <c r="CA14" s="497"/>
      <c r="CB14" s="497"/>
      <c r="CC14" s="497"/>
      <c r="CD14" s="497"/>
      <c r="CE14" s="497"/>
      <c r="CF14" s="497"/>
      <c r="CG14" s="497"/>
      <c r="CH14" s="497"/>
      <c r="CI14" s="497"/>
      <c r="CJ14" s="497"/>
      <c r="CK14" s="497"/>
      <c r="CL14" s="497"/>
      <c r="CM14" s="497"/>
      <c r="CN14" s="497"/>
      <c r="CO14" s="497"/>
      <c r="CP14" s="497"/>
      <c r="CQ14" s="497"/>
      <c r="CR14" s="497"/>
      <c r="CS14" s="497"/>
      <c r="CT14" s="497"/>
      <c r="CU14" s="497"/>
      <c r="CV14" s="497"/>
      <c r="CW14" s="497"/>
      <c r="CX14" s="498"/>
      <c r="CY14" s="498"/>
      <c r="CZ14" s="498"/>
      <c r="DA14" s="499"/>
      <c r="DB14" s="500"/>
      <c r="DC14" s="500"/>
      <c r="DD14" s="500"/>
      <c r="DE14" s="500"/>
      <c r="DF14" s="500"/>
      <c r="DG14" s="500"/>
      <c r="DH14" s="500"/>
      <c r="DI14" s="500"/>
      <c r="DJ14" s="500"/>
      <c r="DK14" s="501">
        <f t="shared" si="0"/>
        <v>0</v>
      </c>
      <c r="DL14" s="502">
        <f t="shared" si="1"/>
        <v>0</v>
      </c>
      <c r="DM14" s="503">
        <f t="shared" si="2"/>
        <v>0</v>
      </c>
      <c r="DN14" s="404">
        <f t="shared" si="3"/>
        <v>0</v>
      </c>
      <c r="DY14" s="504"/>
    </row>
    <row r="15" spans="1:129" ht="18" customHeight="1" x14ac:dyDescent="0.5">
      <c r="A15" s="399">
        <v>11</v>
      </c>
      <c r="B15" s="493">
        <v>110006</v>
      </c>
      <c r="C15" s="494" t="s">
        <v>706</v>
      </c>
      <c r="D15" s="495">
        <v>0</v>
      </c>
      <c r="E15" s="495">
        <v>0</v>
      </c>
      <c r="F15" s="507"/>
      <c r="G15" s="507"/>
      <c r="H15" s="507"/>
      <c r="I15" s="507"/>
      <c r="J15" s="507"/>
      <c r="K15" s="496"/>
      <c r="L15" s="496">
        <f>D15</f>
        <v>0</v>
      </c>
      <c r="M15" s="496"/>
      <c r="N15" s="496"/>
      <c r="O15" s="496"/>
      <c r="P15" s="496"/>
      <c r="Q15" s="496"/>
      <c r="R15" s="496"/>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497"/>
      <c r="BS15" s="497"/>
      <c r="BT15" s="497"/>
      <c r="BU15" s="497"/>
      <c r="BV15" s="497"/>
      <c r="BW15" s="497"/>
      <c r="BX15" s="497"/>
      <c r="BY15" s="497"/>
      <c r="BZ15" s="497"/>
      <c r="CA15" s="497"/>
      <c r="CB15" s="497"/>
      <c r="CC15" s="497"/>
      <c r="CD15" s="497"/>
      <c r="CE15" s="497"/>
      <c r="CF15" s="497"/>
      <c r="CG15" s="497"/>
      <c r="CH15" s="497"/>
      <c r="CI15" s="497"/>
      <c r="CJ15" s="497"/>
      <c r="CK15" s="497"/>
      <c r="CL15" s="497"/>
      <c r="CM15" s="497"/>
      <c r="CN15" s="497"/>
      <c r="CO15" s="497"/>
      <c r="CP15" s="497"/>
      <c r="CQ15" s="497"/>
      <c r="CR15" s="497"/>
      <c r="CS15" s="497"/>
      <c r="CT15" s="497"/>
      <c r="CU15" s="497"/>
      <c r="CV15" s="497"/>
      <c r="CW15" s="497"/>
      <c r="CX15" s="498"/>
      <c r="CY15" s="498"/>
      <c r="CZ15" s="498"/>
      <c r="DA15" s="499"/>
      <c r="DB15" s="500"/>
      <c r="DC15" s="500"/>
      <c r="DD15" s="500"/>
      <c r="DE15" s="500"/>
      <c r="DF15" s="500"/>
      <c r="DG15" s="500"/>
      <c r="DH15" s="500"/>
      <c r="DI15" s="500"/>
      <c r="DJ15" s="500"/>
      <c r="DK15" s="501">
        <f t="shared" si="0"/>
        <v>0</v>
      </c>
      <c r="DL15" s="502">
        <f t="shared" si="1"/>
        <v>0</v>
      </c>
      <c r="DM15" s="503">
        <f t="shared" si="2"/>
        <v>0</v>
      </c>
      <c r="DN15" s="404">
        <f t="shared" si="3"/>
        <v>0</v>
      </c>
      <c r="DY15" s="504"/>
    </row>
    <row r="16" spans="1:129" ht="18" customHeight="1" x14ac:dyDescent="0.5">
      <c r="A16" s="399" t="str">
        <f t="shared" si="4"/>
        <v>12</v>
      </c>
      <c r="B16" s="493">
        <v>120001</v>
      </c>
      <c r="C16" s="494" t="s">
        <v>804</v>
      </c>
      <c r="D16" s="495">
        <v>0</v>
      </c>
      <c r="E16" s="495">
        <v>0</v>
      </c>
      <c r="F16" s="507"/>
      <c r="G16" s="507"/>
      <c r="H16" s="507"/>
      <c r="I16" s="507"/>
      <c r="J16" s="507"/>
      <c r="K16" s="508"/>
      <c r="L16" s="508"/>
      <c r="M16" s="508"/>
      <c r="N16" s="508"/>
      <c r="O16" s="496"/>
      <c r="P16" s="496"/>
      <c r="Q16" s="496"/>
      <c r="R16" s="496"/>
      <c r="S16" s="508"/>
      <c r="T16" s="508"/>
      <c r="U16" s="508"/>
      <c r="V16" s="508"/>
      <c r="W16" s="508"/>
      <c r="X16" s="508"/>
      <c r="Y16" s="508"/>
      <c r="Z16" s="508"/>
      <c r="AA16" s="508"/>
      <c r="AB16" s="508"/>
      <c r="AC16" s="508"/>
      <c r="AD16" s="508"/>
      <c r="AE16" s="508"/>
      <c r="AF16" s="508"/>
      <c r="AG16" s="508"/>
      <c r="AH16" s="508"/>
      <c r="AI16" s="508"/>
      <c r="AJ16" s="508"/>
      <c r="AK16" s="508"/>
      <c r="AL16" s="508"/>
      <c r="AM16" s="497"/>
      <c r="AN16" s="497"/>
      <c r="AO16" s="508"/>
      <c r="AP16" s="508"/>
      <c r="AQ16" s="508"/>
      <c r="AR16" s="508"/>
      <c r="AS16" s="508"/>
      <c r="AT16" s="508"/>
      <c r="AU16" s="508"/>
      <c r="AV16" s="508"/>
      <c r="AW16" s="508"/>
      <c r="AX16" s="508"/>
      <c r="AY16" s="508"/>
      <c r="AZ16" s="508"/>
      <c r="BA16" s="508"/>
      <c r="BB16" s="508"/>
      <c r="BC16" s="508"/>
      <c r="BD16" s="508"/>
      <c r="BE16" s="508"/>
      <c r="BF16" s="508"/>
      <c r="BG16" s="508"/>
      <c r="BH16" s="508"/>
      <c r="BI16" s="508"/>
      <c r="BJ16" s="508"/>
      <c r="BK16" s="508"/>
      <c r="BL16" s="508"/>
      <c r="BM16" s="508"/>
      <c r="BN16" s="508"/>
      <c r="BO16" s="508"/>
      <c r="BP16" s="508"/>
      <c r="BQ16" s="508"/>
      <c r="BR16" s="508"/>
      <c r="BS16" s="508"/>
      <c r="BT16" s="508"/>
      <c r="BU16" s="508"/>
      <c r="BV16" s="508"/>
      <c r="BW16" s="508"/>
      <c r="BX16" s="508"/>
      <c r="BY16" s="508"/>
      <c r="BZ16" s="508"/>
      <c r="CA16" s="508"/>
      <c r="CB16" s="508"/>
      <c r="CC16" s="508"/>
      <c r="CD16" s="508"/>
      <c r="CE16" s="508"/>
      <c r="CF16" s="508"/>
      <c r="CG16" s="508"/>
      <c r="CH16" s="508"/>
      <c r="CI16" s="508"/>
      <c r="CJ16" s="508"/>
      <c r="CK16" s="508"/>
      <c r="CL16" s="508"/>
      <c r="CM16" s="508"/>
      <c r="CN16" s="508"/>
      <c r="CO16" s="508"/>
      <c r="CP16" s="508"/>
      <c r="CQ16" s="508"/>
      <c r="CR16" s="508"/>
      <c r="CS16" s="508"/>
      <c r="CT16" s="508"/>
      <c r="CU16" s="508"/>
      <c r="CV16" s="508"/>
      <c r="CW16" s="508"/>
      <c r="CX16" s="509"/>
      <c r="CY16" s="509"/>
      <c r="CZ16" s="509"/>
      <c r="DA16" s="510"/>
      <c r="DB16" s="511"/>
      <c r="DC16" s="511"/>
      <c r="DD16" s="511"/>
      <c r="DE16" s="511"/>
      <c r="DF16" s="511"/>
      <c r="DG16" s="511"/>
      <c r="DH16" s="511"/>
      <c r="DI16" s="511"/>
      <c r="DJ16" s="511"/>
      <c r="DK16" s="501">
        <f t="shared" si="0"/>
        <v>0</v>
      </c>
      <c r="DL16" s="502">
        <f t="shared" si="1"/>
        <v>0</v>
      </c>
      <c r="DM16" s="503">
        <f t="shared" si="2"/>
        <v>0</v>
      </c>
      <c r="DN16" s="404" t="e">
        <f>+DM16-#REF!-#REF!</f>
        <v>#REF!</v>
      </c>
      <c r="DY16" s="504"/>
    </row>
    <row r="17" spans="1:129" ht="18" customHeight="1" x14ac:dyDescent="0.5">
      <c r="A17" s="399" t="str">
        <f t="shared" si="4"/>
        <v>12</v>
      </c>
      <c r="B17" s="493">
        <v>120002</v>
      </c>
      <c r="C17" s="494" t="s">
        <v>805</v>
      </c>
      <c r="D17" s="495">
        <v>0</v>
      </c>
      <c r="E17" s="495">
        <v>0</v>
      </c>
      <c r="F17" s="507"/>
      <c r="G17" s="507"/>
      <c r="H17" s="507"/>
      <c r="I17" s="507"/>
      <c r="J17" s="507"/>
      <c r="K17" s="508"/>
      <c r="L17" s="508"/>
      <c r="M17" s="508"/>
      <c r="N17" s="508"/>
      <c r="O17" s="508"/>
      <c r="P17" s="508"/>
      <c r="Q17" s="508"/>
      <c r="R17" s="508"/>
      <c r="S17" s="508"/>
      <c r="T17" s="508"/>
      <c r="U17" s="508"/>
      <c r="V17" s="508"/>
      <c r="W17" s="508"/>
      <c r="X17" s="508"/>
      <c r="Y17" s="508"/>
      <c r="Z17" s="508"/>
      <c r="AA17" s="508"/>
      <c r="AB17" s="508"/>
      <c r="AC17" s="508"/>
      <c r="AD17" s="508"/>
      <c r="AE17" s="508"/>
      <c r="AF17" s="508"/>
      <c r="AG17" s="508"/>
      <c r="AH17" s="508"/>
      <c r="AI17" s="508"/>
      <c r="AJ17" s="508"/>
      <c r="AK17" s="508"/>
      <c r="AL17" s="508"/>
      <c r="AM17" s="497"/>
      <c r="AN17" s="497"/>
      <c r="AO17" s="508"/>
      <c r="AP17" s="508"/>
      <c r="AQ17" s="508"/>
      <c r="AR17" s="508"/>
      <c r="AS17" s="508"/>
      <c r="AT17" s="508"/>
      <c r="AU17" s="508"/>
      <c r="AV17" s="508"/>
      <c r="AW17" s="508"/>
      <c r="AX17" s="508"/>
      <c r="AY17" s="508"/>
      <c r="AZ17" s="508"/>
      <c r="BA17" s="508"/>
      <c r="BB17" s="508"/>
      <c r="BC17" s="508"/>
      <c r="BD17" s="508"/>
      <c r="BE17" s="508"/>
      <c r="BF17" s="508"/>
      <c r="BG17" s="508"/>
      <c r="BH17" s="508"/>
      <c r="BI17" s="508"/>
      <c r="BJ17" s="508"/>
      <c r="BK17" s="508"/>
      <c r="BL17" s="508"/>
      <c r="BM17" s="508"/>
      <c r="BN17" s="508"/>
      <c r="BO17" s="508"/>
      <c r="BP17" s="508"/>
      <c r="BQ17" s="508"/>
      <c r="BR17" s="508"/>
      <c r="BS17" s="508"/>
      <c r="BT17" s="508"/>
      <c r="BU17" s="508"/>
      <c r="BV17" s="508"/>
      <c r="BW17" s="508"/>
      <c r="BX17" s="508"/>
      <c r="BY17" s="508"/>
      <c r="BZ17" s="508"/>
      <c r="CA17" s="508"/>
      <c r="CB17" s="508"/>
      <c r="CC17" s="508"/>
      <c r="CD17" s="508"/>
      <c r="CE17" s="508"/>
      <c r="CF17" s="508"/>
      <c r="CG17" s="508"/>
      <c r="CH17" s="508"/>
      <c r="CI17" s="508"/>
      <c r="CJ17" s="508"/>
      <c r="CK17" s="508"/>
      <c r="CL17" s="508"/>
      <c r="CM17" s="508"/>
      <c r="CN17" s="508"/>
      <c r="CO17" s="508"/>
      <c r="CP17" s="508"/>
      <c r="CQ17" s="508"/>
      <c r="CR17" s="508"/>
      <c r="CS17" s="508"/>
      <c r="CT17" s="508"/>
      <c r="CU17" s="508"/>
      <c r="CV17" s="508"/>
      <c r="CW17" s="508"/>
      <c r="CX17" s="509"/>
      <c r="CY17" s="509"/>
      <c r="CZ17" s="509"/>
      <c r="DA17" s="510"/>
      <c r="DB17" s="511"/>
      <c r="DC17" s="511"/>
      <c r="DD17" s="511"/>
      <c r="DE17" s="511"/>
      <c r="DF17" s="511"/>
      <c r="DG17" s="511"/>
      <c r="DH17" s="511"/>
      <c r="DI17" s="511"/>
      <c r="DJ17" s="511"/>
      <c r="DK17" s="501">
        <f t="shared" si="0"/>
        <v>0</v>
      </c>
      <c r="DL17" s="502">
        <f t="shared" si="1"/>
        <v>0</v>
      </c>
      <c r="DM17" s="503">
        <f t="shared" si="2"/>
        <v>0</v>
      </c>
      <c r="DN17" s="404" t="e">
        <f>+DM17-#REF!-#REF!</f>
        <v>#REF!</v>
      </c>
      <c r="DY17" s="504"/>
    </row>
    <row r="18" spans="1:129" ht="18" customHeight="1" x14ac:dyDescent="0.5">
      <c r="A18" s="399" t="str">
        <f t="shared" si="4"/>
        <v>12</v>
      </c>
      <c r="B18" s="493">
        <v>120003</v>
      </c>
      <c r="C18" s="494" t="s">
        <v>806</v>
      </c>
      <c r="D18" s="495">
        <v>0</v>
      </c>
      <c r="E18" s="495">
        <v>0</v>
      </c>
      <c r="F18" s="507"/>
      <c r="G18" s="507"/>
      <c r="H18" s="507"/>
      <c r="I18" s="507"/>
      <c r="J18" s="507"/>
      <c r="K18" s="508"/>
      <c r="L18" s="508"/>
      <c r="M18" s="508"/>
      <c r="N18" s="508"/>
      <c r="O18" s="508"/>
      <c r="P18" s="508"/>
      <c r="Q18" s="508"/>
      <c r="R18" s="508"/>
      <c r="S18" s="508"/>
      <c r="T18" s="508"/>
      <c r="U18" s="508"/>
      <c r="V18" s="508"/>
      <c r="W18" s="508"/>
      <c r="X18" s="508"/>
      <c r="Y18" s="508"/>
      <c r="Z18" s="508"/>
      <c r="AA18" s="508"/>
      <c r="AB18" s="508"/>
      <c r="AC18" s="508"/>
      <c r="AD18" s="508"/>
      <c r="AE18" s="508"/>
      <c r="AF18" s="508"/>
      <c r="AG18" s="508"/>
      <c r="AH18" s="508"/>
      <c r="AI18" s="508"/>
      <c r="AJ18" s="508"/>
      <c r="AK18" s="508"/>
      <c r="AL18" s="508"/>
      <c r="AM18" s="497"/>
      <c r="AN18" s="497"/>
      <c r="AO18" s="508"/>
      <c r="AP18" s="508"/>
      <c r="AQ18" s="508"/>
      <c r="AR18" s="508"/>
      <c r="AS18" s="508"/>
      <c r="AT18" s="508"/>
      <c r="AU18" s="508"/>
      <c r="AV18" s="508"/>
      <c r="AW18" s="508"/>
      <c r="AX18" s="508"/>
      <c r="AY18" s="508"/>
      <c r="AZ18" s="508"/>
      <c r="BA18" s="508"/>
      <c r="BB18" s="508"/>
      <c r="BC18" s="508"/>
      <c r="BD18" s="508"/>
      <c r="BE18" s="508"/>
      <c r="BF18" s="508"/>
      <c r="BG18" s="508"/>
      <c r="BH18" s="508"/>
      <c r="BI18" s="508"/>
      <c r="BJ18" s="508"/>
      <c r="BK18" s="508"/>
      <c r="BL18" s="508"/>
      <c r="BM18" s="508"/>
      <c r="BN18" s="508"/>
      <c r="BO18" s="508"/>
      <c r="BP18" s="508"/>
      <c r="BQ18" s="508"/>
      <c r="BR18" s="508"/>
      <c r="BS18" s="508"/>
      <c r="BT18" s="508"/>
      <c r="BU18" s="508"/>
      <c r="BV18" s="508"/>
      <c r="BW18" s="508"/>
      <c r="BX18" s="508"/>
      <c r="BY18" s="508"/>
      <c r="BZ18" s="508"/>
      <c r="CA18" s="508"/>
      <c r="CB18" s="508"/>
      <c r="CC18" s="508"/>
      <c r="CD18" s="508"/>
      <c r="CE18" s="508"/>
      <c r="CF18" s="508"/>
      <c r="CG18" s="508"/>
      <c r="CH18" s="508"/>
      <c r="CI18" s="508"/>
      <c r="CJ18" s="508"/>
      <c r="CK18" s="508"/>
      <c r="CL18" s="508"/>
      <c r="CM18" s="508"/>
      <c r="CN18" s="508"/>
      <c r="CO18" s="508"/>
      <c r="CP18" s="508"/>
      <c r="CQ18" s="508"/>
      <c r="CR18" s="508"/>
      <c r="CS18" s="508"/>
      <c r="CT18" s="508"/>
      <c r="CU18" s="508"/>
      <c r="CV18" s="508"/>
      <c r="CW18" s="508"/>
      <c r="CX18" s="509"/>
      <c r="CY18" s="509"/>
      <c r="CZ18" s="509"/>
      <c r="DA18" s="510"/>
      <c r="DB18" s="511"/>
      <c r="DC18" s="511"/>
      <c r="DD18" s="511"/>
      <c r="DE18" s="511"/>
      <c r="DF18" s="511"/>
      <c r="DG18" s="511"/>
      <c r="DH18" s="511"/>
      <c r="DI18" s="511"/>
      <c r="DJ18" s="511"/>
      <c r="DK18" s="501">
        <f t="shared" si="0"/>
        <v>0</v>
      </c>
      <c r="DL18" s="502">
        <f t="shared" si="1"/>
        <v>0</v>
      </c>
      <c r="DM18" s="503">
        <f t="shared" si="2"/>
        <v>0</v>
      </c>
      <c r="DN18" s="404" t="e">
        <f>+DM18-#REF!-#REF!</f>
        <v>#REF!</v>
      </c>
      <c r="DY18" s="504"/>
    </row>
    <row r="19" spans="1:129" ht="18" customHeight="1" x14ac:dyDescent="0.5">
      <c r="A19" s="399" t="str">
        <f t="shared" si="4"/>
        <v>12</v>
      </c>
      <c r="B19" s="493">
        <v>120004</v>
      </c>
      <c r="C19" s="494" t="s">
        <v>807</v>
      </c>
      <c r="D19" s="505">
        <v>0</v>
      </c>
      <c r="E19" s="495">
        <v>0</v>
      </c>
      <c r="F19" s="507"/>
      <c r="G19" s="507"/>
      <c r="H19" s="507"/>
      <c r="I19" s="507"/>
      <c r="J19" s="507"/>
      <c r="K19" s="508"/>
      <c r="L19" s="508"/>
      <c r="M19" s="508"/>
      <c r="N19" s="508"/>
      <c r="O19" s="508"/>
      <c r="P19" s="508"/>
      <c r="Q19" s="508"/>
      <c r="R19" s="508"/>
      <c r="S19" s="508"/>
      <c r="T19" s="508"/>
      <c r="U19" s="508"/>
      <c r="V19" s="508"/>
      <c r="W19" s="508"/>
      <c r="X19" s="508"/>
      <c r="Y19" s="508"/>
      <c r="Z19" s="508"/>
      <c r="AA19" s="508"/>
      <c r="AB19" s="508"/>
      <c r="AC19" s="508"/>
      <c r="AD19" s="508"/>
      <c r="AE19" s="508"/>
      <c r="AF19" s="508"/>
      <c r="AG19" s="508"/>
      <c r="AH19" s="508"/>
      <c r="AI19" s="508"/>
      <c r="AJ19" s="508"/>
      <c r="AK19" s="508"/>
      <c r="AL19" s="508"/>
      <c r="AM19" s="497"/>
      <c r="AN19" s="497"/>
      <c r="AO19" s="508"/>
      <c r="AP19" s="508"/>
      <c r="AQ19" s="508"/>
      <c r="AR19" s="508"/>
      <c r="AS19" s="508"/>
      <c r="AT19" s="508"/>
      <c r="AU19" s="508"/>
      <c r="AV19" s="508"/>
      <c r="AW19" s="508"/>
      <c r="AX19" s="508"/>
      <c r="AY19" s="508"/>
      <c r="AZ19" s="508"/>
      <c r="BA19" s="508"/>
      <c r="BB19" s="508"/>
      <c r="BC19" s="508"/>
      <c r="BD19" s="508"/>
      <c r="BE19" s="508"/>
      <c r="BF19" s="508"/>
      <c r="BG19" s="508"/>
      <c r="BH19" s="508"/>
      <c r="BI19" s="508"/>
      <c r="BJ19" s="508"/>
      <c r="BK19" s="508"/>
      <c r="BL19" s="508"/>
      <c r="BM19" s="508"/>
      <c r="BN19" s="508"/>
      <c r="BO19" s="508"/>
      <c r="BP19" s="508"/>
      <c r="BQ19" s="508"/>
      <c r="BR19" s="508"/>
      <c r="BS19" s="508"/>
      <c r="BT19" s="508"/>
      <c r="BU19" s="508"/>
      <c r="BV19" s="508"/>
      <c r="BW19" s="508"/>
      <c r="BX19" s="508"/>
      <c r="BY19" s="508"/>
      <c r="BZ19" s="508"/>
      <c r="CA19" s="508"/>
      <c r="CB19" s="508"/>
      <c r="CC19" s="508"/>
      <c r="CD19" s="508"/>
      <c r="CE19" s="508"/>
      <c r="CF19" s="508"/>
      <c r="CG19" s="508"/>
      <c r="CH19" s="508"/>
      <c r="CI19" s="508"/>
      <c r="CJ19" s="508"/>
      <c r="CK19" s="508"/>
      <c r="CL19" s="508"/>
      <c r="CM19" s="508"/>
      <c r="CN19" s="508"/>
      <c r="CO19" s="508"/>
      <c r="CP19" s="508"/>
      <c r="CQ19" s="508"/>
      <c r="CR19" s="508"/>
      <c r="CS19" s="508"/>
      <c r="CT19" s="508"/>
      <c r="CU19" s="508"/>
      <c r="CV19" s="508"/>
      <c r="CW19" s="508"/>
      <c r="CX19" s="509"/>
      <c r="CY19" s="509"/>
      <c r="CZ19" s="509"/>
      <c r="DA19" s="510"/>
      <c r="DB19" s="511"/>
      <c r="DC19" s="511"/>
      <c r="DD19" s="511"/>
      <c r="DE19" s="511"/>
      <c r="DF19" s="511"/>
      <c r="DG19" s="511"/>
      <c r="DH19" s="511"/>
      <c r="DI19" s="511"/>
      <c r="DJ19" s="511"/>
      <c r="DK19" s="501">
        <f t="shared" si="0"/>
        <v>0</v>
      </c>
      <c r="DL19" s="502">
        <f t="shared" si="1"/>
        <v>0</v>
      </c>
      <c r="DM19" s="503">
        <f t="shared" si="2"/>
        <v>0</v>
      </c>
      <c r="DN19" s="404" t="e">
        <f>+DM19-#REF!-#REF!</f>
        <v>#REF!</v>
      </c>
      <c r="DY19" s="504"/>
    </row>
    <row r="20" spans="1:129" ht="18" customHeight="1" x14ac:dyDescent="0.5">
      <c r="A20" s="399" t="str">
        <f t="shared" si="4"/>
        <v>12</v>
      </c>
      <c r="B20" s="493">
        <v>120020</v>
      </c>
      <c r="C20" s="494" t="s">
        <v>808</v>
      </c>
      <c r="D20" s="512">
        <v>3812452609425</v>
      </c>
      <c r="E20" s="495">
        <v>0</v>
      </c>
      <c r="F20" s="507"/>
      <c r="G20" s="507"/>
      <c r="H20" s="507"/>
      <c r="I20" s="507"/>
      <c r="J20" s="507"/>
      <c r="K20" s="508"/>
      <c r="L20" s="508">
        <f>D20-AM20</f>
        <v>3811724223801</v>
      </c>
      <c r="M20" s="508"/>
      <c r="N20" s="508"/>
      <c r="O20" s="508"/>
      <c r="P20" s="508"/>
      <c r="Q20" s="508"/>
      <c r="R20" s="508"/>
      <c r="S20" s="508"/>
      <c r="T20" s="508"/>
      <c r="U20" s="508"/>
      <c r="V20" s="508"/>
      <c r="W20" s="508"/>
      <c r="X20" s="508"/>
      <c r="Y20" s="508"/>
      <c r="Z20" s="508"/>
      <c r="AA20" s="508"/>
      <c r="AB20" s="508"/>
      <c r="AC20" s="508"/>
      <c r="AD20" s="508"/>
      <c r="AE20" s="508"/>
      <c r="AF20" s="508"/>
      <c r="AG20" s="508"/>
      <c r="AH20" s="508"/>
      <c r="AI20" s="508"/>
      <c r="AJ20" s="508"/>
      <c r="AK20" s="508"/>
      <c r="AL20" s="508"/>
      <c r="AM20" s="497">
        <v>728385624</v>
      </c>
      <c r="AN20" s="497"/>
      <c r="AO20" s="508"/>
      <c r="AP20" s="508"/>
      <c r="AQ20" s="508"/>
      <c r="AR20" s="508"/>
      <c r="AS20" s="508"/>
      <c r="AT20" s="508"/>
      <c r="AU20" s="508"/>
      <c r="AV20" s="508"/>
      <c r="AW20" s="508"/>
      <c r="AX20" s="508"/>
      <c r="AY20" s="508"/>
      <c r="AZ20" s="508"/>
      <c r="BA20" s="508"/>
      <c r="BB20" s="508"/>
      <c r="BC20" s="508"/>
      <c r="BD20" s="508"/>
      <c r="BE20" s="508"/>
      <c r="BF20" s="508"/>
      <c r="BG20" s="508"/>
      <c r="BH20" s="508"/>
      <c r="BI20" s="508"/>
      <c r="BJ20" s="508"/>
      <c r="BK20" s="508"/>
      <c r="BL20" s="508"/>
      <c r="BM20" s="508"/>
      <c r="BN20" s="508"/>
      <c r="BO20" s="508"/>
      <c r="BP20" s="508"/>
      <c r="BQ20" s="508"/>
      <c r="BR20" s="508"/>
      <c r="BS20" s="508"/>
      <c r="BT20" s="508"/>
      <c r="BU20" s="508"/>
      <c r="BV20" s="508"/>
      <c r="BW20" s="508"/>
      <c r="BX20" s="508"/>
      <c r="BY20" s="508"/>
      <c r="BZ20" s="508"/>
      <c r="CA20" s="508"/>
      <c r="CB20" s="508"/>
      <c r="CC20" s="508"/>
      <c r="CD20" s="508"/>
      <c r="CE20" s="508"/>
      <c r="CF20" s="508"/>
      <c r="CG20" s="508"/>
      <c r="CH20" s="508"/>
      <c r="CI20" s="508"/>
      <c r="CJ20" s="508"/>
      <c r="CK20" s="508"/>
      <c r="CL20" s="508"/>
      <c r="CM20" s="508"/>
      <c r="CN20" s="508"/>
      <c r="CO20" s="508"/>
      <c r="CP20" s="508"/>
      <c r="CQ20" s="508"/>
      <c r="CR20" s="508"/>
      <c r="CS20" s="508"/>
      <c r="CT20" s="508"/>
      <c r="CU20" s="508"/>
      <c r="CV20" s="508"/>
      <c r="CW20" s="508"/>
      <c r="CX20" s="509"/>
      <c r="CY20" s="509"/>
      <c r="CZ20" s="509"/>
      <c r="DA20" s="510"/>
      <c r="DB20" s="511"/>
      <c r="DC20" s="511"/>
      <c r="DD20" s="511"/>
      <c r="DE20" s="511"/>
      <c r="DF20" s="511"/>
      <c r="DG20" s="511"/>
      <c r="DH20" s="511"/>
      <c r="DI20" s="511"/>
      <c r="DJ20" s="511"/>
      <c r="DK20" s="501">
        <f t="shared" si="0"/>
        <v>3812452609425</v>
      </c>
      <c r="DL20" s="502">
        <f t="shared" si="1"/>
        <v>0</v>
      </c>
      <c r="DM20" s="503">
        <f t="shared" si="2"/>
        <v>3812452609425</v>
      </c>
      <c r="DN20" s="404" t="e">
        <f>+DM20-#REF!-#REF!</f>
        <v>#REF!</v>
      </c>
      <c r="DY20" s="504"/>
    </row>
    <row r="21" spans="1:129" ht="18" customHeight="1" x14ac:dyDescent="0.5">
      <c r="A21" s="399" t="str">
        <f t="shared" si="4"/>
        <v>12</v>
      </c>
      <c r="B21" s="493">
        <v>120030</v>
      </c>
      <c r="C21" s="494" t="s">
        <v>809</v>
      </c>
      <c r="D21" s="506">
        <v>70497807836</v>
      </c>
      <c r="E21" s="495">
        <v>0</v>
      </c>
      <c r="F21" s="507"/>
      <c r="G21" s="507"/>
      <c r="H21" s="507"/>
      <c r="I21" s="507"/>
      <c r="J21" s="507"/>
      <c r="K21" s="508"/>
      <c r="L21" s="508">
        <f>D21-AM21</f>
        <v>70497807836</v>
      </c>
      <c r="M21" s="508"/>
      <c r="N21" s="508"/>
      <c r="O21" s="508"/>
      <c r="P21" s="508"/>
      <c r="Q21" s="508"/>
      <c r="R21" s="508"/>
      <c r="S21" s="508"/>
      <c r="T21" s="508"/>
      <c r="U21" s="508"/>
      <c r="V21" s="508"/>
      <c r="W21" s="508"/>
      <c r="X21" s="508"/>
      <c r="Y21" s="508"/>
      <c r="Z21" s="508"/>
      <c r="AA21" s="508"/>
      <c r="AB21" s="508"/>
      <c r="AC21" s="508"/>
      <c r="AD21" s="508"/>
      <c r="AE21" s="508"/>
      <c r="AF21" s="508"/>
      <c r="AG21" s="508"/>
      <c r="AH21" s="508"/>
      <c r="AI21" s="508"/>
      <c r="AJ21" s="508"/>
      <c r="AK21" s="508"/>
      <c r="AL21" s="508"/>
      <c r="AM21" s="497"/>
      <c r="AN21" s="497"/>
      <c r="AO21" s="508"/>
      <c r="AP21" s="508"/>
      <c r="AQ21" s="508"/>
      <c r="AR21" s="508"/>
      <c r="AS21" s="508"/>
      <c r="AT21" s="508"/>
      <c r="AU21" s="508"/>
      <c r="AV21" s="508"/>
      <c r="AW21" s="508"/>
      <c r="AX21" s="508"/>
      <c r="AY21" s="508"/>
      <c r="AZ21" s="508"/>
      <c r="BA21" s="508"/>
      <c r="BB21" s="508"/>
      <c r="BC21" s="508"/>
      <c r="BD21" s="508"/>
      <c r="BE21" s="508"/>
      <c r="BF21" s="508"/>
      <c r="BG21" s="508"/>
      <c r="BH21" s="508"/>
      <c r="BI21" s="508"/>
      <c r="BJ21" s="508"/>
      <c r="BK21" s="508"/>
      <c r="BL21" s="508"/>
      <c r="BM21" s="508"/>
      <c r="BN21" s="508"/>
      <c r="BO21" s="508"/>
      <c r="BP21" s="508"/>
      <c r="BQ21" s="508"/>
      <c r="BR21" s="508"/>
      <c r="BS21" s="508"/>
      <c r="BT21" s="508"/>
      <c r="BU21" s="508"/>
      <c r="BV21" s="508"/>
      <c r="BW21" s="508"/>
      <c r="BX21" s="508"/>
      <c r="BY21" s="508"/>
      <c r="BZ21" s="508"/>
      <c r="CA21" s="508"/>
      <c r="CB21" s="508"/>
      <c r="CC21" s="508"/>
      <c r="CD21" s="508"/>
      <c r="CE21" s="508"/>
      <c r="CF21" s="508"/>
      <c r="CG21" s="508"/>
      <c r="CH21" s="508"/>
      <c r="CI21" s="508"/>
      <c r="CJ21" s="508"/>
      <c r="CK21" s="508"/>
      <c r="CL21" s="508"/>
      <c r="CM21" s="508"/>
      <c r="CN21" s="508"/>
      <c r="CO21" s="508"/>
      <c r="CP21" s="508"/>
      <c r="CQ21" s="508"/>
      <c r="CR21" s="508"/>
      <c r="CS21" s="508"/>
      <c r="CT21" s="508"/>
      <c r="CU21" s="508"/>
      <c r="CV21" s="508"/>
      <c r="CW21" s="508"/>
      <c r="CX21" s="509"/>
      <c r="CY21" s="509"/>
      <c r="CZ21" s="509"/>
      <c r="DA21" s="510"/>
      <c r="DB21" s="511"/>
      <c r="DC21" s="511"/>
      <c r="DD21" s="511"/>
      <c r="DE21" s="511"/>
      <c r="DF21" s="511"/>
      <c r="DG21" s="511"/>
      <c r="DH21" s="511"/>
      <c r="DI21" s="511"/>
      <c r="DJ21" s="511"/>
      <c r="DK21" s="501">
        <f t="shared" si="0"/>
        <v>70497807836</v>
      </c>
      <c r="DL21" s="502">
        <f t="shared" si="1"/>
        <v>0</v>
      </c>
      <c r="DM21" s="503">
        <f t="shared" si="2"/>
        <v>70497807836</v>
      </c>
      <c r="DN21" s="404" t="e">
        <f>+DM21-#REF!-#REF!</f>
        <v>#REF!</v>
      </c>
      <c r="DY21" s="504"/>
    </row>
    <row r="22" spans="1:129" ht="18" customHeight="1" x14ac:dyDescent="0.5">
      <c r="A22" s="399">
        <v>12</v>
      </c>
      <c r="B22" s="513">
        <v>120040</v>
      </c>
      <c r="C22" s="494" t="s">
        <v>810</v>
      </c>
      <c r="D22" s="514">
        <f>50899606007+5467574397</f>
        <v>56367180404</v>
      </c>
      <c r="E22" s="495">
        <v>0</v>
      </c>
      <c r="F22" s="507"/>
      <c r="G22" s="507"/>
      <c r="H22" s="507"/>
      <c r="I22" s="507"/>
      <c r="J22" s="507"/>
      <c r="K22" s="508"/>
      <c r="L22" s="508">
        <f>D22-AM22</f>
        <v>56367180404</v>
      </c>
      <c r="M22" s="508"/>
      <c r="N22" s="508"/>
      <c r="O22" s="508"/>
      <c r="P22" s="508"/>
      <c r="Q22" s="508"/>
      <c r="R22" s="508"/>
      <c r="S22" s="508"/>
      <c r="T22" s="508"/>
      <c r="U22" s="508"/>
      <c r="V22" s="508"/>
      <c r="W22" s="508"/>
      <c r="X22" s="508"/>
      <c r="Y22" s="508"/>
      <c r="Z22" s="508"/>
      <c r="AA22" s="508"/>
      <c r="AB22" s="508"/>
      <c r="AC22" s="508"/>
      <c r="AD22" s="508"/>
      <c r="AE22" s="508"/>
      <c r="AF22" s="508"/>
      <c r="AG22" s="508"/>
      <c r="AH22" s="508"/>
      <c r="AI22" s="508"/>
      <c r="AJ22" s="508"/>
      <c r="AK22" s="508"/>
      <c r="AL22" s="508"/>
      <c r="AM22" s="503"/>
      <c r="AN22" s="503"/>
      <c r="AO22" s="508"/>
      <c r="AP22" s="508"/>
      <c r="AQ22" s="508"/>
      <c r="AR22" s="508"/>
      <c r="AS22" s="508"/>
      <c r="AT22" s="508"/>
      <c r="AU22" s="508"/>
      <c r="AV22" s="508"/>
      <c r="AW22" s="508"/>
      <c r="AX22" s="508"/>
      <c r="AY22" s="508"/>
      <c r="AZ22" s="508"/>
      <c r="BA22" s="508"/>
      <c r="BB22" s="508"/>
      <c r="BC22" s="508"/>
      <c r="BD22" s="508"/>
      <c r="BE22" s="508"/>
      <c r="BF22" s="508"/>
      <c r="BG22" s="508"/>
      <c r="BH22" s="508"/>
      <c r="BI22" s="508"/>
      <c r="BJ22" s="508"/>
      <c r="BK22" s="508"/>
      <c r="BL22" s="508"/>
      <c r="BM22" s="508"/>
      <c r="BN22" s="508"/>
      <c r="BO22" s="508"/>
      <c r="BP22" s="508"/>
      <c r="BQ22" s="508"/>
      <c r="BR22" s="508"/>
      <c r="BS22" s="508"/>
      <c r="BT22" s="508"/>
      <c r="BU22" s="508"/>
      <c r="BV22" s="508"/>
      <c r="BW22" s="508"/>
      <c r="BX22" s="508"/>
      <c r="BY22" s="508"/>
      <c r="BZ22" s="508"/>
      <c r="CA22" s="508"/>
      <c r="CB22" s="508"/>
      <c r="CC22" s="508"/>
      <c r="CD22" s="508"/>
      <c r="CE22" s="508"/>
      <c r="CF22" s="508"/>
      <c r="CG22" s="508"/>
      <c r="CH22" s="508"/>
      <c r="CI22" s="508"/>
      <c r="CJ22" s="508"/>
      <c r="CK22" s="508"/>
      <c r="CL22" s="508"/>
      <c r="CM22" s="508"/>
      <c r="CN22" s="508"/>
      <c r="CO22" s="508"/>
      <c r="CP22" s="508"/>
      <c r="CQ22" s="508"/>
      <c r="CR22" s="508"/>
      <c r="CS22" s="508"/>
      <c r="CT22" s="508"/>
      <c r="CU22" s="508"/>
      <c r="CV22" s="508"/>
      <c r="CW22" s="508"/>
      <c r="CX22" s="509"/>
      <c r="CY22" s="509"/>
      <c r="CZ22" s="509"/>
      <c r="DA22" s="510"/>
      <c r="DB22" s="511"/>
      <c r="DC22" s="511"/>
      <c r="DD22" s="511"/>
      <c r="DE22" s="511"/>
      <c r="DF22" s="511"/>
      <c r="DG22" s="511"/>
      <c r="DH22" s="511"/>
      <c r="DI22" s="511"/>
      <c r="DJ22" s="511"/>
      <c r="DK22" s="501">
        <f t="shared" si="0"/>
        <v>56367180404</v>
      </c>
      <c r="DL22" s="502">
        <f t="shared" si="1"/>
        <v>0</v>
      </c>
      <c r="DM22" s="503"/>
      <c r="DY22" s="504"/>
    </row>
    <row r="23" spans="1:129" ht="18" customHeight="1" x14ac:dyDescent="0.5">
      <c r="A23" s="399" t="str">
        <f t="shared" si="4"/>
        <v>12</v>
      </c>
      <c r="B23" s="493">
        <v>120500</v>
      </c>
      <c r="C23" s="494" t="s">
        <v>811</v>
      </c>
      <c r="D23" s="495">
        <v>0</v>
      </c>
      <c r="E23" s="495">
        <v>0</v>
      </c>
      <c r="F23" s="507"/>
      <c r="G23" s="507"/>
      <c r="H23" s="507"/>
      <c r="I23" s="507"/>
      <c r="J23" s="507"/>
      <c r="K23" s="508"/>
      <c r="L23" s="508"/>
      <c r="M23" s="508"/>
      <c r="N23" s="508"/>
      <c r="O23" s="508"/>
      <c r="P23" s="508"/>
      <c r="Q23" s="508"/>
      <c r="R23" s="508"/>
      <c r="S23" s="508"/>
      <c r="T23" s="508"/>
      <c r="U23" s="508"/>
      <c r="V23" s="508"/>
      <c r="W23" s="508"/>
      <c r="X23" s="508"/>
      <c r="Y23" s="508"/>
      <c r="Z23" s="508"/>
      <c r="AA23" s="508"/>
      <c r="AB23" s="508"/>
      <c r="AC23" s="508"/>
      <c r="AD23" s="508"/>
      <c r="AE23" s="508"/>
      <c r="AF23" s="508"/>
      <c r="AG23" s="508"/>
      <c r="AH23" s="508"/>
      <c r="AI23" s="508"/>
      <c r="AJ23" s="508"/>
      <c r="AK23" s="508"/>
      <c r="AL23" s="508"/>
      <c r="AM23" s="515"/>
      <c r="AN23" s="515"/>
      <c r="AO23" s="508"/>
      <c r="AP23" s="508"/>
      <c r="AQ23" s="508"/>
      <c r="AR23" s="508"/>
      <c r="AS23" s="508"/>
      <c r="AT23" s="508"/>
      <c r="AU23" s="508"/>
      <c r="AV23" s="508"/>
      <c r="AW23" s="508"/>
      <c r="AX23" s="508"/>
      <c r="AY23" s="508"/>
      <c r="AZ23" s="508"/>
      <c r="BA23" s="508"/>
      <c r="BB23" s="508"/>
      <c r="BC23" s="508"/>
      <c r="BD23" s="508"/>
      <c r="BE23" s="508"/>
      <c r="BF23" s="508"/>
      <c r="BG23" s="508"/>
      <c r="BH23" s="508"/>
      <c r="BI23" s="508"/>
      <c r="BJ23" s="508"/>
      <c r="BK23" s="508"/>
      <c r="BL23" s="508"/>
      <c r="BM23" s="508"/>
      <c r="BN23" s="508"/>
      <c r="BO23" s="508"/>
      <c r="BP23" s="508"/>
      <c r="BQ23" s="508"/>
      <c r="BR23" s="508"/>
      <c r="BS23" s="508"/>
      <c r="BT23" s="508"/>
      <c r="BU23" s="508"/>
      <c r="BV23" s="508"/>
      <c r="BW23" s="508"/>
      <c r="BX23" s="508"/>
      <c r="BY23" s="508"/>
      <c r="BZ23" s="508"/>
      <c r="CA23" s="508"/>
      <c r="CB23" s="508"/>
      <c r="CC23" s="508"/>
      <c r="CD23" s="508"/>
      <c r="CE23" s="508"/>
      <c r="CF23" s="508"/>
      <c r="CG23" s="508"/>
      <c r="CH23" s="508"/>
      <c r="CI23" s="508"/>
      <c r="CJ23" s="508"/>
      <c r="CK23" s="508"/>
      <c r="CL23" s="508"/>
      <c r="CM23" s="508"/>
      <c r="CN23" s="508"/>
      <c r="CO23" s="508"/>
      <c r="CP23" s="508"/>
      <c r="CQ23" s="508"/>
      <c r="CR23" s="508"/>
      <c r="CS23" s="508"/>
      <c r="CT23" s="508"/>
      <c r="CU23" s="508"/>
      <c r="CV23" s="508"/>
      <c r="CW23" s="508"/>
      <c r="CX23" s="509"/>
      <c r="CY23" s="509"/>
      <c r="CZ23" s="509"/>
      <c r="DA23" s="510"/>
      <c r="DB23" s="511"/>
      <c r="DC23" s="511"/>
      <c r="DD23" s="511"/>
      <c r="DE23" s="511"/>
      <c r="DF23" s="511"/>
      <c r="DG23" s="511"/>
      <c r="DH23" s="511"/>
      <c r="DI23" s="511"/>
      <c r="DJ23" s="511"/>
      <c r="DK23" s="501">
        <f t="shared" si="0"/>
        <v>0</v>
      </c>
      <c r="DL23" s="502">
        <f t="shared" si="1"/>
        <v>0</v>
      </c>
      <c r="DM23" s="503">
        <f t="shared" ref="DM23:DM32" si="5">SUM(F23:DJ23)</f>
        <v>0</v>
      </c>
      <c r="DN23" s="404">
        <f t="shared" ref="DN23:DN28" si="6">+DM23-E16-D16</f>
        <v>0</v>
      </c>
      <c r="DY23" s="504"/>
    </row>
    <row r="24" spans="1:129" ht="18" customHeight="1" x14ac:dyDescent="0.5">
      <c r="A24" s="399" t="str">
        <f t="shared" si="4"/>
        <v>13</v>
      </c>
      <c r="B24" s="493">
        <v>130001</v>
      </c>
      <c r="C24" s="494" t="s">
        <v>812</v>
      </c>
      <c r="D24" s="495">
        <v>0</v>
      </c>
      <c r="E24" s="495">
        <v>0</v>
      </c>
      <c r="F24" s="507"/>
      <c r="G24" s="507"/>
      <c r="H24" s="507"/>
      <c r="I24" s="507"/>
      <c r="J24" s="507"/>
      <c r="K24" s="508">
        <f>$D24-$E24</f>
        <v>0</v>
      </c>
      <c r="L24" s="508"/>
      <c r="M24" s="508"/>
      <c r="N24" s="508"/>
      <c r="O24" s="508"/>
      <c r="P24" s="508"/>
      <c r="Q24" s="508"/>
      <c r="R24" s="508"/>
      <c r="S24" s="508"/>
      <c r="T24" s="508"/>
      <c r="U24" s="508"/>
      <c r="V24" s="508"/>
      <c r="W24" s="508"/>
      <c r="X24" s="508"/>
      <c r="Y24" s="508"/>
      <c r="Z24" s="508"/>
      <c r="AA24" s="508"/>
      <c r="AB24" s="508"/>
      <c r="AC24" s="508"/>
      <c r="AD24" s="508"/>
      <c r="AE24" s="508"/>
      <c r="AF24" s="508"/>
      <c r="AG24" s="508"/>
      <c r="AH24" s="508"/>
      <c r="AI24" s="508"/>
      <c r="AJ24" s="508"/>
      <c r="AK24" s="508"/>
      <c r="AL24" s="508"/>
      <c r="AM24" s="508"/>
      <c r="AN24" s="508"/>
      <c r="AO24" s="508"/>
      <c r="AP24" s="508"/>
      <c r="AQ24" s="508"/>
      <c r="AR24" s="508"/>
      <c r="AS24" s="508"/>
      <c r="AT24" s="508"/>
      <c r="AU24" s="508"/>
      <c r="AV24" s="508"/>
      <c r="AW24" s="508"/>
      <c r="AX24" s="508"/>
      <c r="AY24" s="508"/>
      <c r="AZ24" s="508"/>
      <c r="BA24" s="508"/>
      <c r="BB24" s="508"/>
      <c r="BC24" s="508"/>
      <c r="BD24" s="508"/>
      <c r="BE24" s="508"/>
      <c r="BF24" s="508"/>
      <c r="BG24" s="508"/>
      <c r="BH24" s="508"/>
      <c r="BI24" s="508"/>
      <c r="BJ24" s="508"/>
      <c r="BK24" s="508"/>
      <c r="BL24" s="508"/>
      <c r="BM24" s="508"/>
      <c r="BN24" s="508"/>
      <c r="BO24" s="508"/>
      <c r="BP24" s="508"/>
      <c r="BQ24" s="508"/>
      <c r="BR24" s="508"/>
      <c r="BS24" s="508"/>
      <c r="BT24" s="508"/>
      <c r="BU24" s="508"/>
      <c r="BV24" s="508"/>
      <c r="BW24" s="508"/>
      <c r="BX24" s="508"/>
      <c r="BY24" s="508"/>
      <c r="BZ24" s="508"/>
      <c r="CA24" s="508"/>
      <c r="CB24" s="508"/>
      <c r="CC24" s="508"/>
      <c r="CD24" s="508"/>
      <c r="CE24" s="508"/>
      <c r="CF24" s="508"/>
      <c r="CG24" s="508"/>
      <c r="CH24" s="508"/>
      <c r="CI24" s="508"/>
      <c r="CJ24" s="508"/>
      <c r="CK24" s="508"/>
      <c r="CL24" s="508"/>
      <c r="CM24" s="508"/>
      <c r="CN24" s="508"/>
      <c r="CO24" s="508"/>
      <c r="CP24" s="508"/>
      <c r="CQ24" s="508"/>
      <c r="CR24" s="508"/>
      <c r="CS24" s="508"/>
      <c r="CT24" s="508"/>
      <c r="CU24" s="508"/>
      <c r="CV24" s="508"/>
      <c r="CW24" s="508"/>
      <c r="CX24" s="509"/>
      <c r="CY24" s="509"/>
      <c r="CZ24" s="509"/>
      <c r="DA24" s="510"/>
      <c r="DB24" s="511"/>
      <c r="DC24" s="511"/>
      <c r="DD24" s="511"/>
      <c r="DE24" s="511"/>
      <c r="DF24" s="511"/>
      <c r="DG24" s="511"/>
      <c r="DH24" s="511"/>
      <c r="DI24" s="511"/>
      <c r="DJ24" s="511"/>
      <c r="DK24" s="501">
        <f t="shared" si="0"/>
        <v>0</v>
      </c>
      <c r="DL24" s="502">
        <f t="shared" si="1"/>
        <v>0</v>
      </c>
      <c r="DM24" s="503">
        <f t="shared" si="5"/>
        <v>0</v>
      </c>
      <c r="DN24" s="404">
        <f t="shared" si="6"/>
        <v>0</v>
      </c>
      <c r="DY24" s="504"/>
    </row>
    <row r="25" spans="1:129" ht="18" customHeight="1" x14ac:dyDescent="0.5">
      <c r="A25" s="399" t="str">
        <f t="shared" si="4"/>
        <v>13</v>
      </c>
      <c r="B25" s="493">
        <v>130002</v>
      </c>
      <c r="C25" s="494" t="s">
        <v>813</v>
      </c>
      <c r="D25" s="495">
        <v>0</v>
      </c>
      <c r="E25" s="495">
        <v>0</v>
      </c>
      <c r="F25" s="507"/>
      <c r="G25" s="507"/>
      <c r="H25" s="507"/>
      <c r="I25" s="507"/>
      <c r="J25" s="507"/>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c r="AK25" s="508"/>
      <c r="AL25" s="508"/>
      <c r="AM25" s="508"/>
      <c r="AN25" s="508"/>
      <c r="AO25" s="508"/>
      <c r="AP25" s="508"/>
      <c r="AQ25" s="508"/>
      <c r="AR25" s="508"/>
      <c r="AS25" s="508"/>
      <c r="AT25" s="508"/>
      <c r="AU25" s="508"/>
      <c r="AV25" s="508"/>
      <c r="AW25" s="508"/>
      <c r="AX25" s="508"/>
      <c r="AY25" s="508"/>
      <c r="AZ25" s="508"/>
      <c r="BA25" s="508"/>
      <c r="BB25" s="508"/>
      <c r="BC25" s="508"/>
      <c r="BD25" s="508"/>
      <c r="BE25" s="508"/>
      <c r="BF25" s="508"/>
      <c r="BG25" s="508"/>
      <c r="BH25" s="508"/>
      <c r="BI25" s="508"/>
      <c r="BJ25" s="508"/>
      <c r="BK25" s="508"/>
      <c r="BL25" s="508"/>
      <c r="BM25" s="508"/>
      <c r="BN25" s="508"/>
      <c r="BO25" s="508"/>
      <c r="BP25" s="508"/>
      <c r="BQ25" s="508"/>
      <c r="BR25" s="508"/>
      <c r="BS25" s="508"/>
      <c r="BT25" s="508"/>
      <c r="BU25" s="508"/>
      <c r="BV25" s="508"/>
      <c r="BW25" s="508"/>
      <c r="BX25" s="508"/>
      <c r="BY25" s="508"/>
      <c r="BZ25" s="508"/>
      <c r="CA25" s="508"/>
      <c r="CB25" s="508"/>
      <c r="CC25" s="508"/>
      <c r="CD25" s="508"/>
      <c r="CE25" s="508"/>
      <c r="CF25" s="508"/>
      <c r="CG25" s="508"/>
      <c r="CH25" s="508"/>
      <c r="CI25" s="508"/>
      <c r="CJ25" s="508"/>
      <c r="CK25" s="508"/>
      <c r="CL25" s="508"/>
      <c r="CM25" s="508"/>
      <c r="CN25" s="508"/>
      <c r="CO25" s="508"/>
      <c r="CP25" s="508"/>
      <c r="CQ25" s="508"/>
      <c r="CR25" s="508"/>
      <c r="CS25" s="508"/>
      <c r="CT25" s="508"/>
      <c r="CU25" s="508"/>
      <c r="CV25" s="508"/>
      <c r="CW25" s="508"/>
      <c r="CX25" s="509"/>
      <c r="CY25" s="509"/>
      <c r="CZ25" s="509"/>
      <c r="DA25" s="510"/>
      <c r="DB25" s="511"/>
      <c r="DC25" s="511"/>
      <c r="DD25" s="511"/>
      <c r="DE25" s="511"/>
      <c r="DF25" s="511"/>
      <c r="DG25" s="511"/>
      <c r="DH25" s="511"/>
      <c r="DI25" s="511"/>
      <c r="DJ25" s="511"/>
      <c r="DK25" s="501">
        <f t="shared" si="0"/>
        <v>0</v>
      </c>
      <c r="DL25" s="502">
        <f t="shared" si="1"/>
        <v>0</v>
      </c>
      <c r="DM25" s="503">
        <f t="shared" si="5"/>
        <v>0</v>
      </c>
      <c r="DN25" s="404">
        <f t="shared" si="6"/>
        <v>0</v>
      </c>
      <c r="DY25" s="504"/>
    </row>
    <row r="26" spans="1:129" ht="18" customHeight="1" x14ac:dyDescent="0.5">
      <c r="A26" s="399" t="str">
        <f t="shared" si="4"/>
        <v>13</v>
      </c>
      <c r="B26" s="493">
        <v>130020</v>
      </c>
      <c r="C26" s="494" t="s">
        <v>814</v>
      </c>
      <c r="D26" s="506">
        <v>9415969012653.75</v>
      </c>
      <c r="E26" s="495">
        <v>0</v>
      </c>
      <c r="F26" s="507"/>
      <c r="G26" s="507"/>
      <c r="H26" s="507"/>
      <c r="I26" s="507"/>
      <c r="J26" s="507">
        <v>0</v>
      </c>
      <c r="K26" s="508">
        <f>$D26-$E26+BK26-J26</f>
        <v>9491800075205.75</v>
      </c>
      <c r="L26" s="508"/>
      <c r="M26" s="508"/>
      <c r="N26" s="508"/>
      <c r="O26" s="508"/>
      <c r="P26" s="508"/>
      <c r="Q26" s="508"/>
      <c r="R26" s="508"/>
      <c r="S26" s="508"/>
      <c r="T26" s="508"/>
      <c r="U26" s="508"/>
      <c r="V26" s="508"/>
      <c r="W26" s="508"/>
      <c r="X26" s="508"/>
      <c r="Y26" s="508"/>
      <c r="Z26" s="508"/>
      <c r="AA26" s="508"/>
      <c r="AB26" s="508"/>
      <c r="AC26" s="508"/>
      <c r="AD26" s="508"/>
      <c r="AE26" s="508"/>
      <c r="AF26" s="508"/>
      <c r="AG26" s="508"/>
      <c r="AH26" s="508"/>
      <c r="AI26" s="508"/>
      <c r="AJ26" s="508"/>
      <c r="AK26" s="508"/>
      <c r="AL26" s="508"/>
      <c r="AM26" s="508"/>
      <c r="AN26" s="508"/>
      <c r="AO26" s="508"/>
      <c r="AP26" s="508"/>
      <c r="AQ26" s="508"/>
      <c r="AR26" s="508"/>
      <c r="AS26" s="508"/>
      <c r="AT26" s="508"/>
      <c r="AU26" s="508"/>
      <c r="AV26" s="508"/>
      <c r="AW26" s="508"/>
      <c r="AX26" s="508">
        <v>0</v>
      </c>
      <c r="AY26" s="508"/>
      <c r="AZ26" s="508"/>
      <c r="BA26" s="508"/>
      <c r="BB26" s="508"/>
      <c r="BC26" s="508"/>
      <c r="BD26" s="508"/>
      <c r="BE26" s="508"/>
      <c r="BF26" s="508"/>
      <c r="BG26" s="508"/>
      <c r="BH26" s="508"/>
      <c r="BI26" s="508"/>
      <c r="BJ26" s="508"/>
      <c r="BK26" s="516">
        <v>75831062552</v>
      </c>
      <c r="BL26" s="508"/>
      <c r="BM26" s="508"/>
      <c r="BN26" s="508"/>
      <c r="BO26" s="508"/>
      <c r="BP26" s="508"/>
      <c r="BQ26" s="508"/>
      <c r="BR26" s="508"/>
      <c r="BS26" s="508"/>
      <c r="BT26" s="508"/>
      <c r="BU26" s="508"/>
      <c r="BV26" s="508"/>
      <c r="BW26" s="508"/>
      <c r="BX26" s="508"/>
      <c r="BY26" s="508"/>
      <c r="BZ26" s="508"/>
      <c r="CA26" s="508"/>
      <c r="CB26" s="508"/>
      <c r="CC26" s="508"/>
      <c r="CD26" s="508"/>
      <c r="CE26" s="508"/>
      <c r="CF26" s="508"/>
      <c r="CG26" s="508"/>
      <c r="CH26" s="508"/>
      <c r="CI26" s="508"/>
      <c r="CJ26" s="508"/>
      <c r="CK26" s="508"/>
      <c r="CL26" s="508"/>
      <c r="CM26" s="508"/>
      <c r="CN26" s="508"/>
      <c r="CO26" s="508"/>
      <c r="CP26" s="508"/>
      <c r="CQ26" s="508"/>
      <c r="CR26" s="508"/>
      <c r="CS26" s="508"/>
      <c r="CT26" s="508"/>
      <c r="CU26" s="508"/>
      <c r="CV26" s="508"/>
      <c r="CW26" s="508"/>
      <c r="CX26" s="509"/>
      <c r="CY26" s="509"/>
      <c r="CZ26" s="509"/>
      <c r="DA26" s="510"/>
      <c r="DB26" s="511"/>
      <c r="DC26" s="511"/>
      <c r="DD26" s="511"/>
      <c r="DE26" s="511"/>
      <c r="DF26" s="511"/>
      <c r="DG26" s="511"/>
      <c r="DH26" s="511"/>
      <c r="DI26" s="511"/>
      <c r="DJ26" s="511"/>
      <c r="DK26" s="501">
        <f t="shared" si="0"/>
        <v>9567631137757.75</v>
      </c>
      <c r="DL26" s="502">
        <f t="shared" si="1"/>
        <v>-151662125104</v>
      </c>
      <c r="DM26" s="503">
        <f t="shared" si="5"/>
        <v>9567631137757.75</v>
      </c>
      <c r="DN26" s="404">
        <f t="shared" si="6"/>
        <v>9567631137757.75</v>
      </c>
      <c r="DY26" s="504"/>
    </row>
    <row r="27" spans="1:129" ht="18" customHeight="1" x14ac:dyDescent="0.5">
      <c r="A27" s="399" t="str">
        <f t="shared" si="4"/>
        <v>13</v>
      </c>
      <c r="B27" s="493">
        <v>130021</v>
      </c>
      <c r="C27" s="494" t="s">
        <v>815</v>
      </c>
      <c r="D27" s="517">
        <v>40594704</v>
      </c>
      <c r="E27" s="495">
        <v>0</v>
      </c>
      <c r="F27" s="507"/>
      <c r="G27" s="507"/>
      <c r="H27" s="507"/>
      <c r="I27" s="507"/>
      <c r="J27" s="507"/>
      <c r="K27" s="508">
        <f t="shared" ref="K27:K33" si="7">$D27-$E27</f>
        <v>40594704</v>
      </c>
      <c r="L27" s="508"/>
      <c r="M27" s="508"/>
      <c r="N27" s="508"/>
      <c r="O27" s="508"/>
      <c r="P27" s="508"/>
      <c r="Q27" s="508"/>
      <c r="R27" s="508"/>
      <c r="S27" s="508"/>
      <c r="T27" s="508"/>
      <c r="U27" s="508"/>
      <c r="V27" s="508"/>
      <c r="W27" s="508"/>
      <c r="X27" s="508"/>
      <c r="Y27" s="508"/>
      <c r="Z27" s="508"/>
      <c r="AA27" s="508"/>
      <c r="AB27" s="508"/>
      <c r="AC27" s="508"/>
      <c r="AD27" s="508"/>
      <c r="AE27" s="508"/>
      <c r="AF27" s="508"/>
      <c r="AG27" s="508"/>
      <c r="AH27" s="508"/>
      <c r="AI27" s="508"/>
      <c r="AJ27" s="508"/>
      <c r="AK27" s="508"/>
      <c r="AL27" s="508"/>
      <c r="AM27" s="508"/>
      <c r="AN27" s="508"/>
      <c r="AO27" s="508"/>
      <c r="AP27" s="508"/>
      <c r="AQ27" s="508"/>
      <c r="AR27" s="518"/>
      <c r="AS27" s="508"/>
      <c r="AT27" s="508"/>
      <c r="AU27" s="508"/>
      <c r="AV27" s="508"/>
      <c r="AW27" s="508"/>
      <c r="AX27" s="508"/>
      <c r="AY27" s="508"/>
      <c r="AZ27" s="508"/>
      <c r="BA27" s="508"/>
      <c r="BB27" s="508"/>
      <c r="BC27" s="508"/>
      <c r="BD27" s="508"/>
      <c r="BE27" s="508"/>
      <c r="BF27" s="508"/>
      <c r="BG27" s="508"/>
      <c r="BH27" s="508"/>
      <c r="BI27" s="508"/>
      <c r="BJ27" s="508"/>
      <c r="BK27" s="508"/>
      <c r="BL27" s="508"/>
      <c r="BM27" s="508"/>
      <c r="BN27" s="508"/>
      <c r="BO27" s="508"/>
      <c r="BP27" s="508"/>
      <c r="BQ27" s="508"/>
      <c r="BR27" s="508"/>
      <c r="BS27" s="508"/>
      <c r="BT27" s="508"/>
      <c r="BU27" s="508"/>
      <c r="BV27" s="508"/>
      <c r="BW27" s="508"/>
      <c r="BX27" s="508"/>
      <c r="BY27" s="508"/>
      <c r="BZ27" s="508"/>
      <c r="CA27" s="508"/>
      <c r="CB27" s="508"/>
      <c r="CC27" s="508"/>
      <c r="CD27" s="508"/>
      <c r="CE27" s="508"/>
      <c r="CF27" s="508"/>
      <c r="CG27" s="508"/>
      <c r="CH27" s="508"/>
      <c r="CI27" s="508"/>
      <c r="CJ27" s="508"/>
      <c r="CK27" s="508"/>
      <c r="CL27" s="508"/>
      <c r="CM27" s="508"/>
      <c r="CN27" s="508"/>
      <c r="CO27" s="508"/>
      <c r="CP27" s="508"/>
      <c r="CQ27" s="508"/>
      <c r="CR27" s="508"/>
      <c r="CS27" s="508"/>
      <c r="CT27" s="508"/>
      <c r="CU27" s="508"/>
      <c r="CV27" s="508"/>
      <c r="CW27" s="508"/>
      <c r="CX27" s="509"/>
      <c r="CY27" s="509"/>
      <c r="CZ27" s="509"/>
      <c r="DA27" s="510"/>
      <c r="DB27" s="511"/>
      <c r="DC27" s="511"/>
      <c r="DD27" s="511"/>
      <c r="DE27" s="511"/>
      <c r="DF27" s="511"/>
      <c r="DG27" s="511"/>
      <c r="DH27" s="511"/>
      <c r="DI27" s="511"/>
      <c r="DJ27" s="511"/>
      <c r="DK27" s="501">
        <f t="shared" si="0"/>
        <v>40594704</v>
      </c>
      <c r="DL27" s="502">
        <f t="shared" si="1"/>
        <v>0</v>
      </c>
      <c r="DM27" s="503">
        <f t="shared" si="5"/>
        <v>40594704</v>
      </c>
      <c r="DN27" s="404">
        <f t="shared" si="6"/>
        <v>-3812412014721</v>
      </c>
      <c r="DY27" s="504"/>
    </row>
    <row r="28" spans="1:129" ht="18" customHeight="1" x14ac:dyDescent="0.5">
      <c r="A28" s="399" t="str">
        <f t="shared" si="4"/>
        <v>13</v>
      </c>
      <c r="B28" s="493">
        <v>130022</v>
      </c>
      <c r="C28" s="494" t="s">
        <v>816</v>
      </c>
      <c r="D28" s="519">
        <v>68082723542</v>
      </c>
      <c r="E28" s="495">
        <v>0</v>
      </c>
      <c r="F28" s="507"/>
      <c r="G28" s="507"/>
      <c r="H28" s="507"/>
      <c r="I28" s="507"/>
      <c r="J28" s="507"/>
      <c r="K28" s="508">
        <f t="shared" si="7"/>
        <v>68082723542</v>
      </c>
      <c r="L28" s="508"/>
      <c r="M28" s="508"/>
      <c r="N28" s="508"/>
      <c r="O28" s="508"/>
      <c r="P28" s="508"/>
      <c r="Q28" s="508"/>
      <c r="R28" s="508"/>
      <c r="S28" s="508"/>
      <c r="T28" s="508"/>
      <c r="U28" s="508"/>
      <c r="V28" s="508"/>
      <c r="W28" s="508"/>
      <c r="X28" s="508"/>
      <c r="Y28" s="508"/>
      <c r="Z28" s="508"/>
      <c r="AA28" s="508"/>
      <c r="AB28" s="508"/>
      <c r="AC28" s="508"/>
      <c r="AD28" s="508"/>
      <c r="AE28" s="508"/>
      <c r="AF28" s="508"/>
      <c r="AG28" s="508"/>
      <c r="AH28" s="508"/>
      <c r="AI28" s="508"/>
      <c r="AJ28" s="508"/>
      <c r="AK28" s="508"/>
      <c r="AL28" s="508"/>
      <c r="AM28" s="508"/>
      <c r="AN28" s="508"/>
      <c r="AO28" s="508"/>
      <c r="AP28" s="508"/>
      <c r="AQ28" s="508"/>
      <c r="AR28" s="508"/>
      <c r="AS28" s="508"/>
      <c r="AT28" s="508"/>
      <c r="AU28" s="508"/>
      <c r="AV28" s="508"/>
      <c r="AW28" s="508"/>
      <c r="AX28" s="508"/>
      <c r="AY28" s="508"/>
      <c r="AZ28" s="508"/>
      <c r="BA28" s="508"/>
      <c r="BB28" s="508"/>
      <c r="BC28" s="508"/>
      <c r="BD28" s="508"/>
      <c r="BE28" s="508"/>
      <c r="BF28" s="508"/>
      <c r="BG28" s="508"/>
      <c r="BH28" s="508"/>
      <c r="BI28" s="508"/>
      <c r="BJ28" s="508"/>
      <c r="BK28" s="508"/>
      <c r="BL28" s="508"/>
      <c r="BM28" s="508"/>
      <c r="BN28" s="508"/>
      <c r="BO28" s="508"/>
      <c r="BP28" s="508"/>
      <c r="BQ28" s="508"/>
      <c r="BR28" s="508"/>
      <c r="BS28" s="508"/>
      <c r="BT28" s="508"/>
      <c r="BU28" s="508"/>
      <c r="BV28" s="508"/>
      <c r="BW28" s="508"/>
      <c r="BX28" s="508"/>
      <c r="BY28" s="508"/>
      <c r="BZ28" s="508"/>
      <c r="CA28" s="508"/>
      <c r="CB28" s="508"/>
      <c r="CC28" s="508"/>
      <c r="CD28" s="508"/>
      <c r="CE28" s="508"/>
      <c r="CF28" s="508"/>
      <c r="CG28" s="508"/>
      <c r="CH28" s="508"/>
      <c r="CI28" s="508"/>
      <c r="CJ28" s="508"/>
      <c r="CK28" s="508"/>
      <c r="CL28" s="508"/>
      <c r="CM28" s="508"/>
      <c r="CN28" s="508"/>
      <c r="CO28" s="508"/>
      <c r="CP28" s="508"/>
      <c r="CQ28" s="508"/>
      <c r="CR28" s="508"/>
      <c r="CS28" s="508"/>
      <c r="CT28" s="508"/>
      <c r="CU28" s="508"/>
      <c r="CV28" s="508"/>
      <c r="CW28" s="508"/>
      <c r="CX28" s="509"/>
      <c r="CY28" s="509"/>
      <c r="CZ28" s="509"/>
      <c r="DA28" s="510"/>
      <c r="DB28" s="511"/>
      <c r="DC28" s="511"/>
      <c r="DD28" s="511"/>
      <c r="DE28" s="511"/>
      <c r="DF28" s="511"/>
      <c r="DG28" s="511"/>
      <c r="DH28" s="511"/>
      <c r="DI28" s="511"/>
      <c r="DJ28" s="511"/>
      <c r="DK28" s="501">
        <f t="shared" si="0"/>
        <v>68082723542</v>
      </c>
      <c r="DL28" s="502">
        <f t="shared" si="1"/>
        <v>0</v>
      </c>
      <c r="DM28" s="503">
        <f t="shared" si="5"/>
        <v>68082723542</v>
      </c>
      <c r="DN28" s="404">
        <f t="shared" si="6"/>
        <v>-2415084294</v>
      </c>
      <c r="DY28" s="504"/>
    </row>
    <row r="29" spans="1:129" ht="18" customHeight="1" x14ac:dyDescent="0.5">
      <c r="A29" s="399" t="str">
        <f t="shared" si="4"/>
        <v>13</v>
      </c>
      <c r="B29" s="493">
        <v>130023</v>
      </c>
      <c r="C29" s="494" t="s">
        <v>817</v>
      </c>
      <c r="D29" s="506">
        <v>102123640727</v>
      </c>
      <c r="E29" s="495">
        <v>0</v>
      </c>
      <c r="F29" s="507"/>
      <c r="G29" s="507"/>
      <c r="H29" s="507"/>
      <c r="I29" s="507"/>
      <c r="J29" s="507"/>
      <c r="K29" s="508">
        <f t="shared" si="7"/>
        <v>102123640727</v>
      </c>
      <c r="L29" s="508"/>
      <c r="M29" s="508"/>
      <c r="N29" s="508"/>
      <c r="O29" s="508"/>
      <c r="P29" s="508"/>
      <c r="Q29" s="508"/>
      <c r="R29" s="508"/>
      <c r="S29" s="508"/>
      <c r="T29" s="508"/>
      <c r="U29" s="508"/>
      <c r="V29" s="508"/>
      <c r="W29" s="508"/>
      <c r="X29" s="508"/>
      <c r="Y29" s="508"/>
      <c r="Z29" s="508"/>
      <c r="AA29" s="508"/>
      <c r="AB29" s="508"/>
      <c r="AC29" s="508"/>
      <c r="AD29" s="508"/>
      <c r="AE29" s="508"/>
      <c r="AF29" s="508"/>
      <c r="AG29" s="508"/>
      <c r="AH29" s="508"/>
      <c r="AI29" s="508"/>
      <c r="AJ29" s="508"/>
      <c r="AK29" s="508"/>
      <c r="AL29" s="508"/>
      <c r="AM29" s="508"/>
      <c r="AN29" s="508"/>
      <c r="AO29" s="508"/>
      <c r="AP29" s="508"/>
      <c r="AQ29" s="508"/>
      <c r="AR29" s="508"/>
      <c r="AS29" s="508"/>
      <c r="AT29" s="508"/>
      <c r="AU29" s="508"/>
      <c r="AV29" s="508"/>
      <c r="AW29" s="508"/>
      <c r="AX29" s="508"/>
      <c r="AY29" s="508"/>
      <c r="AZ29" s="508"/>
      <c r="BA29" s="508"/>
      <c r="BB29" s="508"/>
      <c r="BC29" s="508"/>
      <c r="BD29" s="508"/>
      <c r="BE29" s="508"/>
      <c r="BF29" s="508"/>
      <c r="BG29" s="508"/>
      <c r="BH29" s="508"/>
      <c r="BI29" s="508"/>
      <c r="BJ29" s="508"/>
      <c r="BK29" s="508"/>
      <c r="BL29" s="508"/>
      <c r="BM29" s="508"/>
      <c r="BN29" s="508"/>
      <c r="BO29" s="508"/>
      <c r="BP29" s="508"/>
      <c r="BQ29" s="508"/>
      <c r="BR29" s="508"/>
      <c r="BS29" s="508"/>
      <c r="BT29" s="508"/>
      <c r="BU29" s="508"/>
      <c r="BV29" s="508"/>
      <c r="BW29" s="508"/>
      <c r="BX29" s="508"/>
      <c r="BY29" s="508"/>
      <c r="BZ29" s="508"/>
      <c r="CA29" s="508"/>
      <c r="CB29" s="508"/>
      <c r="CC29" s="508"/>
      <c r="CD29" s="508"/>
      <c r="CE29" s="508"/>
      <c r="CF29" s="508"/>
      <c r="CG29" s="508"/>
      <c r="CH29" s="508"/>
      <c r="CI29" s="508"/>
      <c r="CJ29" s="508"/>
      <c r="CK29" s="508"/>
      <c r="CL29" s="508"/>
      <c r="CM29" s="508"/>
      <c r="CN29" s="508"/>
      <c r="CO29" s="508"/>
      <c r="CP29" s="508"/>
      <c r="CQ29" s="508"/>
      <c r="CR29" s="508"/>
      <c r="CS29" s="508"/>
      <c r="CT29" s="508"/>
      <c r="CU29" s="508"/>
      <c r="CV29" s="508"/>
      <c r="CW29" s="508"/>
      <c r="CX29" s="509"/>
      <c r="CY29" s="509"/>
      <c r="CZ29" s="509"/>
      <c r="DA29" s="510"/>
      <c r="DB29" s="511"/>
      <c r="DC29" s="511"/>
      <c r="DD29" s="511"/>
      <c r="DE29" s="511"/>
      <c r="DF29" s="511"/>
      <c r="DG29" s="511"/>
      <c r="DH29" s="511"/>
      <c r="DI29" s="511"/>
      <c r="DJ29" s="511"/>
      <c r="DK29" s="501">
        <f t="shared" si="0"/>
        <v>102123640727</v>
      </c>
      <c r="DL29" s="502">
        <f t="shared" si="1"/>
        <v>0</v>
      </c>
      <c r="DM29" s="503">
        <f t="shared" si="5"/>
        <v>102123640727</v>
      </c>
      <c r="DN29" s="404">
        <f t="shared" ref="DN29:DN92" si="8">+DM29-E23-D23</f>
        <v>102123640727</v>
      </c>
      <c r="DY29" s="504"/>
    </row>
    <row r="30" spans="1:129" ht="18" customHeight="1" x14ac:dyDescent="0.5">
      <c r="A30" s="399" t="str">
        <f t="shared" si="4"/>
        <v>13</v>
      </c>
      <c r="B30" s="493">
        <v>130024</v>
      </c>
      <c r="C30" s="494" t="s">
        <v>818</v>
      </c>
      <c r="D30" s="506">
        <v>473901209953</v>
      </c>
      <c r="E30" s="495">
        <v>0</v>
      </c>
      <c r="F30" s="507"/>
      <c r="G30" s="507"/>
      <c r="H30" s="507"/>
      <c r="I30" s="507"/>
      <c r="J30" s="507"/>
      <c r="K30" s="508">
        <f t="shared" si="7"/>
        <v>473901209953</v>
      </c>
      <c r="L30" s="508"/>
      <c r="M30" s="508"/>
      <c r="N30" s="508"/>
      <c r="O30" s="508"/>
      <c r="P30" s="508"/>
      <c r="Q30" s="508"/>
      <c r="R30" s="508"/>
      <c r="S30" s="508"/>
      <c r="T30" s="508"/>
      <c r="U30" s="508"/>
      <c r="V30" s="508"/>
      <c r="W30" s="508"/>
      <c r="X30" s="508"/>
      <c r="Y30" s="508"/>
      <c r="Z30" s="508"/>
      <c r="AA30" s="508"/>
      <c r="AB30" s="508"/>
      <c r="AC30" s="508"/>
      <c r="AD30" s="508"/>
      <c r="AE30" s="508"/>
      <c r="AF30" s="508"/>
      <c r="AG30" s="508"/>
      <c r="AH30" s="508"/>
      <c r="AI30" s="508"/>
      <c r="AJ30" s="508"/>
      <c r="AK30" s="508"/>
      <c r="AL30" s="508"/>
      <c r="AM30" s="508"/>
      <c r="AN30" s="508"/>
      <c r="AO30" s="508"/>
      <c r="AP30" s="508"/>
      <c r="AQ30" s="508"/>
      <c r="AR30" s="508"/>
      <c r="AS30" s="508"/>
      <c r="AT30" s="508"/>
      <c r="AU30" s="508"/>
      <c r="AV30" s="508"/>
      <c r="AW30" s="508"/>
      <c r="AX30" s="508"/>
      <c r="AY30" s="508"/>
      <c r="AZ30" s="508"/>
      <c r="BA30" s="508"/>
      <c r="BB30" s="508"/>
      <c r="BC30" s="508"/>
      <c r="BD30" s="508"/>
      <c r="BE30" s="508"/>
      <c r="BF30" s="508"/>
      <c r="BG30" s="508"/>
      <c r="BH30" s="508"/>
      <c r="BI30" s="508"/>
      <c r="BJ30" s="508"/>
      <c r="BK30" s="508"/>
      <c r="BL30" s="508"/>
      <c r="BM30" s="508"/>
      <c r="BN30" s="508"/>
      <c r="BO30" s="508"/>
      <c r="BP30" s="508"/>
      <c r="BQ30" s="508"/>
      <c r="BR30" s="508"/>
      <c r="BS30" s="508"/>
      <c r="BT30" s="508"/>
      <c r="BU30" s="508"/>
      <c r="BV30" s="508"/>
      <c r="BW30" s="508"/>
      <c r="BX30" s="508"/>
      <c r="BY30" s="508"/>
      <c r="BZ30" s="508"/>
      <c r="CA30" s="508"/>
      <c r="CB30" s="508"/>
      <c r="CC30" s="508"/>
      <c r="CD30" s="508"/>
      <c r="CE30" s="508"/>
      <c r="CF30" s="508"/>
      <c r="CG30" s="508"/>
      <c r="CH30" s="508"/>
      <c r="CI30" s="508"/>
      <c r="CJ30" s="508"/>
      <c r="CK30" s="508"/>
      <c r="CL30" s="508"/>
      <c r="CM30" s="508"/>
      <c r="CN30" s="508"/>
      <c r="CO30" s="508"/>
      <c r="CP30" s="508"/>
      <c r="CQ30" s="508"/>
      <c r="CR30" s="508"/>
      <c r="CS30" s="508"/>
      <c r="CT30" s="508"/>
      <c r="CU30" s="508"/>
      <c r="CV30" s="508"/>
      <c r="CW30" s="508"/>
      <c r="CX30" s="509"/>
      <c r="CY30" s="509"/>
      <c r="CZ30" s="509"/>
      <c r="DA30" s="510"/>
      <c r="DB30" s="511"/>
      <c r="DC30" s="511"/>
      <c r="DD30" s="511"/>
      <c r="DE30" s="511"/>
      <c r="DF30" s="511"/>
      <c r="DG30" s="511"/>
      <c r="DH30" s="511"/>
      <c r="DI30" s="511"/>
      <c r="DJ30" s="511"/>
      <c r="DK30" s="501">
        <f t="shared" si="0"/>
        <v>473901209953</v>
      </c>
      <c r="DL30" s="502">
        <f t="shared" si="1"/>
        <v>0</v>
      </c>
      <c r="DM30" s="503">
        <f t="shared" si="5"/>
        <v>473901209953</v>
      </c>
      <c r="DN30" s="404">
        <f t="shared" si="8"/>
        <v>473901209953</v>
      </c>
      <c r="DY30" s="504"/>
    </row>
    <row r="31" spans="1:129" ht="18" customHeight="1" x14ac:dyDescent="0.5">
      <c r="A31" s="399" t="str">
        <f t="shared" si="4"/>
        <v>13</v>
      </c>
      <c r="B31" s="493">
        <v>130025</v>
      </c>
      <c r="C31" s="494" t="s">
        <v>819</v>
      </c>
      <c r="D31" s="506">
        <v>31713726998</v>
      </c>
      <c r="E31" s="495">
        <v>0</v>
      </c>
      <c r="F31" s="507"/>
      <c r="G31" s="507"/>
      <c r="H31" s="507"/>
      <c r="I31" s="507"/>
      <c r="J31" s="507"/>
      <c r="K31" s="508">
        <f t="shared" si="7"/>
        <v>31713726998</v>
      </c>
      <c r="L31" s="508"/>
      <c r="M31" s="508"/>
      <c r="N31" s="508"/>
      <c r="O31" s="508"/>
      <c r="P31" s="508"/>
      <c r="Q31" s="508"/>
      <c r="R31" s="508"/>
      <c r="S31" s="508"/>
      <c r="T31" s="508"/>
      <c r="U31" s="508"/>
      <c r="V31" s="508"/>
      <c r="W31" s="508"/>
      <c r="X31" s="508"/>
      <c r="Y31" s="508"/>
      <c r="Z31" s="508"/>
      <c r="AA31" s="508"/>
      <c r="AB31" s="508"/>
      <c r="AC31" s="508"/>
      <c r="AD31" s="508"/>
      <c r="AE31" s="508"/>
      <c r="AF31" s="508"/>
      <c r="AG31" s="508"/>
      <c r="AH31" s="508"/>
      <c r="AI31" s="508"/>
      <c r="AJ31" s="508"/>
      <c r="AK31" s="508"/>
      <c r="AL31" s="508"/>
      <c r="AM31" s="508"/>
      <c r="AN31" s="508"/>
      <c r="AO31" s="508"/>
      <c r="AP31" s="508"/>
      <c r="AQ31" s="508"/>
      <c r="AR31" s="508"/>
      <c r="AS31" s="508"/>
      <c r="AT31" s="508"/>
      <c r="AU31" s="508"/>
      <c r="AV31" s="508"/>
      <c r="AW31" s="508"/>
      <c r="AX31" s="508"/>
      <c r="AY31" s="508"/>
      <c r="AZ31" s="508"/>
      <c r="BA31" s="508"/>
      <c r="BB31" s="508"/>
      <c r="BC31" s="508"/>
      <c r="BD31" s="508"/>
      <c r="BE31" s="508"/>
      <c r="BF31" s="508"/>
      <c r="BG31" s="508"/>
      <c r="BH31" s="508"/>
      <c r="BI31" s="508"/>
      <c r="BJ31" s="508"/>
      <c r="BK31" s="508"/>
      <c r="BL31" s="508"/>
      <c r="BM31" s="508"/>
      <c r="BN31" s="508"/>
      <c r="BO31" s="508"/>
      <c r="BP31" s="508"/>
      <c r="BQ31" s="508"/>
      <c r="BR31" s="508"/>
      <c r="BS31" s="508"/>
      <c r="BT31" s="508"/>
      <c r="BU31" s="508"/>
      <c r="BV31" s="508"/>
      <c r="BW31" s="508"/>
      <c r="BX31" s="508"/>
      <c r="BY31" s="508"/>
      <c r="BZ31" s="508"/>
      <c r="CA31" s="508"/>
      <c r="CB31" s="508"/>
      <c r="CC31" s="508"/>
      <c r="CD31" s="508"/>
      <c r="CE31" s="508"/>
      <c r="CF31" s="508"/>
      <c r="CG31" s="508"/>
      <c r="CH31" s="508"/>
      <c r="CI31" s="508"/>
      <c r="CJ31" s="508"/>
      <c r="CK31" s="508"/>
      <c r="CL31" s="508"/>
      <c r="CM31" s="508"/>
      <c r="CN31" s="508"/>
      <c r="CO31" s="508"/>
      <c r="CP31" s="508"/>
      <c r="CQ31" s="508"/>
      <c r="CR31" s="508"/>
      <c r="CS31" s="508"/>
      <c r="CT31" s="508"/>
      <c r="CU31" s="508"/>
      <c r="CV31" s="508"/>
      <c r="CW31" s="508"/>
      <c r="CX31" s="509"/>
      <c r="CY31" s="509"/>
      <c r="CZ31" s="509"/>
      <c r="DA31" s="510"/>
      <c r="DB31" s="511"/>
      <c r="DC31" s="511"/>
      <c r="DD31" s="511"/>
      <c r="DE31" s="511"/>
      <c r="DF31" s="511"/>
      <c r="DG31" s="511"/>
      <c r="DH31" s="511"/>
      <c r="DI31" s="511"/>
      <c r="DJ31" s="511"/>
      <c r="DK31" s="501">
        <f t="shared" si="0"/>
        <v>31713726998</v>
      </c>
      <c r="DL31" s="502">
        <f t="shared" si="1"/>
        <v>0</v>
      </c>
      <c r="DM31" s="503">
        <f t="shared" si="5"/>
        <v>31713726998</v>
      </c>
      <c r="DN31" s="404">
        <f t="shared" si="8"/>
        <v>31713726998</v>
      </c>
      <c r="DY31" s="504"/>
    </row>
    <row r="32" spans="1:129" ht="18" customHeight="1" x14ac:dyDescent="0.5">
      <c r="A32" s="399" t="str">
        <f t="shared" si="4"/>
        <v>13</v>
      </c>
      <c r="B32" s="493">
        <v>130026</v>
      </c>
      <c r="C32" s="494" t="s">
        <v>820</v>
      </c>
      <c r="D32" s="505">
        <v>0</v>
      </c>
      <c r="E32" s="495">
        <v>0</v>
      </c>
      <c r="F32" s="507"/>
      <c r="G32" s="507"/>
      <c r="H32" s="507"/>
      <c r="I32" s="507"/>
      <c r="J32" s="507"/>
      <c r="K32" s="508">
        <f t="shared" si="7"/>
        <v>0</v>
      </c>
      <c r="L32" s="508"/>
      <c r="M32" s="508"/>
      <c r="N32" s="508"/>
      <c r="O32" s="508"/>
      <c r="P32" s="508"/>
      <c r="Q32" s="508"/>
      <c r="R32" s="508"/>
      <c r="S32" s="508"/>
      <c r="T32" s="508"/>
      <c r="U32" s="508"/>
      <c r="V32" s="508"/>
      <c r="W32" s="508"/>
      <c r="X32" s="508"/>
      <c r="Y32" s="508"/>
      <c r="Z32" s="508"/>
      <c r="AA32" s="508"/>
      <c r="AB32" s="508"/>
      <c r="AC32" s="508"/>
      <c r="AD32" s="508"/>
      <c r="AE32" s="508"/>
      <c r="AF32" s="508"/>
      <c r="AG32" s="508"/>
      <c r="AH32" s="508"/>
      <c r="AI32" s="508"/>
      <c r="AJ32" s="508"/>
      <c r="AK32" s="508"/>
      <c r="AL32" s="508"/>
      <c r="AM32" s="508"/>
      <c r="AN32" s="508"/>
      <c r="AO32" s="508"/>
      <c r="AP32" s="508"/>
      <c r="AQ32" s="508"/>
      <c r="AR32" s="508"/>
      <c r="AS32" s="508"/>
      <c r="AT32" s="508"/>
      <c r="AU32" s="508"/>
      <c r="AV32" s="508"/>
      <c r="AW32" s="508"/>
      <c r="AX32" s="508"/>
      <c r="AY32" s="508"/>
      <c r="AZ32" s="508"/>
      <c r="BA32" s="508"/>
      <c r="BB32" s="508"/>
      <c r="BC32" s="508"/>
      <c r="BD32" s="508"/>
      <c r="BE32" s="508"/>
      <c r="BF32" s="508"/>
      <c r="BG32" s="508"/>
      <c r="BH32" s="508"/>
      <c r="BI32" s="508"/>
      <c r="BJ32" s="508"/>
      <c r="BK32" s="508"/>
      <c r="BL32" s="508"/>
      <c r="BM32" s="508"/>
      <c r="BN32" s="508"/>
      <c r="BO32" s="508"/>
      <c r="BP32" s="508"/>
      <c r="BQ32" s="508"/>
      <c r="BR32" s="508"/>
      <c r="BS32" s="508"/>
      <c r="BT32" s="508"/>
      <c r="BU32" s="508"/>
      <c r="BV32" s="508"/>
      <c r="BW32" s="508"/>
      <c r="BX32" s="508"/>
      <c r="BY32" s="508"/>
      <c r="BZ32" s="508"/>
      <c r="CA32" s="508"/>
      <c r="CB32" s="508"/>
      <c r="CC32" s="508"/>
      <c r="CD32" s="508"/>
      <c r="CE32" s="508"/>
      <c r="CF32" s="508"/>
      <c r="CG32" s="508"/>
      <c r="CH32" s="508"/>
      <c r="CI32" s="508"/>
      <c r="CJ32" s="508"/>
      <c r="CK32" s="508"/>
      <c r="CL32" s="508"/>
      <c r="CM32" s="508"/>
      <c r="CN32" s="508"/>
      <c r="CO32" s="508"/>
      <c r="CP32" s="508"/>
      <c r="CQ32" s="508"/>
      <c r="CR32" s="508"/>
      <c r="CS32" s="508"/>
      <c r="CT32" s="508"/>
      <c r="CU32" s="508"/>
      <c r="CV32" s="508"/>
      <c r="CW32" s="508"/>
      <c r="CX32" s="509"/>
      <c r="CY32" s="509"/>
      <c r="CZ32" s="509"/>
      <c r="DA32" s="510"/>
      <c r="DB32" s="511"/>
      <c r="DC32" s="511"/>
      <c r="DD32" s="511"/>
      <c r="DE32" s="511"/>
      <c r="DF32" s="511"/>
      <c r="DG32" s="511"/>
      <c r="DH32" s="511"/>
      <c r="DI32" s="511"/>
      <c r="DJ32" s="511"/>
      <c r="DK32" s="501">
        <f t="shared" si="0"/>
        <v>0</v>
      </c>
      <c r="DL32" s="502">
        <f t="shared" si="1"/>
        <v>0</v>
      </c>
      <c r="DM32" s="503">
        <f t="shared" si="5"/>
        <v>0</v>
      </c>
      <c r="DN32" s="404">
        <f t="shared" si="8"/>
        <v>-9415969012653.75</v>
      </c>
      <c r="DY32" s="504"/>
    </row>
    <row r="33" spans="1:129" ht="25.15" customHeight="1" x14ac:dyDescent="0.5">
      <c r="A33" s="399" t="str">
        <f t="shared" si="4"/>
        <v>13</v>
      </c>
      <c r="B33" s="493">
        <v>130500</v>
      </c>
      <c r="C33" s="494" t="s">
        <v>821</v>
      </c>
      <c r="D33" s="505">
        <v>0</v>
      </c>
      <c r="E33" s="495">
        <v>101000433668</v>
      </c>
      <c r="F33" s="507"/>
      <c r="G33" s="507"/>
      <c r="H33" s="507"/>
      <c r="I33" s="507"/>
      <c r="J33" s="507"/>
      <c r="K33" s="520">
        <f t="shared" si="7"/>
        <v>-101000433668</v>
      </c>
      <c r="L33" s="508"/>
      <c r="M33" s="508"/>
      <c r="N33" s="508"/>
      <c r="O33" s="508"/>
      <c r="P33" s="508"/>
      <c r="Q33" s="508"/>
      <c r="R33" s="508"/>
      <c r="S33" s="508"/>
      <c r="T33" s="508"/>
      <c r="U33" s="508"/>
      <c r="V33" s="508"/>
      <c r="W33" s="508"/>
      <c r="X33" s="508"/>
      <c r="Y33" s="508"/>
      <c r="Z33" s="508"/>
      <c r="AA33" s="508"/>
      <c r="AB33" s="508"/>
      <c r="AC33" s="508"/>
      <c r="AD33" s="508"/>
      <c r="AE33" s="508"/>
      <c r="AF33" s="508"/>
      <c r="AG33" s="508"/>
      <c r="AH33" s="508"/>
      <c r="AI33" s="508"/>
      <c r="AJ33" s="508"/>
      <c r="AK33" s="508"/>
      <c r="AL33" s="508"/>
      <c r="AM33" s="508"/>
      <c r="AN33" s="508"/>
      <c r="AO33" s="508"/>
      <c r="AP33" s="508"/>
      <c r="AQ33" s="508"/>
      <c r="AR33" s="508"/>
      <c r="AS33" s="508"/>
      <c r="AT33" s="508"/>
      <c r="AU33" s="508"/>
      <c r="AV33" s="508"/>
      <c r="AW33" s="508"/>
      <c r="AX33" s="508"/>
      <c r="AY33" s="508"/>
      <c r="AZ33" s="508"/>
      <c r="BA33" s="508"/>
      <c r="BB33" s="508"/>
      <c r="BC33" s="508"/>
      <c r="BD33" s="508"/>
      <c r="BE33" s="508"/>
      <c r="BF33" s="508"/>
      <c r="BG33" s="508"/>
      <c r="BH33" s="508"/>
      <c r="BI33" s="508"/>
      <c r="BJ33" s="508"/>
      <c r="BK33" s="508"/>
      <c r="BL33" s="508"/>
      <c r="BM33" s="508"/>
      <c r="BN33" s="508"/>
      <c r="BO33" s="508"/>
      <c r="BP33" s="508"/>
      <c r="BQ33" s="508"/>
      <c r="BR33" s="508"/>
      <c r="BS33" s="508"/>
      <c r="BT33" s="508"/>
      <c r="BU33" s="508"/>
      <c r="BV33" s="508"/>
      <c r="BW33" s="508"/>
      <c r="BX33" s="508"/>
      <c r="BY33" s="508"/>
      <c r="BZ33" s="508"/>
      <c r="CA33" s="508"/>
      <c r="CB33" s="508"/>
      <c r="CC33" s="508"/>
      <c r="CD33" s="508"/>
      <c r="CE33" s="508"/>
      <c r="CF33" s="508"/>
      <c r="CG33" s="508"/>
      <c r="CH33" s="508"/>
      <c r="CI33" s="508"/>
      <c r="CJ33" s="508"/>
      <c r="CK33" s="508"/>
      <c r="CL33" s="508"/>
      <c r="CM33" s="508"/>
      <c r="CN33" s="508"/>
      <c r="CO33" s="508"/>
      <c r="CP33" s="508"/>
      <c r="CQ33" s="508"/>
      <c r="CR33" s="508"/>
      <c r="CS33" s="508"/>
      <c r="CT33" s="508"/>
      <c r="CU33" s="508"/>
      <c r="CV33" s="508"/>
      <c r="CW33" s="508"/>
      <c r="CX33" s="509"/>
      <c r="CY33" s="509"/>
      <c r="CZ33" s="509"/>
      <c r="DA33" s="510"/>
      <c r="DB33" s="511"/>
      <c r="DC33" s="511"/>
      <c r="DD33" s="511"/>
      <c r="DE33" s="511"/>
      <c r="DF33" s="511"/>
      <c r="DG33" s="511"/>
      <c r="DH33" s="511"/>
      <c r="DI33" s="511"/>
      <c r="DJ33" s="511"/>
      <c r="DK33" s="501">
        <f t="shared" si="0"/>
        <v>-101000433668</v>
      </c>
      <c r="DL33" s="502">
        <f t="shared" si="1"/>
        <v>0</v>
      </c>
      <c r="DM33" s="503">
        <f>-SUM(F33:DJ33)</f>
        <v>101000433668</v>
      </c>
      <c r="DN33" s="404">
        <f t="shared" si="8"/>
        <v>100959838964</v>
      </c>
      <c r="DY33" s="504"/>
    </row>
    <row r="34" spans="1:129" ht="18" customHeight="1" x14ac:dyDescent="0.5">
      <c r="A34" s="399" t="str">
        <f t="shared" si="4"/>
        <v>14</v>
      </c>
      <c r="B34" s="493">
        <v>140001</v>
      </c>
      <c r="C34" s="494" t="s">
        <v>822</v>
      </c>
      <c r="D34" s="505">
        <v>0</v>
      </c>
      <c r="E34" s="495">
        <v>0</v>
      </c>
      <c r="F34" s="507"/>
      <c r="G34" s="507"/>
      <c r="H34" s="507"/>
      <c r="I34" s="507"/>
      <c r="J34" s="507"/>
      <c r="K34" s="508"/>
      <c r="L34" s="508"/>
      <c r="M34" s="508"/>
      <c r="N34" s="508"/>
      <c r="O34" s="508"/>
      <c r="P34" s="508"/>
      <c r="Q34" s="508"/>
      <c r="R34" s="508"/>
      <c r="S34" s="508"/>
      <c r="T34" s="508"/>
      <c r="U34" s="508"/>
      <c r="V34" s="508"/>
      <c r="W34" s="508"/>
      <c r="X34" s="508"/>
      <c r="Y34" s="508"/>
      <c r="Z34" s="508"/>
      <c r="AA34" s="508"/>
      <c r="AB34" s="508"/>
      <c r="AC34" s="508"/>
      <c r="AD34" s="508"/>
      <c r="AE34" s="508"/>
      <c r="AF34" s="508"/>
      <c r="AG34" s="508"/>
      <c r="AH34" s="508"/>
      <c r="AI34" s="508"/>
      <c r="AJ34" s="508"/>
      <c r="AK34" s="508"/>
      <c r="AL34" s="508"/>
      <c r="AM34" s="508"/>
      <c r="AN34" s="508"/>
      <c r="AO34" s="508"/>
      <c r="AP34" s="508"/>
      <c r="AQ34" s="508"/>
      <c r="AR34" s="508"/>
      <c r="AS34" s="508"/>
      <c r="AT34" s="508"/>
      <c r="AU34" s="508"/>
      <c r="AV34" s="508"/>
      <c r="AW34" s="508"/>
      <c r="AX34" s="508"/>
      <c r="AY34" s="508"/>
      <c r="AZ34" s="508"/>
      <c r="BA34" s="508"/>
      <c r="BB34" s="508"/>
      <c r="BC34" s="508"/>
      <c r="BD34" s="508"/>
      <c r="BE34" s="508"/>
      <c r="BF34" s="508"/>
      <c r="BG34" s="508"/>
      <c r="BH34" s="508"/>
      <c r="BI34" s="508"/>
      <c r="BJ34" s="508"/>
      <c r="BK34" s="508"/>
      <c r="BL34" s="508"/>
      <c r="BM34" s="508"/>
      <c r="BN34" s="508"/>
      <c r="BO34" s="508"/>
      <c r="BP34" s="508"/>
      <c r="BQ34" s="508"/>
      <c r="BR34" s="508"/>
      <c r="BS34" s="508"/>
      <c r="BT34" s="508"/>
      <c r="BU34" s="508"/>
      <c r="BV34" s="508"/>
      <c r="BW34" s="508"/>
      <c r="BX34" s="508"/>
      <c r="BY34" s="508"/>
      <c r="BZ34" s="508"/>
      <c r="CA34" s="508"/>
      <c r="CB34" s="508"/>
      <c r="CC34" s="508"/>
      <c r="CD34" s="508"/>
      <c r="CE34" s="508"/>
      <c r="CF34" s="508"/>
      <c r="CG34" s="508"/>
      <c r="CH34" s="508"/>
      <c r="CI34" s="508"/>
      <c r="CJ34" s="508"/>
      <c r="CK34" s="508"/>
      <c r="CL34" s="508"/>
      <c r="CM34" s="508"/>
      <c r="CN34" s="508"/>
      <c r="CO34" s="508"/>
      <c r="CP34" s="508"/>
      <c r="CQ34" s="508"/>
      <c r="CR34" s="508"/>
      <c r="CS34" s="508"/>
      <c r="CT34" s="508"/>
      <c r="CU34" s="508"/>
      <c r="CV34" s="508"/>
      <c r="CW34" s="508"/>
      <c r="CX34" s="509"/>
      <c r="CY34" s="509"/>
      <c r="CZ34" s="509"/>
      <c r="DA34" s="510"/>
      <c r="DB34" s="511"/>
      <c r="DC34" s="511"/>
      <c r="DD34" s="511"/>
      <c r="DE34" s="511"/>
      <c r="DF34" s="511"/>
      <c r="DG34" s="511"/>
      <c r="DH34" s="511"/>
      <c r="DI34" s="511"/>
      <c r="DJ34" s="511"/>
      <c r="DK34" s="501">
        <f t="shared" si="0"/>
        <v>0</v>
      </c>
      <c r="DL34" s="502">
        <f t="shared" si="1"/>
        <v>0</v>
      </c>
      <c r="DM34" s="503">
        <f t="shared" ref="DM34:DM53" si="9">SUM(F34:DJ34)</f>
        <v>0</v>
      </c>
      <c r="DN34" s="404">
        <f t="shared" si="8"/>
        <v>-68082723542</v>
      </c>
      <c r="DY34" s="504"/>
    </row>
    <row r="35" spans="1:129" ht="18" customHeight="1" x14ac:dyDescent="0.5">
      <c r="A35" s="399" t="str">
        <f t="shared" si="4"/>
        <v>14</v>
      </c>
      <c r="B35" s="493">
        <v>140002</v>
      </c>
      <c r="C35" s="494" t="s">
        <v>823</v>
      </c>
      <c r="D35" s="506">
        <v>1546389147930</v>
      </c>
      <c r="E35" s="495">
        <v>0</v>
      </c>
      <c r="F35" s="507"/>
      <c r="G35" s="507"/>
      <c r="H35" s="507"/>
      <c r="I35" s="507"/>
      <c r="J35" s="507"/>
      <c r="K35" s="521">
        <f>1495948444700+50000000000</f>
        <v>1545948444700</v>
      </c>
      <c r="L35" s="508"/>
      <c r="M35" s="508"/>
      <c r="N35" s="508"/>
      <c r="O35" s="522">
        <f>440743230+603876</f>
        <v>441347106</v>
      </c>
      <c r="P35" s="522"/>
      <c r="Q35" s="522"/>
      <c r="R35" s="522"/>
      <c r="S35" s="508"/>
      <c r="T35" s="508"/>
      <c r="U35" s="508"/>
      <c r="V35" s="508"/>
      <c r="W35" s="508"/>
      <c r="X35" s="508"/>
      <c r="Y35" s="508"/>
      <c r="Z35" s="508"/>
      <c r="AA35" s="508"/>
      <c r="AB35" s="508"/>
      <c r="AC35" s="508"/>
      <c r="AD35" s="508"/>
      <c r="AE35" s="508"/>
      <c r="AF35" s="508"/>
      <c r="AG35" s="508"/>
      <c r="AH35" s="508"/>
      <c r="AI35" s="508"/>
      <c r="AJ35" s="508"/>
      <c r="AK35" s="508"/>
      <c r="AL35" s="508"/>
      <c r="AM35" s="508"/>
      <c r="AN35" s="508"/>
      <c r="AO35" s="508"/>
      <c r="AP35" s="508"/>
      <c r="AQ35" s="508"/>
      <c r="AR35" s="508"/>
      <c r="AS35" s="508"/>
      <c r="AT35" s="508"/>
      <c r="AU35" s="508"/>
      <c r="AV35" s="508"/>
      <c r="AW35" s="508"/>
      <c r="AX35" s="508"/>
      <c r="AY35" s="508"/>
      <c r="AZ35" s="508"/>
      <c r="BA35" s="508"/>
      <c r="BB35" s="508"/>
      <c r="BC35" s="508"/>
      <c r="BD35" s="508"/>
      <c r="BE35" s="508"/>
      <c r="BF35" s="508"/>
      <c r="BG35" s="508"/>
      <c r="BH35" s="508"/>
      <c r="BI35" s="508"/>
      <c r="BJ35" s="508">
        <f>E29</f>
        <v>0</v>
      </c>
      <c r="BK35" s="508"/>
      <c r="BL35" s="508"/>
      <c r="BM35" s="508"/>
      <c r="BN35" s="508"/>
      <c r="BO35" s="508"/>
      <c r="BP35" s="508"/>
      <c r="BQ35" s="508"/>
      <c r="BR35" s="508"/>
      <c r="BS35" s="508"/>
      <c r="BT35" s="508"/>
      <c r="BU35" s="508"/>
      <c r="BV35" s="508"/>
      <c r="BW35" s="508"/>
      <c r="BX35" s="508"/>
      <c r="BY35" s="508"/>
      <c r="BZ35" s="508"/>
      <c r="CA35" s="508"/>
      <c r="CB35" s="508"/>
      <c r="CC35" s="508"/>
      <c r="CD35" s="508"/>
      <c r="CE35" s="508"/>
      <c r="CF35" s="508"/>
      <c r="CG35" s="508"/>
      <c r="CH35" s="508"/>
      <c r="CI35" s="508"/>
      <c r="CJ35" s="508"/>
      <c r="CK35" s="508"/>
      <c r="CL35" s="508"/>
      <c r="CM35" s="508"/>
      <c r="CN35" s="508"/>
      <c r="CO35" s="508"/>
      <c r="CP35" s="508"/>
      <c r="CQ35" s="508"/>
      <c r="CR35" s="508"/>
      <c r="CS35" s="508"/>
      <c r="CT35" s="508"/>
      <c r="CU35" s="508"/>
      <c r="CV35" s="508"/>
      <c r="CW35" s="508"/>
      <c r="CX35" s="509"/>
      <c r="CY35" s="509"/>
      <c r="CZ35" s="509"/>
      <c r="DA35" s="510"/>
      <c r="DB35" s="511"/>
      <c r="DC35" s="511"/>
      <c r="DD35" s="511"/>
      <c r="DE35" s="511"/>
      <c r="DF35" s="511"/>
      <c r="DG35" s="511"/>
      <c r="DH35" s="511"/>
      <c r="DI35" s="511"/>
      <c r="DJ35" s="511"/>
      <c r="DK35" s="501">
        <f t="shared" si="0"/>
        <v>1546389791806</v>
      </c>
      <c r="DL35" s="502">
        <f t="shared" si="1"/>
        <v>-643876</v>
      </c>
      <c r="DM35" s="503">
        <f t="shared" si="9"/>
        <v>1546389791806</v>
      </c>
      <c r="DN35" s="404">
        <f t="shared" si="8"/>
        <v>1444266151079</v>
      </c>
      <c r="DY35" s="504"/>
    </row>
    <row r="36" spans="1:129" ht="18" customHeight="1" x14ac:dyDescent="0.5">
      <c r="A36" s="399" t="str">
        <f t="shared" si="4"/>
        <v>14</v>
      </c>
      <c r="B36" s="493">
        <v>140003</v>
      </c>
      <c r="C36" s="494" t="s">
        <v>824</v>
      </c>
      <c r="D36" s="505">
        <v>0</v>
      </c>
      <c r="E36" s="495">
        <v>0</v>
      </c>
      <c r="F36" s="507"/>
      <c r="G36" s="507"/>
      <c r="H36" s="507"/>
      <c r="I36" s="507"/>
      <c r="J36" s="507"/>
      <c r="K36" s="508"/>
      <c r="L36" s="508"/>
      <c r="M36" s="508"/>
      <c r="N36" s="508"/>
      <c r="O36" s="508"/>
      <c r="P36" s="508"/>
      <c r="Q36" s="508"/>
      <c r="R36" s="508"/>
      <c r="S36" s="508"/>
      <c r="T36" s="508"/>
      <c r="U36" s="508"/>
      <c r="V36" s="508"/>
      <c r="W36" s="508"/>
      <c r="X36" s="508"/>
      <c r="Y36" s="508"/>
      <c r="Z36" s="508"/>
      <c r="AA36" s="508"/>
      <c r="AB36" s="508"/>
      <c r="AC36" s="508"/>
      <c r="AD36" s="508"/>
      <c r="AE36" s="508"/>
      <c r="AF36" s="508"/>
      <c r="AG36" s="508"/>
      <c r="AH36" s="508"/>
      <c r="AI36" s="508"/>
      <c r="AJ36" s="508"/>
      <c r="AK36" s="508"/>
      <c r="AL36" s="508"/>
      <c r="AM36" s="508"/>
      <c r="AN36" s="508"/>
      <c r="AO36" s="508"/>
      <c r="AP36" s="508"/>
      <c r="AQ36" s="508"/>
      <c r="AR36" s="508"/>
      <c r="AS36" s="508"/>
      <c r="AT36" s="508"/>
      <c r="AU36" s="508"/>
      <c r="AV36" s="508"/>
      <c r="AW36" s="508"/>
      <c r="AX36" s="508"/>
      <c r="AY36" s="508"/>
      <c r="AZ36" s="508"/>
      <c r="BA36" s="508"/>
      <c r="BB36" s="508"/>
      <c r="BC36" s="508"/>
      <c r="BD36" s="508"/>
      <c r="BE36" s="508"/>
      <c r="BF36" s="508"/>
      <c r="BG36" s="508"/>
      <c r="BH36" s="508"/>
      <c r="BI36" s="508"/>
      <c r="BJ36" s="508"/>
      <c r="BK36" s="508"/>
      <c r="BL36" s="508"/>
      <c r="BM36" s="508"/>
      <c r="BN36" s="508"/>
      <c r="BO36" s="508"/>
      <c r="BP36" s="508"/>
      <c r="BQ36" s="508"/>
      <c r="BR36" s="508"/>
      <c r="BS36" s="508"/>
      <c r="BT36" s="508"/>
      <c r="BU36" s="508"/>
      <c r="BV36" s="508"/>
      <c r="BW36" s="508"/>
      <c r="BX36" s="508"/>
      <c r="BY36" s="508"/>
      <c r="BZ36" s="508"/>
      <c r="CA36" s="508"/>
      <c r="CB36" s="508"/>
      <c r="CC36" s="508"/>
      <c r="CD36" s="508"/>
      <c r="CE36" s="508"/>
      <c r="CF36" s="508"/>
      <c r="CG36" s="508"/>
      <c r="CH36" s="508"/>
      <c r="CI36" s="508"/>
      <c r="CJ36" s="508"/>
      <c r="CK36" s="508"/>
      <c r="CL36" s="508"/>
      <c r="CM36" s="508"/>
      <c r="CN36" s="508"/>
      <c r="CO36" s="508"/>
      <c r="CP36" s="508"/>
      <c r="CQ36" s="508"/>
      <c r="CR36" s="508"/>
      <c r="CS36" s="508"/>
      <c r="CT36" s="508"/>
      <c r="CU36" s="508"/>
      <c r="CV36" s="508"/>
      <c r="CW36" s="508"/>
      <c r="CX36" s="509"/>
      <c r="CY36" s="509"/>
      <c r="CZ36" s="509"/>
      <c r="DA36" s="510"/>
      <c r="DB36" s="511"/>
      <c r="DC36" s="511"/>
      <c r="DD36" s="511"/>
      <c r="DE36" s="511"/>
      <c r="DF36" s="511"/>
      <c r="DG36" s="511"/>
      <c r="DH36" s="511"/>
      <c r="DI36" s="511"/>
      <c r="DJ36" s="511"/>
      <c r="DK36" s="501">
        <f t="shared" si="0"/>
        <v>0</v>
      </c>
      <c r="DL36" s="502">
        <f t="shared" si="1"/>
        <v>0</v>
      </c>
      <c r="DM36" s="503">
        <f t="shared" si="9"/>
        <v>0</v>
      </c>
      <c r="DN36" s="404">
        <f t="shared" si="8"/>
        <v>-473901209953</v>
      </c>
      <c r="DY36" s="504"/>
    </row>
    <row r="37" spans="1:129" ht="20.25" customHeight="1" x14ac:dyDescent="0.5">
      <c r="A37" s="399" t="str">
        <f t="shared" si="4"/>
        <v>14</v>
      </c>
      <c r="B37" s="493">
        <v>140019</v>
      </c>
      <c r="C37" s="494" t="s">
        <v>825</v>
      </c>
      <c r="D37" s="505">
        <v>0</v>
      </c>
      <c r="E37" s="495">
        <v>0</v>
      </c>
      <c r="F37" s="507"/>
      <c r="G37" s="507"/>
      <c r="H37" s="507"/>
      <c r="I37" s="507"/>
      <c r="J37" s="507"/>
      <c r="K37" s="508"/>
      <c r="L37" s="508"/>
      <c r="M37" s="508"/>
      <c r="N37" s="508"/>
      <c r="O37" s="508"/>
      <c r="P37" s="508"/>
      <c r="Q37" s="508"/>
      <c r="R37" s="508"/>
      <c r="S37" s="508"/>
      <c r="T37" s="508"/>
      <c r="U37" s="508"/>
      <c r="V37" s="508"/>
      <c r="W37" s="508"/>
      <c r="X37" s="508"/>
      <c r="Y37" s="508"/>
      <c r="Z37" s="508"/>
      <c r="AA37" s="508"/>
      <c r="AB37" s="508"/>
      <c r="AC37" s="508"/>
      <c r="AD37" s="508"/>
      <c r="AE37" s="508"/>
      <c r="AF37" s="508"/>
      <c r="AG37" s="508"/>
      <c r="AH37" s="508"/>
      <c r="AI37" s="508"/>
      <c r="AJ37" s="508"/>
      <c r="AK37" s="508"/>
      <c r="AL37" s="508"/>
      <c r="AM37" s="508"/>
      <c r="AN37" s="508"/>
      <c r="AO37" s="508"/>
      <c r="AP37" s="508"/>
      <c r="AQ37" s="508"/>
      <c r="AR37" s="508"/>
      <c r="AS37" s="508"/>
      <c r="AT37" s="508"/>
      <c r="AU37" s="508"/>
      <c r="AV37" s="508"/>
      <c r="AW37" s="508"/>
      <c r="AX37" s="508"/>
      <c r="AY37" s="508"/>
      <c r="AZ37" s="508"/>
      <c r="BA37" s="508"/>
      <c r="BB37" s="508"/>
      <c r="BC37" s="508"/>
      <c r="BD37" s="508"/>
      <c r="BE37" s="508"/>
      <c r="BF37" s="508"/>
      <c r="BG37" s="508"/>
      <c r="BH37" s="508"/>
      <c r="BI37" s="508"/>
      <c r="BJ37" s="508"/>
      <c r="BK37" s="508"/>
      <c r="BL37" s="508"/>
      <c r="BM37" s="508"/>
      <c r="BN37" s="508"/>
      <c r="BO37" s="508"/>
      <c r="BP37" s="508"/>
      <c r="BQ37" s="508"/>
      <c r="BR37" s="508"/>
      <c r="BS37" s="508"/>
      <c r="BT37" s="508"/>
      <c r="BU37" s="508"/>
      <c r="BV37" s="508"/>
      <c r="BW37" s="508"/>
      <c r="BX37" s="508"/>
      <c r="BY37" s="508"/>
      <c r="BZ37" s="508"/>
      <c r="CA37" s="508"/>
      <c r="CB37" s="508"/>
      <c r="CC37" s="508"/>
      <c r="CD37" s="508"/>
      <c r="CE37" s="508"/>
      <c r="CF37" s="508"/>
      <c r="CG37" s="508"/>
      <c r="CH37" s="508"/>
      <c r="CI37" s="508"/>
      <c r="CJ37" s="508"/>
      <c r="CK37" s="508"/>
      <c r="CL37" s="508"/>
      <c r="CM37" s="508"/>
      <c r="CN37" s="508"/>
      <c r="CO37" s="508"/>
      <c r="CP37" s="508"/>
      <c r="CQ37" s="508"/>
      <c r="CR37" s="508"/>
      <c r="CS37" s="508"/>
      <c r="CT37" s="508"/>
      <c r="CU37" s="508"/>
      <c r="CV37" s="508"/>
      <c r="CW37" s="508"/>
      <c r="CX37" s="509"/>
      <c r="CY37" s="509"/>
      <c r="CZ37" s="509"/>
      <c r="DA37" s="510"/>
      <c r="DB37" s="511"/>
      <c r="DC37" s="511"/>
      <c r="DD37" s="511"/>
      <c r="DE37" s="511"/>
      <c r="DF37" s="511"/>
      <c r="DG37" s="511"/>
      <c r="DH37" s="511"/>
      <c r="DI37" s="511"/>
      <c r="DJ37" s="511"/>
      <c r="DK37" s="501">
        <f t="shared" si="0"/>
        <v>0</v>
      </c>
      <c r="DL37" s="502">
        <f t="shared" si="1"/>
        <v>0</v>
      </c>
      <c r="DM37" s="503">
        <f t="shared" si="9"/>
        <v>0</v>
      </c>
      <c r="DN37" s="404">
        <f t="shared" si="8"/>
        <v>-31713726998</v>
      </c>
      <c r="DY37" s="504"/>
    </row>
    <row r="38" spans="1:129" ht="20.25" customHeight="1" x14ac:dyDescent="0.5">
      <c r="A38" s="399" t="str">
        <f t="shared" si="4"/>
        <v>14</v>
      </c>
      <c r="B38" s="493">
        <v>140020</v>
      </c>
      <c r="C38" s="494" t="s">
        <v>826</v>
      </c>
      <c r="D38" s="523">
        <v>222260000</v>
      </c>
      <c r="E38" s="495">
        <v>0</v>
      </c>
      <c r="F38" s="507"/>
      <c r="G38" s="507"/>
      <c r="H38" s="507"/>
      <c r="I38" s="507"/>
      <c r="J38" s="507"/>
      <c r="K38" s="508"/>
      <c r="L38" s="508"/>
      <c r="M38" s="508"/>
      <c r="N38" s="508"/>
      <c r="O38" s="508">
        <f>D38</f>
        <v>222260000</v>
      </c>
      <c r="P38" s="508"/>
      <c r="Q38" s="508"/>
      <c r="R38" s="508"/>
      <c r="S38" s="508"/>
      <c r="T38" s="508"/>
      <c r="U38" s="508"/>
      <c r="V38" s="508"/>
      <c r="W38" s="508"/>
      <c r="X38" s="508"/>
      <c r="Y38" s="508"/>
      <c r="Z38" s="508"/>
      <c r="AA38" s="508"/>
      <c r="AB38" s="508"/>
      <c r="AC38" s="508"/>
      <c r="AD38" s="508"/>
      <c r="AE38" s="508"/>
      <c r="AF38" s="508"/>
      <c r="AG38" s="508"/>
      <c r="AH38" s="508"/>
      <c r="AI38" s="508"/>
      <c r="AJ38" s="508"/>
      <c r="AK38" s="508"/>
      <c r="AL38" s="508"/>
      <c r="AM38" s="508"/>
      <c r="AN38" s="508"/>
      <c r="AO38" s="508"/>
      <c r="AP38" s="508"/>
      <c r="AQ38" s="508"/>
      <c r="AR38" s="508"/>
      <c r="AS38" s="508"/>
      <c r="AT38" s="508"/>
      <c r="AU38" s="508"/>
      <c r="AV38" s="508"/>
      <c r="AW38" s="508"/>
      <c r="AX38" s="508"/>
      <c r="AY38" s="508"/>
      <c r="AZ38" s="508"/>
      <c r="BA38" s="508"/>
      <c r="BB38" s="508"/>
      <c r="BC38" s="508"/>
      <c r="BD38" s="508"/>
      <c r="BE38" s="508"/>
      <c r="BF38" s="508"/>
      <c r="BG38" s="508"/>
      <c r="BH38" s="508"/>
      <c r="BI38" s="508"/>
      <c r="BJ38" s="508"/>
      <c r="BK38" s="508"/>
      <c r="BL38" s="508"/>
      <c r="BM38" s="508"/>
      <c r="BN38" s="508"/>
      <c r="BO38" s="508"/>
      <c r="BP38" s="508"/>
      <c r="BQ38" s="508"/>
      <c r="BR38" s="508"/>
      <c r="BS38" s="508"/>
      <c r="BT38" s="508"/>
      <c r="BU38" s="508"/>
      <c r="BV38" s="508"/>
      <c r="BW38" s="508"/>
      <c r="BX38" s="508"/>
      <c r="BY38" s="508"/>
      <c r="BZ38" s="508"/>
      <c r="CA38" s="508"/>
      <c r="CB38" s="508"/>
      <c r="CC38" s="508"/>
      <c r="CD38" s="508"/>
      <c r="CE38" s="508"/>
      <c r="CF38" s="508"/>
      <c r="CG38" s="508"/>
      <c r="CH38" s="508"/>
      <c r="CI38" s="508"/>
      <c r="CJ38" s="508"/>
      <c r="CK38" s="508"/>
      <c r="CL38" s="508"/>
      <c r="CM38" s="508"/>
      <c r="CN38" s="508"/>
      <c r="CO38" s="508"/>
      <c r="CP38" s="508"/>
      <c r="CQ38" s="508"/>
      <c r="CR38" s="508"/>
      <c r="CS38" s="508"/>
      <c r="CT38" s="508"/>
      <c r="CU38" s="508"/>
      <c r="CV38" s="508"/>
      <c r="CW38" s="508"/>
      <c r="CX38" s="509"/>
      <c r="CY38" s="509"/>
      <c r="CZ38" s="509"/>
      <c r="DA38" s="510"/>
      <c r="DB38" s="511"/>
      <c r="DC38" s="511"/>
      <c r="DD38" s="511"/>
      <c r="DE38" s="511"/>
      <c r="DF38" s="511"/>
      <c r="DG38" s="511"/>
      <c r="DH38" s="511"/>
      <c r="DI38" s="511"/>
      <c r="DJ38" s="511"/>
      <c r="DK38" s="501">
        <f t="shared" si="0"/>
        <v>222260000</v>
      </c>
      <c r="DL38" s="502">
        <f t="shared" si="1"/>
        <v>0</v>
      </c>
      <c r="DM38" s="503">
        <f t="shared" si="9"/>
        <v>222260000</v>
      </c>
      <c r="DN38" s="404">
        <f t="shared" si="8"/>
        <v>222260000</v>
      </c>
      <c r="DY38" s="504"/>
    </row>
    <row r="39" spans="1:129" ht="18" customHeight="1" x14ac:dyDescent="0.5">
      <c r="A39" s="399" t="str">
        <f t="shared" si="4"/>
        <v>14</v>
      </c>
      <c r="B39" s="493">
        <v>140021</v>
      </c>
      <c r="C39" s="494" t="s">
        <v>827</v>
      </c>
      <c r="D39" s="505">
        <v>0</v>
      </c>
      <c r="E39" s="495">
        <v>0</v>
      </c>
      <c r="F39" s="507"/>
      <c r="G39" s="507"/>
      <c r="H39" s="507"/>
      <c r="I39" s="507"/>
      <c r="J39" s="507"/>
      <c r="K39" s="508"/>
      <c r="L39" s="508"/>
      <c r="M39" s="508"/>
      <c r="N39" s="508"/>
      <c r="O39" s="508"/>
      <c r="P39" s="508"/>
      <c r="Q39" s="508"/>
      <c r="R39" s="508"/>
      <c r="S39" s="508"/>
      <c r="T39" s="508"/>
      <c r="U39" s="508"/>
      <c r="V39" s="508"/>
      <c r="W39" s="508"/>
      <c r="X39" s="508"/>
      <c r="Y39" s="508"/>
      <c r="Z39" s="508"/>
      <c r="AA39" s="508"/>
      <c r="AB39" s="508"/>
      <c r="AC39" s="508"/>
      <c r="AD39" s="508"/>
      <c r="AE39" s="508"/>
      <c r="AF39" s="508"/>
      <c r="AG39" s="508"/>
      <c r="AH39" s="508"/>
      <c r="AI39" s="508"/>
      <c r="AJ39" s="508"/>
      <c r="AK39" s="508"/>
      <c r="AL39" s="508"/>
      <c r="AM39" s="508"/>
      <c r="AN39" s="508"/>
      <c r="AO39" s="508"/>
      <c r="AP39" s="508"/>
      <c r="AQ39" s="508"/>
      <c r="AR39" s="508"/>
      <c r="AS39" s="508"/>
      <c r="AT39" s="508"/>
      <c r="AU39" s="508"/>
      <c r="AV39" s="508"/>
      <c r="AW39" s="508"/>
      <c r="AX39" s="508"/>
      <c r="AY39" s="508"/>
      <c r="AZ39" s="508"/>
      <c r="BA39" s="508"/>
      <c r="BB39" s="508"/>
      <c r="BC39" s="508"/>
      <c r="BD39" s="508"/>
      <c r="BE39" s="508"/>
      <c r="BF39" s="508"/>
      <c r="BG39" s="508"/>
      <c r="BH39" s="508"/>
      <c r="BI39" s="508"/>
      <c r="BJ39" s="508"/>
      <c r="BK39" s="508"/>
      <c r="BL39" s="508"/>
      <c r="BM39" s="508"/>
      <c r="BN39" s="508"/>
      <c r="BO39" s="508"/>
      <c r="BP39" s="508"/>
      <c r="BQ39" s="508"/>
      <c r="BR39" s="508"/>
      <c r="BS39" s="508"/>
      <c r="BT39" s="508"/>
      <c r="BU39" s="508"/>
      <c r="BV39" s="508"/>
      <c r="BW39" s="508"/>
      <c r="BX39" s="508"/>
      <c r="BY39" s="508"/>
      <c r="BZ39" s="508"/>
      <c r="CA39" s="508"/>
      <c r="CB39" s="508"/>
      <c r="CC39" s="508"/>
      <c r="CD39" s="508"/>
      <c r="CE39" s="508"/>
      <c r="CF39" s="508"/>
      <c r="CG39" s="508"/>
      <c r="CH39" s="508"/>
      <c r="CI39" s="508"/>
      <c r="CJ39" s="508"/>
      <c r="CK39" s="508"/>
      <c r="CL39" s="508"/>
      <c r="CM39" s="508"/>
      <c r="CN39" s="508"/>
      <c r="CO39" s="508"/>
      <c r="CP39" s="508"/>
      <c r="CQ39" s="508"/>
      <c r="CR39" s="508"/>
      <c r="CS39" s="508"/>
      <c r="CT39" s="508"/>
      <c r="CU39" s="508"/>
      <c r="CV39" s="508"/>
      <c r="CW39" s="508"/>
      <c r="CX39" s="509"/>
      <c r="CY39" s="509"/>
      <c r="CZ39" s="509"/>
      <c r="DA39" s="510"/>
      <c r="DB39" s="511"/>
      <c r="DC39" s="511"/>
      <c r="DD39" s="511"/>
      <c r="DE39" s="511"/>
      <c r="DF39" s="511"/>
      <c r="DG39" s="511"/>
      <c r="DH39" s="511"/>
      <c r="DI39" s="511"/>
      <c r="DJ39" s="511"/>
      <c r="DK39" s="501">
        <f t="shared" si="0"/>
        <v>0</v>
      </c>
      <c r="DL39" s="502">
        <f t="shared" si="1"/>
        <v>0</v>
      </c>
      <c r="DM39" s="503">
        <f t="shared" si="9"/>
        <v>0</v>
      </c>
      <c r="DN39" s="404">
        <f t="shared" si="8"/>
        <v>-101000433668</v>
      </c>
      <c r="DY39" s="504"/>
    </row>
    <row r="40" spans="1:129" ht="18" customHeight="1" x14ac:dyDescent="0.5">
      <c r="A40" s="399" t="str">
        <f t="shared" si="4"/>
        <v>14</v>
      </c>
      <c r="B40" s="493">
        <v>140022</v>
      </c>
      <c r="C40" s="494" t="s">
        <v>828</v>
      </c>
      <c r="D40" s="506">
        <v>70022578885</v>
      </c>
      <c r="E40" s="495">
        <v>0</v>
      </c>
      <c r="F40" s="507"/>
      <c r="G40" s="507"/>
      <c r="H40" s="507"/>
      <c r="I40" s="507"/>
      <c r="J40" s="507"/>
      <c r="K40" s="508"/>
      <c r="L40" s="508"/>
      <c r="M40" s="508"/>
      <c r="N40" s="508"/>
      <c r="O40" s="508">
        <f>D40</f>
        <v>70022578885</v>
      </c>
      <c r="P40" s="508"/>
      <c r="Q40" s="508"/>
      <c r="R40" s="508"/>
      <c r="S40" s="508"/>
      <c r="T40" s="508"/>
      <c r="U40" s="508"/>
      <c r="V40" s="508"/>
      <c r="W40" s="508"/>
      <c r="X40" s="508"/>
      <c r="Y40" s="508"/>
      <c r="Z40" s="508"/>
      <c r="AA40" s="508"/>
      <c r="AB40" s="508"/>
      <c r="AC40" s="508"/>
      <c r="AD40" s="508"/>
      <c r="AE40" s="508"/>
      <c r="AF40" s="508"/>
      <c r="AG40" s="508"/>
      <c r="AH40" s="508"/>
      <c r="AI40" s="508"/>
      <c r="AJ40" s="508"/>
      <c r="AK40" s="508"/>
      <c r="AL40" s="508"/>
      <c r="AM40" s="508"/>
      <c r="AN40" s="508"/>
      <c r="AO40" s="508"/>
      <c r="AP40" s="508"/>
      <c r="AQ40" s="508"/>
      <c r="AR40" s="508"/>
      <c r="AS40" s="508"/>
      <c r="AT40" s="508"/>
      <c r="AU40" s="508"/>
      <c r="AV40" s="508"/>
      <c r="AW40" s="508"/>
      <c r="AX40" s="508"/>
      <c r="AY40" s="508"/>
      <c r="AZ40" s="508"/>
      <c r="BA40" s="508"/>
      <c r="BB40" s="508"/>
      <c r="BC40" s="508"/>
      <c r="BD40" s="508"/>
      <c r="BE40" s="508"/>
      <c r="BF40" s="508"/>
      <c r="BG40" s="508"/>
      <c r="BH40" s="508"/>
      <c r="BI40" s="508"/>
      <c r="BJ40" s="508"/>
      <c r="BK40" s="508"/>
      <c r="BL40" s="508"/>
      <c r="BM40" s="508"/>
      <c r="BN40" s="508"/>
      <c r="BO40" s="508"/>
      <c r="BP40" s="508"/>
      <c r="BQ40" s="508"/>
      <c r="BR40" s="508"/>
      <c r="BS40" s="508"/>
      <c r="BT40" s="508"/>
      <c r="BU40" s="508"/>
      <c r="BV40" s="508"/>
      <c r="BW40" s="508"/>
      <c r="BX40" s="508"/>
      <c r="BY40" s="508"/>
      <c r="BZ40" s="508"/>
      <c r="CA40" s="508"/>
      <c r="CB40" s="508"/>
      <c r="CC40" s="508"/>
      <c r="CD40" s="508"/>
      <c r="CE40" s="508"/>
      <c r="CF40" s="508"/>
      <c r="CG40" s="508"/>
      <c r="CH40" s="508"/>
      <c r="CI40" s="508"/>
      <c r="CJ40" s="508"/>
      <c r="CK40" s="508"/>
      <c r="CL40" s="508"/>
      <c r="CM40" s="508"/>
      <c r="CN40" s="508"/>
      <c r="CO40" s="508"/>
      <c r="CP40" s="508"/>
      <c r="CQ40" s="508"/>
      <c r="CR40" s="508"/>
      <c r="CS40" s="508"/>
      <c r="CT40" s="508"/>
      <c r="CU40" s="508"/>
      <c r="CV40" s="508"/>
      <c r="CW40" s="508"/>
      <c r="CX40" s="509"/>
      <c r="CY40" s="509"/>
      <c r="CZ40" s="509"/>
      <c r="DA40" s="510"/>
      <c r="DB40" s="511"/>
      <c r="DC40" s="511"/>
      <c r="DD40" s="511"/>
      <c r="DE40" s="511"/>
      <c r="DF40" s="511"/>
      <c r="DG40" s="511"/>
      <c r="DH40" s="511"/>
      <c r="DI40" s="511"/>
      <c r="DJ40" s="511"/>
      <c r="DK40" s="501">
        <f t="shared" si="0"/>
        <v>70022578885</v>
      </c>
      <c r="DL40" s="502">
        <f t="shared" si="1"/>
        <v>0</v>
      </c>
      <c r="DM40" s="503">
        <f t="shared" si="9"/>
        <v>70022578885</v>
      </c>
      <c r="DN40" s="404">
        <f t="shared" si="8"/>
        <v>70022578885</v>
      </c>
      <c r="DY40" s="504"/>
    </row>
    <row r="41" spans="1:129" ht="18" customHeight="1" x14ac:dyDescent="0.5">
      <c r="A41" s="399" t="str">
        <f t="shared" si="4"/>
        <v>14</v>
      </c>
      <c r="B41" s="493">
        <v>140023</v>
      </c>
      <c r="C41" s="494" t="s">
        <v>829</v>
      </c>
      <c r="D41" s="506">
        <v>21396120513</v>
      </c>
      <c r="E41" s="495">
        <v>0</v>
      </c>
      <c r="F41" s="507"/>
      <c r="G41" s="507"/>
      <c r="H41" s="507"/>
      <c r="I41" s="507"/>
      <c r="J41" s="507"/>
      <c r="K41" s="508"/>
      <c r="L41" s="508"/>
      <c r="M41" s="508"/>
      <c r="N41" s="508"/>
      <c r="O41" s="508">
        <f>D41-X41</f>
        <v>17811180311</v>
      </c>
      <c r="P41" s="508"/>
      <c r="Q41" s="508"/>
      <c r="R41" s="508"/>
      <c r="S41" s="508"/>
      <c r="T41" s="508"/>
      <c r="U41" s="508"/>
      <c r="V41" s="508"/>
      <c r="W41" s="508"/>
      <c r="X41" s="496">
        <v>3584940202</v>
      </c>
      <c r="Y41" s="508"/>
      <c r="Z41" s="508"/>
      <c r="AA41" s="508"/>
      <c r="AB41" s="508"/>
      <c r="AC41" s="508"/>
      <c r="AD41" s="508"/>
      <c r="AE41" s="508"/>
      <c r="AF41" s="508"/>
      <c r="AG41" s="508"/>
      <c r="AH41" s="508"/>
      <c r="AI41" s="524">
        <v>0</v>
      </c>
      <c r="AJ41" s="508"/>
      <c r="AK41" s="508"/>
      <c r="AL41" s="508"/>
      <c r="AM41" s="508"/>
      <c r="AN41" s="508"/>
      <c r="AO41" s="508"/>
      <c r="AP41" s="508"/>
      <c r="AQ41" s="508"/>
      <c r="AR41" s="508"/>
      <c r="AS41" s="508"/>
      <c r="AT41" s="508"/>
      <c r="AU41" s="508"/>
      <c r="AV41" s="508"/>
      <c r="AW41" s="508"/>
      <c r="AX41" s="508"/>
      <c r="AY41" s="508"/>
      <c r="AZ41" s="508"/>
      <c r="BA41" s="508"/>
      <c r="BB41" s="508"/>
      <c r="BC41" s="508"/>
      <c r="BD41" s="508"/>
      <c r="BE41" s="508"/>
      <c r="BF41" s="508"/>
      <c r="BG41" s="508"/>
      <c r="BH41" s="508"/>
      <c r="BI41" s="508"/>
      <c r="BJ41" s="508"/>
      <c r="BK41" s="508"/>
      <c r="BL41" s="508"/>
      <c r="BM41" s="508"/>
      <c r="BN41" s="508"/>
      <c r="BO41" s="508"/>
      <c r="BP41" s="508"/>
      <c r="BQ41" s="508"/>
      <c r="BR41" s="508"/>
      <c r="BS41" s="508"/>
      <c r="BT41" s="508"/>
      <c r="BU41" s="508"/>
      <c r="BV41" s="508"/>
      <c r="BW41" s="508"/>
      <c r="BX41" s="508"/>
      <c r="BY41" s="508"/>
      <c r="BZ41" s="508"/>
      <c r="CA41" s="508"/>
      <c r="CB41" s="508"/>
      <c r="CC41" s="508"/>
      <c r="CD41" s="508"/>
      <c r="CE41" s="508"/>
      <c r="CF41" s="508"/>
      <c r="CG41" s="508"/>
      <c r="CH41" s="508"/>
      <c r="CI41" s="508"/>
      <c r="CJ41" s="508"/>
      <c r="CK41" s="508"/>
      <c r="CL41" s="508"/>
      <c r="CM41" s="508"/>
      <c r="CN41" s="508"/>
      <c r="CO41" s="508"/>
      <c r="CP41" s="508"/>
      <c r="CQ41" s="508"/>
      <c r="CR41" s="508"/>
      <c r="CS41" s="508"/>
      <c r="CT41" s="508"/>
      <c r="CU41" s="508"/>
      <c r="CV41" s="508"/>
      <c r="CW41" s="508"/>
      <c r="CX41" s="509"/>
      <c r="CY41" s="509"/>
      <c r="CZ41" s="509"/>
      <c r="DA41" s="510"/>
      <c r="DB41" s="511"/>
      <c r="DC41" s="511"/>
      <c r="DD41" s="511"/>
      <c r="DE41" s="511"/>
      <c r="DF41" s="511"/>
      <c r="DG41" s="511"/>
      <c r="DH41" s="511"/>
      <c r="DI41" s="511"/>
      <c r="DJ41" s="511"/>
      <c r="DK41" s="501">
        <f t="shared" si="0"/>
        <v>21396120513</v>
      </c>
      <c r="DL41" s="502">
        <f t="shared" si="1"/>
        <v>0</v>
      </c>
      <c r="DM41" s="503">
        <f t="shared" si="9"/>
        <v>21396120513</v>
      </c>
      <c r="DN41" s="404">
        <f t="shared" si="8"/>
        <v>-1524993027417</v>
      </c>
      <c r="DY41" s="504"/>
    </row>
    <row r="42" spans="1:129" ht="18" customHeight="1" x14ac:dyDescent="0.5">
      <c r="A42" s="399" t="str">
        <f t="shared" si="4"/>
        <v>14</v>
      </c>
      <c r="B42" s="493">
        <v>140024</v>
      </c>
      <c r="C42" s="494" t="s">
        <v>830</v>
      </c>
      <c r="D42" s="523">
        <v>422706168</v>
      </c>
      <c r="E42" s="495">
        <v>0</v>
      </c>
      <c r="F42" s="507"/>
      <c r="G42" s="507"/>
      <c r="H42" s="507"/>
      <c r="I42" s="507"/>
      <c r="J42" s="507"/>
      <c r="K42" s="508"/>
      <c r="L42" s="508"/>
      <c r="M42" s="508"/>
      <c r="N42" s="508">
        <f>D42-E42</f>
        <v>422706168</v>
      </c>
      <c r="O42" s="508"/>
      <c r="P42" s="508"/>
      <c r="Q42" s="508"/>
      <c r="R42" s="508"/>
      <c r="S42" s="508"/>
      <c r="T42" s="508"/>
      <c r="U42" s="508"/>
      <c r="V42" s="508"/>
      <c r="W42" s="508"/>
      <c r="X42" s="508"/>
      <c r="Y42" s="508"/>
      <c r="Z42" s="508"/>
      <c r="AA42" s="508"/>
      <c r="AB42" s="508"/>
      <c r="AC42" s="508"/>
      <c r="AD42" s="508"/>
      <c r="AE42" s="508"/>
      <c r="AF42" s="508"/>
      <c r="AG42" s="508"/>
      <c r="AH42" s="508"/>
      <c r="AI42" s="508"/>
      <c r="AJ42" s="508"/>
      <c r="AK42" s="508"/>
      <c r="AL42" s="508"/>
      <c r="AM42" s="508"/>
      <c r="AN42" s="508"/>
      <c r="AO42" s="508"/>
      <c r="AP42" s="508"/>
      <c r="AQ42" s="508"/>
      <c r="AR42" s="508"/>
      <c r="AS42" s="508"/>
      <c r="AT42" s="508"/>
      <c r="AU42" s="508"/>
      <c r="AV42" s="508"/>
      <c r="AW42" s="508"/>
      <c r="AX42" s="508"/>
      <c r="AY42" s="508"/>
      <c r="AZ42" s="508"/>
      <c r="BA42" s="508"/>
      <c r="BB42" s="508"/>
      <c r="BC42" s="508"/>
      <c r="BD42" s="508"/>
      <c r="BE42" s="508"/>
      <c r="BF42" s="508"/>
      <c r="BG42" s="508"/>
      <c r="BH42" s="508"/>
      <c r="BI42" s="508"/>
      <c r="BJ42" s="508"/>
      <c r="BK42" s="508"/>
      <c r="BL42" s="508"/>
      <c r="BM42" s="508"/>
      <c r="BN42" s="508"/>
      <c r="BO42" s="508"/>
      <c r="BP42" s="508"/>
      <c r="BQ42" s="508"/>
      <c r="BR42" s="508"/>
      <c r="BS42" s="508"/>
      <c r="BT42" s="508"/>
      <c r="BU42" s="508"/>
      <c r="BV42" s="508"/>
      <c r="BW42" s="508"/>
      <c r="BX42" s="508"/>
      <c r="BY42" s="508"/>
      <c r="BZ42" s="508"/>
      <c r="CA42" s="508"/>
      <c r="CB42" s="508"/>
      <c r="CC42" s="508"/>
      <c r="CD42" s="508"/>
      <c r="CE42" s="508"/>
      <c r="CF42" s="508"/>
      <c r="CG42" s="508"/>
      <c r="CH42" s="508"/>
      <c r="CI42" s="508"/>
      <c r="CJ42" s="508"/>
      <c r="CK42" s="508"/>
      <c r="CL42" s="508"/>
      <c r="CM42" s="508"/>
      <c r="CN42" s="508"/>
      <c r="CO42" s="508"/>
      <c r="CP42" s="508"/>
      <c r="CQ42" s="508"/>
      <c r="CR42" s="508"/>
      <c r="CS42" s="508"/>
      <c r="CT42" s="508"/>
      <c r="CU42" s="508"/>
      <c r="CV42" s="508"/>
      <c r="CW42" s="508"/>
      <c r="CX42" s="509"/>
      <c r="CY42" s="509"/>
      <c r="CZ42" s="509"/>
      <c r="DA42" s="510"/>
      <c r="DB42" s="511"/>
      <c r="DC42" s="511"/>
      <c r="DD42" s="511"/>
      <c r="DE42" s="511"/>
      <c r="DF42" s="511"/>
      <c r="DG42" s="511"/>
      <c r="DH42" s="511"/>
      <c r="DI42" s="511"/>
      <c r="DJ42" s="511"/>
      <c r="DK42" s="501">
        <f t="shared" si="0"/>
        <v>422706168</v>
      </c>
      <c r="DL42" s="502">
        <f t="shared" si="1"/>
        <v>0</v>
      </c>
      <c r="DM42" s="503">
        <f t="shared" si="9"/>
        <v>422706168</v>
      </c>
      <c r="DN42" s="404">
        <f t="shared" si="8"/>
        <v>422706168</v>
      </c>
      <c r="DY42" s="504"/>
    </row>
    <row r="43" spans="1:129" ht="18" customHeight="1" x14ac:dyDescent="0.5">
      <c r="A43" s="399" t="str">
        <f t="shared" si="4"/>
        <v>14</v>
      </c>
      <c r="B43" s="493">
        <v>140025</v>
      </c>
      <c r="C43" s="494" t="s">
        <v>831</v>
      </c>
      <c r="D43" s="523">
        <v>211354604</v>
      </c>
      <c r="E43" s="495">
        <v>0</v>
      </c>
      <c r="F43" s="507"/>
      <c r="G43" s="507"/>
      <c r="H43" s="507"/>
      <c r="I43" s="507"/>
      <c r="J43" s="507"/>
      <c r="K43" s="508"/>
      <c r="L43" s="508"/>
      <c r="M43" s="508"/>
      <c r="N43" s="508">
        <f>D43-E43</f>
        <v>211354604</v>
      </c>
      <c r="O43" s="508"/>
      <c r="P43" s="508"/>
      <c r="Q43" s="508"/>
      <c r="R43" s="508"/>
      <c r="S43" s="508"/>
      <c r="T43" s="508"/>
      <c r="U43" s="508"/>
      <c r="V43" s="508"/>
      <c r="W43" s="508"/>
      <c r="X43" s="508"/>
      <c r="Y43" s="508"/>
      <c r="Z43" s="508"/>
      <c r="AA43" s="508"/>
      <c r="AB43" s="508"/>
      <c r="AC43" s="508"/>
      <c r="AD43" s="508"/>
      <c r="AE43" s="508"/>
      <c r="AF43" s="508"/>
      <c r="AG43" s="508"/>
      <c r="AH43" s="508"/>
      <c r="AI43" s="508"/>
      <c r="AJ43" s="508"/>
      <c r="AK43" s="508"/>
      <c r="AL43" s="508"/>
      <c r="AM43" s="508"/>
      <c r="AN43" s="508"/>
      <c r="AO43" s="508"/>
      <c r="AP43" s="508"/>
      <c r="AQ43" s="508"/>
      <c r="AR43" s="508"/>
      <c r="AS43" s="508"/>
      <c r="AT43" s="508"/>
      <c r="AU43" s="508"/>
      <c r="AV43" s="508"/>
      <c r="AW43" s="508"/>
      <c r="AX43" s="508"/>
      <c r="AY43" s="508"/>
      <c r="AZ43" s="508"/>
      <c r="BA43" s="508"/>
      <c r="BB43" s="508"/>
      <c r="BC43" s="508"/>
      <c r="BD43" s="508"/>
      <c r="BE43" s="508"/>
      <c r="BF43" s="508"/>
      <c r="BG43" s="508"/>
      <c r="BH43" s="508"/>
      <c r="BI43" s="508"/>
      <c r="BJ43" s="508"/>
      <c r="BK43" s="508"/>
      <c r="BL43" s="508"/>
      <c r="BM43" s="508"/>
      <c r="BN43" s="508"/>
      <c r="BO43" s="508"/>
      <c r="BP43" s="508"/>
      <c r="BQ43" s="508"/>
      <c r="BR43" s="508"/>
      <c r="BS43" s="508"/>
      <c r="BT43" s="508"/>
      <c r="BU43" s="508"/>
      <c r="BV43" s="508"/>
      <c r="BW43" s="508"/>
      <c r="BX43" s="508"/>
      <c r="BY43" s="508"/>
      <c r="BZ43" s="508"/>
      <c r="CA43" s="508"/>
      <c r="CB43" s="508"/>
      <c r="CC43" s="508"/>
      <c r="CD43" s="508"/>
      <c r="CE43" s="508"/>
      <c r="CF43" s="508"/>
      <c r="CG43" s="508"/>
      <c r="CH43" s="508"/>
      <c r="CI43" s="508"/>
      <c r="CJ43" s="508"/>
      <c r="CK43" s="508"/>
      <c r="CL43" s="508"/>
      <c r="CM43" s="508"/>
      <c r="CN43" s="508"/>
      <c r="CO43" s="508"/>
      <c r="CP43" s="508"/>
      <c r="CQ43" s="508"/>
      <c r="CR43" s="508"/>
      <c r="CS43" s="508"/>
      <c r="CT43" s="508"/>
      <c r="CU43" s="508"/>
      <c r="CV43" s="508"/>
      <c r="CW43" s="508"/>
      <c r="CX43" s="509"/>
      <c r="CY43" s="509"/>
      <c r="CZ43" s="509"/>
      <c r="DA43" s="510"/>
      <c r="DB43" s="511"/>
      <c r="DC43" s="511"/>
      <c r="DD43" s="511"/>
      <c r="DE43" s="511"/>
      <c r="DF43" s="511"/>
      <c r="DG43" s="511"/>
      <c r="DH43" s="511"/>
      <c r="DI43" s="511"/>
      <c r="DJ43" s="511"/>
      <c r="DK43" s="501">
        <f t="shared" si="0"/>
        <v>211354604</v>
      </c>
      <c r="DL43" s="502">
        <f t="shared" si="1"/>
        <v>0</v>
      </c>
      <c r="DM43" s="503">
        <f t="shared" si="9"/>
        <v>211354604</v>
      </c>
      <c r="DN43" s="404">
        <f t="shared" si="8"/>
        <v>211354604</v>
      </c>
      <c r="DY43" s="504"/>
    </row>
    <row r="44" spans="1:129" ht="18" customHeight="1" x14ac:dyDescent="0.5">
      <c r="A44" s="399" t="str">
        <f t="shared" si="4"/>
        <v>14</v>
      </c>
      <c r="B44" s="493">
        <v>140026</v>
      </c>
      <c r="C44" s="494" t="s">
        <v>832</v>
      </c>
      <c r="D44" s="505">
        <v>0</v>
      </c>
      <c r="E44" s="495">
        <v>0</v>
      </c>
      <c r="F44" s="507"/>
      <c r="G44" s="507"/>
      <c r="H44" s="507"/>
      <c r="I44" s="507"/>
      <c r="J44" s="507"/>
      <c r="K44" s="508"/>
      <c r="L44" s="508"/>
      <c r="M44" s="508"/>
      <c r="N44" s="508"/>
      <c r="O44" s="508">
        <f>D44-E44</f>
        <v>0</v>
      </c>
      <c r="P44" s="508"/>
      <c r="Q44" s="508"/>
      <c r="R44" s="508"/>
      <c r="S44" s="508"/>
      <c r="T44" s="508"/>
      <c r="U44" s="508"/>
      <c r="V44" s="508"/>
      <c r="W44" s="508"/>
      <c r="X44" s="508"/>
      <c r="Y44" s="508"/>
      <c r="Z44" s="508"/>
      <c r="AA44" s="508"/>
      <c r="AB44" s="508"/>
      <c r="AC44" s="508"/>
      <c r="AD44" s="508"/>
      <c r="AE44" s="508"/>
      <c r="AF44" s="508"/>
      <c r="AG44" s="508"/>
      <c r="AH44" s="508"/>
      <c r="AI44" s="508"/>
      <c r="AJ44" s="508"/>
      <c r="AK44" s="508"/>
      <c r="AL44" s="508"/>
      <c r="AM44" s="508"/>
      <c r="AN44" s="508"/>
      <c r="AO44" s="508"/>
      <c r="AP44" s="508"/>
      <c r="AQ44" s="508"/>
      <c r="AR44" s="508"/>
      <c r="AS44" s="508"/>
      <c r="AT44" s="508"/>
      <c r="AU44" s="508"/>
      <c r="AV44" s="508"/>
      <c r="AW44" s="508"/>
      <c r="AX44" s="508"/>
      <c r="AY44" s="508"/>
      <c r="AZ44" s="508"/>
      <c r="BA44" s="508"/>
      <c r="BB44" s="508"/>
      <c r="BC44" s="508"/>
      <c r="BD44" s="508"/>
      <c r="BE44" s="508"/>
      <c r="BF44" s="508"/>
      <c r="BG44" s="508"/>
      <c r="BH44" s="508"/>
      <c r="BI44" s="508"/>
      <c r="BJ44" s="508"/>
      <c r="BK44" s="508"/>
      <c r="BL44" s="508"/>
      <c r="BM44" s="508"/>
      <c r="BN44" s="508"/>
      <c r="BO44" s="508"/>
      <c r="BP44" s="508"/>
      <c r="BQ44" s="508"/>
      <c r="BR44" s="508"/>
      <c r="BS44" s="508"/>
      <c r="BT44" s="508"/>
      <c r="BU44" s="508"/>
      <c r="BV44" s="508"/>
      <c r="BW44" s="508"/>
      <c r="BX44" s="508"/>
      <c r="BY44" s="508"/>
      <c r="BZ44" s="508"/>
      <c r="CA44" s="508"/>
      <c r="CB44" s="508"/>
      <c r="CC44" s="508"/>
      <c r="CD44" s="508"/>
      <c r="CE44" s="508"/>
      <c r="CF44" s="508"/>
      <c r="CG44" s="508"/>
      <c r="CH44" s="508"/>
      <c r="CI44" s="508"/>
      <c r="CJ44" s="508"/>
      <c r="CK44" s="508"/>
      <c r="CL44" s="508"/>
      <c r="CM44" s="508"/>
      <c r="CN44" s="508"/>
      <c r="CO44" s="508"/>
      <c r="CP44" s="508"/>
      <c r="CQ44" s="508"/>
      <c r="CR44" s="508"/>
      <c r="CS44" s="508"/>
      <c r="CT44" s="508"/>
      <c r="CU44" s="508"/>
      <c r="CV44" s="508"/>
      <c r="CW44" s="508"/>
      <c r="CX44" s="509"/>
      <c r="CY44" s="509"/>
      <c r="CZ44" s="509"/>
      <c r="DA44" s="510"/>
      <c r="DB44" s="511"/>
      <c r="DC44" s="511"/>
      <c r="DD44" s="511"/>
      <c r="DE44" s="511"/>
      <c r="DF44" s="511"/>
      <c r="DG44" s="511"/>
      <c r="DH44" s="511"/>
      <c r="DI44" s="511"/>
      <c r="DJ44" s="511"/>
      <c r="DK44" s="501">
        <f t="shared" si="0"/>
        <v>0</v>
      </c>
      <c r="DL44" s="502">
        <f t="shared" si="1"/>
        <v>0</v>
      </c>
      <c r="DM44" s="503">
        <f t="shared" si="9"/>
        <v>0</v>
      </c>
      <c r="DN44" s="404">
        <f t="shared" si="8"/>
        <v>-222260000</v>
      </c>
      <c r="DY44" s="504"/>
    </row>
    <row r="45" spans="1:129" ht="18" customHeight="1" x14ac:dyDescent="0.5">
      <c r="A45" s="399" t="str">
        <f t="shared" si="4"/>
        <v>14</v>
      </c>
      <c r="B45" s="493">
        <v>140050</v>
      </c>
      <c r="C45" s="494" t="s">
        <v>833</v>
      </c>
      <c r="D45" s="506">
        <v>42311118000</v>
      </c>
      <c r="E45" s="495">
        <v>0</v>
      </c>
      <c r="F45" s="507"/>
      <c r="G45" s="507"/>
      <c r="H45" s="507"/>
      <c r="I45" s="507"/>
      <c r="J45" s="507"/>
      <c r="K45" s="508"/>
      <c r="L45" s="508"/>
      <c r="M45" s="508">
        <f t="shared" ref="M45:M68" si="10">D45-AL45</f>
        <v>13882958000</v>
      </c>
      <c r="N45" s="508"/>
      <c r="O45" s="508"/>
      <c r="P45" s="508"/>
      <c r="Q45" s="508"/>
      <c r="R45" s="508"/>
      <c r="S45" s="508"/>
      <c r="T45" s="508"/>
      <c r="U45" s="508"/>
      <c r="V45" s="508"/>
      <c r="W45" s="508"/>
      <c r="X45" s="508"/>
      <c r="Y45" s="508"/>
      <c r="Z45" s="508"/>
      <c r="AA45" s="508"/>
      <c r="AB45" s="508"/>
      <c r="AC45" s="508"/>
      <c r="AD45" s="508"/>
      <c r="AE45" s="508"/>
      <c r="AF45" s="508"/>
      <c r="AG45" s="508"/>
      <c r="AH45" s="508"/>
      <c r="AI45" s="508"/>
      <c r="AJ45" s="508"/>
      <c r="AK45" s="508"/>
      <c r="AL45" s="525">
        <v>28428160000</v>
      </c>
      <c r="AM45" s="508"/>
      <c r="AN45" s="508"/>
      <c r="AO45" s="508"/>
      <c r="AP45" s="508"/>
      <c r="AQ45" s="508"/>
      <c r="AR45" s="508"/>
      <c r="AS45" s="508"/>
      <c r="AT45" s="508"/>
      <c r="AU45" s="508"/>
      <c r="AV45" s="508"/>
      <c r="AW45" s="508"/>
      <c r="AX45" s="508"/>
      <c r="AY45" s="508"/>
      <c r="AZ45" s="508"/>
      <c r="BA45" s="508"/>
      <c r="BB45" s="508"/>
      <c r="BC45" s="508"/>
      <c r="BD45" s="508"/>
      <c r="BE45" s="508"/>
      <c r="BF45" s="508"/>
      <c r="BG45" s="508"/>
      <c r="BH45" s="508"/>
      <c r="BI45" s="508"/>
      <c r="BJ45" s="508"/>
      <c r="BK45" s="508"/>
      <c r="BL45" s="508"/>
      <c r="BM45" s="508"/>
      <c r="BN45" s="508"/>
      <c r="BO45" s="508"/>
      <c r="BP45" s="508"/>
      <c r="BQ45" s="508"/>
      <c r="BR45" s="508"/>
      <c r="BS45" s="508"/>
      <c r="BT45" s="508"/>
      <c r="BU45" s="508"/>
      <c r="BV45" s="508"/>
      <c r="BW45" s="508"/>
      <c r="BX45" s="508"/>
      <c r="BY45" s="508"/>
      <c r="BZ45" s="508"/>
      <c r="CA45" s="508"/>
      <c r="CB45" s="508"/>
      <c r="CC45" s="508"/>
      <c r="CD45" s="508"/>
      <c r="CE45" s="508"/>
      <c r="CF45" s="508"/>
      <c r="CG45" s="508"/>
      <c r="CH45" s="508"/>
      <c r="CI45" s="508"/>
      <c r="CJ45" s="508"/>
      <c r="CK45" s="508"/>
      <c r="CL45" s="508"/>
      <c r="CM45" s="508"/>
      <c r="CN45" s="508"/>
      <c r="CO45" s="508"/>
      <c r="CP45" s="508"/>
      <c r="CQ45" s="508"/>
      <c r="CR45" s="508"/>
      <c r="CS45" s="508"/>
      <c r="CT45" s="508"/>
      <c r="CU45" s="508"/>
      <c r="CV45" s="508"/>
      <c r="CW45" s="508"/>
      <c r="CX45" s="509"/>
      <c r="CY45" s="509"/>
      <c r="CZ45" s="509"/>
      <c r="DA45" s="510"/>
      <c r="DB45" s="511"/>
      <c r="DC45" s="511"/>
      <c r="DD45" s="511"/>
      <c r="DE45" s="511"/>
      <c r="DF45" s="511"/>
      <c r="DG45" s="511"/>
      <c r="DH45" s="511"/>
      <c r="DI45" s="511"/>
      <c r="DJ45" s="511"/>
      <c r="DK45" s="501">
        <f t="shared" si="0"/>
        <v>42311118000</v>
      </c>
      <c r="DL45" s="502">
        <f t="shared" si="1"/>
        <v>0</v>
      </c>
      <c r="DM45" s="503">
        <f t="shared" si="9"/>
        <v>42311118000</v>
      </c>
      <c r="DN45" s="404">
        <f t="shared" si="8"/>
        <v>42311118000</v>
      </c>
      <c r="DY45" s="504"/>
    </row>
    <row r="46" spans="1:129" ht="18" customHeight="1" x14ac:dyDescent="0.5">
      <c r="A46" s="399" t="str">
        <f t="shared" si="4"/>
        <v>14</v>
      </c>
      <c r="B46" s="493">
        <v>140051</v>
      </c>
      <c r="C46" s="494" t="s">
        <v>834</v>
      </c>
      <c r="D46" s="506">
        <v>14585149998</v>
      </c>
      <c r="E46" s="495">
        <v>0</v>
      </c>
      <c r="F46" s="507"/>
      <c r="G46" s="507"/>
      <c r="H46" s="507"/>
      <c r="I46" s="507"/>
      <c r="J46" s="507"/>
      <c r="K46" s="508"/>
      <c r="L46" s="508"/>
      <c r="M46" s="508">
        <f t="shared" si="10"/>
        <v>4834729998</v>
      </c>
      <c r="N46" s="508"/>
      <c r="O46" s="508"/>
      <c r="P46" s="508"/>
      <c r="Q46" s="508"/>
      <c r="R46" s="508"/>
      <c r="S46" s="508"/>
      <c r="T46" s="508"/>
      <c r="U46" s="508"/>
      <c r="V46" s="508"/>
      <c r="W46" s="508"/>
      <c r="X46" s="508"/>
      <c r="Y46" s="508"/>
      <c r="Z46" s="508"/>
      <c r="AA46" s="508"/>
      <c r="AB46" s="508"/>
      <c r="AC46" s="508"/>
      <c r="AD46" s="508"/>
      <c r="AE46" s="508"/>
      <c r="AF46" s="508"/>
      <c r="AG46" s="508"/>
      <c r="AH46" s="508"/>
      <c r="AI46" s="508"/>
      <c r="AJ46" s="508"/>
      <c r="AK46" s="508"/>
      <c r="AL46" s="525">
        <v>9750420000</v>
      </c>
      <c r="AM46" s="508"/>
      <c r="AN46" s="508"/>
      <c r="AO46" s="508"/>
      <c r="AP46" s="508"/>
      <c r="AQ46" s="508"/>
      <c r="AR46" s="508"/>
      <c r="AS46" s="508"/>
      <c r="AT46" s="508"/>
      <c r="AU46" s="508"/>
      <c r="AV46" s="508"/>
      <c r="AW46" s="508"/>
      <c r="AX46" s="508"/>
      <c r="AY46" s="508"/>
      <c r="AZ46" s="508"/>
      <c r="BA46" s="508"/>
      <c r="BB46" s="508"/>
      <c r="BC46" s="508"/>
      <c r="BD46" s="508"/>
      <c r="BE46" s="508"/>
      <c r="BF46" s="508"/>
      <c r="BG46" s="508"/>
      <c r="BH46" s="508"/>
      <c r="BI46" s="508"/>
      <c r="BJ46" s="508"/>
      <c r="BK46" s="508"/>
      <c r="BL46" s="508"/>
      <c r="BM46" s="508"/>
      <c r="BN46" s="508"/>
      <c r="BO46" s="508"/>
      <c r="BP46" s="508"/>
      <c r="BQ46" s="508"/>
      <c r="BR46" s="508"/>
      <c r="BS46" s="508"/>
      <c r="BT46" s="508"/>
      <c r="BU46" s="508"/>
      <c r="BV46" s="508"/>
      <c r="BW46" s="508"/>
      <c r="BX46" s="508"/>
      <c r="BY46" s="508"/>
      <c r="BZ46" s="508"/>
      <c r="CA46" s="508"/>
      <c r="CB46" s="508"/>
      <c r="CC46" s="508"/>
      <c r="CD46" s="508"/>
      <c r="CE46" s="508"/>
      <c r="CF46" s="508"/>
      <c r="CG46" s="508"/>
      <c r="CH46" s="508"/>
      <c r="CI46" s="508"/>
      <c r="CJ46" s="508"/>
      <c r="CK46" s="508"/>
      <c r="CL46" s="508"/>
      <c r="CM46" s="508"/>
      <c r="CN46" s="508"/>
      <c r="CO46" s="508"/>
      <c r="CP46" s="508"/>
      <c r="CQ46" s="508"/>
      <c r="CR46" s="508"/>
      <c r="CS46" s="508"/>
      <c r="CT46" s="508"/>
      <c r="CU46" s="508"/>
      <c r="CV46" s="508"/>
      <c r="CW46" s="508"/>
      <c r="CX46" s="509"/>
      <c r="CY46" s="509"/>
      <c r="CZ46" s="509"/>
      <c r="DA46" s="510"/>
      <c r="DB46" s="511"/>
      <c r="DC46" s="511"/>
      <c r="DD46" s="511"/>
      <c r="DE46" s="511"/>
      <c r="DF46" s="511"/>
      <c r="DG46" s="511"/>
      <c r="DH46" s="511"/>
      <c r="DI46" s="511"/>
      <c r="DJ46" s="511"/>
      <c r="DK46" s="501">
        <f t="shared" si="0"/>
        <v>14585149998</v>
      </c>
      <c r="DL46" s="502">
        <f t="shared" si="1"/>
        <v>0</v>
      </c>
      <c r="DM46" s="503">
        <f t="shared" si="9"/>
        <v>14585149998</v>
      </c>
      <c r="DN46" s="404">
        <f t="shared" si="8"/>
        <v>-55437428887</v>
      </c>
      <c r="DY46" s="504"/>
    </row>
    <row r="47" spans="1:129" ht="18" customHeight="1" x14ac:dyDescent="0.5">
      <c r="A47" s="399" t="str">
        <f t="shared" si="4"/>
        <v>14</v>
      </c>
      <c r="B47" s="493">
        <v>140052</v>
      </c>
      <c r="C47" s="494" t="s">
        <v>835</v>
      </c>
      <c r="D47" s="506">
        <v>17268159416</v>
      </c>
      <c r="E47" s="495">
        <v>0</v>
      </c>
      <c r="F47" s="507"/>
      <c r="G47" s="507"/>
      <c r="H47" s="507"/>
      <c r="I47" s="507"/>
      <c r="J47" s="507"/>
      <c r="K47" s="508"/>
      <c r="L47" s="508"/>
      <c r="M47" s="508">
        <f t="shared" si="10"/>
        <v>8983829416</v>
      </c>
      <c r="N47" s="508"/>
      <c r="O47" s="508"/>
      <c r="P47" s="508"/>
      <c r="Q47" s="508"/>
      <c r="R47" s="508"/>
      <c r="S47" s="508"/>
      <c r="T47" s="508"/>
      <c r="U47" s="508"/>
      <c r="V47" s="508"/>
      <c r="W47" s="508"/>
      <c r="X47" s="508"/>
      <c r="Y47" s="508"/>
      <c r="Z47" s="508"/>
      <c r="AA47" s="508"/>
      <c r="AB47" s="508"/>
      <c r="AC47" s="508"/>
      <c r="AD47" s="508"/>
      <c r="AE47" s="508"/>
      <c r="AF47" s="508"/>
      <c r="AG47" s="508"/>
      <c r="AH47" s="508"/>
      <c r="AI47" s="508"/>
      <c r="AJ47" s="508"/>
      <c r="AK47" s="508"/>
      <c r="AL47" s="525">
        <v>8284330000</v>
      </c>
      <c r="AM47" s="508"/>
      <c r="AN47" s="508"/>
      <c r="AO47" s="508"/>
      <c r="AP47" s="508"/>
      <c r="AQ47" s="508"/>
      <c r="AR47" s="508"/>
      <c r="AS47" s="508"/>
      <c r="AT47" s="508"/>
      <c r="AU47" s="508"/>
      <c r="AV47" s="508"/>
      <c r="AW47" s="508"/>
      <c r="AX47" s="508"/>
      <c r="AY47" s="508"/>
      <c r="AZ47" s="508"/>
      <c r="BA47" s="508"/>
      <c r="BB47" s="508"/>
      <c r="BC47" s="508"/>
      <c r="BD47" s="508"/>
      <c r="BE47" s="508"/>
      <c r="BF47" s="508"/>
      <c r="BG47" s="508"/>
      <c r="BH47" s="508"/>
      <c r="BI47" s="508"/>
      <c r="BJ47" s="508"/>
      <c r="BK47" s="508"/>
      <c r="BL47" s="508"/>
      <c r="BM47" s="508"/>
      <c r="BN47" s="508"/>
      <c r="BO47" s="508"/>
      <c r="BP47" s="508"/>
      <c r="BQ47" s="508"/>
      <c r="BR47" s="508"/>
      <c r="BS47" s="508"/>
      <c r="BT47" s="508"/>
      <c r="BU47" s="508"/>
      <c r="BV47" s="508"/>
      <c r="BW47" s="508"/>
      <c r="BX47" s="508"/>
      <c r="BY47" s="508"/>
      <c r="BZ47" s="508"/>
      <c r="CA47" s="508"/>
      <c r="CB47" s="508"/>
      <c r="CC47" s="508"/>
      <c r="CD47" s="508"/>
      <c r="CE47" s="508"/>
      <c r="CF47" s="508"/>
      <c r="CG47" s="508"/>
      <c r="CH47" s="508"/>
      <c r="CI47" s="508"/>
      <c r="CJ47" s="508"/>
      <c r="CK47" s="508"/>
      <c r="CL47" s="508"/>
      <c r="CM47" s="508"/>
      <c r="CN47" s="508"/>
      <c r="CO47" s="508"/>
      <c r="CP47" s="508"/>
      <c r="CQ47" s="508"/>
      <c r="CR47" s="508"/>
      <c r="CS47" s="508"/>
      <c r="CT47" s="508"/>
      <c r="CU47" s="508"/>
      <c r="CV47" s="508"/>
      <c r="CW47" s="508"/>
      <c r="CX47" s="509"/>
      <c r="CY47" s="509"/>
      <c r="CZ47" s="509"/>
      <c r="DA47" s="510"/>
      <c r="DB47" s="511"/>
      <c r="DC47" s="511"/>
      <c r="DD47" s="511"/>
      <c r="DE47" s="511"/>
      <c r="DF47" s="511"/>
      <c r="DG47" s="511"/>
      <c r="DH47" s="511"/>
      <c r="DI47" s="511"/>
      <c r="DJ47" s="511"/>
      <c r="DK47" s="501">
        <f t="shared" si="0"/>
        <v>17268159416</v>
      </c>
      <c r="DL47" s="502">
        <f t="shared" si="1"/>
        <v>0</v>
      </c>
      <c r="DM47" s="503">
        <f t="shared" si="9"/>
        <v>17268159416</v>
      </c>
      <c r="DN47" s="404">
        <f t="shared" si="8"/>
        <v>-4127961097</v>
      </c>
      <c r="DY47" s="504"/>
    </row>
    <row r="48" spans="1:129" ht="18" customHeight="1" x14ac:dyDescent="0.5">
      <c r="A48" s="399" t="str">
        <f t="shared" si="4"/>
        <v>14</v>
      </c>
      <c r="B48" s="493">
        <v>140053</v>
      </c>
      <c r="C48" s="494" t="s">
        <v>836</v>
      </c>
      <c r="D48" s="505">
        <v>0</v>
      </c>
      <c r="E48" s="495">
        <v>0</v>
      </c>
      <c r="F48" s="507"/>
      <c r="G48" s="507"/>
      <c r="H48" s="507"/>
      <c r="I48" s="507"/>
      <c r="J48" s="507"/>
      <c r="K48" s="508"/>
      <c r="L48" s="508"/>
      <c r="M48" s="508">
        <f t="shared" si="10"/>
        <v>0</v>
      </c>
      <c r="N48" s="508"/>
      <c r="O48" s="508"/>
      <c r="P48" s="508"/>
      <c r="Q48" s="508"/>
      <c r="R48" s="508"/>
      <c r="S48" s="508"/>
      <c r="T48" s="508"/>
      <c r="U48" s="508"/>
      <c r="V48" s="508"/>
      <c r="W48" s="508"/>
      <c r="X48" s="508"/>
      <c r="Y48" s="508"/>
      <c r="Z48" s="508"/>
      <c r="AA48" s="508"/>
      <c r="AB48" s="508"/>
      <c r="AC48" s="508"/>
      <c r="AD48" s="508"/>
      <c r="AE48" s="508"/>
      <c r="AF48" s="508"/>
      <c r="AG48" s="508"/>
      <c r="AH48" s="508"/>
      <c r="AI48" s="508"/>
      <c r="AJ48" s="508"/>
      <c r="AK48" s="508"/>
      <c r="AL48" s="525">
        <v>0</v>
      </c>
      <c r="AM48" s="508"/>
      <c r="AN48" s="508"/>
      <c r="AO48" s="508"/>
      <c r="AP48" s="508"/>
      <c r="AQ48" s="508"/>
      <c r="AR48" s="508"/>
      <c r="AS48" s="508"/>
      <c r="AT48" s="508"/>
      <c r="AU48" s="508"/>
      <c r="AV48" s="508"/>
      <c r="AW48" s="508"/>
      <c r="AX48" s="508"/>
      <c r="AY48" s="508"/>
      <c r="AZ48" s="508"/>
      <c r="BA48" s="508"/>
      <c r="BB48" s="508"/>
      <c r="BC48" s="508"/>
      <c r="BD48" s="508"/>
      <c r="BE48" s="508"/>
      <c r="BF48" s="508"/>
      <c r="BG48" s="508"/>
      <c r="BH48" s="508"/>
      <c r="BI48" s="508"/>
      <c r="BJ48" s="508"/>
      <c r="BK48" s="508"/>
      <c r="BL48" s="508"/>
      <c r="BM48" s="508"/>
      <c r="BN48" s="508"/>
      <c r="BO48" s="508"/>
      <c r="BP48" s="508"/>
      <c r="BQ48" s="508"/>
      <c r="BR48" s="508"/>
      <c r="BS48" s="508"/>
      <c r="BT48" s="508"/>
      <c r="BU48" s="508"/>
      <c r="BV48" s="508"/>
      <c r="BW48" s="508"/>
      <c r="BX48" s="508"/>
      <c r="BY48" s="508"/>
      <c r="BZ48" s="508"/>
      <c r="CA48" s="508"/>
      <c r="CB48" s="508"/>
      <c r="CC48" s="508"/>
      <c r="CD48" s="508"/>
      <c r="CE48" s="508"/>
      <c r="CF48" s="508"/>
      <c r="CG48" s="508"/>
      <c r="CH48" s="508"/>
      <c r="CI48" s="508"/>
      <c r="CJ48" s="508"/>
      <c r="CK48" s="508"/>
      <c r="CL48" s="508"/>
      <c r="CM48" s="508"/>
      <c r="CN48" s="508"/>
      <c r="CO48" s="508"/>
      <c r="CP48" s="508"/>
      <c r="CQ48" s="508"/>
      <c r="CR48" s="508"/>
      <c r="CS48" s="508"/>
      <c r="CT48" s="508"/>
      <c r="CU48" s="508"/>
      <c r="CV48" s="508"/>
      <c r="CW48" s="508"/>
      <c r="CX48" s="509"/>
      <c r="CY48" s="509"/>
      <c r="CZ48" s="509"/>
      <c r="DA48" s="510"/>
      <c r="DB48" s="511"/>
      <c r="DC48" s="511"/>
      <c r="DD48" s="511"/>
      <c r="DE48" s="511"/>
      <c r="DF48" s="511"/>
      <c r="DG48" s="511"/>
      <c r="DH48" s="511"/>
      <c r="DI48" s="511"/>
      <c r="DJ48" s="511"/>
      <c r="DK48" s="501">
        <f t="shared" si="0"/>
        <v>0</v>
      </c>
      <c r="DL48" s="502">
        <f t="shared" si="1"/>
        <v>0</v>
      </c>
      <c r="DM48" s="503">
        <f t="shared" si="9"/>
        <v>0</v>
      </c>
      <c r="DN48" s="404">
        <f t="shared" si="8"/>
        <v>-422706168</v>
      </c>
      <c r="DY48" s="504"/>
    </row>
    <row r="49" spans="1:129" ht="18" customHeight="1" x14ac:dyDescent="0.5">
      <c r="A49" s="399" t="str">
        <f t="shared" si="4"/>
        <v>14</v>
      </c>
      <c r="B49" s="493">
        <v>140054</v>
      </c>
      <c r="C49" s="494" t="s">
        <v>837</v>
      </c>
      <c r="D49" s="505">
        <v>0</v>
      </c>
      <c r="E49" s="495">
        <v>0</v>
      </c>
      <c r="F49" s="507"/>
      <c r="G49" s="507"/>
      <c r="H49" s="507"/>
      <c r="I49" s="507"/>
      <c r="J49" s="507"/>
      <c r="K49" s="508"/>
      <c r="L49" s="508"/>
      <c r="M49" s="508">
        <f t="shared" si="10"/>
        <v>0</v>
      </c>
      <c r="N49" s="508"/>
      <c r="O49" s="508"/>
      <c r="P49" s="508"/>
      <c r="Q49" s="508"/>
      <c r="R49" s="508"/>
      <c r="S49" s="508"/>
      <c r="T49" s="508"/>
      <c r="U49" s="508"/>
      <c r="V49" s="508"/>
      <c r="W49" s="508"/>
      <c r="X49" s="508"/>
      <c r="Y49" s="508"/>
      <c r="Z49" s="508"/>
      <c r="AA49" s="508"/>
      <c r="AB49" s="508"/>
      <c r="AC49" s="508"/>
      <c r="AD49" s="508"/>
      <c r="AE49" s="508"/>
      <c r="AF49" s="508"/>
      <c r="AG49" s="508"/>
      <c r="AH49" s="508"/>
      <c r="AI49" s="508"/>
      <c r="AJ49" s="508"/>
      <c r="AK49" s="508"/>
      <c r="AL49" s="525">
        <v>0</v>
      </c>
      <c r="AM49" s="508"/>
      <c r="AN49" s="508"/>
      <c r="AO49" s="508"/>
      <c r="AP49" s="508"/>
      <c r="AQ49" s="508"/>
      <c r="AR49" s="508"/>
      <c r="AS49" s="508"/>
      <c r="AT49" s="508"/>
      <c r="AU49" s="508"/>
      <c r="AV49" s="508"/>
      <c r="AW49" s="508"/>
      <c r="AX49" s="508"/>
      <c r="AY49" s="508"/>
      <c r="AZ49" s="508"/>
      <c r="BA49" s="508"/>
      <c r="BB49" s="508"/>
      <c r="BC49" s="508"/>
      <c r="BD49" s="508"/>
      <c r="BE49" s="508"/>
      <c r="BF49" s="508"/>
      <c r="BG49" s="508"/>
      <c r="BH49" s="508"/>
      <c r="BI49" s="508"/>
      <c r="BJ49" s="508"/>
      <c r="BK49" s="508"/>
      <c r="BL49" s="508"/>
      <c r="BM49" s="508"/>
      <c r="BN49" s="508"/>
      <c r="BO49" s="508"/>
      <c r="BP49" s="508"/>
      <c r="BQ49" s="508"/>
      <c r="BR49" s="508"/>
      <c r="BS49" s="508"/>
      <c r="BT49" s="508"/>
      <c r="BU49" s="508"/>
      <c r="BV49" s="508"/>
      <c r="BW49" s="508"/>
      <c r="BX49" s="508"/>
      <c r="BY49" s="508"/>
      <c r="BZ49" s="508"/>
      <c r="CA49" s="508"/>
      <c r="CB49" s="508"/>
      <c r="CC49" s="508"/>
      <c r="CD49" s="508"/>
      <c r="CE49" s="508"/>
      <c r="CF49" s="508"/>
      <c r="CG49" s="508"/>
      <c r="CH49" s="508"/>
      <c r="CI49" s="508"/>
      <c r="CJ49" s="508"/>
      <c r="CK49" s="508"/>
      <c r="CL49" s="508"/>
      <c r="CM49" s="508"/>
      <c r="CN49" s="508"/>
      <c r="CO49" s="508"/>
      <c r="CP49" s="508"/>
      <c r="CQ49" s="508"/>
      <c r="CR49" s="508"/>
      <c r="CS49" s="508"/>
      <c r="CT49" s="508"/>
      <c r="CU49" s="508"/>
      <c r="CV49" s="508"/>
      <c r="CW49" s="508"/>
      <c r="CX49" s="509"/>
      <c r="CY49" s="509"/>
      <c r="CZ49" s="509"/>
      <c r="DA49" s="510"/>
      <c r="DB49" s="511"/>
      <c r="DC49" s="511"/>
      <c r="DD49" s="511"/>
      <c r="DE49" s="511"/>
      <c r="DF49" s="511"/>
      <c r="DG49" s="511"/>
      <c r="DH49" s="511"/>
      <c r="DI49" s="511"/>
      <c r="DJ49" s="511"/>
      <c r="DK49" s="501">
        <f t="shared" si="0"/>
        <v>0</v>
      </c>
      <c r="DL49" s="502">
        <f t="shared" si="1"/>
        <v>0</v>
      </c>
      <c r="DM49" s="503">
        <f t="shared" si="9"/>
        <v>0</v>
      </c>
      <c r="DN49" s="404">
        <f t="shared" si="8"/>
        <v>-211354604</v>
      </c>
      <c r="DY49" s="504"/>
    </row>
    <row r="50" spans="1:129" ht="18" customHeight="1" x14ac:dyDescent="0.5">
      <c r="A50" s="399" t="str">
        <f t="shared" si="4"/>
        <v>14</v>
      </c>
      <c r="B50" s="493">
        <v>140055</v>
      </c>
      <c r="C50" s="494" t="s">
        <v>838</v>
      </c>
      <c r="D50" s="505">
        <v>0</v>
      </c>
      <c r="E50" s="495">
        <v>0</v>
      </c>
      <c r="F50" s="507"/>
      <c r="G50" s="507"/>
      <c r="H50" s="507"/>
      <c r="I50" s="507"/>
      <c r="J50" s="507"/>
      <c r="K50" s="508"/>
      <c r="L50" s="508"/>
      <c r="M50" s="508">
        <f t="shared" si="10"/>
        <v>0</v>
      </c>
      <c r="N50" s="508"/>
      <c r="O50" s="508"/>
      <c r="P50" s="508"/>
      <c r="Q50" s="508"/>
      <c r="R50" s="508"/>
      <c r="S50" s="508"/>
      <c r="T50" s="508"/>
      <c r="U50" s="508"/>
      <c r="V50" s="508"/>
      <c r="W50" s="508"/>
      <c r="X50" s="508"/>
      <c r="Y50" s="508"/>
      <c r="Z50" s="508"/>
      <c r="AA50" s="508"/>
      <c r="AB50" s="508"/>
      <c r="AC50" s="508"/>
      <c r="AD50" s="508"/>
      <c r="AE50" s="508"/>
      <c r="AF50" s="508"/>
      <c r="AG50" s="508"/>
      <c r="AH50" s="508"/>
      <c r="AI50" s="508"/>
      <c r="AJ50" s="508"/>
      <c r="AK50" s="508"/>
      <c r="AL50" s="525">
        <v>0</v>
      </c>
      <c r="AM50" s="508"/>
      <c r="AN50" s="508"/>
      <c r="AO50" s="508"/>
      <c r="AP50" s="508"/>
      <c r="AQ50" s="508"/>
      <c r="AR50" s="508"/>
      <c r="AS50" s="508"/>
      <c r="AT50" s="508"/>
      <c r="AU50" s="508"/>
      <c r="AV50" s="508"/>
      <c r="AW50" s="508"/>
      <c r="AX50" s="508"/>
      <c r="AY50" s="508"/>
      <c r="AZ50" s="508"/>
      <c r="BA50" s="508"/>
      <c r="BB50" s="508"/>
      <c r="BC50" s="508"/>
      <c r="BD50" s="508"/>
      <c r="BE50" s="508"/>
      <c r="BF50" s="508"/>
      <c r="BG50" s="508"/>
      <c r="BH50" s="508"/>
      <c r="BI50" s="508"/>
      <c r="BJ50" s="508"/>
      <c r="BK50" s="508"/>
      <c r="BL50" s="508"/>
      <c r="BM50" s="508"/>
      <c r="BN50" s="508"/>
      <c r="BO50" s="508"/>
      <c r="BP50" s="508"/>
      <c r="BQ50" s="508"/>
      <c r="BR50" s="508"/>
      <c r="BS50" s="508"/>
      <c r="BT50" s="508"/>
      <c r="BU50" s="508"/>
      <c r="BV50" s="508"/>
      <c r="BW50" s="508"/>
      <c r="BX50" s="508"/>
      <c r="BY50" s="508"/>
      <c r="BZ50" s="508"/>
      <c r="CA50" s="508"/>
      <c r="CB50" s="508"/>
      <c r="CC50" s="508"/>
      <c r="CD50" s="508"/>
      <c r="CE50" s="508"/>
      <c r="CF50" s="508"/>
      <c r="CG50" s="508"/>
      <c r="CH50" s="508"/>
      <c r="CI50" s="508"/>
      <c r="CJ50" s="508"/>
      <c r="CK50" s="508"/>
      <c r="CL50" s="508"/>
      <c r="CM50" s="508"/>
      <c r="CN50" s="508"/>
      <c r="CO50" s="508"/>
      <c r="CP50" s="508"/>
      <c r="CQ50" s="508"/>
      <c r="CR50" s="508"/>
      <c r="CS50" s="508"/>
      <c r="CT50" s="508"/>
      <c r="CU50" s="508"/>
      <c r="CV50" s="508"/>
      <c r="CW50" s="508"/>
      <c r="CX50" s="509"/>
      <c r="CY50" s="509"/>
      <c r="CZ50" s="509"/>
      <c r="DA50" s="510"/>
      <c r="DB50" s="511"/>
      <c r="DC50" s="511"/>
      <c r="DD50" s="511"/>
      <c r="DE50" s="511"/>
      <c r="DF50" s="511"/>
      <c r="DG50" s="511"/>
      <c r="DH50" s="511"/>
      <c r="DI50" s="511"/>
      <c r="DJ50" s="511"/>
      <c r="DK50" s="501">
        <f t="shared" si="0"/>
        <v>0</v>
      </c>
      <c r="DL50" s="502">
        <f t="shared" si="1"/>
        <v>0</v>
      </c>
      <c r="DM50" s="503">
        <f t="shared" si="9"/>
        <v>0</v>
      </c>
      <c r="DN50" s="404">
        <f t="shared" si="8"/>
        <v>0</v>
      </c>
      <c r="DY50" s="504"/>
    </row>
    <row r="51" spans="1:129" ht="18" customHeight="1" x14ac:dyDescent="0.5">
      <c r="A51" s="399" t="str">
        <f t="shared" si="4"/>
        <v>14</v>
      </c>
      <c r="B51" s="493">
        <v>140056</v>
      </c>
      <c r="C51" s="494" t="s">
        <v>839</v>
      </c>
      <c r="D51" s="506">
        <v>3675000000</v>
      </c>
      <c r="E51" s="495">
        <v>0</v>
      </c>
      <c r="F51" s="507"/>
      <c r="G51" s="507"/>
      <c r="H51" s="507"/>
      <c r="I51" s="507"/>
      <c r="J51" s="507"/>
      <c r="K51" s="508"/>
      <c r="L51" s="508"/>
      <c r="M51" s="508">
        <f t="shared" si="10"/>
        <v>1571875000</v>
      </c>
      <c r="N51" s="508"/>
      <c r="O51" s="508"/>
      <c r="P51" s="508"/>
      <c r="Q51" s="508"/>
      <c r="R51" s="508"/>
      <c r="S51" s="508"/>
      <c r="T51" s="508"/>
      <c r="U51" s="508"/>
      <c r="V51" s="508"/>
      <c r="W51" s="508"/>
      <c r="X51" s="508"/>
      <c r="Y51" s="508"/>
      <c r="Z51" s="508"/>
      <c r="AA51" s="508"/>
      <c r="AB51" s="508"/>
      <c r="AC51" s="508"/>
      <c r="AD51" s="508"/>
      <c r="AE51" s="508"/>
      <c r="AF51" s="508"/>
      <c r="AG51" s="508"/>
      <c r="AH51" s="508"/>
      <c r="AI51" s="508"/>
      <c r="AJ51" s="508"/>
      <c r="AK51" s="508"/>
      <c r="AL51" s="525">
        <v>2103125000</v>
      </c>
      <c r="AM51" s="508"/>
      <c r="AN51" s="508"/>
      <c r="AO51" s="508"/>
      <c r="AP51" s="508"/>
      <c r="AQ51" s="508"/>
      <c r="AR51" s="508"/>
      <c r="AS51" s="508"/>
      <c r="AT51" s="508"/>
      <c r="AU51" s="508"/>
      <c r="AV51" s="508"/>
      <c r="AW51" s="508"/>
      <c r="AX51" s="508"/>
      <c r="AY51" s="508"/>
      <c r="AZ51" s="508"/>
      <c r="BA51" s="508"/>
      <c r="BB51" s="508"/>
      <c r="BC51" s="508"/>
      <c r="BD51" s="508"/>
      <c r="BE51" s="508"/>
      <c r="BF51" s="508"/>
      <c r="BG51" s="508"/>
      <c r="BH51" s="508"/>
      <c r="BI51" s="508"/>
      <c r="BJ51" s="508"/>
      <c r="BK51" s="508"/>
      <c r="BL51" s="508"/>
      <c r="BM51" s="508"/>
      <c r="BN51" s="508"/>
      <c r="BO51" s="508"/>
      <c r="BP51" s="508"/>
      <c r="BQ51" s="508"/>
      <c r="BR51" s="508"/>
      <c r="BS51" s="508"/>
      <c r="BT51" s="508"/>
      <c r="BU51" s="508"/>
      <c r="BV51" s="508"/>
      <c r="BW51" s="508"/>
      <c r="BX51" s="508"/>
      <c r="BY51" s="508"/>
      <c r="BZ51" s="508"/>
      <c r="CA51" s="508"/>
      <c r="CB51" s="508"/>
      <c r="CC51" s="508"/>
      <c r="CD51" s="508"/>
      <c r="CE51" s="508"/>
      <c r="CF51" s="508"/>
      <c r="CG51" s="508"/>
      <c r="CH51" s="508"/>
      <c r="CI51" s="508"/>
      <c r="CJ51" s="508"/>
      <c r="CK51" s="508"/>
      <c r="CL51" s="508"/>
      <c r="CM51" s="508"/>
      <c r="CN51" s="508"/>
      <c r="CO51" s="508"/>
      <c r="CP51" s="508"/>
      <c r="CQ51" s="508"/>
      <c r="CR51" s="508"/>
      <c r="CS51" s="508"/>
      <c r="CT51" s="508"/>
      <c r="CU51" s="508"/>
      <c r="CV51" s="508"/>
      <c r="CW51" s="508"/>
      <c r="CX51" s="509"/>
      <c r="CY51" s="509"/>
      <c r="CZ51" s="509"/>
      <c r="DA51" s="510"/>
      <c r="DB51" s="511"/>
      <c r="DC51" s="511"/>
      <c r="DD51" s="511"/>
      <c r="DE51" s="511"/>
      <c r="DF51" s="511"/>
      <c r="DG51" s="511"/>
      <c r="DH51" s="511"/>
      <c r="DI51" s="511"/>
      <c r="DJ51" s="511"/>
      <c r="DK51" s="501">
        <f t="shared" si="0"/>
        <v>3675000000</v>
      </c>
      <c r="DL51" s="502">
        <f t="shared" si="1"/>
        <v>0</v>
      </c>
      <c r="DM51" s="503">
        <f t="shared" si="9"/>
        <v>3675000000</v>
      </c>
      <c r="DN51" s="404">
        <f t="shared" si="8"/>
        <v>-38636118000</v>
      </c>
      <c r="DY51" s="504"/>
    </row>
    <row r="52" spans="1:129" ht="18" customHeight="1" x14ac:dyDescent="0.5">
      <c r="A52" s="399" t="str">
        <f t="shared" si="4"/>
        <v>14</v>
      </c>
      <c r="B52" s="493">
        <v>140058</v>
      </c>
      <c r="C52" s="494" t="s">
        <v>840</v>
      </c>
      <c r="D52" s="506">
        <v>1174465260</v>
      </c>
      <c r="E52" s="495">
        <v>0</v>
      </c>
      <c r="F52" s="507"/>
      <c r="G52" s="507"/>
      <c r="H52" s="507"/>
      <c r="I52" s="507"/>
      <c r="J52" s="507"/>
      <c r="K52" s="508"/>
      <c r="L52" s="508"/>
      <c r="M52" s="508">
        <f t="shared" si="10"/>
        <v>1174465260</v>
      </c>
      <c r="N52" s="508"/>
      <c r="O52" s="508"/>
      <c r="P52" s="508"/>
      <c r="Q52" s="508"/>
      <c r="R52" s="508"/>
      <c r="S52" s="508"/>
      <c r="T52" s="508"/>
      <c r="U52" s="508"/>
      <c r="V52" s="508"/>
      <c r="W52" s="508"/>
      <c r="X52" s="508"/>
      <c r="Y52" s="508"/>
      <c r="Z52" s="508"/>
      <c r="AA52" s="508"/>
      <c r="AB52" s="508"/>
      <c r="AC52" s="508"/>
      <c r="AD52" s="508"/>
      <c r="AE52" s="508"/>
      <c r="AF52" s="508"/>
      <c r="AG52" s="508"/>
      <c r="AH52" s="508"/>
      <c r="AI52" s="508"/>
      <c r="AJ52" s="508"/>
      <c r="AK52" s="508"/>
      <c r="AL52" s="525">
        <v>0</v>
      </c>
      <c r="AM52" s="508"/>
      <c r="AN52" s="508"/>
      <c r="AO52" s="508"/>
      <c r="AP52" s="508"/>
      <c r="AQ52" s="508"/>
      <c r="AR52" s="508"/>
      <c r="AS52" s="508"/>
      <c r="AT52" s="508"/>
      <c r="AU52" s="508"/>
      <c r="AV52" s="508"/>
      <c r="AW52" s="508"/>
      <c r="AX52" s="508"/>
      <c r="AY52" s="508"/>
      <c r="AZ52" s="508"/>
      <c r="BA52" s="508"/>
      <c r="BB52" s="508"/>
      <c r="BC52" s="508"/>
      <c r="BD52" s="508"/>
      <c r="BE52" s="508"/>
      <c r="BF52" s="508"/>
      <c r="BG52" s="508"/>
      <c r="BH52" s="508"/>
      <c r="BI52" s="508"/>
      <c r="BJ52" s="508"/>
      <c r="BK52" s="508"/>
      <c r="BL52" s="508"/>
      <c r="BM52" s="508"/>
      <c r="BN52" s="508"/>
      <c r="BO52" s="508"/>
      <c r="BP52" s="508"/>
      <c r="BQ52" s="508"/>
      <c r="BR52" s="508"/>
      <c r="BS52" s="508"/>
      <c r="BT52" s="508"/>
      <c r="BU52" s="508"/>
      <c r="BV52" s="508"/>
      <c r="BW52" s="508"/>
      <c r="BX52" s="508"/>
      <c r="BY52" s="508"/>
      <c r="BZ52" s="508"/>
      <c r="CA52" s="508"/>
      <c r="CB52" s="508"/>
      <c r="CC52" s="508"/>
      <c r="CD52" s="508"/>
      <c r="CE52" s="508"/>
      <c r="CF52" s="508"/>
      <c r="CG52" s="508"/>
      <c r="CH52" s="508"/>
      <c r="CI52" s="508"/>
      <c r="CJ52" s="508"/>
      <c r="CK52" s="508"/>
      <c r="CL52" s="508"/>
      <c r="CM52" s="508"/>
      <c r="CN52" s="508"/>
      <c r="CO52" s="508"/>
      <c r="CP52" s="508"/>
      <c r="CQ52" s="508"/>
      <c r="CR52" s="508"/>
      <c r="CS52" s="508"/>
      <c r="CT52" s="508"/>
      <c r="CU52" s="508"/>
      <c r="CV52" s="508"/>
      <c r="CW52" s="508"/>
      <c r="CX52" s="509"/>
      <c r="CY52" s="509"/>
      <c r="CZ52" s="509"/>
      <c r="DA52" s="510"/>
      <c r="DB52" s="511"/>
      <c r="DC52" s="511"/>
      <c r="DD52" s="511"/>
      <c r="DE52" s="511"/>
      <c r="DF52" s="511"/>
      <c r="DG52" s="511"/>
      <c r="DH52" s="511"/>
      <c r="DI52" s="511"/>
      <c r="DJ52" s="511"/>
      <c r="DK52" s="501">
        <f t="shared" si="0"/>
        <v>1174465260</v>
      </c>
      <c r="DL52" s="502">
        <f t="shared" si="1"/>
        <v>0</v>
      </c>
      <c r="DM52" s="503">
        <f t="shared" si="9"/>
        <v>1174465260</v>
      </c>
      <c r="DN52" s="404">
        <f t="shared" si="8"/>
        <v>-13410684738</v>
      </c>
      <c r="DY52" s="504"/>
    </row>
    <row r="53" spans="1:129" ht="18" customHeight="1" x14ac:dyDescent="0.5">
      <c r="A53" s="399" t="str">
        <f t="shared" si="4"/>
        <v>14</v>
      </c>
      <c r="B53" s="493">
        <v>140059</v>
      </c>
      <c r="C53" s="494" t="s">
        <v>841</v>
      </c>
      <c r="D53" s="505">
        <v>0</v>
      </c>
      <c r="E53" s="495">
        <v>0</v>
      </c>
      <c r="F53" s="507"/>
      <c r="G53" s="507"/>
      <c r="H53" s="507"/>
      <c r="I53" s="507"/>
      <c r="J53" s="507"/>
      <c r="K53" s="508"/>
      <c r="L53" s="508"/>
      <c r="M53" s="508">
        <f t="shared" si="10"/>
        <v>0</v>
      </c>
      <c r="N53" s="508"/>
      <c r="O53" s="508"/>
      <c r="P53" s="508"/>
      <c r="Q53" s="508"/>
      <c r="R53" s="508"/>
      <c r="S53" s="508"/>
      <c r="T53" s="508"/>
      <c r="U53" s="508"/>
      <c r="V53" s="508"/>
      <c r="W53" s="508"/>
      <c r="X53" s="508"/>
      <c r="Y53" s="508"/>
      <c r="Z53" s="508"/>
      <c r="AA53" s="508"/>
      <c r="AB53" s="508"/>
      <c r="AC53" s="508"/>
      <c r="AD53" s="508"/>
      <c r="AE53" s="508"/>
      <c r="AF53" s="508"/>
      <c r="AG53" s="508"/>
      <c r="AH53" s="508"/>
      <c r="AI53" s="508"/>
      <c r="AJ53" s="508"/>
      <c r="AK53" s="508"/>
      <c r="AL53" s="525">
        <v>0</v>
      </c>
      <c r="AM53" s="508"/>
      <c r="AN53" s="508"/>
      <c r="AO53" s="508"/>
      <c r="AP53" s="508"/>
      <c r="AQ53" s="508"/>
      <c r="AR53" s="508"/>
      <c r="AS53" s="508"/>
      <c r="AT53" s="508"/>
      <c r="AU53" s="508"/>
      <c r="AV53" s="508"/>
      <c r="AW53" s="508"/>
      <c r="AX53" s="508"/>
      <c r="AY53" s="508"/>
      <c r="AZ53" s="508"/>
      <c r="BA53" s="508"/>
      <c r="BB53" s="508"/>
      <c r="BC53" s="508"/>
      <c r="BD53" s="508"/>
      <c r="BE53" s="508"/>
      <c r="BF53" s="508"/>
      <c r="BG53" s="508"/>
      <c r="BH53" s="508"/>
      <c r="BI53" s="508"/>
      <c r="BJ53" s="508"/>
      <c r="BK53" s="508"/>
      <c r="BL53" s="508"/>
      <c r="BM53" s="508"/>
      <c r="BN53" s="508"/>
      <c r="BO53" s="508"/>
      <c r="BP53" s="508"/>
      <c r="BQ53" s="508"/>
      <c r="BR53" s="508"/>
      <c r="BS53" s="508"/>
      <c r="BT53" s="508"/>
      <c r="BU53" s="508"/>
      <c r="BV53" s="508"/>
      <c r="BW53" s="508"/>
      <c r="BX53" s="508"/>
      <c r="BY53" s="508"/>
      <c r="BZ53" s="508"/>
      <c r="CA53" s="508"/>
      <c r="CB53" s="508"/>
      <c r="CC53" s="508"/>
      <c r="CD53" s="508"/>
      <c r="CE53" s="508"/>
      <c r="CF53" s="508"/>
      <c r="CG53" s="508"/>
      <c r="CH53" s="508"/>
      <c r="CI53" s="508"/>
      <c r="CJ53" s="508"/>
      <c r="CK53" s="508"/>
      <c r="CL53" s="508"/>
      <c r="CM53" s="508"/>
      <c r="CN53" s="508"/>
      <c r="CO53" s="508"/>
      <c r="CP53" s="508"/>
      <c r="CQ53" s="508"/>
      <c r="CR53" s="508"/>
      <c r="CS53" s="508"/>
      <c r="CT53" s="508"/>
      <c r="CU53" s="508"/>
      <c r="CV53" s="508"/>
      <c r="CW53" s="508"/>
      <c r="CX53" s="509"/>
      <c r="CY53" s="509"/>
      <c r="CZ53" s="509"/>
      <c r="DA53" s="510"/>
      <c r="DB53" s="511"/>
      <c r="DC53" s="511"/>
      <c r="DD53" s="511"/>
      <c r="DE53" s="511"/>
      <c r="DF53" s="511"/>
      <c r="DG53" s="511"/>
      <c r="DH53" s="511"/>
      <c r="DI53" s="511"/>
      <c r="DJ53" s="511"/>
      <c r="DK53" s="501">
        <f t="shared" si="0"/>
        <v>0</v>
      </c>
      <c r="DL53" s="502">
        <f t="shared" si="1"/>
        <v>0</v>
      </c>
      <c r="DM53" s="503">
        <f t="shared" si="9"/>
        <v>0</v>
      </c>
      <c r="DN53" s="404">
        <f t="shared" si="8"/>
        <v>-17268159416</v>
      </c>
      <c r="DY53" s="504"/>
    </row>
    <row r="54" spans="1:129" ht="20.25" customHeight="1" x14ac:dyDescent="0.5">
      <c r="A54" s="399" t="str">
        <f t="shared" si="4"/>
        <v>14</v>
      </c>
      <c r="B54" s="493">
        <v>140060</v>
      </c>
      <c r="C54" s="494" t="s">
        <v>842</v>
      </c>
      <c r="D54" s="506">
        <v>1264885452</v>
      </c>
      <c r="E54" s="495">
        <v>0</v>
      </c>
      <c r="F54" s="507"/>
      <c r="G54" s="507"/>
      <c r="H54" s="507"/>
      <c r="I54" s="507"/>
      <c r="J54" s="507"/>
      <c r="K54" s="508"/>
      <c r="L54" s="508"/>
      <c r="M54" s="508">
        <f t="shared" si="10"/>
        <v>1264885452</v>
      </c>
      <c r="N54" s="508"/>
      <c r="O54" s="508"/>
      <c r="P54" s="508"/>
      <c r="Q54" s="508"/>
      <c r="R54" s="508"/>
      <c r="S54" s="508"/>
      <c r="T54" s="508"/>
      <c r="U54" s="508"/>
      <c r="V54" s="508"/>
      <c r="W54" s="508"/>
      <c r="X54" s="508"/>
      <c r="Y54" s="508"/>
      <c r="Z54" s="508"/>
      <c r="AA54" s="508"/>
      <c r="AB54" s="508"/>
      <c r="AC54" s="508"/>
      <c r="AD54" s="508"/>
      <c r="AE54" s="508"/>
      <c r="AF54" s="508"/>
      <c r="AG54" s="508"/>
      <c r="AH54" s="508"/>
      <c r="AI54" s="508"/>
      <c r="AJ54" s="508"/>
      <c r="AK54" s="508"/>
      <c r="AL54" s="525">
        <v>0</v>
      </c>
      <c r="AM54" s="508"/>
      <c r="AN54" s="508"/>
      <c r="AO54" s="508"/>
      <c r="AP54" s="508"/>
      <c r="AQ54" s="508"/>
      <c r="AR54" s="508"/>
      <c r="AS54" s="508"/>
      <c r="AT54" s="508"/>
      <c r="AU54" s="508"/>
      <c r="AV54" s="508"/>
      <c r="AW54" s="508"/>
      <c r="AX54" s="508"/>
      <c r="AY54" s="508"/>
      <c r="AZ54" s="508"/>
      <c r="BA54" s="508"/>
      <c r="BB54" s="508"/>
      <c r="BC54" s="508"/>
      <c r="BD54" s="508"/>
      <c r="BE54" s="508"/>
      <c r="BF54" s="508"/>
      <c r="BG54" s="508"/>
      <c r="BH54" s="508"/>
      <c r="BI54" s="508"/>
      <c r="BJ54" s="508"/>
      <c r="BK54" s="508"/>
      <c r="BL54" s="508"/>
      <c r="BM54" s="508"/>
      <c r="BN54" s="508"/>
      <c r="BO54" s="508"/>
      <c r="BP54" s="508"/>
      <c r="BQ54" s="508"/>
      <c r="BR54" s="508"/>
      <c r="BS54" s="508"/>
      <c r="BT54" s="508"/>
      <c r="BU54" s="508"/>
      <c r="BV54" s="508"/>
      <c r="BW54" s="508"/>
      <c r="BX54" s="508"/>
      <c r="BY54" s="508"/>
      <c r="BZ54" s="508"/>
      <c r="CA54" s="508"/>
      <c r="CB54" s="508"/>
      <c r="CC54" s="508"/>
      <c r="CD54" s="508"/>
      <c r="CE54" s="508"/>
      <c r="CF54" s="508"/>
      <c r="CG54" s="508"/>
      <c r="CH54" s="508"/>
      <c r="CI54" s="508"/>
      <c r="CJ54" s="508"/>
      <c r="CK54" s="508"/>
      <c r="CL54" s="508"/>
      <c r="CM54" s="508"/>
      <c r="CN54" s="508"/>
      <c r="CO54" s="508"/>
      <c r="CP54" s="508"/>
      <c r="CQ54" s="508"/>
      <c r="CR54" s="508"/>
      <c r="CS54" s="508"/>
      <c r="CT54" s="508"/>
      <c r="CU54" s="508"/>
      <c r="CV54" s="508"/>
      <c r="CW54" s="508"/>
      <c r="CX54" s="509"/>
      <c r="CY54" s="509"/>
      <c r="CZ54" s="509"/>
      <c r="DA54" s="510"/>
      <c r="DB54" s="511"/>
      <c r="DC54" s="511"/>
      <c r="DD54" s="511"/>
      <c r="DE54" s="511"/>
      <c r="DF54" s="511"/>
      <c r="DG54" s="511"/>
      <c r="DH54" s="511"/>
      <c r="DI54" s="511"/>
      <c r="DJ54" s="511"/>
      <c r="DK54" s="501">
        <f t="shared" si="0"/>
        <v>1264885452</v>
      </c>
      <c r="DL54" s="502">
        <f t="shared" si="1"/>
        <v>0</v>
      </c>
      <c r="DM54" s="503">
        <f>-SUM(F54:DJ54)</f>
        <v>-1264885452</v>
      </c>
      <c r="DN54" s="404">
        <f t="shared" si="8"/>
        <v>-1264885452</v>
      </c>
      <c r="DY54" s="504"/>
    </row>
    <row r="55" spans="1:129" ht="18" customHeight="1" x14ac:dyDescent="0.5">
      <c r="A55" s="399" t="str">
        <f t="shared" si="4"/>
        <v>14</v>
      </c>
      <c r="B55" s="493">
        <v>140061</v>
      </c>
      <c r="C55" s="494" t="s">
        <v>843</v>
      </c>
      <c r="D55" s="506">
        <v>30531435</v>
      </c>
      <c r="E55" s="495">
        <v>0</v>
      </c>
      <c r="F55" s="507"/>
      <c r="G55" s="507"/>
      <c r="H55" s="507"/>
      <c r="I55" s="507"/>
      <c r="J55" s="507"/>
      <c r="K55" s="508"/>
      <c r="L55" s="508"/>
      <c r="M55" s="508">
        <f t="shared" si="10"/>
        <v>30531435</v>
      </c>
      <c r="N55" s="508"/>
      <c r="O55" s="508"/>
      <c r="P55" s="508"/>
      <c r="Q55" s="508"/>
      <c r="R55" s="508"/>
      <c r="S55" s="508"/>
      <c r="T55" s="508"/>
      <c r="U55" s="508"/>
      <c r="V55" s="508"/>
      <c r="W55" s="508"/>
      <c r="X55" s="508"/>
      <c r="Y55" s="508"/>
      <c r="Z55" s="508"/>
      <c r="AA55" s="508"/>
      <c r="AB55" s="508"/>
      <c r="AC55" s="508"/>
      <c r="AD55" s="508"/>
      <c r="AE55" s="508"/>
      <c r="AF55" s="508"/>
      <c r="AG55" s="508"/>
      <c r="AH55" s="508"/>
      <c r="AI55" s="508"/>
      <c r="AJ55" s="508"/>
      <c r="AK55" s="508"/>
      <c r="AL55" s="525">
        <v>0</v>
      </c>
      <c r="AM55" s="508"/>
      <c r="AN55" s="508"/>
      <c r="AO55" s="508"/>
      <c r="AP55" s="508"/>
      <c r="AQ55" s="508"/>
      <c r="AR55" s="508"/>
      <c r="AS55" s="508"/>
      <c r="AT55" s="508"/>
      <c r="AU55" s="508"/>
      <c r="AV55" s="508"/>
      <c r="AW55" s="508"/>
      <c r="AX55" s="508"/>
      <c r="AY55" s="508"/>
      <c r="AZ55" s="508"/>
      <c r="BA55" s="508"/>
      <c r="BB55" s="508"/>
      <c r="BC55" s="508"/>
      <c r="BD55" s="508"/>
      <c r="BE55" s="508"/>
      <c r="BF55" s="508"/>
      <c r="BG55" s="508"/>
      <c r="BH55" s="508"/>
      <c r="BI55" s="508"/>
      <c r="BJ55" s="508"/>
      <c r="BK55" s="508"/>
      <c r="BL55" s="508"/>
      <c r="BM55" s="508"/>
      <c r="BN55" s="508"/>
      <c r="BO55" s="508"/>
      <c r="BP55" s="508"/>
      <c r="BQ55" s="508"/>
      <c r="BR55" s="508"/>
      <c r="BS55" s="508"/>
      <c r="BT55" s="508"/>
      <c r="BU55" s="508"/>
      <c r="BV55" s="508"/>
      <c r="BW55" s="508"/>
      <c r="BX55" s="508"/>
      <c r="BY55" s="508"/>
      <c r="BZ55" s="508"/>
      <c r="CA55" s="508"/>
      <c r="CB55" s="508"/>
      <c r="CC55" s="508"/>
      <c r="CD55" s="508"/>
      <c r="CE55" s="508"/>
      <c r="CF55" s="508"/>
      <c r="CG55" s="508"/>
      <c r="CH55" s="508"/>
      <c r="CI55" s="508"/>
      <c r="CJ55" s="508"/>
      <c r="CK55" s="508"/>
      <c r="CL55" s="508"/>
      <c r="CM55" s="508"/>
      <c r="CN55" s="508"/>
      <c r="CO55" s="508"/>
      <c r="CP55" s="508"/>
      <c r="CQ55" s="508"/>
      <c r="CR55" s="508"/>
      <c r="CS55" s="508"/>
      <c r="CT55" s="508"/>
      <c r="CU55" s="508"/>
      <c r="CV55" s="508"/>
      <c r="CW55" s="508"/>
      <c r="CX55" s="509"/>
      <c r="CY55" s="509"/>
      <c r="CZ55" s="509"/>
      <c r="DA55" s="510"/>
      <c r="DB55" s="511"/>
      <c r="DC55" s="511"/>
      <c r="DD55" s="511"/>
      <c r="DE55" s="511"/>
      <c r="DF55" s="511"/>
      <c r="DG55" s="511"/>
      <c r="DH55" s="511"/>
      <c r="DI55" s="511"/>
      <c r="DJ55" s="511"/>
      <c r="DK55" s="501">
        <f t="shared" si="0"/>
        <v>30531435</v>
      </c>
      <c r="DL55" s="502">
        <f t="shared" si="1"/>
        <v>0</v>
      </c>
      <c r="DM55" s="503">
        <f t="shared" ref="DM55:DM67" si="11">SUM(F55:DJ55)</f>
        <v>30531435</v>
      </c>
      <c r="DN55" s="404">
        <f t="shared" si="8"/>
        <v>30531435</v>
      </c>
      <c r="DY55" s="504"/>
    </row>
    <row r="56" spans="1:129" ht="18" customHeight="1" x14ac:dyDescent="0.5">
      <c r="A56" s="399" t="str">
        <f t="shared" si="4"/>
        <v>14</v>
      </c>
      <c r="B56" s="493">
        <v>140062</v>
      </c>
      <c r="C56" s="494" t="s">
        <v>844</v>
      </c>
      <c r="D56" s="505">
        <v>0</v>
      </c>
      <c r="E56" s="495">
        <v>0</v>
      </c>
      <c r="F56" s="507"/>
      <c r="G56" s="507"/>
      <c r="H56" s="507"/>
      <c r="I56" s="507"/>
      <c r="J56" s="507"/>
      <c r="K56" s="508"/>
      <c r="L56" s="508"/>
      <c r="M56" s="508">
        <f t="shared" si="10"/>
        <v>0</v>
      </c>
      <c r="N56" s="508"/>
      <c r="O56" s="508"/>
      <c r="P56" s="508"/>
      <c r="Q56" s="508"/>
      <c r="R56" s="508"/>
      <c r="S56" s="508"/>
      <c r="T56" s="508"/>
      <c r="U56" s="508"/>
      <c r="V56" s="508"/>
      <c r="W56" s="508"/>
      <c r="X56" s="508"/>
      <c r="Y56" s="508"/>
      <c r="Z56" s="508"/>
      <c r="AA56" s="508"/>
      <c r="AB56" s="508"/>
      <c r="AC56" s="508"/>
      <c r="AD56" s="508"/>
      <c r="AE56" s="508"/>
      <c r="AF56" s="508"/>
      <c r="AG56" s="508"/>
      <c r="AH56" s="508"/>
      <c r="AI56" s="508"/>
      <c r="AJ56" s="508"/>
      <c r="AK56" s="508"/>
      <c r="AL56" s="525">
        <v>0</v>
      </c>
      <c r="AM56" s="508"/>
      <c r="AN56" s="508"/>
      <c r="AO56" s="508"/>
      <c r="AP56" s="508"/>
      <c r="AQ56" s="508"/>
      <c r="AR56" s="508"/>
      <c r="AS56" s="508"/>
      <c r="AT56" s="508"/>
      <c r="AU56" s="508"/>
      <c r="AV56" s="508"/>
      <c r="AW56" s="508"/>
      <c r="AX56" s="508"/>
      <c r="AY56" s="508"/>
      <c r="AZ56" s="508"/>
      <c r="BA56" s="508"/>
      <c r="BB56" s="508"/>
      <c r="BC56" s="508"/>
      <c r="BD56" s="508"/>
      <c r="BE56" s="508"/>
      <c r="BF56" s="508"/>
      <c r="BG56" s="508"/>
      <c r="BH56" s="508"/>
      <c r="BI56" s="508"/>
      <c r="BJ56" s="508"/>
      <c r="BK56" s="508"/>
      <c r="BL56" s="508"/>
      <c r="BM56" s="508"/>
      <c r="BN56" s="508"/>
      <c r="BO56" s="508"/>
      <c r="BP56" s="508"/>
      <c r="BQ56" s="508"/>
      <c r="BR56" s="508"/>
      <c r="BS56" s="508"/>
      <c r="BT56" s="508"/>
      <c r="BU56" s="508"/>
      <c r="BV56" s="508"/>
      <c r="BW56" s="508"/>
      <c r="BX56" s="508"/>
      <c r="BY56" s="508"/>
      <c r="BZ56" s="508"/>
      <c r="CA56" s="508"/>
      <c r="CB56" s="508"/>
      <c r="CC56" s="508"/>
      <c r="CD56" s="508"/>
      <c r="CE56" s="508"/>
      <c r="CF56" s="508"/>
      <c r="CG56" s="508"/>
      <c r="CH56" s="508"/>
      <c r="CI56" s="508"/>
      <c r="CJ56" s="508"/>
      <c r="CK56" s="508"/>
      <c r="CL56" s="508"/>
      <c r="CM56" s="508"/>
      <c r="CN56" s="508"/>
      <c r="CO56" s="508"/>
      <c r="CP56" s="508"/>
      <c r="CQ56" s="508"/>
      <c r="CR56" s="508"/>
      <c r="CS56" s="508"/>
      <c r="CT56" s="508"/>
      <c r="CU56" s="508"/>
      <c r="CV56" s="508"/>
      <c r="CW56" s="508"/>
      <c r="CX56" s="509"/>
      <c r="CY56" s="509"/>
      <c r="CZ56" s="509"/>
      <c r="DA56" s="510"/>
      <c r="DB56" s="511"/>
      <c r="DC56" s="511"/>
      <c r="DD56" s="511"/>
      <c r="DE56" s="511"/>
      <c r="DF56" s="511"/>
      <c r="DG56" s="511"/>
      <c r="DH56" s="511"/>
      <c r="DI56" s="511"/>
      <c r="DJ56" s="511"/>
      <c r="DK56" s="501">
        <f t="shared" si="0"/>
        <v>0</v>
      </c>
      <c r="DL56" s="502">
        <f t="shared" si="1"/>
        <v>0</v>
      </c>
      <c r="DM56" s="503">
        <f t="shared" si="11"/>
        <v>0</v>
      </c>
      <c r="DN56" s="404">
        <f t="shared" si="8"/>
        <v>0</v>
      </c>
      <c r="DY56" s="504"/>
    </row>
    <row r="57" spans="1:129" ht="18" customHeight="1" x14ac:dyDescent="0.5">
      <c r="A57" s="399" t="str">
        <f t="shared" si="4"/>
        <v>14</v>
      </c>
      <c r="B57" s="493">
        <v>140063</v>
      </c>
      <c r="C57" s="494" t="s">
        <v>845</v>
      </c>
      <c r="D57" s="506">
        <v>20000000</v>
      </c>
      <c r="E57" s="495">
        <v>0</v>
      </c>
      <c r="F57" s="507"/>
      <c r="G57" s="507"/>
      <c r="H57" s="507"/>
      <c r="I57" s="507"/>
      <c r="J57" s="507"/>
      <c r="K57" s="508"/>
      <c r="L57" s="508"/>
      <c r="M57" s="508">
        <f t="shared" si="10"/>
        <v>20000000</v>
      </c>
      <c r="N57" s="508"/>
      <c r="O57" s="508"/>
      <c r="P57" s="508"/>
      <c r="Q57" s="508"/>
      <c r="R57" s="508"/>
      <c r="S57" s="508"/>
      <c r="T57" s="508"/>
      <c r="U57" s="508"/>
      <c r="V57" s="508"/>
      <c r="W57" s="508"/>
      <c r="X57" s="508"/>
      <c r="Y57" s="508"/>
      <c r="Z57" s="508"/>
      <c r="AA57" s="508"/>
      <c r="AB57" s="508"/>
      <c r="AC57" s="508"/>
      <c r="AD57" s="508"/>
      <c r="AE57" s="508"/>
      <c r="AF57" s="508"/>
      <c r="AG57" s="508"/>
      <c r="AH57" s="508"/>
      <c r="AI57" s="508"/>
      <c r="AJ57" s="508"/>
      <c r="AK57" s="508"/>
      <c r="AL57" s="525">
        <v>0</v>
      </c>
      <c r="AM57" s="508"/>
      <c r="AN57" s="508"/>
      <c r="AO57" s="508"/>
      <c r="AP57" s="508"/>
      <c r="AQ57" s="508"/>
      <c r="AR57" s="508"/>
      <c r="AS57" s="508"/>
      <c r="AT57" s="508"/>
      <c r="AU57" s="508"/>
      <c r="AV57" s="508"/>
      <c r="AW57" s="508"/>
      <c r="AX57" s="508"/>
      <c r="AY57" s="508"/>
      <c r="AZ57" s="508"/>
      <c r="BA57" s="508"/>
      <c r="BB57" s="508"/>
      <c r="BC57" s="508"/>
      <c r="BD57" s="508"/>
      <c r="BE57" s="508"/>
      <c r="BF57" s="508"/>
      <c r="BG57" s="508"/>
      <c r="BH57" s="508"/>
      <c r="BI57" s="508"/>
      <c r="BJ57" s="508"/>
      <c r="BK57" s="508"/>
      <c r="BL57" s="508"/>
      <c r="BM57" s="508"/>
      <c r="BN57" s="508"/>
      <c r="BO57" s="508"/>
      <c r="BP57" s="508"/>
      <c r="BQ57" s="508"/>
      <c r="BR57" s="508"/>
      <c r="BS57" s="508"/>
      <c r="BT57" s="508"/>
      <c r="BU57" s="508"/>
      <c r="BV57" s="508"/>
      <c r="BW57" s="508"/>
      <c r="BX57" s="508"/>
      <c r="BY57" s="508"/>
      <c r="BZ57" s="508"/>
      <c r="CA57" s="508"/>
      <c r="CB57" s="508"/>
      <c r="CC57" s="508"/>
      <c r="CD57" s="508"/>
      <c r="CE57" s="508"/>
      <c r="CF57" s="508"/>
      <c r="CG57" s="508"/>
      <c r="CH57" s="508"/>
      <c r="CI57" s="508"/>
      <c r="CJ57" s="508"/>
      <c r="CK57" s="508"/>
      <c r="CL57" s="508"/>
      <c r="CM57" s="508"/>
      <c r="CN57" s="508"/>
      <c r="CO57" s="508"/>
      <c r="CP57" s="508"/>
      <c r="CQ57" s="508"/>
      <c r="CR57" s="508"/>
      <c r="CS57" s="508"/>
      <c r="CT57" s="508"/>
      <c r="CU57" s="508"/>
      <c r="CV57" s="508"/>
      <c r="CW57" s="508"/>
      <c r="CX57" s="509"/>
      <c r="CY57" s="509"/>
      <c r="CZ57" s="509"/>
      <c r="DA57" s="510"/>
      <c r="DB57" s="511"/>
      <c r="DC57" s="511"/>
      <c r="DD57" s="511"/>
      <c r="DE57" s="511"/>
      <c r="DF57" s="511"/>
      <c r="DG57" s="511"/>
      <c r="DH57" s="511"/>
      <c r="DI57" s="511"/>
      <c r="DJ57" s="511"/>
      <c r="DK57" s="501">
        <f t="shared" si="0"/>
        <v>20000000</v>
      </c>
      <c r="DL57" s="502">
        <f t="shared" si="1"/>
        <v>0</v>
      </c>
      <c r="DM57" s="503">
        <f t="shared" si="11"/>
        <v>20000000</v>
      </c>
      <c r="DN57" s="404">
        <f t="shared" si="8"/>
        <v>-3655000000</v>
      </c>
      <c r="DY57" s="504"/>
    </row>
    <row r="58" spans="1:129" ht="18" customHeight="1" x14ac:dyDescent="0.5">
      <c r="A58" s="399" t="str">
        <f t="shared" si="4"/>
        <v>14</v>
      </c>
      <c r="B58" s="493">
        <v>140064</v>
      </c>
      <c r="C58" s="494" t="s">
        <v>846</v>
      </c>
      <c r="D58" s="505">
        <v>0</v>
      </c>
      <c r="E58" s="495">
        <v>0</v>
      </c>
      <c r="F58" s="507"/>
      <c r="G58" s="507"/>
      <c r="H58" s="507"/>
      <c r="I58" s="507"/>
      <c r="J58" s="507"/>
      <c r="K58" s="508"/>
      <c r="L58" s="508"/>
      <c r="M58" s="508">
        <f t="shared" si="10"/>
        <v>0</v>
      </c>
      <c r="N58" s="508"/>
      <c r="O58" s="508"/>
      <c r="P58" s="508"/>
      <c r="Q58" s="508"/>
      <c r="R58" s="508"/>
      <c r="S58" s="508"/>
      <c r="T58" s="508"/>
      <c r="U58" s="508"/>
      <c r="V58" s="508"/>
      <c r="W58" s="508"/>
      <c r="X58" s="508"/>
      <c r="Y58" s="508"/>
      <c r="Z58" s="508"/>
      <c r="AA58" s="508"/>
      <c r="AB58" s="508"/>
      <c r="AC58" s="508"/>
      <c r="AD58" s="508"/>
      <c r="AE58" s="508"/>
      <c r="AF58" s="508"/>
      <c r="AG58" s="508"/>
      <c r="AH58" s="508"/>
      <c r="AI58" s="508"/>
      <c r="AJ58" s="508"/>
      <c r="AK58" s="508"/>
      <c r="AL58" s="525">
        <v>0</v>
      </c>
      <c r="AM58" s="508"/>
      <c r="AN58" s="508"/>
      <c r="AO58" s="508"/>
      <c r="AP58" s="508"/>
      <c r="AQ58" s="508"/>
      <c r="AR58" s="508"/>
      <c r="AS58" s="508"/>
      <c r="AT58" s="508"/>
      <c r="AU58" s="508"/>
      <c r="AV58" s="508"/>
      <c r="AW58" s="508"/>
      <c r="AX58" s="508"/>
      <c r="AY58" s="508"/>
      <c r="AZ58" s="508"/>
      <c r="BA58" s="508"/>
      <c r="BB58" s="508"/>
      <c r="BC58" s="508"/>
      <c r="BD58" s="508"/>
      <c r="BE58" s="508"/>
      <c r="BF58" s="508"/>
      <c r="BG58" s="508"/>
      <c r="BH58" s="508"/>
      <c r="BI58" s="508"/>
      <c r="BJ58" s="508"/>
      <c r="BK58" s="508"/>
      <c r="BL58" s="508"/>
      <c r="BM58" s="508"/>
      <c r="BN58" s="508"/>
      <c r="BO58" s="508"/>
      <c r="BP58" s="508"/>
      <c r="BQ58" s="508"/>
      <c r="BR58" s="508"/>
      <c r="BS58" s="508"/>
      <c r="BT58" s="508"/>
      <c r="BU58" s="508"/>
      <c r="BV58" s="508"/>
      <c r="BW58" s="508"/>
      <c r="BX58" s="508"/>
      <c r="BY58" s="508"/>
      <c r="BZ58" s="508"/>
      <c r="CA58" s="508"/>
      <c r="CB58" s="508"/>
      <c r="CC58" s="508"/>
      <c r="CD58" s="508"/>
      <c r="CE58" s="508"/>
      <c r="CF58" s="508"/>
      <c r="CG58" s="508"/>
      <c r="CH58" s="508"/>
      <c r="CI58" s="508"/>
      <c r="CJ58" s="508"/>
      <c r="CK58" s="508"/>
      <c r="CL58" s="508"/>
      <c r="CM58" s="508"/>
      <c r="CN58" s="508"/>
      <c r="CO58" s="508"/>
      <c r="CP58" s="508"/>
      <c r="CQ58" s="508"/>
      <c r="CR58" s="508"/>
      <c r="CS58" s="508"/>
      <c r="CT58" s="508"/>
      <c r="CU58" s="508"/>
      <c r="CV58" s="508"/>
      <c r="CW58" s="508"/>
      <c r="CX58" s="509"/>
      <c r="CY58" s="509"/>
      <c r="CZ58" s="509"/>
      <c r="DA58" s="510"/>
      <c r="DB58" s="511"/>
      <c r="DC58" s="511"/>
      <c r="DD58" s="511"/>
      <c r="DE58" s="511"/>
      <c r="DF58" s="511"/>
      <c r="DG58" s="511"/>
      <c r="DH58" s="511"/>
      <c r="DI58" s="511"/>
      <c r="DJ58" s="511"/>
      <c r="DK58" s="501">
        <f t="shared" si="0"/>
        <v>0</v>
      </c>
      <c r="DL58" s="502">
        <f t="shared" si="1"/>
        <v>0</v>
      </c>
      <c r="DM58" s="503">
        <f t="shared" si="11"/>
        <v>0</v>
      </c>
      <c r="DN58" s="404">
        <f t="shared" si="8"/>
        <v>-1174465260</v>
      </c>
      <c r="DY58" s="504"/>
    </row>
    <row r="59" spans="1:129" ht="18" customHeight="1" x14ac:dyDescent="0.5">
      <c r="A59" s="399" t="str">
        <f t="shared" si="4"/>
        <v>14</v>
      </c>
      <c r="B59" s="493">
        <v>140065</v>
      </c>
      <c r="C59" s="494" t="s">
        <v>847</v>
      </c>
      <c r="D59" s="505">
        <v>0</v>
      </c>
      <c r="E59" s="495">
        <v>0</v>
      </c>
      <c r="F59" s="507"/>
      <c r="G59" s="507"/>
      <c r="H59" s="507"/>
      <c r="I59" s="507"/>
      <c r="J59" s="507"/>
      <c r="K59" s="508"/>
      <c r="L59" s="508"/>
      <c r="M59" s="508">
        <f t="shared" si="10"/>
        <v>0</v>
      </c>
      <c r="N59" s="508"/>
      <c r="O59" s="508"/>
      <c r="P59" s="508"/>
      <c r="Q59" s="508"/>
      <c r="R59" s="508"/>
      <c r="S59" s="508"/>
      <c r="T59" s="508"/>
      <c r="U59" s="508"/>
      <c r="V59" s="508"/>
      <c r="W59" s="508"/>
      <c r="X59" s="508"/>
      <c r="Y59" s="508"/>
      <c r="Z59" s="508"/>
      <c r="AA59" s="508"/>
      <c r="AB59" s="508"/>
      <c r="AC59" s="508"/>
      <c r="AD59" s="508"/>
      <c r="AE59" s="508"/>
      <c r="AF59" s="508"/>
      <c r="AG59" s="508"/>
      <c r="AH59" s="508"/>
      <c r="AI59" s="508"/>
      <c r="AJ59" s="508"/>
      <c r="AK59" s="508"/>
      <c r="AL59" s="525">
        <v>0</v>
      </c>
      <c r="AM59" s="508"/>
      <c r="AN59" s="508"/>
      <c r="AO59" s="508"/>
      <c r="AP59" s="508"/>
      <c r="AQ59" s="508"/>
      <c r="AR59" s="508"/>
      <c r="AS59" s="508"/>
      <c r="AT59" s="508"/>
      <c r="AU59" s="508"/>
      <c r="AV59" s="508"/>
      <c r="AW59" s="508"/>
      <c r="AX59" s="508"/>
      <c r="AY59" s="508"/>
      <c r="AZ59" s="508"/>
      <c r="BA59" s="508"/>
      <c r="BB59" s="508"/>
      <c r="BC59" s="508"/>
      <c r="BD59" s="508"/>
      <c r="BE59" s="508"/>
      <c r="BF59" s="508"/>
      <c r="BG59" s="508"/>
      <c r="BH59" s="508"/>
      <c r="BI59" s="508"/>
      <c r="BJ59" s="508"/>
      <c r="BK59" s="508"/>
      <c r="BL59" s="508"/>
      <c r="BM59" s="508"/>
      <c r="BN59" s="508"/>
      <c r="BO59" s="508"/>
      <c r="BP59" s="508"/>
      <c r="BQ59" s="508"/>
      <c r="BR59" s="508"/>
      <c r="BS59" s="508"/>
      <c r="BT59" s="508"/>
      <c r="BU59" s="508"/>
      <c r="BV59" s="508"/>
      <c r="BW59" s="508"/>
      <c r="BX59" s="508"/>
      <c r="BY59" s="508"/>
      <c r="BZ59" s="508"/>
      <c r="CA59" s="508"/>
      <c r="CB59" s="508"/>
      <c r="CC59" s="508"/>
      <c r="CD59" s="508"/>
      <c r="CE59" s="508"/>
      <c r="CF59" s="508"/>
      <c r="CG59" s="508"/>
      <c r="CH59" s="508"/>
      <c r="CI59" s="508"/>
      <c r="CJ59" s="508"/>
      <c r="CK59" s="508"/>
      <c r="CL59" s="508"/>
      <c r="CM59" s="508"/>
      <c r="CN59" s="508"/>
      <c r="CO59" s="508"/>
      <c r="CP59" s="508"/>
      <c r="CQ59" s="508"/>
      <c r="CR59" s="508"/>
      <c r="CS59" s="508"/>
      <c r="CT59" s="508"/>
      <c r="CU59" s="508"/>
      <c r="CV59" s="508"/>
      <c r="CW59" s="508"/>
      <c r="CX59" s="509"/>
      <c r="CY59" s="509"/>
      <c r="CZ59" s="509"/>
      <c r="DA59" s="510"/>
      <c r="DB59" s="511"/>
      <c r="DC59" s="511"/>
      <c r="DD59" s="511"/>
      <c r="DE59" s="511"/>
      <c r="DF59" s="511"/>
      <c r="DG59" s="511"/>
      <c r="DH59" s="511"/>
      <c r="DI59" s="511"/>
      <c r="DJ59" s="511"/>
      <c r="DK59" s="501">
        <f t="shared" si="0"/>
        <v>0</v>
      </c>
      <c r="DL59" s="502">
        <f t="shared" si="1"/>
        <v>0</v>
      </c>
      <c r="DM59" s="503">
        <f t="shared" si="11"/>
        <v>0</v>
      </c>
      <c r="DN59" s="404">
        <f t="shared" si="8"/>
        <v>0</v>
      </c>
      <c r="DY59" s="504"/>
    </row>
    <row r="60" spans="1:129" ht="18" customHeight="1" x14ac:dyDescent="0.5">
      <c r="A60" s="399" t="str">
        <f t="shared" si="4"/>
        <v>14</v>
      </c>
      <c r="B60" s="493">
        <v>140067</v>
      </c>
      <c r="C60" s="494" t="s">
        <v>848</v>
      </c>
      <c r="D60" s="505">
        <v>0</v>
      </c>
      <c r="E60" s="495">
        <v>0</v>
      </c>
      <c r="F60" s="507"/>
      <c r="G60" s="507"/>
      <c r="H60" s="507"/>
      <c r="I60" s="507"/>
      <c r="J60" s="507"/>
      <c r="K60" s="508"/>
      <c r="L60" s="508"/>
      <c r="M60" s="508">
        <f t="shared" si="10"/>
        <v>0</v>
      </c>
      <c r="N60" s="508"/>
      <c r="O60" s="508"/>
      <c r="P60" s="508"/>
      <c r="Q60" s="508"/>
      <c r="R60" s="508"/>
      <c r="S60" s="508"/>
      <c r="T60" s="508"/>
      <c r="U60" s="508"/>
      <c r="V60" s="508"/>
      <c r="W60" s="508"/>
      <c r="X60" s="508"/>
      <c r="Y60" s="508"/>
      <c r="Z60" s="508"/>
      <c r="AA60" s="508"/>
      <c r="AB60" s="508"/>
      <c r="AC60" s="508"/>
      <c r="AD60" s="508"/>
      <c r="AE60" s="508"/>
      <c r="AF60" s="508"/>
      <c r="AG60" s="508"/>
      <c r="AH60" s="508"/>
      <c r="AI60" s="508"/>
      <c r="AJ60" s="508"/>
      <c r="AK60" s="508"/>
      <c r="AL60" s="525">
        <v>0</v>
      </c>
      <c r="AM60" s="508"/>
      <c r="AN60" s="508"/>
      <c r="AO60" s="508"/>
      <c r="AP60" s="508"/>
      <c r="AQ60" s="508"/>
      <c r="AR60" s="508"/>
      <c r="AS60" s="508"/>
      <c r="AT60" s="508"/>
      <c r="AU60" s="508"/>
      <c r="AV60" s="508"/>
      <c r="AW60" s="508"/>
      <c r="AX60" s="508"/>
      <c r="AY60" s="508"/>
      <c r="AZ60" s="508"/>
      <c r="BA60" s="508"/>
      <c r="BB60" s="508"/>
      <c r="BC60" s="508"/>
      <c r="BD60" s="508"/>
      <c r="BE60" s="508"/>
      <c r="BF60" s="508"/>
      <c r="BG60" s="508"/>
      <c r="BH60" s="508"/>
      <c r="BI60" s="508"/>
      <c r="BJ60" s="508"/>
      <c r="BK60" s="508"/>
      <c r="BL60" s="508"/>
      <c r="BM60" s="508"/>
      <c r="BN60" s="508"/>
      <c r="BO60" s="508"/>
      <c r="BP60" s="508"/>
      <c r="BQ60" s="508"/>
      <c r="BR60" s="508"/>
      <c r="BS60" s="508"/>
      <c r="BT60" s="508"/>
      <c r="BU60" s="508"/>
      <c r="BV60" s="508"/>
      <c r="BW60" s="508"/>
      <c r="BX60" s="508"/>
      <c r="BY60" s="508"/>
      <c r="BZ60" s="508"/>
      <c r="CA60" s="508"/>
      <c r="CB60" s="508"/>
      <c r="CC60" s="508"/>
      <c r="CD60" s="508"/>
      <c r="CE60" s="508"/>
      <c r="CF60" s="508"/>
      <c r="CG60" s="508"/>
      <c r="CH60" s="508"/>
      <c r="CI60" s="508"/>
      <c r="CJ60" s="508"/>
      <c r="CK60" s="508"/>
      <c r="CL60" s="508"/>
      <c r="CM60" s="508"/>
      <c r="CN60" s="508"/>
      <c r="CO60" s="508"/>
      <c r="CP60" s="508"/>
      <c r="CQ60" s="508"/>
      <c r="CR60" s="508"/>
      <c r="CS60" s="508"/>
      <c r="CT60" s="508"/>
      <c r="CU60" s="508"/>
      <c r="CV60" s="508"/>
      <c r="CW60" s="508"/>
      <c r="CX60" s="509"/>
      <c r="CY60" s="509"/>
      <c r="CZ60" s="509"/>
      <c r="DA60" s="510"/>
      <c r="DB60" s="511"/>
      <c r="DC60" s="511"/>
      <c r="DD60" s="511"/>
      <c r="DE60" s="511"/>
      <c r="DF60" s="511"/>
      <c r="DG60" s="511"/>
      <c r="DH60" s="511"/>
      <c r="DI60" s="511"/>
      <c r="DJ60" s="511"/>
      <c r="DK60" s="501">
        <f t="shared" si="0"/>
        <v>0</v>
      </c>
      <c r="DL60" s="502">
        <f t="shared" si="1"/>
        <v>0</v>
      </c>
      <c r="DM60" s="503">
        <f t="shared" si="11"/>
        <v>0</v>
      </c>
      <c r="DN60" s="404">
        <f t="shared" si="8"/>
        <v>-1264885452</v>
      </c>
      <c r="DY60" s="504"/>
    </row>
    <row r="61" spans="1:129" ht="18" customHeight="1" x14ac:dyDescent="0.5">
      <c r="A61" s="399" t="str">
        <f t="shared" si="4"/>
        <v>14</v>
      </c>
      <c r="B61" s="493">
        <v>140068</v>
      </c>
      <c r="C61" s="494" t="s">
        <v>849</v>
      </c>
      <c r="D61" s="506">
        <v>4611088</v>
      </c>
      <c r="E61" s="495">
        <v>0</v>
      </c>
      <c r="F61" s="507"/>
      <c r="G61" s="507"/>
      <c r="H61" s="507"/>
      <c r="I61" s="507"/>
      <c r="J61" s="507"/>
      <c r="K61" s="508"/>
      <c r="L61" s="508"/>
      <c r="M61" s="508">
        <f t="shared" si="10"/>
        <v>4611088</v>
      </c>
      <c r="N61" s="508"/>
      <c r="O61" s="508"/>
      <c r="P61" s="508"/>
      <c r="Q61" s="508"/>
      <c r="R61" s="508"/>
      <c r="S61" s="508"/>
      <c r="T61" s="508"/>
      <c r="U61" s="508"/>
      <c r="V61" s="508"/>
      <c r="W61" s="508"/>
      <c r="X61" s="508"/>
      <c r="Y61" s="508"/>
      <c r="Z61" s="508"/>
      <c r="AA61" s="508"/>
      <c r="AB61" s="508"/>
      <c r="AC61" s="508"/>
      <c r="AD61" s="508"/>
      <c r="AE61" s="508"/>
      <c r="AF61" s="508"/>
      <c r="AG61" s="508"/>
      <c r="AH61" s="508"/>
      <c r="AI61" s="508"/>
      <c r="AJ61" s="508"/>
      <c r="AK61" s="508"/>
      <c r="AL61" s="525">
        <v>0</v>
      </c>
      <c r="AM61" s="508"/>
      <c r="AN61" s="508"/>
      <c r="AO61" s="508"/>
      <c r="AP61" s="508"/>
      <c r="AQ61" s="508"/>
      <c r="AR61" s="508"/>
      <c r="AS61" s="508"/>
      <c r="AT61" s="508"/>
      <c r="AU61" s="508"/>
      <c r="AV61" s="508"/>
      <c r="AW61" s="508"/>
      <c r="AX61" s="508"/>
      <c r="AY61" s="508"/>
      <c r="AZ61" s="508"/>
      <c r="BA61" s="508"/>
      <c r="BB61" s="508"/>
      <c r="BC61" s="508"/>
      <c r="BD61" s="508"/>
      <c r="BE61" s="508"/>
      <c r="BF61" s="508"/>
      <c r="BG61" s="508"/>
      <c r="BH61" s="508"/>
      <c r="BI61" s="508"/>
      <c r="BJ61" s="508"/>
      <c r="BK61" s="508"/>
      <c r="BL61" s="508"/>
      <c r="BM61" s="508"/>
      <c r="BN61" s="508"/>
      <c r="BO61" s="508"/>
      <c r="BP61" s="508"/>
      <c r="BQ61" s="508"/>
      <c r="BR61" s="508"/>
      <c r="BS61" s="508"/>
      <c r="BT61" s="508"/>
      <c r="BU61" s="508"/>
      <c r="BV61" s="508"/>
      <c r="BW61" s="508"/>
      <c r="BX61" s="508"/>
      <c r="BY61" s="508"/>
      <c r="BZ61" s="508"/>
      <c r="CA61" s="508"/>
      <c r="CB61" s="508"/>
      <c r="CC61" s="508"/>
      <c r="CD61" s="508"/>
      <c r="CE61" s="508"/>
      <c r="CF61" s="508"/>
      <c r="CG61" s="508"/>
      <c r="CH61" s="508"/>
      <c r="CI61" s="508"/>
      <c r="CJ61" s="508"/>
      <c r="CK61" s="508"/>
      <c r="CL61" s="508"/>
      <c r="CM61" s="508"/>
      <c r="CN61" s="508"/>
      <c r="CO61" s="508"/>
      <c r="CP61" s="508"/>
      <c r="CQ61" s="508"/>
      <c r="CR61" s="508"/>
      <c r="CS61" s="508"/>
      <c r="CT61" s="508"/>
      <c r="CU61" s="508"/>
      <c r="CV61" s="508"/>
      <c r="CW61" s="508"/>
      <c r="CX61" s="509"/>
      <c r="CY61" s="509"/>
      <c r="CZ61" s="509"/>
      <c r="DA61" s="510"/>
      <c r="DB61" s="511"/>
      <c r="DC61" s="511"/>
      <c r="DD61" s="511"/>
      <c r="DE61" s="511"/>
      <c r="DF61" s="511"/>
      <c r="DG61" s="511"/>
      <c r="DH61" s="511"/>
      <c r="DI61" s="511"/>
      <c r="DJ61" s="511"/>
      <c r="DK61" s="501">
        <f t="shared" si="0"/>
        <v>4611088</v>
      </c>
      <c r="DL61" s="502">
        <f t="shared" si="1"/>
        <v>0</v>
      </c>
      <c r="DM61" s="503">
        <f t="shared" si="11"/>
        <v>4611088</v>
      </c>
      <c r="DN61" s="404">
        <f t="shared" si="8"/>
        <v>-25920347</v>
      </c>
      <c r="DY61" s="504"/>
    </row>
    <row r="62" spans="1:129" ht="18" customHeight="1" x14ac:dyDescent="0.5">
      <c r="A62" s="399" t="str">
        <f t="shared" si="4"/>
        <v>14</v>
      </c>
      <c r="B62" s="493">
        <v>140069</v>
      </c>
      <c r="C62" s="494" t="s">
        <v>850</v>
      </c>
      <c r="D62" s="506">
        <v>63833148</v>
      </c>
      <c r="E62" s="495">
        <v>0</v>
      </c>
      <c r="F62" s="507"/>
      <c r="G62" s="507"/>
      <c r="H62" s="507"/>
      <c r="I62" s="507"/>
      <c r="J62" s="507"/>
      <c r="K62" s="508"/>
      <c r="L62" s="508"/>
      <c r="M62" s="508">
        <f t="shared" si="10"/>
        <v>63833148</v>
      </c>
      <c r="N62" s="508"/>
      <c r="O62" s="508"/>
      <c r="P62" s="508"/>
      <c r="Q62" s="508"/>
      <c r="R62" s="508"/>
      <c r="S62" s="508"/>
      <c r="T62" s="508"/>
      <c r="U62" s="508"/>
      <c r="V62" s="508"/>
      <c r="W62" s="508"/>
      <c r="X62" s="508"/>
      <c r="Y62" s="508"/>
      <c r="Z62" s="508"/>
      <c r="AA62" s="508"/>
      <c r="AB62" s="508"/>
      <c r="AC62" s="508"/>
      <c r="AD62" s="508"/>
      <c r="AE62" s="508"/>
      <c r="AF62" s="508"/>
      <c r="AG62" s="508"/>
      <c r="AH62" s="508"/>
      <c r="AI62" s="508"/>
      <c r="AJ62" s="508"/>
      <c r="AK62" s="508"/>
      <c r="AL62" s="525">
        <v>0</v>
      </c>
      <c r="AM62" s="508"/>
      <c r="AN62" s="508"/>
      <c r="AO62" s="508"/>
      <c r="AP62" s="508"/>
      <c r="AQ62" s="508"/>
      <c r="AR62" s="508"/>
      <c r="AS62" s="508"/>
      <c r="AT62" s="508"/>
      <c r="AU62" s="508"/>
      <c r="AV62" s="508"/>
      <c r="AW62" s="508"/>
      <c r="AX62" s="508"/>
      <c r="AY62" s="508"/>
      <c r="AZ62" s="508"/>
      <c r="BA62" s="508"/>
      <c r="BB62" s="508"/>
      <c r="BC62" s="508"/>
      <c r="BD62" s="508"/>
      <c r="BE62" s="508"/>
      <c r="BF62" s="508"/>
      <c r="BG62" s="508"/>
      <c r="BH62" s="508"/>
      <c r="BI62" s="508"/>
      <c r="BJ62" s="508"/>
      <c r="BK62" s="508"/>
      <c r="BL62" s="508"/>
      <c r="BM62" s="508"/>
      <c r="BN62" s="508"/>
      <c r="BO62" s="508"/>
      <c r="BP62" s="508"/>
      <c r="BQ62" s="508"/>
      <c r="BR62" s="508"/>
      <c r="BS62" s="508"/>
      <c r="BT62" s="508"/>
      <c r="BU62" s="508"/>
      <c r="BV62" s="508"/>
      <c r="BW62" s="508"/>
      <c r="BX62" s="508"/>
      <c r="BY62" s="508"/>
      <c r="BZ62" s="508"/>
      <c r="CA62" s="508"/>
      <c r="CB62" s="508"/>
      <c r="CC62" s="508"/>
      <c r="CD62" s="508"/>
      <c r="CE62" s="508"/>
      <c r="CF62" s="508"/>
      <c r="CG62" s="508"/>
      <c r="CH62" s="508"/>
      <c r="CI62" s="508"/>
      <c r="CJ62" s="508"/>
      <c r="CK62" s="508"/>
      <c r="CL62" s="508"/>
      <c r="CM62" s="508"/>
      <c r="CN62" s="508"/>
      <c r="CO62" s="508"/>
      <c r="CP62" s="508"/>
      <c r="CQ62" s="508"/>
      <c r="CR62" s="508"/>
      <c r="CS62" s="508"/>
      <c r="CT62" s="508"/>
      <c r="CU62" s="508"/>
      <c r="CV62" s="508"/>
      <c r="CW62" s="508"/>
      <c r="CX62" s="509"/>
      <c r="CY62" s="509"/>
      <c r="CZ62" s="509"/>
      <c r="DA62" s="510"/>
      <c r="DB62" s="511"/>
      <c r="DC62" s="511"/>
      <c r="DD62" s="511"/>
      <c r="DE62" s="511"/>
      <c r="DF62" s="511"/>
      <c r="DG62" s="511"/>
      <c r="DH62" s="511"/>
      <c r="DI62" s="511"/>
      <c r="DJ62" s="511"/>
      <c r="DK62" s="501">
        <f t="shared" si="0"/>
        <v>63833148</v>
      </c>
      <c r="DL62" s="502">
        <f t="shared" si="1"/>
        <v>0</v>
      </c>
      <c r="DM62" s="503">
        <f t="shared" si="11"/>
        <v>63833148</v>
      </c>
      <c r="DN62" s="404">
        <f t="shared" si="8"/>
        <v>63833148</v>
      </c>
      <c r="DY62" s="504"/>
    </row>
    <row r="63" spans="1:129" ht="18" customHeight="1" x14ac:dyDescent="0.5">
      <c r="A63" s="399" t="str">
        <f t="shared" si="4"/>
        <v>14</v>
      </c>
      <c r="B63" s="493">
        <v>140070</v>
      </c>
      <c r="C63" s="494" t="s">
        <v>851</v>
      </c>
      <c r="D63" s="506">
        <v>1207968507</v>
      </c>
      <c r="E63" s="495">
        <v>0</v>
      </c>
      <c r="F63" s="507"/>
      <c r="G63" s="507"/>
      <c r="H63" s="507"/>
      <c r="I63" s="507"/>
      <c r="J63" s="507"/>
      <c r="K63" s="508"/>
      <c r="L63" s="508"/>
      <c r="M63" s="508">
        <f t="shared" si="10"/>
        <v>1207968507</v>
      </c>
      <c r="N63" s="508"/>
      <c r="O63" s="508"/>
      <c r="P63" s="508"/>
      <c r="Q63" s="508"/>
      <c r="R63" s="508"/>
      <c r="S63" s="508"/>
      <c r="T63" s="508"/>
      <c r="U63" s="508"/>
      <c r="V63" s="508"/>
      <c r="W63" s="508"/>
      <c r="X63" s="508"/>
      <c r="Y63" s="508"/>
      <c r="Z63" s="508"/>
      <c r="AA63" s="508"/>
      <c r="AB63" s="508"/>
      <c r="AC63" s="508"/>
      <c r="AD63" s="508"/>
      <c r="AE63" s="508"/>
      <c r="AF63" s="508"/>
      <c r="AG63" s="508"/>
      <c r="AH63" s="508"/>
      <c r="AI63" s="508"/>
      <c r="AJ63" s="508"/>
      <c r="AK63" s="508"/>
      <c r="AL63" s="525">
        <v>0</v>
      </c>
      <c r="AM63" s="508"/>
      <c r="AN63" s="508"/>
      <c r="AO63" s="508"/>
      <c r="AP63" s="508"/>
      <c r="AQ63" s="508"/>
      <c r="AR63" s="508"/>
      <c r="AS63" s="508"/>
      <c r="AT63" s="508"/>
      <c r="AU63" s="508"/>
      <c r="AV63" s="508"/>
      <c r="AW63" s="508"/>
      <c r="AX63" s="508"/>
      <c r="AY63" s="508"/>
      <c r="AZ63" s="508"/>
      <c r="BA63" s="508"/>
      <c r="BB63" s="508"/>
      <c r="BC63" s="508"/>
      <c r="BD63" s="508"/>
      <c r="BE63" s="508"/>
      <c r="BF63" s="508"/>
      <c r="BG63" s="508"/>
      <c r="BH63" s="508"/>
      <c r="BI63" s="508"/>
      <c r="BJ63" s="508"/>
      <c r="BK63" s="508"/>
      <c r="BL63" s="508"/>
      <c r="BM63" s="508"/>
      <c r="BN63" s="508"/>
      <c r="BO63" s="508"/>
      <c r="BP63" s="508"/>
      <c r="BQ63" s="508"/>
      <c r="BR63" s="508"/>
      <c r="BS63" s="508"/>
      <c r="BT63" s="508"/>
      <c r="BU63" s="508"/>
      <c r="BV63" s="508"/>
      <c r="BW63" s="508"/>
      <c r="BX63" s="508"/>
      <c r="BY63" s="508"/>
      <c r="BZ63" s="508"/>
      <c r="CA63" s="508"/>
      <c r="CB63" s="508"/>
      <c r="CC63" s="508"/>
      <c r="CD63" s="508"/>
      <c r="CE63" s="508"/>
      <c r="CF63" s="508"/>
      <c r="CG63" s="508"/>
      <c r="CH63" s="508"/>
      <c r="CI63" s="508"/>
      <c r="CJ63" s="508"/>
      <c r="CK63" s="508"/>
      <c r="CL63" s="508"/>
      <c r="CM63" s="508"/>
      <c r="CN63" s="508"/>
      <c r="CO63" s="508"/>
      <c r="CP63" s="508"/>
      <c r="CQ63" s="508"/>
      <c r="CR63" s="508"/>
      <c r="CS63" s="508"/>
      <c r="CT63" s="508"/>
      <c r="CU63" s="508"/>
      <c r="CV63" s="508"/>
      <c r="CW63" s="508"/>
      <c r="CX63" s="509"/>
      <c r="CY63" s="509"/>
      <c r="CZ63" s="509"/>
      <c r="DA63" s="510"/>
      <c r="DB63" s="511"/>
      <c r="DC63" s="511"/>
      <c r="DD63" s="511"/>
      <c r="DE63" s="511"/>
      <c r="DF63" s="511"/>
      <c r="DG63" s="511"/>
      <c r="DH63" s="511"/>
      <c r="DI63" s="511"/>
      <c r="DJ63" s="511"/>
      <c r="DK63" s="501">
        <f t="shared" si="0"/>
        <v>1207968507</v>
      </c>
      <c r="DL63" s="502">
        <f t="shared" si="1"/>
        <v>0</v>
      </c>
      <c r="DM63" s="503">
        <f t="shared" si="11"/>
        <v>1207968507</v>
      </c>
      <c r="DN63" s="404">
        <f t="shared" si="8"/>
        <v>1187968507</v>
      </c>
      <c r="DY63" s="504"/>
    </row>
    <row r="64" spans="1:129" ht="18" customHeight="1" x14ac:dyDescent="0.5">
      <c r="A64" s="399" t="str">
        <f t="shared" si="4"/>
        <v>14</v>
      </c>
      <c r="B64" s="493">
        <v>140071</v>
      </c>
      <c r="C64" s="494" t="s">
        <v>852</v>
      </c>
      <c r="D64" s="505">
        <v>0</v>
      </c>
      <c r="E64" s="495">
        <v>0</v>
      </c>
      <c r="F64" s="507"/>
      <c r="G64" s="507"/>
      <c r="H64" s="507"/>
      <c r="I64" s="507"/>
      <c r="J64" s="507"/>
      <c r="K64" s="508"/>
      <c r="L64" s="508"/>
      <c r="M64" s="508">
        <f t="shared" si="10"/>
        <v>0</v>
      </c>
      <c r="N64" s="508"/>
      <c r="O64" s="508"/>
      <c r="P64" s="508"/>
      <c r="Q64" s="508"/>
      <c r="R64" s="508"/>
      <c r="S64" s="508"/>
      <c r="T64" s="508"/>
      <c r="U64" s="508"/>
      <c r="V64" s="508"/>
      <c r="W64" s="508"/>
      <c r="X64" s="508"/>
      <c r="Y64" s="508"/>
      <c r="Z64" s="508"/>
      <c r="AA64" s="508"/>
      <c r="AB64" s="508"/>
      <c r="AC64" s="508"/>
      <c r="AD64" s="508"/>
      <c r="AE64" s="508"/>
      <c r="AF64" s="508"/>
      <c r="AG64" s="508"/>
      <c r="AH64" s="508"/>
      <c r="AI64" s="508"/>
      <c r="AJ64" s="508"/>
      <c r="AK64" s="508"/>
      <c r="AL64" s="525">
        <v>0</v>
      </c>
      <c r="AM64" s="508"/>
      <c r="AN64" s="508"/>
      <c r="AO64" s="508"/>
      <c r="AP64" s="508"/>
      <c r="AQ64" s="508"/>
      <c r="AR64" s="508"/>
      <c r="AS64" s="508"/>
      <c r="AT64" s="508"/>
      <c r="AU64" s="508"/>
      <c r="AV64" s="508"/>
      <c r="AW64" s="508"/>
      <c r="AX64" s="508"/>
      <c r="AY64" s="508"/>
      <c r="AZ64" s="508"/>
      <c r="BA64" s="508"/>
      <c r="BB64" s="508"/>
      <c r="BC64" s="508"/>
      <c r="BD64" s="508"/>
      <c r="BE64" s="508"/>
      <c r="BF64" s="508"/>
      <c r="BG64" s="508"/>
      <c r="BH64" s="508"/>
      <c r="BI64" s="508"/>
      <c r="BJ64" s="508"/>
      <c r="BK64" s="508"/>
      <c r="BL64" s="508"/>
      <c r="BM64" s="508"/>
      <c r="BN64" s="508"/>
      <c r="BO64" s="508"/>
      <c r="BP64" s="508"/>
      <c r="BQ64" s="508"/>
      <c r="BR64" s="508"/>
      <c r="BS64" s="508"/>
      <c r="BT64" s="508"/>
      <c r="BU64" s="508"/>
      <c r="BV64" s="508"/>
      <c r="BW64" s="508"/>
      <c r="BX64" s="508"/>
      <c r="BY64" s="508"/>
      <c r="BZ64" s="508"/>
      <c r="CA64" s="508"/>
      <c r="CB64" s="508"/>
      <c r="CC64" s="508"/>
      <c r="CD64" s="508"/>
      <c r="CE64" s="508"/>
      <c r="CF64" s="508"/>
      <c r="CG64" s="508"/>
      <c r="CH64" s="508"/>
      <c r="CI64" s="508"/>
      <c r="CJ64" s="508"/>
      <c r="CK64" s="508"/>
      <c r="CL64" s="508"/>
      <c r="CM64" s="508"/>
      <c r="CN64" s="508"/>
      <c r="CO64" s="508"/>
      <c r="CP64" s="508"/>
      <c r="CQ64" s="508"/>
      <c r="CR64" s="508"/>
      <c r="CS64" s="508"/>
      <c r="CT64" s="508"/>
      <c r="CU64" s="508"/>
      <c r="CV64" s="508"/>
      <c r="CW64" s="508"/>
      <c r="CX64" s="509"/>
      <c r="CY64" s="509"/>
      <c r="CZ64" s="509"/>
      <c r="DA64" s="510"/>
      <c r="DB64" s="511"/>
      <c r="DC64" s="511"/>
      <c r="DD64" s="511"/>
      <c r="DE64" s="511"/>
      <c r="DF64" s="511"/>
      <c r="DG64" s="511"/>
      <c r="DH64" s="511"/>
      <c r="DI64" s="511"/>
      <c r="DJ64" s="511"/>
      <c r="DK64" s="501">
        <f t="shared" si="0"/>
        <v>0</v>
      </c>
      <c r="DL64" s="502">
        <f t="shared" si="1"/>
        <v>0</v>
      </c>
      <c r="DM64" s="503">
        <f t="shared" si="11"/>
        <v>0</v>
      </c>
      <c r="DN64" s="404">
        <f t="shared" si="8"/>
        <v>0</v>
      </c>
      <c r="DY64" s="504"/>
    </row>
    <row r="65" spans="1:129" ht="18" customHeight="1" x14ac:dyDescent="0.5">
      <c r="A65" s="399" t="str">
        <f t="shared" si="4"/>
        <v>14</v>
      </c>
      <c r="B65" s="493">
        <v>140072</v>
      </c>
      <c r="C65" s="494" t="s">
        <v>853</v>
      </c>
      <c r="D65" s="505">
        <v>0</v>
      </c>
      <c r="E65" s="495">
        <v>0</v>
      </c>
      <c r="F65" s="507"/>
      <c r="G65" s="507"/>
      <c r="H65" s="507"/>
      <c r="I65" s="507"/>
      <c r="J65" s="507"/>
      <c r="K65" s="508"/>
      <c r="L65" s="508"/>
      <c r="M65" s="508">
        <f t="shared" si="10"/>
        <v>0</v>
      </c>
      <c r="N65" s="508"/>
      <c r="O65" s="508"/>
      <c r="P65" s="508"/>
      <c r="Q65" s="508"/>
      <c r="R65" s="508"/>
      <c r="S65" s="508"/>
      <c r="T65" s="508"/>
      <c r="U65" s="508"/>
      <c r="V65" s="508"/>
      <c r="W65" s="508"/>
      <c r="X65" s="508"/>
      <c r="Y65" s="508"/>
      <c r="Z65" s="508"/>
      <c r="AA65" s="508"/>
      <c r="AB65" s="508"/>
      <c r="AC65" s="508"/>
      <c r="AD65" s="508"/>
      <c r="AE65" s="508"/>
      <c r="AF65" s="508"/>
      <c r="AG65" s="508"/>
      <c r="AH65" s="508"/>
      <c r="AI65" s="508"/>
      <c r="AJ65" s="508"/>
      <c r="AK65" s="508"/>
      <c r="AL65" s="525">
        <v>0</v>
      </c>
      <c r="AM65" s="508"/>
      <c r="AN65" s="508"/>
      <c r="AO65" s="508"/>
      <c r="AP65" s="508"/>
      <c r="AQ65" s="508"/>
      <c r="AR65" s="508"/>
      <c r="AS65" s="508"/>
      <c r="AT65" s="508"/>
      <c r="AU65" s="508"/>
      <c r="AV65" s="508"/>
      <c r="AW65" s="508"/>
      <c r="AX65" s="508"/>
      <c r="AY65" s="508"/>
      <c r="AZ65" s="508"/>
      <c r="BA65" s="508"/>
      <c r="BB65" s="508"/>
      <c r="BC65" s="508"/>
      <c r="BD65" s="508"/>
      <c r="BE65" s="508"/>
      <c r="BF65" s="508"/>
      <c r="BG65" s="508"/>
      <c r="BH65" s="508"/>
      <c r="BI65" s="508"/>
      <c r="BJ65" s="508"/>
      <c r="BK65" s="508"/>
      <c r="BL65" s="508"/>
      <c r="BM65" s="508"/>
      <c r="BN65" s="508"/>
      <c r="BO65" s="508"/>
      <c r="BP65" s="508"/>
      <c r="BQ65" s="508"/>
      <c r="BR65" s="508"/>
      <c r="BS65" s="508"/>
      <c r="BT65" s="508"/>
      <c r="BU65" s="508"/>
      <c r="BV65" s="508"/>
      <c r="BW65" s="508"/>
      <c r="BX65" s="508"/>
      <c r="BY65" s="508"/>
      <c r="BZ65" s="508"/>
      <c r="CA65" s="508"/>
      <c r="CB65" s="508"/>
      <c r="CC65" s="508"/>
      <c r="CD65" s="508"/>
      <c r="CE65" s="508"/>
      <c r="CF65" s="508"/>
      <c r="CG65" s="508"/>
      <c r="CH65" s="508"/>
      <c r="CI65" s="508"/>
      <c r="CJ65" s="508"/>
      <c r="CK65" s="508"/>
      <c r="CL65" s="508"/>
      <c r="CM65" s="508"/>
      <c r="CN65" s="508"/>
      <c r="CO65" s="508"/>
      <c r="CP65" s="508"/>
      <c r="CQ65" s="508"/>
      <c r="CR65" s="508"/>
      <c r="CS65" s="508"/>
      <c r="CT65" s="508"/>
      <c r="CU65" s="508"/>
      <c r="CV65" s="508"/>
      <c r="CW65" s="508"/>
      <c r="CX65" s="509"/>
      <c r="CY65" s="509"/>
      <c r="CZ65" s="509"/>
      <c r="DA65" s="510"/>
      <c r="DB65" s="511"/>
      <c r="DC65" s="511"/>
      <c r="DD65" s="511"/>
      <c r="DE65" s="511"/>
      <c r="DF65" s="511"/>
      <c r="DG65" s="511"/>
      <c r="DH65" s="511"/>
      <c r="DI65" s="511"/>
      <c r="DJ65" s="511"/>
      <c r="DK65" s="501">
        <f t="shared" si="0"/>
        <v>0</v>
      </c>
      <c r="DL65" s="502">
        <f t="shared" si="1"/>
        <v>0</v>
      </c>
      <c r="DM65" s="503">
        <f t="shared" si="11"/>
        <v>0</v>
      </c>
      <c r="DN65" s="404">
        <f t="shared" si="8"/>
        <v>0</v>
      </c>
      <c r="DY65" s="504"/>
    </row>
    <row r="66" spans="1:129" ht="18" customHeight="1" x14ac:dyDescent="0.5">
      <c r="A66" s="399" t="str">
        <f t="shared" si="4"/>
        <v>14</v>
      </c>
      <c r="B66" s="493">
        <v>140073</v>
      </c>
      <c r="C66" s="494" t="s">
        <v>854</v>
      </c>
      <c r="D66" s="505">
        <v>0</v>
      </c>
      <c r="E66" s="495">
        <v>0</v>
      </c>
      <c r="F66" s="507"/>
      <c r="G66" s="507"/>
      <c r="H66" s="507"/>
      <c r="I66" s="507"/>
      <c r="J66" s="507"/>
      <c r="K66" s="508"/>
      <c r="L66" s="508"/>
      <c r="M66" s="508">
        <f t="shared" si="10"/>
        <v>0</v>
      </c>
      <c r="N66" s="508"/>
      <c r="O66" s="508"/>
      <c r="P66" s="508"/>
      <c r="Q66" s="508"/>
      <c r="R66" s="508"/>
      <c r="S66" s="508"/>
      <c r="T66" s="508"/>
      <c r="U66" s="508"/>
      <c r="V66" s="508"/>
      <c r="W66" s="508"/>
      <c r="X66" s="508"/>
      <c r="Y66" s="508"/>
      <c r="Z66" s="508"/>
      <c r="AA66" s="508"/>
      <c r="AB66" s="508"/>
      <c r="AC66" s="508"/>
      <c r="AD66" s="508"/>
      <c r="AE66" s="508"/>
      <c r="AF66" s="508"/>
      <c r="AG66" s="508"/>
      <c r="AH66" s="508"/>
      <c r="AI66" s="508"/>
      <c r="AJ66" s="508"/>
      <c r="AK66" s="508"/>
      <c r="AL66" s="525">
        <v>0</v>
      </c>
      <c r="AM66" s="508"/>
      <c r="AN66" s="508"/>
      <c r="AO66" s="508"/>
      <c r="AP66" s="508"/>
      <c r="AQ66" s="508"/>
      <c r="AR66" s="508"/>
      <c r="AS66" s="508"/>
      <c r="AT66" s="508"/>
      <c r="AU66" s="508"/>
      <c r="AV66" s="508"/>
      <c r="AW66" s="508"/>
      <c r="AX66" s="508"/>
      <c r="AY66" s="508"/>
      <c r="AZ66" s="508"/>
      <c r="BA66" s="508"/>
      <c r="BB66" s="508"/>
      <c r="BC66" s="508"/>
      <c r="BD66" s="508"/>
      <c r="BE66" s="508"/>
      <c r="BF66" s="508"/>
      <c r="BG66" s="508"/>
      <c r="BH66" s="508"/>
      <c r="BI66" s="508"/>
      <c r="BJ66" s="508">
        <v>0</v>
      </c>
      <c r="BK66" s="508"/>
      <c r="BL66" s="508"/>
      <c r="BM66" s="508"/>
      <c r="BN66" s="508"/>
      <c r="BO66" s="508"/>
      <c r="BP66" s="508"/>
      <c r="BQ66" s="508"/>
      <c r="BR66" s="508"/>
      <c r="BS66" s="508"/>
      <c r="BT66" s="508"/>
      <c r="BU66" s="508"/>
      <c r="BV66" s="508"/>
      <c r="BW66" s="508"/>
      <c r="BX66" s="508"/>
      <c r="BY66" s="508"/>
      <c r="BZ66" s="508"/>
      <c r="CA66" s="508"/>
      <c r="CB66" s="508"/>
      <c r="CC66" s="508"/>
      <c r="CD66" s="508"/>
      <c r="CE66" s="508"/>
      <c r="CF66" s="508"/>
      <c r="CG66" s="508"/>
      <c r="CH66" s="508"/>
      <c r="CI66" s="508"/>
      <c r="CJ66" s="508"/>
      <c r="CK66" s="508"/>
      <c r="CL66" s="508"/>
      <c r="CM66" s="508"/>
      <c r="CN66" s="508"/>
      <c r="CO66" s="508"/>
      <c r="CP66" s="508"/>
      <c r="CQ66" s="508"/>
      <c r="CR66" s="508"/>
      <c r="CS66" s="508"/>
      <c r="CT66" s="508"/>
      <c r="CU66" s="508"/>
      <c r="CV66" s="508"/>
      <c r="CW66" s="508"/>
      <c r="CX66" s="509"/>
      <c r="CY66" s="509"/>
      <c r="CZ66" s="509"/>
      <c r="DA66" s="510"/>
      <c r="DB66" s="511"/>
      <c r="DC66" s="511"/>
      <c r="DD66" s="511"/>
      <c r="DE66" s="511"/>
      <c r="DF66" s="511"/>
      <c r="DG66" s="511"/>
      <c r="DH66" s="511"/>
      <c r="DI66" s="511"/>
      <c r="DJ66" s="511"/>
      <c r="DK66" s="501">
        <f t="shared" si="0"/>
        <v>0</v>
      </c>
      <c r="DL66" s="502">
        <f t="shared" si="1"/>
        <v>0</v>
      </c>
      <c r="DM66" s="503">
        <f t="shared" si="11"/>
        <v>0</v>
      </c>
      <c r="DN66" s="404">
        <f t="shared" si="8"/>
        <v>0</v>
      </c>
      <c r="DY66" s="504"/>
    </row>
    <row r="67" spans="1:129" ht="18" customHeight="1" x14ac:dyDescent="0.5">
      <c r="A67" s="399" t="str">
        <f t="shared" si="4"/>
        <v>14</v>
      </c>
      <c r="B67" s="493">
        <v>140074</v>
      </c>
      <c r="C67" s="494" t="s">
        <v>855</v>
      </c>
      <c r="D67" s="505">
        <v>0</v>
      </c>
      <c r="E67" s="495">
        <v>0</v>
      </c>
      <c r="F67" s="507"/>
      <c r="G67" s="507"/>
      <c r="H67" s="507"/>
      <c r="I67" s="507"/>
      <c r="J67" s="507"/>
      <c r="K67" s="508"/>
      <c r="L67" s="508"/>
      <c r="M67" s="508">
        <f t="shared" si="10"/>
        <v>0</v>
      </c>
      <c r="N67" s="508"/>
      <c r="O67" s="508"/>
      <c r="P67" s="508"/>
      <c r="Q67" s="508"/>
      <c r="R67" s="508"/>
      <c r="S67" s="508"/>
      <c r="T67" s="508"/>
      <c r="U67" s="508"/>
      <c r="V67" s="508"/>
      <c r="W67" s="508"/>
      <c r="X67" s="508"/>
      <c r="Y67" s="508"/>
      <c r="Z67" s="508"/>
      <c r="AA67" s="508"/>
      <c r="AB67" s="508"/>
      <c r="AC67" s="508"/>
      <c r="AD67" s="508"/>
      <c r="AE67" s="508"/>
      <c r="AF67" s="508"/>
      <c r="AG67" s="508"/>
      <c r="AH67" s="508"/>
      <c r="AI67" s="508"/>
      <c r="AJ67" s="508"/>
      <c r="AK67" s="508"/>
      <c r="AL67" s="525">
        <v>0</v>
      </c>
      <c r="AM67" s="508"/>
      <c r="AN67" s="508"/>
      <c r="AO67" s="508"/>
      <c r="AP67" s="508"/>
      <c r="AQ67" s="508"/>
      <c r="AR67" s="508"/>
      <c r="AS67" s="508"/>
      <c r="AT67" s="508"/>
      <c r="AU67" s="508"/>
      <c r="AV67" s="508"/>
      <c r="AW67" s="508"/>
      <c r="AX67" s="508"/>
      <c r="AY67" s="508"/>
      <c r="AZ67" s="508"/>
      <c r="BA67" s="508"/>
      <c r="BB67" s="508"/>
      <c r="BC67" s="508"/>
      <c r="BD67" s="508"/>
      <c r="BE67" s="508"/>
      <c r="BF67" s="508"/>
      <c r="BG67" s="508"/>
      <c r="BH67" s="508"/>
      <c r="BI67" s="508"/>
      <c r="BJ67" s="508">
        <f>E61</f>
        <v>0</v>
      </c>
      <c r="BK67" s="508"/>
      <c r="BL67" s="508"/>
      <c r="BM67" s="508"/>
      <c r="BN67" s="508"/>
      <c r="BO67" s="508"/>
      <c r="BP67" s="508"/>
      <c r="BQ67" s="508"/>
      <c r="BR67" s="508"/>
      <c r="BS67" s="508"/>
      <c r="BT67" s="508"/>
      <c r="BU67" s="508"/>
      <c r="BV67" s="508"/>
      <c r="BW67" s="508"/>
      <c r="BX67" s="508"/>
      <c r="BY67" s="508"/>
      <c r="BZ67" s="508"/>
      <c r="CA67" s="508"/>
      <c r="CB67" s="508"/>
      <c r="CC67" s="508"/>
      <c r="CD67" s="508"/>
      <c r="CE67" s="508"/>
      <c r="CF67" s="508"/>
      <c r="CG67" s="508"/>
      <c r="CH67" s="508"/>
      <c r="CI67" s="508"/>
      <c r="CJ67" s="508"/>
      <c r="CK67" s="508"/>
      <c r="CL67" s="508"/>
      <c r="CM67" s="508"/>
      <c r="CN67" s="508"/>
      <c r="CO67" s="508"/>
      <c r="CP67" s="508"/>
      <c r="CQ67" s="508"/>
      <c r="CR67" s="508"/>
      <c r="CS67" s="508"/>
      <c r="CT67" s="508"/>
      <c r="CU67" s="508"/>
      <c r="CV67" s="508"/>
      <c r="CW67" s="508"/>
      <c r="CX67" s="509"/>
      <c r="CY67" s="509"/>
      <c r="CZ67" s="509"/>
      <c r="DA67" s="510"/>
      <c r="DB67" s="511"/>
      <c r="DC67" s="511"/>
      <c r="DD67" s="511"/>
      <c r="DE67" s="511"/>
      <c r="DF67" s="511"/>
      <c r="DG67" s="511"/>
      <c r="DH67" s="511"/>
      <c r="DI67" s="511"/>
      <c r="DJ67" s="511"/>
      <c r="DK67" s="501">
        <f t="shared" si="0"/>
        <v>0</v>
      </c>
      <c r="DL67" s="502">
        <f t="shared" si="1"/>
        <v>0</v>
      </c>
      <c r="DM67" s="503">
        <f t="shared" si="11"/>
        <v>0</v>
      </c>
      <c r="DN67" s="404">
        <f t="shared" si="8"/>
        <v>-4611088</v>
      </c>
      <c r="DY67" s="504"/>
    </row>
    <row r="68" spans="1:129" ht="18" customHeight="1" x14ac:dyDescent="0.5">
      <c r="A68" s="399" t="str">
        <f t="shared" si="4"/>
        <v>14</v>
      </c>
      <c r="B68" s="493">
        <v>140077</v>
      </c>
      <c r="C68" s="494" t="s">
        <v>856</v>
      </c>
      <c r="D68" s="506">
        <v>9459273118</v>
      </c>
      <c r="E68" s="495">
        <v>0</v>
      </c>
      <c r="F68" s="507"/>
      <c r="G68" s="507"/>
      <c r="H68" s="507"/>
      <c r="I68" s="507"/>
      <c r="J68" s="507"/>
      <c r="K68" s="508"/>
      <c r="L68" s="508"/>
      <c r="M68" s="508">
        <f t="shared" si="10"/>
        <v>9451773118</v>
      </c>
      <c r="N68" s="508"/>
      <c r="O68" s="508"/>
      <c r="P68" s="508"/>
      <c r="Q68" s="508"/>
      <c r="R68" s="508"/>
      <c r="S68" s="508"/>
      <c r="T68" s="508"/>
      <c r="U68" s="508"/>
      <c r="V68" s="508"/>
      <c r="W68" s="508"/>
      <c r="X68" s="508"/>
      <c r="Y68" s="508"/>
      <c r="Z68" s="508"/>
      <c r="AA68" s="508"/>
      <c r="AB68" s="508"/>
      <c r="AC68" s="508"/>
      <c r="AD68" s="508"/>
      <c r="AE68" s="508"/>
      <c r="AF68" s="508"/>
      <c r="AG68" s="508"/>
      <c r="AH68" s="508"/>
      <c r="AI68" s="508"/>
      <c r="AJ68" s="508"/>
      <c r="AK68" s="508"/>
      <c r="AL68" s="525">
        <v>7500000</v>
      </c>
      <c r="AM68" s="508"/>
      <c r="AN68" s="508"/>
      <c r="AO68" s="508"/>
      <c r="AP68" s="508"/>
      <c r="AQ68" s="508"/>
      <c r="AR68" s="508"/>
      <c r="AS68" s="508"/>
      <c r="AT68" s="508"/>
      <c r="AU68" s="508"/>
      <c r="AV68" s="508"/>
      <c r="AW68" s="508"/>
      <c r="AX68" s="508"/>
      <c r="AY68" s="508"/>
      <c r="AZ68" s="508"/>
      <c r="BA68" s="508"/>
      <c r="BB68" s="508"/>
      <c r="BC68" s="508"/>
      <c r="BD68" s="508"/>
      <c r="BE68" s="508"/>
      <c r="BF68" s="508"/>
      <c r="BG68" s="508"/>
      <c r="BH68" s="508"/>
      <c r="BI68" s="508"/>
      <c r="BJ68" s="508">
        <f>E62</f>
        <v>0</v>
      </c>
      <c r="BK68" s="508"/>
      <c r="BL68" s="508"/>
      <c r="BM68" s="508"/>
      <c r="BN68" s="508"/>
      <c r="BO68" s="508"/>
      <c r="BP68" s="508"/>
      <c r="BQ68" s="508"/>
      <c r="BR68" s="508"/>
      <c r="BS68" s="508"/>
      <c r="BT68" s="508"/>
      <c r="BU68" s="508"/>
      <c r="BV68" s="508"/>
      <c r="BW68" s="508"/>
      <c r="BX68" s="508"/>
      <c r="BY68" s="508"/>
      <c r="BZ68" s="508"/>
      <c r="CA68" s="508"/>
      <c r="CB68" s="508"/>
      <c r="CC68" s="508"/>
      <c r="CD68" s="508"/>
      <c r="CE68" s="508"/>
      <c r="CF68" s="508"/>
      <c r="CG68" s="508"/>
      <c r="CH68" s="508"/>
      <c r="CI68" s="508"/>
      <c r="CJ68" s="508"/>
      <c r="CK68" s="508"/>
      <c r="CL68" s="508"/>
      <c r="CM68" s="508"/>
      <c r="CN68" s="508"/>
      <c r="CO68" s="508"/>
      <c r="CP68" s="508"/>
      <c r="CQ68" s="508"/>
      <c r="CR68" s="508"/>
      <c r="CS68" s="508"/>
      <c r="CT68" s="508"/>
      <c r="CU68" s="508"/>
      <c r="CV68" s="508"/>
      <c r="CW68" s="508"/>
      <c r="CX68" s="509"/>
      <c r="CY68" s="509"/>
      <c r="CZ68" s="509"/>
      <c r="DA68" s="510"/>
      <c r="DB68" s="511"/>
      <c r="DC68" s="511"/>
      <c r="DD68" s="511"/>
      <c r="DE68" s="511"/>
      <c r="DF68" s="511"/>
      <c r="DG68" s="511"/>
      <c r="DH68" s="511"/>
      <c r="DI68" s="511"/>
      <c r="DJ68" s="511"/>
      <c r="DK68" s="501">
        <f t="shared" si="0"/>
        <v>9459273118</v>
      </c>
      <c r="DL68" s="502">
        <f t="shared" si="1"/>
        <v>0</v>
      </c>
      <c r="DM68" s="503">
        <f>-SUM(F68:DJ68)</f>
        <v>-9459273118</v>
      </c>
      <c r="DN68" s="404">
        <f t="shared" si="8"/>
        <v>-9523106266</v>
      </c>
      <c r="DY68" s="504"/>
    </row>
    <row r="69" spans="1:129" ht="18" customHeight="1" thickBot="1" x14ac:dyDescent="0.55000000000000004">
      <c r="A69" s="399" t="str">
        <f t="shared" si="4"/>
        <v>14</v>
      </c>
      <c r="B69" s="526">
        <v>140080</v>
      </c>
      <c r="C69" s="527" t="s">
        <v>857</v>
      </c>
      <c r="D69" s="505">
        <v>0</v>
      </c>
      <c r="E69" s="528">
        <v>0</v>
      </c>
      <c r="F69" s="529"/>
      <c r="G69" s="529"/>
      <c r="H69" s="529"/>
      <c r="I69" s="529"/>
      <c r="J69" s="529"/>
      <c r="K69" s="530"/>
      <c r="L69" s="530"/>
      <c r="M69" s="530"/>
      <c r="N69" s="530"/>
      <c r="O69" s="531">
        <f>D69-E69</f>
        <v>0</v>
      </c>
      <c r="P69" s="531"/>
      <c r="Q69" s="531"/>
      <c r="R69" s="531"/>
      <c r="S69" s="530"/>
      <c r="T69" s="530"/>
      <c r="U69" s="530"/>
      <c r="V69" s="530"/>
      <c r="W69" s="530"/>
      <c r="X69" s="530"/>
      <c r="Y69" s="530"/>
      <c r="Z69" s="530"/>
      <c r="AA69" s="530"/>
      <c r="AB69" s="530"/>
      <c r="AC69" s="530"/>
      <c r="AD69" s="530"/>
      <c r="AE69" s="530"/>
      <c r="AF69" s="530"/>
      <c r="AG69" s="530"/>
      <c r="AH69" s="530"/>
      <c r="AI69" s="530"/>
      <c r="AJ69" s="530"/>
      <c r="AK69" s="530"/>
      <c r="AL69" s="530"/>
      <c r="AM69" s="530"/>
      <c r="AN69" s="530"/>
      <c r="AO69" s="530"/>
      <c r="AP69" s="530"/>
      <c r="AQ69" s="530"/>
      <c r="AR69" s="530"/>
      <c r="AS69" s="530"/>
      <c r="AT69" s="530"/>
      <c r="AU69" s="530"/>
      <c r="AV69" s="530"/>
      <c r="AW69" s="530"/>
      <c r="AX69" s="530"/>
      <c r="AY69" s="530"/>
      <c r="AZ69" s="530"/>
      <c r="BA69" s="530"/>
      <c r="BB69" s="530"/>
      <c r="BC69" s="530"/>
      <c r="BD69" s="530"/>
      <c r="BE69" s="530"/>
      <c r="BF69" s="530"/>
      <c r="BG69" s="530"/>
      <c r="BH69" s="530"/>
      <c r="BI69" s="530"/>
      <c r="BJ69" s="530"/>
      <c r="BK69" s="530"/>
      <c r="BL69" s="530"/>
      <c r="BM69" s="530"/>
      <c r="BN69" s="530"/>
      <c r="BO69" s="530"/>
      <c r="BP69" s="530"/>
      <c r="BQ69" s="530"/>
      <c r="BR69" s="530"/>
      <c r="BS69" s="530"/>
      <c r="BT69" s="530"/>
      <c r="BU69" s="530"/>
      <c r="BV69" s="530"/>
      <c r="BW69" s="530"/>
      <c r="BX69" s="530"/>
      <c r="BY69" s="530"/>
      <c r="BZ69" s="530"/>
      <c r="CA69" s="530"/>
      <c r="CB69" s="530"/>
      <c r="CC69" s="530"/>
      <c r="CD69" s="530"/>
      <c r="CE69" s="530"/>
      <c r="CF69" s="530"/>
      <c r="CG69" s="530"/>
      <c r="CH69" s="530"/>
      <c r="CI69" s="530"/>
      <c r="CJ69" s="530"/>
      <c r="CK69" s="530"/>
      <c r="CL69" s="530"/>
      <c r="CM69" s="530"/>
      <c r="CN69" s="530"/>
      <c r="CO69" s="530"/>
      <c r="CP69" s="530"/>
      <c r="CQ69" s="530"/>
      <c r="CR69" s="530"/>
      <c r="CS69" s="530"/>
      <c r="CT69" s="530"/>
      <c r="CU69" s="530"/>
      <c r="CV69" s="530"/>
      <c r="CW69" s="530"/>
      <c r="CX69" s="532"/>
      <c r="CY69" s="532"/>
      <c r="CZ69" s="532"/>
      <c r="DA69" s="533"/>
      <c r="DB69" s="534"/>
      <c r="DC69" s="534"/>
      <c r="DD69" s="534"/>
      <c r="DE69" s="534"/>
      <c r="DF69" s="534"/>
      <c r="DG69" s="534"/>
      <c r="DH69" s="534"/>
      <c r="DI69" s="534"/>
      <c r="DJ69" s="534"/>
      <c r="DK69" s="501">
        <f t="shared" si="0"/>
        <v>0</v>
      </c>
      <c r="DL69" s="502">
        <f t="shared" si="1"/>
        <v>0</v>
      </c>
      <c r="DM69" s="535">
        <f>SUM(F69:DJ69)</f>
        <v>0</v>
      </c>
      <c r="DN69" s="536">
        <f t="shared" si="8"/>
        <v>-1207968507</v>
      </c>
      <c r="DO69" s="536"/>
      <c r="DY69" s="504"/>
    </row>
    <row r="70" spans="1:129" ht="18" customHeight="1" thickTop="1" x14ac:dyDescent="0.5">
      <c r="A70" s="399" t="str">
        <f t="shared" si="4"/>
        <v>15</v>
      </c>
      <c r="B70" s="493">
        <v>150010</v>
      </c>
      <c r="C70" s="537" t="s">
        <v>858</v>
      </c>
      <c r="D70" s="495">
        <v>0</v>
      </c>
      <c r="E70" s="495">
        <v>0</v>
      </c>
      <c r="F70" s="538"/>
      <c r="G70" s="538"/>
      <c r="H70" s="538"/>
      <c r="I70" s="538"/>
      <c r="J70" s="538"/>
      <c r="K70" s="539"/>
      <c r="L70" s="539"/>
      <c r="M70" s="539"/>
      <c r="N70" s="539"/>
      <c r="O70" s="540"/>
      <c r="P70" s="508">
        <f t="shared" ref="P70:P75" si="12">D70-E70</f>
        <v>0</v>
      </c>
      <c r="Q70" s="541"/>
      <c r="R70" s="541"/>
      <c r="S70" s="542"/>
      <c r="T70" s="539"/>
      <c r="U70" s="539"/>
      <c r="V70" s="539"/>
      <c r="W70" s="539"/>
      <c r="X70" s="539"/>
      <c r="Y70" s="539"/>
      <c r="Z70" s="539"/>
      <c r="AA70" s="539"/>
      <c r="AB70" s="539"/>
      <c r="AC70" s="539"/>
      <c r="AD70" s="539"/>
      <c r="AE70" s="539"/>
      <c r="AF70" s="539"/>
      <c r="AG70" s="539"/>
      <c r="AH70" s="539"/>
      <c r="AI70" s="539"/>
      <c r="AJ70" s="539"/>
      <c r="AK70" s="539"/>
      <c r="AL70" s="539"/>
      <c r="AM70" s="539"/>
      <c r="AN70" s="539"/>
      <c r="AO70" s="539"/>
      <c r="AP70" s="539"/>
      <c r="AQ70" s="539"/>
      <c r="AR70" s="539"/>
      <c r="AS70" s="539"/>
      <c r="AT70" s="539"/>
      <c r="AU70" s="539"/>
      <c r="AV70" s="539"/>
      <c r="AW70" s="539"/>
      <c r="AX70" s="539"/>
      <c r="AY70" s="539"/>
      <c r="AZ70" s="539"/>
      <c r="BA70" s="539"/>
      <c r="BB70" s="539"/>
      <c r="BC70" s="539"/>
      <c r="BD70" s="539"/>
      <c r="BE70" s="539"/>
      <c r="BF70" s="539"/>
      <c r="BG70" s="539"/>
      <c r="BH70" s="539"/>
      <c r="BI70" s="539"/>
      <c r="BJ70" s="539"/>
      <c r="BK70" s="539"/>
      <c r="BL70" s="539"/>
      <c r="BM70" s="539"/>
      <c r="BN70" s="539"/>
      <c r="BO70" s="539"/>
      <c r="BP70" s="539"/>
      <c r="BQ70" s="539"/>
      <c r="BR70" s="539"/>
      <c r="BS70" s="539"/>
      <c r="BT70" s="539"/>
      <c r="BU70" s="539"/>
      <c r="BV70" s="539"/>
      <c r="BW70" s="539"/>
      <c r="BX70" s="539"/>
      <c r="BY70" s="539"/>
      <c r="BZ70" s="539"/>
      <c r="CA70" s="539"/>
      <c r="CB70" s="539"/>
      <c r="CC70" s="539"/>
      <c r="CD70" s="539"/>
      <c r="CE70" s="539"/>
      <c r="CF70" s="539"/>
      <c r="CG70" s="539"/>
      <c r="CH70" s="539"/>
      <c r="CI70" s="539"/>
      <c r="CJ70" s="539"/>
      <c r="CK70" s="539"/>
      <c r="CL70" s="539"/>
      <c r="CM70" s="539"/>
      <c r="CN70" s="539"/>
      <c r="CO70" s="539"/>
      <c r="CP70" s="539"/>
      <c r="CQ70" s="539"/>
      <c r="CR70" s="539"/>
      <c r="CS70" s="539"/>
      <c r="CT70" s="539"/>
      <c r="CU70" s="539"/>
      <c r="CV70" s="539"/>
      <c r="CW70" s="539"/>
      <c r="CX70" s="543"/>
      <c r="CY70" s="543"/>
      <c r="CZ70" s="543"/>
      <c r="DA70" s="544"/>
      <c r="DB70" s="545"/>
      <c r="DC70" s="545"/>
      <c r="DD70" s="545"/>
      <c r="DE70" s="545"/>
      <c r="DF70" s="545"/>
      <c r="DG70" s="545"/>
      <c r="DH70" s="545"/>
      <c r="DI70" s="545"/>
      <c r="DJ70" s="545"/>
      <c r="DK70" s="501">
        <f t="shared" si="0"/>
        <v>0</v>
      </c>
      <c r="DL70" s="502">
        <f t="shared" si="1"/>
        <v>0</v>
      </c>
      <c r="DM70" s="503">
        <f>-SUM(F70:DJ70)</f>
        <v>0</v>
      </c>
      <c r="DN70" s="404">
        <f t="shared" si="8"/>
        <v>0</v>
      </c>
      <c r="DY70" s="504"/>
    </row>
    <row r="71" spans="1:129" ht="18" customHeight="1" x14ac:dyDescent="0.5">
      <c r="A71" s="399" t="str">
        <f t="shared" si="4"/>
        <v>15</v>
      </c>
      <c r="B71" s="493">
        <v>150020</v>
      </c>
      <c r="C71" s="494" t="s">
        <v>859</v>
      </c>
      <c r="D71" s="506">
        <v>45891036296</v>
      </c>
      <c r="E71" s="495">
        <v>0</v>
      </c>
      <c r="F71" s="507"/>
      <c r="G71" s="507"/>
      <c r="H71" s="507"/>
      <c r="I71" s="507"/>
      <c r="J71" s="507"/>
      <c r="K71" s="508"/>
      <c r="L71" s="508"/>
      <c r="M71" s="539"/>
      <c r="N71" s="508"/>
      <c r="O71" s="508"/>
      <c r="P71" s="508">
        <f t="shared" si="12"/>
        <v>45891036296</v>
      </c>
      <c r="Q71" s="508"/>
      <c r="R71" s="508"/>
      <c r="S71" s="508"/>
      <c r="T71" s="508"/>
      <c r="U71" s="508"/>
      <c r="V71" s="508"/>
      <c r="W71" s="508"/>
      <c r="X71" s="508"/>
      <c r="Y71" s="508"/>
      <c r="Z71" s="508"/>
      <c r="AA71" s="508"/>
      <c r="AB71" s="508"/>
      <c r="AC71" s="508"/>
      <c r="AD71" s="508"/>
      <c r="AE71" s="508"/>
      <c r="AF71" s="508"/>
      <c r="AG71" s="508"/>
      <c r="AH71" s="508"/>
      <c r="AI71" s="508"/>
      <c r="AJ71" s="508"/>
      <c r="AK71" s="508"/>
      <c r="AL71" s="508"/>
      <c r="AM71" s="508"/>
      <c r="AN71" s="508"/>
      <c r="AO71" s="508"/>
      <c r="AP71" s="508"/>
      <c r="AQ71" s="508"/>
      <c r="AR71" s="508"/>
      <c r="AS71" s="508"/>
      <c r="AT71" s="508"/>
      <c r="AU71" s="508"/>
      <c r="AV71" s="508"/>
      <c r="AW71" s="508"/>
      <c r="AX71" s="508"/>
      <c r="AY71" s="508"/>
      <c r="AZ71" s="508"/>
      <c r="BA71" s="508"/>
      <c r="BB71" s="508"/>
      <c r="BC71" s="508"/>
      <c r="BD71" s="508"/>
      <c r="BE71" s="508"/>
      <c r="BF71" s="508"/>
      <c r="BG71" s="508"/>
      <c r="BH71" s="508"/>
      <c r="BI71" s="508"/>
      <c r="BJ71" s="508"/>
      <c r="BK71" s="508"/>
      <c r="BL71" s="508"/>
      <c r="BM71" s="508"/>
      <c r="BN71" s="508"/>
      <c r="BO71" s="508"/>
      <c r="BP71" s="508"/>
      <c r="BQ71" s="508"/>
      <c r="BR71" s="508"/>
      <c r="BS71" s="508"/>
      <c r="BT71" s="508"/>
      <c r="BU71" s="508"/>
      <c r="BV71" s="508"/>
      <c r="BW71" s="508"/>
      <c r="BX71" s="508"/>
      <c r="BY71" s="508"/>
      <c r="BZ71" s="508"/>
      <c r="CA71" s="508"/>
      <c r="CB71" s="508"/>
      <c r="CC71" s="508"/>
      <c r="CD71" s="508"/>
      <c r="CE71" s="508"/>
      <c r="CF71" s="508"/>
      <c r="CG71" s="508"/>
      <c r="CH71" s="508"/>
      <c r="CI71" s="508"/>
      <c r="CJ71" s="508"/>
      <c r="CK71" s="508"/>
      <c r="CL71" s="508"/>
      <c r="CM71" s="508"/>
      <c r="CN71" s="508"/>
      <c r="CO71" s="508"/>
      <c r="CP71" s="508"/>
      <c r="CQ71" s="508"/>
      <c r="CR71" s="508"/>
      <c r="CS71" s="508"/>
      <c r="CT71" s="508"/>
      <c r="CU71" s="508"/>
      <c r="CV71" s="508"/>
      <c r="CW71" s="508"/>
      <c r="CX71" s="509"/>
      <c r="CY71" s="509"/>
      <c r="CZ71" s="509"/>
      <c r="DA71" s="510"/>
      <c r="DB71" s="511"/>
      <c r="DC71" s="511"/>
      <c r="DD71" s="511"/>
      <c r="DE71" s="511"/>
      <c r="DF71" s="511"/>
      <c r="DG71" s="511"/>
      <c r="DH71" s="511"/>
      <c r="DI71" s="511"/>
      <c r="DJ71" s="511"/>
      <c r="DK71" s="501">
        <f t="shared" si="0"/>
        <v>45891036296</v>
      </c>
      <c r="DL71" s="502">
        <f t="shared" si="1"/>
        <v>0</v>
      </c>
      <c r="DM71" s="503">
        <f t="shared" ref="DM71:DM103" si="13">SUM(F71:DJ71)</f>
        <v>45891036296</v>
      </c>
      <c r="DN71" s="404">
        <f t="shared" si="8"/>
        <v>45891036296</v>
      </c>
      <c r="DY71" s="504"/>
    </row>
    <row r="72" spans="1:129" ht="18" customHeight="1" x14ac:dyDescent="0.5">
      <c r="A72" s="399" t="str">
        <f t="shared" si="4"/>
        <v>15</v>
      </c>
      <c r="B72" s="493">
        <v>150030</v>
      </c>
      <c r="C72" s="494" t="s">
        <v>860</v>
      </c>
      <c r="D72" s="506">
        <v>146647396252</v>
      </c>
      <c r="E72" s="495">
        <v>0</v>
      </c>
      <c r="F72" s="507"/>
      <c r="G72" s="507"/>
      <c r="H72" s="507"/>
      <c r="I72" s="507"/>
      <c r="J72" s="507"/>
      <c r="K72" s="508"/>
      <c r="L72" s="508"/>
      <c r="M72" s="539"/>
      <c r="N72" s="508"/>
      <c r="O72" s="508"/>
      <c r="P72" s="508">
        <f t="shared" si="12"/>
        <v>146647396252</v>
      </c>
      <c r="Q72" s="508"/>
      <c r="R72" s="508"/>
      <c r="S72" s="508"/>
      <c r="T72" s="508"/>
      <c r="U72" s="508"/>
      <c r="V72" s="508"/>
      <c r="W72" s="508"/>
      <c r="X72" s="508"/>
      <c r="Y72" s="508"/>
      <c r="Z72" s="508"/>
      <c r="AA72" s="508"/>
      <c r="AB72" s="508"/>
      <c r="AC72" s="508"/>
      <c r="AD72" s="508"/>
      <c r="AE72" s="508"/>
      <c r="AF72" s="508"/>
      <c r="AG72" s="508"/>
      <c r="AH72" s="508"/>
      <c r="AI72" s="508"/>
      <c r="AJ72" s="508"/>
      <c r="AK72" s="508"/>
      <c r="AL72" s="508"/>
      <c r="AM72" s="508"/>
      <c r="AN72" s="508"/>
      <c r="AO72" s="508"/>
      <c r="AP72" s="508"/>
      <c r="AQ72" s="508"/>
      <c r="AR72" s="508"/>
      <c r="AS72" s="508"/>
      <c r="AT72" s="508"/>
      <c r="AU72" s="508"/>
      <c r="AV72" s="508"/>
      <c r="AW72" s="508"/>
      <c r="AX72" s="508"/>
      <c r="AY72" s="508"/>
      <c r="AZ72" s="508"/>
      <c r="BA72" s="508"/>
      <c r="BB72" s="508"/>
      <c r="BC72" s="508"/>
      <c r="BD72" s="508"/>
      <c r="BE72" s="508"/>
      <c r="BF72" s="508"/>
      <c r="BG72" s="508"/>
      <c r="BH72" s="508"/>
      <c r="BI72" s="508"/>
      <c r="BJ72" s="508"/>
      <c r="BK72" s="508"/>
      <c r="BL72" s="508"/>
      <c r="BM72" s="508"/>
      <c r="BN72" s="508"/>
      <c r="BO72" s="508"/>
      <c r="BP72" s="508"/>
      <c r="BQ72" s="508"/>
      <c r="BR72" s="508"/>
      <c r="BS72" s="508"/>
      <c r="BT72" s="508"/>
      <c r="BU72" s="508"/>
      <c r="BV72" s="508"/>
      <c r="BW72" s="508"/>
      <c r="BX72" s="508"/>
      <c r="BY72" s="508"/>
      <c r="BZ72" s="508"/>
      <c r="CA72" s="508"/>
      <c r="CB72" s="508"/>
      <c r="CC72" s="508"/>
      <c r="CD72" s="508"/>
      <c r="CE72" s="508"/>
      <c r="CF72" s="508"/>
      <c r="CG72" s="508"/>
      <c r="CH72" s="508"/>
      <c r="CI72" s="508"/>
      <c r="CJ72" s="508"/>
      <c r="CK72" s="508"/>
      <c r="CL72" s="508"/>
      <c r="CM72" s="508"/>
      <c r="CN72" s="508"/>
      <c r="CO72" s="508"/>
      <c r="CP72" s="508"/>
      <c r="CQ72" s="508"/>
      <c r="CR72" s="508"/>
      <c r="CS72" s="508"/>
      <c r="CT72" s="508"/>
      <c r="CU72" s="508"/>
      <c r="CV72" s="508"/>
      <c r="CW72" s="508"/>
      <c r="CX72" s="509"/>
      <c r="CY72" s="509"/>
      <c r="CZ72" s="509"/>
      <c r="DA72" s="510"/>
      <c r="DB72" s="511"/>
      <c r="DC72" s="511"/>
      <c r="DD72" s="511"/>
      <c r="DE72" s="511"/>
      <c r="DF72" s="511"/>
      <c r="DG72" s="511"/>
      <c r="DH72" s="511"/>
      <c r="DI72" s="511"/>
      <c r="DJ72" s="511"/>
      <c r="DK72" s="501">
        <f t="shared" si="0"/>
        <v>146647396252</v>
      </c>
      <c r="DL72" s="502">
        <f t="shared" si="1"/>
        <v>0</v>
      </c>
      <c r="DM72" s="503">
        <f t="shared" si="13"/>
        <v>146647396252</v>
      </c>
      <c r="DN72" s="404">
        <f t="shared" si="8"/>
        <v>146647396252</v>
      </c>
      <c r="DY72" s="504"/>
    </row>
    <row r="73" spans="1:129" ht="18" customHeight="1" x14ac:dyDescent="0.5">
      <c r="A73" s="399" t="str">
        <f t="shared" si="4"/>
        <v>15</v>
      </c>
      <c r="B73" s="493">
        <v>150040</v>
      </c>
      <c r="C73" s="494" t="s">
        <v>861</v>
      </c>
      <c r="D73" s="506">
        <v>2770143386204</v>
      </c>
      <c r="E73" s="495">
        <v>0</v>
      </c>
      <c r="F73" s="507"/>
      <c r="G73" s="507"/>
      <c r="H73" s="507"/>
      <c r="I73" s="507"/>
      <c r="J73" s="507"/>
      <c r="K73" s="508"/>
      <c r="L73" s="508"/>
      <c r="M73" s="539"/>
      <c r="N73" s="508"/>
      <c r="O73" s="508"/>
      <c r="P73" s="508">
        <f t="shared" si="12"/>
        <v>2770143386204</v>
      </c>
      <c r="Q73" s="508"/>
      <c r="R73" s="508"/>
      <c r="S73" s="508"/>
      <c r="T73" s="508"/>
      <c r="U73" s="508"/>
      <c r="V73" s="508"/>
      <c r="W73" s="508"/>
      <c r="X73" s="508"/>
      <c r="Y73" s="508"/>
      <c r="Z73" s="508"/>
      <c r="AA73" s="508"/>
      <c r="AB73" s="508"/>
      <c r="AC73" s="508"/>
      <c r="AD73" s="508"/>
      <c r="AE73" s="508"/>
      <c r="AF73" s="508"/>
      <c r="AG73" s="508"/>
      <c r="AH73" s="508"/>
      <c r="AI73" s="508"/>
      <c r="AJ73" s="508"/>
      <c r="AK73" s="508"/>
      <c r="AL73" s="508"/>
      <c r="AM73" s="508"/>
      <c r="AN73" s="508"/>
      <c r="AO73" s="508"/>
      <c r="AP73" s="508"/>
      <c r="AQ73" s="508"/>
      <c r="AR73" s="508"/>
      <c r="AS73" s="508"/>
      <c r="AT73" s="508"/>
      <c r="AU73" s="508"/>
      <c r="AV73" s="508"/>
      <c r="AW73" s="508"/>
      <c r="AX73" s="508"/>
      <c r="AY73" s="508"/>
      <c r="AZ73" s="508"/>
      <c r="BA73" s="508"/>
      <c r="BB73" s="508"/>
      <c r="BC73" s="508"/>
      <c r="BD73" s="508"/>
      <c r="BE73" s="508"/>
      <c r="BF73" s="508"/>
      <c r="BG73" s="508"/>
      <c r="BH73" s="508"/>
      <c r="BI73" s="508"/>
      <c r="BJ73" s="508"/>
      <c r="BK73" s="508"/>
      <c r="BL73" s="508"/>
      <c r="BM73" s="508"/>
      <c r="BN73" s="508"/>
      <c r="BO73" s="508"/>
      <c r="BP73" s="508"/>
      <c r="BQ73" s="508"/>
      <c r="BR73" s="508"/>
      <c r="BS73" s="508"/>
      <c r="BT73" s="508"/>
      <c r="BU73" s="508"/>
      <c r="BV73" s="508"/>
      <c r="BW73" s="508"/>
      <c r="BX73" s="508"/>
      <c r="BY73" s="508"/>
      <c r="BZ73" s="508"/>
      <c r="CA73" s="508"/>
      <c r="CB73" s="508"/>
      <c r="CC73" s="508"/>
      <c r="CD73" s="508"/>
      <c r="CE73" s="508"/>
      <c r="CF73" s="508"/>
      <c r="CG73" s="508"/>
      <c r="CH73" s="508"/>
      <c r="CI73" s="508"/>
      <c r="CJ73" s="508"/>
      <c r="CK73" s="508"/>
      <c r="CL73" s="508"/>
      <c r="CM73" s="508"/>
      <c r="CN73" s="508"/>
      <c r="CO73" s="508"/>
      <c r="CP73" s="508"/>
      <c r="CQ73" s="508"/>
      <c r="CR73" s="508"/>
      <c r="CS73" s="508"/>
      <c r="CT73" s="508"/>
      <c r="CU73" s="508"/>
      <c r="CV73" s="508"/>
      <c r="CW73" s="508"/>
      <c r="CX73" s="509"/>
      <c r="CY73" s="509"/>
      <c r="CZ73" s="509"/>
      <c r="DA73" s="510"/>
      <c r="DB73" s="511"/>
      <c r="DC73" s="511"/>
      <c r="DD73" s="511"/>
      <c r="DE73" s="511"/>
      <c r="DF73" s="511"/>
      <c r="DG73" s="511"/>
      <c r="DH73" s="511"/>
      <c r="DI73" s="511"/>
      <c r="DJ73" s="511"/>
      <c r="DK73" s="501">
        <f t="shared" ref="DK73:DK136" si="14">SUM(F73:DJ73)</f>
        <v>2770143386204</v>
      </c>
      <c r="DL73" s="502">
        <f t="shared" ref="DL73:DL136" si="15">D73-E73-DK73</f>
        <v>0</v>
      </c>
      <c r="DM73" s="503">
        <f t="shared" si="13"/>
        <v>2770143386204</v>
      </c>
      <c r="DN73" s="404">
        <f t="shared" si="8"/>
        <v>2770143386204</v>
      </c>
      <c r="DY73" s="504"/>
    </row>
    <row r="74" spans="1:129" ht="18" customHeight="1" x14ac:dyDescent="0.5">
      <c r="A74" s="399" t="str">
        <f t="shared" si="4"/>
        <v>15</v>
      </c>
      <c r="B74" s="493">
        <v>150042</v>
      </c>
      <c r="C74" s="494" t="s">
        <v>862</v>
      </c>
      <c r="D74" s="505">
        <v>0</v>
      </c>
      <c r="E74" s="495">
        <v>0</v>
      </c>
      <c r="F74" s="507"/>
      <c r="G74" s="507"/>
      <c r="H74" s="507"/>
      <c r="I74" s="507"/>
      <c r="J74" s="507"/>
      <c r="K74" s="508"/>
      <c r="L74" s="508"/>
      <c r="M74" s="539"/>
      <c r="N74" s="508"/>
      <c r="O74" s="508"/>
      <c r="P74" s="508">
        <f t="shared" si="12"/>
        <v>0</v>
      </c>
      <c r="Q74" s="508"/>
      <c r="R74" s="508"/>
      <c r="S74" s="508"/>
      <c r="T74" s="508"/>
      <c r="U74" s="508"/>
      <c r="V74" s="508"/>
      <c r="W74" s="508"/>
      <c r="X74" s="508"/>
      <c r="Y74" s="508"/>
      <c r="Z74" s="508"/>
      <c r="AA74" s="508"/>
      <c r="AB74" s="508"/>
      <c r="AC74" s="508"/>
      <c r="AD74" s="508"/>
      <c r="AE74" s="508"/>
      <c r="AF74" s="508"/>
      <c r="AG74" s="508"/>
      <c r="AH74" s="508"/>
      <c r="AI74" s="508"/>
      <c r="AJ74" s="508"/>
      <c r="AK74" s="508"/>
      <c r="AL74" s="508"/>
      <c r="AM74" s="508"/>
      <c r="AN74" s="508"/>
      <c r="AO74" s="508"/>
      <c r="AP74" s="508"/>
      <c r="AQ74" s="508"/>
      <c r="AR74" s="508"/>
      <c r="AS74" s="508"/>
      <c r="AT74" s="508"/>
      <c r="AU74" s="508"/>
      <c r="AV74" s="508"/>
      <c r="AW74" s="508"/>
      <c r="AX74" s="508"/>
      <c r="AY74" s="508"/>
      <c r="AZ74" s="508"/>
      <c r="BA74" s="508"/>
      <c r="BB74" s="508"/>
      <c r="BC74" s="508"/>
      <c r="BD74" s="508"/>
      <c r="BE74" s="508"/>
      <c r="BF74" s="508"/>
      <c r="BG74" s="508"/>
      <c r="BH74" s="508"/>
      <c r="BI74" s="508"/>
      <c r="BJ74" s="508"/>
      <c r="BK74" s="508"/>
      <c r="BL74" s="508"/>
      <c r="BM74" s="508"/>
      <c r="BN74" s="508"/>
      <c r="BO74" s="508"/>
      <c r="BP74" s="508"/>
      <c r="BQ74" s="508"/>
      <c r="BR74" s="508"/>
      <c r="BS74" s="508"/>
      <c r="BT74" s="508"/>
      <c r="BU74" s="508"/>
      <c r="BV74" s="508"/>
      <c r="BW74" s="508"/>
      <c r="BX74" s="508"/>
      <c r="BY74" s="508"/>
      <c r="BZ74" s="508"/>
      <c r="CA74" s="508"/>
      <c r="CB74" s="508"/>
      <c r="CC74" s="508"/>
      <c r="CD74" s="508"/>
      <c r="CE74" s="508"/>
      <c r="CF74" s="508"/>
      <c r="CG74" s="508"/>
      <c r="CH74" s="508"/>
      <c r="CI74" s="508"/>
      <c r="CJ74" s="508"/>
      <c r="CK74" s="508"/>
      <c r="CL74" s="508"/>
      <c r="CM74" s="508"/>
      <c r="CN74" s="508"/>
      <c r="CO74" s="508"/>
      <c r="CP74" s="508"/>
      <c r="CQ74" s="508"/>
      <c r="CR74" s="508"/>
      <c r="CS74" s="508"/>
      <c r="CT74" s="508"/>
      <c r="CU74" s="508"/>
      <c r="CV74" s="508"/>
      <c r="CW74" s="508"/>
      <c r="CX74" s="509"/>
      <c r="CY74" s="509"/>
      <c r="CZ74" s="509"/>
      <c r="DA74" s="510"/>
      <c r="DB74" s="511"/>
      <c r="DC74" s="511"/>
      <c r="DD74" s="511"/>
      <c r="DE74" s="511"/>
      <c r="DF74" s="511"/>
      <c r="DG74" s="511"/>
      <c r="DH74" s="511"/>
      <c r="DI74" s="511"/>
      <c r="DJ74" s="511"/>
      <c r="DK74" s="501">
        <f t="shared" si="14"/>
        <v>0</v>
      </c>
      <c r="DL74" s="502">
        <f t="shared" si="15"/>
        <v>0</v>
      </c>
      <c r="DM74" s="503">
        <f t="shared" si="13"/>
        <v>0</v>
      </c>
      <c r="DN74" s="404">
        <f t="shared" si="8"/>
        <v>-9459273118</v>
      </c>
      <c r="DY74" s="504"/>
    </row>
    <row r="75" spans="1:129" ht="18" customHeight="1" x14ac:dyDescent="0.5">
      <c r="A75" s="399" t="str">
        <f t="shared" si="4"/>
        <v>15</v>
      </c>
      <c r="B75" s="493">
        <v>150045</v>
      </c>
      <c r="C75" s="494" t="s">
        <v>863</v>
      </c>
      <c r="D75" s="506">
        <v>50312736857</v>
      </c>
      <c r="E75" s="495">
        <v>0</v>
      </c>
      <c r="F75" s="507"/>
      <c r="G75" s="507"/>
      <c r="H75" s="507"/>
      <c r="I75" s="507"/>
      <c r="J75" s="507"/>
      <c r="K75" s="508"/>
      <c r="L75" s="508"/>
      <c r="M75" s="539"/>
      <c r="N75" s="508"/>
      <c r="O75" s="508"/>
      <c r="P75" s="508">
        <f t="shared" si="12"/>
        <v>50312736857</v>
      </c>
      <c r="Q75" s="508"/>
      <c r="R75" s="508"/>
      <c r="S75" s="508"/>
      <c r="T75" s="508"/>
      <c r="U75" s="508"/>
      <c r="V75" s="508"/>
      <c r="W75" s="508"/>
      <c r="X75" s="508"/>
      <c r="Y75" s="508"/>
      <c r="Z75" s="508"/>
      <c r="AA75" s="508"/>
      <c r="AB75" s="508"/>
      <c r="AC75" s="508"/>
      <c r="AD75" s="508"/>
      <c r="AE75" s="508"/>
      <c r="AF75" s="508"/>
      <c r="AG75" s="508"/>
      <c r="AH75" s="508"/>
      <c r="AI75" s="508"/>
      <c r="AJ75" s="508"/>
      <c r="AK75" s="508"/>
      <c r="AL75" s="508"/>
      <c r="AM75" s="508"/>
      <c r="AN75" s="508"/>
      <c r="AO75" s="508"/>
      <c r="AP75" s="508"/>
      <c r="AQ75" s="508"/>
      <c r="AR75" s="508"/>
      <c r="AS75" s="508"/>
      <c r="AT75" s="508"/>
      <c r="AU75" s="508"/>
      <c r="AV75" s="508"/>
      <c r="AW75" s="508"/>
      <c r="AX75" s="508"/>
      <c r="AY75" s="508"/>
      <c r="AZ75" s="508"/>
      <c r="BA75" s="508"/>
      <c r="BB75" s="508"/>
      <c r="BC75" s="508"/>
      <c r="BD75" s="508"/>
      <c r="BE75" s="508"/>
      <c r="BF75" s="508"/>
      <c r="BG75" s="508"/>
      <c r="BH75" s="508"/>
      <c r="BI75" s="508"/>
      <c r="BJ75" s="508"/>
      <c r="BK75" s="508"/>
      <c r="BL75" s="508"/>
      <c r="BM75" s="508"/>
      <c r="BN75" s="508"/>
      <c r="BO75" s="508"/>
      <c r="BP75" s="508"/>
      <c r="BQ75" s="508"/>
      <c r="BR75" s="508"/>
      <c r="BS75" s="508"/>
      <c r="BT75" s="508"/>
      <c r="BU75" s="508"/>
      <c r="BV75" s="508"/>
      <c r="BW75" s="508"/>
      <c r="BX75" s="508"/>
      <c r="BY75" s="508"/>
      <c r="BZ75" s="508"/>
      <c r="CA75" s="508"/>
      <c r="CB75" s="508"/>
      <c r="CC75" s="508"/>
      <c r="CD75" s="508"/>
      <c r="CE75" s="508"/>
      <c r="CF75" s="508"/>
      <c r="CG75" s="508"/>
      <c r="CH75" s="508"/>
      <c r="CI75" s="508"/>
      <c r="CJ75" s="508"/>
      <c r="CK75" s="508"/>
      <c r="CL75" s="508"/>
      <c r="CM75" s="508"/>
      <c r="CN75" s="508"/>
      <c r="CO75" s="508"/>
      <c r="CP75" s="508"/>
      <c r="CQ75" s="508"/>
      <c r="CR75" s="508"/>
      <c r="CS75" s="508"/>
      <c r="CT75" s="508"/>
      <c r="CU75" s="508"/>
      <c r="CV75" s="508"/>
      <c r="CW75" s="508"/>
      <c r="CX75" s="509"/>
      <c r="CY75" s="509"/>
      <c r="CZ75" s="509"/>
      <c r="DA75" s="510"/>
      <c r="DB75" s="511"/>
      <c r="DC75" s="511"/>
      <c r="DD75" s="511"/>
      <c r="DE75" s="511"/>
      <c r="DF75" s="511"/>
      <c r="DG75" s="511"/>
      <c r="DH75" s="511"/>
      <c r="DI75" s="511"/>
      <c r="DJ75" s="511"/>
      <c r="DK75" s="501">
        <f t="shared" si="14"/>
        <v>50312736857</v>
      </c>
      <c r="DL75" s="502">
        <f t="shared" si="15"/>
        <v>0</v>
      </c>
      <c r="DM75" s="503">
        <f t="shared" si="13"/>
        <v>50312736857</v>
      </c>
      <c r="DN75" s="404">
        <f t="shared" si="8"/>
        <v>50312736857</v>
      </c>
      <c r="DY75" s="504"/>
    </row>
    <row r="76" spans="1:129" ht="18" customHeight="1" x14ac:dyDescent="0.5">
      <c r="A76" s="399" t="str">
        <f t="shared" ref="A76:A143" si="16">LEFT(B76,2)</f>
        <v>15</v>
      </c>
      <c r="B76" s="493">
        <v>150050</v>
      </c>
      <c r="C76" s="494" t="s">
        <v>864</v>
      </c>
      <c r="D76" s="506">
        <v>859496839</v>
      </c>
      <c r="E76" s="495">
        <v>0</v>
      </c>
      <c r="F76" s="507"/>
      <c r="G76" s="507"/>
      <c r="H76" s="507"/>
      <c r="I76" s="507"/>
      <c r="J76" s="507"/>
      <c r="K76" s="508"/>
      <c r="L76" s="508"/>
      <c r="M76" s="508"/>
      <c r="N76" s="508"/>
      <c r="O76" s="508"/>
      <c r="P76" s="508"/>
      <c r="Q76" s="508"/>
      <c r="R76" s="508">
        <f>D76-E76</f>
        <v>859496839</v>
      </c>
      <c r="S76" s="508"/>
      <c r="T76" s="508"/>
      <c r="U76" s="508"/>
      <c r="V76" s="508"/>
      <c r="W76" s="508"/>
      <c r="X76" s="508"/>
      <c r="Y76" s="508"/>
      <c r="Z76" s="508"/>
      <c r="AA76" s="508"/>
      <c r="AB76" s="508"/>
      <c r="AC76" s="508"/>
      <c r="AD76" s="508"/>
      <c r="AE76" s="508"/>
      <c r="AF76" s="508"/>
      <c r="AG76" s="508"/>
      <c r="AH76" s="508"/>
      <c r="AI76" s="508"/>
      <c r="AJ76" s="508"/>
      <c r="AK76" s="508"/>
      <c r="AL76" s="508"/>
      <c r="AM76" s="508"/>
      <c r="AN76" s="508"/>
      <c r="AO76" s="508"/>
      <c r="AP76" s="508"/>
      <c r="AQ76" s="508"/>
      <c r="AR76" s="508"/>
      <c r="AS76" s="508"/>
      <c r="AT76" s="508"/>
      <c r="AU76" s="508"/>
      <c r="AV76" s="508"/>
      <c r="AW76" s="508"/>
      <c r="AX76" s="508"/>
      <c r="AY76" s="508"/>
      <c r="AZ76" s="508"/>
      <c r="BA76" s="508"/>
      <c r="BB76" s="508"/>
      <c r="BC76" s="508"/>
      <c r="BD76" s="508"/>
      <c r="BE76" s="508"/>
      <c r="BF76" s="508"/>
      <c r="BG76" s="508"/>
      <c r="BH76" s="508"/>
      <c r="BI76" s="508"/>
      <c r="BJ76" s="508"/>
      <c r="BK76" s="508"/>
      <c r="BL76" s="508"/>
      <c r="BM76" s="508"/>
      <c r="BN76" s="508"/>
      <c r="BO76" s="508"/>
      <c r="BP76" s="508"/>
      <c r="BQ76" s="508"/>
      <c r="BR76" s="508"/>
      <c r="BS76" s="508"/>
      <c r="BT76" s="508"/>
      <c r="BU76" s="508"/>
      <c r="BV76" s="508"/>
      <c r="BW76" s="508"/>
      <c r="BX76" s="508"/>
      <c r="BY76" s="508"/>
      <c r="BZ76" s="508"/>
      <c r="CA76" s="508"/>
      <c r="CB76" s="508"/>
      <c r="CC76" s="508"/>
      <c r="CD76" s="508"/>
      <c r="CE76" s="508"/>
      <c r="CF76" s="508"/>
      <c r="CG76" s="508"/>
      <c r="CH76" s="508"/>
      <c r="CI76" s="508"/>
      <c r="CJ76" s="508"/>
      <c r="CK76" s="508"/>
      <c r="CL76" s="508"/>
      <c r="CM76" s="508"/>
      <c r="CN76" s="508"/>
      <c r="CO76" s="508"/>
      <c r="CP76" s="508"/>
      <c r="CQ76" s="508"/>
      <c r="CR76" s="508"/>
      <c r="CS76" s="508"/>
      <c r="CT76" s="508"/>
      <c r="CU76" s="508"/>
      <c r="CV76" s="508"/>
      <c r="CW76" s="508"/>
      <c r="CX76" s="509"/>
      <c r="CY76" s="509"/>
      <c r="CZ76" s="509"/>
      <c r="DA76" s="510"/>
      <c r="DB76" s="511"/>
      <c r="DC76" s="511"/>
      <c r="DD76" s="511"/>
      <c r="DE76" s="511"/>
      <c r="DF76" s="511"/>
      <c r="DG76" s="511"/>
      <c r="DH76" s="511"/>
      <c r="DI76" s="511"/>
      <c r="DJ76" s="511"/>
      <c r="DK76" s="501">
        <f t="shared" si="14"/>
        <v>859496839</v>
      </c>
      <c r="DL76" s="502">
        <f t="shared" si="15"/>
        <v>0</v>
      </c>
      <c r="DM76" s="503">
        <f t="shared" si="13"/>
        <v>859496839</v>
      </c>
      <c r="DN76" s="404">
        <f t="shared" si="8"/>
        <v>859496839</v>
      </c>
      <c r="DY76" s="504"/>
    </row>
    <row r="77" spans="1:129" ht="18" customHeight="1" x14ac:dyDescent="0.5">
      <c r="A77" s="399" t="str">
        <f t="shared" si="16"/>
        <v>15</v>
      </c>
      <c r="B77" s="493">
        <v>150060</v>
      </c>
      <c r="C77" s="494" t="s">
        <v>865</v>
      </c>
      <c r="D77" s="506">
        <v>1688350093</v>
      </c>
      <c r="E77" s="495">
        <v>0</v>
      </c>
      <c r="F77" s="507"/>
      <c r="G77" s="507"/>
      <c r="H77" s="507"/>
      <c r="I77" s="507"/>
      <c r="J77" s="507"/>
      <c r="K77" s="508"/>
      <c r="L77" s="508"/>
      <c r="M77" s="508"/>
      <c r="N77" s="508"/>
      <c r="O77" s="508"/>
      <c r="P77" s="508"/>
      <c r="Q77" s="508"/>
      <c r="R77" s="508">
        <f>D77-E77</f>
        <v>1688350093</v>
      </c>
      <c r="S77" s="508"/>
      <c r="T77" s="508"/>
      <c r="U77" s="508"/>
      <c r="V77" s="508"/>
      <c r="W77" s="508"/>
      <c r="X77" s="508"/>
      <c r="Y77" s="508"/>
      <c r="Z77" s="508"/>
      <c r="AA77" s="508"/>
      <c r="AB77" s="508"/>
      <c r="AC77" s="508"/>
      <c r="AD77" s="508"/>
      <c r="AE77" s="508"/>
      <c r="AF77" s="508"/>
      <c r="AG77" s="508"/>
      <c r="AH77" s="508"/>
      <c r="AI77" s="508"/>
      <c r="AJ77" s="508"/>
      <c r="AK77" s="508"/>
      <c r="AL77" s="508"/>
      <c r="AM77" s="508"/>
      <c r="AN77" s="508"/>
      <c r="AO77" s="508"/>
      <c r="AP77" s="508"/>
      <c r="AQ77" s="508"/>
      <c r="AR77" s="508"/>
      <c r="AS77" s="508"/>
      <c r="AT77" s="508"/>
      <c r="AU77" s="508"/>
      <c r="AV77" s="508"/>
      <c r="AW77" s="508"/>
      <c r="AX77" s="508"/>
      <c r="AY77" s="508"/>
      <c r="AZ77" s="508"/>
      <c r="BA77" s="508"/>
      <c r="BB77" s="508"/>
      <c r="BC77" s="508"/>
      <c r="BD77" s="508"/>
      <c r="BE77" s="508"/>
      <c r="BF77" s="508"/>
      <c r="BG77" s="508"/>
      <c r="BH77" s="508"/>
      <c r="BI77" s="508"/>
      <c r="BJ77" s="508"/>
      <c r="BK77" s="508"/>
      <c r="BL77" s="508"/>
      <c r="BM77" s="508"/>
      <c r="BN77" s="508"/>
      <c r="BO77" s="508"/>
      <c r="BP77" s="508"/>
      <c r="BQ77" s="508"/>
      <c r="BR77" s="508"/>
      <c r="BS77" s="508"/>
      <c r="BT77" s="508"/>
      <c r="BU77" s="508"/>
      <c r="BV77" s="508"/>
      <c r="BW77" s="508"/>
      <c r="BX77" s="508"/>
      <c r="BY77" s="508"/>
      <c r="BZ77" s="508"/>
      <c r="CA77" s="508"/>
      <c r="CB77" s="508"/>
      <c r="CC77" s="508"/>
      <c r="CD77" s="508"/>
      <c r="CE77" s="508"/>
      <c r="CF77" s="508"/>
      <c r="CG77" s="508"/>
      <c r="CH77" s="508"/>
      <c r="CI77" s="508"/>
      <c r="CJ77" s="508"/>
      <c r="CK77" s="508"/>
      <c r="CL77" s="508"/>
      <c r="CM77" s="508"/>
      <c r="CN77" s="508"/>
      <c r="CO77" s="508"/>
      <c r="CP77" s="508"/>
      <c r="CQ77" s="508"/>
      <c r="CR77" s="508"/>
      <c r="CS77" s="508"/>
      <c r="CT77" s="508"/>
      <c r="CU77" s="508"/>
      <c r="CV77" s="508"/>
      <c r="CW77" s="508"/>
      <c r="CX77" s="509"/>
      <c r="CY77" s="509"/>
      <c r="CZ77" s="509"/>
      <c r="DA77" s="510"/>
      <c r="DB77" s="511"/>
      <c r="DC77" s="511"/>
      <c r="DD77" s="511"/>
      <c r="DE77" s="511"/>
      <c r="DF77" s="511"/>
      <c r="DG77" s="511"/>
      <c r="DH77" s="511"/>
      <c r="DI77" s="511"/>
      <c r="DJ77" s="511"/>
      <c r="DK77" s="501">
        <f t="shared" si="14"/>
        <v>1688350093</v>
      </c>
      <c r="DL77" s="502">
        <f t="shared" si="15"/>
        <v>0</v>
      </c>
      <c r="DM77" s="503">
        <f t="shared" si="13"/>
        <v>1688350093</v>
      </c>
      <c r="DN77" s="404">
        <f t="shared" si="8"/>
        <v>-44202686203</v>
      </c>
      <c r="DY77" s="504"/>
    </row>
    <row r="78" spans="1:129" ht="18" customHeight="1" x14ac:dyDescent="0.5">
      <c r="A78" s="399" t="str">
        <f t="shared" si="16"/>
        <v>15</v>
      </c>
      <c r="B78" s="493">
        <v>150061</v>
      </c>
      <c r="C78" s="494" t="s">
        <v>866</v>
      </c>
      <c r="D78" s="505">
        <v>0</v>
      </c>
      <c r="E78" s="495">
        <v>0</v>
      </c>
      <c r="F78" s="507"/>
      <c r="G78" s="507"/>
      <c r="H78" s="507"/>
      <c r="I78" s="507"/>
      <c r="J78" s="507"/>
      <c r="K78" s="508"/>
      <c r="L78" s="508"/>
      <c r="M78" s="508"/>
      <c r="N78" s="508"/>
      <c r="O78" s="508"/>
      <c r="P78" s="508"/>
      <c r="Q78" s="508"/>
      <c r="R78" s="508">
        <f>D78-E78</f>
        <v>0</v>
      </c>
      <c r="S78" s="508"/>
      <c r="T78" s="508"/>
      <c r="U78" s="508"/>
      <c r="V78" s="508"/>
      <c r="W78" s="508"/>
      <c r="X78" s="508"/>
      <c r="Y78" s="508"/>
      <c r="Z78" s="508"/>
      <c r="AA78" s="508"/>
      <c r="AB78" s="508"/>
      <c r="AC78" s="508"/>
      <c r="AD78" s="508"/>
      <c r="AE78" s="508"/>
      <c r="AF78" s="508"/>
      <c r="AG78" s="508"/>
      <c r="AH78" s="508"/>
      <c r="AI78" s="508"/>
      <c r="AJ78" s="508"/>
      <c r="AK78" s="508"/>
      <c r="AL78" s="508"/>
      <c r="AM78" s="508"/>
      <c r="AN78" s="508"/>
      <c r="AO78" s="508"/>
      <c r="AP78" s="508"/>
      <c r="AQ78" s="508"/>
      <c r="AR78" s="508"/>
      <c r="AS78" s="508"/>
      <c r="AT78" s="508"/>
      <c r="AU78" s="508"/>
      <c r="AV78" s="508"/>
      <c r="AW78" s="508"/>
      <c r="AX78" s="508"/>
      <c r="AY78" s="508"/>
      <c r="AZ78" s="508"/>
      <c r="BA78" s="508"/>
      <c r="BB78" s="508"/>
      <c r="BC78" s="508"/>
      <c r="BD78" s="508"/>
      <c r="BE78" s="508"/>
      <c r="BF78" s="508"/>
      <c r="BG78" s="508"/>
      <c r="BH78" s="508"/>
      <c r="BI78" s="508"/>
      <c r="BJ78" s="508"/>
      <c r="BK78" s="508"/>
      <c r="BL78" s="508"/>
      <c r="BM78" s="508"/>
      <c r="BN78" s="508"/>
      <c r="BO78" s="508"/>
      <c r="BP78" s="508"/>
      <c r="BQ78" s="508"/>
      <c r="BR78" s="508"/>
      <c r="BS78" s="508"/>
      <c r="BT78" s="508"/>
      <c r="BU78" s="508"/>
      <c r="BV78" s="508"/>
      <c r="BW78" s="508"/>
      <c r="BX78" s="508"/>
      <c r="BY78" s="508"/>
      <c r="BZ78" s="508"/>
      <c r="CA78" s="508"/>
      <c r="CB78" s="508"/>
      <c r="CC78" s="508"/>
      <c r="CD78" s="508"/>
      <c r="CE78" s="508"/>
      <c r="CF78" s="508"/>
      <c r="CG78" s="508"/>
      <c r="CH78" s="508"/>
      <c r="CI78" s="508"/>
      <c r="CJ78" s="508"/>
      <c r="CK78" s="508"/>
      <c r="CL78" s="508"/>
      <c r="CM78" s="508"/>
      <c r="CN78" s="508"/>
      <c r="CO78" s="508"/>
      <c r="CP78" s="508"/>
      <c r="CQ78" s="508"/>
      <c r="CR78" s="508"/>
      <c r="CS78" s="508"/>
      <c r="CT78" s="508"/>
      <c r="CU78" s="508"/>
      <c r="CV78" s="508"/>
      <c r="CW78" s="508"/>
      <c r="CX78" s="509"/>
      <c r="CY78" s="509"/>
      <c r="CZ78" s="509"/>
      <c r="DA78" s="510"/>
      <c r="DB78" s="511"/>
      <c r="DC78" s="511"/>
      <c r="DD78" s="511"/>
      <c r="DE78" s="511"/>
      <c r="DF78" s="511"/>
      <c r="DG78" s="511"/>
      <c r="DH78" s="511"/>
      <c r="DI78" s="511"/>
      <c r="DJ78" s="511"/>
      <c r="DK78" s="501">
        <f t="shared" si="14"/>
        <v>0</v>
      </c>
      <c r="DL78" s="502">
        <f t="shared" si="15"/>
        <v>0</v>
      </c>
      <c r="DM78" s="503">
        <f t="shared" si="13"/>
        <v>0</v>
      </c>
      <c r="DN78" s="404">
        <f t="shared" si="8"/>
        <v>-146647396252</v>
      </c>
      <c r="DY78" s="504"/>
    </row>
    <row r="79" spans="1:129" ht="18" customHeight="1" x14ac:dyDescent="0.5">
      <c r="A79" s="399" t="str">
        <f t="shared" si="16"/>
        <v>15</v>
      </c>
      <c r="B79" s="493">
        <v>150065</v>
      </c>
      <c r="C79" s="494" t="s">
        <v>867</v>
      </c>
      <c r="D79" s="505">
        <v>0</v>
      </c>
      <c r="E79" s="495">
        <v>0</v>
      </c>
      <c r="F79" s="507"/>
      <c r="G79" s="507"/>
      <c r="H79" s="507"/>
      <c r="I79" s="507"/>
      <c r="J79" s="507"/>
      <c r="K79" s="508"/>
      <c r="L79" s="508"/>
      <c r="M79" s="508"/>
      <c r="N79" s="508"/>
      <c r="O79" s="508"/>
      <c r="P79" s="508"/>
      <c r="Q79" s="508"/>
      <c r="R79" s="508">
        <f>D79-E79</f>
        <v>0</v>
      </c>
      <c r="S79" s="508"/>
      <c r="T79" s="508"/>
      <c r="U79" s="508"/>
      <c r="V79" s="508"/>
      <c r="W79" s="508"/>
      <c r="X79" s="508"/>
      <c r="Y79" s="508"/>
      <c r="Z79" s="508"/>
      <c r="AA79" s="508"/>
      <c r="AB79" s="508"/>
      <c r="AC79" s="508"/>
      <c r="AD79" s="508"/>
      <c r="AE79" s="508"/>
      <c r="AF79" s="508"/>
      <c r="AG79" s="508"/>
      <c r="AH79" s="508"/>
      <c r="AI79" s="508"/>
      <c r="AJ79" s="508"/>
      <c r="AK79" s="508"/>
      <c r="AL79" s="508"/>
      <c r="AM79" s="508"/>
      <c r="AN79" s="508"/>
      <c r="AO79" s="508"/>
      <c r="AP79" s="508"/>
      <c r="AQ79" s="508"/>
      <c r="AR79" s="508"/>
      <c r="AS79" s="508"/>
      <c r="AT79" s="508"/>
      <c r="AU79" s="508"/>
      <c r="AV79" s="508"/>
      <c r="AW79" s="508"/>
      <c r="AX79" s="508"/>
      <c r="AY79" s="508"/>
      <c r="AZ79" s="508"/>
      <c r="BA79" s="508"/>
      <c r="BB79" s="508"/>
      <c r="BC79" s="508"/>
      <c r="BD79" s="508"/>
      <c r="BE79" s="508"/>
      <c r="BF79" s="508"/>
      <c r="BG79" s="508"/>
      <c r="BH79" s="508"/>
      <c r="BI79" s="508"/>
      <c r="BJ79" s="508"/>
      <c r="BK79" s="508"/>
      <c r="BL79" s="508"/>
      <c r="BM79" s="508"/>
      <c r="BN79" s="508"/>
      <c r="BO79" s="508"/>
      <c r="BP79" s="508"/>
      <c r="BQ79" s="508"/>
      <c r="BR79" s="508"/>
      <c r="BS79" s="508"/>
      <c r="BT79" s="508"/>
      <c r="BU79" s="508"/>
      <c r="BV79" s="508"/>
      <c r="BW79" s="508"/>
      <c r="BX79" s="508"/>
      <c r="BY79" s="508"/>
      <c r="BZ79" s="508"/>
      <c r="CA79" s="508"/>
      <c r="CB79" s="508"/>
      <c r="CC79" s="508"/>
      <c r="CD79" s="508"/>
      <c r="CE79" s="508"/>
      <c r="CF79" s="508"/>
      <c r="CG79" s="508"/>
      <c r="CH79" s="508"/>
      <c r="CI79" s="508"/>
      <c r="CJ79" s="508"/>
      <c r="CK79" s="508"/>
      <c r="CL79" s="508"/>
      <c r="CM79" s="508"/>
      <c r="CN79" s="508"/>
      <c r="CO79" s="508"/>
      <c r="CP79" s="508"/>
      <c r="CQ79" s="508"/>
      <c r="CR79" s="508"/>
      <c r="CS79" s="508"/>
      <c r="CT79" s="508"/>
      <c r="CU79" s="508"/>
      <c r="CV79" s="508"/>
      <c r="CW79" s="508"/>
      <c r="CX79" s="509"/>
      <c r="CY79" s="509"/>
      <c r="CZ79" s="509"/>
      <c r="DA79" s="510"/>
      <c r="DB79" s="511"/>
      <c r="DC79" s="511"/>
      <c r="DD79" s="511"/>
      <c r="DE79" s="511"/>
      <c r="DF79" s="511"/>
      <c r="DG79" s="511"/>
      <c r="DH79" s="511"/>
      <c r="DI79" s="511"/>
      <c r="DJ79" s="511"/>
      <c r="DK79" s="501">
        <f t="shared" si="14"/>
        <v>0</v>
      </c>
      <c r="DL79" s="502">
        <f t="shared" si="15"/>
        <v>0</v>
      </c>
      <c r="DM79" s="503">
        <f t="shared" si="13"/>
        <v>0</v>
      </c>
      <c r="DN79" s="404">
        <f t="shared" si="8"/>
        <v>-2770143386204</v>
      </c>
      <c r="DY79" s="504"/>
    </row>
    <row r="80" spans="1:129" ht="18" customHeight="1" x14ac:dyDescent="0.5">
      <c r="A80" s="399" t="str">
        <f t="shared" si="16"/>
        <v>15</v>
      </c>
      <c r="B80" s="493">
        <v>150070</v>
      </c>
      <c r="C80" s="494" t="s">
        <v>868</v>
      </c>
      <c r="D80" s="506">
        <v>3111226095</v>
      </c>
      <c r="E80" s="495">
        <v>0</v>
      </c>
      <c r="F80" s="507"/>
      <c r="G80" s="507"/>
      <c r="H80" s="507"/>
      <c r="I80" s="507"/>
      <c r="J80" s="507"/>
      <c r="K80" s="508"/>
      <c r="L80" s="508"/>
      <c r="M80" s="508"/>
      <c r="N80" s="508"/>
      <c r="O80" s="508"/>
      <c r="P80" s="508">
        <f>D80-E80</f>
        <v>3111226095</v>
      </c>
      <c r="Q80" s="508"/>
      <c r="R80" s="508"/>
      <c r="S80" s="508"/>
      <c r="T80" s="508"/>
      <c r="U80" s="508"/>
      <c r="V80" s="508"/>
      <c r="W80" s="508"/>
      <c r="X80" s="508"/>
      <c r="Y80" s="508"/>
      <c r="Z80" s="508"/>
      <c r="AA80" s="508"/>
      <c r="AB80" s="508"/>
      <c r="AC80" s="508"/>
      <c r="AD80" s="508"/>
      <c r="AE80" s="508"/>
      <c r="AF80" s="508"/>
      <c r="AG80" s="508"/>
      <c r="AH80" s="508"/>
      <c r="AI80" s="508"/>
      <c r="AJ80" s="508"/>
      <c r="AK80" s="508"/>
      <c r="AL80" s="508"/>
      <c r="AM80" s="508"/>
      <c r="AN80" s="508"/>
      <c r="AO80" s="508"/>
      <c r="AP80" s="508"/>
      <c r="AQ80" s="508"/>
      <c r="AR80" s="508"/>
      <c r="AS80" s="508"/>
      <c r="AT80" s="508"/>
      <c r="AU80" s="508"/>
      <c r="AV80" s="508"/>
      <c r="AW80" s="508"/>
      <c r="AX80" s="508"/>
      <c r="AY80" s="508"/>
      <c r="AZ80" s="508"/>
      <c r="BA80" s="508"/>
      <c r="BB80" s="508"/>
      <c r="BC80" s="508"/>
      <c r="BD80" s="508"/>
      <c r="BE80" s="508"/>
      <c r="BF80" s="508"/>
      <c r="BG80" s="508"/>
      <c r="BH80" s="508"/>
      <c r="BI80" s="508"/>
      <c r="BJ80" s="508"/>
      <c r="BK80" s="508"/>
      <c r="BL80" s="508"/>
      <c r="BM80" s="508"/>
      <c r="BN80" s="508"/>
      <c r="BO80" s="508"/>
      <c r="BP80" s="508"/>
      <c r="BQ80" s="508"/>
      <c r="BR80" s="508"/>
      <c r="BS80" s="508"/>
      <c r="BT80" s="508"/>
      <c r="BU80" s="508"/>
      <c r="BV80" s="508"/>
      <c r="BW80" s="508"/>
      <c r="BX80" s="508"/>
      <c r="BY80" s="508"/>
      <c r="BZ80" s="508"/>
      <c r="CA80" s="508"/>
      <c r="CB80" s="508"/>
      <c r="CC80" s="508"/>
      <c r="CD80" s="508"/>
      <c r="CE80" s="508"/>
      <c r="CF80" s="508"/>
      <c r="CG80" s="508"/>
      <c r="CH80" s="508"/>
      <c r="CI80" s="508"/>
      <c r="CJ80" s="508"/>
      <c r="CK80" s="508"/>
      <c r="CL80" s="508"/>
      <c r="CM80" s="508"/>
      <c r="CN80" s="508"/>
      <c r="CO80" s="508"/>
      <c r="CP80" s="508"/>
      <c r="CQ80" s="508"/>
      <c r="CR80" s="508"/>
      <c r="CS80" s="508"/>
      <c r="CT80" s="508"/>
      <c r="CU80" s="508"/>
      <c r="CV80" s="508"/>
      <c r="CW80" s="508"/>
      <c r="CX80" s="509"/>
      <c r="CY80" s="509"/>
      <c r="CZ80" s="509"/>
      <c r="DA80" s="510"/>
      <c r="DB80" s="511"/>
      <c r="DC80" s="511"/>
      <c r="DD80" s="511"/>
      <c r="DE80" s="511"/>
      <c r="DF80" s="511"/>
      <c r="DG80" s="511"/>
      <c r="DH80" s="511"/>
      <c r="DI80" s="511"/>
      <c r="DJ80" s="511"/>
      <c r="DK80" s="501">
        <f t="shared" si="14"/>
        <v>3111226095</v>
      </c>
      <c r="DL80" s="502">
        <f t="shared" si="15"/>
        <v>0</v>
      </c>
      <c r="DM80" s="503">
        <f t="shared" si="13"/>
        <v>3111226095</v>
      </c>
      <c r="DN80" s="404">
        <f t="shared" si="8"/>
        <v>3111226095</v>
      </c>
      <c r="DY80" s="504"/>
    </row>
    <row r="81" spans="1:129" ht="18" customHeight="1" x14ac:dyDescent="0.5">
      <c r="A81" s="399" t="str">
        <f t="shared" si="16"/>
        <v>15</v>
      </c>
      <c r="B81" s="493">
        <v>150080</v>
      </c>
      <c r="C81" s="494" t="s">
        <v>869</v>
      </c>
      <c r="D81" s="505">
        <v>0</v>
      </c>
      <c r="E81" s="495">
        <v>0</v>
      </c>
      <c r="F81" s="507"/>
      <c r="G81" s="507"/>
      <c r="H81" s="507"/>
      <c r="I81" s="507"/>
      <c r="J81" s="507"/>
      <c r="K81" s="508"/>
      <c r="L81" s="508"/>
      <c r="M81" s="508"/>
      <c r="N81" s="508"/>
      <c r="O81" s="508"/>
      <c r="P81" s="508"/>
      <c r="Q81" s="508"/>
      <c r="R81" s="508"/>
      <c r="S81" s="508"/>
      <c r="T81" s="508"/>
      <c r="U81" s="508"/>
      <c r="V81" s="508"/>
      <c r="W81" s="508"/>
      <c r="X81" s="508"/>
      <c r="Y81" s="508"/>
      <c r="Z81" s="508"/>
      <c r="AA81" s="508"/>
      <c r="AB81" s="508"/>
      <c r="AC81" s="508"/>
      <c r="AD81" s="508"/>
      <c r="AE81" s="508"/>
      <c r="AF81" s="508"/>
      <c r="AG81" s="508"/>
      <c r="AH81" s="508"/>
      <c r="AI81" s="508"/>
      <c r="AJ81" s="508"/>
      <c r="AK81" s="508"/>
      <c r="AL81" s="508"/>
      <c r="AM81" s="508"/>
      <c r="AN81" s="508"/>
      <c r="AO81" s="508"/>
      <c r="AP81" s="508"/>
      <c r="AQ81" s="508"/>
      <c r="AR81" s="508"/>
      <c r="AS81" s="508"/>
      <c r="AT81" s="508"/>
      <c r="AU81" s="508"/>
      <c r="AV81" s="508"/>
      <c r="AW81" s="508"/>
      <c r="AX81" s="508"/>
      <c r="AY81" s="508"/>
      <c r="AZ81" s="508"/>
      <c r="BA81" s="508"/>
      <c r="BB81" s="508"/>
      <c r="BC81" s="508"/>
      <c r="BD81" s="508"/>
      <c r="BE81" s="508"/>
      <c r="BF81" s="508"/>
      <c r="BG81" s="508"/>
      <c r="BH81" s="508"/>
      <c r="BI81" s="508"/>
      <c r="BJ81" s="508"/>
      <c r="BK81" s="508"/>
      <c r="BL81" s="508"/>
      <c r="BM81" s="508"/>
      <c r="BN81" s="508"/>
      <c r="BO81" s="508"/>
      <c r="BP81" s="508"/>
      <c r="BQ81" s="508"/>
      <c r="BR81" s="508"/>
      <c r="BS81" s="508"/>
      <c r="BT81" s="508"/>
      <c r="BU81" s="508"/>
      <c r="BV81" s="508"/>
      <c r="BW81" s="508"/>
      <c r="BX81" s="508"/>
      <c r="BY81" s="508"/>
      <c r="BZ81" s="508"/>
      <c r="CA81" s="508"/>
      <c r="CB81" s="508"/>
      <c r="CC81" s="508"/>
      <c r="CD81" s="508"/>
      <c r="CE81" s="508"/>
      <c r="CF81" s="508"/>
      <c r="CG81" s="508"/>
      <c r="CH81" s="508"/>
      <c r="CI81" s="508"/>
      <c r="CJ81" s="508"/>
      <c r="CK81" s="508"/>
      <c r="CL81" s="508"/>
      <c r="CM81" s="508"/>
      <c r="CN81" s="508"/>
      <c r="CO81" s="508"/>
      <c r="CP81" s="508"/>
      <c r="CQ81" s="508"/>
      <c r="CR81" s="508"/>
      <c r="CS81" s="508"/>
      <c r="CT81" s="508"/>
      <c r="CU81" s="508"/>
      <c r="CV81" s="508"/>
      <c r="CW81" s="508"/>
      <c r="CX81" s="509"/>
      <c r="CY81" s="509"/>
      <c r="CZ81" s="509"/>
      <c r="DA81" s="510"/>
      <c r="DB81" s="511"/>
      <c r="DC81" s="511"/>
      <c r="DD81" s="511"/>
      <c r="DE81" s="511"/>
      <c r="DF81" s="511"/>
      <c r="DG81" s="511"/>
      <c r="DH81" s="511"/>
      <c r="DI81" s="511"/>
      <c r="DJ81" s="511"/>
      <c r="DK81" s="501">
        <f t="shared" si="14"/>
        <v>0</v>
      </c>
      <c r="DL81" s="502">
        <f t="shared" si="15"/>
        <v>0</v>
      </c>
      <c r="DM81" s="503">
        <f t="shared" si="13"/>
        <v>0</v>
      </c>
      <c r="DN81" s="404">
        <f t="shared" si="8"/>
        <v>-50312736857</v>
      </c>
      <c r="DY81" s="504"/>
    </row>
    <row r="82" spans="1:129" ht="18" customHeight="1" x14ac:dyDescent="0.5">
      <c r="A82" s="399" t="str">
        <f t="shared" si="16"/>
        <v>15</v>
      </c>
      <c r="B82" s="493">
        <v>150099</v>
      </c>
      <c r="C82" s="494" t="s">
        <v>725</v>
      </c>
      <c r="D82" s="506">
        <v>14501450784</v>
      </c>
      <c r="E82" s="495">
        <v>0</v>
      </c>
      <c r="F82" s="507"/>
      <c r="G82" s="507"/>
      <c r="H82" s="507"/>
      <c r="I82" s="507"/>
      <c r="J82" s="507"/>
      <c r="K82" s="508"/>
      <c r="L82" s="508"/>
      <c r="M82" s="508"/>
      <c r="N82" s="508"/>
      <c r="O82" s="508"/>
      <c r="P82" s="508">
        <f>D82</f>
        <v>14501450784</v>
      </c>
      <c r="Q82" s="508"/>
      <c r="R82" s="508"/>
      <c r="S82" s="508"/>
      <c r="T82" s="508"/>
      <c r="U82" s="508"/>
      <c r="V82" s="508"/>
      <c r="W82" s="508"/>
      <c r="X82" s="508"/>
      <c r="Y82" s="508"/>
      <c r="Z82" s="508"/>
      <c r="AA82" s="508"/>
      <c r="AB82" s="508"/>
      <c r="AC82" s="508"/>
      <c r="AD82" s="508"/>
      <c r="AE82" s="508"/>
      <c r="AF82" s="508"/>
      <c r="AG82" s="508"/>
      <c r="AH82" s="508"/>
      <c r="AI82" s="508"/>
      <c r="AJ82" s="508"/>
      <c r="AK82" s="508"/>
      <c r="AL82" s="508"/>
      <c r="AM82" s="508"/>
      <c r="AN82" s="508"/>
      <c r="AO82" s="508"/>
      <c r="AP82" s="508"/>
      <c r="AQ82" s="508"/>
      <c r="AR82" s="508"/>
      <c r="AS82" s="508"/>
      <c r="AT82" s="508"/>
      <c r="AU82" s="508"/>
      <c r="AV82" s="508"/>
      <c r="AW82" s="508"/>
      <c r="AX82" s="508"/>
      <c r="AY82" s="508"/>
      <c r="AZ82" s="508"/>
      <c r="BA82" s="508"/>
      <c r="BB82" s="508"/>
      <c r="BC82" s="508"/>
      <c r="BD82" s="508"/>
      <c r="BE82" s="508"/>
      <c r="BF82" s="508"/>
      <c r="BG82" s="508"/>
      <c r="BH82" s="508"/>
      <c r="BI82" s="508"/>
      <c r="BJ82" s="508"/>
      <c r="BK82" s="508"/>
      <c r="BL82" s="508"/>
      <c r="BM82" s="508"/>
      <c r="BN82" s="508"/>
      <c r="BO82" s="508"/>
      <c r="BP82" s="508"/>
      <c r="BQ82" s="508"/>
      <c r="BR82" s="508"/>
      <c r="BS82" s="508"/>
      <c r="BT82" s="508"/>
      <c r="BU82" s="508"/>
      <c r="BV82" s="508"/>
      <c r="BW82" s="508"/>
      <c r="BX82" s="508"/>
      <c r="BY82" s="508"/>
      <c r="BZ82" s="508"/>
      <c r="CA82" s="508"/>
      <c r="CB82" s="508"/>
      <c r="CC82" s="508"/>
      <c r="CD82" s="508"/>
      <c r="CE82" s="508"/>
      <c r="CF82" s="508"/>
      <c r="CG82" s="508"/>
      <c r="CH82" s="508"/>
      <c r="CI82" s="508"/>
      <c r="CJ82" s="508"/>
      <c r="CK82" s="508"/>
      <c r="CL82" s="508"/>
      <c r="CM82" s="508"/>
      <c r="CN82" s="508"/>
      <c r="CO82" s="508"/>
      <c r="CP82" s="508"/>
      <c r="CQ82" s="508"/>
      <c r="CR82" s="508"/>
      <c r="CS82" s="508"/>
      <c r="CT82" s="508"/>
      <c r="CU82" s="508"/>
      <c r="CV82" s="508"/>
      <c r="CW82" s="508"/>
      <c r="CX82" s="509"/>
      <c r="CY82" s="509"/>
      <c r="CZ82" s="509"/>
      <c r="DA82" s="510"/>
      <c r="DB82" s="511"/>
      <c r="DC82" s="511"/>
      <c r="DD82" s="511"/>
      <c r="DE82" s="511"/>
      <c r="DF82" s="511"/>
      <c r="DG82" s="511"/>
      <c r="DH82" s="511"/>
      <c r="DI82" s="511"/>
      <c r="DJ82" s="511"/>
      <c r="DK82" s="501">
        <f t="shared" si="14"/>
        <v>14501450784</v>
      </c>
      <c r="DL82" s="502">
        <f t="shared" si="15"/>
        <v>0</v>
      </c>
      <c r="DM82" s="503">
        <f t="shared" si="13"/>
        <v>14501450784</v>
      </c>
      <c r="DN82" s="404">
        <f t="shared" si="8"/>
        <v>13641953945</v>
      </c>
      <c r="DY82" s="504"/>
    </row>
    <row r="83" spans="1:129" ht="18" customHeight="1" thickBot="1" x14ac:dyDescent="0.55000000000000004">
      <c r="A83" s="399" t="str">
        <f t="shared" si="16"/>
        <v>15</v>
      </c>
      <c r="B83" s="526">
        <v>150520</v>
      </c>
      <c r="C83" s="527" t="s">
        <v>870</v>
      </c>
      <c r="D83" s="528">
        <v>0</v>
      </c>
      <c r="E83" s="528">
        <v>0</v>
      </c>
      <c r="F83" s="529"/>
      <c r="G83" s="529"/>
      <c r="H83" s="529"/>
      <c r="I83" s="529"/>
      <c r="J83" s="529"/>
      <c r="K83" s="530"/>
      <c r="L83" s="530"/>
      <c r="M83" s="530"/>
      <c r="N83" s="530"/>
      <c r="O83" s="530"/>
      <c r="P83" s="530"/>
      <c r="Q83" s="530"/>
      <c r="R83" s="530"/>
      <c r="S83" s="530"/>
      <c r="T83" s="530"/>
      <c r="U83" s="530"/>
      <c r="V83" s="530"/>
      <c r="W83" s="530"/>
      <c r="X83" s="530"/>
      <c r="Y83" s="530"/>
      <c r="Z83" s="530"/>
      <c r="AA83" s="530"/>
      <c r="AB83" s="530"/>
      <c r="AC83" s="530"/>
      <c r="AD83" s="530"/>
      <c r="AE83" s="530"/>
      <c r="AF83" s="530"/>
      <c r="AG83" s="530"/>
      <c r="AH83" s="530"/>
      <c r="AI83" s="530"/>
      <c r="AJ83" s="530"/>
      <c r="AK83" s="530"/>
      <c r="AL83" s="530"/>
      <c r="AM83" s="530"/>
      <c r="AN83" s="530"/>
      <c r="AO83" s="530"/>
      <c r="AP83" s="530"/>
      <c r="AQ83" s="530"/>
      <c r="AR83" s="530"/>
      <c r="AS83" s="530"/>
      <c r="AT83" s="530"/>
      <c r="AU83" s="530"/>
      <c r="AV83" s="530"/>
      <c r="AW83" s="530"/>
      <c r="AX83" s="530"/>
      <c r="AY83" s="530"/>
      <c r="AZ83" s="530"/>
      <c r="BA83" s="530"/>
      <c r="BB83" s="530"/>
      <c r="BC83" s="530"/>
      <c r="BD83" s="530"/>
      <c r="BE83" s="530"/>
      <c r="BF83" s="530"/>
      <c r="BG83" s="530"/>
      <c r="BH83" s="530"/>
      <c r="BI83" s="530"/>
      <c r="BJ83" s="530"/>
      <c r="BK83" s="530"/>
      <c r="BL83" s="530"/>
      <c r="BM83" s="530"/>
      <c r="BN83" s="530"/>
      <c r="BO83" s="530"/>
      <c r="BP83" s="530"/>
      <c r="BQ83" s="530"/>
      <c r="BR83" s="530"/>
      <c r="BS83" s="530"/>
      <c r="BT83" s="530"/>
      <c r="BU83" s="530"/>
      <c r="BV83" s="530"/>
      <c r="BW83" s="530"/>
      <c r="BX83" s="530"/>
      <c r="BY83" s="530"/>
      <c r="BZ83" s="530"/>
      <c r="CA83" s="530"/>
      <c r="CB83" s="530"/>
      <c r="CC83" s="530"/>
      <c r="CD83" s="530"/>
      <c r="CE83" s="530"/>
      <c r="CF83" s="530"/>
      <c r="CG83" s="530"/>
      <c r="CH83" s="530"/>
      <c r="CI83" s="530"/>
      <c r="CJ83" s="530"/>
      <c r="CK83" s="530"/>
      <c r="CL83" s="530"/>
      <c r="CM83" s="530"/>
      <c r="CN83" s="530"/>
      <c r="CO83" s="530"/>
      <c r="CP83" s="530"/>
      <c r="CQ83" s="530"/>
      <c r="CR83" s="530"/>
      <c r="CS83" s="530"/>
      <c r="CT83" s="530"/>
      <c r="CU83" s="530"/>
      <c r="CV83" s="530"/>
      <c r="CW83" s="530"/>
      <c r="CX83" s="532"/>
      <c r="CY83" s="532"/>
      <c r="CZ83" s="532"/>
      <c r="DA83" s="533"/>
      <c r="DB83" s="534"/>
      <c r="DC83" s="534"/>
      <c r="DD83" s="534"/>
      <c r="DE83" s="534"/>
      <c r="DF83" s="534"/>
      <c r="DG83" s="534"/>
      <c r="DH83" s="534"/>
      <c r="DI83" s="534"/>
      <c r="DJ83" s="534"/>
      <c r="DK83" s="501">
        <f t="shared" si="14"/>
        <v>0</v>
      </c>
      <c r="DL83" s="502">
        <f t="shared" si="15"/>
        <v>0</v>
      </c>
      <c r="DM83" s="535">
        <f t="shared" si="13"/>
        <v>0</v>
      </c>
      <c r="DN83" s="536">
        <f t="shared" si="8"/>
        <v>-1688350093</v>
      </c>
      <c r="DO83" s="536"/>
      <c r="DY83" s="504"/>
    </row>
    <row r="84" spans="1:129" ht="18" customHeight="1" thickTop="1" x14ac:dyDescent="0.5">
      <c r="A84" s="399" t="str">
        <f t="shared" si="16"/>
        <v>16</v>
      </c>
      <c r="B84" s="493">
        <v>160001</v>
      </c>
      <c r="C84" s="537" t="s">
        <v>871</v>
      </c>
      <c r="D84" s="514">
        <v>9505560219</v>
      </c>
      <c r="E84" s="495">
        <v>0</v>
      </c>
      <c r="F84" s="538"/>
      <c r="G84" s="538"/>
      <c r="H84" s="538"/>
      <c r="I84" s="538"/>
      <c r="J84" s="538"/>
      <c r="K84" s="539"/>
      <c r="L84" s="539"/>
      <c r="M84" s="539"/>
      <c r="N84" s="539"/>
      <c r="O84" s="539"/>
      <c r="P84" s="539"/>
      <c r="Q84" s="539"/>
      <c r="R84" s="539"/>
      <c r="S84" s="539"/>
      <c r="T84" s="539"/>
      <c r="U84" s="539"/>
      <c r="V84" s="539"/>
      <c r="W84" s="539">
        <f>D84-E84</f>
        <v>9505560219</v>
      </c>
      <c r="X84" s="539"/>
      <c r="Y84" s="539"/>
      <c r="Z84" s="539"/>
      <c r="AA84" s="539"/>
      <c r="AB84" s="539"/>
      <c r="AC84" s="539"/>
      <c r="AD84" s="539"/>
      <c r="AE84" s="539"/>
      <c r="AF84" s="539"/>
      <c r="AG84" s="539"/>
      <c r="AH84" s="539"/>
      <c r="AI84" s="539"/>
      <c r="AJ84" s="539"/>
      <c r="AK84" s="539"/>
      <c r="AL84" s="539"/>
      <c r="AM84" s="539"/>
      <c r="AN84" s="539"/>
      <c r="AO84" s="539"/>
      <c r="AP84" s="539"/>
      <c r="AQ84" s="539"/>
      <c r="AR84" s="539"/>
      <c r="AS84" s="539"/>
      <c r="AT84" s="539"/>
      <c r="AU84" s="539"/>
      <c r="AV84" s="539"/>
      <c r="AW84" s="539"/>
      <c r="AX84" s="539"/>
      <c r="AY84" s="539"/>
      <c r="AZ84" s="539"/>
      <c r="BA84" s="539"/>
      <c r="BB84" s="539"/>
      <c r="BC84" s="539"/>
      <c r="BD84" s="539"/>
      <c r="BE84" s="539"/>
      <c r="BF84" s="539"/>
      <c r="BG84" s="539"/>
      <c r="BH84" s="539"/>
      <c r="BI84" s="539"/>
      <c r="BJ84" s="539"/>
      <c r="BK84" s="539"/>
      <c r="BL84" s="539"/>
      <c r="BM84" s="539"/>
      <c r="BN84" s="539"/>
      <c r="BO84" s="539"/>
      <c r="BP84" s="539"/>
      <c r="BQ84" s="539"/>
      <c r="BR84" s="539"/>
      <c r="BS84" s="539"/>
      <c r="BT84" s="539"/>
      <c r="BU84" s="539"/>
      <c r="BV84" s="539"/>
      <c r="BW84" s="539"/>
      <c r="BX84" s="539"/>
      <c r="BY84" s="539"/>
      <c r="BZ84" s="539"/>
      <c r="CA84" s="539"/>
      <c r="CB84" s="539"/>
      <c r="CC84" s="539"/>
      <c r="CD84" s="539"/>
      <c r="CE84" s="539"/>
      <c r="CF84" s="539"/>
      <c r="CG84" s="539"/>
      <c r="CH84" s="539"/>
      <c r="CI84" s="539"/>
      <c r="CJ84" s="539"/>
      <c r="CK84" s="539"/>
      <c r="CL84" s="539"/>
      <c r="CM84" s="539"/>
      <c r="CN84" s="539"/>
      <c r="CO84" s="539"/>
      <c r="CP84" s="539"/>
      <c r="CQ84" s="539"/>
      <c r="CR84" s="539"/>
      <c r="CS84" s="539"/>
      <c r="CT84" s="539"/>
      <c r="CU84" s="539"/>
      <c r="CV84" s="539"/>
      <c r="CW84" s="539"/>
      <c r="CX84" s="543"/>
      <c r="CY84" s="543"/>
      <c r="CZ84" s="543"/>
      <c r="DA84" s="544"/>
      <c r="DB84" s="545"/>
      <c r="DC84" s="545"/>
      <c r="DD84" s="545"/>
      <c r="DE84" s="545"/>
      <c r="DF84" s="545"/>
      <c r="DG84" s="545"/>
      <c r="DH84" s="545"/>
      <c r="DI84" s="545"/>
      <c r="DJ84" s="545"/>
      <c r="DK84" s="501">
        <f t="shared" si="14"/>
        <v>9505560219</v>
      </c>
      <c r="DL84" s="502">
        <f t="shared" si="15"/>
        <v>0</v>
      </c>
      <c r="DM84" s="503">
        <f t="shared" si="13"/>
        <v>9505560219</v>
      </c>
      <c r="DN84" s="404">
        <f t="shared" si="8"/>
        <v>9505560219</v>
      </c>
      <c r="DY84" s="504"/>
    </row>
    <row r="85" spans="1:129" ht="18" customHeight="1" x14ac:dyDescent="0.5">
      <c r="A85" s="399" t="str">
        <f t="shared" si="16"/>
        <v>16</v>
      </c>
      <c r="B85" s="493">
        <v>160002</v>
      </c>
      <c r="C85" s="494" t="s">
        <v>872</v>
      </c>
      <c r="D85" s="506">
        <v>1237500000</v>
      </c>
      <c r="E85" s="495">
        <v>0</v>
      </c>
      <c r="F85" s="507"/>
      <c r="G85" s="507"/>
      <c r="H85" s="507"/>
      <c r="I85" s="507"/>
      <c r="J85" s="507"/>
      <c r="K85" s="508"/>
      <c r="L85" s="508"/>
      <c r="M85" s="508"/>
      <c r="N85" s="508"/>
      <c r="O85" s="508"/>
      <c r="P85" s="508"/>
      <c r="Q85" s="508"/>
      <c r="R85" s="508"/>
      <c r="S85" s="508"/>
      <c r="T85" s="508">
        <v>1237500000</v>
      </c>
      <c r="U85" s="508"/>
      <c r="V85" s="508"/>
      <c r="W85" s="508">
        <f>D85-T85</f>
        <v>0</v>
      </c>
      <c r="X85" s="508"/>
      <c r="Y85" s="508"/>
      <c r="Z85" s="508"/>
      <c r="AA85" s="508"/>
      <c r="AB85" s="508"/>
      <c r="AC85" s="508"/>
      <c r="AD85" s="508"/>
      <c r="AE85" s="508"/>
      <c r="AF85" s="508"/>
      <c r="AG85" s="508"/>
      <c r="AH85" s="508"/>
      <c r="AI85" s="508"/>
      <c r="AJ85" s="508"/>
      <c r="AK85" s="508"/>
      <c r="AL85" s="508"/>
      <c r="AM85" s="508"/>
      <c r="AN85" s="508"/>
      <c r="AO85" s="508"/>
      <c r="AP85" s="508"/>
      <c r="AQ85" s="508"/>
      <c r="AR85" s="508"/>
      <c r="AS85" s="508"/>
      <c r="AT85" s="508"/>
      <c r="AU85" s="508"/>
      <c r="AV85" s="508"/>
      <c r="AW85" s="508"/>
      <c r="AX85" s="508"/>
      <c r="AY85" s="508"/>
      <c r="AZ85" s="508"/>
      <c r="BA85" s="508"/>
      <c r="BB85" s="508"/>
      <c r="BC85" s="508"/>
      <c r="BD85" s="508"/>
      <c r="BE85" s="508"/>
      <c r="BF85" s="508"/>
      <c r="BG85" s="508"/>
      <c r="BH85" s="508"/>
      <c r="BI85" s="508"/>
      <c r="BJ85" s="508"/>
      <c r="BK85" s="508"/>
      <c r="BL85" s="508"/>
      <c r="BM85" s="508"/>
      <c r="BN85" s="508"/>
      <c r="BO85" s="508"/>
      <c r="BP85" s="508"/>
      <c r="BQ85" s="508"/>
      <c r="BR85" s="508"/>
      <c r="BS85" s="508"/>
      <c r="BT85" s="508"/>
      <c r="BU85" s="508"/>
      <c r="BV85" s="508"/>
      <c r="BW85" s="508"/>
      <c r="BX85" s="508"/>
      <c r="BY85" s="508"/>
      <c r="BZ85" s="508"/>
      <c r="CA85" s="508"/>
      <c r="CB85" s="508"/>
      <c r="CC85" s="508"/>
      <c r="CD85" s="508"/>
      <c r="CE85" s="508"/>
      <c r="CF85" s="508"/>
      <c r="CG85" s="508"/>
      <c r="CH85" s="508"/>
      <c r="CI85" s="508"/>
      <c r="CJ85" s="508"/>
      <c r="CK85" s="508"/>
      <c r="CL85" s="508"/>
      <c r="CM85" s="508"/>
      <c r="CN85" s="508"/>
      <c r="CO85" s="508"/>
      <c r="CP85" s="508"/>
      <c r="CQ85" s="508"/>
      <c r="CR85" s="508"/>
      <c r="CS85" s="508"/>
      <c r="CT85" s="508"/>
      <c r="CU85" s="508"/>
      <c r="CV85" s="508"/>
      <c r="CW85" s="508"/>
      <c r="CX85" s="509"/>
      <c r="CY85" s="509"/>
      <c r="CZ85" s="509"/>
      <c r="DA85" s="510"/>
      <c r="DB85" s="511"/>
      <c r="DC85" s="511"/>
      <c r="DD85" s="511"/>
      <c r="DE85" s="511"/>
      <c r="DF85" s="511"/>
      <c r="DG85" s="511"/>
      <c r="DH85" s="511"/>
      <c r="DI85" s="511"/>
      <c r="DJ85" s="511"/>
      <c r="DK85" s="501">
        <f t="shared" si="14"/>
        <v>1237500000</v>
      </c>
      <c r="DL85" s="502">
        <f t="shared" si="15"/>
        <v>0</v>
      </c>
      <c r="DM85" s="503">
        <f t="shared" si="13"/>
        <v>1237500000</v>
      </c>
      <c r="DN85" s="404">
        <f t="shared" si="8"/>
        <v>1237500000</v>
      </c>
      <c r="DY85" s="504"/>
    </row>
    <row r="86" spans="1:129" ht="18" customHeight="1" x14ac:dyDescent="0.5">
      <c r="A86" s="399" t="str">
        <f t="shared" si="16"/>
        <v>16</v>
      </c>
      <c r="B86" s="493">
        <v>160003</v>
      </c>
      <c r="C86" s="494" t="s">
        <v>873</v>
      </c>
      <c r="D86" s="506">
        <v>7829569903</v>
      </c>
      <c r="E86" s="495">
        <v>0</v>
      </c>
      <c r="F86" s="507"/>
      <c r="G86" s="507"/>
      <c r="H86" s="507"/>
      <c r="I86" s="507"/>
      <c r="J86" s="507"/>
      <c r="K86" s="508"/>
      <c r="L86" s="508"/>
      <c r="M86" s="508"/>
      <c r="N86" s="508"/>
      <c r="O86" s="508"/>
      <c r="P86" s="508"/>
      <c r="Q86" s="508"/>
      <c r="R86" s="508"/>
      <c r="S86" s="508"/>
      <c r="T86" s="508"/>
      <c r="U86" s="508"/>
      <c r="V86" s="508"/>
      <c r="W86" s="508">
        <f>D86-E86</f>
        <v>7829569903</v>
      </c>
      <c r="X86" s="508"/>
      <c r="Y86" s="508"/>
      <c r="Z86" s="508"/>
      <c r="AA86" s="508"/>
      <c r="AB86" s="508"/>
      <c r="AC86" s="508"/>
      <c r="AD86" s="508"/>
      <c r="AE86" s="508"/>
      <c r="AF86" s="508"/>
      <c r="AG86" s="508"/>
      <c r="AH86" s="508"/>
      <c r="AI86" s="508"/>
      <c r="AJ86" s="508"/>
      <c r="AK86" s="508"/>
      <c r="AL86" s="508"/>
      <c r="AM86" s="508"/>
      <c r="AN86" s="508"/>
      <c r="AO86" s="508"/>
      <c r="AP86" s="508"/>
      <c r="AQ86" s="508"/>
      <c r="AR86" s="508"/>
      <c r="AS86" s="508"/>
      <c r="AT86" s="508"/>
      <c r="AU86" s="508"/>
      <c r="AV86" s="508"/>
      <c r="AW86" s="508"/>
      <c r="AX86" s="508"/>
      <c r="AY86" s="508"/>
      <c r="AZ86" s="508"/>
      <c r="BA86" s="508"/>
      <c r="BB86" s="508"/>
      <c r="BC86" s="508"/>
      <c r="BD86" s="508"/>
      <c r="BE86" s="508"/>
      <c r="BF86" s="508"/>
      <c r="BG86" s="508"/>
      <c r="BH86" s="508"/>
      <c r="BI86" s="508"/>
      <c r="BJ86" s="508"/>
      <c r="BK86" s="508"/>
      <c r="BL86" s="508"/>
      <c r="BM86" s="508"/>
      <c r="BN86" s="508"/>
      <c r="BO86" s="508"/>
      <c r="BP86" s="508"/>
      <c r="BQ86" s="508"/>
      <c r="BR86" s="508"/>
      <c r="BS86" s="508"/>
      <c r="BT86" s="508"/>
      <c r="BU86" s="508"/>
      <c r="BV86" s="508"/>
      <c r="BW86" s="508"/>
      <c r="BX86" s="508"/>
      <c r="BY86" s="508"/>
      <c r="BZ86" s="508"/>
      <c r="CA86" s="508"/>
      <c r="CB86" s="508"/>
      <c r="CC86" s="508"/>
      <c r="CD86" s="508"/>
      <c r="CE86" s="508"/>
      <c r="CF86" s="508"/>
      <c r="CG86" s="508"/>
      <c r="CH86" s="508"/>
      <c r="CI86" s="508"/>
      <c r="CJ86" s="508"/>
      <c r="CK86" s="508"/>
      <c r="CL86" s="508"/>
      <c r="CM86" s="508"/>
      <c r="CN86" s="508"/>
      <c r="CO86" s="508"/>
      <c r="CP86" s="508"/>
      <c r="CQ86" s="508"/>
      <c r="CR86" s="508"/>
      <c r="CS86" s="508"/>
      <c r="CT86" s="508"/>
      <c r="CU86" s="508"/>
      <c r="CV86" s="508"/>
      <c r="CW86" s="508"/>
      <c r="CX86" s="509"/>
      <c r="CY86" s="509"/>
      <c r="CZ86" s="509"/>
      <c r="DA86" s="510"/>
      <c r="DB86" s="511"/>
      <c r="DC86" s="511"/>
      <c r="DD86" s="511"/>
      <c r="DE86" s="511"/>
      <c r="DF86" s="511"/>
      <c r="DG86" s="511"/>
      <c r="DH86" s="511"/>
      <c r="DI86" s="511"/>
      <c r="DJ86" s="511"/>
      <c r="DK86" s="501">
        <f t="shared" si="14"/>
        <v>7829569903</v>
      </c>
      <c r="DL86" s="502">
        <f t="shared" si="15"/>
        <v>0</v>
      </c>
      <c r="DM86" s="503">
        <f t="shared" si="13"/>
        <v>7829569903</v>
      </c>
      <c r="DN86" s="404">
        <f t="shared" si="8"/>
        <v>4718343808</v>
      </c>
      <c r="DY86" s="504"/>
    </row>
    <row r="87" spans="1:129" ht="18" customHeight="1" x14ac:dyDescent="0.5">
      <c r="A87" s="399" t="str">
        <f t="shared" si="16"/>
        <v>16</v>
      </c>
      <c r="B87" s="493">
        <v>160004</v>
      </c>
      <c r="C87" s="494" t="s">
        <v>874</v>
      </c>
      <c r="D87" s="506">
        <v>51800000</v>
      </c>
      <c r="E87" s="495">
        <v>0</v>
      </c>
      <c r="F87" s="507"/>
      <c r="G87" s="507"/>
      <c r="H87" s="507"/>
      <c r="I87" s="507"/>
      <c r="J87" s="507"/>
      <c r="K87" s="508"/>
      <c r="L87" s="508"/>
      <c r="M87" s="508"/>
      <c r="N87" s="508"/>
      <c r="O87" s="508"/>
      <c r="P87" s="508"/>
      <c r="Q87" s="508"/>
      <c r="R87" s="508"/>
      <c r="S87" s="508"/>
      <c r="T87" s="508"/>
      <c r="U87" s="508">
        <f>D87-E87</f>
        <v>51800000</v>
      </c>
      <c r="V87" s="508"/>
      <c r="W87" s="508"/>
      <c r="X87" s="508"/>
      <c r="Y87" s="508"/>
      <c r="Z87" s="508"/>
      <c r="AA87" s="508"/>
      <c r="AB87" s="508"/>
      <c r="AC87" s="508"/>
      <c r="AD87" s="508"/>
      <c r="AE87" s="508"/>
      <c r="AF87" s="508"/>
      <c r="AG87" s="508"/>
      <c r="AH87" s="508"/>
      <c r="AI87" s="508"/>
      <c r="AJ87" s="508"/>
      <c r="AK87" s="508"/>
      <c r="AL87" s="508"/>
      <c r="AM87" s="508"/>
      <c r="AN87" s="508"/>
      <c r="AO87" s="508"/>
      <c r="AP87" s="522"/>
      <c r="AQ87" s="508"/>
      <c r="AR87" s="508"/>
      <c r="AS87" s="508"/>
      <c r="AT87" s="508"/>
      <c r="AU87" s="508"/>
      <c r="AV87" s="508"/>
      <c r="AW87" s="508"/>
      <c r="AX87" s="508"/>
      <c r="AY87" s="508"/>
      <c r="AZ87" s="508"/>
      <c r="BA87" s="508"/>
      <c r="BB87" s="508"/>
      <c r="BC87" s="508"/>
      <c r="BD87" s="508"/>
      <c r="BE87" s="508"/>
      <c r="BF87" s="508"/>
      <c r="BG87" s="508"/>
      <c r="BH87" s="508"/>
      <c r="BI87" s="508"/>
      <c r="BJ87" s="508"/>
      <c r="BK87" s="508"/>
      <c r="BL87" s="508"/>
      <c r="BM87" s="508"/>
      <c r="BN87" s="508"/>
      <c r="BO87" s="508"/>
      <c r="BP87" s="508"/>
      <c r="BQ87" s="508"/>
      <c r="BR87" s="508"/>
      <c r="BS87" s="508"/>
      <c r="BT87" s="508"/>
      <c r="BU87" s="508"/>
      <c r="BV87" s="508"/>
      <c r="BW87" s="508"/>
      <c r="BX87" s="508"/>
      <c r="BY87" s="508"/>
      <c r="BZ87" s="508"/>
      <c r="CA87" s="508"/>
      <c r="CB87" s="508"/>
      <c r="CC87" s="508"/>
      <c r="CD87" s="508"/>
      <c r="CE87" s="508"/>
      <c r="CF87" s="508"/>
      <c r="CG87" s="508"/>
      <c r="CH87" s="508"/>
      <c r="CI87" s="508"/>
      <c r="CJ87" s="508"/>
      <c r="CK87" s="508"/>
      <c r="CL87" s="508"/>
      <c r="CM87" s="508"/>
      <c r="CN87" s="508"/>
      <c r="CO87" s="508"/>
      <c r="CP87" s="508"/>
      <c r="CQ87" s="508"/>
      <c r="CR87" s="508"/>
      <c r="CS87" s="508"/>
      <c r="CT87" s="508"/>
      <c r="CU87" s="508"/>
      <c r="CV87" s="508"/>
      <c r="CW87" s="508"/>
      <c r="CX87" s="509"/>
      <c r="CY87" s="509"/>
      <c r="CZ87" s="509"/>
      <c r="DA87" s="510"/>
      <c r="DB87" s="511"/>
      <c r="DC87" s="511"/>
      <c r="DD87" s="511"/>
      <c r="DE87" s="511"/>
      <c r="DF87" s="511"/>
      <c r="DG87" s="511"/>
      <c r="DH87" s="511"/>
      <c r="DI87" s="511"/>
      <c r="DJ87" s="511"/>
      <c r="DK87" s="501">
        <f t="shared" si="14"/>
        <v>51800000</v>
      </c>
      <c r="DL87" s="502">
        <f t="shared" si="15"/>
        <v>0</v>
      </c>
      <c r="DM87" s="503">
        <f t="shared" si="13"/>
        <v>51800000</v>
      </c>
      <c r="DN87" s="404">
        <f t="shared" si="8"/>
        <v>51800000</v>
      </c>
      <c r="DY87" s="504"/>
    </row>
    <row r="88" spans="1:129" ht="18" customHeight="1" x14ac:dyDescent="0.5">
      <c r="A88" s="399" t="str">
        <f t="shared" si="16"/>
        <v>16</v>
      </c>
      <c r="B88" s="493">
        <v>160005</v>
      </c>
      <c r="C88" s="494" t="s">
        <v>875</v>
      </c>
      <c r="D88" s="506">
        <v>2225788000</v>
      </c>
      <c r="E88" s="495">
        <v>0</v>
      </c>
      <c r="F88" s="507"/>
      <c r="G88" s="507"/>
      <c r="H88" s="507"/>
      <c r="I88" s="507"/>
      <c r="J88" s="507"/>
      <c r="K88" s="508"/>
      <c r="L88" s="508"/>
      <c r="M88" s="508"/>
      <c r="N88" s="508"/>
      <c r="O88" s="508"/>
      <c r="P88" s="508"/>
      <c r="Q88" s="508"/>
      <c r="R88" s="508"/>
      <c r="S88" s="508"/>
      <c r="T88" s="508"/>
      <c r="U88" s="508"/>
      <c r="V88" s="508"/>
      <c r="W88" s="508"/>
      <c r="X88" s="508">
        <f>$D88-$E88</f>
        <v>2225788000</v>
      </c>
      <c r="Y88" s="508"/>
      <c r="Z88" s="508"/>
      <c r="AA88" s="508"/>
      <c r="AB88" s="508"/>
      <c r="AC88" s="508"/>
      <c r="AD88" s="508"/>
      <c r="AE88" s="508"/>
      <c r="AF88" s="508"/>
      <c r="AG88" s="508"/>
      <c r="AH88" s="508"/>
      <c r="AI88" s="508"/>
      <c r="AJ88" s="508"/>
      <c r="AK88" s="508"/>
      <c r="AL88" s="508"/>
      <c r="AM88" s="508"/>
      <c r="AN88" s="508"/>
      <c r="AO88" s="508"/>
      <c r="AP88" s="508"/>
      <c r="AQ88" s="508"/>
      <c r="AR88" s="508"/>
      <c r="AS88" s="508"/>
      <c r="AT88" s="508"/>
      <c r="AU88" s="508"/>
      <c r="AV88" s="508"/>
      <c r="AW88" s="508"/>
      <c r="AX88" s="508"/>
      <c r="AY88" s="508"/>
      <c r="AZ88" s="508"/>
      <c r="BA88" s="508"/>
      <c r="BB88" s="508"/>
      <c r="BC88" s="508"/>
      <c r="BD88" s="508"/>
      <c r="BE88" s="508"/>
      <c r="BF88" s="508"/>
      <c r="BG88" s="508"/>
      <c r="BH88" s="508"/>
      <c r="BI88" s="508"/>
      <c r="BJ88" s="508"/>
      <c r="BK88" s="508"/>
      <c r="BL88" s="508"/>
      <c r="BM88" s="508"/>
      <c r="BN88" s="508"/>
      <c r="BO88" s="508"/>
      <c r="BP88" s="508"/>
      <c r="BQ88" s="508"/>
      <c r="BR88" s="508"/>
      <c r="BS88" s="508"/>
      <c r="BT88" s="508"/>
      <c r="BU88" s="508"/>
      <c r="BV88" s="508"/>
      <c r="BW88" s="508"/>
      <c r="BX88" s="508"/>
      <c r="BY88" s="508"/>
      <c r="BZ88" s="508"/>
      <c r="CA88" s="508"/>
      <c r="CB88" s="508"/>
      <c r="CC88" s="508"/>
      <c r="CD88" s="508"/>
      <c r="CE88" s="508"/>
      <c r="CF88" s="508"/>
      <c r="CG88" s="508"/>
      <c r="CH88" s="508"/>
      <c r="CI88" s="508"/>
      <c r="CJ88" s="508"/>
      <c r="CK88" s="508"/>
      <c r="CL88" s="508"/>
      <c r="CM88" s="508"/>
      <c r="CN88" s="508"/>
      <c r="CO88" s="508"/>
      <c r="CP88" s="508"/>
      <c r="CQ88" s="508"/>
      <c r="CR88" s="508"/>
      <c r="CS88" s="508"/>
      <c r="CT88" s="508"/>
      <c r="CU88" s="508"/>
      <c r="CV88" s="508"/>
      <c r="CW88" s="508"/>
      <c r="CX88" s="509"/>
      <c r="CY88" s="509"/>
      <c r="CZ88" s="509"/>
      <c r="DA88" s="510"/>
      <c r="DB88" s="511"/>
      <c r="DC88" s="511"/>
      <c r="DD88" s="511"/>
      <c r="DE88" s="511"/>
      <c r="DF88" s="511"/>
      <c r="DG88" s="511"/>
      <c r="DH88" s="511"/>
      <c r="DI88" s="511"/>
      <c r="DJ88" s="511"/>
      <c r="DK88" s="501">
        <f t="shared" si="14"/>
        <v>2225788000</v>
      </c>
      <c r="DL88" s="502">
        <f t="shared" si="15"/>
        <v>0</v>
      </c>
      <c r="DM88" s="503">
        <f t="shared" si="13"/>
        <v>2225788000</v>
      </c>
      <c r="DN88" s="404">
        <f t="shared" si="8"/>
        <v>-12275662784</v>
      </c>
      <c r="DY88" s="504"/>
    </row>
    <row r="89" spans="1:129" ht="18" customHeight="1" x14ac:dyDescent="0.5">
      <c r="A89" s="399" t="str">
        <f t="shared" si="16"/>
        <v>16</v>
      </c>
      <c r="B89" s="493">
        <v>160006</v>
      </c>
      <c r="C89" s="494" t="s">
        <v>876</v>
      </c>
      <c r="D89" s="505">
        <v>0</v>
      </c>
      <c r="E89" s="495">
        <v>0</v>
      </c>
      <c r="F89" s="507"/>
      <c r="G89" s="507"/>
      <c r="H89" s="507"/>
      <c r="I89" s="507"/>
      <c r="J89" s="507"/>
      <c r="K89" s="508"/>
      <c r="L89" s="508"/>
      <c r="M89" s="508"/>
      <c r="N89" s="508"/>
      <c r="O89" s="508"/>
      <c r="P89" s="508"/>
      <c r="Q89" s="508"/>
      <c r="R89" s="508"/>
      <c r="S89" s="508"/>
      <c r="T89" s="508"/>
      <c r="U89" s="508"/>
      <c r="V89" s="508"/>
      <c r="W89" s="508">
        <f>D89</f>
        <v>0</v>
      </c>
      <c r="X89" s="508"/>
      <c r="Y89" s="508"/>
      <c r="Z89" s="508"/>
      <c r="AA89" s="508"/>
      <c r="AB89" s="508"/>
      <c r="AC89" s="508"/>
      <c r="AD89" s="508"/>
      <c r="AE89" s="508"/>
      <c r="AF89" s="508"/>
      <c r="AG89" s="508"/>
      <c r="AH89" s="508"/>
      <c r="AI89" s="508"/>
      <c r="AJ89" s="508"/>
      <c r="AK89" s="508"/>
      <c r="AL89" s="508"/>
      <c r="AM89" s="508"/>
      <c r="AN89" s="508"/>
      <c r="AO89" s="508"/>
      <c r="AP89" s="508"/>
      <c r="AQ89" s="508"/>
      <c r="AR89" s="508"/>
      <c r="AS89" s="508"/>
      <c r="AT89" s="508"/>
      <c r="AU89" s="508"/>
      <c r="AV89" s="508"/>
      <c r="AW89" s="508"/>
      <c r="AX89" s="508"/>
      <c r="AY89" s="508"/>
      <c r="AZ89" s="508"/>
      <c r="BA89" s="508"/>
      <c r="BB89" s="508"/>
      <c r="BC89" s="508"/>
      <c r="BD89" s="508"/>
      <c r="BE89" s="508"/>
      <c r="BF89" s="508"/>
      <c r="BG89" s="508"/>
      <c r="BH89" s="508"/>
      <c r="BI89" s="508"/>
      <c r="BJ89" s="508"/>
      <c r="BK89" s="508"/>
      <c r="BL89" s="508"/>
      <c r="BM89" s="508"/>
      <c r="BN89" s="508"/>
      <c r="BO89" s="508"/>
      <c r="BP89" s="508"/>
      <c r="BQ89" s="508"/>
      <c r="BR89" s="508"/>
      <c r="BS89" s="508"/>
      <c r="BT89" s="508"/>
      <c r="BU89" s="508"/>
      <c r="BV89" s="508"/>
      <c r="BW89" s="508"/>
      <c r="BX89" s="508"/>
      <c r="BY89" s="508"/>
      <c r="BZ89" s="508"/>
      <c r="CA89" s="508"/>
      <c r="CB89" s="508"/>
      <c r="CC89" s="508"/>
      <c r="CD89" s="508"/>
      <c r="CE89" s="508"/>
      <c r="CF89" s="508"/>
      <c r="CG89" s="508"/>
      <c r="CH89" s="508"/>
      <c r="CI89" s="508"/>
      <c r="CJ89" s="508"/>
      <c r="CK89" s="508"/>
      <c r="CL89" s="508"/>
      <c r="CM89" s="508"/>
      <c r="CN89" s="508"/>
      <c r="CO89" s="508"/>
      <c r="CP89" s="508"/>
      <c r="CQ89" s="508"/>
      <c r="CR89" s="508"/>
      <c r="CS89" s="508"/>
      <c r="CT89" s="508"/>
      <c r="CU89" s="508"/>
      <c r="CV89" s="508"/>
      <c r="CW89" s="508"/>
      <c r="CX89" s="509"/>
      <c r="CY89" s="509"/>
      <c r="CZ89" s="509"/>
      <c r="DA89" s="510"/>
      <c r="DB89" s="511"/>
      <c r="DC89" s="511"/>
      <c r="DD89" s="511"/>
      <c r="DE89" s="511"/>
      <c r="DF89" s="511"/>
      <c r="DG89" s="511"/>
      <c r="DH89" s="511"/>
      <c r="DI89" s="511"/>
      <c r="DJ89" s="511"/>
      <c r="DK89" s="501">
        <f t="shared" si="14"/>
        <v>0</v>
      </c>
      <c r="DL89" s="502">
        <f t="shared" si="15"/>
        <v>0</v>
      </c>
      <c r="DM89" s="503">
        <f t="shared" si="13"/>
        <v>0</v>
      </c>
      <c r="DN89" s="404">
        <f t="shared" si="8"/>
        <v>0</v>
      </c>
      <c r="DY89" s="504"/>
    </row>
    <row r="90" spans="1:129" ht="18" customHeight="1" x14ac:dyDescent="0.5">
      <c r="A90" s="399" t="str">
        <f t="shared" si="16"/>
        <v>16</v>
      </c>
      <c r="B90" s="493">
        <v>160007</v>
      </c>
      <c r="C90" s="494" t="s">
        <v>877</v>
      </c>
      <c r="D90" s="506">
        <v>1363126342</v>
      </c>
      <c r="E90" s="495">
        <v>0</v>
      </c>
      <c r="F90" s="507"/>
      <c r="G90" s="507"/>
      <c r="H90" s="507"/>
      <c r="I90" s="507"/>
      <c r="J90" s="507"/>
      <c r="K90" s="508"/>
      <c r="L90" s="508"/>
      <c r="M90" s="508"/>
      <c r="N90" s="508"/>
      <c r="O90" s="508"/>
      <c r="P90" s="508"/>
      <c r="Q90" s="508"/>
      <c r="R90" s="508"/>
      <c r="S90" s="508">
        <f>$D90-$E90</f>
        <v>1363126342</v>
      </c>
      <c r="T90" s="508"/>
      <c r="U90" s="508"/>
      <c r="V90" s="508"/>
      <c r="W90" s="508"/>
      <c r="X90" s="508"/>
      <c r="Y90" s="508"/>
      <c r="Z90" s="508"/>
      <c r="AA90" s="508"/>
      <c r="AB90" s="508"/>
      <c r="AC90" s="508"/>
      <c r="AD90" s="508"/>
      <c r="AE90" s="508"/>
      <c r="AF90" s="508"/>
      <c r="AG90" s="508"/>
      <c r="AH90" s="508"/>
      <c r="AI90" s="508"/>
      <c r="AJ90" s="508"/>
      <c r="AK90" s="508"/>
      <c r="AL90" s="508"/>
      <c r="AM90" s="508"/>
      <c r="AN90" s="508"/>
      <c r="AO90" s="508"/>
      <c r="AP90" s="508"/>
      <c r="AQ90" s="508"/>
      <c r="AR90" s="508"/>
      <c r="AS90" s="508"/>
      <c r="AT90" s="508"/>
      <c r="AU90" s="508"/>
      <c r="AV90" s="508"/>
      <c r="AW90" s="508"/>
      <c r="AX90" s="508"/>
      <c r="AY90" s="508"/>
      <c r="AZ90" s="508"/>
      <c r="BA90" s="508"/>
      <c r="BB90" s="508"/>
      <c r="BC90" s="508"/>
      <c r="BD90" s="508"/>
      <c r="BE90" s="508"/>
      <c r="BF90" s="508"/>
      <c r="BG90" s="508"/>
      <c r="BH90" s="508"/>
      <c r="BI90" s="508"/>
      <c r="BJ90" s="508"/>
      <c r="BK90" s="508"/>
      <c r="BL90" s="508"/>
      <c r="BM90" s="508"/>
      <c r="BN90" s="508"/>
      <c r="BO90" s="508"/>
      <c r="BP90" s="508"/>
      <c r="BQ90" s="508"/>
      <c r="BR90" s="508"/>
      <c r="BS90" s="508"/>
      <c r="BT90" s="508"/>
      <c r="BU90" s="508"/>
      <c r="BV90" s="508"/>
      <c r="BW90" s="508"/>
      <c r="BX90" s="508"/>
      <c r="BY90" s="508"/>
      <c r="BZ90" s="508"/>
      <c r="CA90" s="508"/>
      <c r="CB90" s="508"/>
      <c r="CC90" s="508"/>
      <c r="CD90" s="508"/>
      <c r="CE90" s="508"/>
      <c r="CF90" s="508"/>
      <c r="CG90" s="508"/>
      <c r="CH90" s="508"/>
      <c r="CI90" s="508"/>
      <c r="CJ90" s="508"/>
      <c r="CK90" s="508"/>
      <c r="CL90" s="508"/>
      <c r="CM90" s="508"/>
      <c r="CN90" s="508"/>
      <c r="CO90" s="508"/>
      <c r="CP90" s="508"/>
      <c r="CQ90" s="508"/>
      <c r="CR90" s="508"/>
      <c r="CS90" s="508"/>
      <c r="CT90" s="508"/>
      <c r="CU90" s="508"/>
      <c r="CV90" s="508"/>
      <c r="CW90" s="508"/>
      <c r="CX90" s="509"/>
      <c r="CY90" s="509"/>
      <c r="CZ90" s="509"/>
      <c r="DA90" s="510"/>
      <c r="DB90" s="511"/>
      <c r="DC90" s="511"/>
      <c r="DD90" s="511"/>
      <c r="DE90" s="511"/>
      <c r="DF90" s="511"/>
      <c r="DG90" s="511"/>
      <c r="DH90" s="511"/>
      <c r="DI90" s="511"/>
      <c r="DJ90" s="511"/>
      <c r="DK90" s="501">
        <f t="shared" si="14"/>
        <v>1363126342</v>
      </c>
      <c r="DL90" s="502">
        <f t="shared" si="15"/>
        <v>0</v>
      </c>
      <c r="DM90" s="503">
        <f t="shared" si="13"/>
        <v>1363126342</v>
      </c>
      <c r="DN90" s="404">
        <f t="shared" si="8"/>
        <v>-8142433877</v>
      </c>
      <c r="DY90" s="504"/>
    </row>
    <row r="91" spans="1:129" ht="18" customHeight="1" x14ac:dyDescent="0.5">
      <c r="A91" s="399" t="str">
        <f t="shared" si="16"/>
        <v>16</v>
      </c>
      <c r="B91" s="493">
        <v>160008</v>
      </c>
      <c r="C91" s="494" t="s">
        <v>878</v>
      </c>
      <c r="D91" s="506">
        <v>3227122501</v>
      </c>
      <c r="E91" s="495">
        <v>0</v>
      </c>
      <c r="F91" s="507"/>
      <c r="G91" s="507"/>
      <c r="H91" s="507"/>
      <c r="I91" s="507"/>
      <c r="J91" s="507"/>
      <c r="K91" s="508"/>
      <c r="L91" s="508"/>
      <c r="M91" s="508"/>
      <c r="N91" s="508"/>
      <c r="O91" s="508"/>
      <c r="P91" s="508"/>
      <c r="Q91" s="508"/>
      <c r="R91" s="508"/>
      <c r="S91" s="508">
        <f>$D91-$E91</f>
        <v>3227122501</v>
      </c>
      <c r="T91" s="508"/>
      <c r="U91" s="508"/>
      <c r="V91" s="508"/>
      <c r="W91" s="508"/>
      <c r="X91" s="508"/>
      <c r="Y91" s="508"/>
      <c r="Z91" s="508"/>
      <c r="AA91" s="508"/>
      <c r="AB91" s="508"/>
      <c r="AC91" s="508"/>
      <c r="AD91" s="508"/>
      <c r="AE91" s="508"/>
      <c r="AF91" s="508"/>
      <c r="AG91" s="508"/>
      <c r="AH91" s="508"/>
      <c r="AI91" s="508"/>
      <c r="AJ91" s="508"/>
      <c r="AK91" s="508"/>
      <c r="AL91" s="508"/>
      <c r="AM91" s="508"/>
      <c r="AN91" s="508"/>
      <c r="AO91" s="508"/>
      <c r="AP91" s="508"/>
      <c r="AQ91" s="508"/>
      <c r="AR91" s="508"/>
      <c r="AS91" s="508"/>
      <c r="AT91" s="508"/>
      <c r="AU91" s="508"/>
      <c r="AV91" s="508"/>
      <c r="AW91" s="508"/>
      <c r="AX91" s="508"/>
      <c r="AY91" s="508"/>
      <c r="AZ91" s="508"/>
      <c r="BA91" s="508"/>
      <c r="BB91" s="508"/>
      <c r="BC91" s="508"/>
      <c r="BD91" s="508"/>
      <c r="BE91" s="508"/>
      <c r="BF91" s="508"/>
      <c r="BG91" s="508"/>
      <c r="BH91" s="508"/>
      <c r="BI91" s="508"/>
      <c r="BJ91" s="508"/>
      <c r="BK91" s="508"/>
      <c r="BL91" s="508"/>
      <c r="BM91" s="508"/>
      <c r="BN91" s="508"/>
      <c r="BO91" s="508"/>
      <c r="BP91" s="508"/>
      <c r="BQ91" s="508"/>
      <c r="BR91" s="508"/>
      <c r="BS91" s="508"/>
      <c r="BT91" s="508"/>
      <c r="BU91" s="508"/>
      <c r="BV91" s="508"/>
      <c r="BW91" s="508"/>
      <c r="BX91" s="508"/>
      <c r="BY91" s="508"/>
      <c r="BZ91" s="508"/>
      <c r="CA91" s="508"/>
      <c r="CB91" s="508"/>
      <c r="CC91" s="508"/>
      <c r="CD91" s="508"/>
      <c r="CE91" s="508"/>
      <c r="CF91" s="508"/>
      <c r="CG91" s="508"/>
      <c r="CH91" s="508"/>
      <c r="CI91" s="508"/>
      <c r="CJ91" s="508"/>
      <c r="CK91" s="508"/>
      <c r="CL91" s="508"/>
      <c r="CM91" s="508"/>
      <c r="CN91" s="508"/>
      <c r="CO91" s="508"/>
      <c r="CP91" s="508"/>
      <c r="CQ91" s="508"/>
      <c r="CR91" s="508"/>
      <c r="CS91" s="508"/>
      <c r="CT91" s="508"/>
      <c r="CU91" s="508"/>
      <c r="CV91" s="508"/>
      <c r="CW91" s="508"/>
      <c r="CX91" s="509"/>
      <c r="CY91" s="509"/>
      <c r="CZ91" s="509"/>
      <c r="DA91" s="510"/>
      <c r="DB91" s="511"/>
      <c r="DC91" s="511"/>
      <c r="DD91" s="511"/>
      <c r="DE91" s="511"/>
      <c r="DF91" s="511"/>
      <c r="DG91" s="511"/>
      <c r="DH91" s="511"/>
      <c r="DI91" s="511"/>
      <c r="DJ91" s="511"/>
      <c r="DK91" s="501">
        <f t="shared" si="14"/>
        <v>3227122501</v>
      </c>
      <c r="DL91" s="502">
        <f t="shared" si="15"/>
        <v>0</v>
      </c>
      <c r="DM91" s="503">
        <f t="shared" si="13"/>
        <v>3227122501</v>
      </c>
      <c r="DN91" s="404">
        <f t="shared" si="8"/>
        <v>1989622501</v>
      </c>
      <c r="DY91" s="504"/>
    </row>
    <row r="92" spans="1:129" ht="18" customHeight="1" x14ac:dyDescent="0.5">
      <c r="A92" s="399" t="str">
        <f t="shared" si="16"/>
        <v>16</v>
      </c>
      <c r="B92" s="493">
        <v>160009</v>
      </c>
      <c r="C92" s="494" t="s">
        <v>879</v>
      </c>
      <c r="D92" s="506">
        <v>322770305</v>
      </c>
      <c r="E92" s="495">
        <v>0</v>
      </c>
      <c r="F92" s="507"/>
      <c r="G92" s="507"/>
      <c r="H92" s="507"/>
      <c r="I92" s="507"/>
      <c r="J92" s="507"/>
      <c r="K92" s="508"/>
      <c r="L92" s="508"/>
      <c r="M92" s="508"/>
      <c r="N92" s="508"/>
      <c r="O92" s="508"/>
      <c r="P92" s="508"/>
      <c r="Q92" s="508"/>
      <c r="R92" s="508"/>
      <c r="S92" s="508">
        <f>$D92-$E92</f>
        <v>322770305</v>
      </c>
      <c r="T92" s="508"/>
      <c r="U92" s="508"/>
      <c r="V92" s="508"/>
      <c r="W92" s="508"/>
      <c r="X92" s="508"/>
      <c r="Y92" s="508"/>
      <c r="Z92" s="508"/>
      <c r="AA92" s="508"/>
      <c r="AB92" s="508"/>
      <c r="AC92" s="508"/>
      <c r="AD92" s="508"/>
      <c r="AE92" s="508"/>
      <c r="AF92" s="508"/>
      <c r="AG92" s="508"/>
      <c r="AH92" s="508"/>
      <c r="AI92" s="508"/>
      <c r="AJ92" s="508"/>
      <c r="AK92" s="508"/>
      <c r="AL92" s="508"/>
      <c r="AM92" s="508"/>
      <c r="AN92" s="508"/>
      <c r="AO92" s="508"/>
      <c r="AP92" s="508"/>
      <c r="AQ92" s="508"/>
      <c r="AR92" s="508"/>
      <c r="AS92" s="508"/>
      <c r="AT92" s="508"/>
      <c r="AU92" s="508"/>
      <c r="AV92" s="508"/>
      <c r="AW92" s="508"/>
      <c r="AX92" s="508"/>
      <c r="AY92" s="508"/>
      <c r="AZ92" s="508"/>
      <c r="BA92" s="508"/>
      <c r="BB92" s="508"/>
      <c r="BC92" s="508"/>
      <c r="BD92" s="508"/>
      <c r="BE92" s="508"/>
      <c r="BF92" s="508"/>
      <c r="BG92" s="508"/>
      <c r="BH92" s="508"/>
      <c r="BI92" s="508"/>
      <c r="BJ92" s="508"/>
      <c r="BK92" s="508"/>
      <c r="BL92" s="508"/>
      <c r="BM92" s="508"/>
      <c r="BN92" s="508"/>
      <c r="BO92" s="508"/>
      <c r="BP92" s="508"/>
      <c r="BQ92" s="508"/>
      <c r="BR92" s="508"/>
      <c r="BS92" s="508"/>
      <c r="BT92" s="508"/>
      <c r="BU92" s="508"/>
      <c r="BV92" s="508"/>
      <c r="BW92" s="508"/>
      <c r="BX92" s="508"/>
      <c r="BY92" s="508"/>
      <c r="BZ92" s="508"/>
      <c r="CA92" s="508"/>
      <c r="CB92" s="508"/>
      <c r="CC92" s="508"/>
      <c r="CD92" s="508"/>
      <c r="CE92" s="508"/>
      <c r="CF92" s="508"/>
      <c r="CG92" s="508"/>
      <c r="CH92" s="508"/>
      <c r="CI92" s="508"/>
      <c r="CJ92" s="508"/>
      <c r="CK92" s="508"/>
      <c r="CL92" s="508"/>
      <c r="CM92" s="508"/>
      <c r="CN92" s="508"/>
      <c r="CO92" s="508"/>
      <c r="CP92" s="508"/>
      <c r="CQ92" s="508"/>
      <c r="CR92" s="508"/>
      <c r="CS92" s="508"/>
      <c r="CT92" s="508"/>
      <c r="CU92" s="508"/>
      <c r="CV92" s="508"/>
      <c r="CW92" s="508"/>
      <c r="CX92" s="509"/>
      <c r="CY92" s="509"/>
      <c r="CZ92" s="509"/>
      <c r="DA92" s="510"/>
      <c r="DB92" s="511"/>
      <c r="DC92" s="511"/>
      <c r="DD92" s="511"/>
      <c r="DE92" s="511"/>
      <c r="DF92" s="511"/>
      <c r="DG92" s="511"/>
      <c r="DH92" s="511"/>
      <c r="DI92" s="511"/>
      <c r="DJ92" s="511"/>
      <c r="DK92" s="501">
        <f t="shared" si="14"/>
        <v>322770305</v>
      </c>
      <c r="DL92" s="502">
        <f t="shared" si="15"/>
        <v>0</v>
      </c>
      <c r="DM92" s="503">
        <f t="shared" si="13"/>
        <v>322770305</v>
      </c>
      <c r="DN92" s="404">
        <f t="shared" si="8"/>
        <v>-7506799598</v>
      </c>
      <c r="DY92" s="504"/>
    </row>
    <row r="93" spans="1:129" ht="18" customHeight="1" x14ac:dyDescent="0.5">
      <c r="A93" s="399" t="str">
        <f t="shared" si="16"/>
        <v>16</v>
      </c>
      <c r="B93" s="493">
        <v>160010</v>
      </c>
      <c r="C93" s="494" t="s">
        <v>880</v>
      </c>
      <c r="D93" s="506">
        <v>23304021</v>
      </c>
      <c r="E93" s="495">
        <v>0</v>
      </c>
      <c r="F93" s="507"/>
      <c r="G93" s="507"/>
      <c r="H93" s="507"/>
      <c r="I93" s="507"/>
      <c r="J93" s="507"/>
      <c r="K93" s="508"/>
      <c r="L93" s="508"/>
      <c r="M93" s="508"/>
      <c r="N93" s="508"/>
      <c r="O93" s="508"/>
      <c r="P93" s="508"/>
      <c r="Q93" s="508"/>
      <c r="R93" s="508"/>
      <c r="S93" s="508">
        <f>$D93-$E93</f>
        <v>23304021</v>
      </c>
      <c r="T93" s="508"/>
      <c r="U93" s="508"/>
      <c r="V93" s="508"/>
      <c r="W93" s="508"/>
      <c r="X93" s="508"/>
      <c r="Y93" s="508"/>
      <c r="Z93" s="508"/>
      <c r="AA93" s="508"/>
      <c r="AB93" s="508"/>
      <c r="AC93" s="508"/>
      <c r="AD93" s="508"/>
      <c r="AE93" s="508"/>
      <c r="AF93" s="508"/>
      <c r="AG93" s="508"/>
      <c r="AH93" s="508"/>
      <c r="AI93" s="508"/>
      <c r="AJ93" s="508"/>
      <c r="AK93" s="508"/>
      <c r="AL93" s="508"/>
      <c r="AM93" s="508"/>
      <c r="AN93" s="508"/>
      <c r="AO93" s="508"/>
      <c r="AP93" s="508"/>
      <c r="AQ93" s="508"/>
      <c r="AR93" s="508"/>
      <c r="AS93" s="508"/>
      <c r="AT93" s="508"/>
      <c r="AU93" s="508"/>
      <c r="AV93" s="508"/>
      <c r="AW93" s="508"/>
      <c r="AX93" s="508"/>
      <c r="AY93" s="508"/>
      <c r="AZ93" s="508"/>
      <c r="BA93" s="508"/>
      <c r="BB93" s="508"/>
      <c r="BC93" s="508"/>
      <c r="BD93" s="508"/>
      <c r="BE93" s="508"/>
      <c r="BF93" s="508"/>
      <c r="BG93" s="508"/>
      <c r="BH93" s="508"/>
      <c r="BI93" s="508"/>
      <c r="BJ93" s="508"/>
      <c r="BK93" s="508"/>
      <c r="BL93" s="508"/>
      <c r="BM93" s="508"/>
      <c r="BN93" s="508"/>
      <c r="BO93" s="508"/>
      <c r="BP93" s="508"/>
      <c r="BQ93" s="508"/>
      <c r="BR93" s="508"/>
      <c r="BS93" s="508"/>
      <c r="BT93" s="508"/>
      <c r="BU93" s="508"/>
      <c r="BV93" s="508"/>
      <c r="BW93" s="508"/>
      <c r="BX93" s="508"/>
      <c r="BY93" s="508"/>
      <c r="BZ93" s="508"/>
      <c r="CA93" s="508"/>
      <c r="CB93" s="508"/>
      <c r="CC93" s="508"/>
      <c r="CD93" s="508"/>
      <c r="CE93" s="508"/>
      <c r="CF93" s="508"/>
      <c r="CG93" s="508"/>
      <c r="CH93" s="508"/>
      <c r="CI93" s="508"/>
      <c r="CJ93" s="508"/>
      <c r="CK93" s="508"/>
      <c r="CL93" s="508"/>
      <c r="CM93" s="508"/>
      <c r="CN93" s="508"/>
      <c r="CO93" s="508"/>
      <c r="CP93" s="508"/>
      <c r="CQ93" s="508"/>
      <c r="CR93" s="508"/>
      <c r="CS93" s="508"/>
      <c r="CT93" s="508"/>
      <c r="CU93" s="508"/>
      <c r="CV93" s="508"/>
      <c r="CW93" s="508"/>
      <c r="CX93" s="509"/>
      <c r="CY93" s="509"/>
      <c r="CZ93" s="509"/>
      <c r="DA93" s="510"/>
      <c r="DB93" s="511"/>
      <c r="DC93" s="511"/>
      <c r="DD93" s="511"/>
      <c r="DE93" s="511"/>
      <c r="DF93" s="511"/>
      <c r="DG93" s="511"/>
      <c r="DH93" s="511"/>
      <c r="DI93" s="511"/>
      <c r="DJ93" s="511"/>
      <c r="DK93" s="501">
        <f t="shared" si="14"/>
        <v>23304021</v>
      </c>
      <c r="DL93" s="502">
        <f t="shared" si="15"/>
        <v>0</v>
      </c>
      <c r="DM93" s="503">
        <f t="shared" si="13"/>
        <v>23304021</v>
      </c>
      <c r="DN93" s="404">
        <f t="shared" ref="DN93:DN116" si="17">+DM93-E87-D87</f>
        <v>-28495979</v>
      </c>
      <c r="DY93" s="504"/>
    </row>
    <row r="94" spans="1:129" ht="18" customHeight="1" thickBot="1" x14ac:dyDescent="0.55000000000000004">
      <c r="A94" s="399" t="str">
        <f t="shared" si="16"/>
        <v>16</v>
      </c>
      <c r="B94" s="526">
        <v>160014</v>
      </c>
      <c r="C94" s="527" t="s">
        <v>881</v>
      </c>
      <c r="D94" s="506">
        <v>1550000000</v>
      </c>
      <c r="E94" s="495">
        <v>0</v>
      </c>
      <c r="F94" s="529"/>
      <c r="G94" s="529"/>
      <c r="H94" s="529"/>
      <c r="I94" s="529"/>
      <c r="J94" s="529"/>
      <c r="K94" s="530"/>
      <c r="L94" s="530"/>
      <c r="M94" s="530"/>
      <c r="N94" s="530"/>
      <c r="O94" s="530"/>
      <c r="P94" s="530"/>
      <c r="Q94" s="530"/>
      <c r="R94" s="530"/>
      <c r="S94" s="530"/>
      <c r="T94" s="530"/>
      <c r="U94" s="530"/>
      <c r="V94" s="530"/>
      <c r="W94" s="530">
        <f>D94-E94</f>
        <v>1550000000</v>
      </c>
      <c r="X94" s="530"/>
      <c r="Y94" s="530"/>
      <c r="Z94" s="530"/>
      <c r="AA94" s="530"/>
      <c r="AB94" s="530"/>
      <c r="AC94" s="530"/>
      <c r="AD94" s="530"/>
      <c r="AE94" s="530"/>
      <c r="AF94" s="530"/>
      <c r="AG94" s="530"/>
      <c r="AH94" s="530"/>
      <c r="AI94" s="530"/>
      <c r="AJ94" s="530"/>
      <c r="AK94" s="530"/>
      <c r="AL94" s="530"/>
      <c r="AM94" s="530"/>
      <c r="AN94" s="530"/>
      <c r="AO94" s="530"/>
      <c r="AP94" s="530"/>
      <c r="AQ94" s="530"/>
      <c r="AR94" s="530"/>
      <c r="AS94" s="530"/>
      <c r="AT94" s="530"/>
      <c r="AU94" s="530"/>
      <c r="AV94" s="530"/>
      <c r="AW94" s="530"/>
      <c r="AX94" s="530"/>
      <c r="AY94" s="530"/>
      <c r="AZ94" s="530"/>
      <c r="BA94" s="530"/>
      <c r="BB94" s="530"/>
      <c r="BC94" s="530"/>
      <c r="BD94" s="530"/>
      <c r="BE94" s="530"/>
      <c r="BF94" s="530"/>
      <c r="BG94" s="530"/>
      <c r="BH94" s="530"/>
      <c r="BI94" s="530"/>
      <c r="BJ94" s="530"/>
      <c r="BK94" s="530"/>
      <c r="BL94" s="530"/>
      <c r="BM94" s="530"/>
      <c r="BN94" s="530"/>
      <c r="BO94" s="530"/>
      <c r="BP94" s="530"/>
      <c r="BQ94" s="530"/>
      <c r="BR94" s="530"/>
      <c r="BS94" s="530"/>
      <c r="BT94" s="530"/>
      <c r="BU94" s="530"/>
      <c r="BV94" s="530"/>
      <c r="BW94" s="530"/>
      <c r="BX94" s="530"/>
      <c r="BY94" s="530"/>
      <c r="BZ94" s="530"/>
      <c r="CA94" s="530"/>
      <c r="CB94" s="530"/>
      <c r="CC94" s="530"/>
      <c r="CD94" s="530"/>
      <c r="CE94" s="530"/>
      <c r="CF94" s="530"/>
      <c r="CG94" s="530"/>
      <c r="CH94" s="530"/>
      <c r="CI94" s="530"/>
      <c r="CJ94" s="530"/>
      <c r="CK94" s="530"/>
      <c r="CL94" s="530"/>
      <c r="CM94" s="530"/>
      <c r="CN94" s="530"/>
      <c r="CO94" s="530"/>
      <c r="CP94" s="530"/>
      <c r="CQ94" s="530"/>
      <c r="CR94" s="530"/>
      <c r="CS94" s="530"/>
      <c r="CT94" s="530"/>
      <c r="CU94" s="530"/>
      <c r="CV94" s="530"/>
      <c r="CW94" s="530"/>
      <c r="CX94" s="532"/>
      <c r="CY94" s="532"/>
      <c r="CZ94" s="532"/>
      <c r="DA94" s="533"/>
      <c r="DB94" s="534"/>
      <c r="DC94" s="534"/>
      <c r="DD94" s="534"/>
      <c r="DE94" s="534"/>
      <c r="DF94" s="534"/>
      <c r="DG94" s="534"/>
      <c r="DH94" s="534"/>
      <c r="DI94" s="534"/>
      <c r="DJ94" s="534"/>
      <c r="DK94" s="501">
        <f t="shared" si="14"/>
        <v>1550000000</v>
      </c>
      <c r="DL94" s="502">
        <f t="shared" si="15"/>
        <v>0</v>
      </c>
      <c r="DM94" s="535">
        <f t="shared" si="13"/>
        <v>1550000000</v>
      </c>
      <c r="DN94" s="536">
        <f t="shared" si="17"/>
        <v>-675788000</v>
      </c>
      <c r="DO94" s="536"/>
      <c r="DY94" s="504"/>
    </row>
    <row r="95" spans="1:129" ht="18" customHeight="1" thickTop="1" x14ac:dyDescent="0.5">
      <c r="A95" s="399" t="str">
        <f t="shared" si="16"/>
        <v>20</v>
      </c>
      <c r="B95" s="493">
        <v>200001</v>
      </c>
      <c r="C95" s="537" t="s">
        <v>134</v>
      </c>
      <c r="D95" s="506">
        <v>140155194422</v>
      </c>
      <c r="E95" s="495">
        <v>0</v>
      </c>
      <c r="F95" s="538"/>
      <c r="G95" s="538"/>
      <c r="H95" s="538"/>
      <c r="I95" s="538"/>
      <c r="J95" s="538"/>
      <c r="K95" s="539"/>
      <c r="L95" s="539"/>
      <c r="M95" s="539"/>
      <c r="N95" s="539"/>
      <c r="O95" s="539"/>
      <c r="P95" s="539"/>
      <c r="Q95" s="539"/>
      <c r="R95" s="539"/>
      <c r="S95" s="539"/>
      <c r="T95" s="539"/>
      <c r="U95" s="539"/>
      <c r="V95" s="539"/>
      <c r="W95" s="539"/>
      <c r="X95" s="539">
        <f>D95-E95</f>
        <v>140155194422</v>
      </c>
      <c r="Y95" s="539"/>
      <c r="Z95" s="539"/>
      <c r="AA95" s="539"/>
      <c r="AB95" s="539"/>
      <c r="AC95" s="539"/>
      <c r="AD95" s="539"/>
      <c r="AE95" s="539"/>
      <c r="AF95" s="539"/>
      <c r="AG95" s="539"/>
      <c r="AH95" s="539"/>
      <c r="AI95" s="539"/>
      <c r="AJ95" s="539"/>
      <c r="AK95" s="539"/>
      <c r="AL95" s="539"/>
      <c r="AM95" s="539"/>
      <c r="AN95" s="539"/>
      <c r="AO95" s="539"/>
      <c r="AP95" s="539"/>
      <c r="AQ95" s="539"/>
      <c r="AR95" s="539"/>
      <c r="AS95" s="539"/>
      <c r="AT95" s="539"/>
      <c r="AU95" s="539"/>
      <c r="AV95" s="539"/>
      <c r="AW95" s="539"/>
      <c r="AX95" s="539"/>
      <c r="AY95" s="539"/>
      <c r="AZ95" s="539"/>
      <c r="BA95" s="539"/>
      <c r="BB95" s="539"/>
      <c r="BC95" s="539"/>
      <c r="BD95" s="539"/>
      <c r="BE95" s="539"/>
      <c r="BF95" s="539"/>
      <c r="BG95" s="539"/>
      <c r="BH95" s="539"/>
      <c r="BI95" s="539"/>
      <c r="BJ95" s="539"/>
      <c r="BK95" s="539"/>
      <c r="BL95" s="539"/>
      <c r="BM95" s="539"/>
      <c r="BN95" s="539"/>
      <c r="BO95" s="539"/>
      <c r="BP95" s="539"/>
      <c r="BQ95" s="539"/>
      <c r="BR95" s="539"/>
      <c r="BS95" s="539"/>
      <c r="BT95" s="539"/>
      <c r="BU95" s="539"/>
      <c r="BV95" s="539"/>
      <c r="BW95" s="539"/>
      <c r="BX95" s="539"/>
      <c r="BY95" s="539"/>
      <c r="BZ95" s="539"/>
      <c r="CA95" s="539"/>
      <c r="CB95" s="539"/>
      <c r="CC95" s="539"/>
      <c r="CD95" s="539"/>
      <c r="CE95" s="539"/>
      <c r="CF95" s="539"/>
      <c r="CG95" s="539"/>
      <c r="CH95" s="539"/>
      <c r="CI95" s="539"/>
      <c r="CJ95" s="539"/>
      <c r="CK95" s="539"/>
      <c r="CL95" s="539"/>
      <c r="CM95" s="539"/>
      <c r="CN95" s="539"/>
      <c r="CO95" s="539"/>
      <c r="CP95" s="539"/>
      <c r="CQ95" s="539"/>
      <c r="CR95" s="539"/>
      <c r="CS95" s="539"/>
      <c r="CT95" s="539"/>
      <c r="CU95" s="539"/>
      <c r="CV95" s="539"/>
      <c r="CW95" s="539"/>
      <c r="CX95" s="543"/>
      <c r="CY95" s="543"/>
      <c r="CZ95" s="543"/>
      <c r="DA95" s="544"/>
      <c r="DB95" s="545"/>
      <c r="DC95" s="545"/>
      <c r="DD95" s="545"/>
      <c r="DE95" s="545"/>
      <c r="DF95" s="545"/>
      <c r="DG95" s="545"/>
      <c r="DH95" s="545"/>
      <c r="DI95" s="545"/>
      <c r="DJ95" s="545"/>
      <c r="DK95" s="501">
        <f t="shared" si="14"/>
        <v>140155194422</v>
      </c>
      <c r="DL95" s="502">
        <f t="shared" si="15"/>
        <v>0</v>
      </c>
      <c r="DM95" s="503">
        <f t="shared" si="13"/>
        <v>140155194422</v>
      </c>
      <c r="DN95" s="404">
        <f t="shared" si="17"/>
        <v>140155194422</v>
      </c>
      <c r="DY95" s="504"/>
    </row>
    <row r="96" spans="1:129" ht="18" customHeight="1" x14ac:dyDescent="0.5">
      <c r="A96" s="399" t="str">
        <f t="shared" si="16"/>
        <v>20</v>
      </c>
      <c r="B96" s="493">
        <v>200002</v>
      </c>
      <c r="C96" s="494" t="s">
        <v>135</v>
      </c>
      <c r="D96" s="506">
        <v>263294983885</v>
      </c>
      <c r="E96" s="495">
        <v>0</v>
      </c>
      <c r="F96" s="507"/>
      <c r="G96" s="507"/>
      <c r="H96" s="507"/>
      <c r="I96" s="507"/>
      <c r="J96" s="507"/>
      <c r="K96" s="508"/>
      <c r="L96" s="508"/>
      <c r="M96" s="508"/>
      <c r="N96" s="508"/>
      <c r="O96" s="508"/>
      <c r="P96" s="508"/>
      <c r="Q96" s="508"/>
      <c r="R96" s="508"/>
      <c r="S96" s="508"/>
      <c r="T96" s="508"/>
      <c r="U96" s="508"/>
      <c r="V96" s="508"/>
      <c r="W96" s="508"/>
      <c r="X96" s="508">
        <f t="shared" ref="X96:X109" si="18">D96-E96</f>
        <v>263294983885</v>
      </c>
      <c r="Y96" s="508"/>
      <c r="Z96" s="508"/>
      <c r="AA96" s="508"/>
      <c r="AB96" s="508"/>
      <c r="AC96" s="508"/>
      <c r="AD96" s="508"/>
      <c r="AE96" s="508"/>
      <c r="AF96" s="508"/>
      <c r="AG96" s="508"/>
      <c r="AH96" s="508"/>
      <c r="AI96" s="508"/>
      <c r="AJ96" s="508"/>
      <c r="AK96" s="508"/>
      <c r="AL96" s="508"/>
      <c r="AM96" s="508"/>
      <c r="AN96" s="508"/>
      <c r="AO96" s="508"/>
      <c r="AP96" s="508"/>
      <c r="AQ96" s="508"/>
      <c r="AR96" s="508"/>
      <c r="AS96" s="508"/>
      <c r="AT96" s="508"/>
      <c r="AU96" s="508"/>
      <c r="AV96" s="508"/>
      <c r="AW96" s="508"/>
      <c r="AX96" s="508"/>
      <c r="AY96" s="508"/>
      <c r="AZ96" s="508"/>
      <c r="BA96" s="508"/>
      <c r="BB96" s="508"/>
      <c r="BC96" s="508"/>
      <c r="BD96" s="508"/>
      <c r="BE96" s="508"/>
      <c r="BF96" s="508"/>
      <c r="BG96" s="508"/>
      <c r="BH96" s="508"/>
      <c r="BI96" s="508"/>
      <c r="BJ96" s="508"/>
      <c r="BK96" s="508"/>
      <c r="BL96" s="508"/>
      <c r="BM96" s="508"/>
      <c r="BN96" s="508"/>
      <c r="BO96" s="508"/>
      <c r="BP96" s="508"/>
      <c r="BQ96" s="508"/>
      <c r="BR96" s="508"/>
      <c r="BS96" s="508"/>
      <c r="BT96" s="508"/>
      <c r="BU96" s="508"/>
      <c r="BV96" s="508"/>
      <c r="BW96" s="508"/>
      <c r="BX96" s="508"/>
      <c r="BY96" s="508"/>
      <c r="BZ96" s="508"/>
      <c r="CA96" s="508"/>
      <c r="CB96" s="508"/>
      <c r="CC96" s="508"/>
      <c r="CD96" s="508"/>
      <c r="CE96" s="508"/>
      <c r="CF96" s="508"/>
      <c r="CG96" s="508"/>
      <c r="CH96" s="508"/>
      <c r="CI96" s="508"/>
      <c r="CJ96" s="508"/>
      <c r="CK96" s="508"/>
      <c r="CL96" s="508"/>
      <c r="CM96" s="508"/>
      <c r="CN96" s="508"/>
      <c r="CO96" s="508"/>
      <c r="CP96" s="508"/>
      <c r="CQ96" s="508"/>
      <c r="CR96" s="508"/>
      <c r="CS96" s="508"/>
      <c r="CT96" s="508"/>
      <c r="CU96" s="508"/>
      <c r="CV96" s="508"/>
      <c r="CW96" s="508"/>
      <c r="CX96" s="509"/>
      <c r="CY96" s="509"/>
      <c r="CZ96" s="509"/>
      <c r="DA96" s="510"/>
      <c r="DB96" s="511"/>
      <c r="DC96" s="511"/>
      <c r="DD96" s="511"/>
      <c r="DE96" s="511"/>
      <c r="DF96" s="511"/>
      <c r="DG96" s="511"/>
      <c r="DH96" s="511"/>
      <c r="DI96" s="511"/>
      <c r="DJ96" s="511"/>
      <c r="DK96" s="501">
        <f t="shared" si="14"/>
        <v>263294983885</v>
      </c>
      <c r="DL96" s="502">
        <f t="shared" si="15"/>
        <v>0</v>
      </c>
      <c r="DM96" s="503">
        <f t="shared" si="13"/>
        <v>263294983885</v>
      </c>
      <c r="DN96" s="404">
        <f t="shared" si="17"/>
        <v>261931857543</v>
      </c>
      <c r="DY96" s="504"/>
    </row>
    <row r="97" spans="1:129" ht="18" customHeight="1" x14ac:dyDescent="0.5">
      <c r="A97" s="399" t="str">
        <f t="shared" si="16"/>
        <v>20</v>
      </c>
      <c r="B97" s="493">
        <v>200003</v>
      </c>
      <c r="C97" s="494" t="s">
        <v>136</v>
      </c>
      <c r="D97" s="506">
        <v>135399244148</v>
      </c>
      <c r="E97" s="495">
        <v>0</v>
      </c>
      <c r="F97" s="507"/>
      <c r="G97" s="507"/>
      <c r="H97" s="507"/>
      <c r="I97" s="507"/>
      <c r="J97" s="507"/>
      <c r="K97" s="508"/>
      <c r="L97" s="508"/>
      <c r="M97" s="508"/>
      <c r="N97" s="508"/>
      <c r="O97" s="508"/>
      <c r="P97" s="508"/>
      <c r="Q97" s="508"/>
      <c r="R97" s="508"/>
      <c r="S97" s="508"/>
      <c r="T97" s="508"/>
      <c r="U97" s="508"/>
      <c r="V97" s="508"/>
      <c r="W97" s="508"/>
      <c r="X97" s="508">
        <f t="shared" si="18"/>
        <v>135399244148</v>
      </c>
      <c r="Y97" s="508"/>
      <c r="Z97" s="508"/>
      <c r="AA97" s="508"/>
      <c r="AB97" s="508"/>
      <c r="AC97" s="508"/>
      <c r="AD97" s="508"/>
      <c r="AE97" s="508"/>
      <c r="AF97" s="508"/>
      <c r="AG97" s="508"/>
      <c r="AH97" s="508"/>
      <c r="AI97" s="508"/>
      <c r="AJ97" s="508"/>
      <c r="AK97" s="508"/>
      <c r="AL97" s="508"/>
      <c r="AM97" s="508"/>
      <c r="AN97" s="508"/>
      <c r="AO97" s="508"/>
      <c r="AP97" s="508"/>
      <c r="AQ97" s="508"/>
      <c r="AR97" s="508"/>
      <c r="AS97" s="508"/>
      <c r="AT97" s="508"/>
      <c r="AU97" s="508"/>
      <c r="AV97" s="508"/>
      <c r="AW97" s="508"/>
      <c r="AX97" s="508"/>
      <c r="AY97" s="508"/>
      <c r="AZ97" s="508"/>
      <c r="BA97" s="508"/>
      <c r="BB97" s="508"/>
      <c r="BC97" s="508"/>
      <c r="BD97" s="508"/>
      <c r="BE97" s="508"/>
      <c r="BF97" s="508"/>
      <c r="BG97" s="508"/>
      <c r="BH97" s="508"/>
      <c r="BI97" s="508"/>
      <c r="BJ97" s="508"/>
      <c r="BK97" s="508"/>
      <c r="BL97" s="508"/>
      <c r="BM97" s="508"/>
      <c r="BN97" s="508"/>
      <c r="BO97" s="508"/>
      <c r="BP97" s="508"/>
      <c r="BQ97" s="508"/>
      <c r="BR97" s="508"/>
      <c r="BS97" s="508"/>
      <c r="BT97" s="508"/>
      <c r="BU97" s="508"/>
      <c r="BV97" s="508"/>
      <c r="BW97" s="508"/>
      <c r="BX97" s="508"/>
      <c r="BY97" s="508"/>
      <c r="BZ97" s="508"/>
      <c r="CA97" s="508"/>
      <c r="CB97" s="508"/>
      <c r="CC97" s="508"/>
      <c r="CD97" s="508"/>
      <c r="CE97" s="508"/>
      <c r="CF97" s="508"/>
      <c r="CG97" s="508"/>
      <c r="CH97" s="508"/>
      <c r="CI97" s="508"/>
      <c r="CJ97" s="508"/>
      <c r="CK97" s="508"/>
      <c r="CL97" s="508"/>
      <c r="CM97" s="508"/>
      <c r="CN97" s="508"/>
      <c r="CO97" s="508"/>
      <c r="CP97" s="508"/>
      <c r="CQ97" s="508"/>
      <c r="CR97" s="508"/>
      <c r="CS97" s="508"/>
      <c r="CT97" s="508"/>
      <c r="CU97" s="508"/>
      <c r="CV97" s="508"/>
      <c r="CW97" s="508"/>
      <c r="CX97" s="509"/>
      <c r="CY97" s="509"/>
      <c r="CZ97" s="509"/>
      <c r="DA97" s="510"/>
      <c r="DB97" s="511"/>
      <c r="DC97" s="511"/>
      <c r="DD97" s="511"/>
      <c r="DE97" s="511"/>
      <c r="DF97" s="511"/>
      <c r="DG97" s="511"/>
      <c r="DH97" s="511"/>
      <c r="DI97" s="511"/>
      <c r="DJ97" s="511"/>
      <c r="DK97" s="501">
        <f t="shared" si="14"/>
        <v>135399244148</v>
      </c>
      <c r="DL97" s="502">
        <f t="shared" si="15"/>
        <v>0</v>
      </c>
      <c r="DM97" s="503">
        <f t="shared" si="13"/>
        <v>135399244148</v>
      </c>
      <c r="DN97" s="404">
        <f t="shared" si="17"/>
        <v>132172121647</v>
      </c>
      <c r="DY97" s="504"/>
    </row>
    <row r="98" spans="1:129" ht="18" customHeight="1" x14ac:dyDescent="0.5">
      <c r="A98" s="399" t="str">
        <f t="shared" si="16"/>
        <v>20</v>
      </c>
      <c r="B98" s="493">
        <v>200004</v>
      </c>
      <c r="C98" s="494" t="s">
        <v>882</v>
      </c>
      <c r="D98" s="506">
        <v>59410618605</v>
      </c>
      <c r="E98" s="495">
        <v>0</v>
      </c>
      <c r="F98" s="507"/>
      <c r="G98" s="507"/>
      <c r="H98" s="507"/>
      <c r="I98" s="507"/>
      <c r="J98" s="507"/>
      <c r="K98" s="508"/>
      <c r="L98" s="508"/>
      <c r="M98" s="508"/>
      <c r="N98" s="508"/>
      <c r="O98" s="508"/>
      <c r="P98" s="508"/>
      <c r="Q98" s="508"/>
      <c r="R98" s="508"/>
      <c r="S98" s="508"/>
      <c r="T98" s="508"/>
      <c r="U98" s="508"/>
      <c r="V98" s="508"/>
      <c r="W98" s="508"/>
      <c r="X98" s="508">
        <f t="shared" si="18"/>
        <v>59410618605</v>
      </c>
      <c r="Y98" s="508"/>
      <c r="Z98" s="508"/>
      <c r="AA98" s="508"/>
      <c r="AB98" s="508"/>
      <c r="AC98" s="508"/>
      <c r="AD98" s="508"/>
      <c r="AE98" s="508"/>
      <c r="AF98" s="508"/>
      <c r="AG98" s="508"/>
      <c r="AH98" s="508"/>
      <c r="AI98" s="508"/>
      <c r="AJ98" s="508"/>
      <c r="AK98" s="508"/>
      <c r="AL98" s="508"/>
      <c r="AM98" s="508"/>
      <c r="AN98" s="508"/>
      <c r="AO98" s="508"/>
      <c r="AP98" s="508"/>
      <c r="AQ98" s="508"/>
      <c r="AR98" s="508"/>
      <c r="AS98" s="508"/>
      <c r="AT98" s="508"/>
      <c r="AU98" s="508"/>
      <c r="AV98" s="508"/>
      <c r="AW98" s="508"/>
      <c r="AX98" s="508"/>
      <c r="AY98" s="508"/>
      <c r="AZ98" s="508"/>
      <c r="BA98" s="508"/>
      <c r="BB98" s="508"/>
      <c r="BC98" s="508"/>
      <c r="BD98" s="508"/>
      <c r="BE98" s="508"/>
      <c r="BF98" s="508"/>
      <c r="BG98" s="508"/>
      <c r="BH98" s="508"/>
      <c r="BI98" s="508"/>
      <c r="BJ98" s="508"/>
      <c r="BK98" s="508"/>
      <c r="BL98" s="508"/>
      <c r="BM98" s="508"/>
      <c r="BN98" s="508"/>
      <c r="BO98" s="508"/>
      <c r="BP98" s="508"/>
      <c r="BQ98" s="508"/>
      <c r="BR98" s="508"/>
      <c r="BS98" s="508"/>
      <c r="BT98" s="508"/>
      <c r="BU98" s="508"/>
      <c r="BV98" s="508"/>
      <c r="BW98" s="508"/>
      <c r="BX98" s="508"/>
      <c r="BY98" s="508"/>
      <c r="BZ98" s="508"/>
      <c r="CA98" s="508"/>
      <c r="CB98" s="508"/>
      <c r="CC98" s="508"/>
      <c r="CD98" s="508"/>
      <c r="CE98" s="508"/>
      <c r="CF98" s="508"/>
      <c r="CG98" s="508"/>
      <c r="CH98" s="508"/>
      <c r="CI98" s="508"/>
      <c r="CJ98" s="508"/>
      <c r="CK98" s="508"/>
      <c r="CL98" s="508"/>
      <c r="CM98" s="508"/>
      <c r="CN98" s="508"/>
      <c r="CO98" s="508"/>
      <c r="CP98" s="508"/>
      <c r="CQ98" s="508"/>
      <c r="CR98" s="508"/>
      <c r="CS98" s="508"/>
      <c r="CT98" s="508"/>
      <c r="CU98" s="508"/>
      <c r="CV98" s="508"/>
      <c r="CW98" s="508"/>
      <c r="CX98" s="509"/>
      <c r="CY98" s="509"/>
      <c r="CZ98" s="509"/>
      <c r="DA98" s="510"/>
      <c r="DB98" s="511"/>
      <c r="DC98" s="511"/>
      <c r="DD98" s="511"/>
      <c r="DE98" s="511"/>
      <c r="DF98" s="511"/>
      <c r="DG98" s="511"/>
      <c r="DH98" s="511"/>
      <c r="DI98" s="511"/>
      <c r="DJ98" s="511"/>
      <c r="DK98" s="501">
        <f t="shared" si="14"/>
        <v>59410618605</v>
      </c>
      <c r="DL98" s="502">
        <f t="shared" si="15"/>
        <v>0</v>
      </c>
      <c r="DM98" s="503">
        <f t="shared" si="13"/>
        <v>59410618605</v>
      </c>
      <c r="DN98" s="404">
        <f t="shared" si="17"/>
        <v>59087848300</v>
      </c>
      <c r="DY98" s="504"/>
    </row>
    <row r="99" spans="1:129" ht="18" customHeight="1" x14ac:dyDescent="0.5">
      <c r="A99" s="399" t="str">
        <f t="shared" si="16"/>
        <v>20</v>
      </c>
      <c r="B99" s="493">
        <v>200005</v>
      </c>
      <c r="C99" s="494" t="s">
        <v>883</v>
      </c>
      <c r="D99" s="506">
        <v>84368547768</v>
      </c>
      <c r="E99" s="495">
        <v>0</v>
      </c>
      <c r="F99" s="507"/>
      <c r="G99" s="507"/>
      <c r="H99" s="507"/>
      <c r="I99" s="507"/>
      <c r="J99" s="507"/>
      <c r="K99" s="508"/>
      <c r="L99" s="508"/>
      <c r="M99" s="508"/>
      <c r="N99" s="508"/>
      <c r="O99" s="508"/>
      <c r="P99" s="508"/>
      <c r="Q99" s="508"/>
      <c r="R99" s="508"/>
      <c r="S99" s="508"/>
      <c r="T99" s="508"/>
      <c r="U99" s="508"/>
      <c r="V99" s="508"/>
      <c r="W99" s="508"/>
      <c r="X99" s="508">
        <f t="shared" si="18"/>
        <v>84368547768</v>
      </c>
      <c r="Y99" s="508"/>
      <c r="Z99" s="508"/>
      <c r="AA99" s="508"/>
      <c r="AB99" s="508"/>
      <c r="AC99" s="508"/>
      <c r="AD99" s="508"/>
      <c r="AE99" s="508"/>
      <c r="AF99" s="508"/>
      <c r="AG99" s="508"/>
      <c r="AH99" s="508"/>
      <c r="AI99" s="508"/>
      <c r="AJ99" s="508"/>
      <c r="AK99" s="508"/>
      <c r="AL99" s="508"/>
      <c r="AM99" s="508"/>
      <c r="AN99" s="508"/>
      <c r="AO99" s="508"/>
      <c r="AP99" s="508"/>
      <c r="AQ99" s="508"/>
      <c r="AR99" s="508"/>
      <c r="AS99" s="508"/>
      <c r="AT99" s="508"/>
      <c r="AU99" s="508"/>
      <c r="AV99" s="508"/>
      <c r="AW99" s="508"/>
      <c r="AX99" s="508"/>
      <c r="AY99" s="508"/>
      <c r="AZ99" s="508"/>
      <c r="BA99" s="508"/>
      <c r="BB99" s="508"/>
      <c r="BC99" s="508"/>
      <c r="BD99" s="508"/>
      <c r="BE99" s="508"/>
      <c r="BF99" s="508"/>
      <c r="BG99" s="508"/>
      <c r="BH99" s="508"/>
      <c r="BI99" s="508"/>
      <c r="BJ99" s="508"/>
      <c r="BK99" s="508"/>
      <c r="BL99" s="508"/>
      <c r="BM99" s="508"/>
      <c r="BN99" s="508"/>
      <c r="BO99" s="508"/>
      <c r="BP99" s="508"/>
      <c r="BQ99" s="508"/>
      <c r="BR99" s="508"/>
      <c r="BS99" s="508"/>
      <c r="BT99" s="508"/>
      <c r="BU99" s="508"/>
      <c r="BV99" s="508"/>
      <c r="BW99" s="508"/>
      <c r="BX99" s="508"/>
      <c r="BY99" s="508"/>
      <c r="BZ99" s="508"/>
      <c r="CA99" s="508"/>
      <c r="CB99" s="508"/>
      <c r="CC99" s="508"/>
      <c r="CD99" s="508"/>
      <c r="CE99" s="508"/>
      <c r="CF99" s="508"/>
      <c r="CG99" s="508"/>
      <c r="CH99" s="508"/>
      <c r="CI99" s="508"/>
      <c r="CJ99" s="508"/>
      <c r="CK99" s="508"/>
      <c r="CL99" s="508"/>
      <c r="CM99" s="508"/>
      <c r="CN99" s="508"/>
      <c r="CO99" s="508"/>
      <c r="CP99" s="508"/>
      <c r="CQ99" s="508"/>
      <c r="CR99" s="508"/>
      <c r="CS99" s="508"/>
      <c r="CT99" s="508"/>
      <c r="CU99" s="508"/>
      <c r="CV99" s="508"/>
      <c r="CW99" s="508"/>
      <c r="CX99" s="509"/>
      <c r="CY99" s="509"/>
      <c r="CZ99" s="509"/>
      <c r="DA99" s="510"/>
      <c r="DB99" s="511"/>
      <c r="DC99" s="511"/>
      <c r="DD99" s="511"/>
      <c r="DE99" s="511"/>
      <c r="DF99" s="511"/>
      <c r="DG99" s="511"/>
      <c r="DH99" s="511"/>
      <c r="DI99" s="511"/>
      <c r="DJ99" s="511"/>
      <c r="DK99" s="501">
        <f t="shared" si="14"/>
        <v>84368547768</v>
      </c>
      <c r="DL99" s="502">
        <f t="shared" si="15"/>
        <v>0</v>
      </c>
      <c r="DM99" s="503">
        <f t="shared" si="13"/>
        <v>84368547768</v>
      </c>
      <c r="DN99" s="404">
        <f t="shared" si="17"/>
        <v>84345243747</v>
      </c>
      <c r="DY99" s="504"/>
    </row>
    <row r="100" spans="1:129" ht="18" customHeight="1" x14ac:dyDescent="0.5">
      <c r="A100" s="399" t="str">
        <f t="shared" si="16"/>
        <v>20</v>
      </c>
      <c r="B100" s="493">
        <v>200006</v>
      </c>
      <c r="C100" s="494" t="s">
        <v>884</v>
      </c>
      <c r="D100" s="506">
        <v>2066615740</v>
      </c>
      <c r="E100" s="495">
        <v>0</v>
      </c>
      <c r="F100" s="507"/>
      <c r="G100" s="507"/>
      <c r="H100" s="507"/>
      <c r="I100" s="507"/>
      <c r="J100" s="507"/>
      <c r="K100" s="508"/>
      <c r="L100" s="508"/>
      <c r="M100" s="508"/>
      <c r="N100" s="508"/>
      <c r="O100" s="508"/>
      <c r="P100" s="508"/>
      <c r="Q100" s="508"/>
      <c r="R100" s="508"/>
      <c r="S100" s="508"/>
      <c r="T100" s="508"/>
      <c r="U100" s="508"/>
      <c r="V100" s="508"/>
      <c r="W100" s="508"/>
      <c r="X100" s="508">
        <f t="shared" si="18"/>
        <v>2066615740</v>
      </c>
      <c r="Y100" s="508"/>
      <c r="Z100" s="508"/>
      <c r="AA100" s="508"/>
      <c r="AB100" s="508"/>
      <c r="AC100" s="508"/>
      <c r="AD100" s="508"/>
      <c r="AE100" s="508"/>
      <c r="AF100" s="508"/>
      <c r="AG100" s="508"/>
      <c r="AH100" s="508"/>
      <c r="AI100" s="508"/>
      <c r="AJ100" s="508"/>
      <c r="AK100" s="508"/>
      <c r="AL100" s="508"/>
      <c r="AM100" s="508"/>
      <c r="AN100" s="508"/>
      <c r="AO100" s="508"/>
      <c r="AP100" s="508"/>
      <c r="AQ100" s="508"/>
      <c r="AR100" s="508"/>
      <c r="AS100" s="508"/>
      <c r="AT100" s="508"/>
      <c r="AU100" s="508"/>
      <c r="AV100" s="508"/>
      <c r="AW100" s="508"/>
      <c r="AX100" s="508"/>
      <c r="AY100" s="508"/>
      <c r="AZ100" s="508"/>
      <c r="BA100" s="508"/>
      <c r="BB100" s="508"/>
      <c r="BC100" s="508"/>
      <c r="BD100" s="508"/>
      <c r="BE100" s="508"/>
      <c r="BF100" s="508"/>
      <c r="BG100" s="508"/>
      <c r="BH100" s="508"/>
      <c r="BI100" s="508"/>
      <c r="BJ100" s="508"/>
      <c r="BK100" s="508"/>
      <c r="BL100" s="508"/>
      <c r="BM100" s="508"/>
      <c r="BN100" s="508"/>
      <c r="BO100" s="508"/>
      <c r="BP100" s="508"/>
      <c r="BQ100" s="508"/>
      <c r="BR100" s="508"/>
      <c r="BS100" s="508"/>
      <c r="BT100" s="508"/>
      <c r="BU100" s="508"/>
      <c r="BV100" s="508"/>
      <c r="BW100" s="508"/>
      <c r="BX100" s="508"/>
      <c r="BY100" s="508"/>
      <c r="BZ100" s="508"/>
      <c r="CA100" s="508"/>
      <c r="CB100" s="508"/>
      <c r="CC100" s="508"/>
      <c r="CD100" s="508"/>
      <c r="CE100" s="508"/>
      <c r="CF100" s="508"/>
      <c r="CG100" s="508"/>
      <c r="CH100" s="508"/>
      <c r="CI100" s="508"/>
      <c r="CJ100" s="508"/>
      <c r="CK100" s="508"/>
      <c r="CL100" s="508"/>
      <c r="CM100" s="508"/>
      <c r="CN100" s="508"/>
      <c r="CO100" s="508"/>
      <c r="CP100" s="508"/>
      <c r="CQ100" s="508"/>
      <c r="CR100" s="508"/>
      <c r="CS100" s="508"/>
      <c r="CT100" s="508"/>
      <c r="CU100" s="508"/>
      <c r="CV100" s="508"/>
      <c r="CW100" s="508"/>
      <c r="CX100" s="509"/>
      <c r="CY100" s="509"/>
      <c r="CZ100" s="509"/>
      <c r="DA100" s="510"/>
      <c r="DB100" s="511"/>
      <c r="DC100" s="511"/>
      <c r="DD100" s="511"/>
      <c r="DE100" s="511"/>
      <c r="DF100" s="511"/>
      <c r="DG100" s="511"/>
      <c r="DH100" s="511"/>
      <c r="DI100" s="511"/>
      <c r="DJ100" s="511"/>
      <c r="DK100" s="501">
        <f t="shared" si="14"/>
        <v>2066615740</v>
      </c>
      <c r="DL100" s="502">
        <f t="shared" si="15"/>
        <v>0</v>
      </c>
      <c r="DM100" s="503">
        <f t="shared" si="13"/>
        <v>2066615740</v>
      </c>
      <c r="DN100" s="404">
        <f t="shared" si="17"/>
        <v>516615740</v>
      </c>
      <c r="DY100" s="504"/>
    </row>
    <row r="101" spans="1:129" ht="18" customHeight="1" x14ac:dyDescent="0.5">
      <c r="A101" s="399" t="str">
        <f t="shared" si="16"/>
        <v>20</v>
      </c>
      <c r="B101" s="493">
        <v>200007</v>
      </c>
      <c r="C101" s="494" t="s">
        <v>885</v>
      </c>
      <c r="D101" s="506">
        <v>222428163660</v>
      </c>
      <c r="E101" s="495">
        <v>0</v>
      </c>
      <c r="F101" s="507"/>
      <c r="G101" s="507"/>
      <c r="H101" s="507"/>
      <c r="I101" s="507"/>
      <c r="J101" s="507"/>
      <c r="K101" s="508"/>
      <c r="L101" s="508"/>
      <c r="M101" s="508"/>
      <c r="N101" s="508"/>
      <c r="O101" s="508"/>
      <c r="P101" s="508"/>
      <c r="Q101" s="508"/>
      <c r="R101" s="508"/>
      <c r="S101" s="508"/>
      <c r="T101" s="508"/>
      <c r="U101" s="508"/>
      <c r="V101" s="508"/>
      <c r="W101" s="508"/>
      <c r="X101" s="508">
        <f t="shared" si="18"/>
        <v>222428163660</v>
      </c>
      <c r="Y101" s="508"/>
      <c r="Z101" s="508"/>
      <c r="AA101" s="508"/>
      <c r="AB101" s="508"/>
      <c r="AC101" s="508"/>
      <c r="AD101" s="508"/>
      <c r="AE101" s="508"/>
      <c r="AF101" s="508"/>
      <c r="AG101" s="508"/>
      <c r="AH101" s="508"/>
      <c r="AI101" s="508"/>
      <c r="AJ101" s="508"/>
      <c r="AK101" s="508"/>
      <c r="AL101" s="508"/>
      <c r="AM101" s="508"/>
      <c r="AN101" s="508"/>
      <c r="AO101" s="508"/>
      <c r="AP101" s="508"/>
      <c r="AQ101" s="508"/>
      <c r="AR101" s="508"/>
      <c r="AS101" s="508"/>
      <c r="AT101" s="508"/>
      <c r="AU101" s="508"/>
      <c r="AV101" s="508"/>
      <c r="AW101" s="508"/>
      <c r="AX101" s="508"/>
      <c r="AY101" s="508"/>
      <c r="AZ101" s="508"/>
      <c r="BA101" s="508"/>
      <c r="BB101" s="508"/>
      <c r="BC101" s="508"/>
      <c r="BD101" s="508"/>
      <c r="BE101" s="508"/>
      <c r="BF101" s="508"/>
      <c r="BG101" s="508"/>
      <c r="BH101" s="508"/>
      <c r="BI101" s="508"/>
      <c r="BJ101" s="508"/>
      <c r="BK101" s="508"/>
      <c r="BL101" s="508"/>
      <c r="BM101" s="508"/>
      <c r="BN101" s="508"/>
      <c r="BO101" s="508"/>
      <c r="BP101" s="508"/>
      <c r="BQ101" s="508"/>
      <c r="BR101" s="508"/>
      <c r="BS101" s="508"/>
      <c r="BT101" s="508"/>
      <c r="BU101" s="508"/>
      <c r="BV101" s="508"/>
      <c r="BW101" s="508"/>
      <c r="BX101" s="508"/>
      <c r="BY101" s="508"/>
      <c r="BZ101" s="508"/>
      <c r="CA101" s="508"/>
      <c r="CB101" s="508"/>
      <c r="CC101" s="508"/>
      <c r="CD101" s="508"/>
      <c r="CE101" s="508"/>
      <c r="CF101" s="508"/>
      <c r="CG101" s="508"/>
      <c r="CH101" s="508"/>
      <c r="CI101" s="508"/>
      <c r="CJ101" s="508"/>
      <c r="CK101" s="508"/>
      <c r="CL101" s="508"/>
      <c r="CM101" s="508"/>
      <c r="CN101" s="508"/>
      <c r="CO101" s="508"/>
      <c r="CP101" s="508"/>
      <c r="CQ101" s="508"/>
      <c r="CR101" s="508"/>
      <c r="CS101" s="508"/>
      <c r="CT101" s="508"/>
      <c r="CU101" s="508"/>
      <c r="CV101" s="508"/>
      <c r="CW101" s="508"/>
      <c r="CX101" s="509"/>
      <c r="CY101" s="509"/>
      <c r="CZ101" s="509"/>
      <c r="DA101" s="510"/>
      <c r="DB101" s="511"/>
      <c r="DC101" s="511"/>
      <c r="DD101" s="511"/>
      <c r="DE101" s="511"/>
      <c r="DF101" s="511"/>
      <c r="DG101" s="511"/>
      <c r="DH101" s="511"/>
      <c r="DI101" s="511"/>
      <c r="DJ101" s="511"/>
      <c r="DK101" s="501">
        <f t="shared" si="14"/>
        <v>222428163660</v>
      </c>
      <c r="DL101" s="502">
        <f t="shared" si="15"/>
        <v>0</v>
      </c>
      <c r="DM101" s="503">
        <f t="shared" si="13"/>
        <v>222428163660</v>
      </c>
      <c r="DN101" s="404">
        <f t="shared" si="17"/>
        <v>82272969238</v>
      </c>
      <c r="DY101" s="504"/>
    </row>
    <row r="102" spans="1:129" ht="18" customHeight="1" x14ac:dyDescent="0.5">
      <c r="A102" s="399" t="str">
        <f t="shared" si="16"/>
        <v>20</v>
      </c>
      <c r="B102" s="493">
        <v>200008</v>
      </c>
      <c r="C102" s="494" t="s">
        <v>886</v>
      </c>
      <c r="D102" s="505">
        <v>0</v>
      </c>
      <c r="E102" s="495">
        <v>0</v>
      </c>
      <c r="F102" s="507"/>
      <c r="G102" s="507"/>
      <c r="H102" s="507"/>
      <c r="I102" s="507"/>
      <c r="J102" s="507"/>
      <c r="K102" s="508"/>
      <c r="L102" s="508"/>
      <c r="M102" s="508"/>
      <c r="N102" s="508"/>
      <c r="O102" s="508"/>
      <c r="P102" s="508"/>
      <c r="Q102" s="508"/>
      <c r="R102" s="508"/>
      <c r="S102" s="508"/>
      <c r="T102" s="508"/>
      <c r="U102" s="508"/>
      <c r="V102" s="508"/>
      <c r="W102" s="508"/>
      <c r="X102" s="508">
        <f t="shared" si="18"/>
        <v>0</v>
      </c>
      <c r="Y102" s="508"/>
      <c r="Z102" s="508"/>
      <c r="AA102" s="508"/>
      <c r="AB102" s="508"/>
      <c r="AC102" s="508"/>
      <c r="AD102" s="508"/>
      <c r="AE102" s="508"/>
      <c r="AF102" s="508"/>
      <c r="AG102" s="508"/>
      <c r="AH102" s="508"/>
      <c r="AI102" s="508"/>
      <c r="AJ102" s="508"/>
      <c r="AK102" s="508"/>
      <c r="AL102" s="508"/>
      <c r="AM102" s="508"/>
      <c r="AN102" s="508"/>
      <c r="AO102" s="508"/>
      <c r="AP102" s="508"/>
      <c r="AQ102" s="508"/>
      <c r="AR102" s="508"/>
      <c r="AS102" s="508"/>
      <c r="AT102" s="508"/>
      <c r="AU102" s="508"/>
      <c r="AV102" s="508"/>
      <c r="AW102" s="508"/>
      <c r="AX102" s="508"/>
      <c r="AY102" s="508"/>
      <c r="AZ102" s="508"/>
      <c r="BA102" s="508"/>
      <c r="BB102" s="508"/>
      <c r="BC102" s="508"/>
      <c r="BD102" s="508"/>
      <c r="BE102" s="508"/>
      <c r="BF102" s="508"/>
      <c r="BG102" s="508"/>
      <c r="BH102" s="508"/>
      <c r="BI102" s="508"/>
      <c r="BJ102" s="508"/>
      <c r="BK102" s="508"/>
      <c r="BL102" s="508"/>
      <c r="BM102" s="508"/>
      <c r="BN102" s="508"/>
      <c r="BO102" s="508"/>
      <c r="BP102" s="508"/>
      <c r="BQ102" s="508"/>
      <c r="BR102" s="508"/>
      <c r="BS102" s="508"/>
      <c r="BT102" s="508"/>
      <c r="BU102" s="508"/>
      <c r="BV102" s="508"/>
      <c r="BW102" s="508"/>
      <c r="BX102" s="508"/>
      <c r="BY102" s="508"/>
      <c r="BZ102" s="508"/>
      <c r="CA102" s="508"/>
      <c r="CB102" s="508"/>
      <c r="CC102" s="508"/>
      <c r="CD102" s="508"/>
      <c r="CE102" s="508"/>
      <c r="CF102" s="508"/>
      <c r="CG102" s="508"/>
      <c r="CH102" s="508"/>
      <c r="CI102" s="508"/>
      <c r="CJ102" s="508"/>
      <c r="CK102" s="508"/>
      <c r="CL102" s="508"/>
      <c r="CM102" s="508"/>
      <c r="CN102" s="508"/>
      <c r="CO102" s="508"/>
      <c r="CP102" s="508"/>
      <c r="CQ102" s="508"/>
      <c r="CR102" s="508"/>
      <c r="CS102" s="508"/>
      <c r="CT102" s="508"/>
      <c r="CU102" s="508"/>
      <c r="CV102" s="508"/>
      <c r="CW102" s="508"/>
      <c r="CX102" s="509"/>
      <c r="CY102" s="509"/>
      <c r="CZ102" s="509"/>
      <c r="DA102" s="510"/>
      <c r="DB102" s="511"/>
      <c r="DC102" s="511"/>
      <c r="DD102" s="511"/>
      <c r="DE102" s="511"/>
      <c r="DF102" s="511"/>
      <c r="DG102" s="511"/>
      <c r="DH102" s="511"/>
      <c r="DI102" s="511"/>
      <c r="DJ102" s="511"/>
      <c r="DK102" s="501">
        <f t="shared" si="14"/>
        <v>0</v>
      </c>
      <c r="DL102" s="502">
        <f t="shared" si="15"/>
        <v>0</v>
      </c>
      <c r="DM102" s="503">
        <f t="shared" si="13"/>
        <v>0</v>
      </c>
      <c r="DN102" s="404">
        <f t="shared" si="17"/>
        <v>-263294983885</v>
      </c>
      <c r="DY102" s="504"/>
    </row>
    <row r="103" spans="1:129" ht="18" customHeight="1" x14ac:dyDescent="0.5">
      <c r="A103" s="399" t="str">
        <f t="shared" si="16"/>
        <v>20</v>
      </c>
      <c r="B103" s="493">
        <v>200100</v>
      </c>
      <c r="C103" s="494" t="s">
        <v>887</v>
      </c>
      <c r="D103" s="506">
        <v>44040600279</v>
      </c>
      <c r="E103" s="495">
        <v>0</v>
      </c>
      <c r="F103" s="507"/>
      <c r="G103" s="507"/>
      <c r="H103" s="507"/>
      <c r="I103" s="507"/>
      <c r="J103" s="507"/>
      <c r="K103" s="508"/>
      <c r="L103" s="508"/>
      <c r="M103" s="508"/>
      <c r="N103" s="508"/>
      <c r="O103" s="508"/>
      <c r="P103" s="508"/>
      <c r="Q103" s="508"/>
      <c r="R103" s="508"/>
      <c r="S103" s="508"/>
      <c r="T103" s="508"/>
      <c r="U103" s="508"/>
      <c r="V103" s="508"/>
      <c r="W103" s="508"/>
      <c r="X103" s="508">
        <v>0</v>
      </c>
      <c r="Y103" s="546"/>
      <c r="Z103" s="546">
        <v>235853403</v>
      </c>
      <c r="AA103" s="546">
        <v>2335143530</v>
      </c>
      <c r="AB103" s="546">
        <v>11915111466</v>
      </c>
      <c r="AC103" s="546">
        <v>21395088108</v>
      </c>
      <c r="AD103" s="546">
        <v>2182335245</v>
      </c>
      <c r="AE103" s="546"/>
      <c r="AF103" s="546">
        <v>4759009527</v>
      </c>
      <c r="AG103" s="521">
        <f>-SUM(X103:AF103)+D103-AI103</f>
        <v>1218059000</v>
      </c>
      <c r="AH103" s="508"/>
      <c r="AI103" s="496">
        <v>0</v>
      </c>
      <c r="AJ103" s="508"/>
      <c r="AK103" s="508"/>
      <c r="AL103" s="508"/>
      <c r="AM103" s="508"/>
      <c r="AN103" s="508"/>
      <c r="AO103" s="508"/>
      <c r="AP103" s="508"/>
      <c r="AQ103" s="508"/>
      <c r="AR103" s="508"/>
      <c r="AS103" s="508"/>
      <c r="AT103" s="508"/>
      <c r="AU103" s="508"/>
      <c r="AV103" s="508"/>
      <c r="AW103" s="508"/>
      <c r="AX103" s="508"/>
      <c r="AY103" s="508"/>
      <c r="AZ103" s="508"/>
      <c r="BA103" s="508"/>
      <c r="BB103" s="508"/>
      <c r="BC103" s="508"/>
      <c r="BD103" s="508"/>
      <c r="BE103" s="508"/>
      <c r="BF103" s="508"/>
      <c r="BG103" s="508"/>
      <c r="BH103" s="508"/>
      <c r="BI103" s="508"/>
      <c r="BJ103" s="508"/>
      <c r="BK103" s="508"/>
      <c r="BL103" s="508"/>
      <c r="BM103" s="508"/>
      <c r="BN103" s="508"/>
      <c r="BO103" s="508"/>
      <c r="BP103" s="508"/>
      <c r="BQ103" s="508"/>
      <c r="BR103" s="508"/>
      <c r="BS103" s="508"/>
      <c r="BT103" s="508"/>
      <c r="BU103" s="508"/>
      <c r="BV103" s="508"/>
      <c r="BW103" s="508"/>
      <c r="BX103" s="508"/>
      <c r="BY103" s="508"/>
      <c r="BZ103" s="508"/>
      <c r="CA103" s="508"/>
      <c r="CB103" s="508"/>
      <c r="CC103" s="508"/>
      <c r="CD103" s="508"/>
      <c r="CE103" s="508"/>
      <c r="CF103" s="508"/>
      <c r="CG103" s="508"/>
      <c r="CH103" s="508"/>
      <c r="CI103" s="508"/>
      <c r="CJ103" s="508"/>
      <c r="CK103" s="508"/>
      <c r="CL103" s="508"/>
      <c r="CM103" s="508"/>
      <c r="CN103" s="508"/>
      <c r="CO103" s="508"/>
      <c r="CP103" s="508"/>
      <c r="CQ103" s="508"/>
      <c r="CR103" s="508"/>
      <c r="CS103" s="508"/>
      <c r="CT103" s="508"/>
      <c r="CU103" s="508"/>
      <c r="CV103" s="508"/>
      <c r="CW103" s="508"/>
      <c r="CX103" s="509"/>
      <c r="CY103" s="509"/>
      <c r="CZ103" s="509"/>
      <c r="DA103" s="510"/>
      <c r="DB103" s="511"/>
      <c r="DC103" s="511"/>
      <c r="DD103" s="511"/>
      <c r="DE103" s="511"/>
      <c r="DF103" s="511"/>
      <c r="DG103" s="511"/>
      <c r="DH103" s="511"/>
      <c r="DI103" s="511"/>
      <c r="DJ103" s="511"/>
      <c r="DK103" s="501">
        <f t="shared" si="14"/>
        <v>44040600279</v>
      </c>
      <c r="DL103" s="502">
        <f t="shared" si="15"/>
        <v>0</v>
      </c>
      <c r="DM103" s="503">
        <f t="shared" si="13"/>
        <v>44040600279</v>
      </c>
      <c r="DN103" s="404">
        <f t="shared" si="17"/>
        <v>-91358643869</v>
      </c>
      <c r="DY103" s="504"/>
    </row>
    <row r="104" spans="1:129" ht="18" customHeight="1" x14ac:dyDescent="0.5">
      <c r="A104" s="399" t="str">
        <f t="shared" si="16"/>
        <v>20</v>
      </c>
      <c r="B104" s="493">
        <v>200502</v>
      </c>
      <c r="C104" s="494" t="s">
        <v>888</v>
      </c>
      <c r="D104" s="505">
        <v>0</v>
      </c>
      <c r="E104" s="517">
        <v>130496121753</v>
      </c>
      <c r="F104" s="507"/>
      <c r="G104" s="507"/>
      <c r="H104" s="507"/>
      <c r="I104" s="507"/>
      <c r="J104" s="507"/>
      <c r="K104" s="508"/>
      <c r="L104" s="508"/>
      <c r="M104" s="508"/>
      <c r="N104" s="508"/>
      <c r="O104" s="508"/>
      <c r="P104" s="508"/>
      <c r="Q104" s="508"/>
      <c r="R104" s="508"/>
      <c r="S104" s="508"/>
      <c r="T104" s="508"/>
      <c r="U104" s="508"/>
      <c r="V104" s="508"/>
      <c r="W104" s="508"/>
      <c r="X104" s="547">
        <f t="shared" si="18"/>
        <v>-130496121753</v>
      </c>
      <c r="Y104" s="508"/>
      <c r="Z104" s="508"/>
      <c r="AA104" s="508"/>
      <c r="AB104" s="508"/>
      <c r="AC104" s="508"/>
      <c r="AD104" s="508"/>
      <c r="AE104" s="508"/>
      <c r="AF104" s="508"/>
      <c r="AG104" s="508"/>
      <c r="AH104" s="508"/>
      <c r="AI104" s="508"/>
      <c r="AJ104" s="508"/>
      <c r="AK104" s="508"/>
      <c r="AL104" s="508"/>
      <c r="AM104" s="508"/>
      <c r="AN104" s="508"/>
      <c r="AO104" s="508"/>
      <c r="AP104" s="508"/>
      <c r="AQ104" s="508"/>
      <c r="AR104" s="508"/>
      <c r="AS104" s="508"/>
      <c r="AT104" s="508"/>
      <c r="AU104" s="508"/>
      <c r="AV104" s="508"/>
      <c r="AW104" s="508"/>
      <c r="AX104" s="508"/>
      <c r="AY104" s="508"/>
      <c r="AZ104" s="508"/>
      <c r="BA104" s="508"/>
      <c r="BB104" s="508"/>
      <c r="BC104" s="508"/>
      <c r="BD104" s="508"/>
      <c r="BE104" s="508"/>
      <c r="BF104" s="508"/>
      <c r="BG104" s="508"/>
      <c r="BH104" s="508"/>
      <c r="BI104" s="508"/>
      <c r="BJ104" s="508"/>
      <c r="BK104" s="508"/>
      <c r="BL104" s="508"/>
      <c r="BM104" s="508"/>
      <c r="BN104" s="508"/>
      <c r="BO104" s="508"/>
      <c r="BP104" s="508"/>
      <c r="BQ104" s="508"/>
      <c r="BR104" s="508"/>
      <c r="BS104" s="508"/>
      <c r="BT104" s="508"/>
      <c r="BU104" s="508"/>
      <c r="BV104" s="508"/>
      <c r="BW104" s="508"/>
      <c r="BX104" s="508"/>
      <c r="BY104" s="508"/>
      <c r="BZ104" s="508"/>
      <c r="CA104" s="508"/>
      <c r="CB104" s="508"/>
      <c r="CC104" s="508"/>
      <c r="CD104" s="508"/>
      <c r="CE104" s="508"/>
      <c r="CF104" s="508"/>
      <c r="CG104" s="508"/>
      <c r="CH104" s="508"/>
      <c r="CI104" s="508"/>
      <c r="CJ104" s="508"/>
      <c r="CK104" s="508"/>
      <c r="CL104" s="508"/>
      <c r="CM104" s="508"/>
      <c r="CN104" s="508"/>
      <c r="CO104" s="508"/>
      <c r="CP104" s="508"/>
      <c r="CQ104" s="508"/>
      <c r="CR104" s="508"/>
      <c r="CS104" s="508"/>
      <c r="CT104" s="508"/>
      <c r="CU104" s="508"/>
      <c r="CV104" s="508"/>
      <c r="CW104" s="508"/>
      <c r="CX104" s="509"/>
      <c r="CY104" s="509"/>
      <c r="CZ104" s="509"/>
      <c r="DA104" s="510"/>
      <c r="DB104" s="511"/>
      <c r="DC104" s="511"/>
      <c r="DD104" s="511"/>
      <c r="DE104" s="511"/>
      <c r="DF104" s="511"/>
      <c r="DG104" s="511"/>
      <c r="DH104" s="511"/>
      <c r="DI104" s="511"/>
      <c r="DJ104" s="511"/>
      <c r="DK104" s="501">
        <f t="shared" si="14"/>
        <v>-130496121753</v>
      </c>
      <c r="DL104" s="502">
        <f t="shared" si="15"/>
        <v>0</v>
      </c>
      <c r="DM104" s="503">
        <f t="shared" ref="DM104:DM109" si="19">-SUM(F104:DJ104)</f>
        <v>130496121753</v>
      </c>
      <c r="DN104" s="404">
        <f t="shared" si="17"/>
        <v>71085503148</v>
      </c>
      <c r="DY104" s="504"/>
    </row>
    <row r="105" spans="1:129" ht="18" customHeight="1" x14ac:dyDescent="0.5">
      <c r="A105" s="399" t="str">
        <f t="shared" si="16"/>
        <v>20</v>
      </c>
      <c r="B105" s="493">
        <v>200503</v>
      </c>
      <c r="C105" s="494" t="s">
        <v>889</v>
      </c>
      <c r="D105" s="505">
        <v>0</v>
      </c>
      <c r="E105" s="517">
        <v>79033914475</v>
      </c>
      <c r="F105" s="507"/>
      <c r="G105" s="507"/>
      <c r="H105" s="507"/>
      <c r="I105" s="507"/>
      <c r="J105" s="507"/>
      <c r="K105" s="508"/>
      <c r="L105" s="508"/>
      <c r="M105" s="508"/>
      <c r="N105" s="508"/>
      <c r="O105" s="508"/>
      <c r="P105" s="508"/>
      <c r="Q105" s="508"/>
      <c r="R105" s="508"/>
      <c r="S105" s="508"/>
      <c r="T105" s="508"/>
      <c r="U105" s="508"/>
      <c r="V105" s="508"/>
      <c r="W105" s="508"/>
      <c r="X105" s="547">
        <f t="shared" si="18"/>
        <v>-79033914475</v>
      </c>
      <c r="Y105" s="508"/>
      <c r="Z105" s="508"/>
      <c r="AA105" s="508"/>
      <c r="AB105" s="508"/>
      <c r="AC105" s="508"/>
      <c r="AD105" s="508"/>
      <c r="AE105" s="508"/>
      <c r="AF105" s="508"/>
      <c r="AG105" s="508"/>
      <c r="AH105" s="508"/>
      <c r="AI105" s="508"/>
      <c r="AJ105" s="508"/>
      <c r="AK105" s="508"/>
      <c r="AL105" s="508"/>
      <c r="AM105" s="508"/>
      <c r="AN105" s="508"/>
      <c r="AO105" s="508"/>
      <c r="AP105" s="508"/>
      <c r="AQ105" s="508"/>
      <c r="AR105" s="508"/>
      <c r="AS105" s="508"/>
      <c r="AT105" s="508"/>
      <c r="AU105" s="508"/>
      <c r="AV105" s="508"/>
      <c r="AW105" s="508"/>
      <c r="AX105" s="508"/>
      <c r="AY105" s="508"/>
      <c r="AZ105" s="508"/>
      <c r="BA105" s="508"/>
      <c r="BB105" s="508"/>
      <c r="BC105" s="508"/>
      <c r="BD105" s="508"/>
      <c r="BE105" s="508"/>
      <c r="BF105" s="508"/>
      <c r="BG105" s="508"/>
      <c r="BH105" s="508"/>
      <c r="BI105" s="508"/>
      <c r="BJ105" s="508"/>
      <c r="BK105" s="508"/>
      <c r="BL105" s="508"/>
      <c r="BM105" s="508"/>
      <c r="BN105" s="508"/>
      <c r="BO105" s="508"/>
      <c r="BP105" s="508"/>
      <c r="BQ105" s="508"/>
      <c r="BR105" s="508"/>
      <c r="BS105" s="508"/>
      <c r="BT105" s="508"/>
      <c r="BU105" s="508"/>
      <c r="BV105" s="508"/>
      <c r="BW105" s="508"/>
      <c r="BX105" s="508"/>
      <c r="BY105" s="508"/>
      <c r="BZ105" s="508"/>
      <c r="CA105" s="508"/>
      <c r="CB105" s="508"/>
      <c r="CC105" s="508"/>
      <c r="CD105" s="508"/>
      <c r="CE105" s="508"/>
      <c r="CF105" s="508"/>
      <c r="CG105" s="508"/>
      <c r="CH105" s="508"/>
      <c r="CI105" s="508"/>
      <c r="CJ105" s="508"/>
      <c r="CK105" s="508"/>
      <c r="CL105" s="508"/>
      <c r="CM105" s="508"/>
      <c r="CN105" s="508"/>
      <c r="CO105" s="508"/>
      <c r="CP105" s="508"/>
      <c r="CQ105" s="508"/>
      <c r="CR105" s="508"/>
      <c r="CS105" s="508"/>
      <c r="CT105" s="508"/>
      <c r="CU105" s="508"/>
      <c r="CV105" s="508"/>
      <c r="CW105" s="508"/>
      <c r="CX105" s="509"/>
      <c r="CY105" s="509"/>
      <c r="CZ105" s="509"/>
      <c r="DA105" s="510"/>
      <c r="DB105" s="511"/>
      <c r="DC105" s="511"/>
      <c r="DD105" s="511"/>
      <c r="DE105" s="511"/>
      <c r="DF105" s="511"/>
      <c r="DG105" s="511"/>
      <c r="DH105" s="511"/>
      <c r="DI105" s="511"/>
      <c r="DJ105" s="511"/>
      <c r="DK105" s="501">
        <f t="shared" si="14"/>
        <v>-79033914475</v>
      </c>
      <c r="DL105" s="502">
        <f t="shared" si="15"/>
        <v>0</v>
      </c>
      <c r="DM105" s="503">
        <f t="shared" si="19"/>
        <v>79033914475</v>
      </c>
      <c r="DN105" s="404">
        <f t="shared" si="17"/>
        <v>-5334633293</v>
      </c>
      <c r="DY105" s="504"/>
    </row>
    <row r="106" spans="1:129" ht="18" customHeight="1" x14ac:dyDescent="0.5">
      <c r="A106" s="399" t="str">
        <f t="shared" si="16"/>
        <v>20</v>
      </c>
      <c r="B106" s="493">
        <v>200504</v>
      </c>
      <c r="C106" s="494" t="s">
        <v>890</v>
      </c>
      <c r="D106" s="505">
        <v>0</v>
      </c>
      <c r="E106" s="517">
        <v>37558616760</v>
      </c>
      <c r="F106" s="507"/>
      <c r="G106" s="507"/>
      <c r="H106" s="507"/>
      <c r="I106" s="507"/>
      <c r="J106" s="507"/>
      <c r="K106" s="508"/>
      <c r="L106" s="508"/>
      <c r="M106" s="508"/>
      <c r="N106" s="508"/>
      <c r="O106" s="508"/>
      <c r="P106" s="508"/>
      <c r="Q106" s="508"/>
      <c r="R106" s="508"/>
      <c r="S106" s="508"/>
      <c r="T106" s="508"/>
      <c r="U106" s="508"/>
      <c r="V106" s="508"/>
      <c r="W106" s="508"/>
      <c r="X106" s="547">
        <f t="shared" si="18"/>
        <v>-37558616760</v>
      </c>
      <c r="Y106" s="508"/>
      <c r="Z106" s="508"/>
      <c r="AA106" s="508"/>
      <c r="AB106" s="508"/>
      <c r="AC106" s="508"/>
      <c r="AD106" s="508"/>
      <c r="AE106" s="508"/>
      <c r="AF106" s="508"/>
      <c r="AG106" s="508"/>
      <c r="AH106" s="508"/>
      <c r="AI106" s="508"/>
      <c r="AJ106" s="508"/>
      <c r="AK106" s="508"/>
      <c r="AL106" s="508"/>
      <c r="AM106" s="508"/>
      <c r="AN106" s="508"/>
      <c r="AO106" s="508"/>
      <c r="AP106" s="508"/>
      <c r="AQ106" s="508"/>
      <c r="AR106" s="508"/>
      <c r="AS106" s="508"/>
      <c r="AT106" s="508"/>
      <c r="AU106" s="508"/>
      <c r="AV106" s="508"/>
      <c r="AW106" s="508"/>
      <c r="AX106" s="508"/>
      <c r="AY106" s="508"/>
      <c r="AZ106" s="508"/>
      <c r="BA106" s="508"/>
      <c r="BB106" s="508"/>
      <c r="BC106" s="508"/>
      <c r="BD106" s="508"/>
      <c r="BE106" s="508"/>
      <c r="BF106" s="508"/>
      <c r="BG106" s="508"/>
      <c r="BH106" s="508"/>
      <c r="BI106" s="508"/>
      <c r="BJ106" s="508"/>
      <c r="BK106" s="508"/>
      <c r="BL106" s="508"/>
      <c r="BM106" s="508"/>
      <c r="BN106" s="508"/>
      <c r="BO106" s="508"/>
      <c r="BP106" s="508"/>
      <c r="BQ106" s="508"/>
      <c r="BR106" s="508"/>
      <c r="BS106" s="508"/>
      <c r="BT106" s="508"/>
      <c r="BU106" s="508"/>
      <c r="BV106" s="508"/>
      <c r="BW106" s="508"/>
      <c r="BX106" s="508"/>
      <c r="BY106" s="508"/>
      <c r="BZ106" s="508"/>
      <c r="CA106" s="508"/>
      <c r="CB106" s="508"/>
      <c r="CC106" s="508"/>
      <c r="CD106" s="508"/>
      <c r="CE106" s="508"/>
      <c r="CF106" s="508"/>
      <c r="CG106" s="508"/>
      <c r="CH106" s="508"/>
      <c r="CI106" s="508"/>
      <c r="CJ106" s="508"/>
      <c r="CK106" s="508"/>
      <c r="CL106" s="508"/>
      <c r="CM106" s="508"/>
      <c r="CN106" s="508"/>
      <c r="CO106" s="508"/>
      <c r="CP106" s="508"/>
      <c r="CQ106" s="508"/>
      <c r="CR106" s="508"/>
      <c r="CS106" s="508"/>
      <c r="CT106" s="508"/>
      <c r="CU106" s="508"/>
      <c r="CV106" s="508"/>
      <c r="CW106" s="508"/>
      <c r="CX106" s="509"/>
      <c r="CY106" s="509"/>
      <c r="CZ106" s="509"/>
      <c r="DA106" s="510"/>
      <c r="DB106" s="511"/>
      <c r="DC106" s="511"/>
      <c r="DD106" s="511"/>
      <c r="DE106" s="511"/>
      <c r="DF106" s="511"/>
      <c r="DG106" s="511"/>
      <c r="DH106" s="511"/>
      <c r="DI106" s="511"/>
      <c r="DJ106" s="511"/>
      <c r="DK106" s="501">
        <f t="shared" si="14"/>
        <v>-37558616760</v>
      </c>
      <c r="DL106" s="502">
        <f t="shared" si="15"/>
        <v>0</v>
      </c>
      <c r="DM106" s="503">
        <f t="shared" si="19"/>
        <v>37558616760</v>
      </c>
      <c r="DN106" s="404">
        <f t="shared" si="17"/>
        <v>35492001020</v>
      </c>
      <c r="DY106" s="504"/>
    </row>
    <row r="107" spans="1:129" ht="18" customHeight="1" x14ac:dyDescent="0.5">
      <c r="A107" s="399" t="str">
        <f t="shared" si="16"/>
        <v>20</v>
      </c>
      <c r="B107" s="493">
        <v>200505</v>
      </c>
      <c r="C107" s="494" t="s">
        <v>891</v>
      </c>
      <c r="D107" s="505">
        <v>0</v>
      </c>
      <c r="E107" s="517">
        <v>50777704852</v>
      </c>
      <c r="F107" s="507"/>
      <c r="G107" s="507"/>
      <c r="H107" s="507"/>
      <c r="I107" s="507"/>
      <c r="J107" s="507"/>
      <c r="K107" s="508"/>
      <c r="L107" s="508"/>
      <c r="M107" s="508"/>
      <c r="N107" s="508"/>
      <c r="O107" s="508"/>
      <c r="P107" s="508"/>
      <c r="Q107" s="508"/>
      <c r="R107" s="508"/>
      <c r="S107" s="508"/>
      <c r="T107" s="508"/>
      <c r="U107" s="508"/>
      <c r="V107" s="508"/>
      <c r="W107" s="508"/>
      <c r="X107" s="547">
        <f t="shared" si="18"/>
        <v>-50777704852</v>
      </c>
      <c r="Y107" s="508"/>
      <c r="Z107" s="508"/>
      <c r="AA107" s="508"/>
      <c r="AB107" s="508"/>
      <c r="AC107" s="508"/>
      <c r="AD107" s="508"/>
      <c r="AE107" s="508"/>
      <c r="AF107" s="508"/>
      <c r="AG107" s="508"/>
      <c r="AH107" s="508"/>
      <c r="AI107" s="508"/>
      <c r="AJ107" s="508"/>
      <c r="AK107" s="508"/>
      <c r="AL107" s="508"/>
      <c r="AM107" s="508"/>
      <c r="AN107" s="508"/>
      <c r="AO107" s="508"/>
      <c r="AP107" s="508"/>
      <c r="AQ107" s="508"/>
      <c r="AR107" s="508"/>
      <c r="AS107" s="508"/>
      <c r="AT107" s="508"/>
      <c r="AU107" s="508"/>
      <c r="AV107" s="508"/>
      <c r="AW107" s="508"/>
      <c r="AX107" s="508"/>
      <c r="AY107" s="508"/>
      <c r="AZ107" s="508"/>
      <c r="BA107" s="508"/>
      <c r="BB107" s="508"/>
      <c r="BC107" s="508"/>
      <c r="BD107" s="508"/>
      <c r="BE107" s="508"/>
      <c r="BF107" s="508"/>
      <c r="BG107" s="508"/>
      <c r="BH107" s="508"/>
      <c r="BI107" s="508"/>
      <c r="BJ107" s="508"/>
      <c r="BK107" s="508"/>
      <c r="BL107" s="508"/>
      <c r="BM107" s="508"/>
      <c r="BN107" s="508"/>
      <c r="BO107" s="508"/>
      <c r="BP107" s="508"/>
      <c r="BQ107" s="508"/>
      <c r="BR107" s="508"/>
      <c r="BS107" s="508"/>
      <c r="BT107" s="508"/>
      <c r="BU107" s="508"/>
      <c r="BV107" s="508"/>
      <c r="BW107" s="508"/>
      <c r="BX107" s="508"/>
      <c r="BY107" s="508"/>
      <c r="BZ107" s="508"/>
      <c r="CA107" s="508"/>
      <c r="CB107" s="508"/>
      <c r="CC107" s="508"/>
      <c r="CD107" s="508"/>
      <c r="CE107" s="508"/>
      <c r="CF107" s="508"/>
      <c r="CG107" s="508"/>
      <c r="CH107" s="508"/>
      <c r="CI107" s="508"/>
      <c r="CJ107" s="508"/>
      <c r="CK107" s="508"/>
      <c r="CL107" s="508"/>
      <c r="CM107" s="508"/>
      <c r="CN107" s="508"/>
      <c r="CO107" s="508"/>
      <c r="CP107" s="508"/>
      <c r="CQ107" s="508"/>
      <c r="CR107" s="508"/>
      <c r="CS107" s="508"/>
      <c r="CT107" s="508"/>
      <c r="CU107" s="508"/>
      <c r="CV107" s="508"/>
      <c r="CW107" s="508"/>
      <c r="CX107" s="509"/>
      <c r="CY107" s="509"/>
      <c r="CZ107" s="509"/>
      <c r="DA107" s="510"/>
      <c r="DB107" s="511"/>
      <c r="DC107" s="511"/>
      <c r="DD107" s="511"/>
      <c r="DE107" s="511"/>
      <c r="DF107" s="511"/>
      <c r="DG107" s="511"/>
      <c r="DH107" s="511"/>
      <c r="DI107" s="511"/>
      <c r="DJ107" s="511"/>
      <c r="DK107" s="501">
        <f t="shared" si="14"/>
        <v>-50777704852</v>
      </c>
      <c r="DL107" s="502">
        <f t="shared" si="15"/>
        <v>0</v>
      </c>
      <c r="DM107" s="503">
        <f t="shared" si="19"/>
        <v>50777704852</v>
      </c>
      <c r="DN107" s="404">
        <f t="shared" si="17"/>
        <v>-171650458808</v>
      </c>
      <c r="DY107" s="504"/>
    </row>
    <row r="108" spans="1:129" ht="18" customHeight="1" x14ac:dyDescent="0.5">
      <c r="A108" s="399" t="str">
        <f t="shared" si="16"/>
        <v>20</v>
      </c>
      <c r="B108" s="493">
        <v>200506</v>
      </c>
      <c r="C108" s="494" t="s">
        <v>892</v>
      </c>
      <c r="D108" s="505">
        <v>0</v>
      </c>
      <c r="E108" s="517">
        <v>1228970114</v>
      </c>
      <c r="F108" s="507"/>
      <c r="G108" s="507"/>
      <c r="H108" s="507"/>
      <c r="I108" s="507"/>
      <c r="J108" s="507"/>
      <c r="K108" s="508"/>
      <c r="L108" s="508"/>
      <c r="M108" s="508"/>
      <c r="N108" s="508"/>
      <c r="O108" s="508"/>
      <c r="P108" s="508"/>
      <c r="Q108" s="508"/>
      <c r="R108" s="508"/>
      <c r="S108" s="508"/>
      <c r="T108" s="508"/>
      <c r="U108" s="508"/>
      <c r="V108" s="508"/>
      <c r="W108" s="508"/>
      <c r="X108" s="547">
        <f t="shared" si="18"/>
        <v>-1228970114</v>
      </c>
      <c r="Y108" s="508"/>
      <c r="Z108" s="508"/>
      <c r="AA108" s="508"/>
      <c r="AB108" s="508"/>
      <c r="AC108" s="508"/>
      <c r="AD108" s="508"/>
      <c r="AE108" s="508"/>
      <c r="AF108" s="508"/>
      <c r="AG108" s="508"/>
      <c r="AH108" s="508"/>
      <c r="AI108" s="508"/>
      <c r="AJ108" s="508"/>
      <c r="AK108" s="508"/>
      <c r="AL108" s="508"/>
      <c r="AM108" s="508"/>
      <c r="AN108" s="508"/>
      <c r="AO108" s="508"/>
      <c r="AP108" s="508"/>
      <c r="AQ108" s="508"/>
      <c r="AR108" s="508"/>
      <c r="AS108" s="508"/>
      <c r="AT108" s="508"/>
      <c r="AU108" s="508"/>
      <c r="AV108" s="508"/>
      <c r="AW108" s="508"/>
      <c r="AX108" s="508"/>
      <c r="AY108" s="508"/>
      <c r="AZ108" s="508"/>
      <c r="BA108" s="508"/>
      <c r="BB108" s="508"/>
      <c r="BC108" s="508"/>
      <c r="BD108" s="508"/>
      <c r="BE108" s="508"/>
      <c r="BF108" s="508"/>
      <c r="BG108" s="508"/>
      <c r="BH108" s="508"/>
      <c r="BI108" s="508"/>
      <c r="BJ108" s="508"/>
      <c r="BK108" s="508"/>
      <c r="BL108" s="508"/>
      <c r="BM108" s="508"/>
      <c r="BN108" s="508"/>
      <c r="BO108" s="508"/>
      <c r="BP108" s="508"/>
      <c r="BQ108" s="508"/>
      <c r="BR108" s="508"/>
      <c r="BS108" s="508"/>
      <c r="BT108" s="508"/>
      <c r="BU108" s="508"/>
      <c r="BV108" s="508"/>
      <c r="BW108" s="508"/>
      <c r="BX108" s="508"/>
      <c r="BY108" s="508"/>
      <c r="BZ108" s="508"/>
      <c r="CA108" s="508"/>
      <c r="CB108" s="508"/>
      <c r="CC108" s="508"/>
      <c r="CD108" s="508"/>
      <c r="CE108" s="508"/>
      <c r="CF108" s="508"/>
      <c r="CG108" s="508"/>
      <c r="CH108" s="508"/>
      <c r="CI108" s="508"/>
      <c r="CJ108" s="508"/>
      <c r="CK108" s="508"/>
      <c r="CL108" s="508"/>
      <c r="CM108" s="508"/>
      <c r="CN108" s="508"/>
      <c r="CO108" s="508"/>
      <c r="CP108" s="508"/>
      <c r="CQ108" s="508"/>
      <c r="CR108" s="508"/>
      <c r="CS108" s="508"/>
      <c r="CT108" s="508"/>
      <c r="CU108" s="508"/>
      <c r="CV108" s="508"/>
      <c r="CW108" s="508"/>
      <c r="CX108" s="509"/>
      <c r="CY108" s="509"/>
      <c r="CZ108" s="509"/>
      <c r="DA108" s="510"/>
      <c r="DB108" s="511"/>
      <c r="DC108" s="511"/>
      <c r="DD108" s="511"/>
      <c r="DE108" s="511"/>
      <c r="DF108" s="511"/>
      <c r="DG108" s="511"/>
      <c r="DH108" s="511"/>
      <c r="DI108" s="511"/>
      <c r="DJ108" s="511"/>
      <c r="DK108" s="501">
        <f t="shared" si="14"/>
        <v>-1228970114</v>
      </c>
      <c r="DL108" s="502">
        <f t="shared" si="15"/>
        <v>0</v>
      </c>
      <c r="DM108" s="503">
        <f t="shared" si="19"/>
        <v>1228970114</v>
      </c>
      <c r="DN108" s="404">
        <f t="shared" si="17"/>
        <v>1228970114</v>
      </c>
      <c r="DY108" s="504"/>
    </row>
    <row r="109" spans="1:129" ht="18" customHeight="1" thickBot="1" x14ac:dyDescent="0.55000000000000004">
      <c r="A109" s="399" t="str">
        <f t="shared" si="16"/>
        <v>20</v>
      </c>
      <c r="B109" s="526">
        <v>200507</v>
      </c>
      <c r="C109" s="527" t="s">
        <v>893</v>
      </c>
      <c r="D109" s="505">
        <v>0</v>
      </c>
      <c r="E109" s="548">
        <v>138957255088</v>
      </c>
      <c r="F109" s="529"/>
      <c r="G109" s="529"/>
      <c r="H109" s="529"/>
      <c r="I109" s="529"/>
      <c r="J109" s="529"/>
      <c r="K109" s="530"/>
      <c r="L109" s="530"/>
      <c r="M109" s="530"/>
      <c r="N109" s="530"/>
      <c r="O109" s="530"/>
      <c r="P109" s="530"/>
      <c r="Q109" s="530"/>
      <c r="R109" s="530"/>
      <c r="S109" s="530"/>
      <c r="T109" s="530"/>
      <c r="U109" s="530"/>
      <c r="V109" s="530"/>
      <c r="W109" s="530"/>
      <c r="X109" s="549">
        <f t="shared" si="18"/>
        <v>-138957255088</v>
      </c>
      <c r="Y109" s="530"/>
      <c r="Z109" s="530"/>
      <c r="AA109" s="530"/>
      <c r="AB109" s="530"/>
      <c r="AC109" s="530"/>
      <c r="AD109" s="530"/>
      <c r="AE109" s="530"/>
      <c r="AF109" s="530"/>
      <c r="AG109" s="530"/>
      <c r="AH109" s="530"/>
      <c r="AI109" s="530"/>
      <c r="AJ109" s="530"/>
      <c r="AK109" s="530"/>
      <c r="AL109" s="530"/>
      <c r="AM109" s="530"/>
      <c r="AN109" s="530"/>
      <c r="AO109" s="530"/>
      <c r="AP109" s="530"/>
      <c r="AQ109" s="530"/>
      <c r="AR109" s="530"/>
      <c r="AS109" s="530"/>
      <c r="AT109" s="530"/>
      <c r="AU109" s="530"/>
      <c r="AV109" s="530"/>
      <c r="AW109" s="530"/>
      <c r="AX109" s="530"/>
      <c r="AY109" s="530"/>
      <c r="AZ109" s="530"/>
      <c r="BA109" s="530"/>
      <c r="BB109" s="530"/>
      <c r="BC109" s="530"/>
      <c r="BD109" s="530"/>
      <c r="BE109" s="530"/>
      <c r="BF109" s="530"/>
      <c r="BG109" s="530"/>
      <c r="BH109" s="530"/>
      <c r="BI109" s="530"/>
      <c r="BJ109" s="530"/>
      <c r="BK109" s="530"/>
      <c r="BL109" s="530"/>
      <c r="BM109" s="530"/>
      <c r="BN109" s="530"/>
      <c r="BO109" s="530"/>
      <c r="BP109" s="530"/>
      <c r="BQ109" s="530"/>
      <c r="BR109" s="530"/>
      <c r="BS109" s="530"/>
      <c r="BT109" s="530"/>
      <c r="BU109" s="530"/>
      <c r="BV109" s="530"/>
      <c r="BW109" s="530"/>
      <c r="BX109" s="530"/>
      <c r="BY109" s="530"/>
      <c r="BZ109" s="530"/>
      <c r="CA109" s="530"/>
      <c r="CB109" s="530"/>
      <c r="CC109" s="530"/>
      <c r="CD109" s="530"/>
      <c r="CE109" s="530"/>
      <c r="CF109" s="530"/>
      <c r="CG109" s="530"/>
      <c r="CH109" s="530"/>
      <c r="CI109" s="530"/>
      <c r="CJ109" s="530"/>
      <c r="CK109" s="530"/>
      <c r="CL109" s="530"/>
      <c r="CM109" s="530"/>
      <c r="CN109" s="530"/>
      <c r="CO109" s="530"/>
      <c r="CP109" s="530"/>
      <c r="CQ109" s="530"/>
      <c r="CR109" s="530"/>
      <c r="CS109" s="530"/>
      <c r="CT109" s="530"/>
      <c r="CU109" s="530"/>
      <c r="CV109" s="530"/>
      <c r="CW109" s="530"/>
      <c r="CX109" s="532"/>
      <c r="CY109" s="532"/>
      <c r="CZ109" s="532"/>
      <c r="DA109" s="533"/>
      <c r="DB109" s="534"/>
      <c r="DC109" s="534"/>
      <c r="DD109" s="534"/>
      <c r="DE109" s="534"/>
      <c r="DF109" s="534"/>
      <c r="DG109" s="534"/>
      <c r="DH109" s="534"/>
      <c r="DI109" s="534"/>
      <c r="DJ109" s="534"/>
      <c r="DK109" s="501">
        <f t="shared" si="14"/>
        <v>-138957255088</v>
      </c>
      <c r="DL109" s="502">
        <f t="shared" si="15"/>
        <v>0</v>
      </c>
      <c r="DM109" s="535">
        <f t="shared" si="19"/>
        <v>138957255088</v>
      </c>
      <c r="DN109" s="536">
        <f t="shared" si="17"/>
        <v>94916654809</v>
      </c>
      <c r="DO109" s="536"/>
      <c r="DY109" s="504"/>
    </row>
    <row r="110" spans="1:129" ht="18" customHeight="1" thickTop="1" x14ac:dyDescent="0.5">
      <c r="A110" s="399" t="str">
        <f t="shared" si="16"/>
        <v>25</v>
      </c>
      <c r="B110" s="493">
        <v>250001</v>
      </c>
      <c r="C110" s="537" t="s">
        <v>894</v>
      </c>
      <c r="D110" s="514">
        <v>395919445</v>
      </c>
      <c r="E110" s="495">
        <v>0</v>
      </c>
      <c r="F110" s="538"/>
      <c r="G110" s="538"/>
      <c r="H110" s="538"/>
      <c r="I110" s="538"/>
      <c r="J110" s="538"/>
      <c r="K110" s="539"/>
      <c r="L110" s="539"/>
      <c r="M110" s="539"/>
      <c r="N110" s="539"/>
      <c r="O110" s="539"/>
      <c r="P110" s="539"/>
      <c r="Q110" s="539"/>
      <c r="R110" s="539"/>
      <c r="S110" s="539"/>
      <c r="T110" s="539"/>
      <c r="U110" s="539"/>
      <c r="V110" s="539"/>
      <c r="W110" s="539"/>
      <c r="X110" s="539"/>
      <c r="Y110" s="539"/>
      <c r="Z110" s="539"/>
      <c r="AA110" s="539"/>
      <c r="AB110" s="539"/>
      <c r="AC110" s="539"/>
      <c r="AD110" s="539"/>
      <c r="AE110" s="539"/>
      <c r="AF110" s="539"/>
      <c r="AG110" s="539"/>
      <c r="AH110" s="550">
        <f>D110-E110</f>
        <v>395919445</v>
      </c>
      <c r="AI110" s="550"/>
      <c r="AJ110" s="550"/>
      <c r="AK110" s="550"/>
      <c r="AL110" s="550"/>
      <c r="AM110" s="550"/>
      <c r="AN110" s="550"/>
      <c r="AO110" s="539"/>
      <c r="AP110" s="539"/>
      <c r="AQ110" s="539"/>
      <c r="AR110" s="539"/>
      <c r="AS110" s="539"/>
      <c r="AT110" s="539"/>
      <c r="AU110" s="539"/>
      <c r="AV110" s="539"/>
      <c r="AW110" s="539"/>
      <c r="AX110" s="539"/>
      <c r="AY110" s="539"/>
      <c r="AZ110" s="539"/>
      <c r="BA110" s="539"/>
      <c r="BB110" s="539"/>
      <c r="BC110" s="539"/>
      <c r="BD110" s="539"/>
      <c r="BE110" s="539"/>
      <c r="BF110" s="539"/>
      <c r="BG110" s="539"/>
      <c r="BH110" s="539"/>
      <c r="BI110" s="539"/>
      <c r="BJ110" s="539"/>
      <c r="BK110" s="539"/>
      <c r="BL110" s="539"/>
      <c r="BM110" s="539"/>
      <c r="BN110" s="539"/>
      <c r="BO110" s="539"/>
      <c r="BP110" s="539"/>
      <c r="BQ110" s="539"/>
      <c r="BR110" s="539"/>
      <c r="BS110" s="539"/>
      <c r="BT110" s="539"/>
      <c r="BU110" s="539"/>
      <c r="BV110" s="539"/>
      <c r="BW110" s="539"/>
      <c r="BX110" s="539"/>
      <c r="BY110" s="539"/>
      <c r="BZ110" s="539"/>
      <c r="CA110" s="539"/>
      <c r="CB110" s="539"/>
      <c r="CC110" s="539"/>
      <c r="CD110" s="539"/>
      <c r="CE110" s="539"/>
      <c r="CF110" s="539"/>
      <c r="CG110" s="539"/>
      <c r="CH110" s="539"/>
      <c r="CI110" s="539"/>
      <c r="CJ110" s="539"/>
      <c r="CK110" s="539"/>
      <c r="CL110" s="539"/>
      <c r="CM110" s="539"/>
      <c r="CN110" s="539"/>
      <c r="CO110" s="539"/>
      <c r="CP110" s="539"/>
      <c r="CQ110" s="539"/>
      <c r="CR110" s="539"/>
      <c r="CS110" s="539"/>
      <c r="CT110" s="539"/>
      <c r="CU110" s="539"/>
      <c r="CV110" s="539"/>
      <c r="CW110" s="539"/>
      <c r="CX110" s="543"/>
      <c r="CY110" s="543"/>
      <c r="CZ110" s="543"/>
      <c r="DA110" s="544"/>
      <c r="DB110" s="545"/>
      <c r="DC110" s="545"/>
      <c r="DD110" s="545"/>
      <c r="DE110" s="545"/>
      <c r="DF110" s="545"/>
      <c r="DG110" s="545"/>
      <c r="DH110" s="545"/>
      <c r="DI110" s="545"/>
      <c r="DJ110" s="545"/>
      <c r="DK110" s="501">
        <f t="shared" si="14"/>
        <v>395919445</v>
      </c>
      <c r="DL110" s="502">
        <f t="shared" si="15"/>
        <v>0</v>
      </c>
      <c r="DM110" s="503">
        <f t="shared" ref="DM110:DM116" si="20">SUM(F110:DJ110)</f>
        <v>395919445</v>
      </c>
      <c r="DN110" s="404">
        <f t="shared" si="17"/>
        <v>-130100202308</v>
      </c>
      <c r="DY110" s="504"/>
    </row>
    <row r="111" spans="1:129" ht="18" customHeight="1" x14ac:dyDescent="0.5">
      <c r="A111" s="399" t="str">
        <f t="shared" si="16"/>
        <v>25</v>
      </c>
      <c r="B111" s="493">
        <v>250002</v>
      </c>
      <c r="C111" s="494" t="s">
        <v>895</v>
      </c>
      <c r="D111" s="506">
        <v>117667000</v>
      </c>
      <c r="E111" s="495">
        <v>0</v>
      </c>
      <c r="F111" s="507"/>
      <c r="G111" s="507"/>
      <c r="H111" s="507"/>
      <c r="I111" s="507"/>
      <c r="J111" s="507"/>
      <c r="K111" s="508"/>
      <c r="L111" s="508"/>
      <c r="M111" s="508"/>
      <c r="N111" s="508"/>
      <c r="O111" s="508"/>
      <c r="P111" s="508"/>
      <c r="Q111" s="508"/>
      <c r="R111" s="508"/>
      <c r="S111" s="508"/>
      <c r="T111" s="508"/>
      <c r="U111" s="508"/>
      <c r="V111" s="508"/>
      <c r="W111" s="508"/>
      <c r="X111" s="508"/>
      <c r="Y111" s="508"/>
      <c r="Z111" s="508"/>
      <c r="AA111" s="508"/>
      <c r="AB111" s="508"/>
      <c r="AC111" s="508"/>
      <c r="AD111" s="508"/>
      <c r="AE111" s="508"/>
      <c r="AF111" s="508"/>
      <c r="AG111" s="508"/>
      <c r="AH111" s="496">
        <f>D111-E111</f>
        <v>117667000</v>
      </c>
      <c r="AI111" s="496"/>
      <c r="AJ111" s="496"/>
      <c r="AK111" s="496"/>
      <c r="AL111" s="496"/>
      <c r="AM111" s="496"/>
      <c r="AN111" s="496"/>
      <c r="AO111" s="508"/>
      <c r="AP111" s="508"/>
      <c r="AQ111" s="508"/>
      <c r="AR111" s="508"/>
      <c r="AS111" s="508"/>
      <c r="AT111" s="508"/>
      <c r="AU111" s="508"/>
      <c r="AV111" s="508"/>
      <c r="AW111" s="508"/>
      <c r="AX111" s="508"/>
      <c r="AY111" s="508"/>
      <c r="AZ111" s="508"/>
      <c r="BA111" s="508"/>
      <c r="BB111" s="508"/>
      <c r="BC111" s="508"/>
      <c r="BD111" s="508"/>
      <c r="BE111" s="508"/>
      <c r="BF111" s="508"/>
      <c r="BG111" s="508"/>
      <c r="BH111" s="508"/>
      <c r="BI111" s="508"/>
      <c r="BJ111" s="508"/>
      <c r="BK111" s="508"/>
      <c r="BL111" s="508"/>
      <c r="BM111" s="508"/>
      <c r="BN111" s="508"/>
      <c r="BO111" s="508"/>
      <c r="BP111" s="508"/>
      <c r="BQ111" s="508"/>
      <c r="BR111" s="508"/>
      <c r="BS111" s="508"/>
      <c r="BT111" s="508"/>
      <c r="BU111" s="508"/>
      <c r="BV111" s="508"/>
      <c r="BW111" s="508"/>
      <c r="BX111" s="508"/>
      <c r="BY111" s="508"/>
      <c r="BZ111" s="508"/>
      <c r="CA111" s="508"/>
      <c r="CB111" s="508"/>
      <c r="CC111" s="508"/>
      <c r="CD111" s="508"/>
      <c r="CE111" s="508"/>
      <c r="CF111" s="508"/>
      <c r="CG111" s="508"/>
      <c r="CH111" s="508"/>
      <c r="CI111" s="508"/>
      <c r="CJ111" s="508"/>
      <c r="CK111" s="508"/>
      <c r="CL111" s="508"/>
      <c r="CM111" s="508"/>
      <c r="CN111" s="508"/>
      <c r="CO111" s="508"/>
      <c r="CP111" s="508"/>
      <c r="CQ111" s="508"/>
      <c r="CR111" s="508"/>
      <c r="CS111" s="508"/>
      <c r="CT111" s="508"/>
      <c r="CU111" s="508"/>
      <c r="CV111" s="508"/>
      <c r="CW111" s="508"/>
      <c r="CX111" s="509"/>
      <c r="CY111" s="509"/>
      <c r="CZ111" s="509"/>
      <c r="DA111" s="510"/>
      <c r="DB111" s="511"/>
      <c r="DC111" s="511"/>
      <c r="DD111" s="511"/>
      <c r="DE111" s="511"/>
      <c r="DF111" s="511"/>
      <c r="DG111" s="511"/>
      <c r="DH111" s="511"/>
      <c r="DI111" s="511"/>
      <c r="DJ111" s="511"/>
      <c r="DK111" s="501">
        <f t="shared" si="14"/>
        <v>117667000</v>
      </c>
      <c r="DL111" s="502">
        <f t="shared" si="15"/>
        <v>0</v>
      </c>
      <c r="DM111" s="503">
        <f t="shared" si="20"/>
        <v>117667000</v>
      </c>
      <c r="DN111" s="404">
        <f t="shared" si="17"/>
        <v>-78916247475</v>
      </c>
      <c r="DY111" s="504"/>
    </row>
    <row r="112" spans="1:129" ht="18" customHeight="1" x14ac:dyDescent="0.5">
      <c r="A112" s="399" t="str">
        <f t="shared" si="16"/>
        <v>25</v>
      </c>
      <c r="B112" s="493">
        <v>250003</v>
      </c>
      <c r="C112" s="494" t="s">
        <v>896</v>
      </c>
      <c r="D112" s="506">
        <v>5022070092</v>
      </c>
      <c r="E112" s="495">
        <v>0</v>
      </c>
      <c r="F112" s="507"/>
      <c r="G112" s="507"/>
      <c r="H112" s="507"/>
      <c r="I112" s="507"/>
      <c r="J112" s="507"/>
      <c r="K112" s="508"/>
      <c r="L112" s="508"/>
      <c r="M112" s="508"/>
      <c r="N112" s="508"/>
      <c r="O112" s="508"/>
      <c r="P112" s="508"/>
      <c r="Q112" s="508"/>
      <c r="R112" s="508"/>
      <c r="S112" s="508"/>
      <c r="T112" s="508"/>
      <c r="U112" s="508"/>
      <c r="V112" s="508"/>
      <c r="W112" s="508"/>
      <c r="X112" s="508"/>
      <c r="Y112" s="508"/>
      <c r="Z112" s="508"/>
      <c r="AA112" s="508"/>
      <c r="AB112" s="508"/>
      <c r="AC112" s="508"/>
      <c r="AD112" s="508"/>
      <c r="AE112" s="508"/>
      <c r="AF112" s="508"/>
      <c r="AG112" s="508"/>
      <c r="AH112" s="496">
        <f>D112-E112</f>
        <v>5022070092</v>
      </c>
      <c r="AI112" s="496"/>
      <c r="AJ112" s="496"/>
      <c r="AK112" s="496"/>
      <c r="AL112" s="496"/>
      <c r="AM112" s="496"/>
      <c r="AN112" s="496"/>
      <c r="AO112" s="508"/>
      <c r="AP112" s="508"/>
      <c r="AQ112" s="508"/>
      <c r="AR112" s="508"/>
      <c r="AS112" s="508"/>
      <c r="AT112" s="508"/>
      <c r="AU112" s="508"/>
      <c r="AV112" s="508"/>
      <c r="AW112" s="508"/>
      <c r="AX112" s="508"/>
      <c r="AY112" s="508"/>
      <c r="AZ112" s="508"/>
      <c r="BA112" s="508"/>
      <c r="BB112" s="508"/>
      <c r="BC112" s="508"/>
      <c r="BD112" s="508"/>
      <c r="BE112" s="508"/>
      <c r="BF112" s="508"/>
      <c r="BG112" s="508"/>
      <c r="BH112" s="508"/>
      <c r="BI112" s="508"/>
      <c r="BJ112" s="508"/>
      <c r="BK112" s="508"/>
      <c r="BL112" s="508"/>
      <c r="BM112" s="508"/>
      <c r="BN112" s="508"/>
      <c r="BO112" s="508"/>
      <c r="BP112" s="508"/>
      <c r="BQ112" s="508"/>
      <c r="BR112" s="508"/>
      <c r="BS112" s="508"/>
      <c r="BT112" s="508"/>
      <c r="BU112" s="508"/>
      <c r="BV112" s="508"/>
      <c r="BW112" s="508"/>
      <c r="BX112" s="508"/>
      <c r="BY112" s="508"/>
      <c r="BZ112" s="508"/>
      <c r="CA112" s="508"/>
      <c r="CB112" s="508"/>
      <c r="CC112" s="508"/>
      <c r="CD112" s="508"/>
      <c r="CE112" s="508"/>
      <c r="CF112" s="508"/>
      <c r="CG112" s="508"/>
      <c r="CH112" s="508"/>
      <c r="CI112" s="508"/>
      <c r="CJ112" s="508"/>
      <c r="CK112" s="508"/>
      <c r="CL112" s="508"/>
      <c r="CM112" s="508"/>
      <c r="CN112" s="508"/>
      <c r="CO112" s="508"/>
      <c r="CP112" s="508"/>
      <c r="CQ112" s="508"/>
      <c r="CR112" s="508"/>
      <c r="CS112" s="508"/>
      <c r="CT112" s="508"/>
      <c r="CU112" s="508"/>
      <c r="CV112" s="508"/>
      <c r="CW112" s="508"/>
      <c r="CX112" s="509"/>
      <c r="CY112" s="509"/>
      <c r="CZ112" s="509"/>
      <c r="DA112" s="510"/>
      <c r="DB112" s="511"/>
      <c r="DC112" s="511"/>
      <c r="DD112" s="511"/>
      <c r="DE112" s="511"/>
      <c r="DF112" s="511"/>
      <c r="DG112" s="511"/>
      <c r="DH112" s="511"/>
      <c r="DI112" s="511"/>
      <c r="DJ112" s="511"/>
      <c r="DK112" s="501">
        <f t="shared" si="14"/>
        <v>5022070092</v>
      </c>
      <c r="DL112" s="502">
        <f t="shared" si="15"/>
        <v>0</v>
      </c>
      <c r="DM112" s="503">
        <f t="shared" si="20"/>
        <v>5022070092</v>
      </c>
      <c r="DN112" s="404">
        <f t="shared" si="17"/>
        <v>-32536546668</v>
      </c>
      <c r="DY112" s="504"/>
    </row>
    <row r="113" spans="1:129" ht="18" customHeight="1" x14ac:dyDescent="0.5">
      <c r="A113" s="399" t="str">
        <f t="shared" si="16"/>
        <v>25</v>
      </c>
      <c r="B113" s="493">
        <v>250004</v>
      </c>
      <c r="C113" s="494" t="s">
        <v>897</v>
      </c>
      <c r="D113" s="506">
        <v>6793743066</v>
      </c>
      <c r="E113" s="495">
        <v>0</v>
      </c>
      <c r="F113" s="507"/>
      <c r="G113" s="507"/>
      <c r="H113" s="507"/>
      <c r="I113" s="507"/>
      <c r="J113" s="507"/>
      <c r="K113" s="508"/>
      <c r="L113" s="508"/>
      <c r="M113" s="508"/>
      <c r="N113" s="508"/>
      <c r="O113" s="508"/>
      <c r="P113" s="508"/>
      <c r="Q113" s="508"/>
      <c r="R113" s="508"/>
      <c r="S113" s="508"/>
      <c r="T113" s="508"/>
      <c r="U113" s="508"/>
      <c r="V113" s="508"/>
      <c r="W113" s="508"/>
      <c r="X113" s="508"/>
      <c r="Y113" s="508"/>
      <c r="Z113" s="508"/>
      <c r="AA113" s="508"/>
      <c r="AB113" s="508"/>
      <c r="AC113" s="508"/>
      <c r="AD113" s="508"/>
      <c r="AE113" s="508"/>
      <c r="AF113" s="508"/>
      <c r="AG113" s="508"/>
      <c r="AH113" s="496"/>
      <c r="AI113" s="496">
        <f>D113-E113</f>
        <v>6793743066</v>
      </c>
      <c r="AJ113" s="496"/>
      <c r="AK113" s="496"/>
      <c r="AL113" s="496"/>
      <c r="AM113" s="496"/>
      <c r="AN113" s="496"/>
      <c r="AO113" s="508"/>
      <c r="AP113" s="508"/>
      <c r="AQ113" s="508"/>
      <c r="AR113" s="508"/>
      <c r="AS113" s="508"/>
      <c r="AT113" s="508"/>
      <c r="AU113" s="508"/>
      <c r="AV113" s="508"/>
      <c r="AW113" s="508"/>
      <c r="AX113" s="508"/>
      <c r="AY113" s="508"/>
      <c r="AZ113" s="508"/>
      <c r="BA113" s="508"/>
      <c r="BB113" s="508"/>
      <c r="BC113" s="508"/>
      <c r="BD113" s="508"/>
      <c r="BE113" s="508"/>
      <c r="BF113" s="508"/>
      <c r="BG113" s="508"/>
      <c r="BH113" s="508"/>
      <c r="BI113" s="508"/>
      <c r="BJ113" s="508"/>
      <c r="BK113" s="508"/>
      <c r="BL113" s="508"/>
      <c r="BM113" s="508"/>
      <c r="BN113" s="508"/>
      <c r="BO113" s="508"/>
      <c r="BP113" s="508"/>
      <c r="BQ113" s="508"/>
      <c r="BR113" s="508"/>
      <c r="BS113" s="508"/>
      <c r="BT113" s="508"/>
      <c r="BU113" s="508"/>
      <c r="BV113" s="508"/>
      <c r="BW113" s="508"/>
      <c r="BX113" s="508"/>
      <c r="BY113" s="508"/>
      <c r="BZ113" s="508"/>
      <c r="CA113" s="508"/>
      <c r="CB113" s="508"/>
      <c r="CC113" s="508"/>
      <c r="CD113" s="508"/>
      <c r="CE113" s="508"/>
      <c r="CF113" s="508"/>
      <c r="CG113" s="508"/>
      <c r="CH113" s="508"/>
      <c r="CI113" s="508"/>
      <c r="CJ113" s="508"/>
      <c r="CK113" s="508"/>
      <c r="CL113" s="508"/>
      <c r="CM113" s="508"/>
      <c r="CN113" s="508"/>
      <c r="CO113" s="508"/>
      <c r="CP113" s="508"/>
      <c r="CQ113" s="508"/>
      <c r="CR113" s="508"/>
      <c r="CS113" s="508"/>
      <c r="CT113" s="508"/>
      <c r="CU113" s="508"/>
      <c r="CV113" s="508"/>
      <c r="CW113" s="508"/>
      <c r="CX113" s="509"/>
      <c r="CY113" s="509"/>
      <c r="CZ113" s="509"/>
      <c r="DA113" s="510"/>
      <c r="DB113" s="511"/>
      <c r="DC113" s="511"/>
      <c r="DD113" s="511"/>
      <c r="DE113" s="511"/>
      <c r="DF113" s="511"/>
      <c r="DG113" s="511"/>
      <c r="DH113" s="511"/>
      <c r="DI113" s="511"/>
      <c r="DJ113" s="511"/>
      <c r="DK113" s="501">
        <f t="shared" si="14"/>
        <v>6793743066</v>
      </c>
      <c r="DL113" s="502">
        <f t="shared" si="15"/>
        <v>0</v>
      </c>
      <c r="DM113" s="503">
        <f t="shared" si="20"/>
        <v>6793743066</v>
      </c>
      <c r="DN113" s="404">
        <f t="shared" si="17"/>
        <v>-43983961786</v>
      </c>
      <c r="DY113" s="504"/>
    </row>
    <row r="114" spans="1:129" ht="18" customHeight="1" x14ac:dyDescent="0.5">
      <c r="A114" s="399" t="str">
        <f t="shared" si="16"/>
        <v>25</v>
      </c>
      <c r="B114" s="493">
        <v>250005</v>
      </c>
      <c r="C114" s="494" t="s">
        <v>898</v>
      </c>
      <c r="D114" s="506">
        <v>2000650000</v>
      </c>
      <c r="E114" s="495">
        <v>0</v>
      </c>
      <c r="F114" s="507"/>
      <c r="G114" s="507"/>
      <c r="H114" s="507"/>
      <c r="I114" s="507"/>
      <c r="J114" s="507"/>
      <c r="K114" s="508"/>
      <c r="L114" s="508"/>
      <c r="M114" s="508"/>
      <c r="N114" s="508"/>
      <c r="O114" s="508"/>
      <c r="P114" s="508"/>
      <c r="Q114" s="508"/>
      <c r="R114" s="508"/>
      <c r="S114" s="508"/>
      <c r="T114" s="508"/>
      <c r="U114" s="508"/>
      <c r="V114" s="508"/>
      <c r="W114" s="508"/>
      <c r="X114" s="508">
        <f>D114-E114</f>
        <v>2000650000</v>
      </c>
      <c r="Y114" s="508"/>
      <c r="Z114" s="508"/>
      <c r="AA114" s="508"/>
      <c r="AB114" s="508"/>
      <c r="AC114" s="508"/>
      <c r="AD114" s="508"/>
      <c r="AE114" s="508"/>
      <c r="AF114" s="508"/>
      <c r="AG114" s="508"/>
      <c r="AH114" s="496"/>
      <c r="AI114" s="496"/>
      <c r="AJ114" s="496"/>
      <c r="AK114" s="496"/>
      <c r="AL114" s="496"/>
      <c r="AM114" s="496"/>
      <c r="AN114" s="496"/>
      <c r="AO114" s="508"/>
      <c r="AP114" s="508"/>
      <c r="AQ114" s="508"/>
      <c r="AR114" s="508"/>
      <c r="AS114" s="508"/>
      <c r="AT114" s="508"/>
      <c r="AU114" s="508"/>
      <c r="AV114" s="508"/>
      <c r="AW114" s="508"/>
      <c r="AX114" s="508"/>
      <c r="AY114" s="508"/>
      <c r="AZ114" s="508"/>
      <c r="BA114" s="508"/>
      <c r="BB114" s="508"/>
      <c r="BC114" s="508"/>
      <c r="BD114" s="508"/>
      <c r="BE114" s="508"/>
      <c r="BF114" s="508"/>
      <c r="BG114" s="508"/>
      <c r="BH114" s="508"/>
      <c r="BI114" s="508"/>
      <c r="BJ114" s="508"/>
      <c r="BK114" s="508"/>
      <c r="BL114" s="508"/>
      <c r="BM114" s="508"/>
      <c r="BN114" s="508"/>
      <c r="BO114" s="508"/>
      <c r="BP114" s="508"/>
      <c r="BQ114" s="508"/>
      <c r="BR114" s="508"/>
      <c r="BS114" s="508"/>
      <c r="BT114" s="508"/>
      <c r="BU114" s="508"/>
      <c r="BV114" s="508"/>
      <c r="BW114" s="508"/>
      <c r="BX114" s="508"/>
      <c r="BY114" s="508"/>
      <c r="BZ114" s="508"/>
      <c r="CA114" s="508"/>
      <c r="CB114" s="508"/>
      <c r="CC114" s="508"/>
      <c r="CD114" s="508"/>
      <c r="CE114" s="508"/>
      <c r="CF114" s="508"/>
      <c r="CG114" s="508"/>
      <c r="CH114" s="508"/>
      <c r="CI114" s="508"/>
      <c r="CJ114" s="508"/>
      <c r="CK114" s="508"/>
      <c r="CL114" s="508"/>
      <c r="CM114" s="508"/>
      <c r="CN114" s="508"/>
      <c r="CO114" s="508"/>
      <c r="CP114" s="508"/>
      <c r="CQ114" s="508"/>
      <c r="CR114" s="508"/>
      <c r="CS114" s="508"/>
      <c r="CT114" s="508"/>
      <c r="CU114" s="508"/>
      <c r="CV114" s="508"/>
      <c r="CW114" s="508"/>
      <c r="CX114" s="509"/>
      <c r="CY114" s="509"/>
      <c r="CZ114" s="509"/>
      <c r="DA114" s="510"/>
      <c r="DB114" s="511"/>
      <c r="DC114" s="511"/>
      <c r="DD114" s="511"/>
      <c r="DE114" s="511"/>
      <c r="DF114" s="511"/>
      <c r="DG114" s="511"/>
      <c r="DH114" s="511"/>
      <c r="DI114" s="511"/>
      <c r="DJ114" s="511"/>
      <c r="DK114" s="501">
        <f t="shared" si="14"/>
        <v>2000650000</v>
      </c>
      <c r="DL114" s="502">
        <f t="shared" si="15"/>
        <v>0</v>
      </c>
      <c r="DM114" s="503">
        <f t="shared" si="20"/>
        <v>2000650000</v>
      </c>
      <c r="DN114" s="404">
        <f t="shared" si="17"/>
        <v>771679886</v>
      </c>
      <c r="DY114" s="504"/>
    </row>
    <row r="115" spans="1:129" ht="18" customHeight="1" x14ac:dyDescent="0.5">
      <c r="A115" s="399" t="str">
        <f t="shared" si="16"/>
        <v>25</v>
      </c>
      <c r="B115" s="493">
        <v>250021</v>
      </c>
      <c r="C115" s="494" t="s">
        <v>899</v>
      </c>
      <c r="D115" s="505">
        <v>0</v>
      </c>
      <c r="E115" s="517">
        <v>6357562839</v>
      </c>
      <c r="F115" s="507"/>
      <c r="G115" s="507"/>
      <c r="H115" s="507"/>
      <c r="I115" s="507"/>
      <c r="J115" s="507"/>
      <c r="K115" s="508"/>
      <c r="L115" s="508"/>
      <c r="M115" s="508"/>
      <c r="N115" s="508"/>
      <c r="O115" s="508"/>
      <c r="P115" s="508"/>
      <c r="Q115" s="508"/>
      <c r="R115" s="508"/>
      <c r="S115" s="508"/>
      <c r="T115" s="508"/>
      <c r="U115" s="508"/>
      <c r="V115" s="508"/>
      <c r="W115" s="508"/>
      <c r="X115" s="508"/>
      <c r="Y115" s="508"/>
      <c r="Z115" s="508"/>
      <c r="AA115" s="508"/>
      <c r="AB115" s="508"/>
      <c r="AC115" s="508"/>
      <c r="AD115" s="508"/>
      <c r="AE115" s="508"/>
      <c r="AF115" s="508"/>
      <c r="AG115" s="508"/>
      <c r="AH115" s="496"/>
      <c r="AI115" s="551">
        <f>D115-E115</f>
        <v>-6357562839</v>
      </c>
      <c r="AJ115" s="496"/>
      <c r="AK115" s="496"/>
      <c r="AL115" s="496"/>
      <c r="AM115" s="496"/>
      <c r="AN115" s="496"/>
      <c r="AO115" s="508"/>
      <c r="AP115" s="508"/>
      <c r="AQ115" s="508"/>
      <c r="AR115" s="508"/>
      <c r="AS115" s="508"/>
      <c r="AT115" s="508"/>
      <c r="AU115" s="508"/>
      <c r="AV115" s="508"/>
      <c r="AW115" s="508"/>
      <c r="AX115" s="508"/>
      <c r="AY115" s="508"/>
      <c r="AZ115" s="508"/>
      <c r="BA115" s="508"/>
      <c r="BB115" s="508"/>
      <c r="BC115" s="508"/>
      <c r="BD115" s="508"/>
      <c r="BE115" s="508"/>
      <c r="BF115" s="508"/>
      <c r="BG115" s="508"/>
      <c r="BH115" s="508"/>
      <c r="BI115" s="508"/>
      <c r="BJ115" s="508"/>
      <c r="BK115" s="508"/>
      <c r="BL115" s="508"/>
      <c r="BM115" s="508"/>
      <c r="BN115" s="508"/>
      <c r="BO115" s="508"/>
      <c r="BP115" s="508"/>
      <c r="BQ115" s="508"/>
      <c r="BR115" s="508"/>
      <c r="BS115" s="508"/>
      <c r="BT115" s="508"/>
      <c r="BU115" s="508"/>
      <c r="BV115" s="508"/>
      <c r="BW115" s="508"/>
      <c r="BX115" s="508"/>
      <c r="BY115" s="508"/>
      <c r="BZ115" s="508"/>
      <c r="CA115" s="508"/>
      <c r="CB115" s="508"/>
      <c r="CC115" s="508"/>
      <c r="CD115" s="508"/>
      <c r="CE115" s="508"/>
      <c r="CF115" s="508"/>
      <c r="CG115" s="508"/>
      <c r="CH115" s="508"/>
      <c r="CI115" s="508"/>
      <c r="CJ115" s="508"/>
      <c r="CK115" s="508"/>
      <c r="CL115" s="508"/>
      <c r="CM115" s="508"/>
      <c r="CN115" s="508"/>
      <c r="CO115" s="508"/>
      <c r="CP115" s="508"/>
      <c r="CQ115" s="508"/>
      <c r="CR115" s="508"/>
      <c r="CS115" s="508"/>
      <c r="CT115" s="508"/>
      <c r="CU115" s="508"/>
      <c r="CV115" s="508"/>
      <c r="CW115" s="508"/>
      <c r="CX115" s="509"/>
      <c r="CY115" s="509"/>
      <c r="CZ115" s="509"/>
      <c r="DA115" s="510"/>
      <c r="DB115" s="511"/>
      <c r="DC115" s="511"/>
      <c r="DD115" s="511"/>
      <c r="DE115" s="511"/>
      <c r="DF115" s="511"/>
      <c r="DG115" s="511"/>
      <c r="DH115" s="511"/>
      <c r="DI115" s="511"/>
      <c r="DJ115" s="511"/>
      <c r="DK115" s="501">
        <f t="shared" si="14"/>
        <v>-6357562839</v>
      </c>
      <c r="DL115" s="502">
        <f t="shared" si="15"/>
        <v>0</v>
      </c>
      <c r="DM115" s="503">
        <f t="shared" si="20"/>
        <v>-6357562839</v>
      </c>
      <c r="DN115" s="404">
        <f t="shared" si="17"/>
        <v>-145314817927</v>
      </c>
      <c r="DY115" s="504"/>
    </row>
    <row r="116" spans="1:129" ht="18" customHeight="1" x14ac:dyDescent="0.5">
      <c r="A116" s="399" t="str">
        <f t="shared" si="16"/>
        <v>26</v>
      </c>
      <c r="B116" s="493">
        <v>260002</v>
      </c>
      <c r="C116" s="494" t="s">
        <v>900</v>
      </c>
      <c r="D116" s="506">
        <v>24037861460</v>
      </c>
      <c r="E116" s="495">
        <v>0</v>
      </c>
      <c r="F116" s="507"/>
      <c r="G116" s="507"/>
      <c r="H116" s="507"/>
      <c r="I116" s="507"/>
      <c r="J116" s="507"/>
      <c r="K116" s="508"/>
      <c r="L116" s="508"/>
      <c r="M116" s="508"/>
      <c r="N116" s="508"/>
      <c r="O116" s="508"/>
      <c r="P116" s="508"/>
      <c r="Q116" s="508"/>
      <c r="R116" s="508"/>
      <c r="S116" s="508"/>
      <c r="T116" s="508"/>
      <c r="U116" s="508"/>
      <c r="V116" s="508"/>
      <c r="W116" s="508"/>
      <c r="X116" s="508"/>
      <c r="Y116" s="508"/>
      <c r="Z116" s="508"/>
      <c r="AA116" s="508"/>
      <c r="AB116" s="508"/>
      <c r="AC116" s="508"/>
      <c r="AD116" s="508"/>
      <c r="AE116" s="508"/>
      <c r="AF116" s="508"/>
      <c r="AG116" s="508"/>
      <c r="AH116" s="496"/>
      <c r="AI116" s="496"/>
      <c r="AJ116" s="496"/>
      <c r="AK116" s="496">
        <f>D116-E116</f>
        <v>24037861460</v>
      </c>
      <c r="AL116" s="496"/>
      <c r="AM116" s="496"/>
      <c r="AN116" s="496"/>
      <c r="AO116" s="508"/>
      <c r="AP116" s="508"/>
      <c r="AQ116" s="508"/>
      <c r="AR116" s="508"/>
      <c r="AS116" s="508"/>
      <c r="AT116" s="508"/>
      <c r="AU116" s="508"/>
      <c r="AV116" s="508"/>
      <c r="AW116" s="508"/>
      <c r="AX116" s="508"/>
      <c r="AY116" s="508"/>
      <c r="AZ116" s="508"/>
      <c r="BA116" s="508"/>
      <c r="BB116" s="508"/>
      <c r="BC116" s="508"/>
      <c r="BD116" s="508"/>
      <c r="BE116" s="508"/>
      <c r="BF116" s="508"/>
      <c r="BG116" s="508"/>
      <c r="BH116" s="508"/>
      <c r="BI116" s="508"/>
      <c r="BJ116" s="508"/>
      <c r="BK116" s="508"/>
      <c r="BL116" s="508"/>
      <c r="BM116" s="508"/>
      <c r="BN116" s="508"/>
      <c r="BO116" s="508"/>
      <c r="BP116" s="508"/>
      <c r="BQ116" s="508"/>
      <c r="BR116" s="508"/>
      <c r="BS116" s="508"/>
      <c r="BT116" s="508"/>
      <c r="BU116" s="508"/>
      <c r="BV116" s="508"/>
      <c r="BW116" s="508"/>
      <c r="BX116" s="508"/>
      <c r="BY116" s="508"/>
      <c r="BZ116" s="508"/>
      <c r="CA116" s="508"/>
      <c r="CB116" s="508"/>
      <c r="CC116" s="508"/>
      <c r="CD116" s="508"/>
      <c r="CE116" s="508"/>
      <c r="CF116" s="508"/>
      <c r="CG116" s="508"/>
      <c r="CH116" s="508"/>
      <c r="CI116" s="508"/>
      <c r="CJ116" s="508"/>
      <c r="CK116" s="508"/>
      <c r="CL116" s="508"/>
      <c r="CM116" s="508"/>
      <c r="CN116" s="508"/>
      <c r="CO116" s="508"/>
      <c r="CP116" s="508"/>
      <c r="CQ116" s="508"/>
      <c r="CR116" s="508"/>
      <c r="CS116" s="508"/>
      <c r="CT116" s="508"/>
      <c r="CU116" s="508"/>
      <c r="CV116" s="508"/>
      <c r="CW116" s="508"/>
      <c r="CX116" s="509"/>
      <c r="CY116" s="509"/>
      <c r="CZ116" s="509"/>
      <c r="DA116" s="510"/>
      <c r="DB116" s="511"/>
      <c r="DC116" s="511"/>
      <c r="DD116" s="511"/>
      <c r="DE116" s="511"/>
      <c r="DF116" s="511"/>
      <c r="DG116" s="511"/>
      <c r="DH116" s="511"/>
      <c r="DI116" s="511"/>
      <c r="DJ116" s="511"/>
      <c r="DK116" s="501">
        <f t="shared" si="14"/>
        <v>24037861460</v>
      </c>
      <c r="DL116" s="502">
        <f t="shared" si="15"/>
        <v>0</v>
      </c>
      <c r="DM116" s="503">
        <f t="shared" si="20"/>
        <v>24037861460</v>
      </c>
      <c r="DN116" s="404">
        <f t="shared" si="17"/>
        <v>23641942015</v>
      </c>
      <c r="DY116" s="504"/>
    </row>
    <row r="117" spans="1:129" ht="18" customHeight="1" x14ac:dyDescent="0.5">
      <c r="A117" s="399" t="str">
        <f t="shared" si="16"/>
        <v>26</v>
      </c>
      <c r="B117" s="493">
        <v>260003</v>
      </c>
      <c r="C117" s="494" t="s">
        <v>901</v>
      </c>
      <c r="D117" s="506">
        <v>27965841</v>
      </c>
      <c r="E117" s="495">
        <v>0</v>
      </c>
      <c r="F117" s="507"/>
      <c r="G117" s="507"/>
      <c r="H117" s="507"/>
      <c r="I117" s="507"/>
      <c r="J117" s="507"/>
      <c r="K117" s="508"/>
      <c r="L117" s="508"/>
      <c r="M117" s="508"/>
      <c r="N117" s="508"/>
      <c r="O117" s="508"/>
      <c r="P117" s="508"/>
      <c r="Q117" s="508"/>
      <c r="R117" s="508"/>
      <c r="S117" s="508"/>
      <c r="T117" s="508"/>
      <c r="U117" s="508"/>
      <c r="V117" s="508"/>
      <c r="W117" s="508"/>
      <c r="X117" s="508"/>
      <c r="Y117" s="508"/>
      <c r="Z117" s="508"/>
      <c r="AA117" s="508"/>
      <c r="AB117" s="508"/>
      <c r="AC117" s="508"/>
      <c r="AD117" s="508"/>
      <c r="AE117" s="508"/>
      <c r="AF117" s="508"/>
      <c r="AG117" s="508"/>
      <c r="AH117" s="496"/>
      <c r="AI117" s="496"/>
      <c r="AJ117" s="496"/>
      <c r="AK117" s="496">
        <f>D117-E117</f>
        <v>27965841</v>
      </c>
      <c r="AL117" s="496"/>
      <c r="AM117" s="496"/>
      <c r="AN117" s="496"/>
      <c r="AO117" s="508"/>
      <c r="AP117" s="508"/>
      <c r="AQ117" s="508"/>
      <c r="AR117" s="508"/>
      <c r="AS117" s="508"/>
      <c r="AT117" s="508"/>
      <c r="AU117" s="508"/>
      <c r="AV117" s="508"/>
      <c r="AW117" s="508"/>
      <c r="AX117" s="508"/>
      <c r="AY117" s="508"/>
      <c r="AZ117" s="508"/>
      <c r="BA117" s="508"/>
      <c r="BB117" s="508"/>
      <c r="BC117" s="508"/>
      <c r="BD117" s="508"/>
      <c r="BE117" s="508"/>
      <c r="BF117" s="508"/>
      <c r="BG117" s="508"/>
      <c r="BH117" s="508"/>
      <c r="BI117" s="508"/>
      <c r="BJ117" s="508"/>
      <c r="BK117" s="508"/>
      <c r="BL117" s="508"/>
      <c r="BM117" s="508"/>
      <c r="BN117" s="508"/>
      <c r="BO117" s="508"/>
      <c r="BP117" s="508"/>
      <c r="BQ117" s="508"/>
      <c r="BR117" s="508"/>
      <c r="BS117" s="508"/>
      <c r="BT117" s="508"/>
      <c r="BU117" s="508"/>
      <c r="BV117" s="508"/>
      <c r="BW117" s="508"/>
      <c r="BX117" s="508"/>
      <c r="BY117" s="508"/>
      <c r="BZ117" s="508"/>
      <c r="CA117" s="508"/>
      <c r="CB117" s="508"/>
      <c r="CC117" s="508"/>
      <c r="CD117" s="508"/>
      <c r="CE117" s="508"/>
      <c r="CF117" s="508"/>
      <c r="CG117" s="508"/>
      <c r="CH117" s="508"/>
      <c r="CI117" s="508"/>
      <c r="CJ117" s="508"/>
      <c r="CK117" s="508"/>
      <c r="CL117" s="508"/>
      <c r="CM117" s="508"/>
      <c r="CN117" s="508"/>
      <c r="CO117" s="508"/>
      <c r="CP117" s="508"/>
      <c r="CQ117" s="508"/>
      <c r="CR117" s="508"/>
      <c r="CS117" s="508"/>
      <c r="CT117" s="508"/>
      <c r="CU117" s="508"/>
      <c r="CV117" s="508"/>
      <c r="CW117" s="508"/>
      <c r="CX117" s="509"/>
      <c r="CY117" s="509"/>
      <c r="CZ117" s="509"/>
      <c r="DA117" s="510"/>
      <c r="DB117" s="511"/>
      <c r="DC117" s="511"/>
      <c r="DD117" s="511"/>
      <c r="DE117" s="511"/>
      <c r="DF117" s="511"/>
      <c r="DG117" s="511"/>
      <c r="DH117" s="511"/>
      <c r="DI117" s="511"/>
      <c r="DJ117" s="511"/>
      <c r="DK117" s="501">
        <f t="shared" si="14"/>
        <v>27965841</v>
      </c>
      <c r="DL117" s="502">
        <f t="shared" si="15"/>
        <v>0</v>
      </c>
      <c r="DM117" s="503"/>
      <c r="DY117" s="504"/>
    </row>
    <row r="118" spans="1:129" ht="18" customHeight="1" x14ac:dyDescent="0.5">
      <c r="A118" s="399" t="str">
        <f t="shared" si="16"/>
        <v>26</v>
      </c>
      <c r="B118" s="493">
        <v>260004</v>
      </c>
      <c r="C118" s="494" t="s">
        <v>902</v>
      </c>
      <c r="D118" s="495">
        <v>0</v>
      </c>
      <c r="E118" s="495">
        <v>0</v>
      </c>
      <c r="F118" s="507"/>
      <c r="G118" s="507"/>
      <c r="H118" s="507"/>
      <c r="I118" s="507"/>
      <c r="J118" s="507"/>
      <c r="K118" s="508"/>
      <c r="L118" s="508"/>
      <c r="M118" s="508"/>
      <c r="N118" s="508"/>
      <c r="O118" s="508"/>
      <c r="P118" s="508"/>
      <c r="Q118" s="508"/>
      <c r="R118" s="508"/>
      <c r="S118" s="508"/>
      <c r="T118" s="508"/>
      <c r="U118" s="508"/>
      <c r="V118" s="508"/>
      <c r="W118" s="508"/>
      <c r="X118" s="508"/>
      <c r="Y118" s="508"/>
      <c r="Z118" s="508"/>
      <c r="AA118" s="508"/>
      <c r="AB118" s="508"/>
      <c r="AC118" s="508"/>
      <c r="AD118" s="508"/>
      <c r="AE118" s="508"/>
      <c r="AF118" s="508"/>
      <c r="AG118" s="508"/>
      <c r="AH118" s="496"/>
      <c r="AI118" s="496"/>
      <c r="AJ118" s="496"/>
      <c r="AK118" s="496"/>
      <c r="AL118" s="496"/>
      <c r="AM118" s="496"/>
      <c r="AN118" s="496"/>
      <c r="AO118" s="508"/>
      <c r="AP118" s="508"/>
      <c r="AQ118" s="508"/>
      <c r="AR118" s="508"/>
      <c r="AS118" s="508"/>
      <c r="AT118" s="508"/>
      <c r="AU118" s="508"/>
      <c r="AV118" s="508"/>
      <c r="AW118" s="508"/>
      <c r="AX118" s="508"/>
      <c r="AY118" s="508"/>
      <c r="AZ118" s="508"/>
      <c r="BA118" s="508"/>
      <c r="BB118" s="508"/>
      <c r="BC118" s="508"/>
      <c r="BD118" s="508"/>
      <c r="BE118" s="508"/>
      <c r="BF118" s="508"/>
      <c r="BG118" s="508"/>
      <c r="BH118" s="508"/>
      <c r="BI118" s="508"/>
      <c r="BJ118" s="508"/>
      <c r="BK118" s="508"/>
      <c r="BL118" s="508"/>
      <c r="BM118" s="508"/>
      <c r="BN118" s="552"/>
      <c r="BO118" s="508"/>
      <c r="BP118" s="552"/>
      <c r="BQ118" s="508"/>
      <c r="BR118" s="508"/>
      <c r="BS118" s="508"/>
      <c r="BT118" s="508"/>
      <c r="BU118" s="508"/>
      <c r="BV118" s="508"/>
      <c r="BW118" s="508"/>
      <c r="BX118" s="508"/>
      <c r="BY118" s="508"/>
      <c r="BZ118" s="508"/>
      <c r="CA118" s="508"/>
      <c r="CB118" s="508"/>
      <c r="CC118" s="508"/>
      <c r="CD118" s="508"/>
      <c r="CE118" s="508"/>
      <c r="CF118" s="508"/>
      <c r="CG118" s="508"/>
      <c r="CH118" s="508"/>
      <c r="CI118" s="508"/>
      <c r="CJ118" s="508"/>
      <c r="CK118" s="508"/>
      <c r="CL118" s="508"/>
      <c r="CM118" s="508"/>
      <c r="CN118" s="508"/>
      <c r="CO118" s="508"/>
      <c r="CP118" s="508"/>
      <c r="CQ118" s="508"/>
      <c r="CR118" s="508"/>
      <c r="CS118" s="508"/>
      <c r="CT118" s="508"/>
      <c r="CU118" s="508"/>
      <c r="CV118" s="508"/>
      <c r="CW118" s="508"/>
      <c r="CX118" s="509"/>
      <c r="CY118" s="509"/>
      <c r="CZ118" s="509"/>
      <c r="DA118" s="510"/>
      <c r="DB118" s="511"/>
      <c r="DC118" s="511"/>
      <c r="DD118" s="511"/>
      <c r="DE118" s="511"/>
      <c r="DF118" s="511"/>
      <c r="DG118" s="511"/>
      <c r="DH118" s="511"/>
      <c r="DI118" s="511"/>
      <c r="DJ118" s="511"/>
      <c r="DK118" s="501">
        <f t="shared" si="14"/>
        <v>0</v>
      </c>
      <c r="DL118" s="502">
        <f t="shared" si="15"/>
        <v>0</v>
      </c>
      <c r="DM118" s="503">
        <f>SUM(F118:DJ118)</f>
        <v>0</v>
      </c>
      <c r="DN118" s="404">
        <f>+DM118-E111-D111</f>
        <v>-117667000</v>
      </c>
      <c r="DY118" s="504"/>
    </row>
    <row r="119" spans="1:129" ht="18" customHeight="1" x14ac:dyDescent="0.5">
      <c r="A119" s="399" t="str">
        <f t="shared" si="16"/>
        <v>26</v>
      </c>
      <c r="B119" s="493">
        <v>260005</v>
      </c>
      <c r="C119" s="494" t="s">
        <v>903</v>
      </c>
      <c r="D119" s="495">
        <v>0</v>
      </c>
      <c r="E119" s="495">
        <v>0</v>
      </c>
      <c r="F119" s="507"/>
      <c r="G119" s="507"/>
      <c r="H119" s="507"/>
      <c r="I119" s="507"/>
      <c r="J119" s="507"/>
      <c r="K119" s="508"/>
      <c r="L119" s="508"/>
      <c r="M119" s="508"/>
      <c r="N119" s="508"/>
      <c r="O119" s="508"/>
      <c r="P119" s="508"/>
      <c r="Q119" s="508"/>
      <c r="R119" s="508"/>
      <c r="S119" s="508"/>
      <c r="T119" s="508"/>
      <c r="U119" s="508"/>
      <c r="V119" s="508"/>
      <c r="W119" s="508"/>
      <c r="X119" s="508"/>
      <c r="Y119" s="508"/>
      <c r="Z119" s="508"/>
      <c r="AA119" s="508"/>
      <c r="AB119" s="508"/>
      <c r="AC119" s="508"/>
      <c r="AD119" s="508"/>
      <c r="AE119" s="508"/>
      <c r="AF119" s="508"/>
      <c r="AG119" s="508"/>
      <c r="AH119" s="496"/>
      <c r="AI119" s="496"/>
      <c r="AJ119" s="496"/>
      <c r="AK119" s="496"/>
      <c r="AL119" s="496"/>
      <c r="AM119" s="496"/>
      <c r="AN119" s="496"/>
      <c r="AO119" s="508"/>
      <c r="AP119" s="508"/>
      <c r="AQ119" s="508"/>
      <c r="AR119" s="508"/>
      <c r="AS119" s="508"/>
      <c r="AT119" s="508"/>
      <c r="AU119" s="508"/>
      <c r="AV119" s="508"/>
      <c r="AW119" s="508"/>
      <c r="AX119" s="508"/>
      <c r="AY119" s="508"/>
      <c r="AZ119" s="508"/>
      <c r="BA119" s="508"/>
      <c r="BB119" s="508"/>
      <c r="BC119" s="508"/>
      <c r="BD119" s="508"/>
      <c r="BE119" s="508"/>
      <c r="BF119" s="508"/>
      <c r="BG119" s="508"/>
      <c r="BH119" s="508"/>
      <c r="BI119" s="508"/>
      <c r="BJ119" s="508"/>
      <c r="BK119" s="508"/>
      <c r="BL119" s="508"/>
      <c r="BM119" s="508"/>
      <c r="BN119" s="518"/>
      <c r="BO119" s="518"/>
      <c r="BP119" s="518"/>
      <c r="BQ119" s="508"/>
      <c r="BR119" s="508"/>
      <c r="BS119" s="508"/>
      <c r="BT119" s="508"/>
      <c r="BU119" s="508"/>
      <c r="BV119" s="508"/>
      <c r="BW119" s="508"/>
      <c r="BX119" s="508"/>
      <c r="BY119" s="508"/>
      <c r="BZ119" s="508"/>
      <c r="CA119" s="508"/>
      <c r="CB119" s="508"/>
      <c r="CC119" s="508"/>
      <c r="CD119" s="508"/>
      <c r="CE119" s="508"/>
      <c r="CF119" s="508"/>
      <c r="CG119" s="508"/>
      <c r="CH119" s="508"/>
      <c r="CI119" s="508"/>
      <c r="CJ119" s="508"/>
      <c r="CK119" s="508"/>
      <c r="CL119" s="508"/>
      <c r="CM119" s="508"/>
      <c r="CN119" s="508"/>
      <c r="CO119" s="508"/>
      <c r="CP119" s="508"/>
      <c r="CQ119" s="508"/>
      <c r="CR119" s="508"/>
      <c r="CS119" s="508"/>
      <c r="CT119" s="508"/>
      <c r="CU119" s="508"/>
      <c r="CV119" s="508"/>
      <c r="CW119" s="508"/>
      <c r="CX119" s="509"/>
      <c r="CY119" s="509"/>
      <c r="CZ119" s="509"/>
      <c r="DA119" s="510"/>
      <c r="DB119" s="511"/>
      <c r="DC119" s="511"/>
      <c r="DD119" s="511"/>
      <c r="DE119" s="511"/>
      <c r="DF119" s="511"/>
      <c r="DG119" s="511"/>
      <c r="DH119" s="511"/>
      <c r="DI119" s="511"/>
      <c r="DJ119" s="511"/>
      <c r="DK119" s="501">
        <f t="shared" si="14"/>
        <v>0</v>
      </c>
      <c r="DL119" s="502">
        <f t="shared" si="15"/>
        <v>0</v>
      </c>
      <c r="DM119" s="503">
        <f>SUM(F119:DJ119)</f>
        <v>0</v>
      </c>
      <c r="DN119" s="404">
        <f>+DM119-E112-D112</f>
        <v>-5022070092</v>
      </c>
      <c r="DY119" s="504"/>
    </row>
    <row r="120" spans="1:129" ht="18" customHeight="1" x14ac:dyDescent="0.5">
      <c r="A120" s="399">
        <v>27</v>
      </c>
      <c r="B120" s="493">
        <v>270004</v>
      </c>
      <c r="C120" s="494" t="s">
        <v>904</v>
      </c>
      <c r="D120" s="506">
        <v>214369984374</v>
      </c>
      <c r="E120" s="495">
        <v>0</v>
      </c>
      <c r="F120" s="507"/>
      <c r="G120" s="507"/>
      <c r="H120" s="507"/>
      <c r="I120" s="507"/>
      <c r="J120" s="507"/>
      <c r="K120" s="508"/>
      <c r="L120" s="508"/>
      <c r="M120" s="508"/>
      <c r="N120" s="508"/>
      <c r="O120" s="508"/>
      <c r="P120" s="508"/>
      <c r="Q120" s="508"/>
      <c r="R120" s="508"/>
      <c r="S120" s="508"/>
      <c r="T120" s="508"/>
      <c r="U120" s="508"/>
      <c r="V120" s="508"/>
      <c r="W120" s="508"/>
      <c r="X120" s="508"/>
      <c r="Y120" s="508"/>
      <c r="Z120" s="508"/>
      <c r="AA120" s="508"/>
      <c r="AB120" s="508"/>
      <c r="AC120" s="508"/>
      <c r="AD120" s="508"/>
      <c r="AE120" s="508"/>
      <c r="AF120" s="508"/>
      <c r="AG120" s="508"/>
      <c r="AH120" s="496"/>
      <c r="AI120" s="496"/>
      <c r="AJ120" s="496"/>
      <c r="AK120" s="496"/>
      <c r="AL120" s="496"/>
      <c r="AM120" s="496"/>
      <c r="AN120" s="496"/>
      <c r="AO120" s="508"/>
      <c r="AP120" s="508"/>
      <c r="AQ120" s="508"/>
      <c r="AR120" s="508"/>
      <c r="AS120" s="508"/>
      <c r="AT120" s="508"/>
      <c r="AU120" s="508"/>
      <c r="AV120" s="508"/>
      <c r="AW120" s="508"/>
      <c r="AX120" s="508"/>
      <c r="AY120" s="508"/>
      <c r="AZ120" s="508"/>
      <c r="BA120" s="508"/>
      <c r="BB120" s="508"/>
      <c r="BC120" s="508"/>
      <c r="BD120" s="508"/>
      <c r="BE120" s="508"/>
      <c r="BF120" s="508"/>
      <c r="BG120" s="508"/>
      <c r="BH120" s="508"/>
      <c r="BI120" s="508"/>
      <c r="BJ120" s="508"/>
      <c r="BK120" s="508"/>
      <c r="BL120" s="508"/>
      <c r="BM120" s="508"/>
      <c r="BN120" s="552"/>
      <c r="BO120" s="518"/>
      <c r="BP120" s="518">
        <f>-D120</f>
        <v>-214369984374</v>
      </c>
      <c r="BQ120" s="508"/>
      <c r="BR120" s="508"/>
      <c r="BS120" s="508"/>
      <c r="BT120" s="508"/>
      <c r="BU120" s="508"/>
      <c r="BV120" s="508"/>
      <c r="BW120" s="508"/>
      <c r="BX120" s="508"/>
      <c r="BY120" s="508"/>
      <c r="BZ120" s="508"/>
      <c r="CA120" s="508"/>
      <c r="CB120" s="508"/>
      <c r="CC120" s="508"/>
      <c r="CD120" s="508"/>
      <c r="CE120" s="508"/>
      <c r="CF120" s="508"/>
      <c r="CG120" s="508"/>
      <c r="CH120" s="508"/>
      <c r="CI120" s="508"/>
      <c r="CJ120" s="508"/>
      <c r="CK120" s="508"/>
      <c r="CL120" s="508"/>
      <c r="CM120" s="508"/>
      <c r="CN120" s="508"/>
      <c r="CO120" s="508"/>
      <c r="CP120" s="508"/>
      <c r="CQ120" s="508"/>
      <c r="CR120" s="508"/>
      <c r="CS120" s="508"/>
      <c r="CT120" s="508"/>
      <c r="CU120" s="508"/>
      <c r="CV120" s="508"/>
      <c r="CW120" s="508"/>
      <c r="CX120" s="509"/>
      <c r="CY120" s="509"/>
      <c r="CZ120" s="509"/>
      <c r="DA120" s="510"/>
      <c r="DB120" s="511"/>
      <c r="DC120" s="511"/>
      <c r="DD120" s="511"/>
      <c r="DE120" s="511"/>
      <c r="DF120" s="511"/>
      <c r="DG120" s="511"/>
      <c r="DH120" s="511"/>
      <c r="DI120" s="511"/>
      <c r="DJ120" s="511"/>
      <c r="DK120" s="501">
        <f t="shared" si="14"/>
        <v>-214369984374</v>
      </c>
      <c r="DL120" s="502">
        <f t="shared" si="15"/>
        <v>428739968748</v>
      </c>
      <c r="DM120" s="503">
        <f>D120-E120+DK120</f>
        <v>0</v>
      </c>
      <c r="DY120" s="504"/>
    </row>
    <row r="121" spans="1:129" ht="18" customHeight="1" x14ac:dyDescent="0.5">
      <c r="A121" s="399">
        <v>27</v>
      </c>
      <c r="B121" s="493">
        <v>270005</v>
      </c>
      <c r="C121" s="494" t="s">
        <v>905</v>
      </c>
      <c r="D121" s="506">
        <v>120355620</v>
      </c>
      <c r="E121" s="495">
        <v>0</v>
      </c>
      <c r="F121" s="507"/>
      <c r="G121" s="507"/>
      <c r="H121" s="507"/>
      <c r="I121" s="507"/>
      <c r="J121" s="507"/>
      <c r="K121" s="508"/>
      <c r="L121" s="508"/>
      <c r="M121" s="508"/>
      <c r="N121" s="508"/>
      <c r="O121" s="508"/>
      <c r="P121" s="508"/>
      <c r="Q121" s="508"/>
      <c r="R121" s="508"/>
      <c r="S121" s="508"/>
      <c r="T121" s="508"/>
      <c r="U121" s="508"/>
      <c r="V121" s="508"/>
      <c r="W121" s="508">
        <f>D121-E121</f>
        <v>120355620</v>
      </c>
      <c r="X121" s="508"/>
      <c r="Y121" s="508"/>
      <c r="Z121" s="508"/>
      <c r="AA121" s="508"/>
      <c r="AB121" s="508"/>
      <c r="AC121" s="508"/>
      <c r="AD121" s="508"/>
      <c r="AE121" s="508"/>
      <c r="AF121" s="508"/>
      <c r="AG121" s="508"/>
      <c r="AH121" s="496"/>
      <c r="AI121" s="496"/>
      <c r="AJ121" s="496"/>
      <c r="AK121" s="496"/>
      <c r="AL121" s="496"/>
      <c r="AM121" s="496"/>
      <c r="AN121" s="496"/>
      <c r="AO121" s="508"/>
      <c r="AP121" s="508"/>
      <c r="AQ121" s="508"/>
      <c r="AR121" s="508"/>
      <c r="AS121" s="508"/>
      <c r="AT121" s="508"/>
      <c r="AU121" s="508"/>
      <c r="AV121" s="508"/>
      <c r="AW121" s="508"/>
      <c r="AX121" s="508"/>
      <c r="AY121" s="508"/>
      <c r="AZ121" s="508"/>
      <c r="BA121" s="508"/>
      <c r="BB121" s="508"/>
      <c r="BC121" s="508"/>
      <c r="BD121" s="508"/>
      <c r="BE121" s="508"/>
      <c r="BF121" s="508"/>
      <c r="BG121" s="508"/>
      <c r="BH121" s="508"/>
      <c r="BI121" s="508"/>
      <c r="BJ121" s="508"/>
      <c r="BK121" s="508"/>
      <c r="BL121" s="508"/>
      <c r="BM121" s="508"/>
      <c r="BN121" s="518"/>
      <c r="BO121" s="518"/>
      <c r="BP121" s="518"/>
      <c r="BQ121" s="508"/>
      <c r="BR121" s="508"/>
      <c r="BS121" s="508"/>
      <c r="BT121" s="508"/>
      <c r="BU121" s="508"/>
      <c r="BV121" s="508"/>
      <c r="BW121" s="508"/>
      <c r="BX121" s="508"/>
      <c r="BY121" s="508"/>
      <c r="BZ121" s="508"/>
      <c r="CA121" s="508"/>
      <c r="CB121" s="508"/>
      <c r="CC121" s="508"/>
      <c r="CD121" s="508"/>
      <c r="CE121" s="508"/>
      <c r="CF121" s="508"/>
      <c r="CG121" s="508"/>
      <c r="CH121" s="508"/>
      <c r="CI121" s="508"/>
      <c r="CJ121" s="508"/>
      <c r="CK121" s="508"/>
      <c r="CL121" s="508"/>
      <c r="CM121" s="508"/>
      <c r="CN121" s="508"/>
      <c r="CO121" s="508"/>
      <c r="CP121" s="508"/>
      <c r="CQ121" s="508"/>
      <c r="CR121" s="508"/>
      <c r="CS121" s="508"/>
      <c r="CT121" s="508"/>
      <c r="CU121" s="508"/>
      <c r="CV121" s="508"/>
      <c r="CW121" s="508"/>
      <c r="CX121" s="509"/>
      <c r="CY121" s="509"/>
      <c r="CZ121" s="509"/>
      <c r="DA121" s="510"/>
      <c r="DB121" s="511"/>
      <c r="DC121" s="511"/>
      <c r="DD121" s="511"/>
      <c r="DE121" s="511"/>
      <c r="DF121" s="511"/>
      <c r="DG121" s="511"/>
      <c r="DH121" s="511"/>
      <c r="DI121" s="511"/>
      <c r="DJ121" s="511"/>
      <c r="DK121" s="501">
        <f t="shared" si="14"/>
        <v>120355620</v>
      </c>
      <c r="DL121" s="502">
        <f t="shared" si="15"/>
        <v>0</v>
      </c>
      <c r="DM121" s="503"/>
      <c r="DY121" s="504"/>
    </row>
    <row r="122" spans="1:129" ht="18" customHeight="1" x14ac:dyDescent="0.5">
      <c r="A122" s="399">
        <v>27</v>
      </c>
      <c r="B122" s="493">
        <v>270006</v>
      </c>
      <c r="C122" s="494" t="s">
        <v>906</v>
      </c>
      <c r="D122" s="506">
        <v>2828894294</v>
      </c>
      <c r="E122" s="495">
        <v>0</v>
      </c>
      <c r="F122" s="507"/>
      <c r="G122" s="507"/>
      <c r="H122" s="507"/>
      <c r="I122" s="507"/>
      <c r="J122" s="507"/>
      <c r="K122" s="508"/>
      <c r="L122" s="508"/>
      <c r="M122" s="508"/>
      <c r="N122" s="508"/>
      <c r="O122" s="508"/>
      <c r="P122" s="508"/>
      <c r="Q122" s="508"/>
      <c r="R122" s="508"/>
      <c r="S122" s="508"/>
      <c r="T122" s="508"/>
      <c r="U122" s="508"/>
      <c r="V122" s="508"/>
      <c r="W122" s="508">
        <f>D122-E122</f>
        <v>2828894294</v>
      </c>
      <c r="X122" s="508"/>
      <c r="Y122" s="508"/>
      <c r="Z122" s="508"/>
      <c r="AA122" s="508"/>
      <c r="AB122" s="508"/>
      <c r="AC122" s="508"/>
      <c r="AD122" s="508"/>
      <c r="AE122" s="508"/>
      <c r="AF122" s="508"/>
      <c r="AG122" s="508"/>
      <c r="AH122" s="496"/>
      <c r="AI122" s="496"/>
      <c r="AJ122" s="496"/>
      <c r="AK122" s="496"/>
      <c r="AL122" s="496"/>
      <c r="AM122" s="496"/>
      <c r="AN122" s="496"/>
      <c r="AO122" s="508"/>
      <c r="AP122" s="508"/>
      <c r="AQ122" s="508"/>
      <c r="AR122" s="508"/>
      <c r="AS122" s="508"/>
      <c r="AT122" s="508"/>
      <c r="AU122" s="508"/>
      <c r="AV122" s="508"/>
      <c r="AW122" s="508"/>
      <c r="AX122" s="508"/>
      <c r="AY122" s="508"/>
      <c r="AZ122" s="508"/>
      <c r="BA122" s="508"/>
      <c r="BB122" s="508"/>
      <c r="BC122" s="508"/>
      <c r="BD122" s="508"/>
      <c r="BE122" s="508"/>
      <c r="BF122" s="508"/>
      <c r="BG122" s="508"/>
      <c r="BH122" s="508"/>
      <c r="BI122" s="508"/>
      <c r="BJ122" s="508"/>
      <c r="BK122" s="508"/>
      <c r="BL122" s="508"/>
      <c r="BM122" s="508"/>
      <c r="BN122" s="508"/>
      <c r="BO122" s="508"/>
      <c r="BP122" s="508"/>
      <c r="BQ122" s="508"/>
      <c r="BR122" s="508"/>
      <c r="BS122" s="508"/>
      <c r="BT122" s="508"/>
      <c r="BU122" s="508"/>
      <c r="BV122" s="508"/>
      <c r="BW122" s="508"/>
      <c r="BX122" s="508"/>
      <c r="BY122" s="508"/>
      <c r="BZ122" s="508"/>
      <c r="CA122" s="508"/>
      <c r="CB122" s="508"/>
      <c r="CC122" s="508"/>
      <c r="CD122" s="508"/>
      <c r="CE122" s="508"/>
      <c r="CF122" s="508"/>
      <c r="CG122" s="508"/>
      <c r="CH122" s="508"/>
      <c r="CI122" s="508"/>
      <c r="CJ122" s="508"/>
      <c r="CK122" s="508"/>
      <c r="CL122" s="508"/>
      <c r="CM122" s="508"/>
      <c r="CN122" s="508"/>
      <c r="CO122" s="508"/>
      <c r="CP122" s="508"/>
      <c r="CQ122" s="508"/>
      <c r="CR122" s="508"/>
      <c r="CS122" s="508"/>
      <c r="CT122" s="508"/>
      <c r="CU122" s="508"/>
      <c r="CV122" s="508"/>
      <c r="CW122" s="508"/>
      <c r="CX122" s="509"/>
      <c r="CY122" s="509"/>
      <c r="CZ122" s="509"/>
      <c r="DA122" s="510"/>
      <c r="DB122" s="511"/>
      <c r="DC122" s="511"/>
      <c r="DD122" s="511"/>
      <c r="DE122" s="511"/>
      <c r="DF122" s="511"/>
      <c r="DG122" s="511"/>
      <c r="DH122" s="511"/>
      <c r="DI122" s="511"/>
      <c r="DJ122" s="511"/>
      <c r="DK122" s="501">
        <f t="shared" si="14"/>
        <v>2828894294</v>
      </c>
      <c r="DL122" s="502">
        <f t="shared" si="15"/>
        <v>0</v>
      </c>
      <c r="DM122" s="503">
        <f>SUM(F122:DJ122)</f>
        <v>2828894294</v>
      </c>
      <c r="DN122" s="404">
        <f>+DM122-E113-D113</f>
        <v>-3964848772</v>
      </c>
      <c r="DY122" s="504"/>
    </row>
    <row r="123" spans="1:129" ht="18" customHeight="1" x14ac:dyDescent="0.5">
      <c r="A123" s="399">
        <v>27</v>
      </c>
      <c r="B123" s="493">
        <v>270008</v>
      </c>
      <c r="C123" s="494" t="s">
        <v>907</v>
      </c>
      <c r="D123" s="495">
        <v>0</v>
      </c>
      <c r="E123" s="495">
        <v>0</v>
      </c>
      <c r="F123" s="507"/>
      <c r="G123" s="507"/>
      <c r="H123" s="507"/>
      <c r="I123" s="507"/>
      <c r="J123" s="507"/>
      <c r="K123" s="508"/>
      <c r="L123" s="508"/>
      <c r="M123" s="508"/>
      <c r="N123" s="508"/>
      <c r="O123" s="508"/>
      <c r="P123" s="508"/>
      <c r="Q123" s="508"/>
      <c r="R123" s="508"/>
      <c r="S123" s="508"/>
      <c r="T123" s="508"/>
      <c r="U123" s="508"/>
      <c r="V123" s="508"/>
      <c r="W123" s="508">
        <f>D123-E123</f>
        <v>0</v>
      </c>
      <c r="X123" s="508"/>
      <c r="Y123" s="508"/>
      <c r="Z123" s="508"/>
      <c r="AA123" s="508"/>
      <c r="AB123" s="508"/>
      <c r="AC123" s="508"/>
      <c r="AD123" s="508"/>
      <c r="AE123" s="508"/>
      <c r="AF123" s="508"/>
      <c r="AG123" s="508"/>
      <c r="AH123" s="496"/>
      <c r="AI123" s="496"/>
      <c r="AJ123" s="496"/>
      <c r="AK123" s="496"/>
      <c r="AL123" s="496"/>
      <c r="AM123" s="496"/>
      <c r="AN123" s="496"/>
      <c r="AO123" s="508"/>
      <c r="AP123" s="508"/>
      <c r="AQ123" s="508"/>
      <c r="AR123" s="508"/>
      <c r="AS123" s="508"/>
      <c r="AT123" s="508"/>
      <c r="AU123" s="508"/>
      <c r="AV123" s="508"/>
      <c r="AW123" s="508"/>
      <c r="AX123" s="508"/>
      <c r="AY123" s="508"/>
      <c r="AZ123" s="508"/>
      <c r="BA123" s="508"/>
      <c r="BB123" s="508"/>
      <c r="BC123" s="508"/>
      <c r="BD123" s="508"/>
      <c r="BE123" s="508"/>
      <c r="BF123" s="508"/>
      <c r="BG123" s="508"/>
      <c r="BH123" s="508"/>
      <c r="BI123" s="508"/>
      <c r="BJ123" s="508"/>
      <c r="BK123" s="508"/>
      <c r="BL123" s="508"/>
      <c r="BM123" s="508"/>
      <c r="BN123" s="508"/>
      <c r="BO123" s="508"/>
      <c r="BP123" s="508"/>
      <c r="BQ123" s="508"/>
      <c r="BR123" s="508"/>
      <c r="BS123" s="508"/>
      <c r="BT123" s="508"/>
      <c r="BU123" s="508"/>
      <c r="BV123" s="508"/>
      <c r="BW123" s="508"/>
      <c r="BX123" s="508"/>
      <c r="BY123" s="508"/>
      <c r="BZ123" s="508"/>
      <c r="CA123" s="508"/>
      <c r="CB123" s="508"/>
      <c r="CC123" s="508"/>
      <c r="CD123" s="508"/>
      <c r="CE123" s="508"/>
      <c r="CF123" s="508"/>
      <c r="CG123" s="508"/>
      <c r="CH123" s="508"/>
      <c r="CI123" s="508"/>
      <c r="CJ123" s="508"/>
      <c r="CK123" s="508"/>
      <c r="CL123" s="508"/>
      <c r="CM123" s="508"/>
      <c r="CN123" s="508"/>
      <c r="CO123" s="508"/>
      <c r="CP123" s="508"/>
      <c r="CQ123" s="508"/>
      <c r="CR123" s="508"/>
      <c r="CS123" s="508"/>
      <c r="CT123" s="508"/>
      <c r="CU123" s="508"/>
      <c r="CV123" s="508"/>
      <c r="CW123" s="508"/>
      <c r="CX123" s="509"/>
      <c r="CY123" s="509"/>
      <c r="CZ123" s="509"/>
      <c r="DA123" s="510"/>
      <c r="DB123" s="511"/>
      <c r="DC123" s="511"/>
      <c r="DD123" s="511"/>
      <c r="DE123" s="511"/>
      <c r="DF123" s="511"/>
      <c r="DG123" s="511"/>
      <c r="DH123" s="511"/>
      <c r="DI123" s="511"/>
      <c r="DJ123" s="511"/>
      <c r="DK123" s="501">
        <f t="shared" si="14"/>
        <v>0</v>
      </c>
      <c r="DL123" s="502">
        <f t="shared" si="15"/>
        <v>0</v>
      </c>
      <c r="DM123" s="503">
        <f>SUM(F123:DJ123)</f>
        <v>0</v>
      </c>
      <c r="DN123" s="404">
        <f>+DM123-E114-D114</f>
        <v>-2000650000</v>
      </c>
      <c r="DY123" s="504"/>
    </row>
    <row r="124" spans="1:129" ht="18" customHeight="1" thickBot="1" x14ac:dyDescent="0.55000000000000004">
      <c r="A124" s="399">
        <v>27</v>
      </c>
      <c r="B124" s="526">
        <v>270010</v>
      </c>
      <c r="C124" s="527" t="s">
        <v>908</v>
      </c>
      <c r="D124" s="528">
        <v>0</v>
      </c>
      <c r="E124" s="528">
        <v>0</v>
      </c>
      <c r="F124" s="529"/>
      <c r="G124" s="529"/>
      <c r="H124" s="529"/>
      <c r="I124" s="529"/>
      <c r="J124" s="529"/>
      <c r="K124" s="530"/>
      <c r="L124" s="530"/>
      <c r="M124" s="530"/>
      <c r="N124" s="530"/>
      <c r="O124" s="530"/>
      <c r="P124" s="530"/>
      <c r="Q124" s="530"/>
      <c r="R124" s="530"/>
      <c r="S124" s="530"/>
      <c r="T124" s="530"/>
      <c r="U124" s="530"/>
      <c r="V124" s="530"/>
      <c r="W124" s="530"/>
      <c r="X124" s="530"/>
      <c r="Y124" s="530"/>
      <c r="Z124" s="530"/>
      <c r="AA124" s="530"/>
      <c r="AB124" s="530"/>
      <c r="AC124" s="530"/>
      <c r="AD124" s="530"/>
      <c r="AE124" s="530"/>
      <c r="AF124" s="530"/>
      <c r="AG124" s="530"/>
      <c r="AH124" s="553"/>
      <c r="AI124" s="553"/>
      <c r="AJ124" s="553"/>
      <c r="AK124" s="553"/>
      <c r="AL124" s="553"/>
      <c r="AM124" s="553"/>
      <c r="AN124" s="553"/>
      <c r="AO124" s="530"/>
      <c r="AP124" s="530"/>
      <c r="AQ124" s="530"/>
      <c r="AR124" s="530"/>
      <c r="AS124" s="530"/>
      <c r="AT124" s="530"/>
      <c r="AU124" s="530"/>
      <c r="AV124" s="530"/>
      <c r="AW124" s="530"/>
      <c r="AX124" s="530"/>
      <c r="AY124" s="530"/>
      <c r="AZ124" s="530"/>
      <c r="BA124" s="530"/>
      <c r="BB124" s="530"/>
      <c r="BC124" s="530"/>
      <c r="BD124" s="530"/>
      <c r="BE124" s="530"/>
      <c r="BF124" s="530"/>
      <c r="BG124" s="530"/>
      <c r="BH124" s="530"/>
      <c r="BI124" s="530"/>
      <c r="BJ124" s="530"/>
      <c r="BK124" s="530"/>
      <c r="BL124" s="530"/>
      <c r="BM124" s="530"/>
      <c r="BN124" s="530"/>
      <c r="BO124" s="530"/>
      <c r="BP124" s="530"/>
      <c r="BQ124" s="530"/>
      <c r="BR124" s="530"/>
      <c r="BS124" s="530"/>
      <c r="BT124" s="530"/>
      <c r="BU124" s="530"/>
      <c r="BV124" s="530"/>
      <c r="BW124" s="530"/>
      <c r="BX124" s="530"/>
      <c r="BY124" s="530"/>
      <c r="BZ124" s="530"/>
      <c r="CA124" s="530"/>
      <c r="CB124" s="530"/>
      <c r="CC124" s="530"/>
      <c r="CD124" s="530"/>
      <c r="CE124" s="530"/>
      <c r="CF124" s="530"/>
      <c r="CG124" s="530"/>
      <c r="CH124" s="530"/>
      <c r="CI124" s="530"/>
      <c r="CJ124" s="530"/>
      <c r="CK124" s="530"/>
      <c r="CL124" s="530"/>
      <c r="CM124" s="530"/>
      <c r="CN124" s="530"/>
      <c r="CO124" s="530"/>
      <c r="CP124" s="530"/>
      <c r="CQ124" s="530"/>
      <c r="CR124" s="530"/>
      <c r="CS124" s="530"/>
      <c r="CT124" s="530"/>
      <c r="CU124" s="530"/>
      <c r="CV124" s="530"/>
      <c r="CW124" s="530"/>
      <c r="CX124" s="532"/>
      <c r="CY124" s="532"/>
      <c r="CZ124" s="532"/>
      <c r="DA124" s="533"/>
      <c r="DB124" s="534"/>
      <c r="DC124" s="534"/>
      <c r="DD124" s="534"/>
      <c r="DE124" s="534"/>
      <c r="DF124" s="534"/>
      <c r="DG124" s="534"/>
      <c r="DH124" s="534"/>
      <c r="DI124" s="534"/>
      <c r="DJ124" s="534"/>
      <c r="DK124" s="501">
        <f t="shared" si="14"/>
        <v>0</v>
      </c>
      <c r="DL124" s="502">
        <f t="shared" si="15"/>
        <v>0</v>
      </c>
      <c r="DM124" s="535">
        <f>SUM(F124:DJ124)</f>
        <v>0</v>
      </c>
      <c r="DN124" s="536">
        <f>+DM124-E115-D115</f>
        <v>-6357562839</v>
      </c>
      <c r="DO124" s="536"/>
      <c r="DY124" s="504"/>
    </row>
    <row r="125" spans="1:129" ht="18" customHeight="1" thickTop="1" x14ac:dyDescent="0.5">
      <c r="A125" s="399">
        <v>27</v>
      </c>
      <c r="B125" s="554">
        <v>270011</v>
      </c>
      <c r="C125" s="555" t="s">
        <v>743</v>
      </c>
      <c r="D125" s="556">
        <v>0</v>
      </c>
      <c r="E125" s="557">
        <v>0</v>
      </c>
      <c r="F125" s="558"/>
      <c r="G125" s="558"/>
      <c r="H125" s="558"/>
      <c r="I125" s="558"/>
      <c r="J125" s="558"/>
      <c r="K125" s="559"/>
      <c r="L125" s="559"/>
      <c r="M125" s="559"/>
      <c r="N125" s="559"/>
      <c r="O125" s="559"/>
      <c r="P125" s="559"/>
      <c r="Q125" s="559"/>
      <c r="R125" s="559"/>
      <c r="S125" s="559"/>
      <c r="T125" s="559"/>
      <c r="U125" s="559"/>
      <c r="V125" s="559"/>
      <c r="W125" s="559"/>
      <c r="X125" s="559"/>
      <c r="Y125" s="559"/>
      <c r="Z125" s="559"/>
      <c r="AA125" s="559"/>
      <c r="AB125" s="559"/>
      <c r="AC125" s="559"/>
      <c r="AD125" s="559"/>
      <c r="AE125" s="559"/>
      <c r="AF125" s="559"/>
      <c r="AG125" s="559"/>
      <c r="AH125" s="560"/>
      <c r="AI125" s="560"/>
      <c r="AJ125" s="560"/>
      <c r="AK125" s="560"/>
      <c r="AL125" s="560"/>
      <c r="AM125" s="560"/>
      <c r="AN125" s="560">
        <f>D125</f>
        <v>0</v>
      </c>
      <c r="AO125" s="559"/>
      <c r="AP125" s="559"/>
      <c r="AQ125" s="559"/>
      <c r="AR125" s="559"/>
      <c r="AS125" s="559"/>
      <c r="AT125" s="559"/>
      <c r="AU125" s="559"/>
      <c r="AV125" s="559"/>
      <c r="AW125" s="559"/>
      <c r="AX125" s="559"/>
      <c r="AY125" s="559"/>
      <c r="AZ125" s="559"/>
      <c r="BA125" s="559"/>
      <c r="BB125" s="559"/>
      <c r="BC125" s="559"/>
      <c r="BD125" s="559"/>
      <c r="BE125" s="559"/>
      <c r="BF125" s="559"/>
      <c r="BG125" s="559"/>
      <c r="BH125" s="559"/>
      <c r="BI125" s="559"/>
      <c r="BJ125" s="559"/>
      <c r="BK125" s="559"/>
      <c r="BL125" s="559"/>
      <c r="BM125" s="559"/>
      <c r="BN125" s="559"/>
      <c r="BO125" s="559"/>
      <c r="BP125" s="559"/>
      <c r="BQ125" s="559"/>
      <c r="BR125" s="559"/>
      <c r="BS125" s="559"/>
      <c r="BT125" s="559"/>
      <c r="BU125" s="559"/>
      <c r="BV125" s="559"/>
      <c r="BW125" s="559"/>
      <c r="BX125" s="559"/>
      <c r="BY125" s="559"/>
      <c r="BZ125" s="559"/>
      <c r="CA125" s="559"/>
      <c r="CB125" s="559"/>
      <c r="CC125" s="559"/>
      <c r="CD125" s="559"/>
      <c r="CE125" s="559"/>
      <c r="CF125" s="559"/>
      <c r="CG125" s="559"/>
      <c r="CH125" s="559"/>
      <c r="CI125" s="559"/>
      <c r="CJ125" s="559"/>
      <c r="CK125" s="559"/>
      <c r="CL125" s="559"/>
      <c r="CM125" s="559"/>
      <c r="CN125" s="559"/>
      <c r="CO125" s="559"/>
      <c r="CP125" s="559"/>
      <c r="CQ125" s="559"/>
      <c r="CR125" s="559"/>
      <c r="CS125" s="559"/>
      <c r="CT125" s="559"/>
      <c r="CU125" s="559"/>
      <c r="CV125" s="559"/>
      <c r="CW125" s="559"/>
      <c r="CX125" s="561"/>
      <c r="CY125" s="561"/>
      <c r="CZ125" s="561"/>
      <c r="DA125" s="562"/>
      <c r="DB125" s="563"/>
      <c r="DC125" s="563"/>
      <c r="DD125" s="563"/>
      <c r="DE125" s="563"/>
      <c r="DF125" s="563"/>
      <c r="DG125" s="563"/>
      <c r="DH125" s="563"/>
      <c r="DI125" s="563"/>
      <c r="DJ125" s="563"/>
      <c r="DK125" s="501">
        <f t="shared" si="14"/>
        <v>0</v>
      </c>
      <c r="DL125" s="502">
        <f t="shared" si="15"/>
        <v>0</v>
      </c>
      <c r="DM125" s="503"/>
      <c r="DY125" s="504"/>
    </row>
    <row r="126" spans="1:129" ht="18" customHeight="1" x14ac:dyDescent="0.5">
      <c r="A126" s="399" t="str">
        <f t="shared" si="16"/>
        <v>30</v>
      </c>
      <c r="B126" s="493">
        <v>300001</v>
      </c>
      <c r="C126" s="537" t="s">
        <v>909</v>
      </c>
      <c r="D126" s="495">
        <v>0</v>
      </c>
      <c r="E126" s="495">
        <v>0</v>
      </c>
      <c r="F126" s="542"/>
      <c r="G126" s="542"/>
      <c r="H126" s="542"/>
      <c r="I126" s="542"/>
      <c r="J126" s="542"/>
      <c r="K126" s="539"/>
      <c r="L126" s="539"/>
      <c r="M126" s="539"/>
      <c r="N126" s="539"/>
      <c r="O126" s="539"/>
      <c r="P126" s="539"/>
      <c r="Q126" s="539"/>
      <c r="R126" s="539"/>
      <c r="S126" s="539"/>
      <c r="T126" s="539"/>
      <c r="U126" s="539"/>
      <c r="V126" s="539"/>
      <c r="W126" s="539"/>
      <c r="X126" s="539"/>
      <c r="Y126" s="539"/>
      <c r="Z126" s="539"/>
      <c r="AA126" s="539"/>
      <c r="AB126" s="539"/>
      <c r="AC126" s="539"/>
      <c r="AD126" s="539"/>
      <c r="AE126" s="539"/>
      <c r="AF126" s="539"/>
      <c r="AG126" s="539"/>
      <c r="AH126" s="539"/>
      <c r="AI126" s="539"/>
      <c r="AJ126" s="539"/>
      <c r="AK126" s="539"/>
      <c r="AL126" s="539"/>
      <c r="AM126" s="539"/>
      <c r="AN126" s="539"/>
      <c r="AO126" s="539"/>
      <c r="AP126" s="539"/>
      <c r="AQ126" s="539"/>
      <c r="AR126" s="539"/>
      <c r="AS126" s="539"/>
      <c r="AT126" s="539"/>
      <c r="AU126" s="539"/>
      <c r="AV126" s="539"/>
      <c r="AW126" s="539"/>
      <c r="AX126" s="539"/>
      <c r="AY126" s="539"/>
      <c r="AZ126" s="539"/>
      <c r="BA126" s="539"/>
      <c r="BB126" s="539"/>
      <c r="BC126" s="539"/>
      <c r="BD126" s="539"/>
      <c r="BE126" s="539"/>
      <c r="BF126" s="539"/>
      <c r="BG126" s="539"/>
      <c r="BH126" s="539"/>
      <c r="BI126" s="539"/>
      <c r="BJ126" s="539"/>
      <c r="BK126" s="539"/>
      <c r="BL126" s="539"/>
      <c r="BM126" s="539"/>
      <c r="BN126" s="539"/>
      <c r="BO126" s="539"/>
      <c r="BP126" s="539"/>
      <c r="BQ126" s="539"/>
      <c r="BR126" s="539"/>
      <c r="BS126" s="539"/>
      <c r="BT126" s="539"/>
      <c r="BU126" s="539"/>
      <c r="BV126" s="539"/>
      <c r="BW126" s="539"/>
      <c r="BX126" s="539"/>
      <c r="BY126" s="539"/>
      <c r="BZ126" s="539"/>
      <c r="CA126" s="539"/>
      <c r="CB126" s="539"/>
      <c r="CC126" s="539"/>
      <c r="CD126" s="539"/>
      <c r="CE126" s="539"/>
      <c r="CF126" s="539"/>
      <c r="CG126" s="539"/>
      <c r="CH126" s="539"/>
      <c r="CI126" s="539"/>
      <c r="CJ126" s="539"/>
      <c r="CK126" s="539"/>
      <c r="CL126" s="539"/>
      <c r="CM126" s="539"/>
      <c r="CN126" s="539"/>
      <c r="CO126" s="539"/>
      <c r="CP126" s="539"/>
      <c r="CQ126" s="539"/>
      <c r="CR126" s="539"/>
      <c r="CS126" s="539"/>
      <c r="CT126" s="539"/>
      <c r="CU126" s="539"/>
      <c r="CV126" s="539"/>
      <c r="CW126" s="539"/>
      <c r="CX126" s="543"/>
      <c r="CY126" s="543"/>
      <c r="CZ126" s="543"/>
      <c r="DA126" s="544"/>
      <c r="DB126" s="545"/>
      <c r="DC126" s="545"/>
      <c r="DD126" s="545"/>
      <c r="DE126" s="545"/>
      <c r="DF126" s="545"/>
      <c r="DG126" s="545"/>
      <c r="DH126" s="545"/>
      <c r="DI126" s="545"/>
      <c r="DJ126" s="545"/>
      <c r="DK126" s="501">
        <f t="shared" si="14"/>
        <v>0</v>
      </c>
      <c r="DL126" s="502">
        <f t="shared" si="15"/>
        <v>0</v>
      </c>
      <c r="DM126" s="503">
        <f>SUM(F126:DJ126)</f>
        <v>0</v>
      </c>
      <c r="DN126" s="404">
        <f>+DM126-E116-D116</f>
        <v>-24037861460</v>
      </c>
      <c r="DY126" s="504"/>
    </row>
    <row r="127" spans="1:129" ht="18" customHeight="1" x14ac:dyDescent="0.5">
      <c r="A127" s="399" t="str">
        <f t="shared" si="16"/>
        <v>30</v>
      </c>
      <c r="B127" s="493">
        <v>300100</v>
      </c>
      <c r="C127" s="494" t="s">
        <v>692</v>
      </c>
      <c r="D127" s="505">
        <v>0</v>
      </c>
      <c r="E127" s="517">
        <v>1064766351765</v>
      </c>
      <c r="F127" s="564"/>
      <c r="G127" s="564"/>
      <c r="H127" s="564"/>
      <c r="I127" s="564"/>
      <c r="J127" s="564"/>
      <c r="K127" s="508"/>
      <c r="L127" s="508"/>
      <c r="M127" s="508"/>
      <c r="N127" s="508"/>
      <c r="O127" s="508"/>
      <c r="P127" s="508"/>
      <c r="Q127" s="508"/>
      <c r="R127" s="508"/>
      <c r="S127" s="508"/>
      <c r="T127" s="508"/>
      <c r="U127" s="508"/>
      <c r="V127" s="508"/>
      <c r="W127" s="508"/>
      <c r="X127" s="508"/>
      <c r="Y127" s="508"/>
      <c r="Z127" s="508"/>
      <c r="AA127" s="508"/>
      <c r="AB127" s="508"/>
      <c r="AC127" s="508"/>
      <c r="AD127" s="508"/>
      <c r="AE127" s="508"/>
      <c r="AF127" s="508"/>
      <c r="AG127" s="508"/>
      <c r="AH127" s="508"/>
      <c r="AI127" s="508"/>
      <c r="AJ127" s="508"/>
      <c r="AK127" s="508"/>
      <c r="AL127" s="508"/>
      <c r="AM127" s="508"/>
      <c r="AN127" s="508"/>
      <c r="AO127" s="508"/>
      <c r="AP127" s="508">
        <f>E127-D127</f>
        <v>1064766351765</v>
      </c>
      <c r="AQ127" s="508"/>
      <c r="AR127" s="508"/>
      <c r="AS127" s="508"/>
      <c r="AT127" s="508"/>
      <c r="AU127" s="508"/>
      <c r="AV127" s="508"/>
      <c r="AW127" s="508"/>
      <c r="AX127" s="508"/>
      <c r="AY127" s="508"/>
      <c r="AZ127" s="508"/>
      <c r="BA127" s="508"/>
      <c r="BB127" s="508"/>
      <c r="BC127" s="508"/>
      <c r="BD127" s="508"/>
      <c r="BE127" s="508"/>
      <c r="BF127" s="508"/>
      <c r="BG127" s="508"/>
      <c r="BH127" s="508"/>
      <c r="BI127" s="508"/>
      <c r="BJ127" s="508"/>
      <c r="BK127" s="508"/>
      <c r="BL127" s="508"/>
      <c r="BM127" s="508"/>
      <c r="BN127" s="508"/>
      <c r="BO127" s="508"/>
      <c r="BP127" s="508"/>
      <c r="BQ127" s="508"/>
      <c r="BR127" s="508"/>
      <c r="BS127" s="508"/>
      <c r="BT127" s="508"/>
      <c r="BU127" s="508"/>
      <c r="BV127" s="508"/>
      <c r="BW127" s="508"/>
      <c r="BX127" s="508"/>
      <c r="BY127" s="508"/>
      <c r="BZ127" s="508"/>
      <c r="CA127" s="508"/>
      <c r="CB127" s="508"/>
      <c r="CC127" s="508"/>
      <c r="CD127" s="508"/>
      <c r="CE127" s="508"/>
      <c r="CF127" s="508"/>
      <c r="CG127" s="508"/>
      <c r="CH127" s="508"/>
      <c r="CI127" s="508"/>
      <c r="CJ127" s="508"/>
      <c r="CK127" s="508"/>
      <c r="CL127" s="508"/>
      <c r="CM127" s="508"/>
      <c r="CN127" s="508"/>
      <c r="CO127" s="508"/>
      <c r="CP127" s="508"/>
      <c r="CQ127" s="508"/>
      <c r="CR127" s="508"/>
      <c r="CS127" s="508"/>
      <c r="CT127" s="508"/>
      <c r="CU127" s="508"/>
      <c r="CV127" s="508"/>
      <c r="CW127" s="508"/>
      <c r="CX127" s="509"/>
      <c r="CY127" s="509"/>
      <c r="CZ127" s="509"/>
      <c r="DA127" s="510"/>
      <c r="DB127" s="511"/>
      <c r="DC127" s="511"/>
      <c r="DD127" s="511"/>
      <c r="DE127" s="511"/>
      <c r="DF127" s="511"/>
      <c r="DG127" s="511"/>
      <c r="DH127" s="511"/>
      <c r="DI127" s="511"/>
      <c r="DJ127" s="511"/>
      <c r="DK127" s="501">
        <f t="shared" si="14"/>
        <v>1064766351765</v>
      </c>
      <c r="DL127" s="502">
        <f t="shared" si="15"/>
        <v>-2129532703530</v>
      </c>
      <c r="DM127" s="503">
        <f>SUM(F127:DJ127)</f>
        <v>1064766351765</v>
      </c>
      <c r="DN127" s="404">
        <f>+DM127-E118-D118</f>
        <v>1064766351765</v>
      </c>
      <c r="DY127" s="504"/>
    </row>
    <row r="128" spans="1:129" ht="18" customHeight="1" x14ac:dyDescent="0.5">
      <c r="A128" s="399" t="str">
        <f t="shared" si="16"/>
        <v>31</v>
      </c>
      <c r="B128" s="493">
        <v>310001</v>
      </c>
      <c r="C128" s="494" t="s">
        <v>910</v>
      </c>
      <c r="D128" s="505">
        <v>0</v>
      </c>
      <c r="E128" s="517">
        <f>6500911206762+50000000000</f>
        <v>6550911206762</v>
      </c>
      <c r="F128" s="507"/>
      <c r="G128" s="507"/>
      <c r="H128" s="507"/>
      <c r="I128" s="507"/>
      <c r="J128" s="507"/>
      <c r="K128" s="508"/>
      <c r="L128" s="508"/>
      <c r="M128" s="508"/>
      <c r="N128" s="508"/>
      <c r="O128" s="508"/>
      <c r="P128" s="508"/>
      <c r="Q128" s="508"/>
      <c r="R128" s="508"/>
      <c r="S128" s="508"/>
      <c r="T128" s="508"/>
      <c r="U128" s="508"/>
      <c r="V128" s="508"/>
      <c r="W128" s="508"/>
      <c r="X128" s="508"/>
      <c r="Y128" s="508"/>
      <c r="Z128" s="508"/>
      <c r="AA128" s="508"/>
      <c r="AB128" s="508"/>
      <c r="AC128" s="508"/>
      <c r="AD128" s="508"/>
      <c r="AE128" s="508"/>
      <c r="AF128" s="508"/>
      <c r="AG128" s="508"/>
      <c r="AH128" s="508"/>
      <c r="AI128" s="508"/>
      <c r="AJ128" s="508"/>
      <c r="AK128" s="508"/>
      <c r="AL128" s="508"/>
      <c r="AM128" s="508"/>
      <c r="AN128" s="508"/>
      <c r="AO128" s="508"/>
      <c r="AP128" s="508"/>
      <c r="AQ128" s="508">
        <f>E128-D128-AR128</f>
        <v>6258889782108</v>
      </c>
      <c r="AR128" s="508">
        <v>292021424654</v>
      </c>
      <c r="AS128" s="508"/>
      <c r="AT128" s="508"/>
      <c r="AU128" s="508"/>
      <c r="AV128" s="508"/>
      <c r="AW128" s="508"/>
      <c r="AX128" s="508"/>
      <c r="AY128" s="508"/>
      <c r="AZ128" s="508"/>
      <c r="BA128" s="508"/>
      <c r="BB128" s="508"/>
      <c r="BC128" s="508"/>
      <c r="BD128" s="508"/>
      <c r="BE128" s="508"/>
      <c r="BF128" s="508"/>
      <c r="BG128" s="508"/>
      <c r="BH128" s="508"/>
      <c r="BI128" s="508"/>
      <c r="BJ128" s="508"/>
      <c r="BK128" s="508"/>
      <c r="BL128" s="508"/>
      <c r="BM128" s="508"/>
      <c r="BN128" s="508"/>
      <c r="BO128" s="508"/>
      <c r="BP128" s="508"/>
      <c r="BQ128" s="508"/>
      <c r="BR128" s="508"/>
      <c r="BS128" s="508"/>
      <c r="BT128" s="508"/>
      <c r="BU128" s="508"/>
      <c r="BV128" s="508"/>
      <c r="BW128" s="508"/>
      <c r="BX128" s="508"/>
      <c r="BY128" s="508"/>
      <c r="BZ128" s="508"/>
      <c r="CA128" s="508"/>
      <c r="CB128" s="508"/>
      <c r="CC128" s="508"/>
      <c r="CD128" s="508"/>
      <c r="CE128" s="508"/>
      <c r="CF128" s="508"/>
      <c r="CG128" s="508"/>
      <c r="CH128" s="508"/>
      <c r="CI128" s="508"/>
      <c r="CJ128" s="508"/>
      <c r="CK128" s="508"/>
      <c r="CL128" s="508"/>
      <c r="CM128" s="508"/>
      <c r="CN128" s="508"/>
      <c r="CO128" s="508"/>
      <c r="CP128" s="508"/>
      <c r="CQ128" s="508"/>
      <c r="CR128" s="508"/>
      <c r="CS128" s="508"/>
      <c r="CT128" s="508"/>
      <c r="CU128" s="508"/>
      <c r="CV128" s="508"/>
      <c r="CW128" s="508"/>
      <c r="CX128" s="509"/>
      <c r="CY128" s="509"/>
      <c r="CZ128" s="509"/>
      <c r="DA128" s="510"/>
      <c r="DB128" s="511"/>
      <c r="DC128" s="511"/>
      <c r="DD128" s="511"/>
      <c r="DE128" s="511"/>
      <c r="DF128" s="511"/>
      <c r="DG128" s="511"/>
      <c r="DH128" s="511"/>
      <c r="DI128" s="511"/>
      <c r="DJ128" s="511"/>
      <c r="DK128" s="501">
        <f t="shared" si="14"/>
        <v>6550911206762</v>
      </c>
      <c r="DL128" s="502">
        <f t="shared" si="15"/>
        <v>-13101822413524</v>
      </c>
      <c r="DM128" s="503">
        <f>SUM(F128:DJ128)</f>
        <v>6550911206762</v>
      </c>
      <c r="DN128" s="404">
        <f>+DM128-E119-D119</f>
        <v>6550911206762</v>
      </c>
      <c r="DY128" s="504"/>
    </row>
    <row r="129" spans="1:129" ht="18" customHeight="1" x14ac:dyDescent="0.5">
      <c r="A129" s="399" t="str">
        <f t="shared" si="16"/>
        <v>31</v>
      </c>
      <c r="B129" s="493">
        <v>310100</v>
      </c>
      <c r="C129" s="494" t="s">
        <v>911</v>
      </c>
      <c r="D129" s="505">
        <v>0</v>
      </c>
      <c r="E129" s="517">
        <v>6706926930000</v>
      </c>
      <c r="F129" s="507"/>
      <c r="G129" s="507"/>
      <c r="H129" s="507"/>
      <c r="I129" s="507"/>
      <c r="J129" s="507"/>
      <c r="K129" s="508"/>
      <c r="L129" s="508"/>
      <c r="M129" s="508"/>
      <c r="N129" s="508"/>
      <c r="O129" s="508"/>
      <c r="P129" s="508"/>
      <c r="Q129" s="508"/>
      <c r="R129" s="508"/>
      <c r="S129" s="508"/>
      <c r="T129" s="508"/>
      <c r="U129" s="508"/>
      <c r="V129" s="508"/>
      <c r="W129" s="508"/>
      <c r="X129" s="508"/>
      <c r="Y129" s="508"/>
      <c r="Z129" s="508"/>
      <c r="AA129" s="508"/>
      <c r="AB129" s="508"/>
      <c r="AC129" s="508"/>
      <c r="AD129" s="508"/>
      <c r="AE129" s="508"/>
      <c r="AF129" s="508"/>
      <c r="AG129" s="508"/>
      <c r="AH129" s="508"/>
      <c r="AI129" s="508"/>
      <c r="AJ129" s="508"/>
      <c r="AK129" s="508"/>
      <c r="AL129" s="508"/>
      <c r="AM129" s="508"/>
      <c r="AN129" s="508"/>
      <c r="AO129" s="508"/>
      <c r="AP129" s="518"/>
      <c r="AQ129" s="508"/>
      <c r="AR129" s="508">
        <f>E129-D129</f>
        <v>6706926930000</v>
      </c>
      <c r="AS129" s="508"/>
      <c r="AT129" s="508"/>
      <c r="AU129" s="508"/>
      <c r="AV129" s="508"/>
      <c r="AW129" s="508"/>
      <c r="AX129" s="508"/>
      <c r="AY129" s="508"/>
      <c r="AZ129" s="508"/>
      <c r="BA129" s="508"/>
      <c r="BB129" s="508"/>
      <c r="BC129" s="508"/>
      <c r="BD129" s="508"/>
      <c r="BE129" s="508"/>
      <c r="BF129" s="508"/>
      <c r="BG129" s="508"/>
      <c r="BH129" s="508"/>
      <c r="BI129" s="508"/>
      <c r="BJ129" s="508"/>
      <c r="BK129" s="508"/>
      <c r="BL129" s="508"/>
      <c r="BM129" s="508"/>
      <c r="BN129" s="508"/>
      <c r="BO129" s="508"/>
      <c r="BP129" s="508"/>
      <c r="BQ129" s="508"/>
      <c r="BR129" s="508"/>
      <c r="BS129" s="508"/>
      <c r="BT129" s="508"/>
      <c r="BU129" s="508"/>
      <c r="BV129" s="508"/>
      <c r="BW129" s="508"/>
      <c r="BX129" s="508"/>
      <c r="BY129" s="508"/>
      <c r="BZ129" s="508"/>
      <c r="CA129" s="508"/>
      <c r="CB129" s="508"/>
      <c r="CC129" s="508"/>
      <c r="CD129" s="508"/>
      <c r="CE129" s="508"/>
      <c r="CF129" s="508"/>
      <c r="CG129" s="508"/>
      <c r="CH129" s="508"/>
      <c r="CI129" s="508"/>
      <c r="CJ129" s="508"/>
      <c r="CK129" s="508"/>
      <c r="CL129" s="508"/>
      <c r="CM129" s="508"/>
      <c r="CN129" s="508"/>
      <c r="CO129" s="508"/>
      <c r="CP129" s="508"/>
      <c r="CQ129" s="508"/>
      <c r="CR129" s="508"/>
      <c r="CS129" s="508"/>
      <c r="CT129" s="508"/>
      <c r="CU129" s="508"/>
      <c r="CV129" s="508"/>
      <c r="CW129" s="508"/>
      <c r="CX129" s="509"/>
      <c r="CY129" s="509"/>
      <c r="CZ129" s="509"/>
      <c r="DA129" s="510"/>
      <c r="DB129" s="511"/>
      <c r="DC129" s="511"/>
      <c r="DD129" s="511"/>
      <c r="DE129" s="511"/>
      <c r="DF129" s="511"/>
      <c r="DG129" s="511"/>
      <c r="DH129" s="511"/>
      <c r="DI129" s="511"/>
      <c r="DJ129" s="511"/>
      <c r="DK129" s="501">
        <f t="shared" si="14"/>
        <v>6706926930000</v>
      </c>
      <c r="DL129" s="502">
        <f t="shared" si="15"/>
        <v>-13413853860000</v>
      </c>
      <c r="DM129" s="503">
        <f>SUM(F129:DJ129)</f>
        <v>6706926930000</v>
      </c>
      <c r="DN129" s="404">
        <f>+DM129-E122-D122</f>
        <v>6704098035706</v>
      </c>
      <c r="DY129" s="504"/>
    </row>
    <row r="130" spans="1:129" ht="18" customHeight="1" x14ac:dyDescent="0.5">
      <c r="A130" s="399" t="str">
        <f t="shared" si="16"/>
        <v>31</v>
      </c>
      <c r="B130" s="493">
        <v>310101</v>
      </c>
      <c r="C130" s="494" t="s">
        <v>912</v>
      </c>
      <c r="D130" s="505">
        <v>0</v>
      </c>
      <c r="E130" s="495">
        <v>0</v>
      </c>
      <c r="F130" s="507"/>
      <c r="G130" s="507"/>
      <c r="H130" s="507"/>
      <c r="I130" s="507"/>
      <c r="J130" s="507"/>
      <c r="K130" s="508"/>
      <c r="L130" s="508"/>
      <c r="M130" s="508"/>
      <c r="N130" s="508"/>
      <c r="O130" s="508"/>
      <c r="P130" s="508"/>
      <c r="Q130" s="508"/>
      <c r="R130" s="508"/>
      <c r="S130" s="508"/>
      <c r="T130" s="508"/>
      <c r="U130" s="508"/>
      <c r="V130" s="508"/>
      <c r="W130" s="508"/>
      <c r="X130" s="508"/>
      <c r="Y130" s="508"/>
      <c r="Z130" s="508"/>
      <c r="AA130" s="508"/>
      <c r="AB130" s="508"/>
      <c r="AC130" s="508"/>
      <c r="AD130" s="508"/>
      <c r="AE130" s="508"/>
      <c r="AF130" s="508"/>
      <c r="AG130" s="508"/>
      <c r="AH130" s="508"/>
      <c r="AI130" s="508"/>
      <c r="AJ130" s="508"/>
      <c r="AK130" s="508"/>
      <c r="AL130" s="508"/>
      <c r="AM130" s="508"/>
      <c r="AN130" s="508"/>
      <c r="AO130" s="508"/>
      <c r="AP130" s="508"/>
      <c r="AQ130" s="508"/>
      <c r="AR130" s="508"/>
      <c r="AS130" s="508"/>
      <c r="AT130" s="508"/>
      <c r="AU130" s="508"/>
      <c r="AV130" s="508"/>
      <c r="AW130" s="508"/>
      <c r="AX130" s="508"/>
      <c r="AY130" s="508"/>
      <c r="AZ130" s="508"/>
      <c r="BA130" s="508"/>
      <c r="BB130" s="508"/>
      <c r="BC130" s="508"/>
      <c r="BD130" s="508"/>
      <c r="BE130" s="508"/>
      <c r="BF130" s="508"/>
      <c r="BG130" s="508"/>
      <c r="BH130" s="508"/>
      <c r="BI130" s="508"/>
      <c r="BJ130" s="508"/>
      <c r="BK130" s="508"/>
      <c r="BL130" s="508"/>
      <c r="BM130" s="508"/>
      <c r="BN130" s="508"/>
      <c r="BO130" s="508"/>
      <c r="BP130" s="508"/>
      <c r="BQ130" s="508"/>
      <c r="BR130" s="508"/>
      <c r="BS130" s="508"/>
      <c r="BT130" s="508"/>
      <c r="BU130" s="508"/>
      <c r="BV130" s="508"/>
      <c r="BW130" s="508"/>
      <c r="BX130" s="508"/>
      <c r="BY130" s="508"/>
      <c r="BZ130" s="508"/>
      <c r="CA130" s="508"/>
      <c r="CB130" s="508"/>
      <c r="CC130" s="508"/>
      <c r="CD130" s="508"/>
      <c r="CE130" s="508"/>
      <c r="CF130" s="508"/>
      <c r="CG130" s="508"/>
      <c r="CH130" s="508"/>
      <c r="CI130" s="508"/>
      <c r="CJ130" s="508"/>
      <c r="CK130" s="508"/>
      <c r="CL130" s="508"/>
      <c r="CM130" s="508"/>
      <c r="CN130" s="508"/>
      <c r="CO130" s="508"/>
      <c r="CP130" s="508"/>
      <c r="CQ130" s="508"/>
      <c r="CR130" s="508"/>
      <c r="CS130" s="508"/>
      <c r="CT130" s="508"/>
      <c r="CU130" s="508"/>
      <c r="CV130" s="508"/>
      <c r="CW130" s="508"/>
      <c r="CX130" s="509"/>
      <c r="CY130" s="509"/>
      <c r="CZ130" s="509"/>
      <c r="DA130" s="510"/>
      <c r="DB130" s="511"/>
      <c r="DC130" s="511"/>
      <c r="DD130" s="511"/>
      <c r="DE130" s="511"/>
      <c r="DF130" s="511"/>
      <c r="DG130" s="511"/>
      <c r="DH130" s="511"/>
      <c r="DI130" s="511"/>
      <c r="DJ130" s="511"/>
      <c r="DK130" s="501">
        <f t="shared" si="14"/>
        <v>0</v>
      </c>
      <c r="DL130" s="502">
        <f t="shared" si="15"/>
        <v>0</v>
      </c>
      <c r="DM130" s="503">
        <f>-SUM(F130:DJ130)</f>
        <v>0</v>
      </c>
      <c r="DN130" s="404">
        <f>+DM130-E123-D123</f>
        <v>0</v>
      </c>
      <c r="DY130" s="504"/>
    </row>
    <row r="131" spans="1:129" ht="18" customHeight="1" thickBot="1" x14ac:dyDescent="0.55000000000000004">
      <c r="A131" s="399" t="str">
        <f t="shared" si="16"/>
        <v>31</v>
      </c>
      <c r="B131" s="526">
        <v>310102</v>
      </c>
      <c r="C131" s="527" t="s">
        <v>913</v>
      </c>
      <c r="D131" s="528">
        <v>0</v>
      </c>
      <c r="E131" s="548">
        <v>5337338427</v>
      </c>
      <c r="F131" s="529"/>
      <c r="G131" s="529"/>
      <c r="H131" s="529"/>
      <c r="I131" s="529"/>
      <c r="J131" s="529"/>
      <c r="K131" s="530"/>
      <c r="L131" s="530"/>
      <c r="M131" s="530"/>
      <c r="N131" s="530"/>
      <c r="O131" s="530"/>
      <c r="P131" s="530"/>
      <c r="Q131" s="530"/>
      <c r="R131" s="530"/>
      <c r="S131" s="530"/>
      <c r="T131" s="530"/>
      <c r="U131" s="530"/>
      <c r="V131" s="530"/>
      <c r="W131" s="530"/>
      <c r="X131" s="530"/>
      <c r="Y131" s="530"/>
      <c r="Z131" s="530"/>
      <c r="AA131" s="530"/>
      <c r="AB131" s="530"/>
      <c r="AC131" s="530"/>
      <c r="AD131" s="530"/>
      <c r="AE131" s="530"/>
      <c r="AF131" s="530"/>
      <c r="AG131" s="530"/>
      <c r="AH131" s="530"/>
      <c r="AI131" s="530"/>
      <c r="AJ131" s="530"/>
      <c r="AK131" s="530"/>
      <c r="AL131" s="530"/>
      <c r="AM131" s="530"/>
      <c r="AN131" s="530"/>
      <c r="AO131" s="530"/>
      <c r="AP131" s="530"/>
      <c r="AQ131" s="530"/>
      <c r="AR131" s="530"/>
      <c r="AS131" s="530"/>
      <c r="AT131" s="530"/>
      <c r="AU131" s="530"/>
      <c r="AV131" s="530"/>
      <c r="AW131" s="530"/>
      <c r="AX131" s="530"/>
      <c r="AY131" s="530"/>
      <c r="AZ131" s="530"/>
      <c r="BA131" s="530"/>
      <c r="BB131" s="530"/>
      <c r="BC131" s="530"/>
      <c r="BD131" s="530"/>
      <c r="BE131" s="530"/>
      <c r="BF131" s="530"/>
      <c r="BG131" s="530"/>
      <c r="BH131" s="530"/>
      <c r="BI131" s="530"/>
      <c r="BJ131" s="530">
        <f>E131</f>
        <v>5337338427</v>
      </c>
      <c r="BK131" s="530"/>
      <c r="BL131" s="530"/>
      <c r="BM131" s="530"/>
      <c r="BN131" s="530"/>
      <c r="BO131" s="530"/>
      <c r="BP131" s="530"/>
      <c r="BQ131" s="530"/>
      <c r="BR131" s="530"/>
      <c r="BS131" s="530"/>
      <c r="BT131" s="530"/>
      <c r="BU131" s="530"/>
      <c r="BV131" s="530"/>
      <c r="BW131" s="530"/>
      <c r="BX131" s="530"/>
      <c r="BY131" s="530"/>
      <c r="BZ131" s="530"/>
      <c r="CA131" s="530"/>
      <c r="CB131" s="530"/>
      <c r="CC131" s="530"/>
      <c r="CD131" s="530"/>
      <c r="CE131" s="530"/>
      <c r="CF131" s="530"/>
      <c r="CG131" s="530"/>
      <c r="CH131" s="530"/>
      <c r="CI131" s="530"/>
      <c r="CJ131" s="530"/>
      <c r="CK131" s="530"/>
      <c r="CL131" s="530"/>
      <c r="CM131" s="530"/>
      <c r="CN131" s="530"/>
      <c r="CO131" s="530"/>
      <c r="CP131" s="530"/>
      <c r="CQ131" s="530"/>
      <c r="CR131" s="530"/>
      <c r="CS131" s="530"/>
      <c r="CT131" s="530"/>
      <c r="CU131" s="530"/>
      <c r="CV131" s="530"/>
      <c r="CW131" s="530"/>
      <c r="CX131" s="532"/>
      <c r="CY131" s="532"/>
      <c r="CZ131" s="532"/>
      <c r="DA131" s="533"/>
      <c r="DB131" s="534"/>
      <c r="DC131" s="534"/>
      <c r="DD131" s="534"/>
      <c r="DE131" s="534"/>
      <c r="DF131" s="534"/>
      <c r="DG131" s="534"/>
      <c r="DH131" s="534"/>
      <c r="DI131" s="534"/>
      <c r="DJ131" s="534"/>
      <c r="DK131" s="501">
        <f t="shared" si="14"/>
        <v>5337338427</v>
      </c>
      <c r="DL131" s="502">
        <f t="shared" si="15"/>
        <v>-10674676854</v>
      </c>
      <c r="DM131" s="535">
        <f t="shared" ref="DM131:DM159" si="21">SUM(F131:DJ131)</f>
        <v>5337338427</v>
      </c>
      <c r="DN131" s="536">
        <f>+DM131-E124-D124</f>
        <v>5337338427</v>
      </c>
      <c r="DO131" s="536"/>
      <c r="DY131" s="504"/>
    </row>
    <row r="132" spans="1:129" ht="18" customHeight="1" thickTop="1" x14ac:dyDescent="0.5">
      <c r="A132" s="399" t="str">
        <f t="shared" si="16"/>
        <v>33</v>
      </c>
      <c r="B132" s="493">
        <v>330002</v>
      </c>
      <c r="C132" s="494" t="s">
        <v>914</v>
      </c>
      <c r="D132" s="495">
        <v>0</v>
      </c>
      <c r="E132" s="517">
        <v>110000000</v>
      </c>
      <c r="F132" s="538"/>
      <c r="G132" s="538"/>
      <c r="H132" s="538"/>
      <c r="I132" s="538"/>
      <c r="J132" s="538"/>
      <c r="K132" s="539"/>
      <c r="L132" s="539"/>
      <c r="M132" s="539"/>
      <c r="N132" s="539"/>
      <c r="O132" s="539">
        <f>D126</f>
        <v>0</v>
      </c>
      <c r="P132" s="539"/>
      <c r="Q132" s="539"/>
      <c r="R132" s="539"/>
      <c r="S132" s="539"/>
      <c r="T132" s="539"/>
      <c r="U132" s="539"/>
      <c r="V132" s="539"/>
      <c r="W132" s="539"/>
      <c r="X132" s="539"/>
      <c r="Y132" s="539"/>
      <c r="Z132" s="539"/>
      <c r="AA132" s="539"/>
      <c r="AB132" s="539"/>
      <c r="AC132" s="539"/>
      <c r="AD132" s="539"/>
      <c r="AE132" s="539"/>
      <c r="AF132" s="539"/>
      <c r="AG132" s="539"/>
      <c r="AH132" s="539"/>
      <c r="AI132" s="539"/>
      <c r="AJ132" s="539"/>
      <c r="AK132" s="539"/>
      <c r="AL132" s="539"/>
      <c r="AM132" s="539"/>
      <c r="AN132" s="539"/>
      <c r="AO132" s="539"/>
      <c r="AP132" s="539"/>
      <c r="AQ132" s="539"/>
      <c r="AR132" s="539"/>
      <c r="AS132" s="539"/>
      <c r="AT132" s="539"/>
      <c r="AU132" s="539"/>
      <c r="AV132" s="539"/>
      <c r="AW132" s="539"/>
      <c r="AX132" s="539"/>
      <c r="AY132" s="539"/>
      <c r="AZ132" s="539"/>
      <c r="BA132" s="539"/>
      <c r="BB132" s="539"/>
      <c r="BC132" s="539"/>
      <c r="BD132" s="539"/>
      <c r="BE132" s="539"/>
      <c r="BF132" s="539"/>
      <c r="BG132" s="539"/>
      <c r="BH132" s="539"/>
      <c r="BI132" s="539"/>
      <c r="BJ132" s="565">
        <f>E132</f>
        <v>110000000</v>
      </c>
      <c r="BK132" s="539"/>
      <c r="BL132" s="539"/>
      <c r="BM132" s="539"/>
      <c r="BN132" s="539"/>
      <c r="BO132" s="539"/>
      <c r="BP132" s="539"/>
      <c r="BQ132" s="539"/>
      <c r="BR132" s="539"/>
      <c r="BS132" s="539"/>
      <c r="BT132" s="539"/>
      <c r="BU132" s="539"/>
      <c r="BV132" s="539"/>
      <c r="BW132" s="539"/>
      <c r="BX132" s="539"/>
      <c r="BY132" s="539"/>
      <c r="BZ132" s="539"/>
      <c r="CA132" s="539"/>
      <c r="CB132" s="539"/>
      <c r="CC132" s="539"/>
      <c r="CD132" s="539"/>
      <c r="CE132" s="539"/>
      <c r="CF132" s="539"/>
      <c r="CG132" s="539"/>
      <c r="CH132" s="539"/>
      <c r="CI132" s="539"/>
      <c r="CJ132" s="539"/>
      <c r="CK132" s="539"/>
      <c r="CL132" s="539"/>
      <c r="CM132" s="539"/>
      <c r="CN132" s="539"/>
      <c r="CO132" s="539"/>
      <c r="CP132" s="539"/>
      <c r="CQ132" s="539"/>
      <c r="CR132" s="539"/>
      <c r="CS132" s="539"/>
      <c r="CT132" s="539"/>
      <c r="CU132" s="539"/>
      <c r="CV132" s="539"/>
      <c r="CW132" s="539"/>
      <c r="CX132" s="543"/>
      <c r="CY132" s="543"/>
      <c r="CZ132" s="543"/>
      <c r="DA132" s="544"/>
      <c r="DB132" s="545"/>
      <c r="DC132" s="545"/>
      <c r="DD132" s="545"/>
      <c r="DE132" s="545"/>
      <c r="DF132" s="545"/>
      <c r="DG132" s="545"/>
      <c r="DH132" s="545"/>
      <c r="DI132" s="545"/>
      <c r="DJ132" s="545"/>
      <c r="DK132" s="501">
        <f t="shared" si="14"/>
        <v>110000000</v>
      </c>
      <c r="DL132" s="502">
        <f t="shared" si="15"/>
        <v>-220000000</v>
      </c>
      <c r="DM132" s="503">
        <f t="shared" si="21"/>
        <v>110000000</v>
      </c>
      <c r="DN132" s="404">
        <f t="shared" ref="DN132:DN148" si="22">+DM132-E126-D126</f>
        <v>110000000</v>
      </c>
      <c r="DY132" s="504"/>
    </row>
    <row r="133" spans="1:129" ht="18" customHeight="1" x14ac:dyDescent="0.5">
      <c r="A133" s="399" t="str">
        <f t="shared" si="16"/>
        <v>33</v>
      </c>
      <c r="B133" s="493">
        <v>330100</v>
      </c>
      <c r="C133" s="494" t="s">
        <v>326</v>
      </c>
      <c r="D133" s="505">
        <v>0</v>
      </c>
      <c r="E133" s="517">
        <v>37468007813</v>
      </c>
      <c r="F133" s="507"/>
      <c r="G133" s="507"/>
      <c r="H133" s="507"/>
      <c r="I133" s="507"/>
      <c r="J133" s="507"/>
      <c r="K133" s="508"/>
      <c r="L133" s="508"/>
      <c r="M133" s="508"/>
      <c r="N133" s="508"/>
      <c r="O133" s="508"/>
      <c r="P133" s="508"/>
      <c r="Q133" s="508"/>
      <c r="R133" s="508"/>
      <c r="S133" s="508"/>
      <c r="T133" s="508"/>
      <c r="U133" s="508"/>
      <c r="V133" s="508"/>
      <c r="W133" s="508"/>
      <c r="X133" s="508"/>
      <c r="Y133" s="508"/>
      <c r="Z133" s="508"/>
      <c r="AA133" s="508"/>
      <c r="AB133" s="508"/>
      <c r="AC133" s="508"/>
      <c r="AD133" s="508"/>
      <c r="AE133" s="508"/>
      <c r="AF133" s="508"/>
      <c r="AG133" s="508"/>
      <c r="AH133" s="508"/>
      <c r="AI133" s="508"/>
      <c r="AJ133" s="508"/>
      <c r="AK133" s="508"/>
      <c r="AL133" s="508"/>
      <c r="AM133" s="508"/>
      <c r="AN133" s="508"/>
      <c r="AO133" s="508"/>
      <c r="AP133" s="508"/>
      <c r="AQ133" s="508"/>
      <c r="AR133" s="508"/>
      <c r="AS133" s="508"/>
      <c r="AT133" s="508"/>
      <c r="AU133" s="508"/>
      <c r="AV133" s="508"/>
      <c r="AW133" s="508">
        <f>E133</f>
        <v>37468007813</v>
      </c>
      <c r="AX133" s="508"/>
      <c r="AY133" s="508"/>
      <c r="AZ133" s="508"/>
      <c r="BA133" s="508"/>
      <c r="BB133" s="508"/>
      <c r="BC133" s="508"/>
      <c r="BD133" s="508"/>
      <c r="BE133" s="508"/>
      <c r="BF133" s="508"/>
      <c r="BG133" s="508"/>
      <c r="BH133" s="508"/>
      <c r="BI133" s="508"/>
      <c r="BJ133" s="565"/>
      <c r="BK133" s="508"/>
      <c r="BL133" s="508"/>
      <c r="BM133" s="508"/>
      <c r="BN133" s="508"/>
      <c r="BO133" s="508"/>
      <c r="BP133" s="508"/>
      <c r="BQ133" s="508"/>
      <c r="BR133" s="508"/>
      <c r="BS133" s="508"/>
      <c r="BT133" s="508"/>
      <c r="BU133" s="508"/>
      <c r="BV133" s="508"/>
      <c r="BW133" s="508"/>
      <c r="BX133" s="508"/>
      <c r="BY133" s="508"/>
      <c r="BZ133" s="508"/>
      <c r="CA133" s="508"/>
      <c r="CB133" s="508"/>
      <c r="CC133" s="508"/>
      <c r="CD133" s="508"/>
      <c r="CE133" s="508"/>
      <c r="CF133" s="508"/>
      <c r="CG133" s="508"/>
      <c r="CH133" s="508"/>
      <c r="CI133" s="508"/>
      <c r="CJ133" s="508"/>
      <c r="CK133" s="508"/>
      <c r="CL133" s="508"/>
      <c r="CM133" s="508"/>
      <c r="CN133" s="508"/>
      <c r="CO133" s="508"/>
      <c r="CP133" s="508"/>
      <c r="CQ133" s="508"/>
      <c r="CR133" s="508"/>
      <c r="CS133" s="508"/>
      <c r="CT133" s="508"/>
      <c r="CU133" s="508"/>
      <c r="CV133" s="508"/>
      <c r="CW133" s="508"/>
      <c r="CX133" s="509"/>
      <c r="CY133" s="509"/>
      <c r="CZ133" s="509"/>
      <c r="DA133" s="510"/>
      <c r="DB133" s="511"/>
      <c r="DC133" s="511"/>
      <c r="DD133" s="511"/>
      <c r="DE133" s="511"/>
      <c r="DF133" s="511"/>
      <c r="DG133" s="511"/>
      <c r="DH133" s="511"/>
      <c r="DI133" s="511"/>
      <c r="DJ133" s="511"/>
      <c r="DK133" s="501">
        <f t="shared" si="14"/>
        <v>37468007813</v>
      </c>
      <c r="DL133" s="502">
        <f t="shared" si="15"/>
        <v>-74936015626</v>
      </c>
      <c r="DM133" s="503">
        <f t="shared" si="21"/>
        <v>37468007813</v>
      </c>
      <c r="DN133" s="404">
        <f t="shared" si="22"/>
        <v>-1027298343952</v>
      </c>
      <c r="DY133" s="504"/>
    </row>
    <row r="134" spans="1:129" ht="18" customHeight="1" x14ac:dyDescent="0.5">
      <c r="A134" s="399" t="str">
        <f t="shared" si="16"/>
        <v>33</v>
      </c>
      <c r="B134" s="493">
        <v>330101</v>
      </c>
      <c r="C134" s="494" t="s">
        <v>915</v>
      </c>
      <c r="D134" s="505">
        <v>0</v>
      </c>
      <c r="E134" s="517">
        <v>21262096990</v>
      </c>
      <c r="F134" s="507"/>
      <c r="G134" s="507"/>
      <c r="H134" s="507"/>
      <c r="I134" s="507"/>
      <c r="J134" s="507"/>
      <c r="K134" s="508"/>
      <c r="L134" s="508"/>
      <c r="M134" s="508"/>
      <c r="N134" s="508"/>
      <c r="O134" s="539"/>
      <c r="P134" s="518"/>
      <c r="Q134" s="518"/>
      <c r="R134" s="518"/>
      <c r="S134" s="508"/>
      <c r="T134" s="508"/>
      <c r="U134" s="508"/>
      <c r="V134" s="508"/>
      <c r="W134" s="508"/>
      <c r="X134" s="508"/>
      <c r="Y134" s="508"/>
      <c r="Z134" s="508"/>
      <c r="AA134" s="508"/>
      <c r="AB134" s="508"/>
      <c r="AC134" s="508"/>
      <c r="AD134" s="508"/>
      <c r="AE134" s="508"/>
      <c r="AF134" s="508"/>
      <c r="AG134" s="508"/>
      <c r="AH134" s="508"/>
      <c r="AI134" s="508"/>
      <c r="AJ134" s="508"/>
      <c r="AK134" s="508"/>
      <c r="AL134" s="508"/>
      <c r="AM134" s="508"/>
      <c r="AN134" s="508"/>
      <c r="AO134" s="508"/>
      <c r="AP134" s="508"/>
      <c r="AQ134" s="508"/>
      <c r="AR134" s="508"/>
      <c r="AS134" s="508"/>
      <c r="AT134" s="508">
        <v>344118267</v>
      </c>
      <c r="AU134" s="508"/>
      <c r="AV134" s="508"/>
      <c r="AW134" s="508"/>
      <c r="AX134" s="508"/>
      <c r="AY134" s="508"/>
      <c r="AZ134" s="508"/>
      <c r="BA134" s="508"/>
      <c r="BB134" s="508"/>
      <c r="BC134" s="508"/>
      <c r="BD134" s="508"/>
      <c r="BE134" s="508"/>
      <c r="BF134" s="508"/>
      <c r="BG134" s="508"/>
      <c r="BH134" s="508"/>
      <c r="BI134" s="508">
        <v>20512477199</v>
      </c>
      <c r="BJ134" s="525">
        <v>405501524</v>
      </c>
      <c r="BK134" s="508"/>
      <c r="BL134" s="508"/>
      <c r="BM134" s="508"/>
      <c r="BN134" s="508"/>
      <c r="BO134" s="508"/>
      <c r="BP134" s="508"/>
      <c r="BQ134" s="508"/>
      <c r="BR134" s="508"/>
      <c r="BS134" s="508"/>
      <c r="BT134" s="508"/>
      <c r="BU134" s="508"/>
      <c r="BV134" s="508"/>
      <c r="BW134" s="508"/>
      <c r="BX134" s="508"/>
      <c r="BY134" s="508"/>
      <c r="BZ134" s="508"/>
      <c r="CA134" s="508"/>
      <c r="CB134" s="508"/>
      <c r="CC134" s="508"/>
      <c r="CD134" s="508"/>
      <c r="CE134" s="508"/>
      <c r="CF134" s="508"/>
      <c r="CG134" s="508"/>
      <c r="CH134" s="508"/>
      <c r="CI134" s="508"/>
      <c r="CJ134" s="508"/>
      <c r="CK134" s="508"/>
      <c r="CL134" s="508"/>
      <c r="CM134" s="508"/>
      <c r="CN134" s="508">
        <v>0</v>
      </c>
      <c r="CO134" s="508"/>
      <c r="CP134" s="508"/>
      <c r="CQ134" s="508"/>
      <c r="CR134" s="508"/>
      <c r="CS134" s="508"/>
      <c r="CT134" s="508"/>
      <c r="CU134" s="508"/>
      <c r="CV134" s="508"/>
      <c r="CW134" s="508"/>
      <c r="CX134" s="509"/>
      <c r="CY134" s="509"/>
      <c r="CZ134" s="509"/>
      <c r="DA134" s="510"/>
      <c r="DB134" s="511"/>
      <c r="DC134" s="511"/>
      <c r="DD134" s="511"/>
      <c r="DE134" s="511"/>
      <c r="DF134" s="511"/>
      <c r="DG134" s="511"/>
      <c r="DH134" s="511"/>
      <c r="DI134" s="511"/>
      <c r="DJ134" s="511"/>
      <c r="DK134" s="501">
        <f t="shared" si="14"/>
        <v>21262096990</v>
      </c>
      <c r="DL134" s="502">
        <f t="shared" si="15"/>
        <v>-42524193980</v>
      </c>
      <c r="DM134" s="503">
        <f t="shared" si="21"/>
        <v>21262096990</v>
      </c>
      <c r="DN134" s="404">
        <f t="shared" si="22"/>
        <v>-6529649109772</v>
      </c>
      <c r="DY134" s="504"/>
    </row>
    <row r="135" spans="1:129" ht="18" customHeight="1" x14ac:dyDescent="0.5">
      <c r="A135" s="399" t="str">
        <f t="shared" si="16"/>
        <v>33</v>
      </c>
      <c r="B135" s="493">
        <v>330102</v>
      </c>
      <c r="C135" s="494" t="s">
        <v>916</v>
      </c>
      <c r="D135" s="505">
        <v>0</v>
      </c>
      <c r="E135" s="517">
        <v>422500000</v>
      </c>
      <c r="F135" s="507"/>
      <c r="G135" s="507"/>
      <c r="H135" s="507"/>
      <c r="I135" s="507"/>
      <c r="J135" s="507"/>
      <c r="K135" s="508"/>
      <c r="L135" s="508"/>
      <c r="M135" s="508"/>
      <c r="N135" s="508"/>
      <c r="O135" s="508"/>
      <c r="P135" s="508"/>
      <c r="Q135" s="508"/>
      <c r="R135" s="508"/>
      <c r="S135" s="508"/>
      <c r="T135" s="508"/>
      <c r="U135" s="508"/>
      <c r="V135" s="508"/>
      <c r="W135" s="508"/>
      <c r="X135" s="508"/>
      <c r="Y135" s="508"/>
      <c r="Z135" s="508"/>
      <c r="AA135" s="508"/>
      <c r="AB135" s="508"/>
      <c r="AC135" s="508"/>
      <c r="AD135" s="508"/>
      <c r="AE135" s="508"/>
      <c r="AF135" s="508"/>
      <c r="AG135" s="508"/>
      <c r="AH135" s="508"/>
      <c r="AI135" s="508"/>
      <c r="AJ135" s="508"/>
      <c r="AK135" s="508"/>
      <c r="AL135" s="508"/>
      <c r="AM135" s="508"/>
      <c r="AN135" s="508"/>
      <c r="AO135" s="508"/>
      <c r="AP135" s="508"/>
      <c r="AQ135" s="508"/>
      <c r="AR135" s="508"/>
      <c r="AS135" s="508"/>
      <c r="AT135" s="508"/>
      <c r="AU135" s="508"/>
      <c r="AV135" s="508"/>
      <c r="AW135" s="508"/>
      <c r="AX135" s="508"/>
      <c r="AY135" s="508"/>
      <c r="AZ135" s="508"/>
      <c r="BA135" s="508"/>
      <c r="BB135" s="508"/>
      <c r="BC135" s="508"/>
      <c r="BD135" s="508"/>
      <c r="BE135" s="508"/>
      <c r="BF135" s="508"/>
      <c r="BG135" s="508"/>
      <c r="BH135" s="508"/>
      <c r="BI135" s="508"/>
      <c r="BJ135" s="508">
        <f>E135</f>
        <v>422500000</v>
      </c>
      <c r="BK135" s="508"/>
      <c r="BL135" s="508"/>
      <c r="BM135" s="508"/>
      <c r="BN135" s="508"/>
      <c r="BO135" s="508"/>
      <c r="BP135" s="508"/>
      <c r="BQ135" s="508"/>
      <c r="BR135" s="508"/>
      <c r="BS135" s="508"/>
      <c r="BT135" s="508"/>
      <c r="BU135" s="508"/>
      <c r="BV135" s="508"/>
      <c r="BW135" s="508"/>
      <c r="BX135" s="508"/>
      <c r="BY135" s="508"/>
      <c r="BZ135" s="508"/>
      <c r="CA135" s="508"/>
      <c r="CB135" s="508"/>
      <c r="CC135" s="508"/>
      <c r="CD135" s="508"/>
      <c r="CE135" s="508"/>
      <c r="CF135" s="508"/>
      <c r="CG135" s="508"/>
      <c r="CH135" s="508"/>
      <c r="CI135" s="508"/>
      <c r="CJ135" s="508"/>
      <c r="CK135" s="508"/>
      <c r="CL135" s="508"/>
      <c r="CM135" s="508"/>
      <c r="CN135" s="508"/>
      <c r="CO135" s="508"/>
      <c r="CP135" s="508"/>
      <c r="CQ135" s="508"/>
      <c r="CR135" s="508"/>
      <c r="CS135" s="508"/>
      <c r="CT135" s="508"/>
      <c r="CU135" s="508"/>
      <c r="CV135" s="508"/>
      <c r="CW135" s="508"/>
      <c r="CX135" s="509"/>
      <c r="CY135" s="509"/>
      <c r="CZ135" s="509"/>
      <c r="DA135" s="510"/>
      <c r="DB135" s="511"/>
      <c r="DC135" s="511"/>
      <c r="DD135" s="511"/>
      <c r="DE135" s="511"/>
      <c r="DF135" s="511"/>
      <c r="DG135" s="511"/>
      <c r="DH135" s="511"/>
      <c r="DI135" s="511"/>
      <c r="DJ135" s="511"/>
      <c r="DK135" s="501">
        <f t="shared" si="14"/>
        <v>422500000</v>
      </c>
      <c r="DL135" s="502">
        <f t="shared" si="15"/>
        <v>-845000000</v>
      </c>
      <c r="DM135" s="503">
        <f t="shared" si="21"/>
        <v>422500000</v>
      </c>
      <c r="DN135" s="404">
        <f t="shared" si="22"/>
        <v>-6706504430000</v>
      </c>
      <c r="DY135" s="504"/>
    </row>
    <row r="136" spans="1:129" ht="18" customHeight="1" x14ac:dyDescent="0.5">
      <c r="A136" s="399" t="str">
        <f t="shared" si="16"/>
        <v>33</v>
      </c>
      <c r="B136" s="493">
        <v>330103</v>
      </c>
      <c r="C136" s="494" t="s">
        <v>917</v>
      </c>
      <c r="D136" s="505">
        <v>0</v>
      </c>
      <c r="E136" s="517">
        <v>5952604531</v>
      </c>
      <c r="F136" s="507"/>
      <c r="G136" s="507"/>
      <c r="H136" s="507"/>
      <c r="I136" s="507"/>
      <c r="J136" s="507"/>
      <c r="K136" s="508"/>
      <c r="L136" s="508"/>
      <c r="M136" s="508"/>
      <c r="N136" s="508"/>
      <c r="O136" s="508"/>
      <c r="P136" s="508"/>
      <c r="Q136" s="508"/>
      <c r="R136" s="508"/>
      <c r="S136" s="508"/>
      <c r="T136" s="508"/>
      <c r="U136" s="508"/>
      <c r="V136" s="508"/>
      <c r="W136" s="508"/>
      <c r="X136" s="508"/>
      <c r="Y136" s="508"/>
      <c r="Z136" s="508"/>
      <c r="AA136" s="508"/>
      <c r="AB136" s="508"/>
      <c r="AC136" s="508"/>
      <c r="AD136" s="508"/>
      <c r="AE136" s="508"/>
      <c r="AF136" s="508"/>
      <c r="AG136" s="508"/>
      <c r="AH136" s="508"/>
      <c r="AI136" s="508"/>
      <c r="AJ136" s="508"/>
      <c r="AK136" s="508"/>
      <c r="AL136" s="508"/>
      <c r="AM136" s="508"/>
      <c r="AN136" s="508"/>
      <c r="AO136" s="508"/>
      <c r="AP136" s="508"/>
      <c r="AQ136" s="508"/>
      <c r="AR136" s="508"/>
      <c r="AS136" s="508"/>
      <c r="AT136" s="508"/>
      <c r="AU136" s="508"/>
      <c r="AV136" s="508"/>
      <c r="AW136" s="508"/>
      <c r="AX136" s="508"/>
      <c r="AY136" s="508"/>
      <c r="AZ136" s="508">
        <f>E136</f>
        <v>5952604531</v>
      </c>
      <c r="BA136" s="508"/>
      <c r="BB136" s="508"/>
      <c r="BC136" s="508"/>
      <c r="BD136" s="508"/>
      <c r="BE136" s="508"/>
      <c r="BF136" s="508"/>
      <c r="BG136" s="508"/>
      <c r="BH136" s="508"/>
      <c r="BI136" s="508"/>
      <c r="BJ136" s="508"/>
      <c r="BK136" s="508"/>
      <c r="BL136" s="508"/>
      <c r="BM136" s="508"/>
      <c r="BN136" s="508"/>
      <c r="BO136" s="508"/>
      <c r="BP136" s="508"/>
      <c r="BQ136" s="508"/>
      <c r="BR136" s="508"/>
      <c r="BS136" s="508"/>
      <c r="BT136" s="508"/>
      <c r="BU136" s="508"/>
      <c r="BV136" s="508"/>
      <c r="BW136" s="508"/>
      <c r="BX136" s="508"/>
      <c r="BY136" s="508"/>
      <c r="BZ136" s="508"/>
      <c r="CA136" s="508"/>
      <c r="CB136" s="508"/>
      <c r="CC136" s="508"/>
      <c r="CD136" s="508"/>
      <c r="CE136" s="508"/>
      <c r="CF136" s="508"/>
      <c r="CG136" s="508"/>
      <c r="CH136" s="508"/>
      <c r="CI136" s="508"/>
      <c r="CJ136" s="508"/>
      <c r="CK136" s="508"/>
      <c r="CL136" s="508"/>
      <c r="CM136" s="508"/>
      <c r="CN136" s="508"/>
      <c r="CO136" s="508"/>
      <c r="CP136" s="508"/>
      <c r="CQ136" s="508"/>
      <c r="CR136" s="508"/>
      <c r="CS136" s="508"/>
      <c r="CT136" s="508"/>
      <c r="CU136" s="508"/>
      <c r="CV136" s="508"/>
      <c r="CW136" s="508"/>
      <c r="CX136" s="509"/>
      <c r="CY136" s="509"/>
      <c r="CZ136" s="509"/>
      <c r="DA136" s="510"/>
      <c r="DB136" s="511"/>
      <c r="DC136" s="511"/>
      <c r="DD136" s="511"/>
      <c r="DE136" s="511"/>
      <c r="DF136" s="511"/>
      <c r="DG136" s="511"/>
      <c r="DH136" s="511"/>
      <c r="DI136" s="511"/>
      <c r="DJ136" s="511"/>
      <c r="DK136" s="501">
        <f t="shared" si="14"/>
        <v>5952604531</v>
      </c>
      <c r="DL136" s="502">
        <f t="shared" si="15"/>
        <v>-11905209062</v>
      </c>
      <c r="DM136" s="503">
        <f t="shared" si="21"/>
        <v>5952604531</v>
      </c>
      <c r="DN136" s="404">
        <f t="shared" si="22"/>
        <v>5952604531</v>
      </c>
      <c r="DY136" s="504"/>
    </row>
    <row r="137" spans="1:129" ht="18" customHeight="1" x14ac:dyDescent="0.5">
      <c r="A137" s="399" t="str">
        <f t="shared" si="16"/>
        <v>33</v>
      </c>
      <c r="B137" s="493">
        <v>330104</v>
      </c>
      <c r="C137" s="494" t="s">
        <v>918</v>
      </c>
      <c r="D137" s="505">
        <v>0</v>
      </c>
      <c r="E137" s="517">
        <v>2540577711</v>
      </c>
      <c r="F137" s="507"/>
      <c r="G137" s="507"/>
      <c r="H137" s="507"/>
      <c r="I137" s="507"/>
      <c r="J137" s="507"/>
      <c r="K137" s="508"/>
      <c r="L137" s="508"/>
      <c r="M137" s="508"/>
      <c r="N137" s="508"/>
      <c r="O137" s="508"/>
      <c r="P137" s="508"/>
      <c r="Q137" s="508"/>
      <c r="R137" s="508"/>
      <c r="S137" s="508"/>
      <c r="T137" s="508"/>
      <c r="U137" s="508"/>
      <c r="V137" s="508"/>
      <c r="W137" s="508"/>
      <c r="X137" s="508"/>
      <c r="Y137" s="508"/>
      <c r="Z137" s="508"/>
      <c r="AA137" s="508"/>
      <c r="AB137" s="508"/>
      <c r="AC137" s="508"/>
      <c r="AD137" s="508"/>
      <c r="AE137" s="508"/>
      <c r="AF137" s="508"/>
      <c r="AG137" s="508"/>
      <c r="AH137" s="508"/>
      <c r="AI137" s="508"/>
      <c r="AJ137" s="508"/>
      <c r="AK137" s="508"/>
      <c r="AL137" s="508"/>
      <c r="AM137" s="508"/>
      <c r="AN137" s="508"/>
      <c r="AO137" s="508"/>
      <c r="AP137" s="508"/>
      <c r="AQ137" s="508"/>
      <c r="AR137" s="508"/>
      <c r="AS137" s="508"/>
      <c r="AT137" s="508"/>
      <c r="AU137" s="508"/>
      <c r="AV137" s="508"/>
      <c r="AW137" s="508"/>
      <c r="AX137" s="508"/>
      <c r="AY137" s="508"/>
      <c r="AZ137" s="508"/>
      <c r="BA137" s="508"/>
      <c r="BB137" s="508"/>
      <c r="BC137" s="508"/>
      <c r="BD137" s="508"/>
      <c r="BE137" s="508">
        <f>E137</f>
        <v>2540577711</v>
      </c>
      <c r="BF137" s="508"/>
      <c r="BG137" s="508"/>
      <c r="BH137" s="508"/>
      <c r="BI137" s="508"/>
      <c r="BJ137" s="508"/>
      <c r="BK137" s="508"/>
      <c r="BL137" s="508"/>
      <c r="BM137" s="508"/>
      <c r="BN137" s="508"/>
      <c r="BO137" s="508"/>
      <c r="BP137" s="508"/>
      <c r="BQ137" s="508"/>
      <c r="BR137" s="508"/>
      <c r="BS137" s="508"/>
      <c r="BT137" s="508"/>
      <c r="BU137" s="508"/>
      <c r="BV137" s="508"/>
      <c r="BW137" s="508"/>
      <c r="BX137" s="508"/>
      <c r="BY137" s="508"/>
      <c r="BZ137" s="508"/>
      <c r="CA137" s="508"/>
      <c r="CB137" s="508"/>
      <c r="CC137" s="508"/>
      <c r="CD137" s="508"/>
      <c r="CE137" s="508"/>
      <c r="CF137" s="508"/>
      <c r="CG137" s="508"/>
      <c r="CH137" s="508"/>
      <c r="CI137" s="508"/>
      <c r="CJ137" s="508"/>
      <c r="CK137" s="508"/>
      <c r="CL137" s="508"/>
      <c r="CM137" s="508"/>
      <c r="CN137" s="508"/>
      <c r="CO137" s="508"/>
      <c r="CP137" s="508"/>
      <c r="CQ137" s="508"/>
      <c r="CR137" s="508"/>
      <c r="CS137" s="508"/>
      <c r="CT137" s="508"/>
      <c r="CU137" s="508"/>
      <c r="CV137" s="508"/>
      <c r="CW137" s="508"/>
      <c r="CX137" s="509"/>
      <c r="CY137" s="509"/>
      <c r="CZ137" s="509"/>
      <c r="DA137" s="510"/>
      <c r="DB137" s="511"/>
      <c r="DC137" s="511"/>
      <c r="DD137" s="511"/>
      <c r="DE137" s="511"/>
      <c r="DF137" s="511"/>
      <c r="DG137" s="511"/>
      <c r="DH137" s="511"/>
      <c r="DI137" s="511"/>
      <c r="DJ137" s="511"/>
      <c r="DK137" s="501">
        <f t="shared" ref="DK137:DK159" si="23">SUM(F137:DJ137)</f>
        <v>2540577711</v>
      </c>
      <c r="DL137" s="502">
        <f t="shared" ref="DL137:DL159" si="24">D137-E137-DK137</f>
        <v>-5081155422</v>
      </c>
      <c r="DM137" s="503">
        <f t="shared" si="21"/>
        <v>2540577711</v>
      </c>
      <c r="DN137" s="404">
        <f t="shared" si="22"/>
        <v>-2796760716</v>
      </c>
      <c r="DY137" s="504"/>
    </row>
    <row r="138" spans="1:129" ht="18" customHeight="1" x14ac:dyDescent="0.5">
      <c r="A138" s="399" t="str">
        <f t="shared" si="16"/>
        <v>33</v>
      </c>
      <c r="B138" s="493">
        <v>330105</v>
      </c>
      <c r="C138" s="494" t="s">
        <v>919</v>
      </c>
      <c r="D138" s="505">
        <v>0</v>
      </c>
      <c r="E138" s="517">
        <v>8918611105</v>
      </c>
      <c r="F138" s="507"/>
      <c r="G138" s="507"/>
      <c r="H138" s="507"/>
      <c r="I138" s="507"/>
      <c r="J138" s="507"/>
      <c r="K138" s="508"/>
      <c r="L138" s="508"/>
      <c r="M138" s="508"/>
      <c r="N138" s="508"/>
      <c r="O138" s="508"/>
      <c r="P138" s="508"/>
      <c r="Q138" s="508"/>
      <c r="R138" s="508"/>
      <c r="S138" s="508"/>
      <c r="T138" s="508"/>
      <c r="U138" s="508"/>
      <c r="V138" s="508"/>
      <c r="W138" s="508"/>
      <c r="X138" s="508"/>
      <c r="Y138" s="508"/>
      <c r="Z138" s="508"/>
      <c r="AA138" s="508"/>
      <c r="AB138" s="508"/>
      <c r="AC138" s="508"/>
      <c r="AD138" s="508"/>
      <c r="AE138" s="508"/>
      <c r="AF138" s="508"/>
      <c r="AG138" s="508"/>
      <c r="AH138" s="508"/>
      <c r="AI138" s="508"/>
      <c r="AJ138" s="508"/>
      <c r="AK138" s="508"/>
      <c r="AL138" s="508"/>
      <c r="AM138" s="508"/>
      <c r="AN138" s="508"/>
      <c r="AO138" s="508"/>
      <c r="AP138" s="508"/>
      <c r="AQ138" s="508"/>
      <c r="AR138" s="508"/>
      <c r="AS138" s="508"/>
      <c r="AT138" s="508"/>
      <c r="AU138" s="508"/>
      <c r="AV138" s="508"/>
      <c r="AW138" s="508"/>
      <c r="AX138" s="508"/>
      <c r="AY138" s="508"/>
      <c r="AZ138" s="508"/>
      <c r="BA138" s="508"/>
      <c r="BB138" s="508">
        <f>E138</f>
        <v>8918611105</v>
      </c>
      <c r="BC138" s="508"/>
      <c r="BD138" s="508"/>
      <c r="BE138" s="508"/>
      <c r="BF138" s="508"/>
      <c r="BG138" s="508"/>
      <c r="BH138" s="508"/>
      <c r="BI138" s="508"/>
      <c r="BJ138" s="508"/>
      <c r="BK138" s="508"/>
      <c r="BL138" s="508"/>
      <c r="BM138" s="508"/>
      <c r="BN138" s="508"/>
      <c r="BO138" s="508"/>
      <c r="BP138" s="508"/>
      <c r="BQ138" s="508"/>
      <c r="BR138" s="508"/>
      <c r="BS138" s="508"/>
      <c r="BT138" s="508"/>
      <c r="BU138" s="508"/>
      <c r="BV138" s="508"/>
      <c r="BW138" s="508"/>
      <c r="BX138" s="508"/>
      <c r="BY138" s="508"/>
      <c r="BZ138" s="508"/>
      <c r="CA138" s="508"/>
      <c r="CB138" s="508"/>
      <c r="CC138" s="508"/>
      <c r="CD138" s="508"/>
      <c r="CE138" s="508"/>
      <c r="CF138" s="508"/>
      <c r="CG138" s="508"/>
      <c r="CH138" s="508"/>
      <c r="CI138" s="508"/>
      <c r="CJ138" s="508"/>
      <c r="CK138" s="508"/>
      <c r="CL138" s="508"/>
      <c r="CM138" s="508"/>
      <c r="CN138" s="508"/>
      <c r="CO138" s="508"/>
      <c r="CP138" s="508"/>
      <c r="CQ138" s="508"/>
      <c r="CR138" s="508"/>
      <c r="CS138" s="508"/>
      <c r="CT138" s="508"/>
      <c r="CU138" s="508"/>
      <c r="CV138" s="508"/>
      <c r="CW138" s="508"/>
      <c r="CX138" s="509"/>
      <c r="CY138" s="509"/>
      <c r="CZ138" s="509"/>
      <c r="DA138" s="510"/>
      <c r="DB138" s="511"/>
      <c r="DC138" s="511"/>
      <c r="DD138" s="511"/>
      <c r="DE138" s="511"/>
      <c r="DF138" s="511"/>
      <c r="DG138" s="511"/>
      <c r="DH138" s="511"/>
      <c r="DI138" s="511"/>
      <c r="DJ138" s="511"/>
      <c r="DK138" s="501">
        <f t="shared" si="23"/>
        <v>8918611105</v>
      </c>
      <c r="DL138" s="502">
        <f t="shared" si="24"/>
        <v>-17837222210</v>
      </c>
      <c r="DM138" s="503">
        <f t="shared" si="21"/>
        <v>8918611105</v>
      </c>
      <c r="DN138" s="404">
        <f t="shared" si="22"/>
        <v>8808611105</v>
      </c>
      <c r="DY138" s="504"/>
    </row>
    <row r="139" spans="1:129" ht="18" customHeight="1" x14ac:dyDescent="0.5">
      <c r="A139" s="399" t="str">
        <f t="shared" si="16"/>
        <v>33</v>
      </c>
      <c r="B139" s="493">
        <v>330107</v>
      </c>
      <c r="C139" s="494" t="s">
        <v>920</v>
      </c>
      <c r="D139" s="505">
        <v>0</v>
      </c>
      <c r="E139" s="517">
        <v>2979132533</v>
      </c>
      <c r="F139" s="507"/>
      <c r="G139" s="507"/>
      <c r="H139" s="507"/>
      <c r="I139" s="507"/>
      <c r="J139" s="507"/>
      <c r="K139" s="508"/>
      <c r="L139" s="508"/>
      <c r="M139" s="508"/>
      <c r="N139" s="508"/>
      <c r="O139" s="508"/>
      <c r="P139" s="508"/>
      <c r="Q139" s="508"/>
      <c r="R139" s="508"/>
      <c r="S139" s="508"/>
      <c r="T139" s="508"/>
      <c r="U139" s="508"/>
      <c r="V139" s="508"/>
      <c r="W139" s="508"/>
      <c r="X139" s="508"/>
      <c r="Y139" s="508"/>
      <c r="Z139" s="508"/>
      <c r="AA139" s="508"/>
      <c r="AB139" s="508"/>
      <c r="AC139" s="508"/>
      <c r="AD139" s="508"/>
      <c r="AE139" s="508"/>
      <c r="AF139" s="508"/>
      <c r="AG139" s="508"/>
      <c r="AH139" s="508"/>
      <c r="AI139" s="508"/>
      <c r="AJ139" s="508"/>
      <c r="AK139" s="508"/>
      <c r="AL139" s="508"/>
      <c r="AM139" s="508"/>
      <c r="AN139" s="508"/>
      <c r="AO139" s="508"/>
      <c r="AP139" s="508"/>
      <c r="AQ139" s="508"/>
      <c r="AR139" s="508"/>
      <c r="AS139" s="508"/>
      <c r="AT139" s="508"/>
      <c r="AU139" s="508"/>
      <c r="AV139" s="508"/>
      <c r="AW139" s="508"/>
      <c r="AX139" s="508"/>
      <c r="AY139" s="508"/>
      <c r="AZ139" s="508"/>
      <c r="BA139" s="508"/>
      <c r="BB139" s="508"/>
      <c r="BC139" s="508">
        <f>E139</f>
        <v>2979132533</v>
      </c>
      <c r="BD139" s="508"/>
      <c r="BE139" s="508"/>
      <c r="BF139" s="508"/>
      <c r="BG139" s="508"/>
      <c r="BH139" s="508"/>
      <c r="BI139" s="508"/>
      <c r="BJ139" s="508"/>
      <c r="BK139" s="508"/>
      <c r="BL139" s="508"/>
      <c r="BM139" s="508"/>
      <c r="BN139" s="508"/>
      <c r="BO139" s="508"/>
      <c r="BP139" s="508"/>
      <c r="BQ139" s="508"/>
      <c r="BR139" s="508"/>
      <c r="BS139" s="508"/>
      <c r="BT139" s="508"/>
      <c r="BU139" s="508"/>
      <c r="BV139" s="508"/>
      <c r="BW139" s="508"/>
      <c r="BX139" s="508"/>
      <c r="BY139" s="508"/>
      <c r="BZ139" s="508"/>
      <c r="CA139" s="508"/>
      <c r="CB139" s="508"/>
      <c r="CC139" s="508"/>
      <c r="CD139" s="508"/>
      <c r="CE139" s="508"/>
      <c r="CF139" s="508"/>
      <c r="CG139" s="508"/>
      <c r="CH139" s="508"/>
      <c r="CI139" s="508"/>
      <c r="CJ139" s="508"/>
      <c r="CK139" s="508"/>
      <c r="CL139" s="508"/>
      <c r="CM139" s="508"/>
      <c r="CN139" s="508"/>
      <c r="CO139" s="508"/>
      <c r="CP139" s="508"/>
      <c r="CQ139" s="508"/>
      <c r="CR139" s="508"/>
      <c r="CS139" s="508"/>
      <c r="CT139" s="508"/>
      <c r="CU139" s="508"/>
      <c r="CV139" s="508"/>
      <c r="CW139" s="508"/>
      <c r="CX139" s="509"/>
      <c r="CY139" s="509"/>
      <c r="CZ139" s="509"/>
      <c r="DA139" s="510"/>
      <c r="DB139" s="511"/>
      <c r="DC139" s="511"/>
      <c r="DD139" s="511"/>
      <c r="DE139" s="511"/>
      <c r="DF139" s="511"/>
      <c r="DG139" s="511"/>
      <c r="DH139" s="511"/>
      <c r="DI139" s="511"/>
      <c r="DJ139" s="511"/>
      <c r="DK139" s="501">
        <f t="shared" si="23"/>
        <v>2979132533</v>
      </c>
      <c r="DL139" s="502">
        <f t="shared" si="24"/>
        <v>-5958265066</v>
      </c>
      <c r="DM139" s="503">
        <f t="shared" si="21"/>
        <v>2979132533</v>
      </c>
      <c r="DN139" s="404">
        <f t="shared" si="22"/>
        <v>-34488875280</v>
      </c>
      <c r="DY139" s="504"/>
    </row>
    <row r="140" spans="1:129" ht="18" customHeight="1" x14ac:dyDescent="0.5">
      <c r="A140" s="399" t="str">
        <f t="shared" si="16"/>
        <v>33</v>
      </c>
      <c r="B140" s="493">
        <v>330108</v>
      </c>
      <c r="C140" s="494" t="s">
        <v>921</v>
      </c>
      <c r="D140" s="505">
        <v>0</v>
      </c>
      <c r="E140" s="495">
        <v>0</v>
      </c>
      <c r="F140" s="507"/>
      <c r="G140" s="507"/>
      <c r="H140" s="507"/>
      <c r="I140" s="507"/>
      <c r="J140" s="507"/>
      <c r="K140" s="508"/>
      <c r="L140" s="508"/>
      <c r="M140" s="508"/>
      <c r="N140" s="508"/>
      <c r="O140" s="508"/>
      <c r="P140" s="508"/>
      <c r="Q140" s="508"/>
      <c r="R140" s="508"/>
      <c r="S140" s="508"/>
      <c r="T140" s="508"/>
      <c r="U140" s="508"/>
      <c r="V140" s="508"/>
      <c r="W140" s="508"/>
      <c r="X140" s="508"/>
      <c r="Y140" s="508"/>
      <c r="Z140" s="508"/>
      <c r="AA140" s="508"/>
      <c r="AB140" s="508"/>
      <c r="AC140" s="508"/>
      <c r="AD140" s="508"/>
      <c r="AE140" s="508"/>
      <c r="AF140" s="508"/>
      <c r="AG140" s="508"/>
      <c r="AH140" s="508"/>
      <c r="AI140" s="508"/>
      <c r="AJ140" s="508"/>
      <c r="AK140" s="508"/>
      <c r="AL140" s="508"/>
      <c r="AM140" s="508"/>
      <c r="AN140" s="508"/>
      <c r="AO140" s="508"/>
      <c r="AP140" s="508"/>
      <c r="AQ140" s="508"/>
      <c r="AR140" s="508"/>
      <c r="AS140" s="508"/>
      <c r="AT140" s="508"/>
      <c r="AU140" s="508"/>
      <c r="AV140" s="508"/>
      <c r="AW140" s="508"/>
      <c r="AX140" s="508"/>
      <c r="AY140" s="508"/>
      <c r="AZ140" s="508"/>
      <c r="BA140" s="508"/>
      <c r="BB140" s="508"/>
      <c r="BC140" s="508"/>
      <c r="BD140" s="508"/>
      <c r="BE140" s="508"/>
      <c r="BF140" s="508">
        <f>E140</f>
        <v>0</v>
      </c>
      <c r="BG140" s="508"/>
      <c r="BH140" s="508"/>
      <c r="BI140" s="508"/>
      <c r="BJ140" s="508"/>
      <c r="BK140" s="508"/>
      <c r="BL140" s="508"/>
      <c r="BM140" s="508"/>
      <c r="BN140" s="508"/>
      <c r="BO140" s="508"/>
      <c r="BP140" s="508"/>
      <c r="BQ140" s="508"/>
      <c r="BR140" s="508"/>
      <c r="BS140" s="508"/>
      <c r="BT140" s="508"/>
      <c r="BU140" s="508"/>
      <c r="BV140" s="508"/>
      <c r="BW140" s="508"/>
      <c r="BX140" s="508"/>
      <c r="BY140" s="508"/>
      <c r="BZ140" s="508"/>
      <c r="CA140" s="508"/>
      <c r="CB140" s="508"/>
      <c r="CC140" s="508"/>
      <c r="CD140" s="508"/>
      <c r="CE140" s="508"/>
      <c r="CF140" s="508"/>
      <c r="CG140" s="508"/>
      <c r="CH140" s="508"/>
      <c r="CI140" s="508"/>
      <c r="CJ140" s="508"/>
      <c r="CK140" s="508"/>
      <c r="CL140" s="508"/>
      <c r="CM140" s="508"/>
      <c r="CN140" s="508"/>
      <c r="CO140" s="508"/>
      <c r="CP140" s="508"/>
      <c r="CQ140" s="508"/>
      <c r="CR140" s="508"/>
      <c r="CS140" s="508"/>
      <c r="CT140" s="508"/>
      <c r="CU140" s="508"/>
      <c r="CV140" s="508"/>
      <c r="CW140" s="508"/>
      <c r="CX140" s="509"/>
      <c r="CY140" s="509"/>
      <c r="CZ140" s="509"/>
      <c r="DA140" s="510"/>
      <c r="DB140" s="511"/>
      <c r="DC140" s="511"/>
      <c r="DD140" s="511"/>
      <c r="DE140" s="511"/>
      <c r="DF140" s="511"/>
      <c r="DG140" s="511"/>
      <c r="DH140" s="511"/>
      <c r="DI140" s="511"/>
      <c r="DJ140" s="511"/>
      <c r="DK140" s="501">
        <f t="shared" si="23"/>
        <v>0</v>
      </c>
      <c r="DL140" s="502">
        <f t="shared" si="24"/>
        <v>0</v>
      </c>
      <c r="DM140" s="503">
        <f t="shared" si="21"/>
        <v>0</v>
      </c>
      <c r="DN140" s="404">
        <f t="shared" si="22"/>
        <v>-21262096990</v>
      </c>
      <c r="DY140" s="504"/>
    </row>
    <row r="141" spans="1:129" ht="18" customHeight="1" x14ac:dyDescent="0.5">
      <c r="A141" s="399" t="str">
        <f t="shared" si="16"/>
        <v>33</v>
      </c>
      <c r="B141" s="493">
        <v>330109</v>
      </c>
      <c r="C141" s="494" t="s">
        <v>922</v>
      </c>
      <c r="D141" s="505">
        <v>0</v>
      </c>
      <c r="E141" s="517">
        <v>196429309</v>
      </c>
      <c r="F141" s="507"/>
      <c r="G141" s="507"/>
      <c r="H141" s="507"/>
      <c r="I141" s="507"/>
      <c r="J141" s="507"/>
      <c r="K141" s="508"/>
      <c r="L141" s="508"/>
      <c r="M141" s="508"/>
      <c r="N141" s="508"/>
      <c r="O141" s="508"/>
      <c r="P141" s="508"/>
      <c r="Q141" s="508"/>
      <c r="R141" s="508"/>
      <c r="S141" s="508"/>
      <c r="T141" s="508"/>
      <c r="U141" s="508"/>
      <c r="V141" s="508"/>
      <c r="W141" s="508"/>
      <c r="X141" s="508"/>
      <c r="Y141" s="508"/>
      <c r="Z141" s="508"/>
      <c r="AA141" s="508"/>
      <c r="AB141" s="508"/>
      <c r="AC141" s="508"/>
      <c r="AD141" s="508"/>
      <c r="AE141" s="508"/>
      <c r="AF141" s="508"/>
      <c r="AG141" s="508"/>
      <c r="AH141" s="508"/>
      <c r="AI141" s="508"/>
      <c r="AJ141" s="508"/>
      <c r="AK141" s="508"/>
      <c r="AL141" s="508"/>
      <c r="AM141" s="508"/>
      <c r="AN141" s="508"/>
      <c r="AO141" s="508"/>
      <c r="AP141" s="508"/>
      <c r="AQ141" s="508"/>
      <c r="AR141" s="508"/>
      <c r="AS141" s="508"/>
      <c r="AT141" s="508"/>
      <c r="AU141" s="508"/>
      <c r="AV141" s="508"/>
      <c r="AW141" s="508"/>
      <c r="AX141" s="508"/>
      <c r="AY141" s="508"/>
      <c r="AZ141" s="508"/>
      <c r="BA141" s="508"/>
      <c r="BB141" s="508"/>
      <c r="BC141" s="508"/>
      <c r="BD141" s="508"/>
      <c r="BE141" s="508"/>
      <c r="BF141" s="508"/>
      <c r="BG141" s="508"/>
      <c r="BH141" s="508"/>
      <c r="BI141" s="508"/>
      <c r="BJ141" s="508">
        <f>E141</f>
        <v>196429309</v>
      </c>
      <c r="BK141" s="508"/>
      <c r="BL141" s="508"/>
      <c r="BM141" s="508"/>
      <c r="BN141" s="508"/>
      <c r="BO141" s="508"/>
      <c r="BP141" s="508"/>
      <c r="BQ141" s="508"/>
      <c r="BR141" s="508"/>
      <c r="BS141" s="508"/>
      <c r="BT141" s="508"/>
      <c r="BU141" s="508"/>
      <c r="BV141" s="508"/>
      <c r="BW141" s="508"/>
      <c r="BX141" s="508"/>
      <c r="BY141" s="508"/>
      <c r="BZ141" s="508"/>
      <c r="CA141" s="508"/>
      <c r="CB141" s="508"/>
      <c r="CC141" s="508"/>
      <c r="CD141" s="508"/>
      <c r="CE141" s="508"/>
      <c r="CF141" s="508"/>
      <c r="CG141" s="508"/>
      <c r="CH141" s="508"/>
      <c r="CI141" s="508"/>
      <c r="CJ141" s="508"/>
      <c r="CK141" s="508"/>
      <c r="CL141" s="508"/>
      <c r="CM141" s="508"/>
      <c r="CN141" s="508"/>
      <c r="CO141" s="508"/>
      <c r="CP141" s="508"/>
      <c r="CQ141" s="508"/>
      <c r="CR141" s="508"/>
      <c r="CS141" s="508"/>
      <c r="CT141" s="508"/>
      <c r="CU141" s="508"/>
      <c r="CV141" s="508"/>
      <c r="CW141" s="508"/>
      <c r="CX141" s="509"/>
      <c r="CY141" s="509"/>
      <c r="CZ141" s="509"/>
      <c r="DA141" s="510"/>
      <c r="DB141" s="511"/>
      <c r="DC141" s="511"/>
      <c r="DD141" s="511"/>
      <c r="DE141" s="511"/>
      <c r="DF141" s="511"/>
      <c r="DG141" s="511"/>
      <c r="DH141" s="511"/>
      <c r="DI141" s="511"/>
      <c r="DJ141" s="511"/>
      <c r="DK141" s="501">
        <f t="shared" si="23"/>
        <v>196429309</v>
      </c>
      <c r="DL141" s="502">
        <f t="shared" si="24"/>
        <v>-392858618</v>
      </c>
      <c r="DM141" s="503">
        <f t="shared" si="21"/>
        <v>196429309</v>
      </c>
      <c r="DN141" s="404">
        <f t="shared" si="22"/>
        <v>-226070691</v>
      </c>
      <c r="DY141" s="504"/>
    </row>
    <row r="142" spans="1:129" ht="18" customHeight="1" x14ac:dyDescent="0.5">
      <c r="A142" s="399" t="str">
        <f t="shared" si="16"/>
        <v>33</v>
      </c>
      <c r="B142" s="493">
        <v>330110</v>
      </c>
      <c r="C142" s="494" t="s">
        <v>923</v>
      </c>
      <c r="D142" s="505">
        <v>0</v>
      </c>
      <c r="E142" s="517">
        <v>5149581228</v>
      </c>
      <c r="F142" s="507"/>
      <c r="G142" s="507"/>
      <c r="H142" s="507"/>
      <c r="I142" s="507"/>
      <c r="J142" s="507"/>
      <c r="K142" s="508"/>
      <c r="L142" s="508"/>
      <c r="M142" s="508"/>
      <c r="N142" s="508"/>
      <c r="O142" s="508"/>
      <c r="P142" s="508"/>
      <c r="Q142" s="508"/>
      <c r="R142" s="508"/>
      <c r="S142" s="508"/>
      <c r="T142" s="508"/>
      <c r="U142" s="508"/>
      <c r="V142" s="508"/>
      <c r="W142" s="508"/>
      <c r="X142" s="508"/>
      <c r="Y142" s="508"/>
      <c r="Z142" s="508"/>
      <c r="AA142" s="508"/>
      <c r="AB142" s="508"/>
      <c r="AC142" s="508"/>
      <c r="AD142" s="508"/>
      <c r="AE142" s="508"/>
      <c r="AF142" s="508"/>
      <c r="AG142" s="508"/>
      <c r="AH142" s="508"/>
      <c r="AI142" s="508"/>
      <c r="AJ142" s="508"/>
      <c r="AK142" s="508"/>
      <c r="AL142" s="508"/>
      <c r="AM142" s="508"/>
      <c r="AN142" s="508"/>
      <c r="AO142" s="508"/>
      <c r="AP142" s="508"/>
      <c r="AQ142" s="508"/>
      <c r="AR142" s="508"/>
      <c r="AS142" s="508"/>
      <c r="AT142" s="508"/>
      <c r="AU142" s="508"/>
      <c r="AV142" s="508"/>
      <c r="AW142" s="508"/>
      <c r="AX142" s="508"/>
      <c r="AY142" s="508"/>
      <c r="AZ142" s="508"/>
      <c r="BA142" s="508"/>
      <c r="BB142" s="508"/>
      <c r="BC142" s="508"/>
      <c r="BD142" s="508"/>
      <c r="BE142" s="508"/>
      <c r="BF142" s="508"/>
      <c r="BG142" s="508"/>
      <c r="BH142" s="508"/>
      <c r="BI142" s="508"/>
      <c r="BJ142" s="508">
        <f>E142</f>
        <v>5149581228</v>
      </c>
      <c r="BK142" s="508"/>
      <c r="BL142" s="508"/>
      <c r="BM142" s="508"/>
      <c r="BN142" s="508"/>
      <c r="BO142" s="508"/>
      <c r="BP142" s="508"/>
      <c r="BQ142" s="508"/>
      <c r="BR142" s="508"/>
      <c r="BS142" s="508"/>
      <c r="BT142" s="508"/>
      <c r="BU142" s="508"/>
      <c r="BV142" s="508"/>
      <c r="BW142" s="508"/>
      <c r="BX142" s="508"/>
      <c r="BY142" s="508"/>
      <c r="BZ142" s="508"/>
      <c r="CA142" s="508"/>
      <c r="CB142" s="508"/>
      <c r="CC142" s="508"/>
      <c r="CD142" s="508"/>
      <c r="CE142" s="508"/>
      <c r="CF142" s="508"/>
      <c r="CG142" s="508"/>
      <c r="CH142" s="508"/>
      <c r="CI142" s="508"/>
      <c r="CJ142" s="508"/>
      <c r="CK142" s="508"/>
      <c r="CL142" s="508"/>
      <c r="CM142" s="508"/>
      <c r="CN142" s="508"/>
      <c r="CO142" s="508"/>
      <c r="CP142" s="508"/>
      <c r="CQ142" s="508"/>
      <c r="CR142" s="508"/>
      <c r="CS142" s="508"/>
      <c r="CT142" s="508"/>
      <c r="CU142" s="508"/>
      <c r="CV142" s="508"/>
      <c r="CW142" s="508"/>
      <c r="CX142" s="509"/>
      <c r="CY142" s="509"/>
      <c r="CZ142" s="509"/>
      <c r="DA142" s="510"/>
      <c r="DB142" s="511"/>
      <c r="DC142" s="511"/>
      <c r="DD142" s="511"/>
      <c r="DE142" s="511"/>
      <c r="DF142" s="511"/>
      <c r="DG142" s="511"/>
      <c r="DH142" s="511"/>
      <c r="DI142" s="511"/>
      <c r="DJ142" s="511"/>
      <c r="DK142" s="501">
        <f t="shared" si="23"/>
        <v>5149581228</v>
      </c>
      <c r="DL142" s="502">
        <f t="shared" si="24"/>
        <v>-10299162456</v>
      </c>
      <c r="DM142" s="503">
        <f t="shared" si="21"/>
        <v>5149581228</v>
      </c>
      <c r="DN142" s="404">
        <f t="shared" si="22"/>
        <v>-803023303</v>
      </c>
      <c r="DY142" s="504"/>
    </row>
    <row r="143" spans="1:129" ht="18" customHeight="1" x14ac:dyDescent="0.5">
      <c r="A143" s="399" t="str">
        <f t="shared" si="16"/>
        <v>33</v>
      </c>
      <c r="B143" s="493">
        <v>330113</v>
      </c>
      <c r="C143" s="494" t="s">
        <v>924</v>
      </c>
      <c r="D143" s="505">
        <v>0</v>
      </c>
      <c r="E143" s="517">
        <v>1530721657</v>
      </c>
      <c r="F143" s="507"/>
      <c r="G143" s="507"/>
      <c r="H143" s="507"/>
      <c r="I143" s="507"/>
      <c r="J143" s="507"/>
      <c r="K143" s="508"/>
      <c r="L143" s="508"/>
      <c r="M143" s="508"/>
      <c r="N143" s="508"/>
      <c r="O143" s="508"/>
      <c r="P143" s="508"/>
      <c r="Q143" s="508"/>
      <c r="R143" s="508"/>
      <c r="S143" s="508"/>
      <c r="T143" s="508"/>
      <c r="U143" s="508"/>
      <c r="V143" s="508"/>
      <c r="W143" s="508"/>
      <c r="X143" s="508"/>
      <c r="Y143" s="508"/>
      <c r="Z143" s="508"/>
      <c r="AA143" s="508"/>
      <c r="AB143" s="508"/>
      <c r="AC143" s="508"/>
      <c r="AD143" s="508"/>
      <c r="AE143" s="508"/>
      <c r="AF143" s="508"/>
      <c r="AG143" s="508"/>
      <c r="AH143" s="508"/>
      <c r="AI143" s="508"/>
      <c r="AJ143" s="508"/>
      <c r="AK143" s="508"/>
      <c r="AL143" s="508"/>
      <c r="AM143" s="508"/>
      <c r="AN143" s="508"/>
      <c r="AO143" s="508"/>
      <c r="AP143" s="508"/>
      <c r="AQ143" s="508"/>
      <c r="AR143" s="508"/>
      <c r="AS143" s="508"/>
      <c r="AT143" s="508"/>
      <c r="AU143" s="508"/>
      <c r="AV143" s="508"/>
      <c r="AW143" s="508"/>
      <c r="AX143" s="508"/>
      <c r="AY143" s="508"/>
      <c r="AZ143" s="508"/>
      <c r="BA143" s="508"/>
      <c r="BB143" s="508"/>
      <c r="BC143" s="508"/>
      <c r="BD143" s="508"/>
      <c r="BE143" s="508"/>
      <c r="BF143" s="508"/>
      <c r="BG143" s="508"/>
      <c r="BH143" s="508"/>
      <c r="BI143" s="508"/>
      <c r="BJ143" s="508">
        <f>E143</f>
        <v>1530721657</v>
      </c>
      <c r="BK143" s="508"/>
      <c r="BL143" s="508"/>
      <c r="BM143" s="508"/>
      <c r="BN143" s="508"/>
      <c r="BO143" s="508"/>
      <c r="BP143" s="508"/>
      <c r="BQ143" s="508"/>
      <c r="BR143" s="508"/>
      <c r="BS143" s="508"/>
      <c r="BT143" s="508"/>
      <c r="BU143" s="508"/>
      <c r="BV143" s="508"/>
      <c r="BW143" s="508"/>
      <c r="BX143" s="508"/>
      <c r="BY143" s="508"/>
      <c r="BZ143" s="508"/>
      <c r="CA143" s="508"/>
      <c r="CB143" s="508"/>
      <c r="CC143" s="508"/>
      <c r="CD143" s="508"/>
      <c r="CE143" s="508"/>
      <c r="CF143" s="508"/>
      <c r="CG143" s="508"/>
      <c r="CH143" s="508"/>
      <c r="CI143" s="508"/>
      <c r="CJ143" s="508"/>
      <c r="CK143" s="508"/>
      <c r="CL143" s="508"/>
      <c r="CM143" s="508"/>
      <c r="CN143" s="508"/>
      <c r="CO143" s="508"/>
      <c r="CP143" s="508"/>
      <c r="CQ143" s="508"/>
      <c r="CR143" s="508"/>
      <c r="CS143" s="508"/>
      <c r="CT143" s="508"/>
      <c r="CU143" s="508"/>
      <c r="CV143" s="508"/>
      <c r="CW143" s="508"/>
      <c r="CX143" s="509"/>
      <c r="CY143" s="509"/>
      <c r="CZ143" s="509"/>
      <c r="DA143" s="510"/>
      <c r="DB143" s="511"/>
      <c r="DC143" s="511"/>
      <c r="DD143" s="511"/>
      <c r="DE143" s="511"/>
      <c r="DF143" s="511"/>
      <c r="DG143" s="511"/>
      <c r="DH143" s="511"/>
      <c r="DI143" s="511"/>
      <c r="DJ143" s="511"/>
      <c r="DK143" s="501">
        <f t="shared" si="23"/>
        <v>1530721657</v>
      </c>
      <c r="DL143" s="502">
        <f t="shared" si="24"/>
        <v>-3061443314</v>
      </c>
      <c r="DM143" s="503">
        <f t="shared" si="21"/>
        <v>1530721657</v>
      </c>
      <c r="DN143" s="404">
        <f t="shared" si="22"/>
        <v>-1009856054</v>
      </c>
      <c r="DY143" s="504"/>
    </row>
    <row r="144" spans="1:129" ht="18" customHeight="1" x14ac:dyDescent="0.5">
      <c r="A144" s="399" t="str">
        <f t="shared" ref="A144:A207" si="25">LEFT(B144,2)</f>
        <v>33</v>
      </c>
      <c r="B144" s="493">
        <v>330114</v>
      </c>
      <c r="C144" s="494" t="s">
        <v>755</v>
      </c>
      <c r="D144" s="505">
        <v>0</v>
      </c>
      <c r="E144" s="517">
        <v>311372241</v>
      </c>
      <c r="F144" s="507"/>
      <c r="G144" s="507"/>
      <c r="H144" s="507"/>
      <c r="I144" s="507"/>
      <c r="J144" s="507"/>
      <c r="K144" s="508"/>
      <c r="L144" s="508"/>
      <c r="M144" s="508"/>
      <c r="N144" s="508"/>
      <c r="O144" s="508"/>
      <c r="P144" s="508"/>
      <c r="Q144" s="508"/>
      <c r="R144" s="508"/>
      <c r="S144" s="508"/>
      <c r="T144" s="508"/>
      <c r="U144" s="508"/>
      <c r="V144" s="508"/>
      <c r="W144" s="508"/>
      <c r="X144" s="508"/>
      <c r="Y144" s="508"/>
      <c r="Z144" s="508"/>
      <c r="AA144" s="508"/>
      <c r="AB144" s="508"/>
      <c r="AC144" s="508"/>
      <c r="AD144" s="508"/>
      <c r="AE144" s="508"/>
      <c r="AF144" s="508"/>
      <c r="AG144" s="508"/>
      <c r="AH144" s="508"/>
      <c r="AI144" s="508"/>
      <c r="AJ144" s="508"/>
      <c r="AK144" s="508"/>
      <c r="AL144" s="508"/>
      <c r="AM144" s="508"/>
      <c r="AN144" s="508"/>
      <c r="AO144" s="508"/>
      <c r="AP144" s="508"/>
      <c r="AQ144" s="508"/>
      <c r="AR144" s="508"/>
      <c r="AS144" s="508"/>
      <c r="AT144" s="508"/>
      <c r="AU144" s="508"/>
      <c r="AV144" s="508"/>
      <c r="AW144" s="508"/>
      <c r="AX144" s="508"/>
      <c r="AY144" s="508"/>
      <c r="AZ144" s="508"/>
      <c r="BA144" s="508">
        <f>+E144</f>
        <v>311372241</v>
      </c>
      <c r="BB144" s="508"/>
      <c r="BC144" s="508"/>
      <c r="BD144" s="508"/>
      <c r="BE144" s="508"/>
      <c r="BF144" s="508"/>
      <c r="BG144" s="508"/>
      <c r="BH144" s="508"/>
      <c r="BI144" s="508"/>
      <c r="BJ144" s="518"/>
      <c r="BK144" s="508"/>
      <c r="BL144" s="508"/>
      <c r="BM144" s="508"/>
      <c r="BN144" s="508"/>
      <c r="BO144" s="508"/>
      <c r="BP144" s="508"/>
      <c r="BQ144" s="508"/>
      <c r="BR144" s="508"/>
      <c r="BS144" s="508"/>
      <c r="BT144" s="508"/>
      <c r="BU144" s="508"/>
      <c r="BV144" s="508"/>
      <c r="BW144" s="508"/>
      <c r="BX144" s="508"/>
      <c r="BY144" s="508"/>
      <c r="BZ144" s="508"/>
      <c r="CA144" s="508"/>
      <c r="CB144" s="508"/>
      <c r="CC144" s="508"/>
      <c r="CD144" s="508"/>
      <c r="CE144" s="508"/>
      <c r="CF144" s="508"/>
      <c r="CG144" s="508"/>
      <c r="CH144" s="508"/>
      <c r="CI144" s="508"/>
      <c r="CJ144" s="508"/>
      <c r="CK144" s="508"/>
      <c r="CL144" s="508"/>
      <c r="CM144" s="508"/>
      <c r="CN144" s="508"/>
      <c r="CO144" s="508"/>
      <c r="CP144" s="508"/>
      <c r="CQ144" s="508"/>
      <c r="CR144" s="508"/>
      <c r="CS144" s="508"/>
      <c r="CT144" s="508"/>
      <c r="CU144" s="508"/>
      <c r="CV144" s="508"/>
      <c r="CW144" s="508"/>
      <c r="CX144" s="509"/>
      <c r="CY144" s="509"/>
      <c r="CZ144" s="509"/>
      <c r="DA144" s="510"/>
      <c r="DB144" s="511"/>
      <c r="DC144" s="511"/>
      <c r="DD144" s="511"/>
      <c r="DE144" s="511"/>
      <c r="DF144" s="511"/>
      <c r="DG144" s="511"/>
      <c r="DH144" s="511"/>
      <c r="DI144" s="511"/>
      <c r="DJ144" s="511"/>
      <c r="DK144" s="501">
        <f t="shared" si="23"/>
        <v>311372241</v>
      </c>
      <c r="DL144" s="502">
        <f t="shared" si="24"/>
        <v>-622744482</v>
      </c>
      <c r="DM144" s="503">
        <f t="shared" si="21"/>
        <v>311372241</v>
      </c>
      <c r="DN144" s="404">
        <f t="shared" si="22"/>
        <v>-8607238864</v>
      </c>
      <c r="DY144" s="504"/>
    </row>
    <row r="145" spans="1:129" ht="18" customHeight="1" x14ac:dyDescent="0.5">
      <c r="A145" s="399" t="str">
        <f t="shared" si="25"/>
        <v>33</v>
      </c>
      <c r="B145" s="493">
        <v>330115</v>
      </c>
      <c r="C145" s="494" t="s">
        <v>752</v>
      </c>
      <c r="D145" s="505">
        <v>0</v>
      </c>
      <c r="E145" s="517">
        <v>4134166404</v>
      </c>
      <c r="F145" s="507"/>
      <c r="G145" s="507"/>
      <c r="H145" s="507"/>
      <c r="I145" s="507"/>
      <c r="J145" s="507"/>
      <c r="K145" s="508"/>
      <c r="L145" s="508"/>
      <c r="M145" s="508"/>
      <c r="N145" s="508"/>
      <c r="O145" s="508">
        <f>D139</f>
        <v>0</v>
      </c>
      <c r="P145" s="508"/>
      <c r="Q145" s="508"/>
      <c r="R145" s="508"/>
      <c r="S145" s="508"/>
      <c r="T145" s="508"/>
      <c r="U145" s="508"/>
      <c r="V145" s="508"/>
      <c r="W145" s="508"/>
      <c r="X145" s="508"/>
      <c r="Y145" s="508"/>
      <c r="Z145" s="508"/>
      <c r="AA145" s="508"/>
      <c r="AB145" s="508"/>
      <c r="AC145" s="508"/>
      <c r="AD145" s="508"/>
      <c r="AE145" s="508"/>
      <c r="AF145" s="508"/>
      <c r="AG145" s="508"/>
      <c r="AH145" s="508"/>
      <c r="AI145" s="508"/>
      <c r="AJ145" s="508"/>
      <c r="AK145" s="508"/>
      <c r="AL145" s="508"/>
      <c r="AM145" s="508"/>
      <c r="AN145" s="508"/>
      <c r="AO145" s="508"/>
      <c r="AP145" s="508"/>
      <c r="AQ145" s="508"/>
      <c r="AR145" s="508"/>
      <c r="AS145" s="508"/>
      <c r="AT145" s="508"/>
      <c r="AU145" s="508"/>
      <c r="AV145" s="508"/>
      <c r="AW145" s="508"/>
      <c r="AX145" s="508">
        <f>E145</f>
        <v>4134166404</v>
      </c>
      <c r="AY145" s="508"/>
      <c r="AZ145" s="508"/>
      <c r="BA145" s="508"/>
      <c r="BB145" s="508"/>
      <c r="BC145" s="508"/>
      <c r="BD145" s="508"/>
      <c r="BE145" s="508"/>
      <c r="BF145" s="508"/>
      <c r="BG145" s="508"/>
      <c r="BH145" s="508"/>
      <c r="BI145" s="508"/>
      <c r="BJ145" s="518"/>
      <c r="BK145" s="508"/>
      <c r="BL145" s="508"/>
      <c r="BM145" s="508"/>
      <c r="BN145" s="508"/>
      <c r="BO145" s="508"/>
      <c r="BP145" s="508"/>
      <c r="BQ145" s="508"/>
      <c r="BR145" s="508"/>
      <c r="BS145" s="508"/>
      <c r="BT145" s="508"/>
      <c r="BU145" s="508"/>
      <c r="BV145" s="508"/>
      <c r="BW145" s="508"/>
      <c r="BX145" s="508"/>
      <c r="BY145" s="508"/>
      <c r="BZ145" s="508"/>
      <c r="CA145" s="508"/>
      <c r="CB145" s="508"/>
      <c r="CC145" s="508"/>
      <c r="CD145" s="508"/>
      <c r="CE145" s="508"/>
      <c r="CF145" s="508"/>
      <c r="CG145" s="508"/>
      <c r="CH145" s="508"/>
      <c r="CI145" s="508"/>
      <c r="CJ145" s="508"/>
      <c r="CK145" s="508"/>
      <c r="CL145" s="508"/>
      <c r="CM145" s="508"/>
      <c r="CN145" s="508"/>
      <c r="CO145" s="508"/>
      <c r="CP145" s="508"/>
      <c r="CQ145" s="508"/>
      <c r="CR145" s="508"/>
      <c r="CS145" s="508"/>
      <c r="CT145" s="508"/>
      <c r="CU145" s="508"/>
      <c r="CV145" s="508"/>
      <c r="CW145" s="508"/>
      <c r="CX145" s="509"/>
      <c r="CY145" s="509"/>
      <c r="CZ145" s="509"/>
      <c r="DA145" s="510"/>
      <c r="DB145" s="511"/>
      <c r="DC145" s="511"/>
      <c r="DD145" s="511"/>
      <c r="DE145" s="511"/>
      <c r="DF145" s="511"/>
      <c r="DG145" s="511"/>
      <c r="DH145" s="511"/>
      <c r="DI145" s="511"/>
      <c r="DJ145" s="511"/>
      <c r="DK145" s="501">
        <f t="shared" si="23"/>
        <v>4134166404</v>
      </c>
      <c r="DL145" s="502">
        <f t="shared" si="24"/>
        <v>-8268332808</v>
      </c>
      <c r="DM145" s="503">
        <f t="shared" si="21"/>
        <v>4134166404</v>
      </c>
      <c r="DN145" s="404">
        <f t="shared" si="22"/>
        <v>1155033871</v>
      </c>
      <c r="DY145" s="504"/>
    </row>
    <row r="146" spans="1:129" ht="22.5" customHeight="1" x14ac:dyDescent="0.5">
      <c r="A146" s="399" t="str">
        <f t="shared" si="25"/>
        <v>33</v>
      </c>
      <c r="B146" s="493">
        <v>330116</v>
      </c>
      <c r="C146" s="494" t="s">
        <v>925</v>
      </c>
      <c r="D146" s="505">
        <v>0</v>
      </c>
      <c r="E146" s="495">
        <v>0</v>
      </c>
      <c r="F146" s="507"/>
      <c r="G146" s="507"/>
      <c r="H146" s="507"/>
      <c r="I146" s="507"/>
      <c r="J146" s="507"/>
      <c r="K146" s="508"/>
      <c r="L146" s="508"/>
      <c r="M146" s="508"/>
      <c r="N146" s="508"/>
      <c r="O146" s="508"/>
      <c r="P146" s="508"/>
      <c r="Q146" s="508"/>
      <c r="R146" s="508"/>
      <c r="S146" s="508"/>
      <c r="T146" s="508"/>
      <c r="U146" s="508"/>
      <c r="V146" s="508"/>
      <c r="W146" s="508"/>
      <c r="X146" s="508"/>
      <c r="Y146" s="508"/>
      <c r="Z146" s="508"/>
      <c r="AA146" s="508"/>
      <c r="AB146" s="508"/>
      <c r="AC146" s="508"/>
      <c r="AD146" s="508"/>
      <c r="AE146" s="508"/>
      <c r="AF146" s="508"/>
      <c r="AG146" s="508"/>
      <c r="AH146" s="508"/>
      <c r="AI146" s="508"/>
      <c r="AJ146" s="508"/>
      <c r="AK146" s="508"/>
      <c r="AL146" s="508"/>
      <c r="AM146" s="508"/>
      <c r="AN146" s="508"/>
      <c r="AO146" s="508"/>
      <c r="AP146" s="508"/>
      <c r="AQ146" s="508"/>
      <c r="AR146" s="508"/>
      <c r="AS146" s="508"/>
      <c r="AT146" s="508"/>
      <c r="AU146" s="508"/>
      <c r="AV146" s="508"/>
      <c r="AW146" s="508"/>
      <c r="AX146" s="508"/>
      <c r="AY146" s="508"/>
      <c r="AZ146" s="508"/>
      <c r="BA146" s="508"/>
      <c r="BB146" s="508"/>
      <c r="BC146" s="508"/>
      <c r="BD146" s="508"/>
      <c r="BE146" s="508"/>
      <c r="BF146" s="508"/>
      <c r="BG146" s="508"/>
      <c r="BH146" s="508"/>
      <c r="BI146" s="508">
        <f>+E146</f>
        <v>0</v>
      </c>
      <c r="BJ146" s="508"/>
      <c r="BK146" s="508"/>
      <c r="BL146" s="508"/>
      <c r="BM146" s="508"/>
      <c r="BN146" s="508"/>
      <c r="BO146" s="508"/>
      <c r="BP146" s="508"/>
      <c r="BQ146" s="508"/>
      <c r="BR146" s="508"/>
      <c r="BS146" s="508"/>
      <c r="BT146" s="508"/>
      <c r="BU146" s="508"/>
      <c r="BV146" s="508"/>
      <c r="BW146" s="508"/>
      <c r="BX146" s="508"/>
      <c r="BY146" s="508"/>
      <c r="BZ146" s="508"/>
      <c r="CA146" s="508"/>
      <c r="CB146" s="508"/>
      <c r="CC146" s="508"/>
      <c r="CD146" s="508"/>
      <c r="CE146" s="508"/>
      <c r="CF146" s="508"/>
      <c r="CG146" s="508"/>
      <c r="CH146" s="508"/>
      <c r="CI146" s="508"/>
      <c r="CJ146" s="508"/>
      <c r="CK146" s="508"/>
      <c r="CL146" s="508"/>
      <c r="CM146" s="508"/>
      <c r="CN146" s="508"/>
      <c r="CO146" s="508"/>
      <c r="CP146" s="508"/>
      <c r="CQ146" s="508"/>
      <c r="CR146" s="508"/>
      <c r="CS146" s="508"/>
      <c r="CT146" s="508"/>
      <c r="CU146" s="508"/>
      <c r="CV146" s="508"/>
      <c r="CW146" s="508"/>
      <c r="CX146" s="509"/>
      <c r="CY146" s="509"/>
      <c r="CZ146" s="509"/>
      <c r="DA146" s="510"/>
      <c r="DB146" s="511"/>
      <c r="DC146" s="511"/>
      <c r="DD146" s="511"/>
      <c r="DE146" s="511"/>
      <c r="DF146" s="511"/>
      <c r="DG146" s="511"/>
      <c r="DH146" s="511"/>
      <c r="DI146" s="511"/>
      <c r="DJ146" s="511"/>
      <c r="DK146" s="501">
        <f t="shared" si="23"/>
        <v>0</v>
      </c>
      <c r="DL146" s="502">
        <f t="shared" si="24"/>
        <v>0</v>
      </c>
      <c r="DM146" s="503">
        <f t="shared" si="21"/>
        <v>0</v>
      </c>
      <c r="DN146" s="404">
        <f t="shared" si="22"/>
        <v>0</v>
      </c>
      <c r="DY146" s="504"/>
    </row>
    <row r="147" spans="1:129" ht="22.5" customHeight="1" x14ac:dyDescent="0.5">
      <c r="A147" s="399" t="str">
        <f t="shared" si="25"/>
        <v>33</v>
      </c>
      <c r="B147" s="493">
        <v>330117</v>
      </c>
      <c r="C147" s="494" t="s">
        <v>926</v>
      </c>
      <c r="D147" s="505">
        <v>0</v>
      </c>
      <c r="E147" s="495">
        <v>0</v>
      </c>
      <c r="F147" s="507"/>
      <c r="G147" s="507"/>
      <c r="H147" s="507"/>
      <c r="I147" s="507"/>
      <c r="J147" s="507"/>
      <c r="K147" s="508"/>
      <c r="L147" s="508"/>
      <c r="M147" s="508"/>
      <c r="N147" s="508"/>
      <c r="O147" s="508"/>
      <c r="P147" s="508"/>
      <c r="Q147" s="508"/>
      <c r="R147" s="508"/>
      <c r="S147" s="508"/>
      <c r="T147" s="508"/>
      <c r="U147" s="508"/>
      <c r="V147" s="508"/>
      <c r="W147" s="508"/>
      <c r="X147" s="508"/>
      <c r="Y147" s="508"/>
      <c r="Z147" s="508"/>
      <c r="AA147" s="508"/>
      <c r="AB147" s="508"/>
      <c r="AC147" s="508"/>
      <c r="AD147" s="508"/>
      <c r="AE147" s="508"/>
      <c r="AF147" s="508"/>
      <c r="AG147" s="508"/>
      <c r="AH147" s="508"/>
      <c r="AI147" s="508"/>
      <c r="AJ147" s="508"/>
      <c r="AK147" s="508"/>
      <c r="AL147" s="508"/>
      <c r="AM147" s="508"/>
      <c r="AN147" s="508"/>
      <c r="AO147" s="508"/>
      <c r="AP147" s="508"/>
      <c r="AQ147" s="508"/>
      <c r="AR147" s="508"/>
      <c r="AS147" s="508"/>
      <c r="AT147" s="508"/>
      <c r="AU147" s="508"/>
      <c r="AV147" s="508"/>
      <c r="AW147" s="508"/>
      <c r="AX147" s="508"/>
      <c r="AY147" s="508"/>
      <c r="AZ147" s="508"/>
      <c r="BA147" s="508"/>
      <c r="BB147" s="508"/>
      <c r="BC147" s="508"/>
      <c r="BD147" s="508"/>
      <c r="BE147" s="508"/>
      <c r="BF147" s="508"/>
      <c r="BG147" s="508"/>
      <c r="BH147" s="508"/>
      <c r="BI147" s="508">
        <f>+E147</f>
        <v>0</v>
      </c>
      <c r="BJ147" s="508"/>
      <c r="BK147" s="508"/>
      <c r="BL147" s="508"/>
      <c r="BM147" s="508"/>
      <c r="BN147" s="508"/>
      <c r="BO147" s="508"/>
      <c r="BP147" s="508"/>
      <c r="BQ147" s="508"/>
      <c r="BR147" s="508"/>
      <c r="BS147" s="508"/>
      <c r="BT147" s="508"/>
      <c r="BU147" s="508"/>
      <c r="BV147" s="508"/>
      <c r="BW147" s="508"/>
      <c r="BX147" s="508"/>
      <c r="BY147" s="508"/>
      <c r="BZ147" s="508"/>
      <c r="CA147" s="508"/>
      <c r="CB147" s="508"/>
      <c r="CC147" s="508"/>
      <c r="CD147" s="508"/>
      <c r="CE147" s="508"/>
      <c r="CF147" s="508"/>
      <c r="CG147" s="508"/>
      <c r="CH147" s="508"/>
      <c r="CI147" s="508"/>
      <c r="CJ147" s="508"/>
      <c r="CK147" s="508"/>
      <c r="CL147" s="508"/>
      <c r="CM147" s="508"/>
      <c r="CN147" s="508"/>
      <c r="CO147" s="508"/>
      <c r="CP147" s="508"/>
      <c r="CQ147" s="508"/>
      <c r="CR147" s="508"/>
      <c r="CS147" s="508"/>
      <c r="CT147" s="508"/>
      <c r="CU147" s="508"/>
      <c r="CV147" s="508"/>
      <c r="CW147" s="508"/>
      <c r="CX147" s="509"/>
      <c r="CY147" s="509"/>
      <c r="CZ147" s="509"/>
      <c r="DA147" s="510"/>
      <c r="DB147" s="511"/>
      <c r="DC147" s="511"/>
      <c r="DD147" s="511"/>
      <c r="DE147" s="511"/>
      <c r="DF147" s="511"/>
      <c r="DG147" s="511"/>
      <c r="DH147" s="511"/>
      <c r="DI147" s="511"/>
      <c r="DJ147" s="511"/>
      <c r="DK147" s="501">
        <f t="shared" si="23"/>
        <v>0</v>
      </c>
      <c r="DL147" s="502">
        <f t="shared" si="24"/>
        <v>0</v>
      </c>
      <c r="DM147" s="503">
        <f t="shared" si="21"/>
        <v>0</v>
      </c>
      <c r="DN147" s="404">
        <f t="shared" si="22"/>
        <v>-196429309</v>
      </c>
      <c r="DY147" s="504"/>
    </row>
    <row r="148" spans="1:129" ht="22.5" customHeight="1" x14ac:dyDescent="0.5">
      <c r="A148" s="399" t="str">
        <f t="shared" si="25"/>
        <v>33</v>
      </c>
      <c r="B148" s="493">
        <v>330118</v>
      </c>
      <c r="C148" s="494" t="s">
        <v>927</v>
      </c>
      <c r="D148" s="505">
        <v>0</v>
      </c>
      <c r="E148" s="517">
        <v>176250000</v>
      </c>
      <c r="F148" s="507"/>
      <c r="G148" s="507"/>
      <c r="H148" s="507"/>
      <c r="I148" s="507"/>
      <c r="J148" s="507"/>
      <c r="K148" s="508"/>
      <c r="L148" s="508"/>
      <c r="M148" s="508"/>
      <c r="N148" s="508"/>
      <c r="O148" s="508"/>
      <c r="P148" s="508"/>
      <c r="Q148" s="508"/>
      <c r="R148" s="508"/>
      <c r="S148" s="508"/>
      <c r="T148" s="508"/>
      <c r="U148" s="508"/>
      <c r="V148" s="508"/>
      <c r="W148" s="508"/>
      <c r="X148" s="508"/>
      <c r="Y148" s="508"/>
      <c r="Z148" s="508"/>
      <c r="AA148" s="508"/>
      <c r="AB148" s="508"/>
      <c r="AC148" s="508"/>
      <c r="AD148" s="508"/>
      <c r="AE148" s="508"/>
      <c r="AF148" s="508"/>
      <c r="AG148" s="508"/>
      <c r="AH148" s="508"/>
      <c r="AI148" s="508"/>
      <c r="AJ148" s="508"/>
      <c r="AK148" s="508"/>
      <c r="AL148" s="508"/>
      <c r="AM148" s="508"/>
      <c r="AN148" s="508"/>
      <c r="AO148" s="508"/>
      <c r="AP148" s="508"/>
      <c r="AQ148" s="508"/>
      <c r="AR148" s="508"/>
      <c r="AS148" s="508"/>
      <c r="AT148" s="508"/>
      <c r="AU148" s="508"/>
      <c r="AV148" s="508"/>
      <c r="AW148" s="508"/>
      <c r="AX148" s="508"/>
      <c r="AY148" s="508"/>
      <c r="AZ148" s="508"/>
      <c r="BA148" s="508"/>
      <c r="BB148" s="508"/>
      <c r="BC148" s="508"/>
      <c r="BD148" s="508"/>
      <c r="BE148" s="508"/>
      <c r="BF148" s="508"/>
      <c r="BG148" s="508"/>
      <c r="BH148" s="508"/>
      <c r="BI148" s="508"/>
      <c r="BJ148" s="508">
        <f>E148</f>
        <v>176250000</v>
      </c>
      <c r="BK148" s="508"/>
      <c r="BL148" s="508"/>
      <c r="BM148" s="508"/>
      <c r="BN148" s="508"/>
      <c r="BO148" s="508"/>
      <c r="BP148" s="508"/>
      <c r="BQ148" s="508"/>
      <c r="BR148" s="508"/>
      <c r="BS148" s="508"/>
      <c r="BT148" s="508"/>
      <c r="BU148" s="508"/>
      <c r="BV148" s="508"/>
      <c r="BW148" s="508"/>
      <c r="BX148" s="508"/>
      <c r="BY148" s="508"/>
      <c r="BZ148" s="508"/>
      <c r="CA148" s="508"/>
      <c r="CB148" s="508"/>
      <c r="CC148" s="508"/>
      <c r="CD148" s="508"/>
      <c r="CE148" s="508"/>
      <c r="CF148" s="508"/>
      <c r="CG148" s="508"/>
      <c r="CH148" s="508"/>
      <c r="CI148" s="508"/>
      <c r="CJ148" s="508"/>
      <c r="CK148" s="508"/>
      <c r="CL148" s="508"/>
      <c r="CM148" s="508"/>
      <c r="CN148" s="508"/>
      <c r="CO148" s="508"/>
      <c r="CP148" s="508"/>
      <c r="CQ148" s="508"/>
      <c r="CR148" s="508"/>
      <c r="CS148" s="508"/>
      <c r="CT148" s="508"/>
      <c r="CU148" s="508"/>
      <c r="CV148" s="508"/>
      <c r="CW148" s="508"/>
      <c r="CX148" s="509"/>
      <c r="CY148" s="509"/>
      <c r="CZ148" s="509"/>
      <c r="DA148" s="510"/>
      <c r="DB148" s="511"/>
      <c r="DC148" s="511"/>
      <c r="DD148" s="511"/>
      <c r="DE148" s="511"/>
      <c r="DF148" s="511"/>
      <c r="DG148" s="511"/>
      <c r="DH148" s="511"/>
      <c r="DI148" s="511"/>
      <c r="DJ148" s="511"/>
      <c r="DK148" s="501">
        <f t="shared" si="23"/>
        <v>176250000</v>
      </c>
      <c r="DL148" s="502">
        <f t="shared" si="24"/>
        <v>-352500000</v>
      </c>
      <c r="DM148" s="503">
        <f t="shared" si="21"/>
        <v>176250000</v>
      </c>
      <c r="DN148" s="404">
        <f t="shared" si="22"/>
        <v>-4973331228</v>
      </c>
      <c r="DY148" s="504"/>
    </row>
    <row r="149" spans="1:129" ht="22.5" customHeight="1" x14ac:dyDescent="0.5">
      <c r="A149" s="399" t="str">
        <f t="shared" si="25"/>
        <v>33</v>
      </c>
      <c r="B149" s="493">
        <v>330119</v>
      </c>
      <c r="C149" s="494" t="s">
        <v>760</v>
      </c>
      <c r="D149" s="505">
        <v>0</v>
      </c>
      <c r="E149" s="517">
        <v>5169895359</v>
      </c>
      <c r="F149" s="507"/>
      <c r="G149" s="507"/>
      <c r="H149" s="507"/>
      <c r="I149" s="507"/>
      <c r="J149" s="507"/>
      <c r="K149" s="508"/>
      <c r="L149" s="508"/>
      <c r="M149" s="508"/>
      <c r="N149" s="508"/>
      <c r="O149" s="508"/>
      <c r="P149" s="508"/>
      <c r="Q149" s="508"/>
      <c r="R149" s="508"/>
      <c r="S149" s="508"/>
      <c r="T149" s="508"/>
      <c r="U149" s="508"/>
      <c r="V149" s="508"/>
      <c r="W149" s="508"/>
      <c r="X149" s="508"/>
      <c r="Y149" s="508"/>
      <c r="Z149" s="508"/>
      <c r="AA149" s="508"/>
      <c r="AB149" s="508"/>
      <c r="AC149" s="508"/>
      <c r="AD149" s="508"/>
      <c r="AE149" s="508"/>
      <c r="AF149" s="508"/>
      <c r="AG149" s="508"/>
      <c r="AH149" s="508"/>
      <c r="AI149" s="508"/>
      <c r="AJ149" s="508"/>
      <c r="AK149" s="508"/>
      <c r="AL149" s="508"/>
      <c r="AM149" s="508"/>
      <c r="AN149" s="508"/>
      <c r="AO149" s="508"/>
      <c r="AP149" s="508"/>
      <c r="AQ149" s="508"/>
      <c r="AR149" s="508"/>
      <c r="AS149" s="508"/>
      <c r="AT149" s="508"/>
      <c r="AU149" s="508"/>
      <c r="AV149" s="508"/>
      <c r="AW149" s="508"/>
      <c r="AX149" s="508"/>
      <c r="AY149" s="508"/>
      <c r="AZ149" s="508"/>
      <c r="BA149" s="508"/>
      <c r="BB149" s="508"/>
      <c r="BC149" s="508"/>
      <c r="BD149" s="508"/>
      <c r="BE149" s="508"/>
      <c r="BF149" s="508"/>
      <c r="BG149" s="508"/>
      <c r="BH149" s="508"/>
      <c r="BI149" s="508"/>
      <c r="BJ149" s="508">
        <f>E149</f>
        <v>5169895359</v>
      </c>
      <c r="BK149" s="508"/>
      <c r="BL149" s="508"/>
      <c r="BM149" s="508"/>
      <c r="BN149" s="508"/>
      <c r="BO149" s="508"/>
      <c r="BP149" s="508"/>
      <c r="BQ149" s="508"/>
      <c r="BR149" s="508"/>
      <c r="BS149" s="508"/>
      <c r="BT149" s="508"/>
      <c r="BU149" s="508"/>
      <c r="BV149" s="508"/>
      <c r="BW149" s="508"/>
      <c r="BX149" s="508"/>
      <c r="BY149" s="508"/>
      <c r="BZ149" s="508"/>
      <c r="CA149" s="508"/>
      <c r="CB149" s="508"/>
      <c r="CC149" s="508"/>
      <c r="CD149" s="508"/>
      <c r="CE149" s="508"/>
      <c r="CF149" s="508"/>
      <c r="CG149" s="508"/>
      <c r="CH149" s="508"/>
      <c r="CI149" s="508"/>
      <c r="CJ149" s="508"/>
      <c r="CK149" s="508"/>
      <c r="CL149" s="508"/>
      <c r="CM149" s="508"/>
      <c r="CN149" s="508"/>
      <c r="CO149" s="508"/>
      <c r="CP149" s="508"/>
      <c r="CQ149" s="508"/>
      <c r="CR149" s="508"/>
      <c r="CS149" s="508"/>
      <c r="CT149" s="508"/>
      <c r="CU149" s="508"/>
      <c r="CV149" s="508"/>
      <c r="CW149" s="508"/>
      <c r="CX149" s="509"/>
      <c r="CY149" s="509"/>
      <c r="CZ149" s="509"/>
      <c r="DA149" s="510"/>
      <c r="DB149" s="511"/>
      <c r="DC149" s="511"/>
      <c r="DD149" s="511"/>
      <c r="DE149" s="511"/>
      <c r="DF149" s="511"/>
      <c r="DG149" s="511"/>
      <c r="DH149" s="511"/>
      <c r="DI149" s="511"/>
      <c r="DJ149" s="511"/>
      <c r="DK149" s="501">
        <f t="shared" si="23"/>
        <v>5169895359</v>
      </c>
      <c r="DL149" s="502">
        <f t="shared" si="24"/>
        <v>-10339790718</v>
      </c>
      <c r="DM149" s="503">
        <f t="shared" si="21"/>
        <v>5169895359</v>
      </c>
      <c r="DY149" s="504"/>
    </row>
    <row r="150" spans="1:129" ht="22.5" customHeight="1" x14ac:dyDescent="0.5">
      <c r="A150" s="399" t="str">
        <f t="shared" si="25"/>
        <v>33</v>
      </c>
      <c r="B150" s="493">
        <v>330120</v>
      </c>
      <c r="C150" s="494" t="s">
        <v>928</v>
      </c>
      <c r="D150" s="505">
        <v>0</v>
      </c>
      <c r="E150" s="495">
        <v>0</v>
      </c>
      <c r="F150" s="507"/>
      <c r="G150" s="507"/>
      <c r="H150" s="507"/>
      <c r="I150" s="507"/>
      <c r="J150" s="507"/>
      <c r="K150" s="508"/>
      <c r="L150" s="508"/>
      <c r="M150" s="508"/>
      <c r="N150" s="508"/>
      <c r="O150" s="508"/>
      <c r="P150" s="508"/>
      <c r="Q150" s="508"/>
      <c r="R150" s="508"/>
      <c r="S150" s="508"/>
      <c r="T150" s="508"/>
      <c r="U150" s="508"/>
      <c r="V150" s="508"/>
      <c r="W150" s="508"/>
      <c r="X150" s="508"/>
      <c r="Y150" s="508"/>
      <c r="Z150" s="508"/>
      <c r="AA150" s="508"/>
      <c r="AB150" s="508"/>
      <c r="AC150" s="508"/>
      <c r="AD150" s="508"/>
      <c r="AE150" s="508"/>
      <c r="AF150" s="508"/>
      <c r="AG150" s="508"/>
      <c r="AH150" s="508"/>
      <c r="AI150" s="508"/>
      <c r="AJ150" s="508"/>
      <c r="AK150" s="508"/>
      <c r="AL150" s="508"/>
      <c r="AM150" s="508"/>
      <c r="AN150" s="508"/>
      <c r="AO150" s="508"/>
      <c r="AP150" s="508"/>
      <c r="AQ150" s="508"/>
      <c r="AR150" s="508"/>
      <c r="AS150" s="508"/>
      <c r="AT150" s="508"/>
      <c r="AU150" s="508"/>
      <c r="AV150" s="508"/>
      <c r="AW150" s="508"/>
      <c r="AX150" s="508"/>
      <c r="AY150" s="508"/>
      <c r="AZ150" s="508"/>
      <c r="BA150" s="508"/>
      <c r="BB150" s="508"/>
      <c r="BC150" s="508"/>
      <c r="BD150" s="508"/>
      <c r="BE150" s="508"/>
      <c r="BF150" s="508"/>
      <c r="BG150" s="508"/>
      <c r="BH150" s="508"/>
      <c r="BI150" s="508"/>
      <c r="BJ150" s="508">
        <f>E150</f>
        <v>0</v>
      </c>
      <c r="BK150" s="508"/>
      <c r="BL150" s="508"/>
      <c r="BM150" s="508"/>
      <c r="BN150" s="508"/>
      <c r="BO150" s="508"/>
      <c r="BP150" s="508"/>
      <c r="BQ150" s="508"/>
      <c r="BR150" s="508"/>
      <c r="BS150" s="508"/>
      <c r="BT150" s="508"/>
      <c r="BU150" s="508"/>
      <c r="BV150" s="508"/>
      <c r="BW150" s="508"/>
      <c r="BX150" s="508"/>
      <c r="BY150" s="508"/>
      <c r="BZ150" s="508"/>
      <c r="CA150" s="508"/>
      <c r="CB150" s="508"/>
      <c r="CC150" s="508"/>
      <c r="CD150" s="508"/>
      <c r="CE150" s="508"/>
      <c r="CF150" s="508"/>
      <c r="CG150" s="508"/>
      <c r="CH150" s="508"/>
      <c r="CI150" s="508"/>
      <c r="CJ150" s="508"/>
      <c r="CK150" s="508"/>
      <c r="CL150" s="508"/>
      <c r="CM150" s="508"/>
      <c r="CN150" s="508"/>
      <c r="CO150" s="508"/>
      <c r="CP150" s="508"/>
      <c r="CQ150" s="508"/>
      <c r="CR150" s="508"/>
      <c r="CS150" s="508"/>
      <c r="CT150" s="508"/>
      <c r="CU150" s="508"/>
      <c r="CV150" s="508"/>
      <c r="CW150" s="508"/>
      <c r="CX150" s="509"/>
      <c r="CY150" s="509"/>
      <c r="CZ150" s="509"/>
      <c r="DA150" s="510"/>
      <c r="DB150" s="511"/>
      <c r="DC150" s="511"/>
      <c r="DD150" s="511"/>
      <c r="DE150" s="511"/>
      <c r="DF150" s="511"/>
      <c r="DG150" s="511"/>
      <c r="DH150" s="511"/>
      <c r="DI150" s="511"/>
      <c r="DJ150" s="511"/>
      <c r="DK150" s="501">
        <f t="shared" si="23"/>
        <v>0</v>
      </c>
      <c r="DL150" s="502">
        <f t="shared" si="24"/>
        <v>0</v>
      </c>
      <c r="DM150" s="503">
        <f t="shared" si="21"/>
        <v>0</v>
      </c>
      <c r="DN150" s="404">
        <f t="shared" ref="DN150:DN155" si="26">+DM150-E143-D143</f>
        <v>-1530721657</v>
      </c>
      <c r="DY150" s="504"/>
    </row>
    <row r="151" spans="1:129" ht="22.5" customHeight="1" x14ac:dyDescent="0.5">
      <c r="A151" s="399" t="str">
        <f t="shared" si="25"/>
        <v>33</v>
      </c>
      <c r="B151" s="493">
        <v>330200</v>
      </c>
      <c r="C151" s="494" t="s">
        <v>758</v>
      </c>
      <c r="D151" s="505">
        <v>0</v>
      </c>
      <c r="E151" s="517">
        <v>2784831133</v>
      </c>
      <c r="F151" s="507"/>
      <c r="G151" s="507"/>
      <c r="H151" s="507"/>
      <c r="I151" s="507"/>
      <c r="J151" s="507"/>
      <c r="K151" s="508"/>
      <c r="L151" s="508"/>
      <c r="M151" s="508"/>
      <c r="N151" s="508"/>
      <c r="O151" s="508"/>
      <c r="P151" s="508"/>
      <c r="Q151" s="508"/>
      <c r="R151" s="508"/>
      <c r="S151" s="508"/>
      <c r="T151" s="508"/>
      <c r="U151" s="508"/>
      <c r="V151" s="508"/>
      <c r="W151" s="508"/>
      <c r="X151" s="508"/>
      <c r="Y151" s="508"/>
      <c r="Z151" s="508"/>
      <c r="AA151" s="508"/>
      <c r="AB151" s="508"/>
      <c r="AC151" s="508"/>
      <c r="AD151" s="508"/>
      <c r="AE151" s="508"/>
      <c r="AF151" s="508"/>
      <c r="AG151" s="508"/>
      <c r="AH151" s="508"/>
      <c r="AI151" s="508"/>
      <c r="AJ151" s="508"/>
      <c r="AK151" s="508"/>
      <c r="AL151" s="508"/>
      <c r="AM151" s="508"/>
      <c r="AN151" s="508"/>
      <c r="AO151" s="508"/>
      <c r="AP151" s="508"/>
      <c r="AQ151" s="508"/>
      <c r="AR151" s="508"/>
      <c r="AS151" s="508"/>
      <c r="AT151" s="508"/>
      <c r="AU151" s="508"/>
      <c r="AV151" s="508"/>
      <c r="AW151" s="508"/>
      <c r="AX151" s="508"/>
      <c r="AY151" s="508"/>
      <c r="AZ151" s="508"/>
      <c r="BA151" s="508"/>
      <c r="BB151" s="508"/>
      <c r="BC151" s="508"/>
      <c r="BD151" s="508">
        <f>E151</f>
        <v>2784831133</v>
      </c>
      <c r="BE151" s="508"/>
      <c r="BF151" s="508"/>
      <c r="BG151" s="508"/>
      <c r="BH151" s="508"/>
      <c r="BI151" s="508"/>
      <c r="BJ151" s="508"/>
      <c r="BK151" s="508"/>
      <c r="BL151" s="508"/>
      <c r="BM151" s="508"/>
      <c r="BN151" s="508"/>
      <c r="BO151" s="508"/>
      <c r="BP151" s="508"/>
      <c r="BQ151" s="508"/>
      <c r="BR151" s="508"/>
      <c r="BS151" s="508"/>
      <c r="BT151" s="508"/>
      <c r="BU151" s="508"/>
      <c r="BV151" s="508"/>
      <c r="BW151" s="508"/>
      <c r="BX151" s="508"/>
      <c r="BY151" s="508"/>
      <c r="BZ151" s="508"/>
      <c r="CA151" s="508"/>
      <c r="CB151" s="508"/>
      <c r="CC151" s="508"/>
      <c r="CD151" s="508"/>
      <c r="CE151" s="508"/>
      <c r="CF151" s="508"/>
      <c r="CG151" s="508"/>
      <c r="CH151" s="508"/>
      <c r="CI151" s="508"/>
      <c r="CJ151" s="508"/>
      <c r="CK151" s="508"/>
      <c r="CL151" s="508"/>
      <c r="CM151" s="508"/>
      <c r="CN151" s="508"/>
      <c r="CO151" s="508"/>
      <c r="CP151" s="508"/>
      <c r="CQ151" s="508"/>
      <c r="CR151" s="508"/>
      <c r="CS151" s="508"/>
      <c r="CT151" s="508"/>
      <c r="CU151" s="508"/>
      <c r="CV151" s="508"/>
      <c r="CW151" s="508"/>
      <c r="CX151" s="509"/>
      <c r="CY151" s="509"/>
      <c r="CZ151" s="509"/>
      <c r="DA151" s="510"/>
      <c r="DB151" s="511"/>
      <c r="DC151" s="511"/>
      <c r="DD151" s="511"/>
      <c r="DE151" s="511"/>
      <c r="DF151" s="511"/>
      <c r="DG151" s="511"/>
      <c r="DH151" s="511"/>
      <c r="DI151" s="511"/>
      <c r="DJ151" s="511"/>
      <c r="DK151" s="501">
        <f t="shared" si="23"/>
        <v>2784831133</v>
      </c>
      <c r="DL151" s="502">
        <f t="shared" si="24"/>
        <v>-5569662266</v>
      </c>
      <c r="DM151" s="503">
        <f t="shared" si="21"/>
        <v>2784831133</v>
      </c>
      <c r="DN151" s="404">
        <f t="shared" si="26"/>
        <v>2473458892</v>
      </c>
      <c r="DY151" s="504"/>
    </row>
    <row r="152" spans="1:129" ht="18" customHeight="1" x14ac:dyDescent="0.5">
      <c r="A152" s="399" t="str">
        <f t="shared" si="25"/>
        <v>33</v>
      </c>
      <c r="B152" s="493">
        <v>330400</v>
      </c>
      <c r="C152" s="494" t="s">
        <v>929</v>
      </c>
      <c r="D152" s="505">
        <v>0</v>
      </c>
      <c r="E152" s="495">
        <v>0</v>
      </c>
      <c r="F152" s="507"/>
      <c r="G152" s="507"/>
      <c r="H152" s="507"/>
      <c r="I152" s="507"/>
      <c r="J152" s="507"/>
      <c r="K152" s="508"/>
      <c r="L152" s="508"/>
      <c r="M152" s="508"/>
      <c r="N152" s="508"/>
      <c r="O152" s="508"/>
      <c r="P152" s="508"/>
      <c r="Q152" s="508"/>
      <c r="R152" s="508"/>
      <c r="S152" s="508"/>
      <c r="T152" s="508"/>
      <c r="U152" s="508"/>
      <c r="V152" s="508"/>
      <c r="W152" s="508"/>
      <c r="X152" s="508"/>
      <c r="Y152" s="508"/>
      <c r="Z152" s="508"/>
      <c r="AA152" s="508"/>
      <c r="AB152" s="508"/>
      <c r="AC152" s="508"/>
      <c r="AD152" s="508"/>
      <c r="AE152" s="508"/>
      <c r="AF152" s="508"/>
      <c r="AG152" s="508"/>
      <c r="AH152" s="508"/>
      <c r="AI152" s="508"/>
      <c r="AJ152" s="508"/>
      <c r="AK152" s="508"/>
      <c r="AL152" s="508"/>
      <c r="AM152" s="508"/>
      <c r="AN152" s="508"/>
      <c r="AO152" s="508"/>
      <c r="AP152" s="508"/>
      <c r="AQ152" s="508"/>
      <c r="AR152" s="508"/>
      <c r="AS152" s="508"/>
      <c r="AT152" s="508"/>
      <c r="AU152" s="508"/>
      <c r="AV152" s="508"/>
      <c r="AW152" s="508"/>
      <c r="AX152" s="508"/>
      <c r="AY152" s="508"/>
      <c r="AZ152" s="508"/>
      <c r="BA152" s="508"/>
      <c r="BB152" s="508"/>
      <c r="BC152" s="508"/>
      <c r="BD152" s="508"/>
      <c r="BE152" s="508"/>
      <c r="BF152" s="508"/>
      <c r="BG152" s="508"/>
      <c r="BH152" s="508"/>
      <c r="BI152" s="508"/>
      <c r="BJ152" s="508"/>
      <c r="BK152" s="508"/>
      <c r="BL152" s="508"/>
      <c r="BM152" s="508"/>
      <c r="BN152" s="508"/>
      <c r="BO152" s="508"/>
      <c r="BP152" s="508"/>
      <c r="BQ152" s="508"/>
      <c r="BR152" s="508"/>
      <c r="BS152" s="508"/>
      <c r="BT152" s="508"/>
      <c r="BU152" s="508"/>
      <c r="BV152" s="508"/>
      <c r="BW152" s="508"/>
      <c r="BX152" s="508"/>
      <c r="BY152" s="508"/>
      <c r="BZ152" s="508"/>
      <c r="CA152" s="508"/>
      <c r="CB152" s="508"/>
      <c r="CC152" s="508"/>
      <c r="CD152" s="508"/>
      <c r="CE152" s="508"/>
      <c r="CF152" s="508"/>
      <c r="CG152" s="508"/>
      <c r="CH152" s="508"/>
      <c r="CI152" s="508"/>
      <c r="CJ152" s="508"/>
      <c r="CK152" s="508"/>
      <c r="CL152" s="508"/>
      <c r="CM152" s="508"/>
      <c r="CN152" s="508"/>
      <c r="CO152" s="508"/>
      <c r="CP152" s="508"/>
      <c r="CQ152" s="508"/>
      <c r="CR152" s="508"/>
      <c r="CS152" s="508"/>
      <c r="CT152" s="508"/>
      <c r="CU152" s="508"/>
      <c r="CV152" s="508"/>
      <c r="CW152" s="508"/>
      <c r="CX152" s="509"/>
      <c r="CY152" s="509"/>
      <c r="CZ152" s="509"/>
      <c r="DA152" s="510"/>
      <c r="DB152" s="511"/>
      <c r="DC152" s="511"/>
      <c r="DD152" s="511"/>
      <c r="DE152" s="511"/>
      <c r="DF152" s="511"/>
      <c r="DG152" s="511"/>
      <c r="DH152" s="511"/>
      <c r="DI152" s="511"/>
      <c r="DJ152" s="511"/>
      <c r="DK152" s="501">
        <f t="shared" si="23"/>
        <v>0</v>
      </c>
      <c r="DL152" s="502">
        <f t="shared" si="24"/>
        <v>0</v>
      </c>
      <c r="DM152" s="503">
        <f t="shared" si="21"/>
        <v>0</v>
      </c>
      <c r="DN152" s="404">
        <f t="shared" si="26"/>
        <v>-4134166404</v>
      </c>
      <c r="DY152" s="504"/>
    </row>
    <row r="153" spans="1:129" ht="18" customHeight="1" x14ac:dyDescent="0.5">
      <c r="A153" s="399" t="str">
        <f t="shared" si="25"/>
        <v>33</v>
      </c>
      <c r="B153" s="493">
        <v>330401</v>
      </c>
      <c r="C153" s="494" t="s">
        <v>930</v>
      </c>
      <c r="D153" s="505">
        <v>0</v>
      </c>
      <c r="E153" s="495">
        <v>0</v>
      </c>
      <c r="F153" s="507"/>
      <c r="G153" s="507"/>
      <c r="H153" s="507"/>
      <c r="I153" s="507"/>
      <c r="J153" s="507"/>
      <c r="K153" s="508"/>
      <c r="L153" s="508"/>
      <c r="M153" s="508"/>
      <c r="N153" s="508"/>
      <c r="O153" s="508"/>
      <c r="P153" s="508"/>
      <c r="Q153" s="508"/>
      <c r="R153" s="508"/>
      <c r="S153" s="508"/>
      <c r="T153" s="508"/>
      <c r="U153" s="508"/>
      <c r="V153" s="508"/>
      <c r="W153" s="508"/>
      <c r="X153" s="508"/>
      <c r="Y153" s="508"/>
      <c r="Z153" s="508"/>
      <c r="AA153" s="508"/>
      <c r="AB153" s="508"/>
      <c r="AC153" s="508"/>
      <c r="AD153" s="508"/>
      <c r="AE153" s="508"/>
      <c r="AF153" s="508"/>
      <c r="AG153" s="508"/>
      <c r="AH153" s="508"/>
      <c r="AI153" s="508"/>
      <c r="AJ153" s="508"/>
      <c r="AK153" s="508"/>
      <c r="AL153" s="508"/>
      <c r="AM153" s="508"/>
      <c r="AN153" s="508"/>
      <c r="AO153" s="508"/>
      <c r="AP153" s="508"/>
      <c r="AQ153" s="508"/>
      <c r="AR153" s="508"/>
      <c r="AS153" s="508"/>
      <c r="AT153" s="508"/>
      <c r="AU153" s="508"/>
      <c r="AV153" s="508"/>
      <c r="AW153" s="508"/>
      <c r="AX153" s="508"/>
      <c r="AY153" s="508"/>
      <c r="AZ153" s="508"/>
      <c r="BA153" s="508"/>
      <c r="BB153" s="508"/>
      <c r="BC153" s="508"/>
      <c r="BD153" s="508"/>
      <c r="BE153" s="508"/>
      <c r="BF153" s="508"/>
      <c r="BG153" s="508"/>
      <c r="BH153" s="508"/>
      <c r="BI153" s="508"/>
      <c r="BJ153" s="508"/>
      <c r="BK153" s="508"/>
      <c r="BL153" s="508"/>
      <c r="BM153" s="508"/>
      <c r="BN153" s="508"/>
      <c r="BO153" s="508"/>
      <c r="BP153" s="508"/>
      <c r="BQ153" s="508"/>
      <c r="BR153" s="508"/>
      <c r="BS153" s="508"/>
      <c r="BT153" s="508"/>
      <c r="BU153" s="508"/>
      <c r="BV153" s="508"/>
      <c r="BW153" s="508"/>
      <c r="BX153" s="508"/>
      <c r="BY153" s="508"/>
      <c r="BZ153" s="508"/>
      <c r="CA153" s="508"/>
      <c r="CB153" s="508"/>
      <c r="CC153" s="508"/>
      <c r="CD153" s="508"/>
      <c r="CE153" s="508"/>
      <c r="CF153" s="508"/>
      <c r="CG153" s="508"/>
      <c r="CH153" s="508"/>
      <c r="CI153" s="508"/>
      <c r="CJ153" s="508"/>
      <c r="CK153" s="508"/>
      <c r="CL153" s="508"/>
      <c r="CM153" s="508"/>
      <c r="CN153" s="508"/>
      <c r="CO153" s="508"/>
      <c r="CP153" s="508"/>
      <c r="CQ153" s="508"/>
      <c r="CR153" s="508"/>
      <c r="CS153" s="508"/>
      <c r="CT153" s="508"/>
      <c r="CU153" s="508"/>
      <c r="CV153" s="508"/>
      <c r="CW153" s="508"/>
      <c r="CX153" s="509"/>
      <c r="CY153" s="509"/>
      <c r="CZ153" s="509"/>
      <c r="DA153" s="510"/>
      <c r="DB153" s="511"/>
      <c r="DC153" s="511"/>
      <c r="DD153" s="511"/>
      <c r="DE153" s="511"/>
      <c r="DF153" s="511"/>
      <c r="DG153" s="511"/>
      <c r="DH153" s="511"/>
      <c r="DI153" s="511"/>
      <c r="DJ153" s="511"/>
      <c r="DK153" s="501">
        <f t="shared" si="23"/>
        <v>0</v>
      </c>
      <c r="DL153" s="502">
        <f t="shared" si="24"/>
        <v>0</v>
      </c>
      <c r="DM153" s="503">
        <f t="shared" si="21"/>
        <v>0</v>
      </c>
      <c r="DN153" s="404">
        <f t="shared" si="26"/>
        <v>0</v>
      </c>
      <c r="DY153" s="504"/>
    </row>
    <row r="154" spans="1:129" ht="18" customHeight="1" x14ac:dyDescent="0.5">
      <c r="A154" s="399" t="str">
        <f t="shared" si="25"/>
        <v>33</v>
      </c>
      <c r="B154" s="493">
        <v>330402</v>
      </c>
      <c r="C154" s="494" t="s">
        <v>931</v>
      </c>
      <c r="D154" s="505">
        <v>0</v>
      </c>
      <c r="E154" s="495">
        <v>0</v>
      </c>
      <c r="F154" s="507"/>
      <c r="G154" s="507"/>
      <c r="H154" s="507"/>
      <c r="I154" s="507"/>
      <c r="J154" s="507"/>
      <c r="K154" s="508"/>
      <c r="L154" s="508"/>
      <c r="M154" s="508"/>
      <c r="N154" s="508"/>
      <c r="O154" s="508"/>
      <c r="P154" s="508"/>
      <c r="Q154" s="508"/>
      <c r="R154" s="508"/>
      <c r="S154" s="508"/>
      <c r="T154" s="508"/>
      <c r="U154" s="508"/>
      <c r="V154" s="508"/>
      <c r="W154" s="508"/>
      <c r="X154" s="508"/>
      <c r="Y154" s="508"/>
      <c r="Z154" s="508"/>
      <c r="AA154" s="508"/>
      <c r="AB154" s="508"/>
      <c r="AC154" s="508"/>
      <c r="AD154" s="508"/>
      <c r="AE154" s="508"/>
      <c r="AF154" s="508"/>
      <c r="AG154" s="508"/>
      <c r="AH154" s="508"/>
      <c r="AI154" s="508"/>
      <c r="AJ154" s="508"/>
      <c r="AK154" s="508"/>
      <c r="AL154" s="508"/>
      <c r="AM154" s="508"/>
      <c r="AN154" s="508"/>
      <c r="AO154" s="508"/>
      <c r="AP154" s="508"/>
      <c r="AQ154" s="508"/>
      <c r="AR154" s="508"/>
      <c r="AS154" s="508"/>
      <c r="AT154" s="508"/>
      <c r="AU154" s="508"/>
      <c r="AV154" s="508"/>
      <c r="AW154" s="508"/>
      <c r="AX154" s="508"/>
      <c r="AY154" s="508"/>
      <c r="AZ154" s="508"/>
      <c r="BA154" s="508"/>
      <c r="BB154" s="508"/>
      <c r="BC154" s="508"/>
      <c r="BD154" s="508"/>
      <c r="BE154" s="508"/>
      <c r="BF154" s="508"/>
      <c r="BG154" s="508"/>
      <c r="BH154" s="508"/>
      <c r="BI154" s="508"/>
      <c r="BJ154" s="508"/>
      <c r="BK154" s="508"/>
      <c r="BL154" s="508"/>
      <c r="BM154" s="508"/>
      <c r="BN154" s="508"/>
      <c r="BO154" s="508"/>
      <c r="BP154" s="508"/>
      <c r="BQ154" s="508"/>
      <c r="BR154" s="508"/>
      <c r="BS154" s="508"/>
      <c r="BT154" s="508"/>
      <c r="BU154" s="508"/>
      <c r="BV154" s="508"/>
      <c r="BW154" s="508"/>
      <c r="BX154" s="508"/>
      <c r="BY154" s="508"/>
      <c r="BZ154" s="508"/>
      <c r="CA154" s="508"/>
      <c r="CB154" s="508"/>
      <c r="CC154" s="508"/>
      <c r="CD154" s="508"/>
      <c r="CE154" s="508"/>
      <c r="CF154" s="508"/>
      <c r="CG154" s="508"/>
      <c r="CH154" s="508"/>
      <c r="CI154" s="508"/>
      <c r="CJ154" s="508"/>
      <c r="CK154" s="508"/>
      <c r="CL154" s="508"/>
      <c r="CM154" s="508"/>
      <c r="CN154" s="508"/>
      <c r="CO154" s="508"/>
      <c r="CP154" s="508"/>
      <c r="CQ154" s="508"/>
      <c r="CR154" s="508"/>
      <c r="CS154" s="508"/>
      <c r="CT154" s="508"/>
      <c r="CU154" s="508"/>
      <c r="CV154" s="508"/>
      <c r="CW154" s="508"/>
      <c r="CX154" s="509"/>
      <c r="CY154" s="509"/>
      <c r="CZ154" s="509"/>
      <c r="DA154" s="510"/>
      <c r="DB154" s="511"/>
      <c r="DC154" s="511"/>
      <c r="DD154" s="511"/>
      <c r="DE154" s="511"/>
      <c r="DF154" s="511"/>
      <c r="DG154" s="511"/>
      <c r="DH154" s="511"/>
      <c r="DI154" s="511"/>
      <c r="DJ154" s="511"/>
      <c r="DK154" s="501">
        <f t="shared" si="23"/>
        <v>0</v>
      </c>
      <c r="DL154" s="502">
        <f t="shared" si="24"/>
        <v>0</v>
      </c>
      <c r="DM154" s="503">
        <f t="shared" si="21"/>
        <v>0</v>
      </c>
      <c r="DN154" s="404">
        <f t="shared" si="26"/>
        <v>0</v>
      </c>
      <c r="DY154" s="504"/>
    </row>
    <row r="155" spans="1:129" ht="18" customHeight="1" x14ac:dyDescent="0.5">
      <c r="A155" s="399" t="str">
        <f t="shared" si="25"/>
        <v>33</v>
      </c>
      <c r="B155" s="493">
        <v>330403</v>
      </c>
      <c r="C155" s="494" t="s">
        <v>932</v>
      </c>
      <c r="D155" s="505">
        <v>0</v>
      </c>
      <c r="E155" s="495">
        <v>0</v>
      </c>
      <c r="F155" s="507"/>
      <c r="G155" s="507"/>
      <c r="H155" s="507"/>
      <c r="I155" s="507"/>
      <c r="J155" s="507"/>
      <c r="K155" s="508"/>
      <c r="L155" s="508"/>
      <c r="M155" s="508"/>
      <c r="N155" s="508"/>
      <c r="O155" s="508"/>
      <c r="P155" s="508"/>
      <c r="Q155" s="508"/>
      <c r="R155" s="508"/>
      <c r="S155" s="508"/>
      <c r="T155" s="508"/>
      <c r="U155" s="508"/>
      <c r="V155" s="508"/>
      <c r="W155" s="508"/>
      <c r="X155" s="508"/>
      <c r="Y155" s="508"/>
      <c r="Z155" s="508"/>
      <c r="AA155" s="508"/>
      <c r="AB155" s="508"/>
      <c r="AC155" s="508"/>
      <c r="AD155" s="508"/>
      <c r="AE155" s="508"/>
      <c r="AF155" s="508"/>
      <c r="AG155" s="508"/>
      <c r="AH155" s="508"/>
      <c r="AI155" s="508"/>
      <c r="AJ155" s="508"/>
      <c r="AK155" s="508"/>
      <c r="AL155" s="508"/>
      <c r="AM155" s="508"/>
      <c r="AN155" s="508"/>
      <c r="AO155" s="508"/>
      <c r="AP155" s="508"/>
      <c r="AQ155" s="508"/>
      <c r="AR155" s="508"/>
      <c r="AS155" s="508"/>
      <c r="AT155" s="508"/>
      <c r="AU155" s="508"/>
      <c r="AV155" s="508"/>
      <c r="AW155" s="508"/>
      <c r="AX155" s="508"/>
      <c r="AY155" s="508"/>
      <c r="AZ155" s="508"/>
      <c r="BA155" s="508"/>
      <c r="BB155" s="508"/>
      <c r="BC155" s="508"/>
      <c r="BD155" s="508"/>
      <c r="BE155" s="508"/>
      <c r="BF155" s="508"/>
      <c r="BG155" s="508"/>
      <c r="BH155" s="508"/>
      <c r="BI155" s="508"/>
      <c r="BJ155" s="508"/>
      <c r="BK155" s="508"/>
      <c r="BL155" s="508"/>
      <c r="BM155" s="508"/>
      <c r="BN155" s="508"/>
      <c r="BO155" s="508"/>
      <c r="BP155" s="508"/>
      <c r="BQ155" s="508"/>
      <c r="BR155" s="508"/>
      <c r="BS155" s="508"/>
      <c r="BT155" s="508"/>
      <c r="BU155" s="508"/>
      <c r="BV155" s="508"/>
      <c r="BW155" s="508"/>
      <c r="BX155" s="508"/>
      <c r="BY155" s="508"/>
      <c r="BZ155" s="508"/>
      <c r="CA155" s="508"/>
      <c r="CB155" s="508"/>
      <c r="CC155" s="508"/>
      <c r="CD155" s="508"/>
      <c r="CE155" s="508"/>
      <c r="CF155" s="508"/>
      <c r="CG155" s="508"/>
      <c r="CH155" s="508"/>
      <c r="CI155" s="508"/>
      <c r="CJ155" s="508"/>
      <c r="CK155" s="508"/>
      <c r="CL155" s="508"/>
      <c r="CM155" s="508"/>
      <c r="CN155" s="508"/>
      <c r="CO155" s="508"/>
      <c r="CP155" s="508"/>
      <c r="CQ155" s="508"/>
      <c r="CR155" s="508"/>
      <c r="CS155" s="508"/>
      <c r="CT155" s="508"/>
      <c r="CU155" s="508"/>
      <c r="CV155" s="508"/>
      <c r="CW155" s="508"/>
      <c r="CX155" s="509"/>
      <c r="CY155" s="509"/>
      <c r="CZ155" s="509"/>
      <c r="DA155" s="510"/>
      <c r="DB155" s="511"/>
      <c r="DC155" s="511"/>
      <c r="DD155" s="511"/>
      <c r="DE155" s="511"/>
      <c r="DF155" s="511"/>
      <c r="DG155" s="511"/>
      <c r="DH155" s="511"/>
      <c r="DI155" s="511"/>
      <c r="DJ155" s="511"/>
      <c r="DK155" s="501">
        <f t="shared" si="23"/>
        <v>0</v>
      </c>
      <c r="DL155" s="502">
        <f t="shared" si="24"/>
        <v>0</v>
      </c>
      <c r="DM155" s="503">
        <f t="shared" si="21"/>
        <v>0</v>
      </c>
      <c r="DN155" s="404">
        <f t="shared" si="26"/>
        <v>-176250000</v>
      </c>
      <c r="DY155" s="504"/>
    </row>
    <row r="156" spans="1:129" ht="18" customHeight="1" x14ac:dyDescent="0.5">
      <c r="A156" s="399" t="str">
        <f t="shared" si="25"/>
        <v>33</v>
      </c>
      <c r="B156" s="493">
        <v>330404</v>
      </c>
      <c r="C156" s="494" t="s">
        <v>933</v>
      </c>
      <c r="D156" s="505">
        <v>0</v>
      </c>
      <c r="E156" s="495">
        <v>0</v>
      </c>
      <c r="F156" s="507"/>
      <c r="G156" s="507"/>
      <c r="H156" s="507"/>
      <c r="I156" s="507"/>
      <c r="J156" s="507"/>
      <c r="K156" s="508"/>
      <c r="L156" s="508"/>
      <c r="M156" s="508"/>
      <c r="N156" s="508"/>
      <c r="O156" s="508"/>
      <c r="P156" s="508"/>
      <c r="Q156" s="508"/>
      <c r="R156" s="508"/>
      <c r="S156" s="508"/>
      <c r="T156" s="508"/>
      <c r="U156" s="508"/>
      <c r="V156" s="508"/>
      <c r="W156" s="508"/>
      <c r="X156" s="508"/>
      <c r="Y156" s="508"/>
      <c r="Z156" s="508"/>
      <c r="AA156" s="508"/>
      <c r="AB156" s="508"/>
      <c r="AC156" s="508"/>
      <c r="AD156" s="508"/>
      <c r="AE156" s="508"/>
      <c r="AF156" s="508"/>
      <c r="AG156" s="508"/>
      <c r="AH156" s="508"/>
      <c r="AI156" s="508"/>
      <c r="AJ156" s="508"/>
      <c r="AK156" s="508"/>
      <c r="AL156" s="508"/>
      <c r="AM156" s="508"/>
      <c r="AN156" s="508"/>
      <c r="AO156" s="508"/>
      <c r="AP156" s="508"/>
      <c r="AQ156" s="508"/>
      <c r="AR156" s="508"/>
      <c r="AS156" s="508"/>
      <c r="AT156" s="508"/>
      <c r="AU156" s="508"/>
      <c r="AV156" s="508"/>
      <c r="AW156" s="508"/>
      <c r="AX156" s="508"/>
      <c r="AY156" s="508"/>
      <c r="AZ156" s="508"/>
      <c r="BA156" s="508"/>
      <c r="BB156" s="508"/>
      <c r="BC156" s="508"/>
      <c r="BD156" s="508"/>
      <c r="BE156" s="508"/>
      <c r="BF156" s="508"/>
      <c r="BG156" s="508"/>
      <c r="BH156" s="508"/>
      <c r="BI156" s="508"/>
      <c r="BJ156" s="508"/>
      <c r="BK156" s="508"/>
      <c r="BL156" s="508"/>
      <c r="BM156" s="508"/>
      <c r="BN156" s="508"/>
      <c r="BO156" s="508"/>
      <c r="BP156" s="508"/>
      <c r="BQ156" s="508"/>
      <c r="BR156" s="508"/>
      <c r="BS156" s="508"/>
      <c r="BT156" s="508"/>
      <c r="BU156" s="508"/>
      <c r="BV156" s="508"/>
      <c r="BW156" s="508"/>
      <c r="BX156" s="508"/>
      <c r="BY156" s="508"/>
      <c r="BZ156" s="508"/>
      <c r="CA156" s="508"/>
      <c r="CB156" s="508"/>
      <c r="CC156" s="508"/>
      <c r="CD156" s="508"/>
      <c r="CE156" s="508"/>
      <c r="CF156" s="508"/>
      <c r="CG156" s="508"/>
      <c r="CH156" s="508"/>
      <c r="CI156" s="508"/>
      <c r="CJ156" s="508"/>
      <c r="CK156" s="508"/>
      <c r="CL156" s="508"/>
      <c r="CM156" s="508"/>
      <c r="CN156" s="508"/>
      <c r="CO156" s="508"/>
      <c r="CP156" s="508"/>
      <c r="CQ156" s="508"/>
      <c r="CR156" s="508"/>
      <c r="CS156" s="508"/>
      <c r="CT156" s="508"/>
      <c r="CU156" s="508"/>
      <c r="CV156" s="508"/>
      <c r="CW156" s="508"/>
      <c r="CX156" s="509"/>
      <c r="CY156" s="509"/>
      <c r="CZ156" s="509"/>
      <c r="DA156" s="510"/>
      <c r="DB156" s="511"/>
      <c r="DC156" s="511"/>
      <c r="DD156" s="511"/>
      <c r="DE156" s="511"/>
      <c r="DF156" s="511"/>
      <c r="DG156" s="511"/>
      <c r="DH156" s="511"/>
      <c r="DI156" s="511"/>
      <c r="DJ156" s="511"/>
      <c r="DK156" s="501">
        <f t="shared" si="23"/>
        <v>0</v>
      </c>
      <c r="DL156" s="502">
        <f t="shared" si="24"/>
        <v>0</v>
      </c>
      <c r="DM156" s="503">
        <f t="shared" si="21"/>
        <v>0</v>
      </c>
      <c r="DN156" s="404">
        <f>+DM156-E150-D150</f>
        <v>0</v>
      </c>
      <c r="DY156" s="504"/>
    </row>
    <row r="157" spans="1:129" ht="18" customHeight="1" x14ac:dyDescent="0.5">
      <c r="A157" s="399" t="str">
        <f t="shared" si="25"/>
        <v>33</v>
      </c>
      <c r="B157" s="493">
        <v>330500</v>
      </c>
      <c r="C157" s="494" t="s">
        <v>934</v>
      </c>
      <c r="D157" s="505">
        <v>0</v>
      </c>
      <c r="E157" s="517">
        <v>8454691748</v>
      </c>
      <c r="F157" s="507"/>
      <c r="G157" s="507"/>
      <c r="H157" s="507"/>
      <c r="I157" s="507"/>
      <c r="J157" s="507"/>
      <c r="K157" s="508"/>
      <c r="L157" s="508"/>
      <c r="M157" s="508"/>
      <c r="N157" s="508"/>
      <c r="O157" s="508"/>
      <c r="P157" s="508"/>
      <c r="Q157" s="508"/>
      <c r="R157" s="508"/>
      <c r="S157" s="508"/>
      <c r="T157" s="508"/>
      <c r="U157" s="508"/>
      <c r="V157" s="508"/>
      <c r="W157" s="508"/>
      <c r="X157" s="508"/>
      <c r="Y157" s="508"/>
      <c r="Z157" s="508"/>
      <c r="AA157" s="508"/>
      <c r="AB157" s="508"/>
      <c r="AC157" s="508"/>
      <c r="AD157" s="508"/>
      <c r="AE157" s="508"/>
      <c r="AF157" s="508"/>
      <c r="AG157" s="508"/>
      <c r="AH157" s="508"/>
      <c r="AI157" s="508"/>
      <c r="AJ157" s="508"/>
      <c r="AK157" s="508"/>
      <c r="AL157" s="508"/>
      <c r="AM157" s="508"/>
      <c r="AN157" s="508"/>
      <c r="AO157" s="508"/>
      <c r="AP157" s="508"/>
      <c r="AQ157" s="508"/>
      <c r="AR157" s="508"/>
      <c r="AS157" s="508"/>
      <c r="AT157" s="508"/>
      <c r="AU157" s="508"/>
      <c r="AV157" s="508"/>
      <c r="AW157" s="508"/>
      <c r="AX157" s="508"/>
      <c r="AY157" s="508">
        <f>E157-DI157</f>
        <v>8454691748</v>
      </c>
      <c r="AZ157" s="508"/>
      <c r="BA157" s="508"/>
      <c r="BB157" s="508"/>
      <c r="BC157" s="508"/>
      <c r="BD157" s="508"/>
      <c r="BE157" s="508"/>
      <c r="BF157" s="508"/>
      <c r="BG157" s="508"/>
      <c r="BH157" s="508"/>
      <c r="BI157" s="508"/>
      <c r="BJ157" s="508"/>
      <c r="BK157" s="508"/>
      <c r="BL157" s="508"/>
      <c r="BM157" s="508"/>
      <c r="BN157" s="508"/>
      <c r="BO157" s="508"/>
      <c r="BP157" s="508"/>
      <c r="BQ157" s="508"/>
      <c r="BR157" s="508"/>
      <c r="BS157" s="508"/>
      <c r="BT157" s="508"/>
      <c r="BU157" s="508"/>
      <c r="BV157" s="508"/>
      <c r="BW157" s="508"/>
      <c r="BX157" s="508"/>
      <c r="BY157" s="508"/>
      <c r="BZ157" s="508"/>
      <c r="CA157" s="508"/>
      <c r="CB157" s="508"/>
      <c r="CC157" s="508"/>
      <c r="CD157" s="508"/>
      <c r="CE157" s="508"/>
      <c r="CF157" s="508"/>
      <c r="CG157" s="508"/>
      <c r="CH157" s="508"/>
      <c r="CI157" s="508"/>
      <c r="CJ157" s="508"/>
      <c r="CK157" s="508"/>
      <c r="CL157" s="508"/>
      <c r="CM157" s="508"/>
      <c r="CN157" s="508"/>
      <c r="CO157" s="508"/>
      <c r="CP157" s="508"/>
      <c r="CQ157" s="508"/>
      <c r="CR157" s="508"/>
      <c r="CS157" s="508"/>
      <c r="CT157" s="508"/>
      <c r="CU157" s="508"/>
      <c r="CV157" s="508"/>
      <c r="CW157" s="508"/>
      <c r="CX157" s="509"/>
      <c r="CY157" s="509"/>
      <c r="CZ157" s="509"/>
      <c r="DA157" s="510"/>
      <c r="DB157" s="511"/>
      <c r="DC157" s="511"/>
      <c r="DD157" s="511"/>
      <c r="DE157" s="511"/>
      <c r="DF157" s="511"/>
      <c r="DG157" s="511"/>
      <c r="DH157" s="511"/>
      <c r="DI157" s="511"/>
      <c r="DJ157" s="511"/>
      <c r="DK157" s="501">
        <f t="shared" si="23"/>
        <v>8454691748</v>
      </c>
      <c r="DL157" s="502">
        <f t="shared" si="24"/>
        <v>-16909383496</v>
      </c>
      <c r="DM157" s="503">
        <f t="shared" si="21"/>
        <v>8454691748</v>
      </c>
      <c r="DN157" s="404">
        <f>+DM157-E151-D151</f>
        <v>5669860615</v>
      </c>
      <c r="DY157" s="504"/>
    </row>
    <row r="158" spans="1:129" ht="18" customHeight="1" x14ac:dyDescent="0.5">
      <c r="A158" s="399" t="str">
        <f t="shared" si="25"/>
        <v>34</v>
      </c>
      <c r="B158" s="493">
        <v>340001</v>
      </c>
      <c r="C158" s="494" t="s">
        <v>935</v>
      </c>
      <c r="D158" s="505">
        <v>0</v>
      </c>
      <c r="E158" s="517">
        <v>60382306844</v>
      </c>
      <c r="F158" s="507"/>
      <c r="G158" s="507"/>
      <c r="H158" s="507"/>
      <c r="I158" s="507"/>
      <c r="J158" s="507"/>
      <c r="K158" s="520">
        <f>D158-E158</f>
        <v>-60382306844</v>
      </c>
      <c r="L158" s="508"/>
      <c r="M158" s="508"/>
      <c r="N158" s="508"/>
      <c r="O158" s="508"/>
      <c r="P158" s="508"/>
      <c r="Q158" s="508"/>
      <c r="R158" s="508"/>
      <c r="S158" s="508"/>
      <c r="T158" s="508"/>
      <c r="U158" s="508"/>
      <c r="V158" s="508"/>
      <c r="W158" s="508"/>
      <c r="X158" s="508"/>
      <c r="Y158" s="508"/>
      <c r="Z158" s="508"/>
      <c r="AA158" s="508"/>
      <c r="AB158" s="508"/>
      <c r="AC158" s="508"/>
      <c r="AD158" s="508"/>
      <c r="AE158" s="508"/>
      <c r="AF158" s="508"/>
      <c r="AG158" s="508"/>
      <c r="AH158" s="508"/>
      <c r="AI158" s="508"/>
      <c r="AJ158" s="508"/>
      <c r="AK158" s="508"/>
      <c r="AL158" s="508"/>
      <c r="AM158" s="508"/>
      <c r="AN158" s="508"/>
      <c r="AO158" s="508"/>
      <c r="AP158" s="508"/>
      <c r="AQ158" s="508"/>
      <c r="AR158" s="508"/>
      <c r="AS158" s="508"/>
      <c r="AT158" s="508"/>
      <c r="AU158" s="508"/>
      <c r="AV158" s="508"/>
      <c r="AW158" s="508"/>
      <c r="AX158" s="508"/>
      <c r="AY158" s="508"/>
      <c r="AZ158" s="508"/>
      <c r="BA158" s="508"/>
      <c r="BB158" s="508"/>
      <c r="BC158" s="508"/>
      <c r="BD158" s="508"/>
      <c r="BE158" s="508"/>
      <c r="BF158" s="508"/>
      <c r="BG158" s="508"/>
      <c r="BH158" s="508"/>
      <c r="BI158" s="508"/>
      <c r="BJ158" s="508"/>
      <c r="BK158" s="508"/>
      <c r="BL158" s="508"/>
      <c r="BM158" s="508"/>
      <c r="BN158" s="508"/>
      <c r="BO158" s="508"/>
      <c r="BP158" s="508"/>
      <c r="BQ158" s="508"/>
      <c r="BR158" s="508"/>
      <c r="BS158" s="508"/>
      <c r="BT158" s="508"/>
      <c r="BU158" s="508"/>
      <c r="BV158" s="508"/>
      <c r="BW158" s="508"/>
      <c r="BX158" s="508"/>
      <c r="BY158" s="508"/>
      <c r="BZ158" s="508"/>
      <c r="CA158" s="508"/>
      <c r="CB158" s="508"/>
      <c r="CC158" s="508"/>
      <c r="CD158" s="508"/>
      <c r="CE158" s="508"/>
      <c r="CF158" s="508"/>
      <c r="CG158" s="508"/>
      <c r="CH158" s="508"/>
      <c r="CI158" s="508"/>
      <c r="CJ158" s="508"/>
      <c r="CK158" s="508"/>
      <c r="CL158" s="508"/>
      <c r="CM158" s="508"/>
      <c r="CN158" s="508"/>
      <c r="CO158" s="508"/>
      <c r="CP158" s="508"/>
      <c r="CQ158" s="508"/>
      <c r="CR158" s="508"/>
      <c r="CS158" s="508"/>
      <c r="CT158" s="508"/>
      <c r="CU158" s="508"/>
      <c r="CV158" s="508"/>
      <c r="CW158" s="508"/>
      <c r="CX158" s="509"/>
      <c r="CY158" s="509"/>
      <c r="CZ158" s="509"/>
      <c r="DA158" s="510"/>
      <c r="DB158" s="511"/>
      <c r="DC158" s="511"/>
      <c r="DD158" s="511"/>
      <c r="DE158" s="511"/>
      <c r="DF158" s="511"/>
      <c r="DG158" s="511"/>
      <c r="DH158" s="511"/>
      <c r="DI158" s="511"/>
      <c r="DJ158" s="511"/>
      <c r="DK158" s="501">
        <f t="shared" si="23"/>
        <v>-60382306844</v>
      </c>
      <c r="DL158" s="502">
        <f t="shared" si="24"/>
        <v>0</v>
      </c>
      <c r="DM158" s="503">
        <f t="shared" si="21"/>
        <v>-60382306844</v>
      </c>
      <c r="DN158" s="404">
        <f>+DM158-E152-D152</f>
        <v>-60382306844</v>
      </c>
      <c r="DY158" s="504"/>
    </row>
    <row r="159" spans="1:129" ht="18" customHeight="1" x14ac:dyDescent="0.5">
      <c r="A159" s="399" t="str">
        <f t="shared" si="25"/>
        <v>34</v>
      </c>
      <c r="B159" s="493">
        <v>340010</v>
      </c>
      <c r="C159" s="494" t="s">
        <v>936</v>
      </c>
      <c r="D159" s="505">
        <v>0</v>
      </c>
      <c r="E159" s="495">
        <v>0</v>
      </c>
      <c r="F159" s="507"/>
      <c r="G159" s="507"/>
      <c r="H159" s="507"/>
      <c r="I159" s="507"/>
      <c r="J159" s="507"/>
      <c r="K159" s="508"/>
      <c r="L159" s="508"/>
      <c r="M159" s="508"/>
      <c r="N159" s="508"/>
      <c r="O159" s="508"/>
      <c r="P159" s="508"/>
      <c r="Q159" s="508"/>
      <c r="R159" s="508"/>
      <c r="S159" s="508"/>
      <c r="T159" s="508"/>
      <c r="U159" s="508"/>
      <c r="V159" s="508"/>
      <c r="W159" s="508"/>
      <c r="X159" s="508"/>
      <c r="Y159" s="508"/>
      <c r="Z159" s="508"/>
      <c r="AA159" s="508"/>
      <c r="AB159" s="508"/>
      <c r="AC159" s="508"/>
      <c r="AD159" s="508"/>
      <c r="AE159" s="508"/>
      <c r="AF159" s="508"/>
      <c r="AG159" s="508"/>
      <c r="AH159" s="508"/>
      <c r="AI159" s="508"/>
      <c r="AJ159" s="508"/>
      <c r="AK159" s="508"/>
      <c r="AL159" s="508"/>
      <c r="AM159" s="508"/>
      <c r="AN159" s="508"/>
      <c r="AO159" s="508"/>
      <c r="AP159" s="508"/>
      <c r="AQ159" s="508"/>
      <c r="AR159" s="508"/>
      <c r="AS159" s="508"/>
      <c r="AT159" s="508"/>
      <c r="AU159" s="508"/>
      <c r="AV159" s="508"/>
      <c r="AW159" s="508"/>
      <c r="AX159" s="508">
        <v>0</v>
      </c>
      <c r="AY159" s="508"/>
      <c r="AZ159" s="508"/>
      <c r="BA159" s="508"/>
      <c r="BB159" s="508"/>
      <c r="BC159" s="508"/>
      <c r="BD159" s="508"/>
      <c r="BE159" s="508"/>
      <c r="BF159" s="508"/>
      <c r="BG159" s="508"/>
      <c r="BH159" s="508"/>
      <c r="BI159" s="508"/>
      <c r="BJ159" s="508"/>
      <c r="BK159" s="508"/>
      <c r="BL159" s="508"/>
      <c r="BM159" s="508"/>
      <c r="BN159" s="508"/>
      <c r="BO159" s="508"/>
      <c r="BP159" s="508"/>
      <c r="BQ159" s="508"/>
      <c r="BR159" s="508"/>
      <c r="BS159" s="508"/>
      <c r="BT159" s="508"/>
      <c r="BU159" s="508"/>
      <c r="BV159" s="508"/>
      <c r="BW159" s="508"/>
      <c r="BX159" s="508"/>
      <c r="BY159" s="508"/>
      <c r="BZ159" s="508"/>
      <c r="CA159" s="508"/>
      <c r="CB159" s="508"/>
      <c r="CC159" s="508"/>
      <c r="CD159" s="508"/>
      <c r="CE159" s="508"/>
      <c r="CF159" s="508"/>
      <c r="CG159" s="508"/>
      <c r="CH159" s="508"/>
      <c r="CI159" s="508"/>
      <c r="CJ159" s="508"/>
      <c r="CK159" s="508"/>
      <c r="CL159" s="508"/>
      <c r="CM159" s="508"/>
      <c r="CN159" s="508"/>
      <c r="CO159" s="508"/>
      <c r="CP159" s="508"/>
      <c r="CQ159" s="508"/>
      <c r="CR159" s="508"/>
      <c r="CS159" s="508"/>
      <c r="CT159" s="508"/>
      <c r="CU159" s="508"/>
      <c r="CV159" s="508"/>
      <c r="CW159" s="508"/>
      <c r="CX159" s="509"/>
      <c r="CY159" s="509"/>
      <c r="CZ159" s="509"/>
      <c r="DA159" s="510"/>
      <c r="DB159" s="511"/>
      <c r="DC159" s="511"/>
      <c r="DD159" s="511"/>
      <c r="DE159" s="511"/>
      <c r="DF159" s="511"/>
      <c r="DG159" s="511"/>
      <c r="DH159" s="511"/>
      <c r="DI159" s="511"/>
      <c r="DJ159" s="511"/>
      <c r="DK159" s="501">
        <f t="shared" si="23"/>
        <v>0</v>
      </c>
      <c r="DL159" s="502">
        <f t="shared" si="24"/>
        <v>0</v>
      </c>
      <c r="DM159" s="503">
        <f t="shared" si="21"/>
        <v>0</v>
      </c>
      <c r="DN159" s="404">
        <f>+DM159-E153-D153</f>
        <v>0</v>
      </c>
      <c r="DY159" s="504"/>
    </row>
    <row r="160" spans="1:129" ht="18" customHeight="1" x14ac:dyDescent="0.5">
      <c r="A160" s="399" t="str">
        <f t="shared" si="25"/>
        <v>35</v>
      </c>
      <c r="B160" s="493">
        <v>350011</v>
      </c>
      <c r="C160" s="494" t="s">
        <v>937</v>
      </c>
      <c r="D160" s="505"/>
      <c r="E160" s="517">
        <v>0</v>
      </c>
      <c r="F160" s="507"/>
      <c r="G160" s="507"/>
      <c r="H160" s="507"/>
      <c r="I160" s="507"/>
      <c r="J160" s="507"/>
      <c r="K160" s="508"/>
      <c r="L160" s="508"/>
      <c r="M160" s="508"/>
      <c r="N160" s="508"/>
      <c r="O160" s="508"/>
      <c r="P160" s="508"/>
      <c r="Q160" s="508"/>
      <c r="R160" s="508"/>
      <c r="S160" s="508"/>
      <c r="T160" s="508"/>
      <c r="U160" s="508"/>
      <c r="V160" s="508"/>
      <c r="W160" s="508"/>
      <c r="X160" s="508"/>
      <c r="Y160" s="508"/>
      <c r="Z160" s="508"/>
      <c r="AA160" s="508"/>
      <c r="AB160" s="508"/>
      <c r="AC160" s="508"/>
      <c r="AD160" s="508"/>
      <c r="AE160" s="508"/>
      <c r="AF160" s="508"/>
      <c r="AG160" s="508"/>
      <c r="AH160" s="508"/>
      <c r="AI160" s="508"/>
      <c r="AJ160" s="508"/>
      <c r="AK160" s="508"/>
      <c r="AL160" s="508"/>
      <c r="AM160" s="508"/>
      <c r="AN160" s="508"/>
      <c r="AO160" s="508"/>
      <c r="AP160" s="508"/>
      <c r="AQ160" s="508"/>
      <c r="AR160" s="508"/>
      <c r="AS160" s="508"/>
      <c r="AT160" s="508"/>
      <c r="AU160" s="508"/>
      <c r="AV160" s="508"/>
      <c r="AW160" s="508"/>
      <c r="AX160" s="508"/>
      <c r="AY160" s="508"/>
      <c r="AZ160" s="508"/>
      <c r="BA160" s="508"/>
      <c r="BB160" s="508"/>
      <c r="BC160" s="508"/>
      <c r="BD160" s="508"/>
      <c r="BE160" s="508"/>
      <c r="BF160" s="508"/>
      <c r="BG160" s="508"/>
      <c r="BH160" s="508"/>
      <c r="BI160" s="508"/>
      <c r="BJ160" s="508">
        <f>E160</f>
        <v>0</v>
      </c>
      <c r="BK160" s="508"/>
      <c r="BL160" s="508"/>
      <c r="BM160" s="508"/>
      <c r="BN160" s="508"/>
      <c r="BO160" s="508"/>
      <c r="BP160" s="508"/>
      <c r="BQ160" s="508"/>
      <c r="BR160" s="508"/>
      <c r="BS160" s="508"/>
      <c r="BT160" s="508"/>
      <c r="BU160" s="508"/>
      <c r="BV160" s="508"/>
      <c r="BW160" s="508"/>
      <c r="BX160" s="508"/>
      <c r="BY160" s="508"/>
      <c r="BZ160" s="508"/>
      <c r="CA160" s="508"/>
      <c r="CB160" s="508"/>
      <c r="CC160" s="508"/>
      <c r="CD160" s="508"/>
      <c r="CE160" s="508"/>
      <c r="CF160" s="508"/>
      <c r="CG160" s="508"/>
      <c r="CH160" s="508"/>
      <c r="CI160" s="508"/>
      <c r="CJ160" s="508"/>
      <c r="CK160" s="508"/>
      <c r="CL160" s="508"/>
      <c r="CM160" s="508"/>
      <c r="CN160" s="508"/>
      <c r="CO160" s="508"/>
      <c r="CP160" s="508"/>
      <c r="CQ160" s="508"/>
      <c r="CR160" s="508"/>
      <c r="CS160" s="508"/>
      <c r="CT160" s="508"/>
      <c r="CU160" s="508"/>
      <c r="CV160" s="508"/>
      <c r="CW160" s="508"/>
      <c r="CX160" s="509"/>
      <c r="CY160" s="509"/>
      <c r="CZ160" s="509"/>
      <c r="DA160" s="510"/>
      <c r="DB160" s="511"/>
      <c r="DC160" s="511"/>
      <c r="DD160" s="511"/>
      <c r="DE160" s="511"/>
      <c r="DF160" s="511"/>
      <c r="DG160" s="511"/>
      <c r="DH160" s="511"/>
      <c r="DI160" s="511"/>
      <c r="DJ160" s="511"/>
      <c r="DK160" s="501"/>
      <c r="DL160" s="502"/>
      <c r="DM160" s="503"/>
      <c r="DY160" s="504"/>
    </row>
    <row r="161" spans="1:129" ht="18" customHeight="1" x14ac:dyDescent="0.5">
      <c r="A161" s="399" t="str">
        <f t="shared" si="25"/>
        <v>35</v>
      </c>
      <c r="B161" s="493">
        <v>350012</v>
      </c>
      <c r="C161" s="494" t="s">
        <v>938</v>
      </c>
      <c r="D161" s="505"/>
      <c r="E161" s="517">
        <v>33934000000</v>
      </c>
      <c r="F161" s="507"/>
      <c r="G161" s="507"/>
      <c r="H161" s="507"/>
      <c r="I161" s="507"/>
      <c r="J161" s="507"/>
      <c r="K161" s="508"/>
      <c r="L161" s="508"/>
      <c r="M161" s="508"/>
      <c r="N161" s="508"/>
      <c r="O161" s="508"/>
      <c r="P161" s="508"/>
      <c r="Q161" s="508"/>
      <c r="R161" s="508"/>
      <c r="S161" s="508"/>
      <c r="T161" s="508"/>
      <c r="U161" s="508"/>
      <c r="V161" s="508"/>
      <c r="W161" s="508"/>
      <c r="X161" s="508"/>
      <c r="Y161" s="508"/>
      <c r="Z161" s="508"/>
      <c r="AA161" s="508"/>
      <c r="AB161" s="508"/>
      <c r="AC161" s="508"/>
      <c r="AD161" s="508"/>
      <c r="AE161" s="508"/>
      <c r="AF161" s="508"/>
      <c r="AG161" s="508"/>
      <c r="AH161" s="508"/>
      <c r="AI161" s="508"/>
      <c r="AJ161" s="508"/>
      <c r="AK161" s="508"/>
      <c r="AL161" s="508"/>
      <c r="AM161" s="508"/>
      <c r="AN161" s="508"/>
      <c r="AO161" s="508"/>
      <c r="AP161" s="508"/>
      <c r="AQ161" s="508"/>
      <c r="AR161" s="508"/>
      <c r="AS161" s="508"/>
      <c r="AT161" s="508"/>
      <c r="AU161" s="508"/>
      <c r="AV161" s="508"/>
      <c r="AW161" s="508"/>
      <c r="AX161" s="508"/>
      <c r="AY161" s="508"/>
      <c r="AZ161" s="508"/>
      <c r="BA161" s="508"/>
      <c r="BB161" s="508"/>
      <c r="BC161" s="508"/>
      <c r="BD161" s="508"/>
      <c r="BE161" s="508"/>
      <c r="BF161" s="508"/>
      <c r="BG161" s="508"/>
      <c r="BH161" s="508">
        <f>E161</f>
        <v>33934000000</v>
      </c>
      <c r="BI161" s="508"/>
      <c r="BJ161" s="508"/>
      <c r="BK161" s="508"/>
      <c r="BL161" s="508"/>
      <c r="BM161" s="508"/>
      <c r="BN161" s="508"/>
      <c r="BO161" s="508"/>
      <c r="BP161" s="508"/>
      <c r="BQ161" s="508"/>
      <c r="BR161" s="508"/>
      <c r="BS161" s="508"/>
      <c r="BT161" s="508"/>
      <c r="BU161" s="508"/>
      <c r="BV161" s="508"/>
      <c r="BW161" s="508"/>
      <c r="BX161" s="508"/>
      <c r="BY161" s="508"/>
      <c r="BZ161" s="508"/>
      <c r="CA161" s="508"/>
      <c r="CB161" s="508"/>
      <c r="CC161" s="508"/>
      <c r="CD161" s="508"/>
      <c r="CE161" s="508"/>
      <c r="CF161" s="508"/>
      <c r="CG161" s="508"/>
      <c r="CH161" s="508"/>
      <c r="CI161" s="508"/>
      <c r="CJ161" s="508"/>
      <c r="CK161" s="508"/>
      <c r="CL161" s="508"/>
      <c r="CM161" s="508"/>
      <c r="CN161" s="508"/>
      <c r="CO161" s="508"/>
      <c r="CP161" s="508"/>
      <c r="CQ161" s="508"/>
      <c r="CR161" s="508"/>
      <c r="CS161" s="508"/>
      <c r="CT161" s="508"/>
      <c r="CU161" s="508"/>
      <c r="CV161" s="508"/>
      <c r="CW161" s="508"/>
      <c r="CX161" s="509"/>
      <c r="CY161" s="509"/>
      <c r="CZ161" s="509"/>
      <c r="DA161" s="510"/>
      <c r="DB161" s="511"/>
      <c r="DC161" s="511"/>
      <c r="DD161" s="511"/>
      <c r="DE161" s="511"/>
      <c r="DF161" s="511"/>
      <c r="DG161" s="511"/>
      <c r="DH161" s="511"/>
      <c r="DI161" s="511"/>
      <c r="DJ161" s="511"/>
      <c r="DK161" s="501"/>
      <c r="DL161" s="502"/>
      <c r="DM161" s="503"/>
      <c r="DY161" s="504"/>
    </row>
    <row r="162" spans="1:129" ht="18" customHeight="1" x14ac:dyDescent="0.5">
      <c r="A162" s="399" t="str">
        <f t="shared" si="25"/>
        <v>35</v>
      </c>
      <c r="B162" s="493">
        <v>350013</v>
      </c>
      <c r="C162" s="494" t="s">
        <v>939</v>
      </c>
      <c r="D162" s="505">
        <v>0</v>
      </c>
      <c r="E162" s="517">
        <v>137603660451</v>
      </c>
      <c r="F162" s="507"/>
      <c r="G162" s="507"/>
      <c r="H162" s="507"/>
      <c r="I162" s="507"/>
      <c r="J162" s="507"/>
      <c r="K162" s="508"/>
      <c r="L162" s="508"/>
      <c r="M162" s="508"/>
      <c r="N162" s="508"/>
      <c r="O162" s="508"/>
      <c r="P162" s="508"/>
      <c r="Q162" s="508"/>
      <c r="R162" s="508"/>
      <c r="S162" s="508"/>
      <c r="T162" s="508"/>
      <c r="U162" s="508"/>
      <c r="V162" s="508"/>
      <c r="W162" s="508"/>
      <c r="X162" s="508"/>
      <c r="Y162" s="508"/>
      <c r="Z162" s="508"/>
      <c r="AA162" s="508"/>
      <c r="AB162" s="508"/>
      <c r="AC162" s="508"/>
      <c r="AD162" s="508"/>
      <c r="AE162" s="508"/>
      <c r="AF162" s="508"/>
      <c r="AG162" s="508"/>
      <c r="AH162" s="508"/>
      <c r="AI162" s="508"/>
      <c r="AJ162" s="508"/>
      <c r="AK162" s="508"/>
      <c r="AL162" s="508"/>
      <c r="AM162" s="508"/>
      <c r="AN162" s="508"/>
      <c r="AO162" s="508"/>
      <c r="AP162" s="508"/>
      <c r="AQ162" s="508"/>
      <c r="AR162" s="508"/>
      <c r="AS162" s="508"/>
      <c r="AT162" s="508"/>
      <c r="AU162" s="508"/>
      <c r="AV162" s="508"/>
      <c r="AW162" s="508"/>
      <c r="AX162" s="508"/>
      <c r="AY162" s="508"/>
      <c r="AZ162" s="508"/>
      <c r="BA162" s="508"/>
      <c r="BB162" s="508"/>
      <c r="BC162" s="508"/>
      <c r="BD162" s="508"/>
      <c r="BE162" s="508"/>
      <c r="BF162" s="508"/>
      <c r="BG162" s="508"/>
      <c r="BH162" s="508">
        <f>E162</f>
        <v>137603660451</v>
      </c>
      <c r="BI162" s="508"/>
      <c r="BJ162" s="508"/>
      <c r="BK162" s="508"/>
      <c r="BL162" s="508"/>
      <c r="BM162" s="508"/>
      <c r="BN162" s="508"/>
      <c r="BO162" s="508"/>
      <c r="BP162" s="508"/>
      <c r="BQ162" s="508"/>
      <c r="BR162" s="508"/>
      <c r="BS162" s="508"/>
      <c r="BT162" s="508"/>
      <c r="BU162" s="508"/>
      <c r="BV162" s="508"/>
      <c r="BW162" s="508"/>
      <c r="BX162" s="508"/>
      <c r="BY162" s="508"/>
      <c r="BZ162" s="508"/>
      <c r="CA162" s="508"/>
      <c r="CB162" s="508"/>
      <c r="CC162" s="508"/>
      <c r="CD162" s="508"/>
      <c r="CE162" s="508"/>
      <c r="CF162" s="508"/>
      <c r="CG162" s="508"/>
      <c r="CH162" s="508"/>
      <c r="CI162" s="508"/>
      <c r="CJ162" s="508"/>
      <c r="CK162" s="508"/>
      <c r="CL162" s="508"/>
      <c r="CM162" s="508"/>
      <c r="CN162" s="508"/>
      <c r="CO162" s="508"/>
      <c r="CP162" s="508"/>
      <c r="CQ162" s="508"/>
      <c r="CR162" s="508"/>
      <c r="CS162" s="508"/>
      <c r="CT162" s="508"/>
      <c r="CU162" s="508"/>
      <c r="CV162" s="508"/>
      <c r="CW162" s="508"/>
      <c r="CX162" s="509"/>
      <c r="CY162" s="509"/>
      <c r="CZ162" s="509"/>
      <c r="DA162" s="510"/>
      <c r="DB162" s="511"/>
      <c r="DC162" s="511"/>
      <c r="DD162" s="511"/>
      <c r="DE162" s="511"/>
      <c r="DF162" s="511"/>
      <c r="DG162" s="511"/>
      <c r="DH162" s="511"/>
      <c r="DI162" s="511"/>
      <c r="DJ162" s="511"/>
      <c r="DK162" s="501">
        <f t="shared" ref="DK162:DK225" si="27">SUM(F162:DJ162)</f>
        <v>137603660451</v>
      </c>
      <c r="DL162" s="502">
        <f t="shared" ref="DL162:DL225" si="28">D162-E162-DK162</f>
        <v>-275207320902</v>
      </c>
      <c r="DM162" s="503"/>
      <c r="DY162" s="504"/>
    </row>
    <row r="163" spans="1:129" ht="18" customHeight="1" x14ac:dyDescent="0.5">
      <c r="A163" s="399">
        <v>35</v>
      </c>
      <c r="B163" s="513">
        <v>350014</v>
      </c>
      <c r="C163" s="494" t="s">
        <v>940</v>
      </c>
      <c r="D163" s="505">
        <v>0</v>
      </c>
      <c r="E163" s="517">
        <v>22364891527</v>
      </c>
      <c r="F163" s="507"/>
      <c r="G163" s="507"/>
      <c r="H163" s="507"/>
      <c r="I163" s="507"/>
      <c r="J163" s="507"/>
      <c r="K163" s="508"/>
      <c r="L163" s="508"/>
      <c r="M163" s="508"/>
      <c r="N163" s="508"/>
      <c r="O163" s="508"/>
      <c r="P163" s="508"/>
      <c r="Q163" s="508"/>
      <c r="R163" s="508"/>
      <c r="S163" s="508"/>
      <c r="T163" s="508"/>
      <c r="U163" s="508"/>
      <c r="V163" s="508"/>
      <c r="W163" s="508"/>
      <c r="X163" s="508"/>
      <c r="Y163" s="508"/>
      <c r="Z163" s="508"/>
      <c r="AA163" s="508"/>
      <c r="AB163" s="508"/>
      <c r="AC163" s="508"/>
      <c r="AD163" s="508"/>
      <c r="AE163" s="508"/>
      <c r="AF163" s="508"/>
      <c r="AG163" s="508"/>
      <c r="AH163" s="508"/>
      <c r="AI163" s="508"/>
      <c r="AJ163" s="508"/>
      <c r="AK163" s="508"/>
      <c r="AL163" s="508"/>
      <c r="AM163" s="508"/>
      <c r="AN163" s="508"/>
      <c r="AO163" s="508"/>
      <c r="AP163" s="508"/>
      <c r="AQ163" s="508"/>
      <c r="AR163" s="508"/>
      <c r="AS163" s="508"/>
      <c r="AT163" s="508"/>
      <c r="AU163" s="508"/>
      <c r="AV163" s="508"/>
      <c r="AW163" s="508"/>
      <c r="AX163" s="508"/>
      <c r="AY163" s="508"/>
      <c r="AZ163" s="508"/>
      <c r="BA163" s="508"/>
      <c r="BB163" s="508"/>
      <c r="BC163" s="508"/>
      <c r="BD163" s="508"/>
      <c r="BE163" s="508"/>
      <c r="BF163" s="508"/>
      <c r="BG163" s="508"/>
      <c r="BH163" s="508"/>
      <c r="BI163" s="508"/>
      <c r="BJ163" s="508"/>
      <c r="BK163" s="508"/>
      <c r="BL163" s="508">
        <f>E163</f>
        <v>22364891527</v>
      </c>
      <c r="BM163" s="508"/>
      <c r="BN163" s="508"/>
      <c r="BO163" s="508"/>
      <c r="BP163" s="508"/>
      <c r="BQ163" s="508"/>
      <c r="BR163" s="508"/>
      <c r="BS163" s="508"/>
      <c r="BT163" s="508"/>
      <c r="BU163" s="508"/>
      <c r="BV163" s="508"/>
      <c r="BW163" s="508"/>
      <c r="BX163" s="508"/>
      <c r="BY163" s="508"/>
      <c r="BZ163" s="508"/>
      <c r="CA163" s="508"/>
      <c r="CB163" s="508"/>
      <c r="CC163" s="508"/>
      <c r="CD163" s="508"/>
      <c r="CE163" s="508"/>
      <c r="CF163" s="508"/>
      <c r="CG163" s="508"/>
      <c r="CH163" s="508"/>
      <c r="CI163" s="508"/>
      <c r="CJ163" s="508"/>
      <c r="CK163" s="508"/>
      <c r="CL163" s="508"/>
      <c r="CM163" s="508"/>
      <c r="CN163" s="508"/>
      <c r="CO163" s="508"/>
      <c r="CP163" s="508"/>
      <c r="CQ163" s="508"/>
      <c r="CR163" s="508"/>
      <c r="CS163" s="508"/>
      <c r="CT163" s="508"/>
      <c r="CU163" s="508"/>
      <c r="CV163" s="508"/>
      <c r="CW163" s="508"/>
      <c r="CX163" s="509"/>
      <c r="CY163" s="509"/>
      <c r="CZ163" s="509"/>
      <c r="DA163" s="510"/>
      <c r="DB163" s="511"/>
      <c r="DC163" s="511"/>
      <c r="DD163" s="511"/>
      <c r="DE163" s="511"/>
      <c r="DF163" s="511"/>
      <c r="DG163" s="511"/>
      <c r="DH163" s="511"/>
      <c r="DI163" s="511"/>
      <c r="DJ163" s="511"/>
      <c r="DK163" s="501">
        <f t="shared" si="27"/>
        <v>22364891527</v>
      </c>
      <c r="DL163" s="502">
        <f t="shared" si="28"/>
        <v>-44729783054</v>
      </c>
      <c r="DM163" s="503"/>
      <c r="DY163" s="504"/>
    </row>
    <row r="164" spans="1:129" ht="18" customHeight="1" x14ac:dyDescent="0.5">
      <c r="A164" s="399" t="str">
        <f t="shared" si="25"/>
        <v>36</v>
      </c>
      <c r="B164" s="493">
        <v>360001</v>
      </c>
      <c r="C164" s="494" t="s">
        <v>39</v>
      </c>
      <c r="D164" s="505">
        <v>0</v>
      </c>
      <c r="E164" s="517">
        <v>400000</v>
      </c>
      <c r="F164" s="507"/>
      <c r="G164" s="507"/>
      <c r="H164" s="507"/>
      <c r="I164" s="507"/>
      <c r="J164" s="507"/>
      <c r="K164" s="508"/>
      <c r="L164" s="508"/>
      <c r="M164" s="508"/>
      <c r="N164" s="508"/>
      <c r="O164" s="508"/>
      <c r="P164" s="508"/>
      <c r="Q164" s="508"/>
      <c r="R164" s="508"/>
      <c r="S164" s="508"/>
      <c r="T164" s="508"/>
      <c r="U164" s="508"/>
      <c r="V164" s="508"/>
      <c r="W164" s="508"/>
      <c r="X164" s="508"/>
      <c r="Y164" s="508"/>
      <c r="Z164" s="508"/>
      <c r="AA164" s="508"/>
      <c r="AB164" s="508"/>
      <c r="AC164" s="508"/>
      <c r="AD164" s="508"/>
      <c r="AE164" s="508"/>
      <c r="AF164" s="508"/>
      <c r="AG164" s="508"/>
      <c r="AH164" s="508"/>
      <c r="AI164" s="508"/>
      <c r="AJ164" s="508"/>
      <c r="AK164" s="508"/>
      <c r="AL164" s="508"/>
      <c r="AM164" s="508"/>
      <c r="AN164" s="508"/>
      <c r="AO164" s="508"/>
      <c r="AP164" s="508"/>
      <c r="AQ164" s="508"/>
      <c r="AR164" s="508"/>
      <c r="AS164" s="508"/>
      <c r="AT164" s="508"/>
      <c r="AU164" s="508"/>
      <c r="AV164" s="508"/>
      <c r="AW164" s="508"/>
      <c r="AX164" s="508"/>
      <c r="AY164" s="508"/>
      <c r="AZ164" s="508"/>
      <c r="BA164" s="508"/>
      <c r="BB164" s="508"/>
      <c r="BC164" s="508"/>
      <c r="BD164" s="508"/>
      <c r="BE164" s="508"/>
      <c r="BF164" s="508"/>
      <c r="BG164" s="508"/>
      <c r="BH164" s="508"/>
      <c r="BI164" s="508"/>
      <c r="BJ164" s="508"/>
      <c r="BK164" s="508"/>
      <c r="BL164" s="508"/>
      <c r="BM164" s="508">
        <f>E164</f>
        <v>400000</v>
      </c>
      <c r="BN164" s="508"/>
      <c r="BO164" s="508"/>
      <c r="BP164" s="508"/>
      <c r="BQ164" s="508"/>
      <c r="BR164" s="508"/>
      <c r="BS164" s="508"/>
      <c r="BT164" s="508"/>
      <c r="BU164" s="508"/>
      <c r="BV164" s="508"/>
      <c r="BW164" s="508"/>
      <c r="BX164" s="508"/>
      <c r="BY164" s="508"/>
      <c r="BZ164" s="508"/>
      <c r="CA164" s="508"/>
      <c r="CB164" s="508"/>
      <c r="CC164" s="508"/>
      <c r="CD164" s="508"/>
      <c r="CE164" s="508"/>
      <c r="CF164" s="508"/>
      <c r="CG164" s="508"/>
      <c r="CH164" s="508"/>
      <c r="CI164" s="508"/>
      <c r="CJ164" s="508"/>
      <c r="CK164" s="508"/>
      <c r="CL164" s="508"/>
      <c r="CM164" s="508"/>
      <c r="CN164" s="508"/>
      <c r="CO164" s="508"/>
      <c r="CP164" s="508"/>
      <c r="CQ164" s="508"/>
      <c r="CR164" s="508"/>
      <c r="CS164" s="508"/>
      <c r="CT164" s="508"/>
      <c r="CU164" s="508"/>
      <c r="CV164" s="508"/>
      <c r="CW164" s="508"/>
      <c r="CX164" s="509"/>
      <c r="CY164" s="509"/>
      <c r="CZ164" s="509"/>
      <c r="DA164" s="510"/>
      <c r="DB164" s="511"/>
      <c r="DC164" s="511"/>
      <c r="DD164" s="511"/>
      <c r="DE164" s="511"/>
      <c r="DF164" s="511"/>
      <c r="DG164" s="511"/>
      <c r="DH164" s="511"/>
      <c r="DI164" s="511"/>
      <c r="DJ164" s="511"/>
      <c r="DK164" s="501">
        <f t="shared" si="27"/>
        <v>400000</v>
      </c>
      <c r="DL164" s="502">
        <f t="shared" si="28"/>
        <v>-800000</v>
      </c>
      <c r="DM164" s="503">
        <f>SUM(F164:DJ164)</f>
        <v>400000</v>
      </c>
      <c r="DN164" s="404">
        <f>+DM164-E158-D158</f>
        <v>-60381906844</v>
      </c>
      <c r="DY164" s="504"/>
    </row>
    <row r="165" spans="1:129" ht="18" customHeight="1" x14ac:dyDescent="0.5">
      <c r="A165" s="399" t="str">
        <f t="shared" si="25"/>
        <v>38</v>
      </c>
      <c r="B165" s="493">
        <v>380001</v>
      </c>
      <c r="C165" s="494" t="s">
        <v>941</v>
      </c>
      <c r="D165" s="505">
        <v>0</v>
      </c>
      <c r="E165" s="517">
        <v>4129964166581</v>
      </c>
      <c r="F165" s="564"/>
      <c r="G165" s="564"/>
      <c r="H165" s="564"/>
      <c r="I165" s="564"/>
      <c r="J165" s="564"/>
      <c r="K165" s="508"/>
      <c r="L165" s="508"/>
      <c r="M165" s="508"/>
      <c r="N165" s="508"/>
      <c r="O165" s="508"/>
      <c r="P165" s="508"/>
      <c r="Q165" s="508"/>
      <c r="R165" s="508"/>
      <c r="S165" s="508"/>
      <c r="T165" s="508"/>
      <c r="U165" s="508"/>
      <c r="V165" s="508"/>
      <c r="W165" s="508"/>
      <c r="X165" s="508"/>
      <c r="Y165" s="508"/>
      <c r="Z165" s="508"/>
      <c r="AA165" s="508"/>
      <c r="AB165" s="508"/>
      <c r="AC165" s="508"/>
      <c r="AD165" s="508"/>
      <c r="AE165" s="508"/>
      <c r="AF165" s="508"/>
      <c r="AG165" s="508"/>
      <c r="AH165" s="508"/>
      <c r="AI165" s="508"/>
      <c r="AJ165" s="508"/>
      <c r="AK165" s="508"/>
      <c r="AL165" s="508"/>
      <c r="AM165" s="508"/>
      <c r="AN165" s="508"/>
      <c r="AO165" s="508"/>
      <c r="AP165" s="508"/>
      <c r="AQ165" s="508"/>
      <c r="AR165" s="508"/>
      <c r="AS165" s="508"/>
      <c r="AT165" s="508"/>
      <c r="AU165" s="508"/>
      <c r="AV165" s="508"/>
      <c r="AW165" s="508"/>
      <c r="AX165" s="508"/>
      <c r="AY165" s="508"/>
      <c r="AZ165" s="508"/>
      <c r="BA165" s="508"/>
      <c r="BB165" s="508"/>
      <c r="BC165" s="508"/>
      <c r="BD165" s="508"/>
      <c r="BE165" s="508"/>
      <c r="BF165" s="508"/>
      <c r="BG165" s="508"/>
      <c r="BH165" s="508"/>
      <c r="BI165" s="508"/>
      <c r="BJ165" s="508"/>
      <c r="BK165" s="508"/>
      <c r="BL165" s="508"/>
      <c r="BM165" s="508"/>
      <c r="BN165" s="508">
        <f>E165</f>
        <v>4129964166581</v>
      </c>
      <c r="BO165" s="508"/>
      <c r="BP165" s="508"/>
      <c r="BQ165" s="508"/>
      <c r="BR165" s="508"/>
      <c r="BS165" s="508"/>
      <c r="BT165" s="508"/>
      <c r="BU165" s="508"/>
      <c r="BV165" s="508"/>
      <c r="BW165" s="508"/>
      <c r="BX165" s="508"/>
      <c r="BY165" s="508"/>
      <c r="BZ165" s="508"/>
      <c r="CA165" s="508"/>
      <c r="CB165" s="508"/>
      <c r="CC165" s="508"/>
      <c r="CD165" s="508"/>
      <c r="CE165" s="508"/>
      <c r="CF165" s="508"/>
      <c r="CG165" s="508"/>
      <c r="CH165" s="508"/>
      <c r="CI165" s="508"/>
      <c r="CJ165" s="508"/>
      <c r="CK165" s="508"/>
      <c r="CL165" s="508"/>
      <c r="CM165" s="508"/>
      <c r="CN165" s="508"/>
      <c r="CO165" s="508"/>
      <c r="CP165" s="508"/>
      <c r="CQ165" s="508"/>
      <c r="CR165" s="508"/>
      <c r="CS165" s="508"/>
      <c r="CT165" s="508"/>
      <c r="CU165" s="508"/>
      <c r="CV165" s="508"/>
      <c r="CW165" s="508"/>
      <c r="CX165" s="509"/>
      <c r="CY165" s="509"/>
      <c r="CZ165" s="509"/>
      <c r="DA165" s="510"/>
      <c r="DB165" s="511"/>
      <c r="DC165" s="511"/>
      <c r="DD165" s="511"/>
      <c r="DE165" s="511"/>
      <c r="DF165" s="511"/>
      <c r="DG165" s="511"/>
      <c r="DH165" s="511"/>
      <c r="DI165" s="511"/>
      <c r="DJ165" s="511"/>
      <c r="DK165" s="501">
        <f t="shared" si="27"/>
        <v>4129964166581</v>
      </c>
      <c r="DL165" s="502">
        <f t="shared" si="28"/>
        <v>-8259928333162</v>
      </c>
      <c r="DM165" s="503">
        <f>SUM(F165:DJ165)</f>
        <v>4129964166581</v>
      </c>
      <c r="DN165" s="404">
        <f>+DM165-E159-D159</f>
        <v>4129964166581</v>
      </c>
      <c r="DY165" s="504"/>
    </row>
    <row r="166" spans="1:129" ht="18" customHeight="1" x14ac:dyDescent="0.5">
      <c r="A166" s="399" t="str">
        <f t="shared" si="25"/>
        <v>42</v>
      </c>
      <c r="B166" s="493">
        <v>420001</v>
      </c>
      <c r="C166" s="494" t="s">
        <v>696</v>
      </c>
      <c r="D166" s="505">
        <v>0</v>
      </c>
      <c r="E166" s="517">
        <v>200231048428</v>
      </c>
      <c r="F166" s="507"/>
      <c r="G166" s="507"/>
      <c r="H166" s="507"/>
      <c r="I166" s="507"/>
      <c r="J166" s="507"/>
      <c r="K166" s="508"/>
      <c r="L166" s="508"/>
      <c r="M166" s="508"/>
      <c r="N166" s="508"/>
      <c r="O166" s="508"/>
      <c r="P166" s="508"/>
      <c r="Q166" s="508"/>
      <c r="R166" s="508"/>
      <c r="S166" s="508"/>
      <c r="T166" s="508"/>
      <c r="U166" s="508"/>
      <c r="V166" s="508"/>
      <c r="W166" s="508"/>
      <c r="X166" s="508"/>
      <c r="Y166" s="508"/>
      <c r="Z166" s="508"/>
      <c r="AA166" s="508"/>
      <c r="AB166" s="508"/>
      <c r="AC166" s="508"/>
      <c r="AD166" s="508"/>
      <c r="AE166" s="508"/>
      <c r="AF166" s="508"/>
      <c r="AG166" s="508"/>
      <c r="AH166" s="508"/>
      <c r="AI166" s="508"/>
      <c r="AJ166" s="508"/>
      <c r="AK166" s="508"/>
      <c r="AL166" s="508"/>
      <c r="AM166" s="508"/>
      <c r="AN166" s="508"/>
      <c r="AO166" s="508"/>
      <c r="AP166" s="508"/>
      <c r="AQ166" s="508"/>
      <c r="AR166" s="508"/>
      <c r="AS166" s="508"/>
      <c r="AT166" s="508"/>
      <c r="AU166" s="508"/>
      <c r="AV166" s="508"/>
      <c r="AW166" s="508"/>
      <c r="AX166" s="508"/>
      <c r="AY166" s="508"/>
      <c r="AZ166" s="508"/>
      <c r="BA166" s="508"/>
      <c r="BB166" s="508"/>
      <c r="BC166" s="508"/>
      <c r="BD166" s="508"/>
      <c r="BE166" s="508"/>
      <c r="BF166" s="508"/>
      <c r="BG166" s="508"/>
      <c r="BH166" s="508"/>
      <c r="BI166" s="508"/>
      <c r="BJ166" s="508"/>
      <c r="BK166" s="508"/>
      <c r="BL166" s="508"/>
      <c r="BM166" s="508"/>
      <c r="BN166" s="508"/>
      <c r="BO166" s="508"/>
      <c r="BP166" s="508"/>
      <c r="BQ166" s="508">
        <f>E166</f>
        <v>200231048428</v>
      </c>
      <c r="BR166" s="508"/>
      <c r="BS166" s="508"/>
      <c r="BT166" s="508"/>
      <c r="BU166" s="508"/>
      <c r="BV166" s="508"/>
      <c r="BW166" s="508"/>
      <c r="BX166" s="508"/>
      <c r="BY166" s="508"/>
      <c r="BZ166" s="508"/>
      <c r="CA166" s="508"/>
      <c r="CB166" s="508"/>
      <c r="CC166" s="508"/>
      <c r="CD166" s="508"/>
      <c r="CE166" s="508"/>
      <c r="CF166" s="508"/>
      <c r="CG166" s="508"/>
      <c r="CH166" s="508"/>
      <c r="CI166" s="508"/>
      <c r="CJ166" s="508"/>
      <c r="CK166" s="508"/>
      <c r="CL166" s="508"/>
      <c r="CM166" s="508"/>
      <c r="CN166" s="508"/>
      <c r="CO166" s="508"/>
      <c r="CP166" s="508"/>
      <c r="CQ166" s="508"/>
      <c r="CR166" s="508"/>
      <c r="CS166" s="508"/>
      <c r="CT166" s="508"/>
      <c r="CU166" s="508"/>
      <c r="CV166" s="508"/>
      <c r="CW166" s="508"/>
      <c r="CX166" s="509"/>
      <c r="CY166" s="509"/>
      <c r="CZ166" s="509"/>
      <c r="DA166" s="510"/>
      <c r="DB166" s="511"/>
      <c r="DC166" s="511"/>
      <c r="DD166" s="511"/>
      <c r="DE166" s="511"/>
      <c r="DF166" s="511"/>
      <c r="DG166" s="511"/>
      <c r="DH166" s="511"/>
      <c r="DI166" s="511"/>
      <c r="DJ166" s="511"/>
      <c r="DK166" s="501">
        <f t="shared" si="27"/>
        <v>200231048428</v>
      </c>
      <c r="DL166" s="502">
        <f t="shared" si="28"/>
        <v>-400462096856</v>
      </c>
      <c r="DM166" s="503">
        <f>SUM(F166:DJ166)</f>
        <v>200231048428</v>
      </c>
      <c r="DN166" s="404" t="e">
        <f>+DM166-#REF!-#REF!</f>
        <v>#REF!</v>
      </c>
      <c r="DY166" s="504"/>
    </row>
    <row r="167" spans="1:129" ht="18" customHeight="1" x14ac:dyDescent="0.5">
      <c r="A167" s="399" t="str">
        <f t="shared" si="25"/>
        <v>42</v>
      </c>
      <c r="B167" s="493">
        <v>420005</v>
      </c>
      <c r="C167" s="494" t="s">
        <v>942</v>
      </c>
      <c r="D167" s="505">
        <v>0</v>
      </c>
      <c r="E167" s="517">
        <v>3424046718</v>
      </c>
      <c r="F167" s="507"/>
      <c r="G167" s="507"/>
      <c r="H167" s="507"/>
      <c r="I167" s="507"/>
      <c r="J167" s="507"/>
      <c r="K167" s="508"/>
      <c r="L167" s="508"/>
      <c r="M167" s="508"/>
      <c r="N167" s="508"/>
      <c r="O167" s="508"/>
      <c r="P167" s="508"/>
      <c r="Q167" s="508"/>
      <c r="R167" s="508"/>
      <c r="S167" s="508"/>
      <c r="T167" s="508"/>
      <c r="U167" s="508"/>
      <c r="V167" s="508"/>
      <c r="W167" s="508"/>
      <c r="X167" s="508"/>
      <c r="Y167" s="508"/>
      <c r="Z167" s="508"/>
      <c r="AA167" s="508"/>
      <c r="AB167" s="508"/>
      <c r="AC167" s="508"/>
      <c r="AD167" s="508"/>
      <c r="AE167" s="508"/>
      <c r="AF167" s="508"/>
      <c r="AG167" s="508"/>
      <c r="AH167" s="508"/>
      <c r="AI167" s="508"/>
      <c r="AJ167" s="508"/>
      <c r="AK167" s="508"/>
      <c r="AL167" s="508"/>
      <c r="AM167" s="508"/>
      <c r="AN167" s="508"/>
      <c r="AO167" s="508"/>
      <c r="AP167" s="508"/>
      <c r="AQ167" s="508"/>
      <c r="AR167" s="508"/>
      <c r="AS167" s="508"/>
      <c r="AT167" s="508"/>
      <c r="AU167" s="508"/>
      <c r="AV167" s="508">
        <f>E167</f>
        <v>3424046718</v>
      </c>
      <c r="AW167" s="508"/>
      <c r="AX167" s="508"/>
      <c r="AY167" s="508"/>
      <c r="AZ167" s="508"/>
      <c r="BA167" s="508"/>
      <c r="BB167" s="508"/>
      <c r="BC167" s="508"/>
      <c r="BD167" s="508"/>
      <c r="BE167" s="508"/>
      <c r="BF167" s="508"/>
      <c r="BG167" s="508"/>
      <c r="BH167" s="508"/>
      <c r="BI167" s="508"/>
      <c r="BJ167" s="508"/>
      <c r="BK167" s="508"/>
      <c r="BL167" s="508"/>
      <c r="BM167" s="508"/>
      <c r="BN167" s="508"/>
      <c r="BO167" s="508"/>
      <c r="BP167" s="508"/>
      <c r="BQ167" s="508"/>
      <c r="BR167" s="508"/>
      <c r="BS167" s="508"/>
      <c r="BT167" s="508"/>
      <c r="BU167" s="508"/>
      <c r="BV167" s="508"/>
      <c r="BW167" s="508"/>
      <c r="BX167" s="508"/>
      <c r="BY167" s="508"/>
      <c r="BZ167" s="508"/>
      <c r="CA167" s="508"/>
      <c r="CB167" s="508"/>
      <c r="CC167" s="508"/>
      <c r="CD167" s="508"/>
      <c r="CE167" s="508"/>
      <c r="CF167" s="508"/>
      <c r="CG167" s="508"/>
      <c r="CH167" s="508"/>
      <c r="CI167" s="508"/>
      <c r="CJ167" s="508"/>
      <c r="CK167" s="508"/>
      <c r="CL167" s="508"/>
      <c r="CM167" s="508"/>
      <c r="CN167" s="508"/>
      <c r="CO167" s="508"/>
      <c r="CP167" s="508"/>
      <c r="CQ167" s="508"/>
      <c r="CR167" s="508"/>
      <c r="CS167" s="508"/>
      <c r="CT167" s="508"/>
      <c r="CU167" s="508"/>
      <c r="CV167" s="508"/>
      <c r="CW167" s="508"/>
      <c r="CX167" s="509"/>
      <c r="CY167" s="509"/>
      <c r="CZ167" s="509"/>
      <c r="DA167" s="510"/>
      <c r="DB167" s="511"/>
      <c r="DC167" s="511"/>
      <c r="DD167" s="511"/>
      <c r="DE167" s="511"/>
      <c r="DF167" s="511"/>
      <c r="DG167" s="511"/>
      <c r="DH167" s="511"/>
      <c r="DI167" s="511"/>
      <c r="DJ167" s="511"/>
      <c r="DK167" s="501">
        <f t="shared" si="27"/>
        <v>3424046718</v>
      </c>
      <c r="DL167" s="502">
        <f t="shared" si="28"/>
        <v>-6848093436</v>
      </c>
      <c r="DM167" s="503">
        <f>SUM(F167:DJ167)</f>
        <v>3424046718</v>
      </c>
      <c r="DN167" s="404" t="e">
        <f>+DM167-#REF!-#REF!</f>
        <v>#REF!</v>
      </c>
      <c r="DY167" s="504"/>
    </row>
    <row r="168" spans="1:129" ht="18" customHeight="1" x14ac:dyDescent="0.5">
      <c r="A168" s="399" t="str">
        <f t="shared" si="25"/>
        <v>45</v>
      </c>
      <c r="B168" s="493">
        <v>450001</v>
      </c>
      <c r="C168" s="494" t="s">
        <v>943</v>
      </c>
      <c r="D168" s="505">
        <v>0</v>
      </c>
      <c r="E168" s="517">
        <v>300000000000</v>
      </c>
      <c r="F168" s="507"/>
      <c r="G168" s="507"/>
      <c r="H168" s="507"/>
      <c r="I168" s="507"/>
      <c r="J168" s="507"/>
      <c r="K168" s="508"/>
      <c r="L168" s="508"/>
      <c r="M168" s="508"/>
      <c r="N168" s="508"/>
      <c r="O168" s="508"/>
      <c r="P168" s="508"/>
      <c r="Q168" s="508"/>
      <c r="R168" s="508"/>
      <c r="S168" s="508"/>
      <c r="T168" s="508"/>
      <c r="U168" s="508"/>
      <c r="V168" s="508"/>
      <c r="W168" s="508"/>
      <c r="X168" s="508"/>
      <c r="Y168" s="508"/>
      <c r="Z168" s="508"/>
      <c r="AA168" s="508"/>
      <c r="AB168" s="508"/>
      <c r="AC168" s="508"/>
      <c r="AD168" s="508"/>
      <c r="AE168" s="508"/>
      <c r="AF168" s="508"/>
      <c r="AG168" s="508"/>
      <c r="AH168" s="508"/>
      <c r="AI168" s="508"/>
      <c r="AJ168" s="508"/>
      <c r="AK168" s="508"/>
      <c r="AL168" s="508"/>
      <c r="AM168" s="508"/>
      <c r="AN168" s="508"/>
      <c r="AO168" s="508"/>
      <c r="AP168" s="508"/>
      <c r="AQ168" s="508"/>
      <c r="AR168" s="508"/>
      <c r="AS168" s="508"/>
      <c r="AT168" s="508"/>
      <c r="AU168" s="508"/>
      <c r="AV168" s="508"/>
      <c r="AW168" s="508"/>
      <c r="AX168" s="508"/>
      <c r="AY168" s="508"/>
      <c r="AZ168" s="508"/>
      <c r="BA168" s="508"/>
      <c r="BB168" s="508"/>
      <c r="BC168" s="508"/>
      <c r="BD168" s="508"/>
      <c r="BE168" s="508"/>
      <c r="BF168" s="508"/>
      <c r="BG168" s="508"/>
      <c r="BH168" s="508"/>
      <c r="BI168" s="508"/>
      <c r="BJ168" s="508"/>
      <c r="BK168" s="508"/>
      <c r="BL168" s="508"/>
      <c r="BM168" s="508"/>
      <c r="BN168" s="508"/>
      <c r="BO168" s="508"/>
      <c r="BP168" s="508"/>
      <c r="BQ168" s="508"/>
      <c r="BR168" s="508">
        <f>E168</f>
        <v>300000000000</v>
      </c>
      <c r="BS168" s="508"/>
      <c r="BT168" s="508"/>
      <c r="BU168" s="508"/>
      <c r="BV168" s="508"/>
      <c r="BW168" s="508"/>
      <c r="BX168" s="508"/>
      <c r="BY168" s="508"/>
      <c r="BZ168" s="508"/>
      <c r="CA168" s="508"/>
      <c r="CB168" s="508"/>
      <c r="CC168" s="508"/>
      <c r="CD168" s="508"/>
      <c r="CE168" s="508"/>
      <c r="CF168" s="508"/>
      <c r="CG168" s="508"/>
      <c r="CH168" s="508"/>
      <c r="CI168" s="508"/>
      <c r="CJ168" s="508"/>
      <c r="CK168" s="508"/>
      <c r="CL168" s="508"/>
      <c r="CM168" s="508"/>
      <c r="CN168" s="508"/>
      <c r="CO168" s="508"/>
      <c r="CP168" s="508"/>
      <c r="CQ168" s="508"/>
      <c r="CR168" s="508"/>
      <c r="CS168" s="508"/>
      <c r="CT168" s="508"/>
      <c r="CU168" s="508"/>
      <c r="CV168" s="508"/>
      <c r="CW168" s="508"/>
      <c r="CX168" s="509"/>
      <c r="CY168" s="509"/>
      <c r="CZ168" s="509"/>
      <c r="DA168" s="510"/>
      <c r="DB168" s="511"/>
      <c r="DC168" s="511"/>
      <c r="DD168" s="511"/>
      <c r="DE168" s="511"/>
      <c r="DF168" s="511"/>
      <c r="DG168" s="511"/>
      <c r="DH168" s="511"/>
      <c r="DI168" s="511"/>
      <c r="DJ168" s="511"/>
      <c r="DK168" s="501">
        <f t="shared" si="27"/>
        <v>300000000000</v>
      </c>
      <c r="DL168" s="502">
        <f t="shared" si="28"/>
        <v>-600000000000</v>
      </c>
      <c r="DM168" s="503">
        <f>SUM(F168:DJ168)</f>
        <v>300000000000</v>
      </c>
      <c r="DN168" s="404" t="e">
        <f>+DM168-#REF!-#REF!</f>
        <v>#REF!</v>
      </c>
      <c r="DY168" s="504"/>
    </row>
    <row r="169" spans="1:129" ht="18" customHeight="1" x14ac:dyDescent="0.5">
      <c r="A169" s="399">
        <v>45</v>
      </c>
      <c r="B169" s="513">
        <v>450002</v>
      </c>
      <c r="C169" s="494" t="s">
        <v>944</v>
      </c>
      <c r="D169" s="505">
        <v>0</v>
      </c>
      <c r="E169" s="517">
        <v>300000000000</v>
      </c>
      <c r="F169" s="507"/>
      <c r="G169" s="507"/>
      <c r="H169" s="507"/>
      <c r="I169" s="507"/>
      <c r="J169" s="507"/>
      <c r="K169" s="508"/>
      <c r="L169" s="508"/>
      <c r="M169" s="508"/>
      <c r="N169" s="508"/>
      <c r="O169" s="508"/>
      <c r="P169" s="508"/>
      <c r="Q169" s="508"/>
      <c r="R169" s="508"/>
      <c r="S169" s="508"/>
      <c r="T169" s="508"/>
      <c r="U169" s="508"/>
      <c r="V169" s="508"/>
      <c r="W169" s="508"/>
      <c r="X169" s="508"/>
      <c r="Y169" s="508"/>
      <c r="Z169" s="508"/>
      <c r="AA169" s="508"/>
      <c r="AB169" s="508"/>
      <c r="AC169" s="508"/>
      <c r="AD169" s="508"/>
      <c r="AE169" s="508"/>
      <c r="AF169" s="508"/>
      <c r="AG169" s="508"/>
      <c r="AH169" s="508"/>
      <c r="AI169" s="508"/>
      <c r="AJ169" s="508"/>
      <c r="AK169" s="508"/>
      <c r="AL169" s="508"/>
      <c r="AM169" s="508"/>
      <c r="AN169" s="508"/>
      <c r="AO169" s="508"/>
      <c r="AP169" s="508"/>
      <c r="AQ169" s="508"/>
      <c r="AR169" s="508"/>
      <c r="AS169" s="508"/>
      <c r="AT169" s="508"/>
      <c r="AU169" s="508"/>
      <c r="AV169" s="508"/>
      <c r="AW169" s="508"/>
      <c r="AX169" s="508"/>
      <c r="AY169" s="508"/>
      <c r="AZ169" s="508"/>
      <c r="BA169" s="508"/>
      <c r="BB169" s="508"/>
      <c r="BC169" s="508"/>
      <c r="BD169" s="508"/>
      <c r="BE169" s="508"/>
      <c r="BF169" s="508"/>
      <c r="BG169" s="508"/>
      <c r="BH169" s="508"/>
      <c r="BI169" s="508"/>
      <c r="BJ169" s="508"/>
      <c r="BK169" s="508"/>
      <c r="BL169" s="508"/>
      <c r="BM169" s="508"/>
      <c r="BN169" s="508"/>
      <c r="BO169" s="508"/>
      <c r="BP169" s="508"/>
      <c r="BQ169" s="508"/>
      <c r="BR169" s="508">
        <f>E169</f>
        <v>300000000000</v>
      </c>
      <c r="BS169" s="508"/>
      <c r="BT169" s="508"/>
      <c r="BU169" s="508"/>
      <c r="BV169" s="508"/>
      <c r="BW169" s="508"/>
      <c r="BX169" s="508"/>
      <c r="BY169" s="508"/>
      <c r="BZ169" s="508"/>
      <c r="CA169" s="508"/>
      <c r="CB169" s="508"/>
      <c r="CC169" s="508"/>
      <c r="CD169" s="508"/>
      <c r="CE169" s="508"/>
      <c r="CF169" s="508"/>
      <c r="CG169" s="508"/>
      <c r="CH169" s="508"/>
      <c r="CI169" s="508"/>
      <c r="CJ169" s="508"/>
      <c r="CK169" s="508"/>
      <c r="CL169" s="508"/>
      <c r="CM169" s="508"/>
      <c r="CN169" s="508"/>
      <c r="CO169" s="508"/>
      <c r="CP169" s="508"/>
      <c r="CQ169" s="508"/>
      <c r="CR169" s="508"/>
      <c r="CS169" s="508"/>
      <c r="CT169" s="508"/>
      <c r="CU169" s="508"/>
      <c r="CV169" s="508"/>
      <c r="CW169" s="508"/>
      <c r="CX169" s="509"/>
      <c r="CY169" s="509"/>
      <c r="CZ169" s="509"/>
      <c r="DA169" s="510"/>
      <c r="DB169" s="511"/>
      <c r="DC169" s="511"/>
      <c r="DD169" s="511"/>
      <c r="DE169" s="511"/>
      <c r="DF169" s="511"/>
      <c r="DG169" s="511"/>
      <c r="DH169" s="511"/>
      <c r="DI169" s="511"/>
      <c r="DJ169" s="511"/>
      <c r="DK169" s="501">
        <f t="shared" si="27"/>
        <v>300000000000</v>
      </c>
      <c r="DL169" s="502">
        <f t="shared" si="28"/>
        <v>-600000000000</v>
      </c>
      <c r="DM169" s="503"/>
      <c r="DY169" s="504"/>
    </row>
    <row r="170" spans="1:129" ht="18" customHeight="1" x14ac:dyDescent="0.5">
      <c r="A170" s="399" t="str">
        <f t="shared" si="25"/>
        <v>46</v>
      </c>
      <c r="B170" s="493">
        <v>460001</v>
      </c>
      <c r="C170" s="494" t="s">
        <v>51</v>
      </c>
      <c r="D170" s="505">
        <v>0</v>
      </c>
      <c r="E170" s="517">
        <v>30000000000</v>
      </c>
      <c r="F170" s="507"/>
      <c r="G170" s="507"/>
      <c r="H170" s="507"/>
      <c r="I170" s="507"/>
      <c r="J170" s="507"/>
      <c r="K170" s="508"/>
      <c r="L170" s="508"/>
      <c r="M170" s="508"/>
      <c r="N170" s="508"/>
      <c r="O170" s="508"/>
      <c r="P170" s="508"/>
      <c r="Q170" s="508"/>
      <c r="R170" s="508"/>
      <c r="S170" s="508"/>
      <c r="T170" s="508"/>
      <c r="U170" s="508"/>
      <c r="V170" s="508"/>
      <c r="W170" s="508"/>
      <c r="X170" s="508"/>
      <c r="Y170" s="508"/>
      <c r="Z170" s="508"/>
      <c r="AA170" s="508"/>
      <c r="AB170" s="508"/>
      <c r="AC170" s="508"/>
      <c r="AD170" s="508"/>
      <c r="AE170" s="508"/>
      <c r="AF170" s="508"/>
      <c r="AG170" s="508"/>
      <c r="AH170" s="508"/>
      <c r="AI170" s="508"/>
      <c r="AJ170" s="508"/>
      <c r="AK170" s="508"/>
      <c r="AL170" s="508"/>
      <c r="AM170" s="508"/>
      <c r="AN170" s="508"/>
      <c r="AO170" s="508"/>
      <c r="AP170" s="508"/>
      <c r="AQ170" s="508"/>
      <c r="AR170" s="508"/>
      <c r="AS170" s="508"/>
      <c r="AT170" s="508"/>
      <c r="AU170" s="508"/>
      <c r="AV170" s="508"/>
      <c r="AW170" s="508"/>
      <c r="AX170" s="508"/>
      <c r="AY170" s="508"/>
      <c r="AZ170" s="508"/>
      <c r="BA170" s="508"/>
      <c r="BB170" s="508"/>
      <c r="BC170" s="508"/>
      <c r="BD170" s="508"/>
      <c r="BE170" s="508"/>
      <c r="BF170" s="508"/>
      <c r="BG170" s="508"/>
      <c r="BH170" s="508"/>
      <c r="BI170" s="508"/>
      <c r="BJ170" s="508"/>
      <c r="BK170" s="508"/>
      <c r="BL170" s="508"/>
      <c r="BM170" s="508"/>
      <c r="BN170" s="508"/>
      <c r="BO170" s="508"/>
      <c r="BP170" s="508"/>
      <c r="BQ170" s="508"/>
      <c r="BR170" s="508"/>
      <c r="BS170" s="508">
        <f>E170</f>
        <v>30000000000</v>
      </c>
      <c r="BT170" s="508"/>
      <c r="BU170" s="508"/>
      <c r="BV170" s="508"/>
      <c r="BW170" s="508"/>
      <c r="BX170" s="508"/>
      <c r="BY170" s="508"/>
      <c r="BZ170" s="508"/>
      <c r="CA170" s="508"/>
      <c r="CB170" s="508"/>
      <c r="CC170" s="508"/>
      <c r="CD170" s="508"/>
      <c r="CE170" s="508"/>
      <c r="CF170" s="508"/>
      <c r="CG170" s="508"/>
      <c r="CH170" s="508"/>
      <c r="CI170" s="508"/>
      <c r="CJ170" s="508"/>
      <c r="CK170" s="508"/>
      <c r="CL170" s="508"/>
      <c r="CM170" s="508"/>
      <c r="CN170" s="508"/>
      <c r="CO170" s="508"/>
      <c r="CP170" s="508"/>
      <c r="CQ170" s="508"/>
      <c r="CR170" s="508"/>
      <c r="CS170" s="508"/>
      <c r="CT170" s="508"/>
      <c r="CU170" s="508"/>
      <c r="CV170" s="508"/>
      <c r="CW170" s="508"/>
      <c r="CX170" s="509"/>
      <c r="CY170" s="509"/>
      <c r="CZ170" s="509"/>
      <c r="DA170" s="510"/>
      <c r="DB170" s="511"/>
      <c r="DC170" s="511"/>
      <c r="DD170" s="511"/>
      <c r="DE170" s="511"/>
      <c r="DF170" s="511"/>
      <c r="DG170" s="511"/>
      <c r="DH170" s="511"/>
      <c r="DI170" s="511"/>
      <c r="DJ170" s="511"/>
      <c r="DK170" s="501">
        <f t="shared" si="27"/>
        <v>30000000000</v>
      </c>
      <c r="DL170" s="502">
        <f t="shared" si="28"/>
        <v>-60000000000</v>
      </c>
      <c r="DM170" s="503">
        <f>SUM(F170:DJ170)</f>
        <v>30000000000</v>
      </c>
      <c r="DN170" s="404" t="e">
        <f>+DM170-#REF!-#REF!</f>
        <v>#REF!</v>
      </c>
      <c r="DY170" s="504"/>
    </row>
    <row r="171" spans="1:129" ht="18" customHeight="1" x14ac:dyDescent="0.5">
      <c r="A171" s="399" t="str">
        <f t="shared" si="25"/>
        <v>47</v>
      </c>
      <c r="B171" s="493">
        <v>470001</v>
      </c>
      <c r="C171" s="494" t="s">
        <v>945</v>
      </c>
      <c r="D171" s="505">
        <v>0</v>
      </c>
      <c r="E171" s="523">
        <v>35296062017</v>
      </c>
      <c r="F171" s="507"/>
      <c r="G171" s="507"/>
      <c r="H171" s="507"/>
      <c r="I171" s="507"/>
      <c r="J171" s="507"/>
      <c r="K171" s="508"/>
      <c r="L171" s="508"/>
      <c r="M171" s="508"/>
      <c r="N171" s="508"/>
      <c r="O171" s="508"/>
      <c r="P171" s="508"/>
      <c r="Q171" s="508"/>
      <c r="R171" s="508"/>
      <c r="S171" s="508"/>
      <c r="T171" s="508"/>
      <c r="U171" s="508"/>
      <c r="V171" s="508"/>
      <c r="W171" s="508"/>
      <c r="X171" s="508"/>
      <c r="Y171" s="508"/>
      <c r="Z171" s="508"/>
      <c r="AA171" s="508"/>
      <c r="AB171" s="508"/>
      <c r="AC171" s="508"/>
      <c r="AD171" s="508"/>
      <c r="AE171" s="508"/>
      <c r="AF171" s="508"/>
      <c r="AG171" s="508"/>
      <c r="AH171" s="508"/>
      <c r="AI171" s="508"/>
      <c r="AJ171" s="508"/>
      <c r="AK171" s="508"/>
      <c r="AL171" s="508"/>
      <c r="AM171" s="508"/>
      <c r="AN171" s="508"/>
      <c r="AO171" s="508"/>
      <c r="AP171" s="508"/>
      <c r="AQ171" s="508"/>
      <c r="AR171" s="508"/>
      <c r="AS171" s="508"/>
      <c r="AT171" s="508"/>
      <c r="AU171" s="508"/>
      <c r="AV171" s="508"/>
      <c r="AW171" s="508"/>
      <c r="AX171" s="508"/>
      <c r="AY171" s="508"/>
      <c r="AZ171" s="508"/>
      <c r="BA171" s="508"/>
      <c r="BB171" s="508"/>
      <c r="BC171" s="508"/>
      <c r="BD171" s="508"/>
      <c r="BE171" s="508"/>
      <c r="BF171" s="508"/>
      <c r="BG171" s="508"/>
      <c r="BH171" s="508"/>
      <c r="BI171" s="508"/>
      <c r="BJ171" s="508"/>
      <c r="BK171" s="508"/>
      <c r="BL171" s="508"/>
      <c r="BM171" s="508"/>
      <c r="BN171" s="508"/>
      <c r="BO171" s="508"/>
      <c r="BP171" s="508"/>
      <c r="BQ171" s="508"/>
      <c r="BR171" s="508"/>
      <c r="BS171" s="508"/>
      <c r="BT171" s="508">
        <f>E171-D171+CQ171</f>
        <v>33396062017</v>
      </c>
      <c r="BU171" s="508"/>
      <c r="BV171" s="508"/>
      <c r="BW171" s="508"/>
      <c r="BX171" s="508"/>
      <c r="BY171" s="508"/>
      <c r="BZ171" s="508"/>
      <c r="CA171" s="508"/>
      <c r="CB171" s="508"/>
      <c r="CC171" s="508"/>
      <c r="CD171" s="508"/>
      <c r="CE171" s="508"/>
      <c r="CF171" s="508"/>
      <c r="CG171" s="508"/>
      <c r="CH171" s="508"/>
      <c r="CI171" s="508"/>
      <c r="CJ171" s="508"/>
      <c r="CK171" s="508"/>
      <c r="CL171" s="508"/>
      <c r="CM171" s="508"/>
      <c r="CN171" s="508"/>
      <c r="CO171" s="508"/>
      <c r="CP171" s="508"/>
      <c r="CQ171" s="508">
        <v>-1900000000</v>
      </c>
      <c r="CR171" s="508"/>
      <c r="CS171" s="508"/>
      <c r="CT171" s="508"/>
      <c r="CU171" s="508"/>
      <c r="CV171" s="508"/>
      <c r="CW171" s="508"/>
      <c r="CX171" s="509"/>
      <c r="CY171" s="509"/>
      <c r="CZ171" s="509"/>
      <c r="DA171" s="510"/>
      <c r="DB171" s="511"/>
      <c r="DC171" s="511"/>
      <c r="DD171" s="511"/>
      <c r="DE171" s="511"/>
      <c r="DF171" s="511"/>
      <c r="DG171" s="511"/>
      <c r="DH171" s="511"/>
      <c r="DI171" s="511"/>
      <c r="DJ171" s="511"/>
      <c r="DK171" s="501">
        <f t="shared" si="27"/>
        <v>31496062017</v>
      </c>
      <c r="DL171" s="502">
        <f t="shared" si="28"/>
        <v>-66792124034</v>
      </c>
      <c r="DM171" s="503">
        <f>SUM(F171:DJ171)</f>
        <v>31496062017</v>
      </c>
      <c r="DN171" s="404">
        <f>+DM171-E164-D164</f>
        <v>31495662017</v>
      </c>
      <c r="DY171" s="504"/>
    </row>
    <row r="172" spans="1:129" ht="18" customHeight="1" thickBot="1" x14ac:dyDescent="0.55000000000000004">
      <c r="A172" s="399" t="str">
        <f t="shared" si="25"/>
        <v>48</v>
      </c>
      <c r="B172" s="526">
        <v>480001</v>
      </c>
      <c r="C172" s="527" t="s">
        <v>946</v>
      </c>
      <c r="D172" s="528">
        <v>0</v>
      </c>
      <c r="E172" s="566">
        <v>0</v>
      </c>
      <c r="F172" s="529"/>
      <c r="G172" s="529"/>
      <c r="H172" s="529"/>
      <c r="I172" s="529"/>
      <c r="J172" s="529"/>
      <c r="K172" s="530"/>
      <c r="L172" s="530"/>
      <c r="M172" s="530"/>
      <c r="N172" s="530"/>
      <c r="O172" s="530"/>
      <c r="P172" s="530"/>
      <c r="Q172" s="530"/>
      <c r="R172" s="530"/>
      <c r="S172" s="530"/>
      <c r="T172" s="530"/>
      <c r="U172" s="530"/>
      <c r="V172" s="530"/>
      <c r="W172" s="530"/>
      <c r="X172" s="530"/>
      <c r="Y172" s="530"/>
      <c r="Z172" s="530"/>
      <c r="AA172" s="530"/>
      <c r="AB172" s="530"/>
      <c r="AC172" s="530"/>
      <c r="AD172" s="530"/>
      <c r="AE172" s="530"/>
      <c r="AF172" s="530"/>
      <c r="AG172" s="530"/>
      <c r="AH172" s="530"/>
      <c r="AI172" s="530"/>
      <c r="AJ172" s="530"/>
      <c r="AK172" s="530"/>
      <c r="AL172" s="530"/>
      <c r="AM172" s="530"/>
      <c r="AN172" s="530"/>
      <c r="AO172" s="530"/>
      <c r="AP172" s="530"/>
      <c r="AQ172" s="530"/>
      <c r="AR172" s="530"/>
      <c r="AS172" s="530"/>
      <c r="AT172" s="530"/>
      <c r="AU172" s="530"/>
      <c r="AV172" s="530"/>
      <c r="AW172" s="530"/>
      <c r="AX172" s="530"/>
      <c r="AY172" s="530"/>
      <c r="AZ172" s="530"/>
      <c r="BA172" s="530"/>
      <c r="BB172" s="530"/>
      <c r="BC172" s="530"/>
      <c r="BD172" s="530"/>
      <c r="BE172" s="530"/>
      <c r="BF172" s="530"/>
      <c r="BG172" s="530"/>
      <c r="BH172" s="530"/>
      <c r="BI172" s="530"/>
      <c r="BJ172" s="530"/>
      <c r="BK172" s="530"/>
      <c r="BL172" s="530"/>
      <c r="BM172" s="530"/>
      <c r="BN172" s="530"/>
      <c r="BO172" s="530"/>
      <c r="BP172" s="530"/>
      <c r="BQ172" s="530"/>
      <c r="BR172" s="530"/>
      <c r="BS172" s="530"/>
      <c r="BT172" s="530"/>
      <c r="BU172" s="530">
        <v>0</v>
      </c>
      <c r="BV172" s="530"/>
      <c r="BW172" s="530"/>
      <c r="BX172" s="530"/>
      <c r="BY172" s="530"/>
      <c r="BZ172" s="530"/>
      <c r="CA172" s="530"/>
      <c r="CB172" s="530"/>
      <c r="CC172" s="530"/>
      <c r="CD172" s="530"/>
      <c r="CE172" s="530"/>
      <c r="CF172" s="530"/>
      <c r="CG172" s="530"/>
      <c r="CH172" s="530"/>
      <c r="CI172" s="530"/>
      <c r="CJ172" s="530"/>
      <c r="CK172" s="530"/>
      <c r="CL172" s="530"/>
      <c r="CM172" s="530"/>
      <c r="CN172" s="530"/>
      <c r="CO172" s="530"/>
      <c r="CP172" s="530"/>
      <c r="CQ172" s="530"/>
      <c r="CR172" s="530"/>
      <c r="CS172" s="530"/>
      <c r="CT172" s="530"/>
      <c r="CU172" s="530"/>
      <c r="CV172" s="530"/>
      <c r="CW172" s="530"/>
      <c r="CX172" s="567"/>
      <c r="CY172" s="568"/>
      <c r="CZ172" s="568"/>
      <c r="DA172" s="533"/>
      <c r="DB172" s="534"/>
      <c r="DC172" s="534"/>
      <c r="DD172" s="534"/>
      <c r="DE172" s="534"/>
      <c r="DF172" s="534"/>
      <c r="DG172" s="534"/>
      <c r="DH172" s="534"/>
      <c r="DI172" s="534"/>
      <c r="DJ172" s="534">
        <v>0</v>
      </c>
      <c r="DK172" s="501">
        <f t="shared" si="27"/>
        <v>0</v>
      </c>
      <c r="DL172" s="502">
        <f t="shared" si="28"/>
        <v>0</v>
      </c>
      <c r="DM172" s="535">
        <f>SUM(F172:DJ172)</f>
        <v>0</v>
      </c>
      <c r="DN172" s="536">
        <f>+DM172-E165-D165</f>
        <v>-4129964166581</v>
      </c>
      <c r="DY172" s="504"/>
    </row>
    <row r="173" spans="1:129" ht="18" customHeight="1" thickTop="1" x14ac:dyDescent="0.5">
      <c r="A173" s="399" t="str">
        <f t="shared" si="25"/>
        <v>50</v>
      </c>
      <c r="B173" s="493">
        <v>500001</v>
      </c>
      <c r="C173" s="537" t="s">
        <v>947</v>
      </c>
      <c r="D173" s="514">
        <v>0</v>
      </c>
      <c r="E173" s="517">
        <v>30765744078270</v>
      </c>
      <c r="F173" s="538"/>
      <c r="G173" s="538"/>
      <c r="H173" s="538"/>
      <c r="I173" s="538"/>
      <c r="J173" s="538"/>
      <c r="K173" s="539"/>
      <c r="L173" s="539"/>
      <c r="M173" s="539"/>
      <c r="N173" s="539"/>
      <c r="O173" s="539"/>
      <c r="P173" s="539"/>
      <c r="Q173" s="539"/>
      <c r="R173" s="539"/>
      <c r="S173" s="539"/>
      <c r="T173" s="539"/>
      <c r="U173" s="539"/>
      <c r="V173" s="539"/>
      <c r="W173" s="539"/>
      <c r="X173" s="539"/>
      <c r="Y173" s="539"/>
      <c r="Z173" s="539"/>
      <c r="AA173" s="539"/>
      <c r="AB173" s="539"/>
      <c r="AC173" s="539"/>
      <c r="AD173" s="539"/>
      <c r="AE173" s="539"/>
      <c r="AF173" s="539"/>
      <c r="AG173" s="539"/>
      <c r="AH173" s="539"/>
      <c r="AI173" s="539"/>
      <c r="AJ173" s="539"/>
      <c r="AK173" s="539"/>
      <c r="AL173" s="539"/>
      <c r="AM173" s="539"/>
      <c r="AN173" s="539"/>
      <c r="AO173" s="539"/>
      <c r="AP173" s="539"/>
      <c r="AQ173" s="539"/>
      <c r="AR173" s="539"/>
      <c r="AS173" s="539"/>
      <c r="AT173" s="539"/>
      <c r="AU173" s="539"/>
      <c r="AV173" s="539"/>
      <c r="AW173" s="539"/>
      <c r="AX173" s="539"/>
      <c r="AY173" s="539"/>
      <c r="AZ173" s="539"/>
      <c r="BA173" s="539"/>
      <c r="BB173" s="539"/>
      <c r="BC173" s="539"/>
      <c r="BD173" s="539"/>
      <c r="BE173" s="539"/>
      <c r="BF173" s="539"/>
      <c r="BG173" s="539"/>
      <c r="BH173" s="539"/>
      <c r="BI173" s="539"/>
      <c r="BJ173" s="539"/>
      <c r="BK173" s="539"/>
      <c r="BL173" s="539"/>
      <c r="BM173" s="539"/>
      <c r="BN173" s="539"/>
      <c r="BO173" s="539"/>
      <c r="BP173" s="539"/>
      <c r="BQ173" s="539"/>
      <c r="BR173" s="539"/>
      <c r="BS173" s="539"/>
      <c r="BT173" s="539"/>
      <c r="BU173" s="539"/>
      <c r="BV173" s="539">
        <f>E173-D173</f>
        <v>30765744078270</v>
      </c>
      <c r="BW173" s="539"/>
      <c r="BX173" s="539"/>
      <c r="BY173" s="539"/>
      <c r="BZ173" s="539"/>
      <c r="CA173" s="539"/>
      <c r="CB173" s="539"/>
      <c r="CC173" s="539"/>
      <c r="CD173" s="539"/>
      <c r="CE173" s="539"/>
      <c r="CF173" s="539"/>
      <c r="CG173" s="539"/>
      <c r="CH173" s="539"/>
      <c r="CI173" s="539"/>
      <c r="CJ173" s="539"/>
      <c r="CK173" s="539"/>
      <c r="CL173" s="539"/>
      <c r="CM173" s="539"/>
      <c r="CN173" s="539"/>
      <c r="CO173" s="539"/>
      <c r="CP173" s="539"/>
      <c r="CQ173" s="539"/>
      <c r="CR173" s="539"/>
      <c r="CS173" s="539"/>
      <c r="CT173" s="539"/>
      <c r="CU173" s="539"/>
      <c r="CV173" s="539"/>
      <c r="CW173" s="539"/>
      <c r="CX173" s="543"/>
      <c r="CY173" s="543"/>
      <c r="CZ173" s="543"/>
      <c r="DA173" s="544"/>
      <c r="DB173" s="545"/>
      <c r="DC173" s="545"/>
      <c r="DD173" s="545"/>
      <c r="DE173" s="545"/>
      <c r="DF173" s="545"/>
      <c r="DG173" s="545"/>
      <c r="DH173" s="545"/>
      <c r="DI173" s="545"/>
      <c r="DJ173" s="545"/>
      <c r="DK173" s="501">
        <f t="shared" si="27"/>
        <v>30765744078270</v>
      </c>
      <c r="DL173" s="502">
        <f t="shared" si="28"/>
        <v>-61531488156540</v>
      </c>
      <c r="DM173" s="503">
        <f>SUM(F173:DJ173)</f>
        <v>30765744078270</v>
      </c>
      <c r="DN173" s="404">
        <f>+DM173-E166-D166</f>
        <v>30565513029842</v>
      </c>
      <c r="DY173" s="504"/>
    </row>
    <row r="174" spans="1:129" ht="18" customHeight="1" x14ac:dyDescent="0.5">
      <c r="A174" s="399" t="str">
        <f t="shared" si="25"/>
        <v>50</v>
      </c>
      <c r="B174" s="493">
        <v>500002</v>
      </c>
      <c r="C174" s="494" t="s">
        <v>948</v>
      </c>
      <c r="D174" s="506">
        <v>388263330395</v>
      </c>
      <c r="E174" s="495">
        <v>0</v>
      </c>
      <c r="F174" s="507"/>
      <c r="G174" s="507"/>
      <c r="H174" s="507"/>
      <c r="I174" s="507"/>
      <c r="J174" s="507"/>
      <c r="K174" s="508"/>
      <c r="L174" s="508"/>
      <c r="M174" s="508"/>
      <c r="N174" s="508"/>
      <c r="O174" s="508"/>
      <c r="P174" s="508"/>
      <c r="Q174" s="508"/>
      <c r="R174" s="508"/>
      <c r="S174" s="508"/>
      <c r="T174" s="508"/>
      <c r="U174" s="508"/>
      <c r="V174" s="508"/>
      <c r="W174" s="508"/>
      <c r="X174" s="508"/>
      <c r="Y174" s="508"/>
      <c r="Z174" s="508"/>
      <c r="AA174" s="508"/>
      <c r="AB174" s="508"/>
      <c r="AC174" s="508"/>
      <c r="AD174" s="508"/>
      <c r="AE174" s="508"/>
      <c r="AF174" s="508"/>
      <c r="AG174" s="508"/>
      <c r="AH174" s="508"/>
      <c r="AI174" s="508"/>
      <c r="AJ174" s="508"/>
      <c r="AK174" s="508"/>
      <c r="AL174" s="508"/>
      <c r="AM174" s="508"/>
      <c r="AN174" s="508"/>
      <c r="AO174" s="508"/>
      <c r="AP174" s="508"/>
      <c r="AQ174" s="508"/>
      <c r="AR174" s="508"/>
      <c r="AS174" s="508"/>
      <c r="AT174" s="508"/>
      <c r="AU174" s="508"/>
      <c r="AV174" s="508"/>
      <c r="AW174" s="508"/>
      <c r="AX174" s="508"/>
      <c r="AY174" s="508"/>
      <c r="AZ174" s="508"/>
      <c r="BA174" s="508"/>
      <c r="BB174" s="508"/>
      <c r="BC174" s="508"/>
      <c r="BD174" s="508"/>
      <c r="BE174" s="508"/>
      <c r="BF174" s="508"/>
      <c r="BG174" s="508"/>
      <c r="BH174" s="508"/>
      <c r="BI174" s="508"/>
      <c r="BJ174" s="508"/>
      <c r="BK174" s="508"/>
      <c r="BL174" s="508"/>
      <c r="BM174" s="508"/>
      <c r="BN174" s="508"/>
      <c r="BO174" s="508"/>
      <c r="BP174" s="508"/>
      <c r="BQ174" s="508"/>
      <c r="BR174" s="508"/>
      <c r="BS174" s="508"/>
      <c r="BT174" s="508"/>
      <c r="BU174" s="508"/>
      <c r="BV174" s="569">
        <f>E174-D174</f>
        <v>-388263330395</v>
      </c>
      <c r="BW174" s="508"/>
      <c r="BX174" s="508"/>
      <c r="BY174" s="508"/>
      <c r="BZ174" s="508"/>
      <c r="CA174" s="508"/>
      <c r="CB174" s="508"/>
      <c r="CC174" s="508"/>
      <c r="CD174" s="508"/>
      <c r="CE174" s="508"/>
      <c r="CF174" s="508"/>
      <c r="CG174" s="508"/>
      <c r="CH174" s="508"/>
      <c r="CI174" s="508"/>
      <c r="CJ174" s="508"/>
      <c r="CK174" s="508"/>
      <c r="CL174" s="508"/>
      <c r="CM174" s="508"/>
      <c r="CN174" s="508"/>
      <c r="CO174" s="508"/>
      <c r="CP174" s="508"/>
      <c r="CQ174" s="508"/>
      <c r="CR174" s="508"/>
      <c r="CS174" s="508"/>
      <c r="CT174" s="508"/>
      <c r="CU174" s="508"/>
      <c r="CV174" s="508"/>
      <c r="CW174" s="508"/>
      <c r="CX174" s="509"/>
      <c r="CY174" s="509"/>
      <c r="CZ174" s="509"/>
      <c r="DA174" s="510"/>
      <c r="DB174" s="511"/>
      <c r="DC174" s="511"/>
      <c r="DD174" s="511"/>
      <c r="DE174" s="511"/>
      <c r="DF174" s="511"/>
      <c r="DG174" s="511"/>
      <c r="DH174" s="511"/>
      <c r="DI174" s="511"/>
      <c r="DJ174" s="511"/>
      <c r="DK174" s="501">
        <f t="shared" si="27"/>
        <v>-388263330395</v>
      </c>
      <c r="DL174" s="502">
        <f t="shared" si="28"/>
        <v>776526660790</v>
      </c>
      <c r="DM174" s="503">
        <f>SUM(F174:DJ174)</f>
        <v>-388263330395</v>
      </c>
      <c r="DN174" s="404">
        <f>+DM174-E167-D167</f>
        <v>-391687377113</v>
      </c>
      <c r="DY174" s="504"/>
    </row>
    <row r="175" spans="1:129" ht="18" customHeight="1" x14ac:dyDescent="0.5">
      <c r="A175" s="399" t="str">
        <f t="shared" si="25"/>
        <v>50</v>
      </c>
      <c r="B175" s="493">
        <v>500010</v>
      </c>
      <c r="C175" s="494" t="s">
        <v>949</v>
      </c>
      <c r="D175" s="506">
        <v>0</v>
      </c>
      <c r="E175" s="517">
        <v>128461730002</v>
      </c>
      <c r="F175" s="507"/>
      <c r="G175" s="507"/>
      <c r="H175" s="507"/>
      <c r="I175" s="507"/>
      <c r="J175" s="507"/>
      <c r="K175" s="508"/>
      <c r="L175" s="508"/>
      <c r="M175" s="508"/>
      <c r="N175" s="508"/>
      <c r="O175" s="508"/>
      <c r="P175" s="508"/>
      <c r="Q175" s="508"/>
      <c r="R175" s="508"/>
      <c r="S175" s="508"/>
      <c r="T175" s="508"/>
      <c r="U175" s="508"/>
      <c r="V175" s="508"/>
      <c r="W175" s="508"/>
      <c r="X175" s="508"/>
      <c r="Y175" s="508"/>
      <c r="Z175" s="508"/>
      <c r="AA175" s="508"/>
      <c r="AB175" s="508"/>
      <c r="AC175" s="508"/>
      <c r="AD175" s="508"/>
      <c r="AE175" s="508"/>
      <c r="AF175" s="508"/>
      <c r="AG175" s="508"/>
      <c r="AH175" s="508"/>
      <c r="AI175" s="508"/>
      <c r="AJ175" s="508"/>
      <c r="AK175" s="508"/>
      <c r="AL175" s="508"/>
      <c r="AM175" s="508"/>
      <c r="AN175" s="508"/>
      <c r="AO175" s="508"/>
      <c r="AP175" s="508"/>
      <c r="AQ175" s="508"/>
      <c r="AR175" s="508"/>
      <c r="AS175" s="508"/>
      <c r="AT175" s="508"/>
      <c r="AU175" s="508"/>
      <c r="AV175" s="508"/>
      <c r="AW175" s="508"/>
      <c r="AX175" s="508"/>
      <c r="AY175" s="508"/>
      <c r="AZ175" s="508"/>
      <c r="BA175" s="508"/>
      <c r="BB175" s="508"/>
      <c r="BC175" s="508"/>
      <c r="BD175" s="508"/>
      <c r="BE175" s="508"/>
      <c r="BF175" s="508"/>
      <c r="BG175" s="508"/>
      <c r="BH175" s="508"/>
      <c r="BI175" s="508"/>
      <c r="BJ175" s="508"/>
      <c r="BK175" s="508"/>
      <c r="BL175" s="508"/>
      <c r="BM175" s="508"/>
      <c r="BN175" s="508"/>
      <c r="BO175" s="508"/>
      <c r="BP175" s="508"/>
      <c r="BQ175" s="508"/>
      <c r="BR175" s="508"/>
      <c r="BS175" s="508"/>
      <c r="BT175" s="508"/>
      <c r="BU175" s="508"/>
      <c r="BV175" s="569">
        <f>BW175+E175</f>
        <v>-51815180239</v>
      </c>
      <c r="BW175" s="569">
        <v>-180276910241</v>
      </c>
      <c r="BX175" s="508"/>
      <c r="BY175" s="508"/>
      <c r="BZ175" s="508"/>
      <c r="CA175" s="508"/>
      <c r="CB175" s="508"/>
      <c r="CC175" s="508"/>
      <c r="CD175" s="508"/>
      <c r="CE175" s="508"/>
      <c r="CF175" s="508"/>
      <c r="CG175" s="508"/>
      <c r="CH175" s="508"/>
      <c r="CI175" s="508"/>
      <c r="CJ175" s="508"/>
      <c r="CK175" s="508"/>
      <c r="CL175" s="508"/>
      <c r="CM175" s="508"/>
      <c r="CN175" s="508"/>
      <c r="CO175" s="508"/>
      <c r="CP175" s="508"/>
      <c r="CQ175" s="508"/>
      <c r="CR175" s="508"/>
      <c r="CS175" s="508"/>
      <c r="CT175" s="508"/>
      <c r="CU175" s="508"/>
      <c r="CV175" s="508"/>
      <c r="CW175" s="508"/>
      <c r="CX175" s="509"/>
      <c r="CY175" s="509"/>
      <c r="CZ175" s="509"/>
      <c r="DA175" s="510"/>
      <c r="DB175" s="511"/>
      <c r="DC175" s="511"/>
      <c r="DD175" s="511"/>
      <c r="DE175" s="511"/>
      <c r="DF175" s="511"/>
      <c r="DG175" s="511"/>
      <c r="DH175" s="511"/>
      <c r="DI175" s="511"/>
      <c r="DJ175" s="511"/>
      <c r="DK175" s="501">
        <f t="shared" si="27"/>
        <v>-232092090480</v>
      </c>
      <c r="DL175" s="502">
        <f t="shared" si="28"/>
        <v>103630360478</v>
      </c>
      <c r="DM175" s="503">
        <f>-SUM(F175:DJ175)</f>
        <v>232092090480</v>
      </c>
      <c r="DN175" s="404">
        <f>+DM175-E168-D168</f>
        <v>-67907909520</v>
      </c>
      <c r="DY175" s="504"/>
    </row>
    <row r="176" spans="1:129" ht="18" customHeight="1" x14ac:dyDescent="0.5">
      <c r="A176" s="399" t="str">
        <f t="shared" si="25"/>
        <v>50</v>
      </c>
      <c r="B176" s="493">
        <v>500011</v>
      </c>
      <c r="C176" s="494" t="s">
        <v>950</v>
      </c>
      <c r="D176" s="506">
        <v>1304386197.136328</v>
      </c>
      <c r="E176" s="495">
        <v>0</v>
      </c>
      <c r="F176" s="507"/>
      <c r="G176" s="507"/>
      <c r="H176" s="507"/>
      <c r="I176" s="507"/>
      <c r="J176" s="507"/>
      <c r="K176" s="508"/>
      <c r="L176" s="508"/>
      <c r="M176" s="508"/>
      <c r="N176" s="508"/>
      <c r="O176" s="508"/>
      <c r="P176" s="508"/>
      <c r="Q176" s="508"/>
      <c r="R176" s="508"/>
      <c r="S176" s="508"/>
      <c r="T176" s="508"/>
      <c r="U176" s="508"/>
      <c r="V176" s="508"/>
      <c r="W176" s="508"/>
      <c r="X176" s="508"/>
      <c r="Y176" s="508"/>
      <c r="Z176" s="508"/>
      <c r="AA176" s="508"/>
      <c r="AB176" s="508"/>
      <c r="AC176" s="508"/>
      <c r="AD176" s="508"/>
      <c r="AE176" s="508"/>
      <c r="AF176" s="508"/>
      <c r="AG176" s="508"/>
      <c r="AH176" s="508"/>
      <c r="AI176" s="508"/>
      <c r="AJ176" s="508"/>
      <c r="AK176" s="508"/>
      <c r="AL176" s="508"/>
      <c r="AM176" s="508"/>
      <c r="AN176" s="508"/>
      <c r="AO176" s="508"/>
      <c r="AP176" s="508"/>
      <c r="AQ176" s="508"/>
      <c r="AR176" s="508"/>
      <c r="AS176" s="508"/>
      <c r="AT176" s="508"/>
      <c r="AU176" s="508"/>
      <c r="AV176" s="508"/>
      <c r="AW176" s="508"/>
      <c r="AX176" s="508"/>
      <c r="AY176" s="508"/>
      <c r="AZ176" s="508"/>
      <c r="BA176" s="508"/>
      <c r="BB176" s="508"/>
      <c r="BC176" s="508"/>
      <c r="BD176" s="508"/>
      <c r="BE176" s="508"/>
      <c r="BF176" s="508"/>
      <c r="BG176" s="508"/>
      <c r="BH176" s="508"/>
      <c r="BI176" s="508"/>
      <c r="BJ176" s="508"/>
      <c r="BK176" s="508"/>
      <c r="BL176" s="508"/>
      <c r="BM176" s="508"/>
      <c r="BN176" s="508"/>
      <c r="BO176" s="508"/>
      <c r="BP176" s="508"/>
      <c r="BQ176" s="508"/>
      <c r="BR176" s="508"/>
      <c r="BS176" s="508"/>
      <c r="BT176" s="508"/>
      <c r="BU176" s="508"/>
      <c r="BV176" s="569">
        <f>E176-D176</f>
        <v>-1304386197.136328</v>
      </c>
      <c r="BW176" s="508"/>
      <c r="BX176" s="508"/>
      <c r="BY176" s="508"/>
      <c r="BZ176" s="508"/>
      <c r="CA176" s="508"/>
      <c r="CB176" s="508"/>
      <c r="CC176" s="508"/>
      <c r="CD176" s="508"/>
      <c r="CE176" s="508"/>
      <c r="CF176" s="508"/>
      <c r="CG176" s="508"/>
      <c r="CH176" s="508"/>
      <c r="CI176" s="508"/>
      <c r="CJ176" s="508"/>
      <c r="CK176" s="508"/>
      <c r="CL176" s="508"/>
      <c r="CM176" s="508"/>
      <c r="CN176" s="508"/>
      <c r="CO176" s="508"/>
      <c r="CP176" s="508"/>
      <c r="CQ176" s="508"/>
      <c r="CR176" s="508"/>
      <c r="CS176" s="508"/>
      <c r="CT176" s="508"/>
      <c r="CU176" s="508"/>
      <c r="CV176" s="508"/>
      <c r="CW176" s="508"/>
      <c r="CX176" s="509"/>
      <c r="CY176" s="509"/>
      <c r="CZ176" s="509"/>
      <c r="DA176" s="510"/>
      <c r="DB176" s="511"/>
      <c r="DC176" s="511"/>
      <c r="DD176" s="511"/>
      <c r="DE176" s="511"/>
      <c r="DF176" s="511"/>
      <c r="DG176" s="511"/>
      <c r="DH176" s="511"/>
      <c r="DI176" s="511"/>
      <c r="DJ176" s="511"/>
      <c r="DK176" s="501">
        <f t="shared" si="27"/>
        <v>-1304386197.136328</v>
      </c>
      <c r="DL176" s="502">
        <f t="shared" si="28"/>
        <v>2608772394.272656</v>
      </c>
      <c r="DM176" s="503">
        <f>-SUM(F176:DJ176)</f>
        <v>1304386197.136328</v>
      </c>
      <c r="DN176" s="404">
        <f t="shared" ref="DN176:DN185" si="29">+DM176-E170-D170</f>
        <v>-28695613802.86367</v>
      </c>
      <c r="DY176" s="504"/>
    </row>
    <row r="177" spans="1:129" ht="18" customHeight="1" x14ac:dyDescent="0.5">
      <c r="A177" s="399" t="str">
        <f t="shared" si="25"/>
        <v>50</v>
      </c>
      <c r="B177" s="493">
        <v>500012</v>
      </c>
      <c r="C177" s="494" t="s">
        <v>951</v>
      </c>
      <c r="D177" s="506">
        <v>27005035</v>
      </c>
      <c r="E177" s="495">
        <v>0</v>
      </c>
      <c r="F177" s="507"/>
      <c r="G177" s="507"/>
      <c r="H177" s="507"/>
      <c r="I177" s="507"/>
      <c r="J177" s="507"/>
      <c r="K177" s="508"/>
      <c r="L177" s="508"/>
      <c r="M177" s="508"/>
      <c r="N177" s="508"/>
      <c r="O177" s="508"/>
      <c r="P177" s="508"/>
      <c r="Q177" s="508"/>
      <c r="R177" s="508"/>
      <c r="S177" s="508"/>
      <c r="T177" s="508"/>
      <c r="U177" s="508"/>
      <c r="V177" s="508"/>
      <c r="W177" s="508"/>
      <c r="X177" s="508"/>
      <c r="Y177" s="508"/>
      <c r="Z177" s="508"/>
      <c r="AA177" s="508"/>
      <c r="AB177" s="508"/>
      <c r="AC177" s="508"/>
      <c r="AD177" s="508"/>
      <c r="AE177" s="508"/>
      <c r="AF177" s="508"/>
      <c r="AG177" s="508"/>
      <c r="AH177" s="508"/>
      <c r="AI177" s="508"/>
      <c r="AJ177" s="508"/>
      <c r="AK177" s="508"/>
      <c r="AL177" s="508"/>
      <c r="AM177" s="508"/>
      <c r="AN177" s="508"/>
      <c r="AO177" s="508"/>
      <c r="AP177" s="508"/>
      <c r="AQ177" s="508"/>
      <c r="AR177" s="508"/>
      <c r="AS177" s="508"/>
      <c r="AT177" s="508"/>
      <c r="AU177" s="508"/>
      <c r="AV177" s="508"/>
      <c r="AW177" s="508"/>
      <c r="AX177" s="508"/>
      <c r="AY177" s="508"/>
      <c r="AZ177" s="508"/>
      <c r="BA177" s="508"/>
      <c r="BB177" s="508"/>
      <c r="BC177" s="508"/>
      <c r="BD177" s="508"/>
      <c r="BE177" s="508"/>
      <c r="BF177" s="508"/>
      <c r="BG177" s="508"/>
      <c r="BH177" s="508"/>
      <c r="BI177" s="508"/>
      <c r="BJ177" s="508"/>
      <c r="BK177" s="508"/>
      <c r="BL177" s="508"/>
      <c r="BM177" s="508"/>
      <c r="BN177" s="508"/>
      <c r="BO177" s="508"/>
      <c r="BP177" s="508"/>
      <c r="BQ177" s="508"/>
      <c r="BR177" s="508"/>
      <c r="BS177" s="508"/>
      <c r="BT177" s="508"/>
      <c r="BU177" s="508"/>
      <c r="BV177" s="569">
        <f>E177-D177</f>
        <v>-27005035</v>
      </c>
      <c r="BW177" s="508"/>
      <c r="BX177" s="508"/>
      <c r="BY177" s="508"/>
      <c r="BZ177" s="508"/>
      <c r="CA177" s="508"/>
      <c r="CB177" s="508"/>
      <c r="CC177" s="508"/>
      <c r="CD177" s="508"/>
      <c r="CE177" s="508"/>
      <c r="CF177" s="508"/>
      <c r="CG177" s="508"/>
      <c r="CH177" s="508"/>
      <c r="CI177" s="508"/>
      <c r="CJ177" s="508"/>
      <c r="CK177" s="508"/>
      <c r="CL177" s="508"/>
      <c r="CM177" s="508"/>
      <c r="CN177" s="508"/>
      <c r="CO177" s="508"/>
      <c r="CP177" s="508"/>
      <c r="CQ177" s="508"/>
      <c r="CR177" s="508"/>
      <c r="CS177" s="508"/>
      <c r="CT177" s="508"/>
      <c r="CU177" s="508"/>
      <c r="CV177" s="508"/>
      <c r="CW177" s="508"/>
      <c r="CX177" s="509"/>
      <c r="CY177" s="509"/>
      <c r="CZ177" s="509"/>
      <c r="DA177" s="510"/>
      <c r="DB177" s="511"/>
      <c r="DC177" s="511"/>
      <c r="DD177" s="511"/>
      <c r="DE177" s="511"/>
      <c r="DF177" s="511"/>
      <c r="DG177" s="511"/>
      <c r="DH177" s="511"/>
      <c r="DI177" s="511"/>
      <c r="DJ177" s="511"/>
      <c r="DK177" s="501">
        <f t="shared" si="27"/>
        <v>-27005035</v>
      </c>
      <c r="DL177" s="502">
        <f t="shared" si="28"/>
        <v>54010070</v>
      </c>
      <c r="DM177" s="503">
        <f>SUM(F177:DJ177)</f>
        <v>-27005035</v>
      </c>
      <c r="DN177" s="404">
        <f t="shared" si="29"/>
        <v>-35323067052</v>
      </c>
      <c r="DY177" s="504"/>
    </row>
    <row r="178" spans="1:129" ht="18" customHeight="1" x14ac:dyDescent="0.5">
      <c r="A178" s="399" t="str">
        <f t="shared" si="25"/>
        <v>50</v>
      </c>
      <c r="B178" s="493">
        <v>500013</v>
      </c>
      <c r="C178" s="494" t="s">
        <v>952</v>
      </c>
      <c r="D178" s="506">
        <v>0</v>
      </c>
      <c r="E178" s="495">
        <v>0</v>
      </c>
      <c r="F178" s="507"/>
      <c r="G178" s="507"/>
      <c r="H178" s="507"/>
      <c r="I178" s="507"/>
      <c r="J178" s="507"/>
      <c r="K178" s="508"/>
      <c r="L178" s="508"/>
      <c r="M178" s="508"/>
      <c r="N178" s="508"/>
      <c r="O178" s="508"/>
      <c r="P178" s="508"/>
      <c r="Q178" s="508"/>
      <c r="R178" s="508"/>
      <c r="S178" s="508"/>
      <c r="T178" s="508"/>
      <c r="U178" s="508"/>
      <c r="V178" s="508"/>
      <c r="W178" s="508"/>
      <c r="X178" s="508"/>
      <c r="Y178" s="508"/>
      <c r="Z178" s="508"/>
      <c r="AA178" s="508"/>
      <c r="AB178" s="508"/>
      <c r="AC178" s="508"/>
      <c r="AD178" s="508"/>
      <c r="AE178" s="508"/>
      <c r="AF178" s="508"/>
      <c r="AG178" s="508"/>
      <c r="AH178" s="508"/>
      <c r="AI178" s="508"/>
      <c r="AJ178" s="508"/>
      <c r="AK178" s="508"/>
      <c r="AL178" s="508"/>
      <c r="AM178" s="508"/>
      <c r="AN178" s="508"/>
      <c r="AO178" s="508"/>
      <c r="AP178" s="508"/>
      <c r="AQ178" s="508"/>
      <c r="AR178" s="508"/>
      <c r="AS178" s="508"/>
      <c r="AT178" s="508"/>
      <c r="AU178" s="508"/>
      <c r="AV178" s="508"/>
      <c r="AW178" s="508"/>
      <c r="AX178" s="508"/>
      <c r="AY178" s="508"/>
      <c r="AZ178" s="508"/>
      <c r="BA178" s="508"/>
      <c r="BB178" s="508"/>
      <c r="BC178" s="508"/>
      <c r="BD178" s="508"/>
      <c r="BE178" s="508"/>
      <c r="BF178" s="508"/>
      <c r="BG178" s="508"/>
      <c r="BH178" s="508"/>
      <c r="BI178" s="508"/>
      <c r="BJ178" s="508"/>
      <c r="BK178" s="508"/>
      <c r="BL178" s="508"/>
      <c r="BM178" s="508"/>
      <c r="BN178" s="508"/>
      <c r="BO178" s="508"/>
      <c r="BP178" s="508"/>
      <c r="BQ178" s="508"/>
      <c r="BR178" s="508"/>
      <c r="BS178" s="508"/>
      <c r="BT178" s="508"/>
      <c r="BU178" s="508"/>
      <c r="BV178" s="569">
        <f>E178-D178</f>
        <v>0</v>
      </c>
      <c r="BW178" s="508"/>
      <c r="BX178" s="508"/>
      <c r="BY178" s="508"/>
      <c r="BZ178" s="508"/>
      <c r="CA178" s="508"/>
      <c r="CB178" s="508"/>
      <c r="CC178" s="508"/>
      <c r="CD178" s="508"/>
      <c r="CE178" s="508"/>
      <c r="CF178" s="508"/>
      <c r="CG178" s="508"/>
      <c r="CH178" s="508"/>
      <c r="CI178" s="508"/>
      <c r="CJ178" s="508"/>
      <c r="CK178" s="508"/>
      <c r="CL178" s="508"/>
      <c r="CM178" s="508"/>
      <c r="CN178" s="508"/>
      <c r="CO178" s="508"/>
      <c r="CP178" s="508"/>
      <c r="CQ178" s="508"/>
      <c r="CR178" s="508"/>
      <c r="CS178" s="508"/>
      <c r="CT178" s="508"/>
      <c r="CU178" s="508"/>
      <c r="CV178" s="508"/>
      <c r="CW178" s="508"/>
      <c r="CX178" s="509"/>
      <c r="CY178" s="509"/>
      <c r="CZ178" s="509"/>
      <c r="DA178" s="510"/>
      <c r="DB178" s="511"/>
      <c r="DC178" s="511"/>
      <c r="DD178" s="511"/>
      <c r="DE178" s="511"/>
      <c r="DF178" s="511"/>
      <c r="DG178" s="511"/>
      <c r="DH178" s="511"/>
      <c r="DI178" s="511"/>
      <c r="DJ178" s="511"/>
      <c r="DK178" s="501">
        <f t="shared" si="27"/>
        <v>0</v>
      </c>
      <c r="DL178" s="502">
        <f t="shared" si="28"/>
        <v>0</v>
      </c>
      <c r="DM178" s="503">
        <f>-SUM(F178:DJ178)</f>
        <v>0</v>
      </c>
      <c r="DN178" s="404">
        <f t="shared" si="29"/>
        <v>0</v>
      </c>
      <c r="DY178" s="504"/>
    </row>
    <row r="179" spans="1:129" ht="18" customHeight="1" x14ac:dyDescent="0.5">
      <c r="A179" s="399" t="str">
        <f t="shared" si="25"/>
        <v>60</v>
      </c>
      <c r="B179" s="493">
        <v>600001</v>
      </c>
      <c r="C179" s="494" t="s">
        <v>670</v>
      </c>
      <c r="D179" s="506">
        <v>27385028603861</v>
      </c>
      <c r="E179" s="495">
        <v>0</v>
      </c>
      <c r="F179" s="507"/>
      <c r="G179" s="507"/>
      <c r="H179" s="507"/>
      <c r="I179" s="507"/>
      <c r="J179" s="507"/>
      <c r="K179" s="508"/>
      <c r="L179" s="508"/>
      <c r="M179" s="508"/>
      <c r="N179" s="508"/>
      <c r="O179" s="508"/>
      <c r="P179" s="508"/>
      <c r="Q179" s="508"/>
      <c r="R179" s="508"/>
      <c r="S179" s="508"/>
      <c r="T179" s="508"/>
      <c r="U179" s="508"/>
      <c r="V179" s="508"/>
      <c r="W179" s="508"/>
      <c r="X179" s="508"/>
      <c r="Y179" s="508"/>
      <c r="Z179" s="508"/>
      <c r="AA179" s="508"/>
      <c r="AB179" s="508"/>
      <c r="AC179" s="508"/>
      <c r="AD179" s="508"/>
      <c r="AE179" s="508"/>
      <c r="AF179" s="508"/>
      <c r="AG179" s="508"/>
      <c r="AH179" s="508"/>
      <c r="AI179" s="508"/>
      <c r="AJ179" s="508"/>
      <c r="AK179" s="508"/>
      <c r="AL179" s="508"/>
      <c r="AM179" s="508"/>
      <c r="AN179" s="508"/>
      <c r="AO179" s="508"/>
      <c r="AP179" s="508"/>
      <c r="AQ179" s="508"/>
      <c r="AR179" s="508"/>
      <c r="AS179" s="508"/>
      <c r="AT179" s="508"/>
      <c r="AU179" s="508"/>
      <c r="AV179" s="508"/>
      <c r="AW179" s="508"/>
      <c r="AX179" s="508"/>
      <c r="AY179" s="508"/>
      <c r="AZ179" s="508"/>
      <c r="BA179" s="508"/>
      <c r="BB179" s="508"/>
      <c r="BC179" s="508"/>
      <c r="BD179" s="508"/>
      <c r="BE179" s="508"/>
      <c r="BF179" s="508"/>
      <c r="BG179" s="508"/>
      <c r="BH179" s="508"/>
      <c r="BI179" s="508"/>
      <c r="BJ179" s="508"/>
      <c r="BK179" s="508"/>
      <c r="BL179" s="508"/>
      <c r="BM179" s="508"/>
      <c r="BN179" s="508"/>
      <c r="BO179" s="508"/>
      <c r="BP179" s="508"/>
      <c r="BQ179" s="508"/>
      <c r="BR179" s="508"/>
      <c r="BS179" s="508"/>
      <c r="BT179" s="508"/>
      <c r="BU179" s="508"/>
      <c r="BV179" s="518"/>
      <c r="BW179" s="508">
        <f t="shared" ref="BW179:BW185" si="30">D179-E179</f>
        <v>27385028603861</v>
      </c>
      <c r="BX179" s="508"/>
      <c r="BY179" s="508"/>
      <c r="BZ179" s="508"/>
      <c r="CA179" s="508"/>
      <c r="CB179" s="508"/>
      <c r="CC179" s="508"/>
      <c r="CD179" s="508"/>
      <c r="CE179" s="508"/>
      <c r="CF179" s="508"/>
      <c r="CG179" s="508"/>
      <c r="CH179" s="508"/>
      <c r="CI179" s="508"/>
      <c r="CJ179" s="508"/>
      <c r="CK179" s="508"/>
      <c r="CL179" s="508"/>
      <c r="CM179" s="508"/>
      <c r="CN179" s="508"/>
      <c r="CO179" s="508"/>
      <c r="CP179" s="508"/>
      <c r="CQ179" s="508"/>
      <c r="CR179" s="508"/>
      <c r="CS179" s="508"/>
      <c r="CT179" s="508"/>
      <c r="CU179" s="508"/>
      <c r="CV179" s="508"/>
      <c r="CW179" s="508"/>
      <c r="CX179" s="509"/>
      <c r="CY179" s="509"/>
      <c r="CZ179" s="509"/>
      <c r="DA179" s="510"/>
      <c r="DB179" s="511"/>
      <c r="DC179" s="511"/>
      <c r="DD179" s="511"/>
      <c r="DE179" s="511"/>
      <c r="DF179" s="511"/>
      <c r="DG179" s="511"/>
      <c r="DH179" s="511"/>
      <c r="DI179" s="511"/>
      <c r="DJ179" s="511"/>
      <c r="DK179" s="501">
        <f t="shared" si="27"/>
        <v>27385028603861</v>
      </c>
      <c r="DL179" s="502">
        <f t="shared" si="28"/>
        <v>0</v>
      </c>
      <c r="DM179" s="503">
        <f>-SUM(F179:DJ179)</f>
        <v>-27385028603861</v>
      </c>
      <c r="DN179" s="404">
        <f t="shared" si="29"/>
        <v>-58150772682131</v>
      </c>
      <c r="DY179" s="504"/>
    </row>
    <row r="180" spans="1:129" ht="18" customHeight="1" x14ac:dyDescent="0.5">
      <c r="A180" s="399" t="str">
        <f t="shared" si="25"/>
        <v>60</v>
      </c>
      <c r="B180" s="493">
        <v>600002</v>
      </c>
      <c r="C180" s="494" t="s">
        <v>953</v>
      </c>
      <c r="D180" s="506">
        <v>0</v>
      </c>
      <c r="E180" s="517">
        <v>21899726027</v>
      </c>
      <c r="F180" s="507"/>
      <c r="G180" s="507"/>
      <c r="H180" s="507"/>
      <c r="I180" s="507"/>
      <c r="J180" s="507"/>
      <c r="K180" s="508"/>
      <c r="L180" s="508"/>
      <c r="M180" s="508"/>
      <c r="N180" s="508"/>
      <c r="O180" s="508"/>
      <c r="P180" s="508"/>
      <c r="Q180" s="508"/>
      <c r="R180" s="508"/>
      <c r="S180" s="508"/>
      <c r="T180" s="508"/>
      <c r="U180" s="508"/>
      <c r="V180" s="508"/>
      <c r="W180" s="508"/>
      <c r="X180" s="508"/>
      <c r="Y180" s="508"/>
      <c r="Z180" s="508"/>
      <c r="AA180" s="508"/>
      <c r="AB180" s="508"/>
      <c r="AC180" s="508"/>
      <c r="AD180" s="508"/>
      <c r="AE180" s="508"/>
      <c r="AF180" s="508"/>
      <c r="AG180" s="508"/>
      <c r="AH180" s="508"/>
      <c r="AI180" s="508"/>
      <c r="AJ180" s="508"/>
      <c r="AK180" s="508"/>
      <c r="AL180" s="508"/>
      <c r="AM180" s="508"/>
      <c r="AN180" s="508"/>
      <c r="AO180" s="508"/>
      <c r="AP180" s="508"/>
      <c r="AQ180" s="508"/>
      <c r="AR180" s="508"/>
      <c r="AS180" s="508"/>
      <c r="AT180" s="508"/>
      <c r="AU180" s="508"/>
      <c r="AV180" s="508"/>
      <c r="AW180" s="508"/>
      <c r="AX180" s="508"/>
      <c r="AY180" s="508"/>
      <c r="AZ180" s="508"/>
      <c r="BA180" s="508"/>
      <c r="BB180" s="508"/>
      <c r="BC180" s="508"/>
      <c r="BD180" s="508"/>
      <c r="BE180" s="508"/>
      <c r="BF180" s="508"/>
      <c r="BG180" s="508"/>
      <c r="BH180" s="508"/>
      <c r="BI180" s="508"/>
      <c r="BJ180" s="508"/>
      <c r="BK180" s="508"/>
      <c r="BL180" s="508"/>
      <c r="BM180" s="508"/>
      <c r="BN180" s="508"/>
      <c r="BO180" s="508"/>
      <c r="BP180" s="508"/>
      <c r="BQ180" s="508"/>
      <c r="BR180" s="508"/>
      <c r="BS180" s="508"/>
      <c r="BT180" s="508"/>
      <c r="BU180" s="508"/>
      <c r="BV180" s="508"/>
      <c r="BW180" s="569">
        <f t="shared" si="30"/>
        <v>-21899726027</v>
      </c>
      <c r="BX180" s="508"/>
      <c r="BY180" s="508"/>
      <c r="BZ180" s="508"/>
      <c r="CA180" s="508"/>
      <c r="CB180" s="508"/>
      <c r="CC180" s="508"/>
      <c r="CD180" s="508"/>
      <c r="CE180" s="508"/>
      <c r="CF180" s="508"/>
      <c r="CG180" s="508"/>
      <c r="CH180" s="508"/>
      <c r="CI180" s="508"/>
      <c r="CJ180" s="508"/>
      <c r="CK180" s="508"/>
      <c r="CL180" s="508"/>
      <c r="CM180" s="508"/>
      <c r="CN180" s="508"/>
      <c r="CO180" s="508"/>
      <c r="CP180" s="508"/>
      <c r="CQ180" s="508"/>
      <c r="CR180" s="508"/>
      <c r="CS180" s="508"/>
      <c r="CT180" s="508"/>
      <c r="CU180" s="508"/>
      <c r="CV180" s="508"/>
      <c r="CW180" s="508"/>
      <c r="CX180" s="509"/>
      <c r="CY180" s="509"/>
      <c r="CZ180" s="509"/>
      <c r="DA180" s="510"/>
      <c r="DB180" s="511"/>
      <c r="DC180" s="511"/>
      <c r="DD180" s="511"/>
      <c r="DE180" s="511"/>
      <c r="DF180" s="511"/>
      <c r="DG180" s="511"/>
      <c r="DH180" s="511"/>
      <c r="DI180" s="511"/>
      <c r="DJ180" s="511"/>
      <c r="DK180" s="501">
        <f t="shared" si="27"/>
        <v>-21899726027</v>
      </c>
      <c r="DL180" s="502">
        <f t="shared" si="28"/>
        <v>0</v>
      </c>
      <c r="DM180" s="503">
        <f>SUM(F180:DJ180)</f>
        <v>-21899726027</v>
      </c>
      <c r="DN180" s="404">
        <f t="shared" si="29"/>
        <v>-410163056422</v>
      </c>
      <c r="DY180" s="504"/>
    </row>
    <row r="181" spans="1:129" ht="18" customHeight="1" x14ac:dyDescent="0.5">
      <c r="A181" s="399" t="str">
        <f t="shared" si="25"/>
        <v>60</v>
      </c>
      <c r="B181" s="493">
        <v>600003</v>
      </c>
      <c r="C181" s="494" t="s">
        <v>954</v>
      </c>
      <c r="D181" s="506">
        <v>132664243892</v>
      </c>
      <c r="E181" s="495">
        <v>0</v>
      </c>
      <c r="F181" s="507"/>
      <c r="G181" s="507"/>
      <c r="H181" s="507"/>
      <c r="I181" s="507"/>
      <c r="J181" s="507"/>
      <c r="K181" s="508"/>
      <c r="L181" s="508"/>
      <c r="M181" s="508"/>
      <c r="N181" s="508"/>
      <c r="O181" s="508"/>
      <c r="P181" s="508"/>
      <c r="Q181" s="508"/>
      <c r="R181" s="508"/>
      <c r="S181" s="508"/>
      <c r="T181" s="508"/>
      <c r="U181" s="508"/>
      <c r="V181" s="508"/>
      <c r="W181" s="508"/>
      <c r="X181" s="508"/>
      <c r="Y181" s="508"/>
      <c r="Z181" s="508"/>
      <c r="AA181" s="508"/>
      <c r="AB181" s="508"/>
      <c r="AC181" s="508"/>
      <c r="AD181" s="508"/>
      <c r="AE181" s="508"/>
      <c r="AF181" s="508"/>
      <c r="AG181" s="508"/>
      <c r="AH181" s="508"/>
      <c r="AI181" s="508"/>
      <c r="AJ181" s="508"/>
      <c r="AK181" s="508"/>
      <c r="AL181" s="508"/>
      <c r="AM181" s="508"/>
      <c r="AN181" s="508"/>
      <c r="AO181" s="508"/>
      <c r="AP181" s="508"/>
      <c r="AQ181" s="508"/>
      <c r="AR181" s="508"/>
      <c r="AS181" s="508"/>
      <c r="AT181" s="508"/>
      <c r="AU181" s="508"/>
      <c r="AV181" s="508"/>
      <c r="AW181" s="508"/>
      <c r="AX181" s="508"/>
      <c r="AY181" s="508"/>
      <c r="AZ181" s="508"/>
      <c r="BA181" s="508"/>
      <c r="BB181" s="508"/>
      <c r="BC181" s="508"/>
      <c r="BD181" s="508"/>
      <c r="BE181" s="508"/>
      <c r="BF181" s="508"/>
      <c r="BG181" s="508"/>
      <c r="BH181" s="508"/>
      <c r="BI181" s="508"/>
      <c r="BJ181" s="508"/>
      <c r="BK181" s="508"/>
      <c r="BL181" s="508"/>
      <c r="BM181" s="508"/>
      <c r="BN181" s="508"/>
      <c r="BO181" s="508"/>
      <c r="BP181" s="508"/>
      <c r="BQ181" s="508"/>
      <c r="BR181" s="508"/>
      <c r="BS181" s="508"/>
      <c r="BT181" s="508"/>
      <c r="BU181" s="508"/>
      <c r="BV181" s="508"/>
      <c r="BW181" s="508">
        <f t="shared" si="30"/>
        <v>132664243892</v>
      </c>
      <c r="BX181" s="508"/>
      <c r="BY181" s="508"/>
      <c r="BZ181" s="508"/>
      <c r="CA181" s="508"/>
      <c r="CB181" s="508"/>
      <c r="CC181" s="508"/>
      <c r="CD181" s="508"/>
      <c r="CE181" s="508"/>
      <c r="CF181" s="508"/>
      <c r="CG181" s="508"/>
      <c r="CH181" s="508"/>
      <c r="CI181" s="508"/>
      <c r="CJ181" s="508"/>
      <c r="CK181" s="508"/>
      <c r="CL181" s="508"/>
      <c r="CM181" s="508"/>
      <c r="CN181" s="508"/>
      <c r="CO181" s="508"/>
      <c r="CP181" s="508"/>
      <c r="CQ181" s="508"/>
      <c r="CR181" s="508"/>
      <c r="CS181" s="508"/>
      <c r="CT181" s="508"/>
      <c r="CU181" s="508"/>
      <c r="CV181" s="508"/>
      <c r="CW181" s="508"/>
      <c r="CX181" s="509"/>
      <c r="CY181" s="509"/>
      <c r="CZ181" s="509"/>
      <c r="DA181" s="510"/>
      <c r="DB181" s="511"/>
      <c r="DC181" s="511"/>
      <c r="DD181" s="511"/>
      <c r="DE181" s="511"/>
      <c r="DF181" s="511"/>
      <c r="DG181" s="511"/>
      <c r="DH181" s="511"/>
      <c r="DI181" s="511"/>
      <c r="DJ181" s="511"/>
      <c r="DK181" s="501">
        <f t="shared" si="27"/>
        <v>132664243892</v>
      </c>
      <c r="DL181" s="502">
        <f t="shared" si="28"/>
        <v>0</v>
      </c>
      <c r="DM181" s="503">
        <f>-SUM(F181:DJ181)</f>
        <v>-132664243892</v>
      </c>
      <c r="DN181" s="404">
        <f t="shared" si="29"/>
        <v>-261125973894</v>
      </c>
      <c r="DY181" s="504"/>
    </row>
    <row r="182" spans="1:129" ht="18" customHeight="1" x14ac:dyDescent="0.5">
      <c r="A182" s="399" t="str">
        <f t="shared" si="25"/>
        <v>60</v>
      </c>
      <c r="B182" s="493">
        <v>600004</v>
      </c>
      <c r="C182" s="494" t="s">
        <v>955</v>
      </c>
      <c r="D182" s="505">
        <v>0</v>
      </c>
      <c r="E182" s="495">
        <v>0</v>
      </c>
      <c r="F182" s="507"/>
      <c r="G182" s="507"/>
      <c r="H182" s="507"/>
      <c r="I182" s="507"/>
      <c r="J182" s="507"/>
      <c r="K182" s="508"/>
      <c r="L182" s="508"/>
      <c r="M182" s="508"/>
      <c r="N182" s="508"/>
      <c r="O182" s="508"/>
      <c r="P182" s="508"/>
      <c r="Q182" s="508"/>
      <c r="R182" s="508"/>
      <c r="S182" s="508"/>
      <c r="T182" s="508"/>
      <c r="U182" s="508"/>
      <c r="V182" s="508"/>
      <c r="W182" s="508"/>
      <c r="X182" s="508"/>
      <c r="Y182" s="508"/>
      <c r="Z182" s="508"/>
      <c r="AA182" s="508"/>
      <c r="AB182" s="508"/>
      <c r="AC182" s="508"/>
      <c r="AD182" s="508"/>
      <c r="AE182" s="508"/>
      <c r="AF182" s="508"/>
      <c r="AG182" s="508"/>
      <c r="AH182" s="508"/>
      <c r="AI182" s="508"/>
      <c r="AJ182" s="508"/>
      <c r="AK182" s="508"/>
      <c r="AL182" s="508"/>
      <c r="AM182" s="508"/>
      <c r="AN182" s="508"/>
      <c r="AO182" s="508"/>
      <c r="AP182" s="508"/>
      <c r="AQ182" s="508"/>
      <c r="AR182" s="508"/>
      <c r="AS182" s="508"/>
      <c r="AT182" s="508"/>
      <c r="AU182" s="508"/>
      <c r="AV182" s="508"/>
      <c r="AW182" s="508"/>
      <c r="AX182" s="508"/>
      <c r="AY182" s="508"/>
      <c r="AZ182" s="508"/>
      <c r="BA182" s="508"/>
      <c r="BB182" s="508"/>
      <c r="BC182" s="508"/>
      <c r="BD182" s="508"/>
      <c r="BE182" s="508"/>
      <c r="BF182" s="508"/>
      <c r="BG182" s="508"/>
      <c r="BH182" s="508"/>
      <c r="BI182" s="508"/>
      <c r="BJ182" s="508"/>
      <c r="BK182" s="508"/>
      <c r="BL182" s="508"/>
      <c r="BM182" s="508"/>
      <c r="BN182" s="508"/>
      <c r="BO182" s="508"/>
      <c r="BP182" s="508"/>
      <c r="BQ182" s="508"/>
      <c r="BR182" s="508"/>
      <c r="BS182" s="508"/>
      <c r="BT182" s="508"/>
      <c r="BU182" s="508"/>
      <c r="BV182" s="508"/>
      <c r="BW182" s="508">
        <f t="shared" si="30"/>
        <v>0</v>
      </c>
      <c r="BX182" s="508"/>
      <c r="BY182" s="508"/>
      <c r="BZ182" s="508"/>
      <c r="CA182" s="508"/>
      <c r="CB182" s="508"/>
      <c r="CC182" s="508"/>
      <c r="CD182" s="508"/>
      <c r="CE182" s="508"/>
      <c r="CF182" s="508"/>
      <c r="CG182" s="508"/>
      <c r="CH182" s="508"/>
      <c r="CI182" s="508"/>
      <c r="CJ182" s="508"/>
      <c r="CK182" s="508"/>
      <c r="CL182" s="508"/>
      <c r="CM182" s="508"/>
      <c r="CN182" s="508"/>
      <c r="CO182" s="508"/>
      <c r="CP182" s="508"/>
      <c r="CQ182" s="508"/>
      <c r="CR182" s="508"/>
      <c r="CS182" s="508"/>
      <c r="CT182" s="508"/>
      <c r="CU182" s="508"/>
      <c r="CV182" s="508"/>
      <c r="CW182" s="508"/>
      <c r="CX182" s="509"/>
      <c r="CY182" s="509"/>
      <c r="CZ182" s="509"/>
      <c r="DA182" s="510"/>
      <c r="DB182" s="511"/>
      <c r="DC182" s="511"/>
      <c r="DD182" s="511"/>
      <c r="DE182" s="511"/>
      <c r="DF182" s="511"/>
      <c r="DG182" s="511"/>
      <c r="DH182" s="511"/>
      <c r="DI182" s="511"/>
      <c r="DJ182" s="511"/>
      <c r="DK182" s="501">
        <f t="shared" si="27"/>
        <v>0</v>
      </c>
      <c r="DL182" s="502">
        <f t="shared" si="28"/>
        <v>0</v>
      </c>
      <c r="DM182" s="503">
        <f>-SUM(F182:DJ182)</f>
        <v>0</v>
      </c>
      <c r="DN182" s="404">
        <f t="shared" si="29"/>
        <v>-1304386197.136328</v>
      </c>
      <c r="DY182" s="504"/>
    </row>
    <row r="183" spans="1:129" ht="18" customHeight="1" x14ac:dyDescent="0.5">
      <c r="A183" s="399" t="str">
        <f t="shared" si="25"/>
        <v>60</v>
      </c>
      <c r="B183" s="493">
        <v>600005</v>
      </c>
      <c r="C183" s="494" t="s">
        <v>956</v>
      </c>
      <c r="D183" s="505">
        <v>0</v>
      </c>
      <c r="E183" s="495">
        <v>0</v>
      </c>
      <c r="F183" s="507"/>
      <c r="G183" s="507"/>
      <c r="H183" s="507"/>
      <c r="I183" s="507"/>
      <c r="J183" s="507"/>
      <c r="K183" s="508"/>
      <c r="L183" s="508"/>
      <c r="M183" s="508"/>
      <c r="N183" s="508"/>
      <c r="O183" s="508"/>
      <c r="P183" s="508"/>
      <c r="Q183" s="508"/>
      <c r="R183" s="508"/>
      <c r="S183" s="508"/>
      <c r="T183" s="508"/>
      <c r="U183" s="508"/>
      <c r="V183" s="508"/>
      <c r="W183" s="508"/>
      <c r="X183" s="508"/>
      <c r="Y183" s="508"/>
      <c r="Z183" s="508"/>
      <c r="AA183" s="508"/>
      <c r="AB183" s="508"/>
      <c r="AC183" s="508"/>
      <c r="AD183" s="508"/>
      <c r="AE183" s="508"/>
      <c r="AF183" s="508"/>
      <c r="AG183" s="508"/>
      <c r="AH183" s="508"/>
      <c r="AI183" s="508"/>
      <c r="AJ183" s="508"/>
      <c r="AK183" s="508"/>
      <c r="AL183" s="508"/>
      <c r="AM183" s="508"/>
      <c r="AN183" s="508"/>
      <c r="AO183" s="508"/>
      <c r="AP183" s="508"/>
      <c r="AQ183" s="508"/>
      <c r="AR183" s="508"/>
      <c r="AS183" s="508"/>
      <c r="AT183" s="508"/>
      <c r="AU183" s="508"/>
      <c r="AV183" s="508"/>
      <c r="AW183" s="508"/>
      <c r="AX183" s="508"/>
      <c r="AY183" s="508"/>
      <c r="AZ183" s="508"/>
      <c r="BA183" s="508"/>
      <c r="BB183" s="508"/>
      <c r="BC183" s="508"/>
      <c r="BD183" s="508"/>
      <c r="BE183" s="508"/>
      <c r="BF183" s="508"/>
      <c r="BG183" s="508"/>
      <c r="BH183" s="508"/>
      <c r="BI183" s="508"/>
      <c r="BJ183" s="508"/>
      <c r="BK183" s="508"/>
      <c r="BL183" s="508"/>
      <c r="BM183" s="508"/>
      <c r="BN183" s="508"/>
      <c r="BO183" s="508"/>
      <c r="BP183" s="508"/>
      <c r="BQ183" s="508"/>
      <c r="BR183" s="508"/>
      <c r="BS183" s="508"/>
      <c r="BT183" s="508"/>
      <c r="BU183" s="508"/>
      <c r="BV183" s="508"/>
      <c r="BW183" s="508">
        <f t="shared" si="30"/>
        <v>0</v>
      </c>
      <c r="BX183" s="508"/>
      <c r="BY183" s="508"/>
      <c r="BZ183" s="508"/>
      <c r="CA183" s="508"/>
      <c r="CB183" s="508"/>
      <c r="CC183" s="508"/>
      <c r="CD183" s="508"/>
      <c r="CE183" s="508"/>
      <c r="CF183" s="508"/>
      <c r="CG183" s="508"/>
      <c r="CH183" s="508"/>
      <c r="CI183" s="508"/>
      <c r="CJ183" s="508"/>
      <c r="CK183" s="508"/>
      <c r="CL183" s="508"/>
      <c r="CM183" s="508"/>
      <c r="CN183" s="508"/>
      <c r="CO183" s="508"/>
      <c r="CP183" s="508"/>
      <c r="CQ183" s="508"/>
      <c r="CR183" s="508"/>
      <c r="CS183" s="508"/>
      <c r="CT183" s="508"/>
      <c r="CU183" s="508"/>
      <c r="CV183" s="508"/>
      <c r="CW183" s="508"/>
      <c r="CX183" s="509"/>
      <c r="CY183" s="509"/>
      <c r="CZ183" s="509"/>
      <c r="DA183" s="510"/>
      <c r="DB183" s="511"/>
      <c r="DC183" s="511"/>
      <c r="DD183" s="511"/>
      <c r="DE183" s="511"/>
      <c r="DF183" s="511"/>
      <c r="DG183" s="511"/>
      <c r="DH183" s="511"/>
      <c r="DI183" s="511"/>
      <c r="DJ183" s="511"/>
      <c r="DK183" s="501">
        <f t="shared" si="27"/>
        <v>0</v>
      </c>
      <c r="DL183" s="502">
        <f t="shared" si="28"/>
        <v>0</v>
      </c>
      <c r="DM183" s="503">
        <f>-SUM(F183:DJ183)</f>
        <v>0</v>
      </c>
      <c r="DN183" s="404">
        <f t="shared" si="29"/>
        <v>-27005035</v>
      </c>
      <c r="DY183" s="504"/>
    </row>
    <row r="184" spans="1:129" ht="18" customHeight="1" x14ac:dyDescent="0.5">
      <c r="A184" s="399" t="str">
        <f t="shared" si="25"/>
        <v>60</v>
      </c>
      <c r="B184" s="493">
        <v>600006</v>
      </c>
      <c r="C184" s="494" t="s">
        <v>957</v>
      </c>
      <c r="D184" s="506">
        <v>54997</v>
      </c>
      <c r="E184" s="495">
        <v>0</v>
      </c>
      <c r="F184" s="507"/>
      <c r="G184" s="507"/>
      <c r="H184" s="507"/>
      <c r="I184" s="507"/>
      <c r="J184" s="507"/>
      <c r="K184" s="508"/>
      <c r="L184" s="508"/>
      <c r="M184" s="508"/>
      <c r="N184" s="508"/>
      <c r="O184" s="508"/>
      <c r="P184" s="508"/>
      <c r="Q184" s="508"/>
      <c r="R184" s="508"/>
      <c r="S184" s="508"/>
      <c r="T184" s="508"/>
      <c r="U184" s="508"/>
      <c r="V184" s="508"/>
      <c r="W184" s="508"/>
      <c r="X184" s="508"/>
      <c r="Y184" s="508"/>
      <c r="Z184" s="508"/>
      <c r="AA184" s="508"/>
      <c r="AB184" s="508"/>
      <c r="AC184" s="508"/>
      <c r="AD184" s="508"/>
      <c r="AE184" s="508"/>
      <c r="AF184" s="508"/>
      <c r="AG184" s="508"/>
      <c r="AH184" s="508"/>
      <c r="AI184" s="508"/>
      <c r="AJ184" s="508"/>
      <c r="AK184" s="508"/>
      <c r="AL184" s="508"/>
      <c r="AM184" s="508"/>
      <c r="AN184" s="508"/>
      <c r="AO184" s="508"/>
      <c r="AP184" s="508"/>
      <c r="AQ184" s="508"/>
      <c r="AR184" s="508"/>
      <c r="AS184" s="508"/>
      <c r="AT184" s="508"/>
      <c r="AU184" s="508"/>
      <c r="AV184" s="508"/>
      <c r="AW184" s="508"/>
      <c r="AX184" s="508"/>
      <c r="AY184" s="508"/>
      <c r="AZ184" s="508"/>
      <c r="BA184" s="508"/>
      <c r="BB184" s="508"/>
      <c r="BC184" s="508"/>
      <c r="BD184" s="508"/>
      <c r="BE184" s="508"/>
      <c r="BF184" s="508"/>
      <c r="BG184" s="508"/>
      <c r="BH184" s="508"/>
      <c r="BI184" s="508"/>
      <c r="BJ184" s="508"/>
      <c r="BK184" s="508"/>
      <c r="BL184" s="508"/>
      <c r="BM184" s="508"/>
      <c r="BN184" s="508"/>
      <c r="BO184" s="508"/>
      <c r="BP184" s="508"/>
      <c r="BQ184" s="508"/>
      <c r="BR184" s="508"/>
      <c r="BS184" s="508"/>
      <c r="BT184" s="508"/>
      <c r="BU184" s="508"/>
      <c r="BV184" s="508"/>
      <c r="BW184" s="508">
        <f t="shared" si="30"/>
        <v>54997</v>
      </c>
      <c r="BX184" s="508"/>
      <c r="BY184" s="508"/>
      <c r="BZ184" s="508"/>
      <c r="CA184" s="508"/>
      <c r="CB184" s="508"/>
      <c r="CC184" s="508"/>
      <c r="CD184" s="508"/>
      <c r="CE184" s="508"/>
      <c r="CF184" s="508"/>
      <c r="CG184" s="508"/>
      <c r="CH184" s="508"/>
      <c r="CI184" s="508"/>
      <c r="CJ184" s="508"/>
      <c r="CK184" s="508"/>
      <c r="CL184" s="508"/>
      <c r="CM184" s="508"/>
      <c r="CN184" s="508"/>
      <c r="CO184" s="508"/>
      <c r="CP184" s="508"/>
      <c r="CQ184" s="508"/>
      <c r="CR184" s="508"/>
      <c r="CS184" s="508"/>
      <c r="CT184" s="508"/>
      <c r="CU184" s="508"/>
      <c r="CV184" s="508"/>
      <c r="CW184" s="508"/>
      <c r="CX184" s="509"/>
      <c r="CY184" s="509"/>
      <c r="CZ184" s="509"/>
      <c r="DA184" s="510"/>
      <c r="DB184" s="511"/>
      <c r="DC184" s="511"/>
      <c r="DD184" s="511"/>
      <c r="DE184" s="511"/>
      <c r="DF184" s="511"/>
      <c r="DG184" s="511"/>
      <c r="DH184" s="511"/>
      <c r="DI184" s="511"/>
      <c r="DJ184" s="511"/>
      <c r="DK184" s="501">
        <f t="shared" si="27"/>
        <v>54997</v>
      </c>
      <c r="DL184" s="502">
        <f t="shared" si="28"/>
        <v>0</v>
      </c>
      <c r="DM184" s="503">
        <f>SUM(F184:DJ184)</f>
        <v>54997</v>
      </c>
      <c r="DN184" s="404">
        <f t="shared" si="29"/>
        <v>54997</v>
      </c>
      <c r="DY184" s="504"/>
    </row>
    <row r="185" spans="1:129" ht="18" customHeight="1" x14ac:dyDescent="0.5">
      <c r="A185" s="399" t="str">
        <f t="shared" si="25"/>
        <v>60</v>
      </c>
      <c r="B185" s="493">
        <v>600007</v>
      </c>
      <c r="C185" s="494" t="s">
        <v>958</v>
      </c>
      <c r="D185" s="505">
        <v>0</v>
      </c>
      <c r="E185" s="517">
        <v>13378252731</v>
      </c>
      <c r="F185" s="507"/>
      <c r="G185" s="507"/>
      <c r="H185" s="507"/>
      <c r="I185" s="507"/>
      <c r="J185" s="507"/>
      <c r="K185" s="508"/>
      <c r="L185" s="508"/>
      <c r="M185" s="508"/>
      <c r="N185" s="508"/>
      <c r="O185" s="508"/>
      <c r="P185" s="508"/>
      <c r="Q185" s="508"/>
      <c r="R185" s="508"/>
      <c r="S185" s="508"/>
      <c r="T185" s="508"/>
      <c r="U185" s="508"/>
      <c r="V185" s="508"/>
      <c r="W185" s="508"/>
      <c r="X185" s="508"/>
      <c r="Y185" s="508"/>
      <c r="Z185" s="508"/>
      <c r="AA185" s="508"/>
      <c r="AB185" s="508"/>
      <c r="AC185" s="508"/>
      <c r="AD185" s="508"/>
      <c r="AE185" s="508"/>
      <c r="AF185" s="508"/>
      <c r="AG185" s="508"/>
      <c r="AH185" s="508"/>
      <c r="AI185" s="508"/>
      <c r="AJ185" s="508"/>
      <c r="AK185" s="508"/>
      <c r="AL185" s="508"/>
      <c r="AM185" s="508"/>
      <c r="AN185" s="508"/>
      <c r="AO185" s="508"/>
      <c r="AP185" s="508"/>
      <c r="AQ185" s="508"/>
      <c r="AR185" s="508"/>
      <c r="AS185" s="508"/>
      <c r="AT185" s="508"/>
      <c r="AU185" s="508"/>
      <c r="AV185" s="508"/>
      <c r="AW185" s="508"/>
      <c r="AX185" s="508"/>
      <c r="AY185" s="508"/>
      <c r="AZ185" s="508"/>
      <c r="BA185" s="508"/>
      <c r="BB185" s="508"/>
      <c r="BC185" s="508"/>
      <c r="BD185" s="508"/>
      <c r="BE185" s="508"/>
      <c r="BF185" s="508"/>
      <c r="BG185" s="508"/>
      <c r="BH185" s="508"/>
      <c r="BI185" s="508"/>
      <c r="BJ185" s="508"/>
      <c r="BK185" s="508"/>
      <c r="BL185" s="508"/>
      <c r="BM185" s="508"/>
      <c r="BN185" s="508"/>
      <c r="BO185" s="508"/>
      <c r="BP185" s="508"/>
      <c r="BQ185" s="508"/>
      <c r="BR185" s="508"/>
      <c r="BS185" s="508"/>
      <c r="BT185" s="508"/>
      <c r="BU185" s="508"/>
      <c r="BV185" s="508"/>
      <c r="BW185" s="569">
        <f t="shared" si="30"/>
        <v>-13378252731</v>
      </c>
      <c r="BX185" s="508"/>
      <c r="BY185" s="508"/>
      <c r="BZ185" s="508"/>
      <c r="CA185" s="508"/>
      <c r="CB185" s="508"/>
      <c r="CC185" s="508"/>
      <c r="CD185" s="508"/>
      <c r="CE185" s="508"/>
      <c r="CF185" s="508"/>
      <c r="CG185" s="508"/>
      <c r="CH185" s="508"/>
      <c r="CI185" s="508"/>
      <c r="CJ185" s="508"/>
      <c r="CK185" s="508"/>
      <c r="CL185" s="508"/>
      <c r="CM185" s="508"/>
      <c r="CN185" s="508"/>
      <c r="CO185" s="508"/>
      <c r="CP185" s="508"/>
      <c r="CQ185" s="508"/>
      <c r="CR185" s="508"/>
      <c r="CS185" s="508"/>
      <c r="CT185" s="508"/>
      <c r="CU185" s="508"/>
      <c r="CV185" s="508"/>
      <c r="CW185" s="508"/>
      <c r="CX185" s="509"/>
      <c r="CY185" s="509"/>
      <c r="CZ185" s="509"/>
      <c r="DA185" s="510"/>
      <c r="DB185" s="511"/>
      <c r="DC185" s="511"/>
      <c r="DD185" s="511"/>
      <c r="DE185" s="511"/>
      <c r="DF185" s="511"/>
      <c r="DG185" s="511"/>
      <c r="DH185" s="511"/>
      <c r="DI185" s="511"/>
      <c r="DJ185" s="511"/>
      <c r="DK185" s="501">
        <f t="shared" si="27"/>
        <v>-13378252731</v>
      </c>
      <c r="DL185" s="502">
        <f t="shared" si="28"/>
        <v>0</v>
      </c>
      <c r="DM185" s="503">
        <f>SUM(F185:DJ185)</f>
        <v>-13378252731</v>
      </c>
      <c r="DN185" s="404">
        <f t="shared" si="29"/>
        <v>-27398406856592</v>
      </c>
      <c r="DY185" s="504"/>
    </row>
    <row r="186" spans="1:129" ht="18" customHeight="1" x14ac:dyDescent="0.5">
      <c r="A186" s="399" t="str">
        <f t="shared" si="25"/>
        <v>60</v>
      </c>
      <c r="B186" s="493">
        <v>600008</v>
      </c>
      <c r="C186" s="494" t="s">
        <v>959</v>
      </c>
      <c r="D186" s="505">
        <v>0</v>
      </c>
      <c r="E186" s="517">
        <v>303834752781</v>
      </c>
      <c r="F186" s="507"/>
      <c r="G186" s="507"/>
      <c r="H186" s="507"/>
      <c r="I186" s="507"/>
      <c r="J186" s="507"/>
      <c r="K186" s="508"/>
      <c r="L186" s="508"/>
      <c r="M186" s="508"/>
      <c r="N186" s="508"/>
      <c r="O186" s="508"/>
      <c r="P186" s="508"/>
      <c r="Q186" s="508"/>
      <c r="R186" s="508"/>
      <c r="S186" s="508"/>
      <c r="T186" s="508"/>
      <c r="U186" s="508"/>
      <c r="V186" s="508"/>
      <c r="W186" s="508"/>
      <c r="X186" s="508"/>
      <c r="Y186" s="508"/>
      <c r="Z186" s="508"/>
      <c r="AA186" s="508"/>
      <c r="AB186" s="508"/>
      <c r="AC186" s="508"/>
      <c r="AD186" s="508"/>
      <c r="AE186" s="508"/>
      <c r="AF186" s="508"/>
      <c r="AG186" s="508"/>
      <c r="AH186" s="508"/>
      <c r="AI186" s="508"/>
      <c r="AJ186" s="508"/>
      <c r="AK186" s="508"/>
      <c r="AL186" s="508"/>
      <c r="AM186" s="508"/>
      <c r="AN186" s="508"/>
      <c r="AO186" s="508"/>
      <c r="AP186" s="508"/>
      <c r="AQ186" s="508"/>
      <c r="AR186" s="508"/>
      <c r="AS186" s="508"/>
      <c r="AT186" s="508"/>
      <c r="AU186" s="508"/>
      <c r="AV186" s="508"/>
      <c r="AW186" s="508"/>
      <c r="AX186" s="508"/>
      <c r="AY186" s="508"/>
      <c r="AZ186" s="508"/>
      <c r="BA186" s="508"/>
      <c r="BB186" s="508"/>
      <c r="BC186" s="508"/>
      <c r="BD186" s="508"/>
      <c r="BE186" s="508"/>
      <c r="BF186" s="508"/>
      <c r="BG186" s="508"/>
      <c r="BH186" s="508"/>
      <c r="BI186" s="508"/>
      <c r="BJ186" s="508"/>
      <c r="BK186" s="508"/>
      <c r="BL186" s="508"/>
      <c r="BM186" s="508"/>
      <c r="BN186" s="508"/>
      <c r="BO186" s="508"/>
      <c r="BP186" s="508"/>
      <c r="BQ186" s="508"/>
      <c r="BR186" s="508"/>
      <c r="BS186" s="508"/>
      <c r="BT186" s="508"/>
      <c r="BU186" s="508"/>
      <c r="BV186" s="508"/>
      <c r="BW186" s="508"/>
      <c r="BX186" s="508"/>
      <c r="BY186" s="508"/>
      <c r="BZ186" s="508"/>
      <c r="CA186" s="508"/>
      <c r="CB186" s="508"/>
      <c r="CC186" s="508"/>
      <c r="CD186" s="508"/>
      <c r="CE186" s="508"/>
      <c r="CF186" s="508"/>
      <c r="CG186" s="508"/>
      <c r="CH186" s="508"/>
      <c r="CI186" s="508"/>
      <c r="CJ186" s="508"/>
      <c r="CK186" s="508"/>
      <c r="CL186" s="508"/>
      <c r="CM186" s="508"/>
      <c r="CN186" s="508"/>
      <c r="CO186" s="508"/>
      <c r="CP186" s="508"/>
      <c r="CQ186" s="508"/>
      <c r="CR186" s="508">
        <f>E186-D186</f>
        <v>303834752781</v>
      </c>
      <c r="CS186" s="508"/>
      <c r="CT186" s="508"/>
      <c r="CU186" s="508"/>
      <c r="CV186" s="508"/>
      <c r="CW186" s="508"/>
      <c r="CX186" s="509"/>
      <c r="CY186" s="509"/>
      <c r="CZ186" s="509"/>
      <c r="DA186" s="510"/>
      <c r="DB186" s="511"/>
      <c r="DC186" s="511"/>
      <c r="DD186" s="511"/>
      <c r="DE186" s="511"/>
      <c r="DF186" s="511"/>
      <c r="DG186" s="511"/>
      <c r="DH186" s="511"/>
      <c r="DI186" s="511"/>
      <c r="DJ186" s="511"/>
      <c r="DK186" s="501">
        <f t="shared" si="27"/>
        <v>303834752781</v>
      </c>
      <c r="DL186" s="502">
        <f t="shared" si="28"/>
        <v>-607669505562</v>
      </c>
      <c r="DM186" s="503"/>
      <c r="DY186" s="504"/>
    </row>
    <row r="187" spans="1:129" ht="18" customHeight="1" x14ac:dyDescent="0.5">
      <c r="A187" s="399" t="str">
        <f t="shared" si="25"/>
        <v>70</v>
      </c>
      <c r="B187" s="493">
        <v>700001</v>
      </c>
      <c r="C187" s="494" t="s">
        <v>960</v>
      </c>
      <c r="D187" s="506">
        <v>186540105159</v>
      </c>
      <c r="E187" s="495">
        <v>0</v>
      </c>
      <c r="F187" s="507"/>
      <c r="G187" s="507"/>
      <c r="H187" s="507"/>
      <c r="I187" s="507"/>
      <c r="J187" s="507"/>
      <c r="K187" s="508"/>
      <c r="L187" s="508"/>
      <c r="M187" s="508"/>
      <c r="N187" s="508"/>
      <c r="O187" s="508"/>
      <c r="P187" s="508"/>
      <c r="Q187" s="508"/>
      <c r="R187" s="508"/>
      <c r="S187" s="508"/>
      <c r="T187" s="508"/>
      <c r="U187" s="508"/>
      <c r="V187" s="508"/>
      <c r="W187" s="508"/>
      <c r="X187" s="508"/>
      <c r="Y187" s="508"/>
      <c r="Z187" s="508"/>
      <c r="AA187" s="508"/>
      <c r="AB187" s="508"/>
      <c r="AC187" s="508"/>
      <c r="AD187" s="508"/>
      <c r="AE187" s="508"/>
      <c r="AF187" s="508"/>
      <c r="AG187" s="508"/>
      <c r="AH187" s="508"/>
      <c r="AI187" s="508"/>
      <c r="AJ187" s="508"/>
      <c r="AK187" s="508"/>
      <c r="AL187" s="508"/>
      <c r="AM187" s="508"/>
      <c r="AN187" s="508"/>
      <c r="AO187" s="508"/>
      <c r="AP187" s="508"/>
      <c r="AQ187" s="508"/>
      <c r="AR187" s="508"/>
      <c r="AS187" s="508"/>
      <c r="AT187" s="508"/>
      <c r="AU187" s="508"/>
      <c r="AV187" s="508"/>
      <c r="AW187" s="508"/>
      <c r="AX187" s="508"/>
      <c r="AY187" s="508"/>
      <c r="AZ187" s="508"/>
      <c r="BA187" s="508"/>
      <c r="BB187" s="508"/>
      <c r="BC187" s="508"/>
      <c r="BD187" s="508"/>
      <c r="BE187" s="508"/>
      <c r="BF187" s="508"/>
      <c r="BG187" s="508"/>
      <c r="BH187" s="508"/>
      <c r="BI187" s="508"/>
      <c r="BJ187" s="508"/>
      <c r="BK187" s="508"/>
      <c r="BL187" s="508"/>
      <c r="BM187" s="508"/>
      <c r="BN187" s="508"/>
      <c r="BO187" s="508"/>
      <c r="BP187" s="508"/>
      <c r="BQ187" s="508"/>
      <c r="BR187" s="508"/>
      <c r="BS187" s="508"/>
      <c r="BT187" s="508"/>
      <c r="BU187" s="508"/>
      <c r="BV187" s="508"/>
      <c r="BW187" s="508"/>
      <c r="BX187" s="508">
        <f>D187</f>
        <v>186540105159</v>
      </c>
      <c r="BY187" s="508"/>
      <c r="BZ187" s="508"/>
      <c r="CA187" s="508"/>
      <c r="CB187" s="508"/>
      <c r="CC187" s="508"/>
      <c r="CD187" s="508"/>
      <c r="CE187" s="508"/>
      <c r="CF187" s="508"/>
      <c r="CG187" s="508"/>
      <c r="CH187" s="508"/>
      <c r="CI187" s="508"/>
      <c r="CJ187" s="508"/>
      <c r="CK187" s="508"/>
      <c r="CL187" s="508"/>
      <c r="CM187" s="508"/>
      <c r="CN187" s="508"/>
      <c r="CO187" s="508"/>
      <c r="CP187" s="508"/>
      <c r="CQ187" s="508"/>
      <c r="CR187" s="508"/>
      <c r="CS187" s="508"/>
      <c r="CT187" s="508"/>
      <c r="CU187" s="508"/>
      <c r="CV187" s="508"/>
      <c r="CW187" s="508"/>
      <c r="CX187" s="509"/>
      <c r="CY187" s="509"/>
      <c r="CZ187" s="509"/>
      <c r="DA187" s="510"/>
      <c r="DB187" s="511"/>
      <c r="DC187" s="511"/>
      <c r="DD187" s="511"/>
      <c r="DE187" s="511"/>
      <c r="DF187" s="511"/>
      <c r="DG187" s="511"/>
      <c r="DH187" s="511"/>
      <c r="DI187" s="511"/>
      <c r="DJ187" s="511"/>
      <c r="DK187" s="501">
        <f t="shared" si="27"/>
        <v>186540105159</v>
      </c>
      <c r="DL187" s="502">
        <f t="shared" si="28"/>
        <v>0</v>
      </c>
      <c r="DM187" s="503">
        <f>SUM(F187:DJ187)</f>
        <v>186540105159</v>
      </c>
      <c r="DN187" s="404">
        <f>+DM187-E180-D180</f>
        <v>164640379132</v>
      </c>
      <c r="DO187" s="404">
        <f>D187-E187-DK187</f>
        <v>0</v>
      </c>
      <c r="DY187" s="504"/>
    </row>
    <row r="188" spans="1:129" ht="18" customHeight="1" x14ac:dyDescent="0.5">
      <c r="A188" s="399" t="str">
        <f t="shared" si="25"/>
        <v>70</v>
      </c>
      <c r="B188" s="493">
        <v>700002</v>
      </c>
      <c r="C188" s="494" t="s">
        <v>961</v>
      </c>
      <c r="D188" s="506">
        <v>91790669031</v>
      </c>
      <c r="E188" s="495">
        <v>0</v>
      </c>
      <c r="F188" s="507"/>
      <c r="G188" s="507"/>
      <c r="H188" s="507"/>
      <c r="I188" s="507"/>
      <c r="J188" s="507"/>
      <c r="K188" s="508"/>
      <c r="L188" s="508"/>
      <c r="M188" s="508"/>
      <c r="N188" s="508"/>
      <c r="O188" s="508"/>
      <c r="P188" s="508"/>
      <c r="Q188" s="508"/>
      <c r="R188" s="508"/>
      <c r="S188" s="508"/>
      <c r="T188" s="508"/>
      <c r="U188" s="508"/>
      <c r="V188" s="508"/>
      <c r="W188" s="508"/>
      <c r="X188" s="508"/>
      <c r="Y188" s="508"/>
      <c r="Z188" s="508"/>
      <c r="AA188" s="508"/>
      <c r="AB188" s="508"/>
      <c r="AC188" s="508"/>
      <c r="AD188" s="508"/>
      <c r="AE188" s="508"/>
      <c r="AF188" s="508"/>
      <c r="AG188" s="508"/>
      <c r="AH188" s="508"/>
      <c r="AI188" s="508"/>
      <c r="AJ188" s="508"/>
      <c r="AK188" s="508"/>
      <c r="AL188" s="508"/>
      <c r="AM188" s="508"/>
      <c r="AN188" s="508"/>
      <c r="AO188" s="508"/>
      <c r="AP188" s="508"/>
      <c r="AQ188" s="508"/>
      <c r="AR188" s="508"/>
      <c r="AS188" s="508"/>
      <c r="AT188" s="508"/>
      <c r="AU188" s="508"/>
      <c r="AV188" s="508"/>
      <c r="AW188" s="508"/>
      <c r="AX188" s="508"/>
      <c r="AY188" s="508"/>
      <c r="AZ188" s="508"/>
      <c r="BA188" s="508"/>
      <c r="BB188" s="508"/>
      <c r="BC188" s="508"/>
      <c r="BD188" s="508"/>
      <c r="BE188" s="508"/>
      <c r="BF188" s="508"/>
      <c r="BG188" s="508"/>
      <c r="BH188" s="508"/>
      <c r="BI188" s="508"/>
      <c r="BJ188" s="508"/>
      <c r="BK188" s="508"/>
      <c r="BL188" s="508"/>
      <c r="BM188" s="508"/>
      <c r="BN188" s="508"/>
      <c r="BO188" s="508"/>
      <c r="BP188" s="508"/>
      <c r="BQ188" s="508"/>
      <c r="BR188" s="508"/>
      <c r="BS188" s="508"/>
      <c r="BT188" s="508"/>
      <c r="BU188" s="508"/>
      <c r="BV188" s="508"/>
      <c r="BW188" s="508"/>
      <c r="BX188" s="508">
        <f>D188</f>
        <v>91790669031</v>
      </c>
      <c r="BY188" s="508"/>
      <c r="BZ188" s="508"/>
      <c r="CA188" s="508"/>
      <c r="CB188" s="508"/>
      <c r="CC188" s="508"/>
      <c r="CD188" s="508"/>
      <c r="CE188" s="508"/>
      <c r="CF188" s="508"/>
      <c r="CG188" s="508"/>
      <c r="CH188" s="508"/>
      <c r="CI188" s="508"/>
      <c r="CJ188" s="508"/>
      <c r="CK188" s="508"/>
      <c r="CL188" s="508"/>
      <c r="CM188" s="508"/>
      <c r="CN188" s="508"/>
      <c r="CO188" s="508"/>
      <c r="CP188" s="508"/>
      <c r="CQ188" s="508"/>
      <c r="CR188" s="508"/>
      <c r="CS188" s="508"/>
      <c r="CT188" s="508"/>
      <c r="CU188" s="508"/>
      <c r="CV188" s="508"/>
      <c r="CW188" s="508"/>
      <c r="CX188" s="509"/>
      <c r="CY188" s="509"/>
      <c r="CZ188" s="509"/>
      <c r="DA188" s="510"/>
      <c r="DB188" s="511"/>
      <c r="DC188" s="511"/>
      <c r="DD188" s="511"/>
      <c r="DE188" s="511"/>
      <c r="DF188" s="511"/>
      <c r="DG188" s="511"/>
      <c r="DH188" s="511"/>
      <c r="DI188" s="511"/>
      <c r="DJ188" s="511"/>
      <c r="DK188" s="501">
        <f t="shared" si="27"/>
        <v>91790669031</v>
      </c>
      <c r="DL188" s="502">
        <f t="shared" si="28"/>
        <v>0</v>
      </c>
      <c r="DM188" s="503">
        <f>SUM(F188:DJ188)</f>
        <v>91790669031</v>
      </c>
      <c r="DN188" s="404">
        <f>+DM188-E181-D181</f>
        <v>-40873574861</v>
      </c>
      <c r="DO188" s="404">
        <f>D188-E188-DK188</f>
        <v>0</v>
      </c>
      <c r="DY188" s="504"/>
    </row>
    <row r="189" spans="1:129" ht="18" customHeight="1" x14ac:dyDescent="0.5">
      <c r="A189" s="399">
        <v>70</v>
      </c>
      <c r="B189" s="493">
        <v>700003</v>
      </c>
      <c r="C189" s="494" t="s">
        <v>962</v>
      </c>
      <c r="D189" s="506">
        <v>210000</v>
      </c>
      <c r="E189" s="495">
        <v>0</v>
      </c>
      <c r="F189" s="507"/>
      <c r="G189" s="507"/>
      <c r="H189" s="507"/>
      <c r="I189" s="507"/>
      <c r="J189" s="507"/>
      <c r="K189" s="508"/>
      <c r="L189" s="508"/>
      <c r="M189" s="508"/>
      <c r="N189" s="508"/>
      <c r="O189" s="508"/>
      <c r="P189" s="508"/>
      <c r="Q189" s="508"/>
      <c r="R189" s="508"/>
      <c r="S189" s="508"/>
      <c r="T189" s="508"/>
      <c r="U189" s="508"/>
      <c r="V189" s="508"/>
      <c r="W189" s="508"/>
      <c r="X189" s="508"/>
      <c r="Y189" s="508"/>
      <c r="Z189" s="508"/>
      <c r="AA189" s="508"/>
      <c r="AB189" s="508"/>
      <c r="AC189" s="508"/>
      <c r="AD189" s="508"/>
      <c r="AE189" s="508"/>
      <c r="AF189" s="508"/>
      <c r="AG189" s="508"/>
      <c r="AH189" s="508"/>
      <c r="AI189" s="508"/>
      <c r="AJ189" s="508"/>
      <c r="AK189" s="508"/>
      <c r="AL189" s="508"/>
      <c r="AM189" s="508"/>
      <c r="AN189" s="508"/>
      <c r="AO189" s="508"/>
      <c r="AP189" s="508"/>
      <c r="AQ189" s="508"/>
      <c r="AR189" s="508"/>
      <c r="AS189" s="508"/>
      <c r="AT189" s="508"/>
      <c r="AU189" s="508"/>
      <c r="AV189" s="508"/>
      <c r="AW189" s="508"/>
      <c r="AX189" s="508"/>
      <c r="AY189" s="508"/>
      <c r="AZ189" s="508"/>
      <c r="BA189" s="508"/>
      <c r="BB189" s="508"/>
      <c r="BC189" s="508"/>
      <c r="BD189" s="508"/>
      <c r="BE189" s="508"/>
      <c r="BF189" s="508"/>
      <c r="BG189" s="508"/>
      <c r="BH189" s="508"/>
      <c r="BI189" s="508"/>
      <c r="BJ189" s="508"/>
      <c r="BK189" s="508"/>
      <c r="BL189" s="508"/>
      <c r="BM189" s="508"/>
      <c r="BN189" s="508"/>
      <c r="BO189" s="508"/>
      <c r="BP189" s="508"/>
      <c r="BQ189" s="508"/>
      <c r="BR189" s="508"/>
      <c r="BS189" s="508"/>
      <c r="BT189" s="508"/>
      <c r="BU189" s="508"/>
      <c r="BV189" s="508"/>
      <c r="BW189" s="508"/>
      <c r="BX189" s="570">
        <f>D189</f>
        <v>210000</v>
      </c>
      <c r="BY189" s="508"/>
      <c r="BZ189" s="508"/>
      <c r="CA189" s="508"/>
      <c r="CB189" s="508"/>
      <c r="CC189" s="508"/>
      <c r="CD189" s="508"/>
      <c r="CE189" s="508"/>
      <c r="CF189" s="508"/>
      <c r="CG189" s="508"/>
      <c r="CH189" s="508"/>
      <c r="CI189" s="508"/>
      <c r="CJ189" s="508"/>
      <c r="CK189" s="508"/>
      <c r="CL189" s="508"/>
      <c r="CM189" s="508"/>
      <c r="CN189" s="508"/>
      <c r="CO189" s="508"/>
      <c r="CP189" s="508"/>
      <c r="CQ189" s="508"/>
      <c r="CR189" s="508"/>
      <c r="CS189" s="508"/>
      <c r="CT189" s="508"/>
      <c r="CU189" s="508"/>
      <c r="CV189" s="508"/>
      <c r="CW189" s="508"/>
      <c r="CX189" s="509"/>
      <c r="CY189" s="509"/>
      <c r="CZ189" s="509"/>
      <c r="DA189" s="510"/>
      <c r="DB189" s="511"/>
      <c r="DC189" s="511"/>
      <c r="DD189" s="511"/>
      <c r="DE189" s="511"/>
      <c r="DF189" s="511"/>
      <c r="DG189" s="511"/>
      <c r="DH189" s="511"/>
      <c r="DI189" s="511"/>
      <c r="DJ189" s="511"/>
      <c r="DK189" s="501">
        <f t="shared" si="27"/>
        <v>210000</v>
      </c>
      <c r="DL189" s="502">
        <f t="shared" si="28"/>
        <v>0</v>
      </c>
      <c r="DM189" s="503"/>
      <c r="DY189" s="504"/>
    </row>
    <row r="190" spans="1:129" ht="18" customHeight="1" x14ac:dyDescent="0.5">
      <c r="A190" s="399" t="str">
        <f t="shared" si="25"/>
        <v>70</v>
      </c>
      <c r="B190" s="493">
        <v>700004</v>
      </c>
      <c r="C190" s="494" t="s">
        <v>963</v>
      </c>
      <c r="D190" s="506">
        <v>256193821640</v>
      </c>
      <c r="E190" s="495">
        <v>0</v>
      </c>
      <c r="F190" s="507"/>
      <c r="G190" s="507"/>
      <c r="H190" s="507"/>
      <c r="I190" s="507"/>
      <c r="J190" s="507"/>
      <c r="K190" s="508"/>
      <c r="L190" s="508"/>
      <c r="M190" s="508"/>
      <c r="N190" s="508"/>
      <c r="O190" s="508"/>
      <c r="P190" s="508"/>
      <c r="Q190" s="508"/>
      <c r="R190" s="508"/>
      <c r="S190" s="508"/>
      <c r="T190" s="508"/>
      <c r="U190" s="508"/>
      <c r="V190" s="508"/>
      <c r="W190" s="508"/>
      <c r="X190" s="508"/>
      <c r="Y190" s="508"/>
      <c r="Z190" s="508"/>
      <c r="AA190" s="508"/>
      <c r="AB190" s="508"/>
      <c r="AC190" s="508"/>
      <c r="AD190" s="508"/>
      <c r="AE190" s="508"/>
      <c r="AF190" s="508"/>
      <c r="AG190" s="508"/>
      <c r="AH190" s="508"/>
      <c r="AI190" s="508"/>
      <c r="AJ190" s="508"/>
      <c r="AK190" s="508"/>
      <c r="AL190" s="508"/>
      <c r="AM190" s="508"/>
      <c r="AN190" s="508"/>
      <c r="AO190" s="508"/>
      <c r="AP190" s="508"/>
      <c r="AQ190" s="508"/>
      <c r="AR190" s="508"/>
      <c r="AS190" s="508"/>
      <c r="AT190" s="508"/>
      <c r="AU190" s="508"/>
      <c r="AV190" s="508"/>
      <c r="AW190" s="508"/>
      <c r="AX190" s="508"/>
      <c r="AY190" s="508"/>
      <c r="AZ190" s="508"/>
      <c r="BA190" s="508"/>
      <c r="BB190" s="508"/>
      <c r="BC190" s="508"/>
      <c r="BD190" s="508"/>
      <c r="BE190" s="508"/>
      <c r="BF190" s="508"/>
      <c r="BG190" s="508"/>
      <c r="BH190" s="508"/>
      <c r="BI190" s="508"/>
      <c r="BJ190" s="508"/>
      <c r="BK190" s="508"/>
      <c r="BL190" s="508"/>
      <c r="BM190" s="508"/>
      <c r="BN190" s="508"/>
      <c r="BO190" s="508"/>
      <c r="BP190" s="508"/>
      <c r="BQ190" s="508"/>
      <c r="BR190" s="508"/>
      <c r="BS190" s="508"/>
      <c r="BT190" s="508"/>
      <c r="BU190" s="508"/>
      <c r="BV190" s="508"/>
      <c r="BW190" s="508"/>
      <c r="BX190" s="508"/>
      <c r="BY190" s="508">
        <f>D190</f>
        <v>256193821640</v>
      </c>
      <c r="BZ190" s="508"/>
      <c r="CA190" s="508"/>
      <c r="CB190" s="508"/>
      <c r="CC190" s="508"/>
      <c r="CD190" s="508"/>
      <c r="CE190" s="508"/>
      <c r="CF190" s="508"/>
      <c r="CG190" s="508"/>
      <c r="CH190" s="508"/>
      <c r="CI190" s="508"/>
      <c r="CJ190" s="508"/>
      <c r="CK190" s="508"/>
      <c r="CL190" s="508"/>
      <c r="CM190" s="508"/>
      <c r="CN190" s="508"/>
      <c r="CO190" s="508"/>
      <c r="CP190" s="508"/>
      <c r="CQ190" s="508"/>
      <c r="CR190" s="508"/>
      <c r="CS190" s="508"/>
      <c r="CT190" s="508"/>
      <c r="CU190" s="508"/>
      <c r="CV190" s="508"/>
      <c r="CW190" s="508"/>
      <c r="CX190" s="509"/>
      <c r="CY190" s="509"/>
      <c r="CZ190" s="509"/>
      <c r="DA190" s="510"/>
      <c r="DB190" s="511"/>
      <c r="DC190" s="511"/>
      <c r="DD190" s="511"/>
      <c r="DE190" s="511"/>
      <c r="DF190" s="511"/>
      <c r="DG190" s="511"/>
      <c r="DH190" s="511"/>
      <c r="DI190" s="511"/>
      <c r="DJ190" s="511"/>
      <c r="DK190" s="501">
        <f t="shared" si="27"/>
        <v>256193821640</v>
      </c>
      <c r="DL190" s="502">
        <f t="shared" si="28"/>
        <v>0</v>
      </c>
      <c r="DM190" s="503">
        <f t="shared" ref="DM190:DM218" si="31">SUM(F190:DJ190)</f>
        <v>256193821640</v>
      </c>
      <c r="DN190" s="404">
        <f>+DM190-E182-D182</f>
        <v>256193821640</v>
      </c>
      <c r="DO190" s="404">
        <f t="shared" ref="DO190:DO218" si="32">D190-E190-DK190</f>
        <v>0</v>
      </c>
      <c r="DY190" s="504"/>
    </row>
    <row r="191" spans="1:129" ht="18" customHeight="1" x14ac:dyDescent="0.5">
      <c r="A191" s="399" t="str">
        <f t="shared" si="25"/>
        <v>70</v>
      </c>
      <c r="B191" s="493">
        <v>700005</v>
      </c>
      <c r="C191" s="494" t="s">
        <v>964</v>
      </c>
      <c r="D191" s="506">
        <v>142000000</v>
      </c>
      <c r="E191" s="495">
        <v>0</v>
      </c>
      <c r="F191" s="507"/>
      <c r="G191" s="507"/>
      <c r="H191" s="507"/>
      <c r="I191" s="507"/>
      <c r="J191" s="507"/>
      <c r="K191" s="508"/>
      <c r="L191" s="508"/>
      <c r="M191" s="508"/>
      <c r="N191" s="508"/>
      <c r="O191" s="508"/>
      <c r="P191" s="508"/>
      <c r="Q191" s="508"/>
      <c r="R191" s="508"/>
      <c r="S191" s="508"/>
      <c r="T191" s="508"/>
      <c r="U191" s="508"/>
      <c r="V191" s="508"/>
      <c r="W191" s="508"/>
      <c r="X191" s="508"/>
      <c r="Y191" s="508"/>
      <c r="Z191" s="508"/>
      <c r="AA191" s="508"/>
      <c r="AB191" s="508"/>
      <c r="AC191" s="508"/>
      <c r="AD191" s="508"/>
      <c r="AE191" s="508"/>
      <c r="AF191" s="508"/>
      <c r="AG191" s="508"/>
      <c r="AH191" s="508"/>
      <c r="AI191" s="508"/>
      <c r="AJ191" s="508"/>
      <c r="AK191" s="508"/>
      <c r="AL191" s="508"/>
      <c r="AM191" s="508"/>
      <c r="AN191" s="508"/>
      <c r="AO191" s="508"/>
      <c r="AP191" s="508"/>
      <c r="AQ191" s="508"/>
      <c r="AR191" s="508"/>
      <c r="AS191" s="508"/>
      <c r="AT191" s="508"/>
      <c r="AU191" s="508"/>
      <c r="AV191" s="508"/>
      <c r="AW191" s="508"/>
      <c r="AX191" s="508"/>
      <c r="AY191" s="508"/>
      <c r="AZ191" s="508"/>
      <c r="BA191" s="508"/>
      <c r="BB191" s="508"/>
      <c r="BC191" s="508"/>
      <c r="BD191" s="508"/>
      <c r="BE191" s="508"/>
      <c r="BF191" s="508"/>
      <c r="BG191" s="508"/>
      <c r="BH191" s="508"/>
      <c r="BI191" s="508"/>
      <c r="BJ191" s="508"/>
      <c r="BK191" s="508"/>
      <c r="BL191" s="508"/>
      <c r="BM191" s="508"/>
      <c r="BN191" s="508"/>
      <c r="BO191" s="508"/>
      <c r="BP191" s="508"/>
      <c r="BQ191" s="508"/>
      <c r="BR191" s="508"/>
      <c r="BS191" s="508"/>
      <c r="BT191" s="508"/>
      <c r="BU191" s="508"/>
      <c r="BV191" s="508"/>
      <c r="BW191" s="508"/>
      <c r="BX191" s="508"/>
      <c r="BY191" s="508"/>
      <c r="BZ191" s="508">
        <f>D191</f>
        <v>142000000</v>
      </c>
      <c r="CA191" s="508"/>
      <c r="CB191" s="508"/>
      <c r="CC191" s="508"/>
      <c r="CD191" s="508"/>
      <c r="CE191" s="508"/>
      <c r="CF191" s="508"/>
      <c r="CG191" s="508"/>
      <c r="CH191" s="508"/>
      <c r="CI191" s="508"/>
      <c r="CJ191" s="508"/>
      <c r="CK191" s="508"/>
      <c r="CL191" s="508"/>
      <c r="CM191" s="508"/>
      <c r="CN191" s="508"/>
      <c r="CO191" s="508"/>
      <c r="CP191" s="508"/>
      <c r="CQ191" s="508"/>
      <c r="CR191" s="508"/>
      <c r="CS191" s="508"/>
      <c r="CT191" s="508"/>
      <c r="CU191" s="508"/>
      <c r="CV191" s="508"/>
      <c r="CW191" s="508"/>
      <c r="CX191" s="509"/>
      <c r="CY191" s="509"/>
      <c r="CZ191" s="509"/>
      <c r="DA191" s="510"/>
      <c r="DB191" s="511"/>
      <c r="DC191" s="511"/>
      <c r="DD191" s="511"/>
      <c r="DE191" s="511"/>
      <c r="DF191" s="511"/>
      <c r="DG191" s="511"/>
      <c r="DH191" s="511"/>
      <c r="DI191" s="511"/>
      <c r="DJ191" s="511"/>
      <c r="DK191" s="501">
        <f t="shared" si="27"/>
        <v>142000000</v>
      </c>
      <c r="DL191" s="502">
        <f t="shared" si="28"/>
        <v>0</v>
      </c>
      <c r="DM191" s="503">
        <f t="shared" si="31"/>
        <v>142000000</v>
      </c>
      <c r="DN191" s="404">
        <f>+DM191-E183-D183</f>
        <v>142000000</v>
      </c>
      <c r="DO191" s="404">
        <f t="shared" si="32"/>
        <v>0</v>
      </c>
      <c r="DY191" s="504"/>
    </row>
    <row r="192" spans="1:129" ht="18" customHeight="1" x14ac:dyDescent="0.5">
      <c r="A192" s="399" t="str">
        <f t="shared" si="25"/>
        <v>70</v>
      </c>
      <c r="B192" s="493">
        <v>700006</v>
      </c>
      <c r="C192" s="494" t="s">
        <v>965</v>
      </c>
      <c r="D192" s="506">
        <v>2883617015</v>
      </c>
      <c r="E192" s="495">
        <v>0</v>
      </c>
      <c r="F192" s="507"/>
      <c r="G192" s="507"/>
      <c r="H192" s="507"/>
      <c r="I192" s="507"/>
      <c r="J192" s="507"/>
      <c r="K192" s="508"/>
      <c r="L192" s="508"/>
      <c r="M192" s="508"/>
      <c r="N192" s="508"/>
      <c r="O192" s="508"/>
      <c r="P192" s="508"/>
      <c r="Q192" s="508"/>
      <c r="R192" s="508"/>
      <c r="S192" s="508"/>
      <c r="T192" s="508"/>
      <c r="U192" s="508"/>
      <c r="V192" s="508"/>
      <c r="W192" s="508"/>
      <c r="X192" s="508"/>
      <c r="Y192" s="508"/>
      <c r="Z192" s="508"/>
      <c r="AA192" s="508"/>
      <c r="AB192" s="508"/>
      <c r="AC192" s="508"/>
      <c r="AD192" s="508"/>
      <c r="AE192" s="508"/>
      <c r="AF192" s="508"/>
      <c r="AG192" s="508"/>
      <c r="AH192" s="508"/>
      <c r="AI192" s="508"/>
      <c r="AJ192" s="508"/>
      <c r="AK192" s="508"/>
      <c r="AL192" s="508"/>
      <c r="AM192" s="508"/>
      <c r="AN192" s="508"/>
      <c r="AO192" s="508"/>
      <c r="AP192" s="508"/>
      <c r="AQ192" s="508"/>
      <c r="AR192" s="508"/>
      <c r="AS192" s="508"/>
      <c r="AT192" s="508"/>
      <c r="AU192" s="508"/>
      <c r="AV192" s="508"/>
      <c r="AW192" s="508"/>
      <c r="AX192" s="508"/>
      <c r="AY192" s="508"/>
      <c r="AZ192" s="508"/>
      <c r="BA192" s="508"/>
      <c r="BB192" s="508"/>
      <c r="BC192" s="508"/>
      <c r="BD192" s="508"/>
      <c r="BE192" s="508"/>
      <c r="BF192" s="508"/>
      <c r="BG192" s="508"/>
      <c r="BH192" s="508"/>
      <c r="BI192" s="508"/>
      <c r="BJ192" s="508"/>
      <c r="BK192" s="508"/>
      <c r="BL192" s="508"/>
      <c r="BM192" s="508"/>
      <c r="BN192" s="508"/>
      <c r="BO192" s="508"/>
      <c r="BP192" s="508"/>
      <c r="BQ192" s="508"/>
      <c r="BR192" s="508"/>
      <c r="BS192" s="508"/>
      <c r="BT192" s="508"/>
      <c r="BU192" s="508"/>
      <c r="BV192" s="508"/>
      <c r="BW192" s="508"/>
      <c r="BX192" s="508"/>
      <c r="BY192" s="508"/>
      <c r="BZ192" s="508">
        <f>D192</f>
        <v>2883617015</v>
      </c>
      <c r="CA192" s="508"/>
      <c r="CB192" s="508"/>
      <c r="CC192" s="508"/>
      <c r="CD192" s="508"/>
      <c r="CE192" s="508"/>
      <c r="CF192" s="508"/>
      <c r="CG192" s="508"/>
      <c r="CH192" s="508"/>
      <c r="CI192" s="508"/>
      <c r="CJ192" s="508"/>
      <c r="CK192" s="508"/>
      <c r="CL192" s="508"/>
      <c r="CM192" s="508"/>
      <c r="CN192" s="508"/>
      <c r="CO192" s="508"/>
      <c r="CP192" s="508"/>
      <c r="CQ192" s="508"/>
      <c r="CR192" s="508"/>
      <c r="CS192" s="508"/>
      <c r="CT192" s="508"/>
      <c r="CU192" s="508"/>
      <c r="CV192" s="508"/>
      <c r="CW192" s="508"/>
      <c r="CX192" s="509"/>
      <c r="CY192" s="509"/>
      <c r="CZ192" s="509"/>
      <c r="DA192" s="510"/>
      <c r="DB192" s="511"/>
      <c r="DC192" s="511"/>
      <c r="DD192" s="511"/>
      <c r="DE192" s="511"/>
      <c r="DF192" s="511"/>
      <c r="DG192" s="511"/>
      <c r="DH192" s="511"/>
      <c r="DI192" s="511"/>
      <c r="DJ192" s="511"/>
      <c r="DK192" s="501">
        <f t="shared" si="27"/>
        <v>2883617015</v>
      </c>
      <c r="DL192" s="502">
        <f t="shared" si="28"/>
        <v>0</v>
      </c>
      <c r="DM192" s="503">
        <f t="shared" si="31"/>
        <v>2883617015</v>
      </c>
      <c r="DN192" s="404">
        <f>+DM192-E184-D184</f>
        <v>2883562018</v>
      </c>
      <c r="DO192" s="404">
        <f t="shared" si="32"/>
        <v>0</v>
      </c>
      <c r="DY192" s="504"/>
    </row>
    <row r="193" spans="1:129" ht="18" customHeight="1" x14ac:dyDescent="0.5">
      <c r="A193" s="399" t="str">
        <f t="shared" si="25"/>
        <v>70</v>
      </c>
      <c r="B193" s="493">
        <v>700007</v>
      </c>
      <c r="C193" s="494" t="s">
        <v>966</v>
      </c>
      <c r="D193" s="506">
        <v>44416859231</v>
      </c>
      <c r="E193" s="495">
        <v>0</v>
      </c>
      <c r="F193" s="507"/>
      <c r="G193" s="507"/>
      <c r="H193" s="507"/>
      <c r="I193" s="507"/>
      <c r="J193" s="507"/>
      <c r="K193" s="508"/>
      <c r="L193" s="508"/>
      <c r="M193" s="508"/>
      <c r="N193" s="508"/>
      <c r="O193" s="508"/>
      <c r="P193" s="508"/>
      <c r="Q193" s="508"/>
      <c r="R193" s="508"/>
      <c r="S193" s="508"/>
      <c r="T193" s="508"/>
      <c r="U193" s="508"/>
      <c r="V193" s="508"/>
      <c r="W193" s="508"/>
      <c r="X193" s="508"/>
      <c r="Y193" s="508"/>
      <c r="Z193" s="508"/>
      <c r="AA193" s="508"/>
      <c r="AB193" s="508"/>
      <c r="AC193" s="508"/>
      <c r="AD193" s="508"/>
      <c r="AE193" s="508"/>
      <c r="AF193" s="508"/>
      <c r="AG193" s="508"/>
      <c r="AH193" s="508"/>
      <c r="AI193" s="508"/>
      <c r="AJ193" s="508"/>
      <c r="AK193" s="508"/>
      <c r="AL193" s="508"/>
      <c r="AM193" s="508"/>
      <c r="AN193" s="508"/>
      <c r="AO193" s="508"/>
      <c r="AP193" s="508"/>
      <c r="AQ193" s="508"/>
      <c r="AR193" s="508"/>
      <c r="AS193" s="508"/>
      <c r="AT193" s="508"/>
      <c r="AU193" s="508"/>
      <c r="AV193" s="508"/>
      <c r="AW193" s="508"/>
      <c r="AX193" s="508"/>
      <c r="AY193" s="508"/>
      <c r="AZ193" s="508"/>
      <c r="BA193" s="508"/>
      <c r="BB193" s="508"/>
      <c r="BC193" s="508"/>
      <c r="BD193" s="508"/>
      <c r="BE193" s="508"/>
      <c r="BF193" s="508"/>
      <c r="BG193" s="508"/>
      <c r="BH193" s="508"/>
      <c r="BI193" s="508"/>
      <c r="BJ193" s="508"/>
      <c r="BK193" s="508"/>
      <c r="BL193" s="508"/>
      <c r="BM193" s="508"/>
      <c r="BN193" s="508"/>
      <c r="BO193" s="508"/>
      <c r="BP193" s="508"/>
      <c r="BQ193" s="508"/>
      <c r="BR193" s="508"/>
      <c r="BS193" s="508"/>
      <c r="BT193" s="508"/>
      <c r="BU193" s="508"/>
      <c r="BV193" s="508"/>
      <c r="BW193" s="508"/>
      <c r="BX193" s="508"/>
      <c r="BY193" s="508"/>
      <c r="BZ193" s="508"/>
      <c r="CA193" s="508"/>
      <c r="CB193" s="508"/>
      <c r="CC193" s="508">
        <f>D193</f>
        <v>44416859231</v>
      </c>
      <c r="CD193" s="508"/>
      <c r="CE193" s="508"/>
      <c r="CF193" s="508"/>
      <c r="CG193" s="508"/>
      <c r="CH193" s="508"/>
      <c r="CI193" s="508"/>
      <c r="CJ193" s="508"/>
      <c r="CK193" s="508"/>
      <c r="CL193" s="508"/>
      <c r="CM193" s="508"/>
      <c r="CN193" s="508"/>
      <c r="CO193" s="508"/>
      <c r="CP193" s="508"/>
      <c r="CQ193" s="508"/>
      <c r="CR193" s="508"/>
      <c r="CS193" s="508"/>
      <c r="CT193" s="508"/>
      <c r="CU193" s="508"/>
      <c r="CV193" s="508"/>
      <c r="CW193" s="508"/>
      <c r="CX193" s="509"/>
      <c r="CY193" s="509"/>
      <c r="CZ193" s="509"/>
      <c r="DA193" s="510"/>
      <c r="DB193" s="511"/>
      <c r="DC193" s="511"/>
      <c r="DD193" s="511"/>
      <c r="DE193" s="511"/>
      <c r="DF193" s="511"/>
      <c r="DG193" s="511"/>
      <c r="DH193" s="511"/>
      <c r="DI193" s="511"/>
      <c r="DJ193" s="511"/>
      <c r="DK193" s="501">
        <f t="shared" si="27"/>
        <v>44416859231</v>
      </c>
      <c r="DL193" s="502">
        <f t="shared" si="28"/>
        <v>0</v>
      </c>
      <c r="DM193" s="503">
        <f t="shared" si="31"/>
        <v>44416859231</v>
      </c>
      <c r="DN193" s="404">
        <f>+DM193-E185-D185</f>
        <v>31038606500</v>
      </c>
      <c r="DO193" s="404">
        <f t="shared" si="32"/>
        <v>0</v>
      </c>
      <c r="DY193" s="504"/>
    </row>
    <row r="194" spans="1:129" ht="18" customHeight="1" x14ac:dyDescent="0.5">
      <c r="A194" s="399" t="str">
        <f t="shared" si="25"/>
        <v>70</v>
      </c>
      <c r="B194" s="493">
        <v>700009</v>
      </c>
      <c r="C194" s="494" t="s">
        <v>967</v>
      </c>
      <c r="D194" s="506">
        <v>30811242366</v>
      </c>
      <c r="E194" s="495">
        <v>0</v>
      </c>
      <c r="F194" s="507"/>
      <c r="G194" s="507"/>
      <c r="H194" s="507"/>
      <c r="I194" s="507"/>
      <c r="J194" s="507"/>
      <c r="K194" s="508"/>
      <c r="L194" s="508"/>
      <c r="M194" s="508"/>
      <c r="N194" s="508"/>
      <c r="O194" s="508"/>
      <c r="P194" s="508"/>
      <c r="Q194" s="508"/>
      <c r="R194" s="508"/>
      <c r="S194" s="508"/>
      <c r="T194" s="508"/>
      <c r="U194" s="508"/>
      <c r="V194" s="508"/>
      <c r="W194" s="508"/>
      <c r="X194" s="508"/>
      <c r="Y194" s="508"/>
      <c r="Z194" s="508"/>
      <c r="AA194" s="508"/>
      <c r="AB194" s="508"/>
      <c r="AC194" s="508"/>
      <c r="AD194" s="508"/>
      <c r="AE194" s="508"/>
      <c r="AF194" s="508"/>
      <c r="AG194" s="508"/>
      <c r="AH194" s="508"/>
      <c r="AI194" s="508"/>
      <c r="AJ194" s="508"/>
      <c r="AK194" s="508"/>
      <c r="AL194" s="508"/>
      <c r="AM194" s="508"/>
      <c r="AN194" s="508"/>
      <c r="AO194" s="508"/>
      <c r="AP194" s="508"/>
      <c r="AQ194" s="508"/>
      <c r="AR194" s="508"/>
      <c r="AS194" s="508"/>
      <c r="AT194" s="508"/>
      <c r="AU194" s="508"/>
      <c r="AV194" s="508"/>
      <c r="AW194" s="508"/>
      <c r="AX194" s="508"/>
      <c r="AY194" s="508"/>
      <c r="AZ194" s="508"/>
      <c r="BA194" s="508"/>
      <c r="BB194" s="508"/>
      <c r="BC194" s="508"/>
      <c r="BD194" s="508"/>
      <c r="BE194" s="508"/>
      <c r="BF194" s="508"/>
      <c r="BG194" s="508"/>
      <c r="BH194" s="508"/>
      <c r="BI194" s="508"/>
      <c r="BJ194" s="508"/>
      <c r="BK194" s="508"/>
      <c r="BL194" s="508"/>
      <c r="BM194" s="508"/>
      <c r="BN194" s="508"/>
      <c r="BO194" s="508"/>
      <c r="BP194" s="508"/>
      <c r="BQ194" s="508"/>
      <c r="BR194" s="508"/>
      <c r="BS194" s="508"/>
      <c r="BT194" s="508"/>
      <c r="BU194" s="508"/>
      <c r="BV194" s="508"/>
      <c r="BW194" s="508"/>
      <c r="BX194" s="508"/>
      <c r="BY194" s="508"/>
      <c r="BZ194" s="508">
        <f>D194</f>
        <v>30811242366</v>
      </c>
      <c r="CA194" s="508"/>
      <c r="CB194" s="508"/>
      <c r="CC194" s="508"/>
      <c r="CD194" s="508"/>
      <c r="CE194" s="508"/>
      <c r="CF194" s="508"/>
      <c r="CG194" s="508"/>
      <c r="CH194" s="508"/>
      <c r="CI194" s="508"/>
      <c r="CJ194" s="508"/>
      <c r="CK194" s="508"/>
      <c r="CL194" s="508"/>
      <c r="CM194" s="508"/>
      <c r="CN194" s="508"/>
      <c r="CO194" s="508"/>
      <c r="CP194" s="508"/>
      <c r="CQ194" s="508"/>
      <c r="CR194" s="508"/>
      <c r="CS194" s="508"/>
      <c r="CT194" s="508"/>
      <c r="CU194" s="508"/>
      <c r="CV194" s="508"/>
      <c r="CW194" s="508"/>
      <c r="CX194" s="509"/>
      <c r="CY194" s="509"/>
      <c r="CZ194" s="509"/>
      <c r="DA194" s="510"/>
      <c r="DB194" s="511"/>
      <c r="DC194" s="511"/>
      <c r="DD194" s="511"/>
      <c r="DE194" s="511"/>
      <c r="DF194" s="511"/>
      <c r="DG194" s="511"/>
      <c r="DH194" s="511"/>
      <c r="DI194" s="511"/>
      <c r="DJ194" s="511"/>
      <c r="DK194" s="501">
        <f t="shared" si="27"/>
        <v>30811242366</v>
      </c>
      <c r="DL194" s="502">
        <f t="shared" si="28"/>
        <v>0</v>
      </c>
      <c r="DM194" s="503">
        <f t="shared" si="31"/>
        <v>30811242366</v>
      </c>
      <c r="DN194" s="404">
        <f>+DM194-E187-D187</f>
        <v>-155728862793</v>
      </c>
      <c r="DO194" s="404">
        <f t="shared" si="32"/>
        <v>0</v>
      </c>
      <c r="DY194" s="504"/>
    </row>
    <row r="195" spans="1:129" ht="18" customHeight="1" x14ac:dyDescent="0.5">
      <c r="A195" s="399" t="str">
        <f t="shared" si="25"/>
        <v>70</v>
      </c>
      <c r="B195" s="493">
        <v>700010</v>
      </c>
      <c r="C195" s="494" t="s">
        <v>968</v>
      </c>
      <c r="D195" s="506">
        <v>65581214169</v>
      </c>
      <c r="E195" s="495">
        <v>0</v>
      </c>
      <c r="F195" s="507"/>
      <c r="G195" s="507"/>
      <c r="H195" s="507"/>
      <c r="I195" s="507"/>
      <c r="J195" s="507"/>
      <c r="K195" s="508"/>
      <c r="L195" s="508"/>
      <c r="M195" s="508"/>
      <c r="N195" s="508"/>
      <c r="O195" s="508"/>
      <c r="P195" s="508"/>
      <c r="Q195" s="508"/>
      <c r="R195" s="508"/>
      <c r="S195" s="508"/>
      <c r="T195" s="508"/>
      <c r="U195" s="508"/>
      <c r="V195" s="508"/>
      <c r="W195" s="508"/>
      <c r="X195" s="508"/>
      <c r="Y195" s="508"/>
      <c r="Z195" s="508"/>
      <c r="AA195" s="508"/>
      <c r="AB195" s="508"/>
      <c r="AC195" s="508"/>
      <c r="AD195" s="508"/>
      <c r="AE195" s="508"/>
      <c r="AF195" s="508"/>
      <c r="AG195" s="508"/>
      <c r="AH195" s="508"/>
      <c r="AI195" s="508"/>
      <c r="AJ195" s="508"/>
      <c r="AK195" s="508"/>
      <c r="AL195" s="508"/>
      <c r="AM195" s="508"/>
      <c r="AN195" s="508"/>
      <c r="AO195" s="508"/>
      <c r="AP195" s="508"/>
      <c r="AQ195" s="508"/>
      <c r="AR195" s="508"/>
      <c r="AS195" s="508"/>
      <c r="AT195" s="508"/>
      <c r="AU195" s="508"/>
      <c r="AV195" s="508"/>
      <c r="AW195" s="508"/>
      <c r="AX195" s="508"/>
      <c r="AY195" s="508"/>
      <c r="AZ195" s="508"/>
      <c r="BA195" s="508"/>
      <c r="BB195" s="508"/>
      <c r="BC195" s="508"/>
      <c r="BD195" s="508"/>
      <c r="BE195" s="508"/>
      <c r="BF195" s="508"/>
      <c r="BG195" s="508"/>
      <c r="BH195" s="508"/>
      <c r="BI195" s="508"/>
      <c r="BJ195" s="508"/>
      <c r="BK195" s="508"/>
      <c r="BL195" s="508"/>
      <c r="BM195" s="508"/>
      <c r="BN195" s="508"/>
      <c r="BO195" s="508"/>
      <c r="BP195" s="508"/>
      <c r="BQ195" s="508"/>
      <c r="BR195" s="508"/>
      <c r="BS195" s="508"/>
      <c r="BT195" s="508"/>
      <c r="BU195" s="508"/>
      <c r="BV195" s="508"/>
      <c r="BW195" s="508"/>
      <c r="BX195" s="508"/>
      <c r="BY195" s="508"/>
      <c r="BZ195" s="508"/>
      <c r="CA195" s="508">
        <f>D195</f>
        <v>65581214169</v>
      </c>
      <c r="CB195" s="508"/>
      <c r="CC195" s="508"/>
      <c r="CD195" s="508"/>
      <c r="CE195" s="508"/>
      <c r="CF195" s="508"/>
      <c r="CG195" s="508"/>
      <c r="CH195" s="508"/>
      <c r="CI195" s="508"/>
      <c r="CJ195" s="508"/>
      <c r="CK195" s="508"/>
      <c r="CL195" s="508"/>
      <c r="CM195" s="508"/>
      <c r="CN195" s="508"/>
      <c r="CO195" s="508"/>
      <c r="CP195" s="508"/>
      <c r="CQ195" s="508"/>
      <c r="CR195" s="508"/>
      <c r="CS195" s="508"/>
      <c r="CT195" s="508"/>
      <c r="CU195" s="508"/>
      <c r="CV195" s="508"/>
      <c r="CW195" s="508"/>
      <c r="CX195" s="509"/>
      <c r="CY195" s="509"/>
      <c r="CZ195" s="509"/>
      <c r="DA195" s="510"/>
      <c r="DB195" s="511"/>
      <c r="DC195" s="511"/>
      <c r="DD195" s="511"/>
      <c r="DE195" s="511"/>
      <c r="DF195" s="511"/>
      <c r="DG195" s="511"/>
      <c r="DH195" s="511"/>
      <c r="DI195" s="511"/>
      <c r="DJ195" s="511"/>
      <c r="DK195" s="501">
        <f t="shared" si="27"/>
        <v>65581214169</v>
      </c>
      <c r="DL195" s="502">
        <f t="shared" si="28"/>
        <v>0</v>
      </c>
      <c r="DM195" s="503">
        <f t="shared" si="31"/>
        <v>65581214169</v>
      </c>
      <c r="DN195" s="404">
        <f>+DM195-E188-D188</f>
        <v>-26209454862</v>
      </c>
      <c r="DO195" s="404">
        <f t="shared" si="32"/>
        <v>0</v>
      </c>
      <c r="DY195" s="504"/>
    </row>
    <row r="196" spans="1:129" ht="18" customHeight="1" x14ac:dyDescent="0.5">
      <c r="A196" s="399" t="str">
        <f t="shared" si="25"/>
        <v>70</v>
      </c>
      <c r="B196" s="493">
        <v>700011</v>
      </c>
      <c r="C196" s="494" t="s">
        <v>969</v>
      </c>
      <c r="D196" s="506">
        <v>2493997943</v>
      </c>
      <c r="E196" s="495">
        <v>0</v>
      </c>
      <c r="F196" s="507"/>
      <c r="G196" s="507"/>
      <c r="H196" s="507"/>
      <c r="I196" s="507"/>
      <c r="J196" s="507"/>
      <c r="K196" s="508"/>
      <c r="L196" s="508"/>
      <c r="M196" s="508"/>
      <c r="N196" s="508"/>
      <c r="O196" s="508"/>
      <c r="P196" s="508"/>
      <c r="Q196" s="508"/>
      <c r="R196" s="508"/>
      <c r="S196" s="508"/>
      <c r="T196" s="508"/>
      <c r="U196" s="508"/>
      <c r="V196" s="508"/>
      <c r="W196" s="508"/>
      <c r="X196" s="508"/>
      <c r="Y196" s="508"/>
      <c r="Z196" s="508"/>
      <c r="AA196" s="508"/>
      <c r="AB196" s="508"/>
      <c r="AC196" s="508"/>
      <c r="AD196" s="508"/>
      <c r="AE196" s="508"/>
      <c r="AF196" s="508"/>
      <c r="AG196" s="508"/>
      <c r="AH196" s="508"/>
      <c r="AI196" s="508"/>
      <c r="AJ196" s="508"/>
      <c r="AK196" s="508"/>
      <c r="AL196" s="508"/>
      <c r="AM196" s="508"/>
      <c r="AN196" s="508"/>
      <c r="AO196" s="508"/>
      <c r="AP196" s="508"/>
      <c r="AQ196" s="508"/>
      <c r="AR196" s="508"/>
      <c r="AS196" s="508"/>
      <c r="AT196" s="508"/>
      <c r="AU196" s="508"/>
      <c r="AV196" s="508"/>
      <c r="AW196" s="508"/>
      <c r="AX196" s="508"/>
      <c r="AY196" s="508"/>
      <c r="AZ196" s="508"/>
      <c r="BA196" s="508"/>
      <c r="BB196" s="508"/>
      <c r="BC196" s="508"/>
      <c r="BD196" s="508"/>
      <c r="BE196" s="508"/>
      <c r="BF196" s="508"/>
      <c r="BG196" s="508"/>
      <c r="BH196" s="508"/>
      <c r="BI196" s="508"/>
      <c r="BJ196" s="508"/>
      <c r="BK196" s="508"/>
      <c r="BL196" s="508"/>
      <c r="BM196" s="508"/>
      <c r="BN196" s="508"/>
      <c r="BO196" s="508"/>
      <c r="BP196" s="508"/>
      <c r="BQ196" s="508"/>
      <c r="BR196" s="508"/>
      <c r="BS196" s="508"/>
      <c r="BT196" s="508"/>
      <c r="BU196" s="508"/>
      <c r="BV196" s="508"/>
      <c r="BW196" s="508"/>
      <c r="BX196" s="508"/>
      <c r="BY196" s="508"/>
      <c r="BZ196" s="508"/>
      <c r="CA196" s="508">
        <f>D196</f>
        <v>2493997943</v>
      </c>
      <c r="CB196" s="508"/>
      <c r="CC196" s="508"/>
      <c r="CD196" s="508"/>
      <c r="CE196" s="508"/>
      <c r="CF196" s="508"/>
      <c r="CG196" s="508"/>
      <c r="CH196" s="508"/>
      <c r="CI196" s="508"/>
      <c r="CJ196" s="508"/>
      <c r="CK196" s="508"/>
      <c r="CL196" s="508"/>
      <c r="CM196" s="508"/>
      <c r="CN196" s="508"/>
      <c r="CO196" s="508"/>
      <c r="CP196" s="508"/>
      <c r="CQ196" s="508"/>
      <c r="CR196" s="508"/>
      <c r="CS196" s="508"/>
      <c r="CT196" s="508"/>
      <c r="CU196" s="508"/>
      <c r="CV196" s="508"/>
      <c r="CW196" s="508"/>
      <c r="CX196" s="509"/>
      <c r="CY196" s="509"/>
      <c r="CZ196" s="509"/>
      <c r="DA196" s="510"/>
      <c r="DB196" s="511"/>
      <c r="DC196" s="511"/>
      <c r="DD196" s="511"/>
      <c r="DE196" s="511"/>
      <c r="DF196" s="511"/>
      <c r="DG196" s="511"/>
      <c r="DH196" s="511"/>
      <c r="DI196" s="511"/>
      <c r="DJ196" s="511"/>
      <c r="DK196" s="501">
        <f t="shared" si="27"/>
        <v>2493997943</v>
      </c>
      <c r="DL196" s="502">
        <f t="shared" si="28"/>
        <v>0</v>
      </c>
      <c r="DM196" s="503">
        <f t="shared" si="31"/>
        <v>2493997943</v>
      </c>
      <c r="DN196" s="404">
        <f>+DM196-E190-D190</f>
        <v>-253699823697</v>
      </c>
      <c r="DO196" s="404">
        <f t="shared" si="32"/>
        <v>0</v>
      </c>
      <c r="DY196" s="504"/>
    </row>
    <row r="197" spans="1:129" ht="18" customHeight="1" x14ac:dyDescent="0.5">
      <c r="A197" s="399" t="str">
        <f t="shared" si="25"/>
        <v>70</v>
      </c>
      <c r="B197" s="493">
        <v>700013</v>
      </c>
      <c r="C197" s="494" t="s">
        <v>970</v>
      </c>
      <c r="D197" s="506">
        <v>96164225096</v>
      </c>
      <c r="E197" s="495">
        <v>0</v>
      </c>
      <c r="F197" s="507"/>
      <c r="G197" s="507"/>
      <c r="H197" s="507"/>
      <c r="I197" s="507"/>
      <c r="J197" s="507"/>
      <c r="K197" s="508"/>
      <c r="L197" s="508"/>
      <c r="M197" s="508"/>
      <c r="N197" s="508"/>
      <c r="O197" s="508"/>
      <c r="P197" s="508"/>
      <c r="Q197" s="508"/>
      <c r="R197" s="508"/>
      <c r="S197" s="508"/>
      <c r="T197" s="508"/>
      <c r="U197" s="508"/>
      <c r="V197" s="508"/>
      <c r="W197" s="508"/>
      <c r="X197" s="508"/>
      <c r="Y197" s="508"/>
      <c r="Z197" s="508"/>
      <c r="AA197" s="508"/>
      <c r="AB197" s="508"/>
      <c r="AC197" s="508"/>
      <c r="AD197" s="508"/>
      <c r="AE197" s="508"/>
      <c r="AF197" s="508"/>
      <c r="AG197" s="508"/>
      <c r="AH197" s="508"/>
      <c r="AI197" s="508"/>
      <c r="AJ197" s="508"/>
      <c r="AK197" s="508"/>
      <c r="AL197" s="508"/>
      <c r="AM197" s="508"/>
      <c r="AN197" s="508"/>
      <c r="AO197" s="508"/>
      <c r="AP197" s="508"/>
      <c r="AQ197" s="508"/>
      <c r="AR197" s="508"/>
      <c r="AS197" s="508"/>
      <c r="AT197" s="508"/>
      <c r="AU197" s="508"/>
      <c r="AV197" s="508"/>
      <c r="AW197" s="508"/>
      <c r="AX197" s="508"/>
      <c r="AY197" s="508"/>
      <c r="AZ197" s="508"/>
      <c r="BA197" s="508"/>
      <c r="BB197" s="508"/>
      <c r="BC197" s="508"/>
      <c r="BD197" s="508"/>
      <c r="BE197" s="508"/>
      <c r="BF197" s="508"/>
      <c r="BG197" s="508"/>
      <c r="BH197" s="508"/>
      <c r="BI197" s="508"/>
      <c r="BJ197" s="508"/>
      <c r="BK197" s="508"/>
      <c r="BL197" s="508"/>
      <c r="BM197" s="508"/>
      <c r="BN197" s="508"/>
      <c r="BO197" s="508"/>
      <c r="BP197" s="508"/>
      <c r="BQ197" s="508"/>
      <c r="BR197" s="508"/>
      <c r="BS197" s="508"/>
      <c r="BT197" s="508"/>
      <c r="BU197" s="508"/>
      <c r="BV197" s="508"/>
      <c r="BW197" s="508"/>
      <c r="BX197" s="508"/>
      <c r="BY197" s="508"/>
      <c r="BZ197" s="508"/>
      <c r="CA197" s="508"/>
      <c r="CB197" s="508">
        <f>D197-CQ197</f>
        <v>96164225096</v>
      </c>
      <c r="CC197" s="508"/>
      <c r="CD197" s="508"/>
      <c r="CE197" s="508"/>
      <c r="CF197" s="508"/>
      <c r="CG197" s="508"/>
      <c r="CH197" s="508"/>
      <c r="CI197" s="508"/>
      <c r="CJ197" s="508"/>
      <c r="CK197" s="508"/>
      <c r="CL197" s="508"/>
      <c r="CM197" s="508"/>
      <c r="CN197" s="508"/>
      <c r="CO197" s="508"/>
      <c r="CP197" s="508"/>
      <c r="CQ197" s="508"/>
      <c r="CR197" s="508"/>
      <c r="CS197" s="508"/>
      <c r="CT197" s="508"/>
      <c r="CU197" s="508"/>
      <c r="CV197" s="508"/>
      <c r="CW197" s="508"/>
      <c r="CX197" s="509"/>
      <c r="CY197" s="509"/>
      <c r="CZ197" s="509"/>
      <c r="DA197" s="510"/>
      <c r="DB197" s="511"/>
      <c r="DC197" s="511"/>
      <c r="DD197" s="511"/>
      <c r="DE197" s="511"/>
      <c r="DF197" s="511"/>
      <c r="DG197" s="511"/>
      <c r="DH197" s="511"/>
      <c r="DI197" s="511"/>
      <c r="DJ197" s="511"/>
      <c r="DK197" s="501">
        <f t="shared" si="27"/>
        <v>96164225096</v>
      </c>
      <c r="DL197" s="502">
        <f t="shared" si="28"/>
        <v>0</v>
      </c>
      <c r="DM197" s="503">
        <f t="shared" si="31"/>
        <v>96164225096</v>
      </c>
      <c r="DN197" s="404">
        <f>+DM197-E192-D192</f>
        <v>93280608081</v>
      </c>
      <c r="DO197" s="404">
        <f t="shared" si="32"/>
        <v>0</v>
      </c>
      <c r="DY197" s="504"/>
    </row>
    <row r="198" spans="1:129" ht="18" customHeight="1" x14ac:dyDescent="0.5">
      <c r="A198" s="399" t="str">
        <f t="shared" si="25"/>
        <v>70</v>
      </c>
      <c r="B198" s="493">
        <v>700014</v>
      </c>
      <c r="C198" s="494" t="s">
        <v>971</v>
      </c>
      <c r="D198" s="506">
        <v>11378315376</v>
      </c>
      <c r="E198" s="495">
        <v>0</v>
      </c>
      <c r="F198" s="507"/>
      <c r="G198" s="507"/>
      <c r="H198" s="507"/>
      <c r="I198" s="507"/>
      <c r="J198" s="507"/>
      <c r="K198" s="508"/>
      <c r="L198" s="508"/>
      <c r="M198" s="508"/>
      <c r="N198" s="508"/>
      <c r="O198" s="508"/>
      <c r="P198" s="508"/>
      <c r="Q198" s="508"/>
      <c r="R198" s="508"/>
      <c r="S198" s="508"/>
      <c r="T198" s="508"/>
      <c r="U198" s="508"/>
      <c r="V198" s="508"/>
      <c r="W198" s="508"/>
      <c r="X198" s="508"/>
      <c r="Y198" s="508"/>
      <c r="Z198" s="508"/>
      <c r="AA198" s="508"/>
      <c r="AB198" s="508"/>
      <c r="AC198" s="508"/>
      <c r="AD198" s="508"/>
      <c r="AE198" s="508"/>
      <c r="AF198" s="508"/>
      <c r="AG198" s="508"/>
      <c r="AH198" s="508"/>
      <c r="AI198" s="508"/>
      <c r="AJ198" s="508"/>
      <c r="AK198" s="508"/>
      <c r="AL198" s="508"/>
      <c r="AM198" s="508"/>
      <c r="AN198" s="508"/>
      <c r="AO198" s="508"/>
      <c r="AP198" s="508"/>
      <c r="AQ198" s="508"/>
      <c r="AR198" s="508"/>
      <c r="AS198" s="508"/>
      <c r="AT198" s="508"/>
      <c r="AU198" s="508"/>
      <c r="AV198" s="508"/>
      <c r="AW198" s="508"/>
      <c r="AX198" s="508"/>
      <c r="AY198" s="508"/>
      <c r="AZ198" s="508"/>
      <c r="BA198" s="508"/>
      <c r="BB198" s="508"/>
      <c r="BC198" s="508"/>
      <c r="BD198" s="508"/>
      <c r="BE198" s="508"/>
      <c r="BF198" s="508"/>
      <c r="BG198" s="508"/>
      <c r="BH198" s="508"/>
      <c r="BI198" s="508"/>
      <c r="BJ198" s="508"/>
      <c r="BK198" s="508"/>
      <c r="BL198" s="508"/>
      <c r="BM198" s="508"/>
      <c r="BN198" s="508"/>
      <c r="BO198" s="508"/>
      <c r="BP198" s="508"/>
      <c r="BQ198" s="508"/>
      <c r="BR198" s="508"/>
      <c r="BS198" s="508"/>
      <c r="BT198" s="508"/>
      <c r="BU198" s="508"/>
      <c r="BV198" s="508"/>
      <c r="BW198" s="508"/>
      <c r="BX198" s="508"/>
      <c r="BY198" s="508"/>
      <c r="BZ198" s="508"/>
      <c r="CA198" s="508"/>
      <c r="CB198" s="508">
        <f>D198</f>
        <v>11378315376</v>
      </c>
      <c r="CC198" s="508"/>
      <c r="CD198" s="508"/>
      <c r="CE198" s="508"/>
      <c r="CF198" s="508"/>
      <c r="CG198" s="508"/>
      <c r="CH198" s="508"/>
      <c r="CI198" s="508"/>
      <c r="CJ198" s="508"/>
      <c r="CK198" s="508"/>
      <c r="CL198" s="508"/>
      <c r="CM198" s="508"/>
      <c r="CN198" s="508"/>
      <c r="CO198" s="508"/>
      <c r="CP198" s="508"/>
      <c r="CQ198" s="508"/>
      <c r="CR198" s="508"/>
      <c r="CS198" s="508"/>
      <c r="CT198" s="508"/>
      <c r="CU198" s="508"/>
      <c r="CV198" s="508"/>
      <c r="CW198" s="508"/>
      <c r="CX198" s="509"/>
      <c r="CY198" s="509"/>
      <c r="CZ198" s="509"/>
      <c r="DA198" s="510"/>
      <c r="DB198" s="511"/>
      <c r="DC198" s="511"/>
      <c r="DD198" s="511"/>
      <c r="DE198" s="511"/>
      <c r="DF198" s="511"/>
      <c r="DG198" s="511"/>
      <c r="DH198" s="511"/>
      <c r="DI198" s="511"/>
      <c r="DJ198" s="511"/>
      <c r="DK198" s="501">
        <f t="shared" si="27"/>
        <v>11378315376</v>
      </c>
      <c r="DL198" s="502">
        <f t="shared" si="28"/>
        <v>0</v>
      </c>
      <c r="DM198" s="503">
        <f t="shared" si="31"/>
        <v>11378315376</v>
      </c>
      <c r="DN198" s="404">
        <f>+DM198-E193-D193</f>
        <v>-33038543855</v>
      </c>
      <c r="DO198" s="404">
        <f t="shared" si="32"/>
        <v>0</v>
      </c>
      <c r="DY198" s="504"/>
    </row>
    <row r="199" spans="1:129" ht="18" customHeight="1" x14ac:dyDescent="0.5">
      <c r="A199" s="399" t="str">
        <f t="shared" si="25"/>
        <v>70</v>
      </c>
      <c r="B199" s="493">
        <v>700015</v>
      </c>
      <c r="C199" s="494" t="s">
        <v>972</v>
      </c>
      <c r="D199" s="506">
        <v>719661058</v>
      </c>
      <c r="E199" s="495">
        <v>0</v>
      </c>
      <c r="F199" s="507"/>
      <c r="G199" s="507"/>
      <c r="H199" s="507"/>
      <c r="I199" s="507"/>
      <c r="J199" s="507"/>
      <c r="K199" s="508"/>
      <c r="L199" s="508"/>
      <c r="M199" s="508"/>
      <c r="N199" s="508"/>
      <c r="O199" s="508"/>
      <c r="P199" s="508"/>
      <c r="Q199" s="508"/>
      <c r="R199" s="508"/>
      <c r="S199" s="508"/>
      <c r="T199" s="508"/>
      <c r="U199" s="508"/>
      <c r="V199" s="508"/>
      <c r="W199" s="508"/>
      <c r="X199" s="508"/>
      <c r="Y199" s="508"/>
      <c r="Z199" s="508"/>
      <c r="AA199" s="508"/>
      <c r="AB199" s="508"/>
      <c r="AC199" s="508"/>
      <c r="AD199" s="508"/>
      <c r="AE199" s="508"/>
      <c r="AF199" s="508"/>
      <c r="AG199" s="508"/>
      <c r="AH199" s="508"/>
      <c r="AI199" s="508"/>
      <c r="AJ199" s="508"/>
      <c r="AK199" s="508"/>
      <c r="AL199" s="508"/>
      <c r="AM199" s="508"/>
      <c r="AN199" s="508"/>
      <c r="AO199" s="508"/>
      <c r="AP199" s="508"/>
      <c r="AQ199" s="508"/>
      <c r="AR199" s="508"/>
      <c r="AS199" s="508"/>
      <c r="AT199" s="508"/>
      <c r="AU199" s="508"/>
      <c r="AV199" s="508"/>
      <c r="AW199" s="508"/>
      <c r="AX199" s="508"/>
      <c r="AY199" s="508"/>
      <c r="AZ199" s="508"/>
      <c r="BA199" s="508"/>
      <c r="BB199" s="508"/>
      <c r="BC199" s="508"/>
      <c r="BD199" s="508"/>
      <c r="BE199" s="508"/>
      <c r="BF199" s="508"/>
      <c r="BG199" s="508"/>
      <c r="BH199" s="508"/>
      <c r="BI199" s="508"/>
      <c r="BJ199" s="508"/>
      <c r="BK199" s="508"/>
      <c r="BL199" s="508"/>
      <c r="BM199" s="508"/>
      <c r="BN199" s="508"/>
      <c r="BO199" s="508"/>
      <c r="BP199" s="508"/>
      <c r="BQ199" s="508"/>
      <c r="BR199" s="508"/>
      <c r="BS199" s="508"/>
      <c r="BT199" s="508"/>
      <c r="BU199" s="508"/>
      <c r="BV199" s="508"/>
      <c r="BW199" s="508"/>
      <c r="BX199" s="508"/>
      <c r="BY199" s="508"/>
      <c r="BZ199" s="508"/>
      <c r="CA199" s="508"/>
      <c r="CB199" s="508">
        <f>D199</f>
        <v>719661058</v>
      </c>
      <c r="CC199" s="508"/>
      <c r="CD199" s="508"/>
      <c r="CE199" s="508"/>
      <c r="CF199" s="508"/>
      <c r="CG199" s="508"/>
      <c r="CH199" s="508"/>
      <c r="CI199" s="508"/>
      <c r="CJ199" s="508"/>
      <c r="CK199" s="508"/>
      <c r="CL199" s="508"/>
      <c r="CM199" s="508"/>
      <c r="CN199" s="508"/>
      <c r="CO199" s="508"/>
      <c r="CP199" s="508"/>
      <c r="CQ199" s="508"/>
      <c r="CR199" s="508"/>
      <c r="CS199" s="508"/>
      <c r="CT199" s="508"/>
      <c r="CU199" s="508"/>
      <c r="CV199" s="508"/>
      <c r="CW199" s="508"/>
      <c r="CX199" s="509"/>
      <c r="CY199" s="509"/>
      <c r="CZ199" s="509"/>
      <c r="DA199" s="510"/>
      <c r="DB199" s="511"/>
      <c r="DC199" s="511"/>
      <c r="DD199" s="511"/>
      <c r="DE199" s="511"/>
      <c r="DF199" s="511"/>
      <c r="DG199" s="511"/>
      <c r="DH199" s="511"/>
      <c r="DI199" s="511"/>
      <c r="DJ199" s="511"/>
      <c r="DK199" s="501">
        <f t="shared" si="27"/>
        <v>719661058</v>
      </c>
      <c r="DL199" s="502">
        <f t="shared" si="28"/>
        <v>0</v>
      </c>
      <c r="DM199" s="503">
        <f t="shared" si="31"/>
        <v>719661058</v>
      </c>
      <c r="DN199" s="404">
        <f>+DM199-E194-D194</f>
        <v>-30091581308</v>
      </c>
      <c r="DO199" s="404">
        <f t="shared" si="32"/>
        <v>0</v>
      </c>
      <c r="DY199" s="504"/>
    </row>
    <row r="200" spans="1:129" ht="18" customHeight="1" x14ac:dyDescent="0.5">
      <c r="A200" s="399" t="str">
        <f t="shared" si="25"/>
        <v>70</v>
      </c>
      <c r="B200" s="493">
        <v>700016</v>
      </c>
      <c r="C200" s="494" t="s">
        <v>973</v>
      </c>
      <c r="D200" s="506">
        <v>15372416041</v>
      </c>
      <c r="E200" s="495">
        <v>0</v>
      </c>
      <c r="F200" s="507"/>
      <c r="G200" s="507"/>
      <c r="H200" s="507"/>
      <c r="I200" s="507"/>
      <c r="J200" s="507"/>
      <c r="K200" s="508"/>
      <c r="L200" s="508"/>
      <c r="M200" s="508"/>
      <c r="N200" s="508"/>
      <c r="O200" s="508"/>
      <c r="P200" s="508"/>
      <c r="Q200" s="508"/>
      <c r="R200" s="508"/>
      <c r="S200" s="508"/>
      <c r="T200" s="508"/>
      <c r="U200" s="508"/>
      <c r="V200" s="508"/>
      <c r="W200" s="508"/>
      <c r="X200" s="508"/>
      <c r="Y200" s="508"/>
      <c r="Z200" s="508"/>
      <c r="AA200" s="508"/>
      <c r="AB200" s="508"/>
      <c r="AC200" s="508"/>
      <c r="AD200" s="508"/>
      <c r="AE200" s="508"/>
      <c r="AF200" s="508"/>
      <c r="AG200" s="508"/>
      <c r="AH200" s="508"/>
      <c r="AI200" s="508"/>
      <c r="AJ200" s="508"/>
      <c r="AK200" s="508"/>
      <c r="AL200" s="508"/>
      <c r="AM200" s="508"/>
      <c r="AN200" s="508"/>
      <c r="AO200" s="508"/>
      <c r="AP200" s="508"/>
      <c r="AQ200" s="508"/>
      <c r="AR200" s="508"/>
      <c r="AS200" s="508"/>
      <c r="AT200" s="508"/>
      <c r="AU200" s="508"/>
      <c r="AV200" s="508"/>
      <c r="AW200" s="508"/>
      <c r="AX200" s="508"/>
      <c r="AY200" s="508"/>
      <c r="AZ200" s="508"/>
      <c r="BA200" s="508"/>
      <c r="BB200" s="508"/>
      <c r="BC200" s="508"/>
      <c r="BD200" s="508"/>
      <c r="BE200" s="508"/>
      <c r="BF200" s="508"/>
      <c r="BG200" s="508"/>
      <c r="BH200" s="508"/>
      <c r="BI200" s="508"/>
      <c r="BJ200" s="508"/>
      <c r="BK200" s="508"/>
      <c r="BL200" s="508"/>
      <c r="BM200" s="508"/>
      <c r="BN200" s="508"/>
      <c r="BO200" s="508"/>
      <c r="BP200" s="508"/>
      <c r="BQ200" s="508"/>
      <c r="BR200" s="508"/>
      <c r="BS200" s="508"/>
      <c r="BT200" s="508"/>
      <c r="BU200" s="508"/>
      <c r="BV200" s="508"/>
      <c r="BW200" s="508"/>
      <c r="BX200" s="508"/>
      <c r="BY200" s="508"/>
      <c r="BZ200" s="508"/>
      <c r="CA200" s="508"/>
      <c r="CB200" s="508">
        <f>D200</f>
        <v>15372416041</v>
      </c>
      <c r="CC200" s="508"/>
      <c r="CD200" s="508"/>
      <c r="CE200" s="508"/>
      <c r="CF200" s="508"/>
      <c r="CG200" s="508"/>
      <c r="CH200" s="508"/>
      <c r="CI200" s="508"/>
      <c r="CJ200" s="508"/>
      <c r="CK200" s="508"/>
      <c r="CL200" s="508"/>
      <c r="CM200" s="508"/>
      <c r="CN200" s="508"/>
      <c r="CO200" s="508"/>
      <c r="CP200" s="508"/>
      <c r="CQ200" s="508"/>
      <c r="CR200" s="508"/>
      <c r="CS200" s="508"/>
      <c r="CT200" s="508"/>
      <c r="CU200" s="508"/>
      <c r="CV200" s="508"/>
      <c r="CW200" s="508"/>
      <c r="CX200" s="509"/>
      <c r="CY200" s="509"/>
      <c r="CZ200" s="509"/>
      <c r="DA200" s="510"/>
      <c r="DB200" s="511"/>
      <c r="DC200" s="511"/>
      <c r="DD200" s="511"/>
      <c r="DE200" s="511"/>
      <c r="DF200" s="511"/>
      <c r="DG200" s="511"/>
      <c r="DH200" s="511"/>
      <c r="DI200" s="511"/>
      <c r="DJ200" s="511"/>
      <c r="DK200" s="501">
        <f t="shared" si="27"/>
        <v>15372416041</v>
      </c>
      <c r="DL200" s="502">
        <f t="shared" si="28"/>
        <v>0</v>
      </c>
      <c r="DM200" s="503">
        <f t="shared" si="31"/>
        <v>15372416041</v>
      </c>
      <c r="DN200" s="404">
        <f>+DM200-E195-D195</f>
        <v>-50208798128</v>
      </c>
      <c r="DO200" s="404">
        <f t="shared" si="32"/>
        <v>0</v>
      </c>
      <c r="DY200" s="504"/>
    </row>
    <row r="201" spans="1:129" ht="18" customHeight="1" x14ac:dyDescent="0.5">
      <c r="A201" s="399" t="str">
        <f t="shared" si="25"/>
        <v>70</v>
      </c>
      <c r="B201" s="493">
        <v>700017</v>
      </c>
      <c r="C201" s="494" t="s">
        <v>974</v>
      </c>
      <c r="D201" s="506">
        <v>33904626615</v>
      </c>
      <c r="E201" s="495">
        <v>0</v>
      </c>
      <c r="F201" s="507"/>
      <c r="G201" s="507"/>
      <c r="H201" s="507"/>
      <c r="I201" s="507"/>
      <c r="J201" s="507"/>
      <c r="K201" s="508"/>
      <c r="L201" s="508"/>
      <c r="M201" s="508"/>
      <c r="N201" s="508"/>
      <c r="O201" s="508"/>
      <c r="P201" s="508"/>
      <c r="Q201" s="508"/>
      <c r="R201" s="508"/>
      <c r="S201" s="508"/>
      <c r="T201" s="508"/>
      <c r="U201" s="508"/>
      <c r="V201" s="508"/>
      <c r="W201" s="508"/>
      <c r="X201" s="508"/>
      <c r="Y201" s="508"/>
      <c r="Z201" s="508"/>
      <c r="AA201" s="508"/>
      <c r="AB201" s="508"/>
      <c r="AC201" s="508"/>
      <c r="AD201" s="508"/>
      <c r="AE201" s="508"/>
      <c r="AF201" s="508"/>
      <c r="AG201" s="508"/>
      <c r="AH201" s="508"/>
      <c r="AI201" s="508"/>
      <c r="AJ201" s="508"/>
      <c r="AK201" s="508"/>
      <c r="AL201" s="508"/>
      <c r="AM201" s="508"/>
      <c r="AN201" s="508"/>
      <c r="AO201" s="508"/>
      <c r="AP201" s="508"/>
      <c r="AQ201" s="508"/>
      <c r="AR201" s="508"/>
      <c r="AS201" s="508"/>
      <c r="AT201" s="508"/>
      <c r="AU201" s="508"/>
      <c r="AV201" s="508"/>
      <c r="AW201" s="508"/>
      <c r="AX201" s="508"/>
      <c r="AY201" s="508"/>
      <c r="AZ201" s="508"/>
      <c r="BA201" s="508"/>
      <c r="BB201" s="508"/>
      <c r="BC201" s="508"/>
      <c r="BD201" s="508"/>
      <c r="BE201" s="508"/>
      <c r="BF201" s="508"/>
      <c r="BG201" s="508"/>
      <c r="BH201" s="508"/>
      <c r="BI201" s="508"/>
      <c r="BJ201" s="508"/>
      <c r="BK201" s="508"/>
      <c r="BL201" s="508"/>
      <c r="BM201" s="508"/>
      <c r="BN201" s="508"/>
      <c r="BO201" s="508"/>
      <c r="BP201" s="508"/>
      <c r="BQ201" s="508"/>
      <c r="BR201" s="508"/>
      <c r="BS201" s="508"/>
      <c r="BT201" s="508"/>
      <c r="BU201" s="508"/>
      <c r="BV201" s="508"/>
      <c r="BW201" s="508"/>
      <c r="BX201" s="508"/>
      <c r="BY201" s="508"/>
      <c r="BZ201" s="508"/>
      <c r="CA201" s="508"/>
      <c r="CB201" s="508"/>
      <c r="CC201" s="508"/>
      <c r="CD201" s="508">
        <f>D201</f>
        <v>33904626615</v>
      </c>
      <c r="CE201" s="508"/>
      <c r="CF201" s="508"/>
      <c r="CG201" s="508"/>
      <c r="CH201" s="508"/>
      <c r="CI201" s="508"/>
      <c r="CJ201" s="508"/>
      <c r="CK201" s="508"/>
      <c r="CL201" s="508"/>
      <c r="CM201" s="508"/>
      <c r="CN201" s="508"/>
      <c r="CO201" s="508"/>
      <c r="CP201" s="508"/>
      <c r="CQ201" s="508"/>
      <c r="CR201" s="508"/>
      <c r="CS201" s="508"/>
      <c r="CT201" s="508"/>
      <c r="CU201" s="508"/>
      <c r="CV201" s="508"/>
      <c r="CW201" s="508"/>
      <c r="CX201" s="509"/>
      <c r="CY201" s="509"/>
      <c r="CZ201" s="509"/>
      <c r="DA201" s="510"/>
      <c r="DB201" s="511"/>
      <c r="DC201" s="511"/>
      <c r="DD201" s="511"/>
      <c r="DE201" s="511"/>
      <c r="DF201" s="511"/>
      <c r="DG201" s="511"/>
      <c r="DH201" s="511"/>
      <c r="DI201" s="511"/>
      <c r="DJ201" s="511"/>
      <c r="DK201" s="501">
        <f t="shared" si="27"/>
        <v>33904626615</v>
      </c>
      <c r="DL201" s="502">
        <f t="shared" si="28"/>
        <v>0</v>
      </c>
      <c r="DM201" s="503">
        <f t="shared" si="31"/>
        <v>33904626615</v>
      </c>
      <c r="DN201" s="404">
        <f>+DM201-E196-D196</f>
        <v>31410628672</v>
      </c>
      <c r="DO201" s="404">
        <f t="shared" si="32"/>
        <v>0</v>
      </c>
      <c r="DY201" s="504"/>
    </row>
    <row r="202" spans="1:129" ht="18" customHeight="1" x14ac:dyDescent="0.5">
      <c r="A202" s="399" t="str">
        <f t="shared" si="25"/>
        <v>70</v>
      </c>
      <c r="B202" s="493">
        <v>700018</v>
      </c>
      <c r="C202" s="494" t="s">
        <v>975</v>
      </c>
      <c r="D202" s="506">
        <v>27050824512</v>
      </c>
      <c r="E202" s="495">
        <v>0</v>
      </c>
      <c r="F202" s="507"/>
      <c r="G202" s="507"/>
      <c r="H202" s="507"/>
      <c r="I202" s="507"/>
      <c r="J202" s="507"/>
      <c r="K202" s="508"/>
      <c r="L202" s="508"/>
      <c r="M202" s="508"/>
      <c r="N202" s="508"/>
      <c r="O202" s="508"/>
      <c r="P202" s="508"/>
      <c r="Q202" s="508"/>
      <c r="R202" s="508"/>
      <c r="S202" s="508"/>
      <c r="T202" s="508"/>
      <c r="U202" s="508"/>
      <c r="V202" s="508"/>
      <c r="W202" s="508"/>
      <c r="X202" s="508"/>
      <c r="Y202" s="508"/>
      <c r="Z202" s="508"/>
      <c r="AA202" s="508"/>
      <c r="AB202" s="508"/>
      <c r="AC202" s="508"/>
      <c r="AD202" s="508"/>
      <c r="AE202" s="508"/>
      <c r="AF202" s="508"/>
      <c r="AG202" s="508"/>
      <c r="AH202" s="508"/>
      <c r="AI202" s="508"/>
      <c r="AJ202" s="508"/>
      <c r="AK202" s="508"/>
      <c r="AL202" s="508"/>
      <c r="AM202" s="508"/>
      <c r="AN202" s="508"/>
      <c r="AO202" s="508"/>
      <c r="AP202" s="508"/>
      <c r="AQ202" s="508"/>
      <c r="AR202" s="508"/>
      <c r="AS202" s="508"/>
      <c r="AT202" s="508"/>
      <c r="AU202" s="508"/>
      <c r="AV202" s="508"/>
      <c r="AW202" s="508"/>
      <c r="AX202" s="508"/>
      <c r="AY202" s="508"/>
      <c r="AZ202" s="508"/>
      <c r="BA202" s="508"/>
      <c r="BB202" s="508"/>
      <c r="BC202" s="508"/>
      <c r="BD202" s="508"/>
      <c r="BE202" s="508"/>
      <c r="BF202" s="508"/>
      <c r="BG202" s="508"/>
      <c r="BH202" s="508"/>
      <c r="BI202" s="508"/>
      <c r="BJ202" s="508"/>
      <c r="BK202" s="508"/>
      <c r="BL202" s="508"/>
      <c r="BM202" s="508"/>
      <c r="BN202" s="508"/>
      <c r="BO202" s="508"/>
      <c r="BP202" s="508"/>
      <c r="BQ202" s="508"/>
      <c r="BR202" s="508"/>
      <c r="BS202" s="508"/>
      <c r="BT202" s="508"/>
      <c r="BU202" s="508"/>
      <c r="BV202" s="508"/>
      <c r="BW202" s="508"/>
      <c r="BX202" s="508"/>
      <c r="BY202" s="508"/>
      <c r="BZ202" s="508"/>
      <c r="CA202" s="508"/>
      <c r="CB202" s="508"/>
      <c r="CC202" s="508">
        <f>D202</f>
        <v>27050824512</v>
      </c>
      <c r="CD202" s="508"/>
      <c r="CE202" s="508"/>
      <c r="CF202" s="508"/>
      <c r="CG202" s="508"/>
      <c r="CH202" s="508"/>
      <c r="CI202" s="508"/>
      <c r="CJ202" s="508"/>
      <c r="CK202" s="508"/>
      <c r="CL202" s="508"/>
      <c r="CM202" s="508"/>
      <c r="CN202" s="508"/>
      <c r="CO202" s="508"/>
      <c r="CP202" s="508"/>
      <c r="CQ202" s="508"/>
      <c r="CR202" s="508"/>
      <c r="CS202" s="508"/>
      <c r="CT202" s="508"/>
      <c r="CU202" s="508"/>
      <c r="CV202" s="508"/>
      <c r="CW202" s="508"/>
      <c r="CX202" s="509"/>
      <c r="CY202" s="509"/>
      <c r="CZ202" s="509"/>
      <c r="DA202" s="510"/>
      <c r="DB202" s="511"/>
      <c r="DC202" s="511"/>
      <c r="DD202" s="511"/>
      <c r="DE202" s="511"/>
      <c r="DF202" s="511"/>
      <c r="DG202" s="511"/>
      <c r="DH202" s="511"/>
      <c r="DI202" s="511"/>
      <c r="DJ202" s="511"/>
      <c r="DK202" s="501">
        <f t="shared" si="27"/>
        <v>27050824512</v>
      </c>
      <c r="DL202" s="502">
        <f t="shared" si="28"/>
        <v>0</v>
      </c>
      <c r="DM202" s="503">
        <f t="shared" si="31"/>
        <v>27050824512</v>
      </c>
      <c r="DN202" s="404" t="e">
        <f>+DM202-#REF!-#REF!</f>
        <v>#REF!</v>
      </c>
      <c r="DO202" s="404">
        <f t="shared" si="32"/>
        <v>0</v>
      </c>
      <c r="DY202" s="504"/>
    </row>
    <row r="203" spans="1:129" ht="18" customHeight="1" x14ac:dyDescent="0.5">
      <c r="A203" s="399" t="str">
        <f t="shared" si="25"/>
        <v>70</v>
      </c>
      <c r="B203" s="493">
        <v>700019</v>
      </c>
      <c r="C203" s="494" t="s">
        <v>976</v>
      </c>
      <c r="D203" s="506">
        <v>3898310000</v>
      </c>
      <c r="E203" s="495">
        <v>0</v>
      </c>
      <c r="F203" s="507"/>
      <c r="G203" s="507"/>
      <c r="H203" s="507"/>
      <c r="I203" s="507"/>
      <c r="J203" s="507"/>
      <c r="K203" s="508"/>
      <c r="L203" s="508"/>
      <c r="M203" s="508"/>
      <c r="N203" s="508"/>
      <c r="O203" s="508"/>
      <c r="P203" s="508"/>
      <c r="Q203" s="508"/>
      <c r="R203" s="508"/>
      <c r="S203" s="508"/>
      <c r="T203" s="508"/>
      <c r="U203" s="508"/>
      <c r="V203" s="508"/>
      <c r="W203" s="508"/>
      <c r="X203" s="508"/>
      <c r="Y203" s="508"/>
      <c r="Z203" s="508"/>
      <c r="AA203" s="508"/>
      <c r="AB203" s="508"/>
      <c r="AC203" s="508"/>
      <c r="AD203" s="508"/>
      <c r="AE203" s="508"/>
      <c r="AF203" s="508"/>
      <c r="AG203" s="508"/>
      <c r="AH203" s="508"/>
      <c r="AI203" s="508"/>
      <c r="AJ203" s="508"/>
      <c r="AK203" s="508"/>
      <c r="AL203" s="508"/>
      <c r="AM203" s="508"/>
      <c r="AN203" s="508"/>
      <c r="AO203" s="508"/>
      <c r="AP203" s="508"/>
      <c r="AQ203" s="508"/>
      <c r="AR203" s="508"/>
      <c r="AS203" s="508"/>
      <c r="AT203" s="508"/>
      <c r="AU203" s="508"/>
      <c r="AV203" s="508"/>
      <c r="AW203" s="508"/>
      <c r="AX203" s="508"/>
      <c r="AY203" s="508"/>
      <c r="AZ203" s="508"/>
      <c r="BA203" s="508"/>
      <c r="BB203" s="508"/>
      <c r="BC203" s="508"/>
      <c r="BD203" s="508"/>
      <c r="BE203" s="508"/>
      <c r="BF203" s="508"/>
      <c r="BG203" s="508"/>
      <c r="BH203" s="508"/>
      <c r="BI203" s="508"/>
      <c r="BJ203" s="508"/>
      <c r="BK203" s="508"/>
      <c r="BL203" s="508"/>
      <c r="BM203" s="508"/>
      <c r="BN203" s="508"/>
      <c r="BO203" s="508"/>
      <c r="BP203" s="508"/>
      <c r="BQ203" s="508"/>
      <c r="BR203" s="508"/>
      <c r="BS203" s="508"/>
      <c r="BT203" s="508"/>
      <c r="BU203" s="508"/>
      <c r="BV203" s="508"/>
      <c r="BW203" s="508"/>
      <c r="BX203" s="508"/>
      <c r="BY203" s="508"/>
      <c r="BZ203" s="508"/>
      <c r="CA203" s="508"/>
      <c r="CB203" s="508"/>
      <c r="CC203" s="508"/>
      <c r="CD203" s="508"/>
      <c r="CE203" s="508">
        <f>D203</f>
        <v>3898310000</v>
      </c>
      <c r="CF203" s="508"/>
      <c r="CG203" s="508"/>
      <c r="CH203" s="508"/>
      <c r="CI203" s="508"/>
      <c r="CJ203" s="508"/>
      <c r="CK203" s="508"/>
      <c r="CL203" s="508"/>
      <c r="CM203" s="508"/>
      <c r="CN203" s="508"/>
      <c r="CO203" s="508"/>
      <c r="CP203" s="508"/>
      <c r="CQ203" s="508"/>
      <c r="CR203" s="508"/>
      <c r="CS203" s="508"/>
      <c r="CT203" s="508"/>
      <c r="CU203" s="508"/>
      <c r="CV203" s="508"/>
      <c r="CW203" s="508"/>
      <c r="CX203" s="509"/>
      <c r="CY203" s="509"/>
      <c r="CZ203" s="509"/>
      <c r="DA203" s="510"/>
      <c r="DB203" s="511"/>
      <c r="DC203" s="511"/>
      <c r="DD203" s="511"/>
      <c r="DE203" s="511"/>
      <c r="DF203" s="511"/>
      <c r="DG203" s="511"/>
      <c r="DH203" s="511"/>
      <c r="DI203" s="511"/>
      <c r="DJ203" s="511"/>
      <c r="DK203" s="501">
        <f t="shared" si="27"/>
        <v>3898310000</v>
      </c>
      <c r="DL203" s="502">
        <f t="shared" si="28"/>
        <v>0</v>
      </c>
      <c r="DM203" s="503">
        <f t="shared" si="31"/>
        <v>3898310000</v>
      </c>
      <c r="DN203" s="404">
        <f t="shared" ref="DN203:DN218" si="33">+DM203-E197-D197</f>
        <v>-92265915096</v>
      </c>
      <c r="DO203" s="404">
        <f t="shared" si="32"/>
        <v>0</v>
      </c>
      <c r="DY203" s="504"/>
    </row>
    <row r="204" spans="1:129" ht="18" customHeight="1" x14ac:dyDescent="0.5">
      <c r="A204" s="399" t="str">
        <f t="shared" si="25"/>
        <v>70</v>
      </c>
      <c r="B204" s="493">
        <v>700020</v>
      </c>
      <c r="C204" s="494" t="s">
        <v>977</v>
      </c>
      <c r="D204" s="506">
        <v>29400000</v>
      </c>
      <c r="E204" s="495">
        <v>0</v>
      </c>
      <c r="F204" s="507"/>
      <c r="G204" s="507"/>
      <c r="H204" s="507"/>
      <c r="I204" s="507"/>
      <c r="J204" s="507"/>
      <c r="K204" s="508"/>
      <c r="L204" s="508"/>
      <c r="M204" s="508"/>
      <c r="N204" s="508"/>
      <c r="O204" s="508"/>
      <c r="P204" s="508"/>
      <c r="Q204" s="508"/>
      <c r="R204" s="508"/>
      <c r="S204" s="508"/>
      <c r="T204" s="508"/>
      <c r="U204" s="508"/>
      <c r="V204" s="508"/>
      <c r="W204" s="508"/>
      <c r="X204" s="508"/>
      <c r="Y204" s="508"/>
      <c r="Z204" s="508"/>
      <c r="AA204" s="508"/>
      <c r="AB204" s="508"/>
      <c r="AC204" s="508"/>
      <c r="AD204" s="508"/>
      <c r="AE204" s="508"/>
      <c r="AF204" s="508"/>
      <c r="AG204" s="508"/>
      <c r="AH204" s="508"/>
      <c r="AI204" s="508"/>
      <c r="AJ204" s="508"/>
      <c r="AK204" s="508"/>
      <c r="AL204" s="508"/>
      <c r="AM204" s="508"/>
      <c r="AN204" s="508"/>
      <c r="AO204" s="508"/>
      <c r="AP204" s="508"/>
      <c r="AQ204" s="508"/>
      <c r="AR204" s="508"/>
      <c r="AS204" s="508"/>
      <c r="AT204" s="508"/>
      <c r="AU204" s="508"/>
      <c r="AV204" s="508"/>
      <c r="AW204" s="508"/>
      <c r="AX204" s="508"/>
      <c r="AY204" s="508"/>
      <c r="AZ204" s="508"/>
      <c r="BA204" s="508"/>
      <c r="BB204" s="508"/>
      <c r="BC204" s="508"/>
      <c r="BD204" s="508"/>
      <c r="BE204" s="508"/>
      <c r="BF204" s="508"/>
      <c r="BG204" s="508"/>
      <c r="BH204" s="508"/>
      <c r="BI204" s="508"/>
      <c r="BJ204" s="508"/>
      <c r="BK204" s="508"/>
      <c r="BL204" s="508"/>
      <c r="BM204" s="508"/>
      <c r="BN204" s="508"/>
      <c r="BO204" s="508"/>
      <c r="BP204" s="508"/>
      <c r="BQ204" s="508"/>
      <c r="BR204" s="508"/>
      <c r="BS204" s="508"/>
      <c r="BT204" s="508"/>
      <c r="BU204" s="508"/>
      <c r="BV204" s="508"/>
      <c r="BW204" s="508"/>
      <c r="BX204" s="508">
        <f>D204-E204</f>
        <v>29400000</v>
      </c>
      <c r="BY204" s="508"/>
      <c r="BZ204" s="508"/>
      <c r="CA204" s="508"/>
      <c r="CB204" s="508"/>
      <c r="CC204" s="508"/>
      <c r="CD204" s="508"/>
      <c r="CE204" s="508"/>
      <c r="CF204" s="508"/>
      <c r="CG204" s="508"/>
      <c r="CH204" s="508"/>
      <c r="CI204" s="508"/>
      <c r="CJ204" s="508"/>
      <c r="CK204" s="508"/>
      <c r="CL204" s="508"/>
      <c r="CM204" s="508"/>
      <c r="CN204" s="508"/>
      <c r="CO204" s="508"/>
      <c r="CP204" s="508"/>
      <c r="CQ204" s="508"/>
      <c r="CR204" s="508"/>
      <c r="CS204" s="508"/>
      <c r="CT204" s="508"/>
      <c r="CU204" s="508"/>
      <c r="CV204" s="508"/>
      <c r="CW204" s="508"/>
      <c r="CX204" s="509"/>
      <c r="CY204" s="509"/>
      <c r="CZ204" s="509"/>
      <c r="DA204" s="510"/>
      <c r="DB204" s="511"/>
      <c r="DC204" s="511"/>
      <c r="DD204" s="511"/>
      <c r="DE204" s="511"/>
      <c r="DF204" s="511"/>
      <c r="DG204" s="511"/>
      <c r="DH204" s="511"/>
      <c r="DI204" s="511"/>
      <c r="DJ204" s="511"/>
      <c r="DK204" s="501">
        <f t="shared" si="27"/>
        <v>29400000</v>
      </c>
      <c r="DL204" s="502">
        <f t="shared" si="28"/>
        <v>0</v>
      </c>
      <c r="DM204" s="503">
        <f t="shared" si="31"/>
        <v>29400000</v>
      </c>
      <c r="DN204" s="404">
        <f t="shared" si="33"/>
        <v>-11348915376</v>
      </c>
      <c r="DO204" s="404">
        <f t="shared" si="32"/>
        <v>0</v>
      </c>
      <c r="DY204" s="504"/>
    </row>
    <row r="205" spans="1:129" ht="18" customHeight="1" x14ac:dyDescent="0.5">
      <c r="A205" s="399" t="str">
        <f t="shared" si="25"/>
        <v>70</v>
      </c>
      <c r="B205" s="493">
        <v>700021</v>
      </c>
      <c r="C205" s="494" t="s">
        <v>978</v>
      </c>
      <c r="D205" s="506">
        <v>18513600</v>
      </c>
      <c r="E205" s="495">
        <v>0</v>
      </c>
      <c r="F205" s="507"/>
      <c r="G205" s="507"/>
      <c r="H205" s="507"/>
      <c r="I205" s="507"/>
      <c r="J205" s="507"/>
      <c r="K205" s="508"/>
      <c r="L205" s="508"/>
      <c r="M205" s="508"/>
      <c r="N205" s="508"/>
      <c r="O205" s="508"/>
      <c r="P205" s="508"/>
      <c r="Q205" s="508"/>
      <c r="R205" s="508"/>
      <c r="S205" s="508"/>
      <c r="T205" s="508"/>
      <c r="U205" s="508"/>
      <c r="V205" s="508"/>
      <c r="W205" s="508"/>
      <c r="X205" s="508"/>
      <c r="Y205" s="508"/>
      <c r="Z205" s="508"/>
      <c r="AA205" s="508"/>
      <c r="AB205" s="508"/>
      <c r="AC205" s="508"/>
      <c r="AD205" s="508"/>
      <c r="AE205" s="508"/>
      <c r="AF205" s="508"/>
      <c r="AG205" s="508"/>
      <c r="AH205" s="508"/>
      <c r="AI205" s="508"/>
      <c r="AJ205" s="508"/>
      <c r="AK205" s="508"/>
      <c r="AL205" s="508"/>
      <c r="AM205" s="508"/>
      <c r="AN205" s="508"/>
      <c r="AO205" s="508"/>
      <c r="AP205" s="508"/>
      <c r="AQ205" s="508"/>
      <c r="AR205" s="508"/>
      <c r="AS205" s="508"/>
      <c r="AT205" s="508"/>
      <c r="AU205" s="508"/>
      <c r="AV205" s="508"/>
      <c r="AW205" s="508"/>
      <c r="AX205" s="508"/>
      <c r="AY205" s="508"/>
      <c r="AZ205" s="508"/>
      <c r="BA205" s="508"/>
      <c r="BB205" s="508"/>
      <c r="BC205" s="508"/>
      <c r="BD205" s="508"/>
      <c r="BE205" s="508"/>
      <c r="BF205" s="508"/>
      <c r="BG205" s="508"/>
      <c r="BH205" s="508"/>
      <c r="BI205" s="508"/>
      <c r="BJ205" s="508"/>
      <c r="BK205" s="508"/>
      <c r="BL205" s="508"/>
      <c r="BM205" s="508"/>
      <c r="BN205" s="508"/>
      <c r="BO205" s="508"/>
      <c r="BP205" s="508"/>
      <c r="BQ205" s="508"/>
      <c r="BR205" s="508"/>
      <c r="BS205" s="508"/>
      <c r="BT205" s="508"/>
      <c r="BU205" s="508"/>
      <c r="BV205" s="508"/>
      <c r="BW205" s="508"/>
      <c r="BX205" s="508">
        <f>D205</f>
        <v>18513600</v>
      </c>
      <c r="BY205" s="508"/>
      <c r="BZ205" s="508"/>
      <c r="CA205" s="508"/>
      <c r="CB205" s="508"/>
      <c r="CC205" s="508"/>
      <c r="CD205" s="508"/>
      <c r="CE205" s="508"/>
      <c r="CF205" s="508"/>
      <c r="CG205" s="508"/>
      <c r="CH205" s="508"/>
      <c r="CI205" s="508"/>
      <c r="CJ205" s="508"/>
      <c r="CK205" s="508"/>
      <c r="CL205" s="508"/>
      <c r="CM205" s="508"/>
      <c r="CN205" s="508"/>
      <c r="CO205" s="508"/>
      <c r="CP205" s="508"/>
      <c r="CQ205" s="508"/>
      <c r="CR205" s="508"/>
      <c r="CS205" s="508"/>
      <c r="CT205" s="508"/>
      <c r="CU205" s="508"/>
      <c r="CV205" s="508"/>
      <c r="CW205" s="508"/>
      <c r="CX205" s="509"/>
      <c r="CY205" s="509"/>
      <c r="CZ205" s="509"/>
      <c r="DA205" s="510"/>
      <c r="DB205" s="511"/>
      <c r="DC205" s="511"/>
      <c r="DD205" s="511"/>
      <c r="DE205" s="511"/>
      <c r="DF205" s="511"/>
      <c r="DG205" s="511"/>
      <c r="DH205" s="511"/>
      <c r="DI205" s="511"/>
      <c r="DJ205" s="511"/>
      <c r="DK205" s="501">
        <f t="shared" si="27"/>
        <v>18513600</v>
      </c>
      <c r="DL205" s="502">
        <f t="shared" si="28"/>
        <v>0</v>
      </c>
      <c r="DM205" s="503">
        <f t="shared" si="31"/>
        <v>18513600</v>
      </c>
      <c r="DN205" s="404">
        <f t="shared" si="33"/>
        <v>-701147458</v>
      </c>
      <c r="DO205" s="404">
        <f t="shared" si="32"/>
        <v>0</v>
      </c>
      <c r="DY205" s="504"/>
    </row>
    <row r="206" spans="1:129" ht="18" customHeight="1" x14ac:dyDescent="0.5">
      <c r="A206" s="399" t="str">
        <f t="shared" si="25"/>
        <v>70</v>
      </c>
      <c r="B206" s="493">
        <v>700022</v>
      </c>
      <c r="C206" s="494" t="s">
        <v>979</v>
      </c>
      <c r="D206" s="506">
        <v>4613672859</v>
      </c>
      <c r="E206" s="495">
        <v>0</v>
      </c>
      <c r="F206" s="507"/>
      <c r="G206" s="507"/>
      <c r="H206" s="507"/>
      <c r="I206" s="507"/>
      <c r="J206" s="507"/>
      <c r="K206" s="508"/>
      <c r="L206" s="508"/>
      <c r="M206" s="508"/>
      <c r="N206" s="508"/>
      <c r="O206" s="508"/>
      <c r="P206" s="508"/>
      <c r="Q206" s="508"/>
      <c r="R206" s="508"/>
      <c r="S206" s="508"/>
      <c r="T206" s="508"/>
      <c r="U206" s="508"/>
      <c r="V206" s="508"/>
      <c r="W206" s="508"/>
      <c r="X206" s="508"/>
      <c r="Y206" s="508"/>
      <c r="Z206" s="508"/>
      <c r="AA206" s="508"/>
      <c r="AB206" s="508"/>
      <c r="AC206" s="508"/>
      <c r="AD206" s="508"/>
      <c r="AE206" s="508"/>
      <c r="AF206" s="508"/>
      <c r="AG206" s="508"/>
      <c r="AH206" s="508"/>
      <c r="AI206" s="508"/>
      <c r="AJ206" s="508"/>
      <c r="AK206" s="508"/>
      <c r="AL206" s="508"/>
      <c r="AM206" s="508"/>
      <c r="AN206" s="508"/>
      <c r="AO206" s="508"/>
      <c r="AP206" s="508"/>
      <c r="AQ206" s="508"/>
      <c r="AR206" s="508"/>
      <c r="AS206" s="508"/>
      <c r="AT206" s="508"/>
      <c r="AU206" s="508"/>
      <c r="AV206" s="508"/>
      <c r="AW206" s="508"/>
      <c r="AX206" s="508"/>
      <c r="AY206" s="508"/>
      <c r="AZ206" s="508"/>
      <c r="BA206" s="508"/>
      <c r="BB206" s="508"/>
      <c r="BC206" s="508"/>
      <c r="BD206" s="508"/>
      <c r="BE206" s="508"/>
      <c r="BF206" s="508"/>
      <c r="BG206" s="508"/>
      <c r="BH206" s="508"/>
      <c r="BI206" s="508"/>
      <c r="BJ206" s="508"/>
      <c r="BK206" s="508"/>
      <c r="BL206" s="508"/>
      <c r="BM206" s="508"/>
      <c r="BN206" s="508"/>
      <c r="BO206" s="508"/>
      <c r="BP206" s="508"/>
      <c r="BQ206" s="508"/>
      <c r="BR206" s="508"/>
      <c r="BS206" s="508"/>
      <c r="BT206" s="508"/>
      <c r="BU206" s="508"/>
      <c r="BV206" s="508"/>
      <c r="BW206" s="508"/>
      <c r="BX206" s="508">
        <f>D206</f>
        <v>4613672859</v>
      </c>
      <c r="BY206" s="508"/>
      <c r="BZ206" s="508"/>
      <c r="CA206" s="508"/>
      <c r="CB206" s="508"/>
      <c r="CC206" s="508"/>
      <c r="CD206" s="508"/>
      <c r="CE206" s="508"/>
      <c r="CF206" s="508"/>
      <c r="CG206" s="508"/>
      <c r="CH206" s="508"/>
      <c r="CI206" s="508"/>
      <c r="CJ206" s="508"/>
      <c r="CK206" s="508"/>
      <c r="CL206" s="508"/>
      <c r="CM206" s="508"/>
      <c r="CN206" s="508"/>
      <c r="CO206" s="508"/>
      <c r="CP206" s="508"/>
      <c r="CQ206" s="508"/>
      <c r="CR206" s="508"/>
      <c r="CS206" s="508"/>
      <c r="CT206" s="508"/>
      <c r="CU206" s="508"/>
      <c r="CV206" s="508"/>
      <c r="CW206" s="508"/>
      <c r="CX206" s="509"/>
      <c r="CY206" s="509"/>
      <c r="CZ206" s="509"/>
      <c r="DA206" s="510"/>
      <c r="DB206" s="511"/>
      <c r="DC206" s="511"/>
      <c r="DD206" s="511"/>
      <c r="DE206" s="511"/>
      <c r="DF206" s="511"/>
      <c r="DG206" s="511"/>
      <c r="DH206" s="511"/>
      <c r="DI206" s="511"/>
      <c r="DJ206" s="511"/>
      <c r="DK206" s="501">
        <f t="shared" si="27"/>
        <v>4613672859</v>
      </c>
      <c r="DL206" s="502">
        <f t="shared" si="28"/>
        <v>0</v>
      </c>
      <c r="DM206" s="503">
        <f t="shared" si="31"/>
        <v>4613672859</v>
      </c>
      <c r="DN206" s="404">
        <f t="shared" si="33"/>
        <v>-10758743182</v>
      </c>
      <c r="DO206" s="404">
        <f t="shared" si="32"/>
        <v>0</v>
      </c>
      <c r="DY206" s="504"/>
    </row>
    <row r="207" spans="1:129" ht="18" customHeight="1" x14ac:dyDescent="0.5">
      <c r="A207" s="399" t="str">
        <f t="shared" si="25"/>
        <v>70</v>
      </c>
      <c r="B207" s="493">
        <v>700023</v>
      </c>
      <c r="C207" s="494" t="s">
        <v>980</v>
      </c>
      <c r="D207" s="506">
        <v>2725619625</v>
      </c>
      <c r="E207" s="495">
        <v>0</v>
      </c>
      <c r="F207" s="507"/>
      <c r="G207" s="507"/>
      <c r="H207" s="507"/>
      <c r="I207" s="507"/>
      <c r="J207" s="507"/>
      <c r="K207" s="508"/>
      <c r="L207" s="508"/>
      <c r="M207" s="508"/>
      <c r="N207" s="508"/>
      <c r="O207" s="508"/>
      <c r="P207" s="508"/>
      <c r="Q207" s="508"/>
      <c r="R207" s="508"/>
      <c r="S207" s="508"/>
      <c r="T207" s="508"/>
      <c r="U207" s="508"/>
      <c r="V207" s="508"/>
      <c r="W207" s="508"/>
      <c r="X207" s="508"/>
      <c r="Y207" s="508"/>
      <c r="Z207" s="508"/>
      <c r="AA207" s="508"/>
      <c r="AB207" s="508"/>
      <c r="AC207" s="508"/>
      <c r="AD207" s="508"/>
      <c r="AE207" s="508"/>
      <c r="AF207" s="508"/>
      <c r="AG207" s="508"/>
      <c r="AH207" s="508"/>
      <c r="AI207" s="508"/>
      <c r="AJ207" s="508"/>
      <c r="AK207" s="508"/>
      <c r="AL207" s="508"/>
      <c r="AM207" s="508"/>
      <c r="AN207" s="508"/>
      <c r="AO207" s="508"/>
      <c r="AP207" s="508"/>
      <c r="AQ207" s="508"/>
      <c r="AR207" s="508"/>
      <c r="AS207" s="508"/>
      <c r="AT207" s="508"/>
      <c r="AU207" s="508"/>
      <c r="AV207" s="508"/>
      <c r="AW207" s="508"/>
      <c r="AX207" s="508"/>
      <c r="AY207" s="508"/>
      <c r="AZ207" s="508"/>
      <c r="BA207" s="508"/>
      <c r="BB207" s="508"/>
      <c r="BC207" s="508"/>
      <c r="BD207" s="508"/>
      <c r="BE207" s="508"/>
      <c r="BF207" s="508"/>
      <c r="BG207" s="508"/>
      <c r="BH207" s="508"/>
      <c r="BI207" s="508"/>
      <c r="BJ207" s="508"/>
      <c r="BK207" s="508"/>
      <c r="BL207" s="508"/>
      <c r="BM207" s="508"/>
      <c r="BN207" s="508"/>
      <c r="BO207" s="508"/>
      <c r="BP207" s="508"/>
      <c r="BQ207" s="508"/>
      <c r="BR207" s="508"/>
      <c r="BS207" s="508"/>
      <c r="BT207" s="508"/>
      <c r="BU207" s="508"/>
      <c r="BV207" s="508"/>
      <c r="BW207" s="508"/>
      <c r="BX207" s="508">
        <f>D207</f>
        <v>2725619625</v>
      </c>
      <c r="BY207" s="508"/>
      <c r="BZ207" s="508"/>
      <c r="CA207" s="508"/>
      <c r="CB207" s="508"/>
      <c r="CC207" s="508"/>
      <c r="CD207" s="508"/>
      <c r="CE207" s="508"/>
      <c r="CF207" s="508"/>
      <c r="CG207" s="508"/>
      <c r="CH207" s="508"/>
      <c r="CI207" s="508"/>
      <c r="CJ207" s="508"/>
      <c r="CK207" s="508"/>
      <c r="CL207" s="508"/>
      <c r="CM207" s="508"/>
      <c r="CN207" s="508"/>
      <c r="CO207" s="508"/>
      <c r="CP207" s="508"/>
      <c r="CQ207" s="508"/>
      <c r="CR207" s="508"/>
      <c r="CS207" s="508"/>
      <c r="CT207" s="508"/>
      <c r="CU207" s="508"/>
      <c r="CV207" s="508"/>
      <c r="CW207" s="508"/>
      <c r="CX207" s="509"/>
      <c r="CY207" s="509"/>
      <c r="CZ207" s="509"/>
      <c r="DA207" s="510"/>
      <c r="DB207" s="511"/>
      <c r="DC207" s="511"/>
      <c r="DD207" s="511"/>
      <c r="DE207" s="511"/>
      <c r="DF207" s="511"/>
      <c r="DG207" s="511"/>
      <c r="DH207" s="511"/>
      <c r="DI207" s="511"/>
      <c r="DJ207" s="511"/>
      <c r="DK207" s="501">
        <f t="shared" si="27"/>
        <v>2725619625</v>
      </c>
      <c r="DL207" s="502">
        <f t="shared" si="28"/>
        <v>0</v>
      </c>
      <c r="DM207" s="503">
        <f t="shared" si="31"/>
        <v>2725619625</v>
      </c>
      <c r="DN207" s="404">
        <f t="shared" si="33"/>
        <v>-31179006990</v>
      </c>
      <c r="DO207" s="404">
        <f t="shared" si="32"/>
        <v>0</v>
      </c>
      <c r="DY207" s="504"/>
    </row>
    <row r="208" spans="1:129" ht="18" customHeight="1" x14ac:dyDescent="0.5">
      <c r="A208" s="399" t="str">
        <f t="shared" ref="A208:A271" si="34">LEFT(B208,2)</f>
        <v>70</v>
      </c>
      <c r="B208" s="493">
        <v>700024</v>
      </c>
      <c r="C208" s="494" t="s">
        <v>981</v>
      </c>
      <c r="D208" s="506">
        <v>15811364350</v>
      </c>
      <c r="E208" s="495">
        <v>0</v>
      </c>
      <c r="F208" s="507"/>
      <c r="G208" s="507"/>
      <c r="H208" s="507"/>
      <c r="I208" s="507"/>
      <c r="J208" s="507"/>
      <c r="K208" s="508"/>
      <c r="L208" s="508"/>
      <c r="M208" s="508"/>
      <c r="N208" s="508"/>
      <c r="O208" s="508"/>
      <c r="P208" s="508"/>
      <c r="Q208" s="508"/>
      <c r="R208" s="508"/>
      <c r="S208" s="508"/>
      <c r="T208" s="508"/>
      <c r="U208" s="508"/>
      <c r="V208" s="508"/>
      <c r="W208" s="508"/>
      <c r="X208" s="508"/>
      <c r="Y208" s="508"/>
      <c r="Z208" s="508"/>
      <c r="AA208" s="508"/>
      <c r="AB208" s="508"/>
      <c r="AC208" s="508"/>
      <c r="AD208" s="508"/>
      <c r="AE208" s="508"/>
      <c r="AF208" s="508"/>
      <c r="AG208" s="508"/>
      <c r="AH208" s="508"/>
      <c r="AI208" s="508"/>
      <c r="AJ208" s="508"/>
      <c r="AK208" s="508"/>
      <c r="AL208" s="508"/>
      <c r="AM208" s="508"/>
      <c r="AN208" s="508"/>
      <c r="AO208" s="508"/>
      <c r="AP208" s="508"/>
      <c r="AQ208" s="508"/>
      <c r="AR208" s="508"/>
      <c r="AS208" s="508"/>
      <c r="AT208" s="508"/>
      <c r="AU208" s="508"/>
      <c r="AV208" s="508"/>
      <c r="AW208" s="508"/>
      <c r="AX208" s="508"/>
      <c r="AY208" s="508"/>
      <c r="AZ208" s="508"/>
      <c r="BA208" s="508"/>
      <c r="BB208" s="508"/>
      <c r="BC208" s="508"/>
      <c r="BD208" s="508"/>
      <c r="BE208" s="508"/>
      <c r="BF208" s="508"/>
      <c r="BG208" s="508"/>
      <c r="BH208" s="508"/>
      <c r="BI208" s="508"/>
      <c r="BJ208" s="508"/>
      <c r="BK208" s="508"/>
      <c r="BL208" s="508"/>
      <c r="BM208" s="508"/>
      <c r="BN208" s="508"/>
      <c r="BO208" s="508"/>
      <c r="BP208" s="508"/>
      <c r="BQ208" s="508"/>
      <c r="BR208" s="508"/>
      <c r="BS208" s="508"/>
      <c r="BT208" s="508"/>
      <c r="BU208" s="508"/>
      <c r="BV208" s="508"/>
      <c r="BW208" s="508"/>
      <c r="BX208" s="508">
        <f>D208</f>
        <v>15811364350</v>
      </c>
      <c r="BY208" s="508"/>
      <c r="BZ208" s="508"/>
      <c r="CA208" s="508"/>
      <c r="CB208" s="508"/>
      <c r="CC208" s="508"/>
      <c r="CD208" s="508"/>
      <c r="CE208" s="508"/>
      <c r="CF208" s="508"/>
      <c r="CG208" s="508"/>
      <c r="CH208" s="508"/>
      <c r="CI208" s="508"/>
      <c r="CJ208" s="508"/>
      <c r="CK208" s="508"/>
      <c r="CL208" s="508"/>
      <c r="CM208" s="508"/>
      <c r="CN208" s="508"/>
      <c r="CO208" s="508"/>
      <c r="CP208" s="508"/>
      <c r="CQ208" s="508"/>
      <c r="CR208" s="508"/>
      <c r="CS208" s="508"/>
      <c r="CT208" s="508"/>
      <c r="CU208" s="508"/>
      <c r="CV208" s="508"/>
      <c r="CW208" s="508"/>
      <c r="CX208" s="509"/>
      <c r="CY208" s="509"/>
      <c r="CZ208" s="509"/>
      <c r="DA208" s="510"/>
      <c r="DB208" s="511"/>
      <c r="DC208" s="511"/>
      <c r="DD208" s="511"/>
      <c r="DE208" s="511"/>
      <c r="DF208" s="511"/>
      <c r="DG208" s="511"/>
      <c r="DH208" s="511"/>
      <c r="DI208" s="511"/>
      <c r="DJ208" s="511"/>
      <c r="DK208" s="501">
        <f t="shared" si="27"/>
        <v>15811364350</v>
      </c>
      <c r="DL208" s="502">
        <f t="shared" si="28"/>
        <v>0</v>
      </c>
      <c r="DM208" s="503">
        <f t="shared" si="31"/>
        <v>15811364350</v>
      </c>
      <c r="DN208" s="404">
        <f t="shared" si="33"/>
        <v>-11239460162</v>
      </c>
      <c r="DO208" s="404">
        <f t="shared" si="32"/>
        <v>0</v>
      </c>
      <c r="DY208" s="504"/>
    </row>
    <row r="209" spans="1:129" ht="18" customHeight="1" x14ac:dyDescent="0.5">
      <c r="A209" s="399" t="str">
        <f t="shared" si="34"/>
        <v>70</v>
      </c>
      <c r="B209" s="493">
        <v>700025</v>
      </c>
      <c r="C209" s="494" t="s">
        <v>982</v>
      </c>
      <c r="D209" s="506">
        <v>3710291649</v>
      </c>
      <c r="E209" s="495">
        <v>0</v>
      </c>
      <c r="F209" s="507"/>
      <c r="G209" s="507"/>
      <c r="H209" s="507"/>
      <c r="I209" s="507"/>
      <c r="J209" s="507"/>
      <c r="K209" s="508"/>
      <c r="L209" s="508"/>
      <c r="M209" s="508"/>
      <c r="N209" s="508"/>
      <c r="O209" s="508"/>
      <c r="P209" s="508"/>
      <c r="Q209" s="508"/>
      <c r="R209" s="508"/>
      <c r="S209" s="508"/>
      <c r="T209" s="508"/>
      <c r="U209" s="508"/>
      <c r="V209" s="508"/>
      <c r="W209" s="508"/>
      <c r="X209" s="508"/>
      <c r="Y209" s="508"/>
      <c r="Z209" s="508"/>
      <c r="AA209" s="508"/>
      <c r="AB209" s="508"/>
      <c r="AC209" s="508"/>
      <c r="AD209" s="508"/>
      <c r="AE209" s="508"/>
      <c r="AF209" s="508"/>
      <c r="AG209" s="508"/>
      <c r="AH209" s="508"/>
      <c r="AI209" s="508"/>
      <c r="AJ209" s="508"/>
      <c r="AK209" s="508"/>
      <c r="AL209" s="508"/>
      <c r="AM209" s="508"/>
      <c r="AN209" s="508"/>
      <c r="AO209" s="508"/>
      <c r="AP209" s="508"/>
      <c r="AQ209" s="508"/>
      <c r="AR209" s="508"/>
      <c r="AS209" s="508"/>
      <c r="AT209" s="508"/>
      <c r="AU209" s="508"/>
      <c r="AV209" s="508"/>
      <c r="AW209" s="508"/>
      <c r="AX209" s="508"/>
      <c r="AY209" s="508"/>
      <c r="AZ209" s="508"/>
      <c r="BA209" s="508"/>
      <c r="BB209" s="508"/>
      <c r="BC209" s="508"/>
      <c r="BD209" s="508"/>
      <c r="BE209" s="508"/>
      <c r="BF209" s="508"/>
      <c r="BG209" s="508"/>
      <c r="BH209" s="508"/>
      <c r="BI209" s="508"/>
      <c r="BJ209" s="508"/>
      <c r="BK209" s="508"/>
      <c r="BL209" s="508"/>
      <c r="BM209" s="508"/>
      <c r="BN209" s="508"/>
      <c r="BO209" s="508"/>
      <c r="BP209" s="508"/>
      <c r="BQ209" s="508"/>
      <c r="BR209" s="508"/>
      <c r="BS209" s="508"/>
      <c r="BT209" s="508"/>
      <c r="BU209" s="508"/>
      <c r="BV209" s="508"/>
      <c r="BW209" s="508"/>
      <c r="BX209" s="508">
        <f>D209</f>
        <v>3710291649</v>
      </c>
      <c r="BY209" s="508"/>
      <c r="BZ209" s="508"/>
      <c r="CA209" s="508"/>
      <c r="CB209" s="508"/>
      <c r="CC209" s="508"/>
      <c r="CD209" s="508"/>
      <c r="CE209" s="508"/>
      <c r="CF209" s="508"/>
      <c r="CG209" s="508"/>
      <c r="CH209" s="508"/>
      <c r="CI209" s="508"/>
      <c r="CJ209" s="508"/>
      <c r="CK209" s="508"/>
      <c r="CL209" s="508"/>
      <c r="CM209" s="508"/>
      <c r="CN209" s="508"/>
      <c r="CO209" s="508"/>
      <c r="CP209" s="508"/>
      <c r="CQ209" s="508"/>
      <c r="CR209" s="508"/>
      <c r="CS209" s="508"/>
      <c r="CT209" s="508"/>
      <c r="CU209" s="508"/>
      <c r="CV209" s="508"/>
      <c r="CW209" s="508"/>
      <c r="CX209" s="509"/>
      <c r="CY209" s="509"/>
      <c r="CZ209" s="509"/>
      <c r="DA209" s="510"/>
      <c r="DB209" s="511"/>
      <c r="DC209" s="511"/>
      <c r="DD209" s="511"/>
      <c r="DE209" s="511"/>
      <c r="DF209" s="511"/>
      <c r="DG209" s="511"/>
      <c r="DH209" s="511"/>
      <c r="DI209" s="511"/>
      <c r="DJ209" s="511"/>
      <c r="DK209" s="501">
        <f t="shared" si="27"/>
        <v>3710291649</v>
      </c>
      <c r="DL209" s="502">
        <f t="shared" si="28"/>
        <v>0</v>
      </c>
      <c r="DM209" s="503">
        <f t="shared" si="31"/>
        <v>3710291649</v>
      </c>
      <c r="DN209" s="404">
        <f t="shared" si="33"/>
        <v>-188018351</v>
      </c>
      <c r="DO209" s="404">
        <f t="shared" si="32"/>
        <v>0</v>
      </c>
      <c r="DY209" s="504"/>
    </row>
    <row r="210" spans="1:129" ht="18" customHeight="1" x14ac:dyDescent="0.5">
      <c r="A210" s="399" t="str">
        <f t="shared" si="34"/>
        <v>70</v>
      </c>
      <c r="B210" s="493">
        <v>700026</v>
      </c>
      <c r="C210" s="494" t="s">
        <v>983</v>
      </c>
      <c r="D210" s="506">
        <v>16026681976</v>
      </c>
      <c r="E210" s="495">
        <v>0</v>
      </c>
      <c r="F210" s="507"/>
      <c r="G210" s="507"/>
      <c r="H210" s="507"/>
      <c r="I210" s="507"/>
      <c r="J210" s="507"/>
      <c r="K210" s="508"/>
      <c r="L210" s="508"/>
      <c r="M210" s="508"/>
      <c r="N210" s="508"/>
      <c r="O210" s="508"/>
      <c r="P210" s="508"/>
      <c r="Q210" s="508"/>
      <c r="R210" s="508"/>
      <c r="S210" s="508"/>
      <c r="T210" s="508"/>
      <c r="U210" s="508"/>
      <c r="V210" s="508"/>
      <c r="W210" s="508"/>
      <c r="X210" s="508"/>
      <c r="Y210" s="508"/>
      <c r="Z210" s="508"/>
      <c r="AA210" s="508"/>
      <c r="AB210" s="508"/>
      <c r="AC210" s="508"/>
      <c r="AD210" s="508"/>
      <c r="AE210" s="508"/>
      <c r="AF210" s="508"/>
      <c r="AG210" s="508"/>
      <c r="AH210" s="508"/>
      <c r="AI210" s="508"/>
      <c r="AJ210" s="508"/>
      <c r="AK210" s="508"/>
      <c r="AL210" s="508"/>
      <c r="AM210" s="508"/>
      <c r="AN210" s="508"/>
      <c r="AO210" s="508"/>
      <c r="AP210" s="508"/>
      <c r="AQ210" s="508"/>
      <c r="AR210" s="508"/>
      <c r="AS210" s="508"/>
      <c r="AT210" s="508"/>
      <c r="AU210" s="508"/>
      <c r="AV210" s="508"/>
      <c r="AW210" s="508"/>
      <c r="AX210" s="508"/>
      <c r="AY210" s="508"/>
      <c r="AZ210" s="508"/>
      <c r="BA210" s="508"/>
      <c r="BB210" s="508"/>
      <c r="BC210" s="508"/>
      <c r="BD210" s="508"/>
      <c r="BE210" s="508"/>
      <c r="BF210" s="508"/>
      <c r="BG210" s="508"/>
      <c r="BH210" s="508"/>
      <c r="BI210" s="508"/>
      <c r="BJ210" s="508"/>
      <c r="BK210" s="508"/>
      <c r="BL210" s="508"/>
      <c r="BM210" s="508"/>
      <c r="BN210" s="508"/>
      <c r="BO210" s="508"/>
      <c r="BP210" s="508"/>
      <c r="BQ210" s="508"/>
      <c r="BR210" s="508"/>
      <c r="BS210" s="508"/>
      <c r="BT210" s="508"/>
      <c r="BU210" s="508"/>
      <c r="BV210" s="508"/>
      <c r="BW210" s="508"/>
      <c r="BX210" s="508"/>
      <c r="BY210" s="508"/>
      <c r="BZ210" s="508">
        <f>D210</f>
        <v>16026681976</v>
      </c>
      <c r="CA210" s="508"/>
      <c r="CB210" s="508"/>
      <c r="CC210" s="508"/>
      <c r="CD210" s="508"/>
      <c r="CE210" s="508"/>
      <c r="CF210" s="508"/>
      <c r="CG210" s="508"/>
      <c r="CH210" s="508"/>
      <c r="CI210" s="508"/>
      <c r="CJ210" s="508"/>
      <c r="CK210" s="508"/>
      <c r="CL210" s="508"/>
      <c r="CM210" s="508"/>
      <c r="CN210" s="508"/>
      <c r="CO210" s="508"/>
      <c r="CP210" s="508"/>
      <c r="CQ210" s="508"/>
      <c r="CR210" s="508"/>
      <c r="CS210" s="508"/>
      <c r="CT210" s="508"/>
      <c r="CU210" s="508"/>
      <c r="CV210" s="508"/>
      <c r="CW210" s="508"/>
      <c r="CX210" s="509"/>
      <c r="CY210" s="509"/>
      <c r="CZ210" s="509"/>
      <c r="DA210" s="510"/>
      <c r="DB210" s="511"/>
      <c r="DC210" s="511"/>
      <c r="DD210" s="511"/>
      <c r="DE210" s="511"/>
      <c r="DF210" s="511"/>
      <c r="DG210" s="511"/>
      <c r="DH210" s="511"/>
      <c r="DI210" s="511"/>
      <c r="DJ210" s="511"/>
      <c r="DK210" s="501">
        <f t="shared" si="27"/>
        <v>16026681976</v>
      </c>
      <c r="DL210" s="502">
        <f t="shared" si="28"/>
        <v>0</v>
      </c>
      <c r="DM210" s="503">
        <f t="shared" si="31"/>
        <v>16026681976</v>
      </c>
      <c r="DN210" s="404">
        <f t="shared" si="33"/>
        <v>15997281976</v>
      </c>
      <c r="DO210" s="404">
        <f t="shared" si="32"/>
        <v>0</v>
      </c>
      <c r="DY210" s="504"/>
    </row>
    <row r="211" spans="1:129" ht="18" customHeight="1" x14ac:dyDescent="0.5">
      <c r="A211" s="399" t="str">
        <f t="shared" si="34"/>
        <v>70</v>
      </c>
      <c r="B211" s="493">
        <v>700027</v>
      </c>
      <c r="C211" s="494" t="s">
        <v>984</v>
      </c>
      <c r="D211" s="506">
        <v>116431930</v>
      </c>
      <c r="E211" s="495">
        <v>0</v>
      </c>
      <c r="F211" s="507"/>
      <c r="G211" s="507"/>
      <c r="H211" s="507"/>
      <c r="I211" s="507"/>
      <c r="J211" s="507"/>
      <c r="K211" s="508"/>
      <c r="L211" s="508"/>
      <c r="M211" s="508"/>
      <c r="N211" s="508"/>
      <c r="O211" s="508"/>
      <c r="P211" s="508"/>
      <c r="Q211" s="508"/>
      <c r="R211" s="508"/>
      <c r="S211" s="508"/>
      <c r="T211" s="508"/>
      <c r="U211" s="508"/>
      <c r="V211" s="508"/>
      <c r="W211" s="508"/>
      <c r="X211" s="508"/>
      <c r="Y211" s="508"/>
      <c r="Z211" s="508"/>
      <c r="AA211" s="508"/>
      <c r="AB211" s="508"/>
      <c r="AC211" s="508"/>
      <c r="AD211" s="508"/>
      <c r="AE211" s="508"/>
      <c r="AF211" s="508"/>
      <c r="AG211" s="508"/>
      <c r="AH211" s="508"/>
      <c r="AI211" s="508"/>
      <c r="AJ211" s="508"/>
      <c r="AK211" s="508"/>
      <c r="AL211" s="508"/>
      <c r="AM211" s="508"/>
      <c r="AN211" s="508"/>
      <c r="AO211" s="508"/>
      <c r="AP211" s="508"/>
      <c r="AQ211" s="508"/>
      <c r="AR211" s="508"/>
      <c r="AS211" s="508"/>
      <c r="AT211" s="508"/>
      <c r="AU211" s="508"/>
      <c r="AV211" s="508"/>
      <c r="AW211" s="508"/>
      <c r="AX211" s="508"/>
      <c r="AY211" s="508"/>
      <c r="AZ211" s="508"/>
      <c r="BA211" s="508"/>
      <c r="BB211" s="508"/>
      <c r="BC211" s="508"/>
      <c r="BD211" s="508"/>
      <c r="BE211" s="508"/>
      <c r="BF211" s="508"/>
      <c r="BG211" s="508"/>
      <c r="BH211" s="508"/>
      <c r="BI211" s="508"/>
      <c r="BJ211" s="508"/>
      <c r="BK211" s="508"/>
      <c r="BL211" s="508"/>
      <c r="BM211" s="508"/>
      <c r="BN211" s="508"/>
      <c r="BO211" s="508"/>
      <c r="BP211" s="508"/>
      <c r="BQ211" s="508"/>
      <c r="BR211" s="508"/>
      <c r="BS211" s="508"/>
      <c r="BT211" s="508"/>
      <c r="BU211" s="508"/>
      <c r="BV211" s="508"/>
      <c r="BW211" s="508"/>
      <c r="BX211" s="508">
        <f>D211</f>
        <v>116431930</v>
      </c>
      <c r="BY211" s="508"/>
      <c r="BZ211" s="508"/>
      <c r="CA211" s="508"/>
      <c r="CB211" s="508"/>
      <c r="CC211" s="508"/>
      <c r="CD211" s="508"/>
      <c r="CE211" s="508"/>
      <c r="CF211" s="508"/>
      <c r="CG211" s="508"/>
      <c r="CH211" s="508"/>
      <c r="CI211" s="508"/>
      <c r="CJ211" s="508"/>
      <c r="CK211" s="508"/>
      <c r="CL211" s="508"/>
      <c r="CM211" s="508"/>
      <c r="CN211" s="508"/>
      <c r="CO211" s="508"/>
      <c r="CP211" s="508"/>
      <c r="CQ211" s="508"/>
      <c r="CR211" s="508"/>
      <c r="CS211" s="508"/>
      <c r="CT211" s="508"/>
      <c r="CU211" s="508"/>
      <c r="CV211" s="508"/>
      <c r="CW211" s="508"/>
      <c r="CX211" s="509"/>
      <c r="CY211" s="509"/>
      <c r="CZ211" s="509"/>
      <c r="DA211" s="510"/>
      <c r="DB211" s="511"/>
      <c r="DC211" s="511"/>
      <c r="DD211" s="511"/>
      <c r="DE211" s="511"/>
      <c r="DF211" s="511"/>
      <c r="DG211" s="511"/>
      <c r="DH211" s="511"/>
      <c r="DI211" s="511"/>
      <c r="DJ211" s="511"/>
      <c r="DK211" s="501">
        <f t="shared" si="27"/>
        <v>116431930</v>
      </c>
      <c r="DL211" s="502">
        <f t="shared" si="28"/>
        <v>0</v>
      </c>
      <c r="DM211" s="503">
        <f t="shared" si="31"/>
        <v>116431930</v>
      </c>
      <c r="DN211" s="404">
        <f t="shared" si="33"/>
        <v>97918330</v>
      </c>
      <c r="DO211" s="404">
        <f t="shared" si="32"/>
        <v>0</v>
      </c>
      <c r="DY211" s="504"/>
    </row>
    <row r="212" spans="1:129" ht="18" customHeight="1" x14ac:dyDescent="0.5">
      <c r="A212" s="399" t="str">
        <f t="shared" si="34"/>
        <v>70</v>
      </c>
      <c r="B212" s="493">
        <v>700028</v>
      </c>
      <c r="C212" s="494" t="s">
        <v>985</v>
      </c>
      <c r="D212" s="506">
        <v>4427540817</v>
      </c>
      <c r="E212" s="495">
        <v>0</v>
      </c>
      <c r="F212" s="507"/>
      <c r="G212" s="507"/>
      <c r="H212" s="507"/>
      <c r="I212" s="507"/>
      <c r="J212" s="507"/>
      <c r="K212" s="508"/>
      <c r="L212" s="508"/>
      <c r="M212" s="508"/>
      <c r="N212" s="508"/>
      <c r="O212" s="508"/>
      <c r="P212" s="508"/>
      <c r="Q212" s="508"/>
      <c r="R212" s="508"/>
      <c r="S212" s="508"/>
      <c r="T212" s="508"/>
      <c r="U212" s="508"/>
      <c r="V212" s="508"/>
      <c r="W212" s="508"/>
      <c r="X212" s="508"/>
      <c r="Y212" s="508"/>
      <c r="Z212" s="508"/>
      <c r="AA212" s="508"/>
      <c r="AB212" s="508"/>
      <c r="AC212" s="508"/>
      <c r="AD212" s="508"/>
      <c r="AE212" s="508"/>
      <c r="AF212" s="508"/>
      <c r="AG212" s="508"/>
      <c r="AH212" s="508"/>
      <c r="AI212" s="508"/>
      <c r="AJ212" s="508"/>
      <c r="AK212" s="508"/>
      <c r="AL212" s="508"/>
      <c r="AM212" s="508"/>
      <c r="AN212" s="508"/>
      <c r="AO212" s="508"/>
      <c r="AP212" s="508"/>
      <c r="AQ212" s="508"/>
      <c r="AR212" s="508"/>
      <c r="AS212" s="508"/>
      <c r="AT212" s="508"/>
      <c r="AU212" s="508"/>
      <c r="AV212" s="508"/>
      <c r="AW212" s="508"/>
      <c r="AX212" s="508"/>
      <c r="AY212" s="508"/>
      <c r="AZ212" s="508"/>
      <c r="BA212" s="508"/>
      <c r="BB212" s="508"/>
      <c r="BC212" s="508"/>
      <c r="BD212" s="508"/>
      <c r="BE212" s="508"/>
      <c r="BF212" s="508"/>
      <c r="BG212" s="508"/>
      <c r="BH212" s="508"/>
      <c r="BI212" s="508"/>
      <c r="BJ212" s="508"/>
      <c r="BK212" s="508"/>
      <c r="BL212" s="508"/>
      <c r="BM212" s="508"/>
      <c r="BN212" s="508"/>
      <c r="BO212" s="508"/>
      <c r="BP212" s="508"/>
      <c r="BQ212" s="508"/>
      <c r="BR212" s="508"/>
      <c r="BS212" s="508"/>
      <c r="BT212" s="508"/>
      <c r="BU212" s="508"/>
      <c r="BV212" s="508"/>
      <c r="BW212" s="508"/>
      <c r="BX212" s="508">
        <f t="shared" ref="BX212:BX220" si="35">D212</f>
        <v>4427540817</v>
      </c>
      <c r="BY212" s="508"/>
      <c r="BZ212" s="508"/>
      <c r="CA212" s="508"/>
      <c r="CB212" s="508"/>
      <c r="CC212" s="508"/>
      <c r="CD212" s="508"/>
      <c r="CE212" s="508"/>
      <c r="CF212" s="508"/>
      <c r="CG212" s="508"/>
      <c r="CH212" s="508"/>
      <c r="CI212" s="508"/>
      <c r="CJ212" s="508"/>
      <c r="CK212" s="508"/>
      <c r="CL212" s="508"/>
      <c r="CM212" s="508"/>
      <c r="CN212" s="508"/>
      <c r="CO212" s="508"/>
      <c r="CP212" s="508"/>
      <c r="CQ212" s="508"/>
      <c r="CR212" s="508"/>
      <c r="CS212" s="508"/>
      <c r="CT212" s="508"/>
      <c r="CU212" s="508"/>
      <c r="CV212" s="508"/>
      <c r="CW212" s="508"/>
      <c r="CX212" s="509"/>
      <c r="CY212" s="509"/>
      <c r="CZ212" s="509"/>
      <c r="DA212" s="510"/>
      <c r="DB212" s="511"/>
      <c r="DC212" s="511"/>
      <c r="DD212" s="511"/>
      <c r="DE212" s="511"/>
      <c r="DF212" s="511"/>
      <c r="DG212" s="511"/>
      <c r="DH212" s="511"/>
      <c r="DI212" s="511"/>
      <c r="DJ212" s="511"/>
      <c r="DK212" s="501">
        <f t="shared" si="27"/>
        <v>4427540817</v>
      </c>
      <c r="DL212" s="502">
        <f t="shared" si="28"/>
        <v>0</v>
      </c>
      <c r="DM212" s="503">
        <f t="shared" si="31"/>
        <v>4427540817</v>
      </c>
      <c r="DN212" s="404">
        <f t="shared" si="33"/>
        <v>-186132042</v>
      </c>
      <c r="DO212" s="404">
        <f t="shared" si="32"/>
        <v>0</v>
      </c>
      <c r="DY212" s="504"/>
    </row>
    <row r="213" spans="1:129" ht="18" customHeight="1" x14ac:dyDescent="0.5">
      <c r="A213" s="399" t="str">
        <f t="shared" si="34"/>
        <v>70</v>
      </c>
      <c r="B213" s="493">
        <v>700029</v>
      </c>
      <c r="C213" s="494" t="s">
        <v>986</v>
      </c>
      <c r="D213" s="506">
        <v>31373140791</v>
      </c>
      <c r="E213" s="495">
        <v>0</v>
      </c>
      <c r="F213" s="507"/>
      <c r="G213" s="507"/>
      <c r="H213" s="507"/>
      <c r="I213" s="507"/>
      <c r="J213" s="507"/>
      <c r="K213" s="508"/>
      <c r="L213" s="508"/>
      <c r="M213" s="508"/>
      <c r="N213" s="508"/>
      <c r="O213" s="508"/>
      <c r="P213" s="508"/>
      <c r="Q213" s="508"/>
      <c r="R213" s="508"/>
      <c r="S213" s="508"/>
      <c r="T213" s="508"/>
      <c r="U213" s="508"/>
      <c r="V213" s="508"/>
      <c r="W213" s="508"/>
      <c r="X213" s="508"/>
      <c r="Y213" s="508"/>
      <c r="Z213" s="508"/>
      <c r="AA213" s="508"/>
      <c r="AB213" s="508"/>
      <c r="AC213" s="508"/>
      <c r="AD213" s="508"/>
      <c r="AE213" s="508"/>
      <c r="AF213" s="508"/>
      <c r="AG213" s="508"/>
      <c r="AH213" s="508"/>
      <c r="AI213" s="508"/>
      <c r="AJ213" s="508"/>
      <c r="AK213" s="508"/>
      <c r="AL213" s="508"/>
      <c r="AM213" s="508"/>
      <c r="AN213" s="508"/>
      <c r="AO213" s="508"/>
      <c r="AP213" s="508"/>
      <c r="AQ213" s="508"/>
      <c r="AR213" s="508"/>
      <c r="AS213" s="508"/>
      <c r="AT213" s="508"/>
      <c r="AU213" s="508"/>
      <c r="AV213" s="508"/>
      <c r="AW213" s="508"/>
      <c r="AX213" s="508"/>
      <c r="AY213" s="508"/>
      <c r="AZ213" s="508"/>
      <c r="BA213" s="508"/>
      <c r="BB213" s="508"/>
      <c r="BC213" s="508"/>
      <c r="BD213" s="508"/>
      <c r="BE213" s="508"/>
      <c r="BF213" s="508"/>
      <c r="BG213" s="508"/>
      <c r="BH213" s="508"/>
      <c r="BI213" s="508"/>
      <c r="BJ213" s="508"/>
      <c r="BK213" s="508"/>
      <c r="BL213" s="508"/>
      <c r="BM213" s="508"/>
      <c r="BN213" s="508"/>
      <c r="BO213" s="508"/>
      <c r="BP213" s="508"/>
      <c r="BQ213" s="508"/>
      <c r="BR213" s="508"/>
      <c r="BS213" s="508"/>
      <c r="BT213" s="508"/>
      <c r="BU213" s="508"/>
      <c r="BV213" s="508"/>
      <c r="BW213" s="508"/>
      <c r="BX213" s="508">
        <f t="shared" si="35"/>
        <v>31373140791</v>
      </c>
      <c r="BY213" s="508"/>
      <c r="BZ213" s="508"/>
      <c r="CA213" s="508"/>
      <c r="CB213" s="508"/>
      <c r="CC213" s="508"/>
      <c r="CD213" s="508"/>
      <c r="CE213" s="508"/>
      <c r="CF213" s="508"/>
      <c r="CG213" s="508"/>
      <c r="CH213" s="508"/>
      <c r="CI213" s="508"/>
      <c r="CJ213" s="508"/>
      <c r="CK213" s="508"/>
      <c r="CL213" s="508"/>
      <c r="CM213" s="508"/>
      <c r="CN213" s="508"/>
      <c r="CO213" s="508"/>
      <c r="CP213" s="508"/>
      <c r="CQ213" s="508"/>
      <c r="CR213" s="508"/>
      <c r="CS213" s="508"/>
      <c r="CT213" s="508"/>
      <c r="CU213" s="508"/>
      <c r="CV213" s="508"/>
      <c r="CW213" s="508"/>
      <c r="CX213" s="509"/>
      <c r="CY213" s="509"/>
      <c r="CZ213" s="509"/>
      <c r="DA213" s="510"/>
      <c r="DB213" s="511"/>
      <c r="DC213" s="511"/>
      <c r="DD213" s="511"/>
      <c r="DE213" s="511"/>
      <c r="DF213" s="511"/>
      <c r="DG213" s="511"/>
      <c r="DH213" s="511"/>
      <c r="DI213" s="511"/>
      <c r="DJ213" s="511"/>
      <c r="DK213" s="501">
        <f t="shared" si="27"/>
        <v>31373140791</v>
      </c>
      <c r="DL213" s="502">
        <f t="shared" si="28"/>
        <v>0</v>
      </c>
      <c r="DM213" s="503">
        <f t="shared" si="31"/>
        <v>31373140791</v>
      </c>
      <c r="DN213" s="404">
        <f t="shared" si="33"/>
        <v>28647521166</v>
      </c>
      <c r="DO213" s="404">
        <f t="shared" si="32"/>
        <v>0</v>
      </c>
      <c r="DY213" s="504"/>
    </row>
    <row r="214" spans="1:129" ht="18" customHeight="1" x14ac:dyDescent="0.5">
      <c r="A214" s="399" t="str">
        <f t="shared" si="34"/>
        <v>70</v>
      </c>
      <c r="B214" s="493">
        <v>700030</v>
      </c>
      <c r="C214" s="494" t="s">
        <v>987</v>
      </c>
      <c r="D214" s="506">
        <v>8182381943</v>
      </c>
      <c r="E214" s="495">
        <v>0</v>
      </c>
      <c r="F214" s="507"/>
      <c r="G214" s="507"/>
      <c r="H214" s="507"/>
      <c r="I214" s="507"/>
      <c r="J214" s="507"/>
      <c r="K214" s="508"/>
      <c r="L214" s="508"/>
      <c r="M214" s="508"/>
      <c r="N214" s="508"/>
      <c r="O214" s="508"/>
      <c r="P214" s="508"/>
      <c r="Q214" s="508"/>
      <c r="R214" s="508"/>
      <c r="S214" s="508"/>
      <c r="T214" s="508"/>
      <c r="U214" s="508"/>
      <c r="V214" s="508"/>
      <c r="W214" s="508"/>
      <c r="X214" s="508"/>
      <c r="Y214" s="508"/>
      <c r="Z214" s="508"/>
      <c r="AA214" s="508"/>
      <c r="AB214" s="508"/>
      <c r="AC214" s="508"/>
      <c r="AD214" s="508"/>
      <c r="AE214" s="508"/>
      <c r="AF214" s="508"/>
      <c r="AG214" s="508"/>
      <c r="AH214" s="508"/>
      <c r="AI214" s="508"/>
      <c r="AJ214" s="508"/>
      <c r="AK214" s="508"/>
      <c r="AL214" s="508"/>
      <c r="AM214" s="508"/>
      <c r="AN214" s="508"/>
      <c r="AO214" s="508"/>
      <c r="AP214" s="508"/>
      <c r="AQ214" s="508"/>
      <c r="AR214" s="508"/>
      <c r="AS214" s="508"/>
      <c r="AT214" s="508"/>
      <c r="AU214" s="508"/>
      <c r="AV214" s="508"/>
      <c r="AW214" s="508"/>
      <c r="AX214" s="508"/>
      <c r="AY214" s="508"/>
      <c r="AZ214" s="508"/>
      <c r="BA214" s="508"/>
      <c r="BB214" s="508"/>
      <c r="BC214" s="508"/>
      <c r="BD214" s="508"/>
      <c r="BE214" s="508"/>
      <c r="BF214" s="508"/>
      <c r="BG214" s="508"/>
      <c r="BH214" s="508"/>
      <c r="BI214" s="508"/>
      <c r="BJ214" s="508"/>
      <c r="BK214" s="508"/>
      <c r="BL214" s="508"/>
      <c r="BM214" s="508"/>
      <c r="BN214" s="508"/>
      <c r="BO214" s="508"/>
      <c r="BP214" s="508"/>
      <c r="BQ214" s="508"/>
      <c r="BR214" s="508"/>
      <c r="BS214" s="508"/>
      <c r="BT214" s="508"/>
      <c r="BU214" s="508"/>
      <c r="BV214" s="508"/>
      <c r="BW214" s="508"/>
      <c r="BX214" s="508">
        <f t="shared" si="35"/>
        <v>8182381943</v>
      </c>
      <c r="BY214" s="508"/>
      <c r="BZ214" s="508"/>
      <c r="CA214" s="508"/>
      <c r="CB214" s="508"/>
      <c r="CC214" s="508"/>
      <c r="CD214" s="508"/>
      <c r="CE214" s="508"/>
      <c r="CF214" s="508"/>
      <c r="CG214" s="508"/>
      <c r="CH214" s="508"/>
      <c r="CI214" s="508"/>
      <c r="CJ214" s="508"/>
      <c r="CK214" s="508"/>
      <c r="CL214" s="508"/>
      <c r="CM214" s="508"/>
      <c r="CN214" s="508"/>
      <c r="CO214" s="508"/>
      <c r="CP214" s="508"/>
      <c r="CQ214" s="508"/>
      <c r="CR214" s="508"/>
      <c r="CS214" s="508"/>
      <c r="CT214" s="508"/>
      <c r="CU214" s="508"/>
      <c r="CV214" s="508"/>
      <c r="CW214" s="508"/>
      <c r="CX214" s="509"/>
      <c r="CY214" s="509"/>
      <c r="CZ214" s="509"/>
      <c r="DA214" s="510"/>
      <c r="DB214" s="511"/>
      <c r="DC214" s="511"/>
      <c r="DD214" s="511"/>
      <c r="DE214" s="511"/>
      <c r="DF214" s="511"/>
      <c r="DG214" s="511"/>
      <c r="DH214" s="511"/>
      <c r="DI214" s="511"/>
      <c r="DJ214" s="511"/>
      <c r="DK214" s="501">
        <f t="shared" si="27"/>
        <v>8182381943</v>
      </c>
      <c r="DL214" s="502">
        <f t="shared" si="28"/>
        <v>0</v>
      </c>
      <c r="DM214" s="503">
        <f t="shared" si="31"/>
        <v>8182381943</v>
      </c>
      <c r="DN214" s="404">
        <f t="shared" si="33"/>
        <v>-7628982407</v>
      </c>
      <c r="DO214" s="404">
        <f t="shared" si="32"/>
        <v>0</v>
      </c>
      <c r="DY214" s="504"/>
    </row>
    <row r="215" spans="1:129" ht="18" customHeight="1" x14ac:dyDescent="0.5">
      <c r="A215" s="399" t="str">
        <f t="shared" si="34"/>
        <v>70</v>
      </c>
      <c r="B215" s="493">
        <v>700031</v>
      </c>
      <c r="C215" s="494" t="s">
        <v>988</v>
      </c>
      <c r="D215" s="506">
        <v>1859653521</v>
      </c>
      <c r="E215" s="495">
        <v>0</v>
      </c>
      <c r="F215" s="507"/>
      <c r="G215" s="507"/>
      <c r="H215" s="507"/>
      <c r="I215" s="507"/>
      <c r="J215" s="507"/>
      <c r="K215" s="508"/>
      <c r="L215" s="508"/>
      <c r="M215" s="508"/>
      <c r="N215" s="508"/>
      <c r="O215" s="508"/>
      <c r="P215" s="508"/>
      <c r="Q215" s="508"/>
      <c r="R215" s="508"/>
      <c r="S215" s="508"/>
      <c r="T215" s="508"/>
      <c r="U215" s="508"/>
      <c r="V215" s="508"/>
      <c r="W215" s="508"/>
      <c r="X215" s="508"/>
      <c r="Y215" s="508"/>
      <c r="Z215" s="508"/>
      <c r="AA215" s="508"/>
      <c r="AB215" s="508"/>
      <c r="AC215" s="508"/>
      <c r="AD215" s="508"/>
      <c r="AE215" s="508"/>
      <c r="AF215" s="508"/>
      <c r="AG215" s="508"/>
      <c r="AH215" s="508"/>
      <c r="AI215" s="508"/>
      <c r="AJ215" s="508"/>
      <c r="AK215" s="508"/>
      <c r="AL215" s="508"/>
      <c r="AM215" s="508"/>
      <c r="AN215" s="508"/>
      <c r="AO215" s="508"/>
      <c r="AP215" s="508"/>
      <c r="AQ215" s="508"/>
      <c r="AR215" s="508"/>
      <c r="AS215" s="508"/>
      <c r="AT215" s="508"/>
      <c r="AU215" s="508"/>
      <c r="AV215" s="508"/>
      <c r="AW215" s="508"/>
      <c r="AX215" s="508"/>
      <c r="AY215" s="508"/>
      <c r="AZ215" s="508"/>
      <c r="BA215" s="508"/>
      <c r="BB215" s="508"/>
      <c r="BC215" s="508"/>
      <c r="BD215" s="508"/>
      <c r="BE215" s="508"/>
      <c r="BF215" s="508"/>
      <c r="BG215" s="508"/>
      <c r="BH215" s="508"/>
      <c r="BI215" s="508"/>
      <c r="BJ215" s="508"/>
      <c r="BK215" s="508"/>
      <c r="BL215" s="508"/>
      <c r="BM215" s="508"/>
      <c r="BN215" s="508"/>
      <c r="BO215" s="508"/>
      <c r="BP215" s="508"/>
      <c r="BQ215" s="508"/>
      <c r="BR215" s="508"/>
      <c r="BS215" s="508"/>
      <c r="BT215" s="508"/>
      <c r="BU215" s="508"/>
      <c r="BV215" s="508"/>
      <c r="BW215" s="508"/>
      <c r="BX215" s="508">
        <f t="shared" si="35"/>
        <v>1859653521</v>
      </c>
      <c r="BY215" s="508"/>
      <c r="BZ215" s="508"/>
      <c r="CA215" s="508"/>
      <c r="CB215" s="508"/>
      <c r="CC215" s="508"/>
      <c r="CD215" s="508"/>
      <c r="CE215" s="508"/>
      <c r="CF215" s="508"/>
      <c r="CG215" s="508"/>
      <c r="CH215" s="508"/>
      <c r="CI215" s="508"/>
      <c r="CJ215" s="508"/>
      <c r="CK215" s="508"/>
      <c r="CL215" s="508"/>
      <c r="CM215" s="508"/>
      <c r="CN215" s="508"/>
      <c r="CO215" s="508"/>
      <c r="CP215" s="508"/>
      <c r="CQ215" s="508"/>
      <c r="CR215" s="508"/>
      <c r="CS215" s="508"/>
      <c r="CT215" s="508"/>
      <c r="CU215" s="508"/>
      <c r="CV215" s="508"/>
      <c r="CW215" s="508"/>
      <c r="CX215" s="509"/>
      <c r="CY215" s="509"/>
      <c r="CZ215" s="509"/>
      <c r="DA215" s="510"/>
      <c r="DB215" s="511"/>
      <c r="DC215" s="511"/>
      <c r="DD215" s="511"/>
      <c r="DE215" s="511"/>
      <c r="DF215" s="511"/>
      <c r="DG215" s="511"/>
      <c r="DH215" s="511"/>
      <c r="DI215" s="511"/>
      <c r="DJ215" s="511"/>
      <c r="DK215" s="501">
        <f t="shared" si="27"/>
        <v>1859653521</v>
      </c>
      <c r="DL215" s="502">
        <f t="shared" si="28"/>
        <v>0</v>
      </c>
      <c r="DM215" s="503">
        <f t="shared" si="31"/>
        <v>1859653521</v>
      </c>
      <c r="DN215" s="404">
        <f t="shared" si="33"/>
        <v>-1850638128</v>
      </c>
      <c r="DO215" s="404">
        <f t="shared" si="32"/>
        <v>0</v>
      </c>
      <c r="DY215" s="504"/>
    </row>
    <row r="216" spans="1:129" ht="18" customHeight="1" x14ac:dyDescent="0.5">
      <c r="A216" s="399" t="str">
        <f t="shared" si="34"/>
        <v>70</v>
      </c>
      <c r="B216" s="493">
        <v>700032</v>
      </c>
      <c r="C216" s="494" t="s">
        <v>989</v>
      </c>
      <c r="D216" s="506">
        <v>8201546357</v>
      </c>
      <c r="E216" s="495">
        <v>0</v>
      </c>
      <c r="F216" s="507"/>
      <c r="G216" s="507"/>
      <c r="H216" s="507"/>
      <c r="I216" s="507"/>
      <c r="J216" s="507"/>
      <c r="K216" s="508"/>
      <c r="L216" s="508"/>
      <c r="M216" s="508"/>
      <c r="N216" s="508"/>
      <c r="O216" s="508"/>
      <c r="P216" s="508"/>
      <c r="Q216" s="508"/>
      <c r="R216" s="508"/>
      <c r="S216" s="508"/>
      <c r="T216" s="508"/>
      <c r="U216" s="508"/>
      <c r="V216" s="508"/>
      <c r="W216" s="508"/>
      <c r="X216" s="508"/>
      <c r="Y216" s="508"/>
      <c r="Z216" s="508"/>
      <c r="AA216" s="508"/>
      <c r="AB216" s="508"/>
      <c r="AC216" s="508"/>
      <c r="AD216" s="508"/>
      <c r="AE216" s="508"/>
      <c r="AF216" s="508"/>
      <c r="AG216" s="508"/>
      <c r="AH216" s="508"/>
      <c r="AI216" s="508"/>
      <c r="AJ216" s="508"/>
      <c r="AK216" s="508"/>
      <c r="AL216" s="508"/>
      <c r="AM216" s="508"/>
      <c r="AN216" s="508"/>
      <c r="AO216" s="508"/>
      <c r="AP216" s="508"/>
      <c r="AQ216" s="508"/>
      <c r="AR216" s="508"/>
      <c r="AS216" s="508"/>
      <c r="AT216" s="508"/>
      <c r="AU216" s="508"/>
      <c r="AV216" s="508"/>
      <c r="AW216" s="508"/>
      <c r="AX216" s="508"/>
      <c r="AY216" s="508"/>
      <c r="AZ216" s="508"/>
      <c r="BA216" s="508"/>
      <c r="BB216" s="508"/>
      <c r="BC216" s="508"/>
      <c r="BD216" s="508"/>
      <c r="BE216" s="508"/>
      <c r="BF216" s="508"/>
      <c r="BG216" s="508"/>
      <c r="BH216" s="508"/>
      <c r="BI216" s="508"/>
      <c r="BJ216" s="508"/>
      <c r="BK216" s="508"/>
      <c r="BL216" s="508"/>
      <c r="BM216" s="508"/>
      <c r="BN216" s="508"/>
      <c r="BO216" s="508"/>
      <c r="BP216" s="508"/>
      <c r="BQ216" s="508"/>
      <c r="BR216" s="508"/>
      <c r="BS216" s="508"/>
      <c r="BT216" s="508"/>
      <c r="BU216" s="508"/>
      <c r="BV216" s="508"/>
      <c r="BW216" s="508"/>
      <c r="BX216" s="508">
        <f t="shared" si="35"/>
        <v>8201546357</v>
      </c>
      <c r="BY216" s="508"/>
      <c r="BZ216" s="508"/>
      <c r="CA216" s="508"/>
      <c r="CB216" s="508"/>
      <c r="CC216" s="508"/>
      <c r="CD216" s="508"/>
      <c r="CE216" s="508"/>
      <c r="CF216" s="508"/>
      <c r="CG216" s="508"/>
      <c r="CH216" s="508"/>
      <c r="CI216" s="508"/>
      <c r="CJ216" s="508"/>
      <c r="CK216" s="508"/>
      <c r="CL216" s="508"/>
      <c r="CM216" s="508"/>
      <c r="CN216" s="508"/>
      <c r="CO216" s="508"/>
      <c r="CP216" s="508"/>
      <c r="CQ216" s="508"/>
      <c r="CR216" s="508"/>
      <c r="CS216" s="508"/>
      <c r="CT216" s="508"/>
      <c r="CU216" s="508"/>
      <c r="CV216" s="508"/>
      <c r="CW216" s="508"/>
      <c r="CX216" s="509"/>
      <c r="CY216" s="509"/>
      <c r="CZ216" s="509"/>
      <c r="DA216" s="510"/>
      <c r="DB216" s="511"/>
      <c r="DC216" s="511"/>
      <c r="DD216" s="511"/>
      <c r="DE216" s="511"/>
      <c r="DF216" s="511"/>
      <c r="DG216" s="511"/>
      <c r="DH216" s="511"/>
      <c r="DI216" s="511"/>
      <c r="DJ216" s="511"/>
      <c r="DK216" s="501">
        <f t="shared" si="27"/>
        <v>8201546357</v>
      </c>
      <c r="DL216" s="502">
        <f t="shared" si="28"/>
        <v>0</v>
      </c>
      <c r="DM216" s="503">
        <f t="shared" si="31"/>
        <v>8201546357</v>
      </c>
      <c r="DN216" s="404">
        <f t="shared" si="33"/>
        <v>-7825135619</v>
      </c>
      <c r="DO216" s="404">
        <f t="shared" si="32"/>
        <v>0</v>
      </c>
      <c r="DY216" s="504"/>
    </row>
    <row r="217" spans="1:129" ht="18" customHeight="1" x14ac:dyDescent="0.5">
      <c r="A217" s="399" t="str">
        <f t="shared" si="34"/>
        <v>70</v>
      </c>
      <c r="B217" s="493">
        <v>700033</v>
      </c>
      <c r="C217" s="494" t="s">
        <v>990</v>
      </c>
      <c r="D217" s="506">
        <v>457406028</v>
      </c>
      <c r="E217" s="495">
        <v>0</v>
      </c>
      <c r="F217" s="507"/>
      <c r="G217" s="507"/>
      <c r="H217" s="507"/>
      <c r="I217" s="507"/>
      <c r="J217" s="507"/>
      <c r="K217" s="508"/>
      <c r="L217" s="508"/>
      <c r="M217" s="508"/>
      <c r="N217" s="508"/>
      <c r="O217" s="508"/>
      <c r="P217" s="508"/>
      <c r="Q217" s="508"/>
      <c r="R217" s="508"/>
      <c r="S217" s="508"/>
      <c r="T217" s="508"/>
      <c r="U217" s="508"/>
      <c r="V217" s="508"/>
      <c r="W217" s="508"/>
      <c r="X217" s="508"/>
      <c r="Y217" s="508"/>
      <c r="Z217" s="508"/>
      <c r="AA217" s="508"/>
      <c r="AB217" s="508"/>
      <c r="AC217" s="508"/>
      <c r="AD217" s="508"/>
      <c r="AE217" s="508"/>
      <c r="AF217" s="508"/>
      <c r="AG217" s="508"/>
      <c r="AH217" s="508"/>
      <c r="AI217" s="508"/>
      <c r="AJ217" s="508"/>
      <c r="AK217" s="508"/>
      <c r="AL217" s="508"/>
      <c r="AM217" s="508"/>
      <c r="AN217" s="508"/>
      <c r="AO217" s="508"/>
      <c r="AP217" s="508"/>
      <c r="AQ217" s="508"/>
      <c r="AR217" s="508"/>
      <c r="AS217" s="508"/>
      <c r="AT217" s="508"/>
      <c r="AU217" s="508"/>
      <c r="AV217" s="508"/>
      <c r="AW217" s="508"/>
      <c r="AX217" s="508"/>
      <c r="AY217" s="508"/>
      <c r="AZ217" s="508"/>
      <c r="BA217" s="508"/>
      <c r="BB217" s="508"/>
      <c r="BC217" s="508"/>
      <c r="BD217" s="508"/>
      <c r="BE217" s="508"/>
      <c r="BF217" s="508"/>
      <c r="BG217" s="508"/>
      <c r="BH217" s="508"/>
      <c r="BI217" s="508"/>
      <c r="BJ217" s="508"/>
      <c r="BK217" s="508"/>
      <c r="BL217" s="508"/>
      <c r="BM217" s="508"/>
      <c r="BN217" s="508"/>
      <c r="BO217" s="508"/>
      <c r="BP217" s="508"/>
      <c r="BQ217" s="508"/>
      <c r="BR217" s="508"/>
      <c r="BS217" s="508"/>
      <c r="BT217" s="508"/>
      <c r="BU217" s="508"/>
      <c r="BV217" s="508"/>
      <c r="BW217" s="508"/>
      <c r="BX217" s="508">
        <f t="shared" si="35"/>
        <v>457406028</v>
      </c>
      <c r="BY217" s="508"/>
      <c r="BZ217" s="508"/>
      <c r="CA217" s="508"/>
      <c r="CB217" s="508"/>
      <c r="CC217" s="508"/>
      <c r="CD217" s="508"/>
      <c r="CE217" s="508"/>
      <c r="CF217" s="508"/>
      <c r="CG217" s="508"/>
      <c r="CH217" s="508"/>
      <c r="CI217" s="508"/>
      <c r="CJ217" s="508"/>
      <c r="CK217" s="508"/>
      <c r="CL217" s="508"/>
      <c r="CM217" s="508"/>
      <c r="CN217" s="508"/>
      <c r="CO217" s="508"/>
      <c r="CP217" s="508"/>
      <c r="CQ217" s="508"/>
      <c r="CR217" s="508"/>
      <c r="CS217" s="508"/>
      <c r="CT217" s="508"/>
      <c r="CU217" s="508"/>
      <c r="CV217" s="508"/>
      <c r="CW217" s="508"/>
      <c r="CX217" s="509"/>
      <c r="CY217" s="509"/>
      <c r="CZ217" s="509"/>
      <c r="DA217" s="510"/>
      <c r="DB217" s="511"/>
      <c r="DC217" s="511"/>
      <c r="DD217" s="511"/>
      <c r="DE217" s="511"/>
      <c r="DF217" s="511"/>
      <c r="DG217" s="511"/>
      <c r="DH217" s="511"/>
      <c r="DI217" s="511"/>
      <c r="DJ217" s="511"/>
      <c r="DK217" s="501">
        <f t="shared" si="27"/>
        <v>457406028</v>
      </c>
      <c r="DL217" s="502">
        <f t="shared" si="28"/>
        <v>0</v>
      </c>
      <c r="DM217" s="503">
        <f t="shared" si="31"/>
        <v>457406028</v>
      </c>
      <c r="DN217" s="404">
        <f t="shared" si="33"/>
        <v>340974098</v>
      </c>
      <c r="DO217" s="404">
        <f t="shared" si="32"/>
        <v>0</v>
      </c>
      <c r="DY217" s="504"/>
    </row>
    <row r="218" spans="1:129" ht="18" customHeight="1" x14ac:dyDescent="0.5">
      <c r="A218" s="399" t="str">
        <f t="shared" si="34"/>
        <v>70</v>
      </c>
      <c r="B218" s="493">
        <v>700036</v>
      </c>
      <c r="C218" s="494" t="s">
        <v>991</v>
      </c>
      <c r="D218" s="506">
        <v>12698600337</v>
      </c>
      <c r="E218" s="495">
        <v>0</v>
      </c>
      <c r="F218" s="507"/>
      <c r="G218" s="507"/>
      <c r="H218" s="507"/>
      <c r="I218" s="507"/>
      <c r="J218" s="507"/>
      <c r="K218" s="508"/>
      <c r="L218" s="508"/>
      <c r="M218" s="508"/>
      <c r="N218" s="508"/>
      <c r="O218" s="508"/>
      <c r="P218" s="508"/>
      <c r="Q218" s="508"/>
      <c r="R218" s="508"/>
      <c r="S218" s="508"/>
      <c r="T218" s="508"/>
      <c r="U218" s="508"/>
      <c r="V218" s="508"/>
      <c r="W218" s="508"/>
      <c r="X218" s="508"/>
      <c r="Y218" s="508"/>
      <c r="Z218" s="508"/>
      <c r="AA218" s="508"/>
      <c r="AB218" s="508"/>
      <c r="AC218" s="508"/>
      <c r="AD218" s="508"/>
      <c r="AE218" s="508"/>
      <c r="AF218" s="508"/>
      <c r="AG218" s="508"/>
      <c r="AH218" s="508"/>
      <c r="AI218" s="508"/>
      <c r="AJ218" s="508"/>
      <c r="AK218" s="508"/>
      <c r="AL218" s="508"/>
      <c r="AM218" s="508"/>
      <c r="AN218" s="508"/>
      <c r="AO218" s="508"/>
      <c r="AP218" s="508"/>
      <c r="AQ218" s="508"/>
      <c r="AR218" s="508"/>
      <c r="AS218" s="508"/>
      <c r="AT218" s="508"/>
      <c r="AU218" s="508"/>
      <c r="AV218" s="508"/>
      <c r="AW218" s="508"/>
      <c r="AX218" s="508"/>
      <c r="AY218" s="508"/>
      <c r="AZ218" s="508"/>
      <c r="BA218" s="508"/>
      <c r="BB218" s="508"/>
      <c r="BC218" s="508"/>
      <c r="BD218" s="508"/>
      <c r="BE218" s="508"/>
      <c r="BF218" s="508"/>
      <c r="BG218" s="508"/>
      <c r="BH218" s="508"/>
      <c r="BI218" s="508"/>
      <c r="BJ218" s="508"/>
      <c r="BK218" s="508"/>
      <c r="BL218" s="508"/>
      <c r="BM218" s="508"/>
      <c r="BN218" s="508"/>
      <c r="BO218" s="508"/>
      <c r="BP218" s="508"/>
      <c r="BQ218" s="508"/>
      <c r="BR218" s="508"/>
      <c r="BS218" s="508"/>
      <c r="BT218" s="508"/>
      <c r="BU218" s="508"/>
      <c r="BV218" s="508"/>
      <c r="BW218" s="508"/>
      <c r="BX218" s="508">
        <f t="shared" si="35"/>
        <v>12698600337</v>
      </c>
      <c r="BY218" s="508"/>
      <c r="BZ218" s="508"/>
      <c r="CA218" s="508"/>
      <c r="CB218" s="508"/>
      <c r="CC218" s="508"/>
      <c r="CD218" s="508"/>
      <c r="CE218" s="508"/>
      <c r="CF218" s="508"/>
      <c r="CG218" s="508"/>
      <c r="CH218" s="508"/>
      <c r="CI218" s="508"/>
      <c r="CJ218" s="508"/>
      <c r="CK218" s="508"/>
      <c r="CL218" s="508"/>
      <c r="CM218" s="508"/>
      <c r="CN218" s="508"/>
      <c r="CO218" s="508"/>
      <c r="CP218" s="508"/>
      <c r="CQ218" s="508"/>
      <c r="CR218" s="508"/>
      <c r="CS218" s="508"/>
      <c r="CT218" s="508"/>
      <c r="CU218" s="508"/>
      <c r="CV218" s="508"/>
      <c r="CW218" s="508"/>
      <c r="CX218" s="509"/>
      <c r="CY218" s="509"/>
      <c r="CZ218" s="509"/>
      <c r="DA218" s="510"/>
      <c r="DB218" s="511"/>
      <c r="DC218" s="511"/>
      <c r="DD218" s="511"/>
      <c r="DE218" s="511"/>
      <c r="DF218" s="511"/>
      <c r="DG218" s="511"/>
      <c r="DH218" s="511"/>
      <c r="DI218" s="511"/>
      <c r="DJ218" s="511"/>
      <c r="DK218" s="501">
        <f t="shared" si="27"/>
        <v>12698600337</v>
      </c>
      <c r="DL218" s="502">
        <f t="shared" si="28"/>
        <v>0</v>
      </c>
      <c r="DM218" s="503">
        <f t="shared" si="31"/>
        <v>12698600337</v>
      </c>
      <c r="DN218" s="404">
        <f t="shared" si="33"/>
        <v>8271059520</v>
      </c>
      <c r="DO218" s="404">
        <f t="shared" si="32"/>
        <v>0</v>
      </c>
      <c r="DY218" s="504"/>
    </row>
    <row r="219" spans="1:129" ht="18" customHeight="1" x14ac:dyDescent="0.5">
      <c r="A219" s="399" t="str">
        <f t="shared" si="34"/>
        <v>70</v>
      </c>
      <c r="B219" s="493">
        <v>700037</v>
      </c>
      <c r="C219" s="494" t="s">
        <v>992</v>
      </c>
      <c r="D219" s="506">
        <v>83559581</v>
      </c>
      <c r="E219" s="495">
        <v>0</v>
      </c>
      <c r="F219" s="507"/>
      <c r="G219" s="507"/>
      <c r="H219" s="507"/>
      <c r="I219" s="507"/>
      <c r="J219" s="507"/>
      <c r="K219" s="508"/>
      <c r="L219" s="508"/>
      <c r="M219" s="508"/>
      <c r="N219" s="508"/>
      <c r="O219" s="508"/>
      <c r="P219" s="508"/>
      <c r="Q219" s="508"/>
      <c r="R219" s="508"/>
      <c r="S219" s="508"/>
      <c r="T219" s="508"/>
      <c r="U219" s="508"/>
      <c r="V219" s="508"/>
      <c r="W219" s="508"/>
      <c r="X219" s="508"/>
      <c r="Y219" s="508"/>
      <c r="Z219" s="508"/>
      <c r="AA219" s="508"/>
      <c r="AB219" s="508"/>
      <c r="AC219" s="508"/>
      <c r="AD219" s="508"/>
      <c r="AE219" s="508"/>
      <c r="AF219" s="508"/>
      <c r="AG219" s="508"/>
      <c r="AH219" s="508"/>
      <c r="AI219" s="508"/>
      <c r="AJ219" s="508"/>
      <c r="AK219" s="508"/>
      <c r="AL219" s="508"/>
      <c r="AM219" s="508"/>
      <c r="AN219" s="508"/>
      <c r="AO219" s="508"/>
      <c r="AP219" s="508"/>
      <c r="AQ219" s="508"/>
      <c r="AR219" s="508"/>
      <c r="AS219" s="508"/>
      <c r="AT219" s="508"/>
      <c r="AU219" s="508"/>
      <c r="AV219" s="508"/>
      <c r="AW219" s="508"/>
      <c r="AX219" s="508"/>
      <c r="AY219" s="508"/>
      <c r="AZ219" s="508"/>
      <c r="BA219" s="508"/>
      <c r="BB219" s="508"/>
      <c r="BC219" s="508"/>
      <c r="BD219" s="508"/>
      <c r="BE219" s="508"/>
      <c r="BF219" s="508"/>
      <c r="BG219" s="508"/>
      <c r="BH219" s="508"/>
      <c r="BI219" s="508"/>
      <c r="BJ219" s="508"/>
      <c r="BK219" s="508"/>
      <c r="BL219" s="508"/>
      <c r="BM219" s="508"/>
      <c r="BN219" s="508"/>
      <c r="BO219" s="508"/>
      <c r="BP219" s="508"/>
      <c r="BQ219" s="508"/>
      <c r="BR219" s="508"/>
      <c r="BS219" s="508"/>
      <c r="BT219" s="508"/>
      <c r="BU219" s="508"/>
      <c r="BV219" s="508"/>
      <c r="BW219" s="508"/>
      <c r="BX219" s="508">
        <f t="shared" si="35"/>
        <v>83559581</v>
      </c>
      <c r="BY219" s="508"/>
      <c r="BZ219" s="508"/>
      <c r="CA219" s="508"/>
      <c r="CB219" s="508"/>
      <c r="CC219" s="508"/>
      <c r="CD219" s="508"/>
      <c r="CE219" s="508"/>
      <c r="CF219" s="508"/>
      <c r="CG219" s="508"/>
      <c r="CH219" s="508"/>
      <c r="CI219" s="508"/>
      <c r="CJ219" s="508"/>
      <c r="CK219" s="508"/>
      <c r="CL219" s="508"/>
      <c r="CM219" s="508"/>
      <c r="CN219" s="508"/>
      <c r="CO219" s="508"/>
      <c r="CP219" s="508"/>
      <c r="CQ219" s="508"/>
      <c r="CR219" s="508"/>
      <c r="CS219" s="508"/>
      <c r="CT219" s="508"/>
      <c r="CU219" s="508"/>
      <c r="CV219" s="508"/>
      <c r="CW219" s="508"/>
      <c r="CX219" s="509"/>
      <c r="CY219" s="509"/>
      <c r="CZ219" s="509"/>
      <c r="DA219" s="510"/>
      <c r="DB219" s="511"/>
      <c r="DC219" s="511"/>
      <c r="DD219" s="511"/>
      <c r="DE219" s="511"/>
      <c r="DF219" s="511"/>
      <c r="DG219" s="511"/>
      <c r="DH219" s="511"/>
      <c r="DI219" s="511"/>
      <c r="DJ219" s="511"/>
      <c r="DK219" s="501">
        <f t="shared" si="27"/>
        <v>83559581</v>
      </c>
      <c r="DL219" s="502">
        <f t="shared" si="28"/>
        <v>0</v>
      </c>
      <c r="DM219" s="503"/>
      <c r="DY219" s="504"/>
    </row>
    <row r="220" spans="1:129" ht="18" customHeight="1" x14ac:dyDescent="0.5">
      <c r="A220" s="399" t="str">
        <f t="shared" si="34"/>
        <v>70</v>
      </c>
      <c r="B220" s="493">
        <v>700050</v>
      </c>
      <c r="C220" s="494" t="s">
        <v>993</v>
      </c>
      <c r="D220" s="506">
        <v>58461720</v>
      </c>
      <c r="E220" s="495">
        <v>0</v>
      </c>
      <c r="F220" s="507"/>
      <c r="G220" s="507"/>
      <c r="H220" s="507"/>
      <c r="I220" s="507"/>
      <c r="J220" s="507"/>
      <c r="K220" s="508"/>
      <c r="L220" s="508"/>
      <c r="M220" s="508"/>
      <c r="N220" s="508"/>
      <c r="O220" s="508"/>
      <c r="P220" s="508"/>
      <c r="Q220" s="508"/>
      <c r="R220" s="508"/>
      <c r="S220" s="508"/>
      <c r="T220" s="508"/>
      <c r="U220" s="508"/>
      <c r="V220" s="508"/>
      <c r="W220" s="508"/>
      <c r="X220" s="508"/>
      <c r="Y220" s="508"/>
      <c r="Z220" s="508"/>
      <c r="AA220" s="508"/>
      <c r="AB220" s="508"/>
      <c r="AC220" s="508"/>
      <c r="AD220" s="508"/>
      <c r="AE220" s="508"/>
      <c r="AF220" s="508"/>
      <c r="AG220" s="508"/>
      <c r="AH220" s="508"/>
      <c r="AI220" s="508"/>
      <c r="AJ220" s="508"/>
      <c r="AK220" s="508"/>
      <c r="AL220" s="508"/>
      <c r="AM220" s="508"/>
      <c r="AN220" s="508"/>
      <c r="AO220" s="508"/>
      <c r="AP220" s="508"/>
      <c r="AQ220" s="508"/>
      <c r="AR220" s="508"/>
      <c r="AS220" s="508"/>
      <c r="AT220" s="508"/>
      <c r="AU220" s="508"/>
      <c r="AV220" s="508"/>
      <c r="AW220" s="508"/>
      <c r="AX220" s="508"/>
      <c r="AY220" s="508"/>
      <c r="AZ220" s="508"/>
      <c r="BA220" s="508"/>
      <c r="BB220" s="508"/>
      <c r="BC220" s="508"/>
      <c r="BD220" s="508"/>
      <c r="BE220" s="508"/>
      <c r="BF220" s="508"/>
      <c r="BG220" s="508"/>
      <c r="BH220" s="508"/>
      <c r="BI220" s="508"/>
      <c r="BJ220" s="508"/>
      <c r="BK220" s="508"/>
      <c r="BL220" s="508"/>
      <c r="BM220" s="508"/>
      <c r="BN220" s="508"/>
      <c r="BO220" s="508"/>
      <c r="BP220" s="508"/>
      <c r="BQ220" s="508"/>
      <c r="BR220" s="508"/>
      <c r="BS220" s="508"/>
      <c r="BT220" s="508"/>
      <c r="BU220" s="508"/>
      <c r="BV220" s="508"/>
      <c r="BW220" s="508"/>
      <c r="BX220" s="508">
        <f t="shared" si="35"/>
        <v>58461720</v>
      </c>
      <c r="BY220" s="508"/>
      <c r="BZ220" s="508"/>
      <c r="CA220" s="508"/>
      <c r="CB220" s="508"/>
      <c r="CC220" s="508"/>
      <c r="CD220" s="508"/>
      <c r="CE220" s="508"/>
      <c r="CF220" s="508"/>
      <c r="CG220" s="508"/>
      <c r="CH220" s="508"/>
      <c r="CI220" s="508"/>
      <c r="CJ220" s="508"/>
      <c r="CK220" s="508"/>
      <c r="CL220" s="508"/>
      <c r="CM220" s="508"/>
      <c r="CN220" s="508"/>
      <c r="CO220" s="508"/>
      <c r="CP220" s="508"/>
      <c r="CQ220" s="508"/>
      <c r="CR220" s="508"/>
      <c r="CS220" s="508"/>
      <c r="CT220" s="508"/>
      <c r="CU220" s="508"/>
      <c r="CV220" s="508"/>
      <c r="CW220" s="508"/>
      <c r="CX220" s="509"/>
      <c r="CY220" s="509"/>
      <c r="CZ220" s="509"/>
      <c r="DA220" s="510"/>
      <c r="DB220" s="511"/>
      <c r="DC220" s="511"/>
      <c r="DD220" s="511"/>
      <c r="DE220" s="511"/>
      <c r="DF220" s="511"/>
      <c r="DG220" s="511"/>
      <c r="DH220" s="511"/>
      <c r="DI220" s="511"/>
      <c r="DJ220" s="511"/>
      <c r="DK220" s="501">
        <f t="shared" si="27"/>
        <v>58461720</v>
      </c>
      <c r="DL220" s="502">
        <f t="shared" si="28"/>
        <v>0</v>
      </c>
      <c r="DM220" s="503">
        <f t="shared" ref="DM220:DM277" si="36">SUM(F220:DJ220)</f>
        <v>58461720</v>
      </c>
      <c r="DN220" s="404">
        <f t="shared" ref="DN220:DN225" si="37">+DM220-E213-D213</f>
        <v>-31314679071</v>
      </c>
      <c r="DO220" s="404">
        <f t="shared" ref="DO220:DO283" si="38">D220-E220-DK220</f>
        <v>0</v>
      </c>
      <c r="DY220" s="504"/>
    </row>
    <row r="221" spans="1:129" ht="18" customHeight="1" x14ac:dyDescent="0.5">
      <c r="A221" s="399" t="str">
        <f t="shared" si="34"/>
        <v>71</v>
      </c>
      <c r="B221" s="493">
        <v>710001</v>
      </c>
      <c r="C221" s="494" t="s">
        <v>994</v>
      </c>
      <c r="D221" s="506">
        <v>6508540244</v>
      </c>
      <c r="E221" s="495">
        <v>0</v>
      </c>
      <c r="F221" s="507"/>
      <c r="G221" s="507"/>
      <c r="H221" s="507"/>
      <c r="I221" s="507"/>
      <c r="J221" s="507"/>
      <c r="K221" s="508"/>
      <c r="L221" s="508"/>
      <c r="M221" s="508"/>
      <c r="N221" s="508"/>
      <c r="O221" s="508"/>
      <c r="P221" s="508"/>
      <c r="Q221" s="508"/>
      <c r="R221" s="508"/>
      <c r="S221" s="508"/>
      <c r="T221" s="508"/>
      <c r="U221" s="508"/>
      <c r="V221" s="508"/>
      <c r="W221" s="508"/>
      <c r="X221" s="508"/>
      <c r="Y221" s="508"/>
      <c r="Z221" s="508"/>
      <c r="AA221" s="508"/>
      <c r="AB221" s="508"/>
      <c r="AC221" s="508"/>
      <c r="AD221" s="508"/>
      <c r="AE221" s="508"/>
      <c r="AF221" s="508"/>
      <c r="AG221" s="508"/>
      <c r="AH221" s="508"/>
      <c r="AI221" s="508"/>
      <c r="AJ221" s="508"/>
      <c r="AK221" s="508"/>
      <c r="AL221" s="508"/>
      <c r="AM221" s="508"/>
      <c r="AN221" s="508"/>
      <c r="AO221" s="508"/>
      <c r="AP221" s="508"/>
      <c r="AQ221" s="508"/>
      <c r="AR221" s="508"/>
      <c r="AS221" s="508"/>
      <c r="AT221" s="508"/>
      <c r="AU221" s="508"/>
      <c r="AV221" s="508"/>
      <c r="AW221" s="508"/>
      <c r="AX221" s="508"/>
      <c r="AY221" s="508"/>
      <c r="AZ221" s="508"/>
      <c r="BA221" s="508"/>
      <c r="BB221" s="508"/>
      <c r="BC221" s="508"/>
      <c r="BD221" s="508"/>
      <c r="BE221" s="508"/>
      <c r="BF221" s="508"/>
      <c r="BG221" s="508"/>
      <c r="BH221" s="508"/>
      <c r="BI221" s="508"/>
      <c r="BJ221" s="508"/>
      <c r="BK221" s="508"/>
      <c r="BL221" s="508"/>
      <c r="BM221" s="508"/>
      <c r="BN221" s="508"/>
      <c r="BO221" s="508"/>
      <c r="BP221" s="508"/>
      <c r="BQ221" s="508"/>
      <c r="BR221" s="508"/>
      <c r="BS221" s="508"/>
      <c r="BT221" s="508"/>
      <c r="BU221" s="508"/>
      <c r="BV221" s="508"/>
      <c r="BW221" s="508"/>
      <c r="BX221" s="508"/>
      <c r="BY221" s="508"/>
      <c r="BZ221" s="508"/>
      <c r="CA221" s="508"/>
      <c r="CB221" s="508"/>
      <c r="CC221" s="508"/>
      <c r="CD221" s="508"/>
      <c r="CE221" s="508"/>
      <c r="CF221" s="508"/>
      <c r="CG221" s="508"/>
      <c r="CH221" s="508"/>
      <c r="CI221" s="508">
        <f>D221</f>
        <v>6508540244</v>
      </c>
      <c r="CJ221" s="508"/>
      <c r="CK221" s="508"/>
      <c r="CL221" s="508"/>
      <c r="CM221" s="508"/>
      <c r="CN221" s="508"/>
      <c r="CO221" s="508"/>
      <c r="CP221" s="508"/>
      <c r="CQ221" s="508"/>
      <c r="CR221" s="508"/>
      <c r="CS221" s="508"/>
      <c r="CT221" s="508"/>
      <c r="CU221" s="508"/>
      <c r="CV221" s="508"/>
      <c r="CW221" s="508"/>
      <c r="CX221" s="509"/>
      <c r="CY221" s="509"/>
      <c r="CZ221" s="509"/>
      <c r="DA221" s="510"/>
      <c r="DB221" s="511"/>
      <c r="DC221" s="511"/>
      <c r="DD221" s="511"/>
      <c r="DE221" s="511"/>
      <c r="DF221" s="511"/>
      <c r="DG221" s="511"/>
      <c r="DH221" s="511"/>
      <c r="DI221" s="511"/>
      <c r="DJ221" s="511"/>
      <c r="DK221" s="501">
        <f t="shared" si="27"/>
        <v>6508540244</v>
      </c>
      <c r="DL221" s="502">
        <f t="shared" si="28"/>
        <v>0</v>
      </c>
      <c r="DM221" s="503">
        <f t="shared" si="36"/>
        <v>6508540244</v>
      </c>
      <c r="DN221" s="404">
        <f t="shared" si="37"/>
        <v>-1673841699</v>
      </c>
      <c r="DO221" s="404">
        <f t="shared" si="38"/>
        <v>0</v>
      </c>
      <c r="DY221" s="504"/>
    </row>
    <row r="222" spans="1:129" ht="18" customHeight="1" x14ac:dyDescent="0.5">
      <c r="A222" s="399" t="str">
        <f t="shared" si="34"/>
        <v>71</v>
      </c>
      <c r="B222" s="493">
        <v>710002</v>
      </c>
      <c r="C222" s="494" t="s">
        <v>995</v>
      </c>
      <c r="D222" s="506">
        <v>240555596</v>
      </c>
      <c r="E222" s="495">
        <v>0</v>
      </c>
      <c r="F222" s="507"/>
      <c r="G222" s="507"/>
      <c r="H222" s="507"/>
      <c r="I222" s="507"/>
      <c r="J222" s="507"/>
      <c r="K222" s="508"/>
      <c r="L222" s="508"/>
      <c r="M222" s="508"/>
      <c r="N222" s="508"/>
      <c r="O222" s="508"/>
      <c r="P222" s="508"/>
      <c r="Q222" s="508"/>
      <c r="R222" s="508"/>
      <c r="S222" s="508"/>
      <c r="T222" s="508"/>
      <c r="U222" s="508"/>
      <c r="V222" s="508"/>
      <c r="W222" s="508"/>
      <c r="X222" s="508"/>
      <c r="Y222" s="508"/>
      <c r="Z222" s="508"/>
      <c r="AA222" s="508"/>
      <c r="AB222" s="508"/>
      <c r="AC222" s="508"/>
      <c r="AD222" s="508"/>
      <c r="AE222" s="508"/>
      <c r="AF222" s="508"/>
      <c r="AG222" s="508"/>
      <c r="AH222" s="508"/>
      <c r="AI222" s="508"/>
      <c r="AJ222" s="508"/>
      <c r="AK222" s="508"/>
      <c r="AL222" s="508"/>
      <c r="AM222" s="508"/>
      <c r="AN222" s="508"/>
      <c r="AO222" s="508"/>
      <c r="AP222" s="508"/>
      <c r="AQ222" s="508"/>
      <c r="AR222" s="508"/>
      <c r="AS222" s="508"/>
      <c r="AT222" s="508"/>
      <c r="AU222" s="508"/>
      <c r="AV222" s="508"/>
      <c r="AW222" s="508"/>
      <c r="AX222" s="508"/>
      <c r="AY222" s="508"/>
      <c r="AZ222" s="508"/>
      <c r="BA222" s="508"/>
      <c r="BB222" s="508"/>
      <c r="BC222" s="508"/>
      <c r="BD222" s="508"/>
      <c r="BE222" s="508"/>
      <c r="BF222" s="508"/>
      <c r="BG222" s="508"/>
      <c r="BH222" s="508"/>
      <c r="BI222" s="508"/>
      <c r="BJ222" s="508"/>
      <c r="BK222" s="508"/>
      <c r="BL222" s="508"/>
      <c r="BM222" s="508"/>
      <c r="BN222" s="508"/>
      <c r="BO222" s="508"/>
      <c r="BP222" s="508"/>
      <c r="BQ222" s="508"/>
      <c r="BR222" s="508"/>
      <c r="BS222" s="508"/>
      <c r="BT222" s="508"/>
      <c r="BU222" s="508"/>
      <c r="BV222" s="508"/>
      <c r="BW222" s="508"/>
      <c r="BX222" s="508"/>
      <c r="BY222" s="508"/>
      <c r="BZ222" s="508"/>
      <c r="CA222" s="508"/>
      <c r="CB222" s="508"/>
      <c r="CC222" s="508"/>
      <c r="CD222" s="508"/>
      <c r="CE222" s="508"/>
      <c r="CF222" s="508"/>
      <c r="CG222" s="508"/>
      <c r="CH222" s="508"/>
      <c r="CI222" s="508">
        <f>D222</f>
        <v>240555596</v>
      </c>
      <c r="CJ222" s="508"/>
      <c r="CK222" s="508"/>
      <c r="CL222" s="508"/>
      <c r="CM222" s="508"/>
      <c r="CN222" s="508"/>
      <c r="CO222" s="508"/>
      <c r="CP222" s="508"/>
      <c r="CQ222" s="508"/>
      <c r="CR222" s="508"/>
      <c r="CS222" s="508"/>
      <c r="CT222" s="508"/>
      <c r="CU222" s="508"/>
      <c r="CV222" s="508"/>
      <c r="CW222" s="508"/>
      <c r="CX222" s="509"/>
      <c r="CY222" s="509"/>
      <c r="CZ222" s="509"/>
      <c r="DA222" s="510"/>
      <c r="DB222" s="511"/>
      <c r="DC222" s="511"/>
      <c r="DD222" s="511"/>
      <c r="DE222" s="511"/>
      <c r="DF222" s="511"/>
      <c r="DG222" s="511"/>
      <c r="DH222" s="511"/>
      <c r="DI222" s="511"/>
      <c r="DJ222" s="511"/>
      <c r="DK222" s="501">
        <f t="shared" si="27"/>
        <v>240555596</v>
      </c>
      <c r="DL222" s="502">
        <f t="shared" si="28"/>
        <v>0</v>
      </c>
      <c r="DM222" s="503">
        <f t="shared" si="36"/>
        <v>240555596</v>
      </c>
      <c r="DN222" s="404">
        <f t="shared" si="37"/>
        <v>-1619097925</v>
      </c>
      <c r="DO222" s="404">
        <f t="shared" si="38"/>
        <v>0</v>
      </c>
      <c r="DY222" s="504"/>
    </row>
    <row r="223" spans="1:129" ht="18" customHeight="1" x14ac:dyDescent="0.5">
      <c r="A223" s="399" t="str">
        <f t="shared" si="34"/>
        <v>71</v>
      </c>
      <c r="B223" s="493">
        <v>710003</v>
      </c>
      <c r="C223" s="494" t="s">
        <v>996</v>
      </c>
      <c r="D223" s="506">
        <v>1035613376</v>
      </c>
      <c r="E223" s="495">
        <v>0</v>
      </c>
      <c r="F223" s="507"/>
      <c r="G223" s="507"/>
      <c r="H223" s="507"/>
      <c r="I223" s="507"/>
      <c r="J223" s="507"/>
      <c r="K223" s="508"/>
      <c r="L223" s="508"/>
      <c r="M223" s="508"/>
      <c r="N223" s="508"/>
      <c r="O223" s="508"/>
      <c r="P223" s="508"/>
      <c r="Q223" s="508"/>
      <c r="R223" s="508"/>
      <c r="S223" s="508"/>
      <c r="T223" s="508"/>
      <c r="U223" s="508"/>
      <c r="V223" s="508"/>
      <c r="W223" s="508"/>
      <c r="X223" s="508"/>
      <c r="Y223" s="508"/>
      <c r="Z223" s="508"/>
      <c r="AA223" s="508"/>
      <c r="AB223" s="508"/>
      <c r="AC223" s="508"/>
      <c r="AD223" s="508"/>
      <c r="AE223" s="508"/>
      <c r="AF223" s="508"/>
      <c r="AG223" s="508"/>
      <c r="AH223" s="508"/>
      <c r="AI223" s="508"/>
      <c r="AJ223" s="508"/>
      <c r="AK223" s="508"/>
      <c r="AL223" s="508"/>
      <c r="AM223" s="508"/>
      <c r="AN223" s="508"/>
      <c r="AO223" s="508"/>
      <c r="AP223" s="508"/>
      <c r="AQ223" s="508"/>
      <c r="AR223" s="508"/>
      <c r="AS223" s="508"/>
      <c r="AT223" s="508"/>
      <c r="AU223" s="508"/>
      <c r="AV223" s="508"/>
      <c r="AW223" s="508"/>
      <c r="AX223" s="508"/>
      <c r="AY223" s="508"/>
      <c r="AZ223" s="508"/>
      <c r="BA223" s="508"/>
      <c r="BB223" s="508"/>
      <c r="BC223" s="508"/>
      <c r="BD223" s="508"/>
      <c r="BE223" s="508"/>
      <c r="BF223" s="508"/>
      <c r="BG223" s="508"/>
      <c r="BH223" s="508"/>
      <c r="BI223" s="508"/>
      <c r="BJ223" s="508"/>
      <c r="BK223" s="508"/>
      <c r="BL223" s="508"/>
      <c r="BM223" s="508"/>
      <c r="BN223" s="508"/>
      <c r="BO223" s="508"/>
      <c r="BP223" s="508"/>
      <c r="BQ223" s="508"/>
      <c r="BR223" s="508"/>
      <c r="BS223" s="508"/>
      <c r="BT223" s="508"/>
      <c r="BU223" s="508"/>
      <c r="BV223" s="508"/>
      <c r="BW223" s="508"/>
      <c r="BX223" s="508"/>
      <c r="BY223" s="508"/>
      <c r="BZ223" s="508"/>
      <c r="CA223" s="508"/>
      <c r="CB223" s="508"/>
      <c r="CC223" s="508"/>
      <c r="CD223" s="508"/>
      <c r="CE223" s="508"/>
      <c r="CF223" s="508"/>
      <c r="CG223" s="508"/>
      <c r="CH223" s="508"/>
      <c r="CI223" s="508">
        <f>D223</f>
        <v>1035613376</v>
      </c>
      <c r="CJ223" s="508"/>
      <c r="CK223" s="508"/>
      <c r="CL223" s="508"/>
      <c r="CM223" s="508"/>
      <c r="CN223" s="508"/>
      <c r="CO223" s="508"/>
      <c r="CP223" s="508"/>
      <c r="CQ223" s="508"/>
      <c r="CR223" s="508"/>
      <c r="CS223" s="508"/>
      <c r="CT223" s="508"/>
      <c r="CU223" s="508"/>
      <c r="CV223" s="508"/>
      <c r="CW223" s="508"/>
      <c r="CX223" s="509"/>
      <c r="CY223" s="509"/>
      <c r="CZ223" s="509"/>
      <c r="DA223" s="510"/>
      <c r="DB223" s="511"/>
      <c r="DC223" s="511"/>
      <c r="DD223" s="511"/>
      <c r="DE223" s="511"/>
      <c r="DF223" s="511"/>
      <c r="DG223" s="511"/>
      <c r="DH223" s="511"/>
      <c r="DI223" s="511"/>
      <c r="DJ223" s="511"/>
      <c r="DK223" s="501">
        <f t="shared" si="27"/>
        <v>1035613376</v>
      </c>
      <c r="DL223" s="502">
        <f t="shared" si="28"/>
        <v>0</v>
      </c>
      <c r="DM223" s="503">
        <f t="shared" si="36"/>
        <v>1035613376</v>
      </c>
      <c r="DN223" s="404">
        <f t="shared" si="37"/>
        <v>-7165932981</v>
      </c>
      <c r="DO223" s="404">
        <f t="shared" si="38"/>
        <v>0</v>
      </c>
      <c r="DY223" s="504"/>
    </row>
    <row r="224" spans="1:129" ht="18" customHeight="1" x14ac:dyDescent="0.5">
      <c r="A224" s="399" t="str">
        <f t="shared" si="34"/>
        <v>71</v>
      </c>
      <c r="B224" s="493">
        <v>710004</v>
      </c>
      <c r="C224" s="494" t="s">
        <v>997</v>
      </c>
      <c r="D224" s="506">
        <v>979294814</v>
      </c>
      <c r="E224" s="495">
        <v>0</v>
      </c>
      <c r="F224" s="507"/>
      <c r="G224" s="507"/>
      <c r="H224" s="507"/>
      <c r="I224" s="507"/>
      <c r="J224" s="507"/>
      <c r="K224" s="508"/>
      <c r="L224" s="508"/>
      <c r="M224" s="508"/>
      <c r="N224" s="508"/>
      <c r="O224" s="508"/>
      <c r="P224" s="508"/>
      <c r="Q224" s="508"/>
      <c r="R224" s="508"/>
      <c r="S224" s="508"/>
      <c r="T224" s="508"/>
      <c r="U224" s="508"/>
      <c r="V224" s="508"/>
      <c r="W224" s="508"/>
      <c r="X224" s="508"/>
      <c r="Y224" s="508"/>
      <c r="Z224" s="508"/>
      <c r="AA224" s="508"/>
      <c r="AB224" s="508"/>
      <c r="AC224" s="508"/>
      <c r="AD224" s="508"/>
      <c r="AE224" s="508"/>
      <c r="AF224" s="508"/>
      <c r="AG224" s="508"/>
      <c r="AH224" s="508"/>
      <c r="AI224" s="508"/>
      <c r="AJ224" s="508"/>
      <c r="AK224" s="508"/>
      <c r="AL224" s="508"/>
      <c r="AM224" s="508"/>
      <c r="AN224" s="508"/>
      <c r="AO224" s="508"/>
      <c r="AP224" s="508"/>
      <c r="AQ224" s="508"/>
      <c r="AR224" s="508"/>
      <c r="AS224" s="508"/>
      <c r="AT224" s="508"/>
      <c r="AU224" s="508"/>
      <c r="AV224" s="508"/>
      <c r="AW224" s="508"/>
      <c r="AX224" s="508"/>
      <c r="AY224" s="508"/>
      <c r="AZ224" s="508"/>
      <c r="BA224" s="508"/>
      <c r="BB224" s="508"/>
      <c r="BC224" s="508"/>
      <c r="BD224" s="508"/>
      <c r="BE224" s="508"/>
      <c r="BF224" s="508"/>
      <c r="BG224" s="508"/>
      <c r="BH224" s="508"/>
      <c r="BI224" s="508"/>
      <c r="BJ224" s="508"/>
      <c r="BK224" s="508"/>
      <c r="BL224" s="508"/>
      <c r="BM224" s="508"/>
      <c r="BN224" s="508"/>
      <c r="BO224" s="508"/>
      <c r="BP224" s="508"/>
      <c r="BQ224" s="508"/>
      <c r="BR224" s="508"/>
      <c r="BS224" s="508"/>
      <c r="BT224" s="508"/>
      <c r="BU224" s="508"/>
      <c r="BV224" s="508"/>
      <c r="BW224" s="508"/>
      <c r="BX224" s="508"/>
      <c r="BY224" s="508"/>
      <c r="BZ224" s="508"/>
      <c r="CA224" s="508"/>
      <c r="CB224" s="508"/>
      <c r="CC224" s="508"/>
      <c r="CD224" s="508"/>
      <c r="CE224" s="508"/>
      <c r="CF224" s="508"/>
      <c r="CG224" s="508"/>
      <c r="CH224" s="508"/>
      <c r="CI224" s="508">
        <f>D224</f>
        <v>979294814</v>
      </c>
      <c r="CJ224" s="508"/>
      <c r="CK224" s="508"/>
      <c r="CL224" s="508"/>
      <c r="CM224" s="508"/>
      <c r="CN224" s="508"/>
      <c r="CO224" s="508"/>
      <c r="CP224" s="508"/>
      <c r="CQ224" s="508"/>
      <c r="CR224" s="508"/>
      <c r="CS224" s="508"/>
      <c r="CT224" s="508"/>
      <c r="CU224" s="508"/>
      <c r="CV224" s="508"/>
      <c r="CW224" s="508"/>
      <c r="CX224" s="509"/>
      <c r="CY224" s="509"/>
      <c r="CZ224" s="509"/>
      <c r="DA224" s="510"/>
      <c r="DB224" s="511"/>
      <c r="DC224" s="511"/>
      <c r="DD224" s="511"/>
      <c r="DE224" s="511"/>
      <c r="DF224" s="511"/>
      <c r="DG224" s="511"/>
      <c r="DH224" s="511"/>
      <c r="DI224" s="511"/>
      <c r="DJ224" s="511"/>
      <c r="DK224" s="501">
        <f t="shared" si="27"/>
        <v>979294814</v>
      </c>
      <c r="DL224" s="502">
        <f t="shared" si="28"/>
        <v>0</v>
      </c>
      <c r="DM224" s="503">
        <f t="shared" si="36"/>
        <v>979294814</v>
      </c>
      <c r="DN224" s="404">
        <f t="shared" si="37"/>
        <v>521888786</v>
      </c>
      <c r="DO224" s="404">
        <f t="shared" si="38"/>
        <v>0</v>
      </c>
      <c r="DY224" s="504"/>
    </row>
    <row r="225" spans="1:129" ht="18" customHeight="1" x14ac:dyDescent="0.5">
      <c r="A225" s="399" t="str">
        <f t="shared" si="34"/>
        <v>71</v>
      </c>
      <c r="B225" s="493">
        <v>710005</v>
      </c>
      <c r="C225" s="494" t="s">
        <v>998</v>
      </c>
      <c r="D225" s="506">
        <v>200000</v>
      </c>
      <c r="E225" s="495">
        <v>0</v>
      </c>
      <c r="F225" s="507"/>
      <c r="G225" s="507"/>
      <c r="H225" s="507"/>
      <c r="I225" s="507"/>
      <c r="J225" s="507"/>
      <c r="K225" s="508"/>
      <c r="L225" s="508"/>
      <c r="M225" s="508"/>
      <c r="N225" s="508"/>
      <c r="O225" s="508"/>
      <c r="P225" s="508"/>
      <c r="Q225" s="508"/>
      <c r="R225" s="508"/>
      <c r="S225" s="508"/>
      <c r="T225" s="508"/>
      <c r="U225" s="508"/>
      <c r="V225" s="508"/>
      <c r="W225" s="508"/>
      <c r="X225" s="508"/>
      <c r="Y225" s="508"/>
      <c r="Z225" s="508"/>
      <c r="AA225" s="508"/>
      <c r="AB225" s="508"/>
      <c r="AC225" s="508"/>
      <c r="AD225" s="508"/>
      <c r="AE225" s="508"/>
      <c r="AF225" s="508"/>
      <c r="AG225" s="508"/>
      <c r="AH225" s="508"/>
      <c r="AI225" s="508"/>
      <c r="AJ225" s="508"/>
      <c r="AK225" s="508"/>
      <c r="AL225" s="508"/>
      <c r="AM225" s="508"/>
      <c r="AN225" s="508"/>
      <c r="AO225" s="508"/>
      <c r="AP225" s="508"/>
      <c r="AQ225" s="508"/>
      <c r="AR225" s="508"/>
      <c r="AS225" s="508"/>
      <c r="AT225" s="508"/>
      <c r="AU225" s="508"/>
      <c r="AV225" s="508"/>
      <c r="AW225" s="508"/>
      <c r="AX225" s="508"/>
      <c r="AY225" s="508"/>
      <c r="AZ225" s="508"/>
      <c r="BA225" s="508"/>
      <c r="BB225" s="508"/>
      <c r="BC225" s="508"/>
      <c r="BD225" s="508"/>
      <c r="BE225" s="508"/>
      <c r="BF225" s="508"/>
      <c r="BG225" s="508"/>
      <c r="BH225" s="508"/>
      <c r="BI225" s="508"/>
      <c r="BJ225" s="508"/>
      <c r="BK225" s="508"/>
      <c r="BL225" s="508"/>
      <c r="BM225" s="508"/>
      <c r="BN225" s="508"/>
      <c r="BO225" s="508"/>
      <c r="BP225" s="508"/>
      <c r="BQ225" s="508"/>
      <c r="BR225" s="508"/>
      <c r="BS225" s="508"/>
      <c r="BT225" s="508"/>
      <c r="BU225" s="508"/>
      <c r="BV225" s="508"/>
      <c r="BW225" s="508"/>
      <c r="BX225" s="508"/>
      <c r="BY225" s="508"/>
      <c r="BZ225" s="508"/>
      <c r="CA225" s="508"/>
      <c r="CB225" s="508"/>
      <c r="CC225" s="508"/>
      <c r="CD225" s="508"/>
      <c r="CE225" s="508"/>
      <c r="CF225" s="508"/>
      <c r="CG225" s="508"/>
      <c r="CH225" s="508"/>
      <c r="CI225" s="508">
        <f>D225</f>
        <v>200000</v>
      </c>
      <c r="CJ225" s="508"/>
      <c r="CK225" s="508"/>
      <c r="CL225" s="508"/>
      <c r="CM225" s="508"/>
      <c r="CN225" s="508"/>
      <c r="CO225" s="508"/>
      <c r="CP225" s="508"/>
      <c r="CQ225" s="508"/>
      <c r="CR225" s="508"/>
      <c r="CS225" s="508"/>
      <c r="CT225" s="508"/>
      <c r="CU225" s="508"/>
      <c r="CV225" s="508"/>
      <c r="CW225" s="508"/>
      <c r="CX225" s="509"/>
      <c r="CY225" s="509"/>
      <c r="CZ225" s="509"/>
      <c r="DA225" s="510"/>
      <c r="DB225" s="511"/>
      <c r="DC225" s="511"/>
      <c r="DD225" s="511"/>
      <c r="DE225" s="511"/>
      <c r="DF225" s="511"/>
      <c r="DG225" s="511"/>
      <c r="DH225" s="511"/>
      <c r="DI225" s="511"/>
      <c r="DJ225" s="511"/>
      <c r="DK225" s="501">
        <f t="shared" si="27"/>
        <v>200000</v>
      </c>
      <c r="DL225" s="502">
        <f t="shared" si="28"/>
        <v>0</v>
      </c>
      <c r="DM225" s="503">
        <f t="shared" si="36"/>
        <v>200000</v>
      </c>
      <c r="DN225" s="404">
        <f t="shared" si="37"/>
        <v>-12698400337</v>
      </c>
      <c r="DO225" s="404">
        <f t="shared" si="38"/>
        <v>0</v>
      </c>
      <c r="DY225" s="504"/>
    </row>
    <row r="226" spans="1:129" ht="18" customHeight="1" x14ac:dyDescent="0.5">
      <c r="A226" s="399" t="str">
        <f t="shared" si="34"/>
        <v>71</v>
      </c>
      <c r="B226" s="493">
        <v>710006</v>
      </c>
      <c r="C226" s="494" t="s">
        <v>999</v>
      </c>
      <c r="D226" s="506">
        <v>1451804876</v>
      </c>
      <c r="E226" s="495">
        <v>0</v>
      </c>
      <c r="F226" s="507"/>
      <c r="G226" s="507"/>
      <c r="H226" s="507"/>
      <c r="I226" s="507"/>
      <c r="J226" s="507"/>
      <c r="K226" s="508"/>
      <c r="L226" s="508"/>
      <c r="M226" s="508"/>
      <c r="N226" s="508"/>
      <c r="O226" s="508"/>
      <c r="P226" s="508"/>
      <c r="Q226" s="508"/>
      <c r="R226" s="508"/>
      <c r="S226" s="508"/>
      <c r="T226" s="508"/>
      <c r="U226" s="508"/>
      <c r="V226" s="508"/>
      <c r="W226" s="508"/>
      <c r="X226" s="508"/>
      <c r="Y226" s="508"/>
      <c r="Z226" s="508"/>
      <c r="AA226" s="508"/>
      <c r="AB226" s="508"/>
      <c r="AC226" s="508"/>
      <c r="AD226" s="508"/>
      <c r="AE226" s="508"/>
      <c r="AF226" s="508"/>
      <c r="AG226" s="508"/>
      <c r="AH226" s="508"/>
      <c r="AI226" s="508"/>
      <c r="AJ226" s="508"/>
      <c r="AK226" s="508"/>
      <c r="AL226" s="508"/>
      <c r="AM226" s="508"/>
      <c r="AN226" s="508"/>
      <c r="AO226" s="508"/>
      <c r="AP226" s="508"/>
      <c r="AQ226" s="508"/>
      <c r="AR226" s="508"/>
      <c r="AS226" s="508"/>
      <c r="AT226" s="508"/>
      <c r="AU226" s="508"/>
      <c r="AV226" s="508"/>
      <c r="AW226" s="508"/>
      <c r="AX226" s="508"/>
      <c r="AY226" s="508"/>
      <c r="AZ226" s="508"/>
      <c r="BA226" s="508"/>
      <c r="BB226" s="508"/>
      <c r="BC226" s="508"/>
      <c r="BD226" s="508"/>
      <c r="BE226" s="508"/>
      <c r="BF226" s="508"/>
      <c r="BG226" s="508"/>
      <c r="BH226" s="508"/>
      <c r="BI226" s="508"/>
      <c r="BJ226" s="508"/>
      <c r="BK226" s="508"/>
      <c r="BL226" s="508"/>
      <c r="BM226" s="508"/>
      <c r="BN226" s="508"/>
      <c r="BO226" s="508"/>
      <c r="BP226" s="508"/>
      <c r="BQ226" s="508"/>
      <c r="BR226" s="508"/>
      <c r="BS226" s="508"/>
      <c r="BT226" s="508"/>
      <c r="BU226" s="508"/>
      <c r="BV226" s="508"/>
      <c r="BW226" s="508"/>
      <c r="BX226" s="508"/>
      <c r="BY226" s="508"/>
      <c r="BZ226" s="508"/>
      <c r="CA226" s="508"/>
      <c r="CB226" s="508"/>
      <c r="CC226" s="508"/>
      <c r="CD226" s="508"/>
      <c r="CE226" s="508"/>
      <c r="CF226" s="508"/>
      <c r="CG226" s="508"/>
      <c r="CH226" s="508"/>
      <c r="CI226" s="508"/>
      <c r="CJ226" s="508">
        <f t="shared" ref="CJ226:CJ231" si="39">D226</f>
        <v>1451804876</v>
      </c>
      <c r="CK226" s="508"/>
      <c r="CL226" s="508"/>
      <c r="CM226" s="508"/>
      <c r="CN226" s="508"/>
      <c r="CO226" s="508"/>
      <c r="CP226" s="508"/>
      <c r="CQ226" s="508"/>
      <c r="CR226" s="508"/>
      <c r="CS226" s="508"/>
      <c r="CT226" s="508"/>
      <c r="CU226" s="508"/>
      <c r="CV226" s="508"/>
      <c r="CW226" s="508"/>
      <c r="CX226" s="509"/>
      <c r="CY226" s="509"/>
      <c r="CZ226" s="509"/>
      <c r="DA226" s="510"/>
      <c r="DB226" s="511"/>
      <c r="DC226" s="511"/>
      <c r="DD226" s="511"/>
      <c r="DE226" s="511"/>
      <c r="DF226" s="511"/>
      <c r="DG226" s="511"/>
      <c r="DH226" s="511"/>
      <c r="DI226" s="511"/>
      <c r="DJ226" s="511"/>
      <c r="DK226" s="501">
        <f t="shared" ref="DK226:DK289" si="40">SUM(F226:DJ226)</f>
        <v>1451804876</v>
      </c>
      <c r="DL226" s="502">
        <f t="shared" ref="DL226:DL289" si="41">D226-E226-DK226</f>
        <v>0</v>
      </c>
      <c r="DM226" s="503">
        <f t="shared" si="36"/>
        <v>1451804876</v>
      </c>
      <c r="DN226" s="404">
        <f t="shared" ref="DN226:DN289" si="42">+DM226-E220-D220</f>
        <v>1393343156</v>
      </c>
      <c r="DO226" s="404">
        <f t="shared" si="38"/>
        <v>0</v>
      </c>
      <c r="DY226" s="504"/>
    </row>
    <row r="227" spans="1:129" ht="18" customHeight="1" x14ac:dyDescent="0.5">
      <c r="A227" s="399" t="str">
        <f t="shared" si="34"/>
        <v>71</v>
      </c>
      <c r="B227" s="493">
        <v>710007</v>
      </c>
      <c r="C227" s="494" t="s">
        <v>1000</v>
      </c>
      <c r="D227" s="506">
        <v>25444000</v>
      </c>
      <c r="E227" s="495">
        <v>0</v>
      </c>
      <c r="F227" s="507"/>
      <c r="G227" s="507"/>
      <c r="H227" s="507"/>
      <c r="I227" s="507"/>
      <c r="J227" s="507"/>
      <c r="K227" s="508"/>
      <c r="L227" s="508"/>
      <c r="M227" s="508"/>
      <c r="N227" s="508"/>
      <c r="O227" s="508"/>
      <c r="P227" s="508"/>
      <c r="Q227" s="508"/>
      <c r="R227" s="508"/>
      <c r="S227" s="508"/>
      <c r="T227" s="508"/>
      <c r="U227" s="508"/>
      <c r="V227" s="508"/>
      <c r="W227" s="508"/>
      <c r="X227" s="508"/>
      <c r="Y227" s="508"/>
      <c r="Z227" s="508"/>
      <c r="AA227" s="508"/>
      <c r="AB227" s="508"/>
      <c r="AC227" s="508"/>
      <c r="AD227" s="508"/>
      <c r="AE227" s="508"/>
      <c r="AF227" s="508"/>
      <c r="AG227" s="508"/>
      <c r="AH227" s="508"/>
      <c r="AI227" s="508"/>
      <c r="AJ227" s="508"/>
      <c r="AK227" s="508"/>
      <c r="AL227" s="508"/>
      <c r="AM227" s="508"/>
      <c r="AN227" s="508"/>
      <c r="AO227" s="508"/>
      <c r="AP227" s="508"/>
      <c r="AQ227" s="508"/>
      <c r="AR227" s="508"/>
      <c r="AS227" s="508"/>
      <c r="AT227" s="508"/>
      <c r="AU227" s="508"/>
      <c r="AV227" s="508"/>
      <c r="AW227" s="508"/>
      <c r="AX227" s="508"/>
      <c r="AY227" s="508"/>
      <c r="AZ227" s="508"/>
      <c r="BA227" s="508"/>
      <c r="BB227" s="508"/>
      <c r="BC227" s="508"/>
      <c r="BD227" s="508"/>
      <c r="BE227" s="508"/>
      <c r="BF227" s="508"/>
      <c r="BG227" s="508"/>
      <c r="BH227" s="508"/>
      <c r="BI227" s="508"/>
      <c r="BJ227" s="508"/>
      <c r="BK227" s="508"/>
      <c r="BL227" s="508"/>
      <c r="BM227" s="508"/>
      <c r="BN227" s="508"/>
      <c r="BO227" s="508"/>
      <c r="BP227" s="508"/>
      <c r="BQ227" s="508"/>
      <c r="BR227" s="508"/>
      <c r="BS227" s="508"/>
      <c r="BT227" s="508"/>
      <c r="BU227" s="508"/>
      <c r="BV227" s="508"/>
      <c r="BW227" s="508"/>
      <c r="BX227" s="508"/>
      <c r="BY227" s="508"/>
      <c r="BZ227" s="508"/>
      <c r="CA227" s="508"/>
      <c r="CB227" s="508"/>
      <c r="CC227" s="508"/>
      <c r="CD227" s="508"/>
      <c r="CE227" s="508"/>
      <c r="CF227" s="508"/>
      <c r="CG227" s="508"/>
      <c r="CH227" s="508"/>
      <c r="CI227" s="508"/>
      <c r="CJ227" s="508">
        <f t="shared" si="39"/>
        <v>25444000</v>
      </c>
      <c r="CK227" s="508"/>
      <c r="CL227" s="508"/>
      <c r="CM227" s="508"/>
      <c r="CN227" s="508"/>
      <c r="CO227" s="508"/>
      <c r="CP227" s="508"/>
      <c r="CQ227" s="508"/>
      <c r="CR227" s="508"/>
      <c r="CS227" s="508"/>
      <c r="CT227" s="508"/>
      <c r="CU227" s="508"/>
      <c r="CV227" s="508"/>
      <c r="CW227" s="508"/>
      <c r="CX227" s="509"/>
      <c r="CY227" s="509"/>
      <c r="CZ227" s="509"/>
      <c r="DA227" s="510"/>
      <c r="DB227" s="511"/>
      <c r="DC227" s="511"/>
      <c r="DD227" s="511"/>
      <c r="DE227" s="511"/>
      <c r="DF227" s="511"/>
      <c r="DG227" s="511"/>
      <c r="DH227" s="511"/>
      <c r="DI227" s="511"/>
      <c r="DJ227" s="511"/>
      <c r="DK227" s="501">
        <f t="shared" si="40"/>
        <v>25444000</v>
      </c>
      <c r="DL227" s="502">
        <f t="shared" si="41"/>
        <v>0</v>
      </c>
      <c r="DM227" s="503">
        <f t="shared" si="36"/>
        <v>25444000</v>
      </c>
      <c r="DN227" s="404">
        <f t="shared" si="42"/>
        <v>-6483096244</v>
      </c>
      <c r="DO227" s="404">
        <f t="shared" si="38"/>
        <v>0</v>
      </c>
      <c r="DY227" s="504"/>
    </row>
    <row r="228" spans="1:129" ht="18" customHeight="1" x14ac:dyDescent="0.5">
      <c r="A228" s="399" t="str">
        <f t="shared" si="34"/>
        <v>71</v>
      </c>
      <c r="B228" s="493">
        <v>710008</v>
      </c>
      <c r="C228" s="494" t="s">
        <v>1001</v>
      </c>
      <c r="D228" s="506">
        <v>1100907985</v>
      </c>
      <c r="E228" s="495">
        <v>0</v>
      </c>
      <c r="F228" s="507"/>
      <c r="G228" s="507"/>
      <c r="H228" s="507"/>
      <c r="I228" s="507"/>
      <c r="J228" s="507"/>
      <c r="K228" s="508"/>
      <c r="L228" s="508"/>
      <c r="M228" s="508"/>
      <c r="N228" s="508"/>
      <c r="O228" s="508"/>
      <c r="P228" s="508"/>
      <c r="Q228" s="508"/>
      <c r="R228" s="508"/>
      <c r="S228" s="508"/>
      <c r="T228" s="508"/>
      <c r="U228" s="508"/>
      <c r="V228" s="508"/>
      <c r="W228" s="508"/>
      <c r="X228" s="508"/>
      <c r="Y228" s="508"/>
      <c r="Z228" s="508"/>
      <c r="AA228" s="508"/>
      <c r="AB228" s="508"/>
      <c r="AC228" s="508"/>
      <c r="AD228" s="508"/>
      <c r="AE228" s="508"/>
      <c r="AF228" s="508"/>
      <c r="AG228" s="508"/>
      <c r="AH228" s="508"/>
      <c r="AI228" s="508"/>
      <c r="AJ228" s="508"/>
      <c r="AK228" s="508"/>
      <c r="AL228" s="508"/>
      <c r="AM228" s="508"/>
      <c r="AN228" s="508"/>
      <c r="AO228" s="508"/>
      <c r="AP228" s="508"/>
      <c r="AQ228" s="508"/>
      <c r="AR228" s="508"/>
      <c r="AS228" s="508"/>
      <c r="AT228" s="508"/>
      <c r="AU228" s="508"/>
      <c r="AV228" s="508"/>
      <c r="AW228" s="508"/>
      <c r="AX228" s="508"/>
      <c r="AY228" s="508"/>
      <c r="AZ228" s="508"/>
      <c r="BA228" s="508"/>
      <c r="BB228" s="508"/>
      <c r="BC228" s="508"/>
      <c r="BD228" s="508"/>
      <c r="BE228" s="508"/>
      <c r="BF228" s="508"/>
      <c r="BG228" s="508"/>
      <c r="BH228" s="508"/>
      <c r="BI228" s="508"/>
      <c r="BJ228" s="508"/>
      <c r="BK228" s="508"/>
      <c r="BL228" s="508"/>
      <c r="BM228" s="508"/>
      <c r="BN228" s="508"/>
      <c r="BO228" s="508"/>
      <c r="BP228" s="508"/>
      <c r="BQ228" s="508"/>
      <c r="BR228" s="508"/>
      <c r="BS228" s="508"/>
      <c r="BT228" s="508"/>
      <c r="BU228" s="508"/>
      <c r="BV228" s="508"/>
      <c r="BW228" s="508"/>
      <c r="BX228" s="508"/>
      <c r="BY228" s="508"/>
      <c r="BZ228" s="508"/>
      <c r="CA228" s="508"/>
      <c r="CB228" s="508"/>
      <c r="CC228" s="508"/>
      <c r="CD228" s="508"/>
      <c r="CE228" s="508"/>
      <c r="CF228" s="508"/>
      <c r="CG228" s="508"/>
      <c r="CH228" s="508"/>
      <c r="CI228" s="508"/>
      <c r="CJ228" s="508">
        <f t="shared" si="39"/>
        <v>1100907985</v>
      </c>
      <c r="CK228" s="508"/>
      <c r="CL228" s="508"/>
      <c r="CM228" s="508"/>
      <c r="CN228" s="508"/>
      <c r="CO228" s="508"/>
      <c r="CP228" s="508"/>
      <c r="CQ228" s="508"/>
      <c r="CR228" s="508"/>
      <c r="CS228" s="508"/>
      <c r="CT228" s="508"/>
      <c r="CU228" s="508"/>
      <c r="CV228" s="508"/>
      <c r="CW228" s="508"/>
      <c r="CX228" s="509"/>
      <c r="CY228" s="509"/>
      <c r="CZ228" s="509"/>
      <c r="DA228" s="510"/>
      <c r="DB228" s="511"/>
      <c r="DC228" s="511"/>
      <c r="DD228" s="511"/>
      <c r="DE228" s="511"/>
      <c r="DF228" s="511"/>
      <c r="DG228" s="511"/>
      <c r="DH228" s="511"/>
      <c r="DI228" s="511"/>
      <c r="DJ228" s="511"/>
      <c r="DK228" s="501">
        <f t="shared" si="40"/>
        <v>1100907985</v>
      </c>
      <c r="DL228" s="502">
        <f t="shared" si="41"/>
        <v>0</v>
      </c>
      <c r="DM228" s="503">
        <f t="shared" si="36"/>
        <v>1100907985</v>
      </c>
      <c r="DN228" s="404">
        <f t="shared" si="42"/>
        <v>860352389</v>
      </c>
      <c r="DO228" s="404">
        <f t="shared" si="38"/>
        <v>0</v>
      </c>
      <c r="DY228" s="504"/>
    </row>
    <row r="229" spans="1:129" ht="18" customHeight="1" x14ac:dyDescent="0.5">
      <c r="A229" s="399" t="str">
        <f t="shared" si="34"/>
        <v>71</v>
      </c>
      <c r="B229" s="493">
        <v>710009</v>
      </c>
      <c r="C229" s="494" t="s">
        <v>1002</v>
      </c>
      <c r="D229" s="506">
        <v>6972410203</v>
      </c>
      <c r="E229" s="495">
        <v>0</v>
      </c>
      <c r="F229" s="507"/>
      <c r="G229" s="507"/>
      <c r="H229" s="507"/>
      <c r="I229" s="507"/>
      <c r="J229" s="507"/>
      <c r="K229" s="508"/>
      <c r="L229" s="508"/>
      <c r="M229" s="508"/>
      <c r="N229" s="508"/>
      <c r="O229" s="508"/>
      <c r="P229" s="508"/>
      <c r="Q229" s="508"/>
      <c r="R229" s="508"/>
      <c r="S229" s="508"/>
      <c r="T229" s="508"/>
      <c r="U229" s="508"/>
      <c r="V229" s="508"/>
      <c r="W229" s="508"/>
      <c r="X229" s="508"/>
      <c r="Y229" s="508"/>
      <c r="Z229" s="508"/>
      <c r="AA229" s="508"/>
      <c r="AB229" s="508"/>
      <c r="AC229" s="508"/>
      <c r="AD229" s="508"/>
      <c r="AE229" s="508"/>
      <c r="AF229" s="508"/>
      <c r="AG229" s="508"/>
      <c r="AH229" s="508"/>
      <c r="AI229" s="508"/>
      <c r="AJ229" s="508"/>
      <c r="AK229" s="508"/>
      <c r="AL229" s="508"/>
      <c r="AM229" s="508"/>
      <c r="AN229" s="508"/>
      <c r="AO229" s="508"/>
      <c r="AP229" s="508"/>
      <c r="AQ229" s="508"/>
      <c r="AR229" s="508"/>
      <c r="AS229" s="508"/>
      <c r="AT229" s="508"/>
      <c r="AU229" s="508"/>
      <c r="AV229" s="508"/>
      <c r="AW229" s="508"/>
      <c r="AX229" s="508"/>
      <c r="AY229" s="508"/>
      <c r="AZ229" s="508"/>
      <c r="BA229" s="508"/>
      <c r="BB229" s="508"/>
      <c r="BC229" s="508"/>
      <c r="BD229" s="508"/>
      <c r="BE229" s="508"/>
      <c r="BF229" s="508"/>
      <c r="BG229" s="508"/>
      <c r="BH229" s="508"/>
      <c r="BI229" s="508"/>
      <c r="BJ229" s="508"/>
      <c r="BK229" s="508"/>
      <c r="BL229" s="508"/>
      <c r="BM229" s="508"/>
      <c r="BN229" s="508"/>
      <c r="BO229" s="508"/>
      <c r="BP229" s="508"/>
      <c r="BQ229" s="508"/>
      <c r="BR229" s="508"/>
      <c r="BS229" s="508"/>
      <c r="BT229" s="508"/>
      <c r="BU229" s="508"/>
      <c r="BV229" s="508"/>
      <c r="BW229" s="508"/>
      <c r="BX229" s="508"/>
      <c r="BY229" s="508"/>
      <c r="BZ229" s="508"/>
      <c r="CA229" s="508"/>
      <c r="CB229" s="508"/>
      <c r="CC229" s="508"/>
      <c r="CD229" s="508"/>
      <c r="CE229" s="508"/>
      <c r="CF229" s="508"/>
      <c r="CG229" s="508"/>
      <c r="CH229" s="508"/>
      <c r="CI229" s="508"/>
      <c r="CJ229" s="508">
        <f t="shared" si="39"/>
        <v>6972410203</v>
      </c>
      <c r="CK229" s="508"/>
      <c r="CL229" s="508"/>
      <c r="CM229" s="508"/>
      <c r="CN229" s="508"/>
      <c r="CO229" s="508"/>
      <c r="CP229" s="508"/>
      <c r="CQ229" s="508"/>
      <c r="CR229" s="508"/>
      <c r="CS229" s="508"/>
      <c r="CT229" s="508"/>
      <c r="CU229" s="508"/>
      <c r="CV229" s="508"/>
      <c r="CW229" s="508"/>
      <c r="CX229" s="509"/>
      <c r="CY229" s="509"/>
      <c r="CZ229" s="509"/>
      <c r="DA229" s="510"/>
      <c r="DB229" s="511"/>
      <c r="DC229" s="511"/>
      <c r="DD229" s="511"/>
      <c r="DE229" s="511"/>
      <c r="DF229" s="511"/>
      <c r="DG229" s="511"/>
      <c r="DH229" s="511"/>
      <c r="DI229" s="511"/>
      <c r="DJ229" s="511"/>
      <c r="DK229" s="501">
        <f t="shared" si="40"/>
        <v>6972410203</v>
      </c>
      <c r="DL229" s="502">
        <f t="shared" si="41"/>
        <v>0</v>
      </c>
      <c r="DM229" s="503">
        <f t="shared" si="36"/>
        <v>6972410203</v>
      </c>
      <c r="DN229" s="404">
        <f t="shared" si="42"/>
        <v>5936796827</v>
      </c>
      <c r="DO229" s="404">
        <f t="shared" si="38"/>
        <v>0</v>
      </c>
      <c r="DY229" s="504"/>
    </row>
    <row r="230" spans="1:129" ht="18" customHeight="1" x14ac:dyDescent="0.5">
      <c r="A230" s="399" t="str">
        <f t="shared" si="34"/>
        <v>71</v>
      </c>
      <c r="B230" s="493">
        <v>710010</v>
      </c>
      <c r="C230" s="494" t="s">
        <v>1003</v>
      </c>
      <c r="D230" s="506">
        <v>923555308</v>
      </c>
      <c r="E230" s="495">
        <v>0</v>
      </c>
      <c r="F230" s="507"/>
      <c r="G230" s="507"/>
      <c r="H230" s="507"/>
      <c r="I230" s="507"/>
      <c r="J230" s="507"/>
      <c r="K230" s="508"/>
      <c r="L230" s="508"/>
      <c r="M230" s="508"/>
      <c r="N230" s="508"/>
      <c r="O230" s="508"/>
      <c r="P230" s="508"/>
      <c r="Q230" s="508"/>
      <c r="R230" s="508"/>
      <c r="S230" s="508"/>
      <c r="T230" s="508"/>
      <c r="U230" s="508"/>
      <c r="V230" s="508"/>
      <c r="W230" s="508"/>
      <c r="X230" s="508"/>
      <c r="Y230" s="508"/>
      <c r="Z230" s="508"/>
      <c r="AA230" s="508"/>
      <c r="AB230" s="508"/>
      <c r="AC230" s="508"/>
      <c r="AD230" s="508"/>
      <c r="AE230" s="508"/>
      <c r="AF230" s="508"/>
      <c r="AG230" s="508"/>
      <c r="AH230" s="508"/>
      <c r="AI230" s="508"/>
      <c r="AJ230" s="508"/>
      <c r="AK230" s="508"/>
      <c r="AL230" s="508"/>
      <c r="AM230" s="508"/>
      <c r="AN230" s="508"/>
      <c r="AO230" s="508"/>
      <c r="AP230" s="508"/>
      <c r="AQ230" s="508"/>
      <c r="AR230" s="508"/>
      <c r="AS230" s="508"/>
      <c r="AT230" s="508"/>
      <c r="AU230" s="508"/>
      <c r="AV230" s="508"/>
      <c r="AW230" s="508"/>
      <c r="AX230" s="508"/>
      <c r="AY230" s="508"/>
      <c r="AZ230" s="508"/>
      <c r="BA230" s="508"/>
      <c r="BB230" s="508"/>
      <c r="BC230" s="508"/>
      <c r="BD230" s="508"/>
      <c r="BE230" s="508"/>
      <c r="BF230" s="508"/>
      <c r="BG230" s="508"/>
      <c r="BH230" s="508"/>
      <c r="BI230" s="508"/>
      <c r="BJ230" s="508"/>
      <c r="BK230" s="508"/>
      <c r="BL230" s="508"/>
      <c r="BM230" s="508"/>
      <c r="BN230" s="508"/>
      <c r="BO230" s="508"/>
      <c r="BP230" s="508"/>
      <c r="BQ230" s="508"/>
      <c r="BR230" s="508"/>
      <c r="BS230" s="508"/>
      <c r="BT230" s="508"/>
      <c r="BU230" s="508"/>
      <c r="BV230" s="508"/>
      <c r="BW230" s="508"/>
      <c r="BX230" s="508"/>
      <c r="BY230" s="508"/>
      <c r="BZ230" s="508"/>
      <c r="CA230" s="508"/>
      <c r="CB230" s="508"/>
      <c r="CC230" s="508"/>
      <c r="CD230" s="508"/>
      <c r="CE230" s="508"/>
      <c r="CF230" s="508"/>
      <c r="CG230" s="508"/>
      <c r="CH230" s="508"/>
      <c r="CI230" s="508"/>
      <c r="CJ230" s="508">
        <f t="shared" si="39"/>
        <v>923555308</v>
      </c>
      <c r="CK230" s="508"/>
      <c r="CL230" s="508"/>
      <c r="CM230" s="508"/>
      <c r="CN230" s="508"/>
      <c r="CO230" s="508"/>
      <c r="CP230" s="508"/>
      <c r="CQ230" s="508"/>
      <c r="CR230" s="508"/>
      <c r="CS230" s="508"/>
      <c r="CT230" s="508"/>
      <c r="CU230" s="508"/>
      <c r="CV230" s="508"/>
      <c r="CW230" s="508"/>
      <c r="CX230" s="509"/>
      <c r="CY230" s="509"/>
      <c r="CZ230" s="509"/>
      <c r="DA230" s="510"/>
      <c r="DB230" s="511"/>
      <c r="DC230" s="511"/>
      <c r="DD230" s="511"/>
      <c r="DE230" s="511"/>
      <c r="DF230" s="511"/>
      <c r="DG230" s="511"/>
      <c r="DH230" s="511"/>
      <c r="DI230" s="511"/>
      <c r="DJ230" s="511"/>
      <c r="DK230" s="501">
        <f t="shared" si="40"/>
        <v>923555308</v>
      </c>
      <c r="DL230" s="502">
        <f t="shared" si="41"/>
        <v>0</v>
      </c>
      <c r="DM230" s="503">
        <f t="shared" si="36"/>
        <v>923555308</v>
      </c>
      <c r="DN230" s="404">
        <f t="shared" si="42"/>
        <v>-55739506</v>
      </c>
      <c r="DO230" s="404">
        <f t="shared" si="38"/>
        <v>0</v>
      </c>
      <c r="DY230" s="504"/>
    </row>
    <row r="231" spans="1:129" ht="18" customHeight="1" x14ac:dyDescent="0.5">
      <c r="A231" s="399" t="str">
        <f t="shared" si="34"/>
        <v>71</v>
      </c>
      <c r="B231" s="493">
        <v>710011</v>
      </c>
      <c r="C231" s="494" t="s">
        <v>1004</v>
      </c>
      <c r="D231" s="506">
        <v>584005450</v>
      </c>
      <c r="E231" s="495">
        <v>0</v>
      </c>
      <c r="F231" s="507"/>
      <c r="G231" s="507"/>
      <c r="H231" s="507"/>
      <c r="I231" s="507"/>
      <c r="J231" s="507"/>
      <c r="K231" s="508"/>
      <c r="L231" s="508"/>
      <c r="M231" s="508"/>
      <c r="N231" s="508"/>
      <c r="O231" s="508"/>
      <c r="P231" s="508"/>
      <c r="Q231" s="508"/>
      <c r="R231" s="508"/>
      <c r="S231" s="508"/>
      <c r="T231" s="508"/>
      <c r="U231" s="508"/>
      <c r="V231" s="508"/>
      <c r="W231" s="508"/>
      <c r="X231" s="508"/>
      <c r="Y231" s="508"/>
      <c r="Z231" s="508"/>
      <c r="AA231" s="508"/>
      <c r="AB231" s="508"/>
      <c r="AC231" s="508"/>
      <c r="AD231" s="508"/>
      <c r="AE231" s="508"/>
      <c r="AF231" s="508"/>
      <c r="AG231" s="508"/>
      <c r="AH231" s="508"/>
      <c r="AI231" s="508"/>
      <c r="AJ231" s="508"/>
      <c r="AK231" s="508"/>
      <c r="AL231" s="508"/>
      <c r="AM231" s="508"/>
      <c r="AN231" s="508"/>
      <c r="AO231" s="508"/>
      <c r="AP231" s="508"/>
      <c r="AQ231" s="508"/>
      <c r="AR231" s="508"/>
      <c r="AS231" s="508"/>
      <c r="AT231" s="508"/>
      <c r="AU231" s="508"/>
      <c r="AV231" s="508"/>
      <c r="AW231" s="508"/>
      <c r="AX231" s="508"/>
      <c r="AY231" s="508"/>
      <c r="AZ231" s="508"/>
      <c r="BA231" s="508"/>
      <c r="BB231" s="508"/>
      <c r="BC231" s="508"/>
      <c r="BD231" s="508"/>
      <c r="BE231" s="508"/>
      <c r="BF231" s="508"/>
      <c r="BG231" s="508"/>
      <c r="BH231" s="508"/>
      <c r="BI231" s="508"/>
      <c r="BJ231" s="508"/>
      <c r="BK231" s="508"/>
      <c r="BL231" s="508"/>
      <c r="BM231" s="508"/>
      <c r="BN231" s="508"/>
      <c r="BO231" s="508"/>
      <c r="BP231" s="508"/>
      <c r="BQ231" s="508"/>
      <c r="BR231" s="508"/>
      <c r="BS231" s="508"/>
      <c r="BT231" s="508"/>
      <c r="BU231" s="508"/>
      <c r="BV231" s="508"/>
      <c r="BW231" s="508"/>
      <c r="BX231" s="508"/>
      <c r="BY231" s="508"/>
      <c r="BZ231" s="508"/>
      <c r="CA231" s="508"/>
      <c r="CB231" s="508"/>
      <c r="CC231" s="508"/>
      <c r="CD231" s="508"/>
      <c r="CE231" s="508"/>
      <c r="CF231" s="508"/>
      <c r="CG231" s="508"/>
      <c r="CH231" s="508"/>
      <c r="CI231" s="508"/>
      <c r="CJ231" s="508">
        <f t="shared" si="39"/>
        <v>584005450</v>
      </c>
      <c r="CK231" s="508"/>
      <c r="CL231" s="508"/>
      <c r="CM231" s="508"/>
      <c r="CN231" s="508"/>
      <c r="CO231" s="508"/>
      <c r="CP231" s="508"/>
      <c r="CQ231" s="508"/>
      <c r="CR231" s="508"/>
      <c r="CS231" s="508"/>
      <c r="CT231" s="508"/>
      <c r="CU231" s="508"/>
      <c r="CV231" s="508"/>
      <c r="CW231" s="508"/>
      <c r="CX231" s="509"/>
      <c r="CY231" s="509"/>
      <c r="CZ231" s="509"/>
      <c r="DA231" s="510"/>
      <c r="DB231" s="511"/>
      <c r="DC231" s="511"/>
      <c r="DD231" s="511"/>
      <c r="DE231" s="511"/>
      <c r="DF231" s="511"/>
      <c r="DG231" s="511"/>
      <c r="DH231" s="511"/>
      <c r="DI231" s="511"/>
      <c r="DJ231" s="511"/>
      <c r="DK231" s="501">
        <f t="shared" si="40"/>
        <v>584005450</v>
      </c>
      <c r="DL231" s="502">
        <f t="shared" si="41"/>
        <v>0</v>
      </c>
      <c r="DM231" s="503">
        <f t="shared" si="36"/>
        <v>584005450</v>
      </c>
      <c r="DN231" s="404">
        <f t="shared" si="42"/>
        <v>583805450</v>
      </c>
      <c r="DO231" s="404">
        <f t="shared" si="38"/>
        <v>0</v>
      </c>
      <c r="DY231" s="504"/>
    </row>
    <row r="232" spans="1:129" ht="18" customHeight="1" x14ac:dyDescent="0.5">
      <c r="A232" s="399" t="str">
        <f t="shared" si="34"/>
        <v>71</v>
      </c>
      <c r="B232" s="493">
        <v>710012</v>
      </c>
      <c r="C232" s="494" t="s">
        <v>776</v>
      </c>
      <c r="D232" s="506">
        <v>273374228</v>
      </c>
      <c r="E232" s="495">
        <v>0</v>
      </c>
      <c r="F232" s="507"/>
      <c r="G232" s="507"/>
      <c r="H232" s="507"/>
      <c r="I232" s="507"/>
      <c r="J232" s="507"/>
      <c r="K232" s="508"/>
      <c r="L232" s="508"/>
      <c r="M232" s="508"/>
      <c r="N232" s="508"/>
      <c r="O232" s="508"/>
      <c r="P232" s="508"/>
      <c r="Q232" s="508"/>
      <c r="R232" s="508"/>
      <c r="S232" s="508"/>
      <c r="T232" s="508"/>
      <c r="U232" s="508"/>
      <c r="V232" s="508"/>
      <c r="W232" s="508"/>
      <c r="X232" s="508"/>
      <c r="Y232" s="508"/>
      <c r="Z232" s="508"/>
      <c r="AA232" s="508"/>
      <c r="AB232" s="508"/>
      <c r="AC232" s="508"/>
      <c r="AD232" s="508"/>
      <c r="AE232" s="508"/>
      <c r="AF232" s="508"/>
      <c r="AG232" s="508"/>
      <c r="AH232" s="508"/>
      <c r="AI232" s="508"/>
      <c r="AJ232" s="508"/>
      <c r="AK232" s="508"/>
      <c r="AL232" s="508"/>
      <c r="AM232" s="508"/>
      <c r="AN232" s="508"/>
      <c r="AO232" s="508"/>
      <c r="AP232" s="508"/>
      <c r="AQ232" s="508"/>
      <c r="AR232" s="508"/>
      <c r="AS232" s="508"/>
      <c r="AT232" s="508"/>
      <c r="AU232" s="508"/>
      <c r="AV232" s="508"/>
      <c r="AW232" s="508"/>
      <c r="AX232" s="508"/>
      <c r="AY232" s="508"/>
      <c r="AZ232" s="508"/>
      <c r="BA232" s="508"/>
      <c r="BB232" s="508"/>
      <c r="BC232" s="508"/>
      <c r="BD232" s="508"/>
      <c r="BE232" s="508"/>
      <c r="BF232" s="508"/>
      <c r="BG232" s="508"/>
      <c r="BH232" s="508"/>
      <c r="BI232" s="508"/>
      <c r="BJ232" s="508"/>
      <c r="BK232" s="508"/>
      <c r="BL232" s="508"/>
      <c r="BM232" s="508"/>
      <c r="BN232" s="508"/>
      <c r="BO232" s="508"/>
      <c r="BP232" s="508"/>
      <c r="BQ232" s="508"/>
      <c r="BR232" s="508"/>
      <c r="BS232" s="508"/>
      <c r="BT232" s="508"/>
      <c r="BU232" s="508"/>
      <c r="BV232" s="508"/>
      <c r="BW232" s="508"/>
      <c r="BX232" s="508"/>
      <c r="BY232" s="508"/>
      <c r="BZ232" s="508"/>
      <c r="CA232" s="508"/>
      <c r="CB232" s="508"/>
      <c r="CC232" s="508"/>
      <c r="CD232" s="508"/>
      <c r="CE232" s="508"/>
      <c r="CF232" s="508"/>
      <c r="CG232" s="508"/>
      <c r="CH232" s="508"/>
      <c r="CI232" s="508"/>
      <c r="CJ232" s="508"/>
      <c r="CK232" s="508"/>
      <c r="CL232" s="508"/>
      <c r="CM232" s="508">
        <f>D232</f>
        <v>273374228</v>
      </c>
      <c r="CN232" s="508"/>
      <c r="CO232" s="508"/>
      <c r="CP232" s="508"/>
      <c r="CQ232" s="508"/>
      <c r="CR232" s="508"/>
      <c r="CS232" s="508"/>
      <c r="CT232" s="508"/>
      <c r="CU232" s="508"/>
      <c r="CV232" s="508"/>
      <c r="CW232" s="508"/>
      <c r="CX232" s="509"/>
      <c r="CY232" s="509"/>
      <c r="CZ232" s="509"/>
      <c r="DA232" s="510"/>
      <c r="DB232" s="511"/>
      <c r="DC232" s="511"/>
      <c r="DD232" s="511"/>
      <c r="DE232" s="511"/>
      <c r="DF232" s="511"/>
      <c r="DG232" s="511"/>
      <c r="DH232" s="511"/>
      <c r="DI232" s="511"/>
      <c r="DJ232" s="511"/>
      <c r="DK232" s="501">
        <f t="shared" si="40"/>
        <v>273374228</v>
      </c>
      <c r="DL232" s="502">
        <f t="shared" si="41"/>
        <v>0</v>
      </c>
      <c r="DM232" s="503">
        <f t="shared" si="36"/>
        <v>273374228</v>
      </c>
      <c r="DN232" s="404">
        <f t="shared" si="42"/>
        <v>-1178430648</v>
      </c>
      <c r="DO232" s="404">
        <f t="shared" si="38"/>
        <v>0</v>
      </c>
      <c r="DY232" s="504"/>
    </row>
    <row r="233" spans="1:129" ht="18" customHeight="1" x14ac:dyDescent="0.5">
      <c r="A233" s="399" t="str">
        <f t="shared" si="34"/>
        <v>71</v>
      </c>
      <c r="B233" s="493">
        <v>710013</v>
      </c>
      <c r="C233" s="494" t="s">
        <v>1005</v>
      </c>
      <c r="D233" s="506">
        <v>11836634</v>
      </c>
      <c r="E233" s="495">
        <v>0</v>
      </c>
      <c r="F233" s="507"/>
      <c r="G233" s="507"/>
      <c r="H233" s="507"/>
      <c r="I233" s="507"/>
      <c r="J233" s="507"/>
      <c r="K233" s="508"/>
      <c r="L233" s="508"/>
      <c r="M233" s="508"/>
      <c r="N233" s="508"/>
      <c r="O233" s="508"/>
      <c r="P233" s="508"/>
      <c r="Q233" s="508"/>
      <c r="R233" s="508"/>
      <c r="S233" s="508"/>
      <c r="T233" s="508"/>
      <c r="U233" s="508"/>
      <c r="V233" s="508"/>
      <c r="W233" s="508"/>
      <c r="X233" s="508"/>
      <c r="Y233" s="508"/>
      <c r="Z233" s="508"/>
      <c r="AA233" s="508"/>
      <c r="AB233" s="508"/>
      <c r="AC233" s="508"/>
      <c r="AD233" s="508"/>
      <c r="AE233" s="508"/>
      <c r="AF233" s="508"/>
      <c r="AG233" s="508"/>
      <c r="AH233" s="508"/>
      <c r="AI233" s="508"/>
      <c r="AJ233" s="508"/>
      <c r="AK233" s="508"/>
      <c r="AL233" s="508"/>
      <c r="AM233" s="508"/>
      <c r="AN233" s="508"/>
      <c r="AO233" s="508"/>
      <c r="AP233" s="508"/>
      <c r="AQ233" s="508"/>
      <c r="AR233" s="508"/>
      <c r="AS233" s="508"/>
      <c r="AT233" s="508"/>
      <c r="AU233" s="508"/>
      <c r="AV233" s="508"/>
      <c r="AW233" s="508"/>
      <c r="AX233" s="508"/>
      <c r="AY233" s="508"/>
      <c r="AZ233" s="508"/>
      <c r="BA233" s="508"/>
      <c r="BB233" s="508"/>
      <c r="BC233" s="508"/>
      <c r="BD233" s="508"/>
      <c r="BE233" s="508"/>
      <c r="BF233" s="508"/>
      <c r="BG233" s="508"/>
      <c r="BH233" s="508"/>
      <c r="BI233" s="508"/>
      <c r="BJ233" s="508"/>
      <c r="BK233" s="508"/>
      <c r="BL233" s="508"/>
      <c r="BM233" s="508"/>
      <c r="BN233" s="508"/>
      <c r="BO233" s="508"/>
      <c r="BP233" s="508"/>
      <c r="BQ233" s="508"/>
      <c r="BR233" s="508"/>
      <c r="BS233" s="508"/>
      <c r="BT233" s="508"/>
      <c r="BU233" s="508"/>
      <c r="BV233" s="508"/>
      <c r="BW233" s="508"/>
      <c r="BX233" s="508"/>
      <c r="BY233" s="508"/>
      <c r="BZ233" s="508"/>
      <c r="CA233" s="508"/>
      <c r="CB233" s="508"/>
      <c r="CC233" s="508"/>
      <c r="CD233" s="508"/>
      <c r="CE233" s="508"/>
      <c r="CF233" s="508"/>
      <c r="CG233" s="508"/>
      <c r="CH233" s="508"/>
      <c r="CI233" s="508"/>
      <c r="CJ233" s="508"/>
      <c r="CK233" s="508"/>
      <c r="CL233" s="508"/>
      <c r="CM233" s="508"/>
      <c r="CN233" s="508"/>
      <c r="CO233" s="508"/>
      <c r="CP233" s="508"/>
      <c r="CQ233" s="524">
        <f>D233</f>
        <v>11836634</v>
      </c>
      <c r="CR233" s="508"/>
      <c r="CS233" s="508"/>
      <c r="CT233" s="508"/>
      <c r="CU233" s="508"/>
      <c r="CV233" s="508"/>
      <c r="CW233" s="508"/>
      <c r="CX233" s="509"/>
      <c r="CY233" s="509"/>
      <c r="CZ233" s="509"/>
      <c r="DA233" s="510"/>
      <c r="DB233" s="511"/>
      <c r="DC233" s="511"/>
      <c r="DD233" s="511"/>
      <c r="DE233" s="511"/>
      <c r="DF233" s="511"/>
      <c r="DG233" s="511"/>
      <c r="DH233" s="511"/>
      <c r="DI233" s="511"/>
      <c r="DJ233" s="511"/>
      <c r="DK233" s="501">
        <f t="shared" si="40"/>
        <v>11836634</v>
      </c>
      <c r="DL233" s="502">
        <f t="shared" si="41"/>
        <v>0</v>
      </c>
      <c r="DM233" s="503">
        <f t="shared" si="36"/>
        <v>11836634</v>
      </c>
      <c r="DN233" s="404">
        <f t="shared" si="42"/>
        <v>-13607366</v>
      </c>
      <c r="DO233" s="404">
        <f t="shared" si="38"/>
        <v>0</v>
      </c>
      <c r="DY233" s="504"/>
    </row>
    <row r="234" spans="1:129" ht="18" customHeight="1" x14ac:dyDescent="0.5">
      <c r="A234" s="399" t="str">
        <f t="shared" si="34"/>
        <v>71</v>
      </c>
      <c r="B234" s="493">
        <v>710014</v>
      </c>
      <c r="C234" s="494" t="s">
        <v>1006</v>
      </c>
      <c r="D234" s="506">
        <v>3119535072</v>
      </c>
      <c r="E234" s="495">
        <v>0</v>
      </c>
      <c r="F234" s="507"/>
      <c r="G234" s="507"/>
      <c r="H234" s="507"/>
      <c r="I234" s="507"/>
      <c r="J234" s="507"/>
      <c r="K234" s="508"/>
      <c r="L234" s="508"/>
      <c r="M234" s="508"/>
      <c r="N234" s="508"/>
      <c r="O234" s="508"/>
      <c r="P234" s="508"/>
      <c r="Q234" s="508"/>
      <c r="R234" s="508"/>
      <c r="S234" s="508"/>
      <c r="T234" s="508"/>
      <c r="U234" s="508"/>
      <c r="V234" s="508"/>
      <c r="W234" s="508"/>
      <c r="X234" s="508"/>
      <c r="Y234" s="508"/>
      <c r="Z234" s="508"/>
      <c r="AA234" s="508"/>
      <c r="AB234" s="508"/>
      <c r="AC234" s="508"/>
      <c r="AD234" s="508"/>
      <c r="AE234" s="508"/>
      <c r="AF234" s="508"/>
      <c r="AG234" s="508"/>
      <c r="AH234" s="508"/>
      <c r="AI234" s="508"/>
      <c r="AJ234" s="508"/>
      <c r="AK234" s="508"/>
      <c r="AL234" s="508"/>
      <c r="AM234" s="508"/>
      <c r="AN234" s="508"/>
      <c r="AO234" s="508"/>
      <c r="AP234" s="508"/>
      <c r="AQ234" s="508"/>
      <c r="AR234" s="508"/>
      <c r="AS234" s="508"/>
      <c r="AT234" s="508"/>
      <c r="AU234" s="508"/>
      <c r="AV234" s="508"/>
      <c r="AW234" s="508"/>
      <c r="AX234" s="508"/>
      <c r="AY234" s="508"/>
      <c r="AZ234" s="508"/>
      <c r="BA234" s="508"/>
      <c r="BB234" s="508"/>
      <c r="BC234" s="508"/>
      <c r="BD234" s="508"/>
      <c r="BE234" s="508"/>
      <c r="BF234" s="508"/>
      <c r="BG234" s="508"/>
      <c r="BH234" s="508"/>
      <c r="BI234" s="508"/>
      <c r="BJ234" s="508"/>
      <c r="BK234" s="508"/>
      <c r="BL234" s="508"/>
      <c r="BM234" s="508"/>
      <c r="BN234" s="508"/>
      <c r="BO234" s="508"/>
      <c r="BP234" s="508"/>
      <c r="BQ234" s="508"/>
      <c r="BR234" s="508"/>
      <c r="BS234" s="508"/>
      <c r="BT234" s="508"/>
      <c r="BU234" s="508"/>
      <c r="BV234" s="508"/>
      <c r="BW234" s="508"/>
      <c r="BX234" s="508"/>
      <c r="BY234" s="508"/>
      <c r="BZ234" s="508"/>
      <c r="CA234" s="508"/>
      <c r="CB234" s="508"/>
      <c r="CC234" s="508"/>
      <c r="CD234" s="508"/>
      <c r="CE234" s="508"/>
      <c r="CF234" s="508"/>
      <c r="CG234" s="508"/>
      <c r="CH234" s="508"/>
      <c r="CI234" s="508"/>
      <c r="CJ234" s="508"/>
      <c r="CK234" s="508"/>
      <c r="CL234" s="508"/>
      <c r="CM234" s="508"/>
      <c r="CN234" s="508"/>
      <c r="CO234" s="508"/>
      <c r="CP234" s="508"/>
      <c r="CQ234" s="524">
        <f>D234</f>
        <v>3119535072</v>
      </c>
      <c r="CR234" s="508"/>
      <c r="CS234" s="508"/>
      <c r="CT234" s="508"/>
      <c r="CU234" s="508"/>
      <c r="CV234" s="508"/>
      <c r="CW234" s="508"/>
      <c r="CX234" s="509"/>
      <c r="CY234" s="509"/>
      <c r="CZ234" s="509"/>
      <c r="DA234" s="510"/>
      <c r="DB234" s="511"/>
      <c r="DC234" s="511"/>
      <c r="DD234" s="511"/>
      <c r="DE234" s="511"/>
      <c r="DF234" s="511"/>
      <c r="DG234" s="511"/>
      <c r="DH234" s="511"/>
      <c r="DI234" s="511"/>
      <c r="DJ234" s="511"/>
      <c r="DK234" s="501">
        <f t="shared" si="40"/>
        <v>3119535072</v>
      </c>
      <c r="DL234" s="502">
        <f t="shared" si="41"/>
        <v>0</v>
      </c>
      <c r="DM234" s="503">
        <f t="shared" si="36"/>
        <v>3119535072</v>
      </c>
      <c r="DN234" s="404">
        <f t="shared" si="42"/>
        <v>2018627087</v>
      </c>
      <c r="DO234" s="404">
        <f t="shared" si="38"/>
        <v>0</v>
      </c>
      <c r="DY234" s="504"/>
    </row>
    <row r="235" spans="1:129" ht="18" customHeight="1" x14ac:dyDescent="0.5">
      <c r="A235" s="399" t="str">
        <f t="shared" si="34"/>
        <v>71</v>
      </c>
      <c r="B235" s="493">
        <v>710015</v>
      </c>
      <c r="C235" s="494" t="s">
        <v>1007</v>
      </c>
      <c r="D235" s="506">
        <v>1479574088</v>
      </c>
      <c r="E235" s="495">
        <v>0</v>
      </c>
      <c r="F235" s="507"/>
      <c r="G235" s="507"/>
      <c r="H235" s="507"/>
      <c r="I235" s="507"/>
      <c r="J235" s="507"/>
      <c r="K235" s="508"/>
      <c r="L235" s="508"/>
      <c r="M235" s="508"/>
      <c r="N235" s="508"/>
      <c r="O235" s="508"/>
      <c r="P235" s="508"/>
      <c r="Q235" s="508"/>
      <c r="R235" s="508"/>
      <c r="S235" s="508"/>
      <c r="T235" s="508"/>
      <c r="U235" s="508"/>
      <c r="V235" s="508"/>
      <c r="W235" s="508"/>
      <c r="X235" s="508"/>
      <c r="Y235" s="508"/>
      <c r="Z235" s="508"/>
      <c r="AA235" s="508"/>
      <c r="AB235" s="508"/>
      <c r="AC235" s="508"/>
      <c r="AD235" s="508"/>
      <c r="AE235" s="508"/>
      <c r="AF235" s="508"/>
      <c r="AG235" s="508"/>
      <c r="AH235" s="508"/>
      <c r="AI235" s="508"/>
      <c r="AJ235" s="508"/>
      <c r="AK235" s="508"/>
      <c r="AL235" s="508"/>
      <c r="AM235" s="508"/>
      <c r="AN235" s="508"/>
      <c r="AO235" s="508"/>
      <c r="AP235" s="508"/>
      <c r="AQ235" s="508"/>
      <c r="AR235" s="508"/>
      <c r="AS235" s="508"/>
      <c r="AT235" s="508"/>
      <c r="AU235" s="508"/>
      <c r="AV235" s="508"/>
      <c r="AW235" s="508"/>
      <c r="AX235" s="508"/>
      <c r="AY235" s="508"/>
      <c r="AZ235" s="508"/>
      <c r="BA235" s="508"/>
      <c r="BB235" s="508"/>
      <c r="BC235" s="508"/>
      <c r="BD235" s="508"/>
      <c r="BE235" s="508"/>
      <c r="BF235" s="508"/>
      <c r="BG235" s="508"/>
      <c r="BH235" s="508"/>
      <c r="BI235" s="508"/>
      <c r="BJ235" s="508"/>
      <c r="BK235" s="508"/>
      <c r="BL235" s="508"/>
      <c r="BM235" s="508"/>
      <c r="BN235" s="508"/>
      <c r="BO235" s="508"/>
      <c r="BP235" s="508"/>
      <c r="BQ235" s="508"/>
      <c r="BR235" s="508"/>
      <c r="BS235" s="508"/>
      <c r="BT235" s="508"/>
      <c r="BU235" s="508"/>
      <c r="BV235" s="508"/>
      <c r="BW235" s="508"/>
      <c r="BX235" s="508"/>
      <c r="BY235" s="508"/>
      <c r="BZ235" s="508"/>
      <c r="CA235" s="508"/>
      <c r="CB235" s="508"/>
      <c r="CC235" s="508">
        <f>D235</f>
        <v>1479574088</v>
      </c>
      <c r="CD235" s="508"/>
      <c r="CE235" s="508"/>
      <c r="CF235" s="508"/>
      <c r="CG235" s="508"/>
      <c r="CH235" s="508"/>
      <c r="CI235" s="508"/>
      <c r="CJ235" s="508"/>
      <c r="CK235" s="508"/>
      <c r="CL235" s="508"/>
      <c r="CM235" s="508"/>
      <c r="CN235" s="508"/>
      <c r="CO235" s="508"/>
      <c r="CP235" s="508"/>
      <c r="CQ235" s="508"/>
      <c r="CR235" s="508"/>
      <c r="CS235" s="508"/>
      <c r="CT235" s="508"/>
      <c r="CU235" s="508"/>
      <c r="CV235" s="508"/>
      <c r="CW235" s="508"/>
      <c r="CX235" s="509"/>
      <c r="CY235" s="509"/>
      <c r="CZ235" s="509"/>
      <c r="DA235" s="510"/>
      <c r="DB235" s="511"/>
      <c r="DC235" s="511"/>
      <c r="DD235" s="511"/>
      <c r="DE235" s="511"/>
      <c r="DF235" s="511"/>
      <c r="DG235" s="511"/>
      <c r="DH235" s="511"/>
      <c r="DI235" s="511"/>
      <c r="DJ235" s="511"/>
      <c r="DK235" s="501">
        <f t="shared" si="40"/>
        <v>1479574088</v>
      </c>
      <c r="DL235" s="502">
        <f t="shared" si="41"/>
        <v>0</v>
      </c>
      <c r="DM235" s="503">
        <f t="shared" si="36"/>
        <v>1479574088</v>
      </c>
      <c r="DN235" s="404">
        <f t="shared" si="42"/>
        <v>-5492836115</v>
      </c>
      <c r="DO235" s="404">
        <f t="shared" si="38"/>
        <v>0</v>
      </c>
      <c r="DY235" s="504"/>
    </row>
    <row r="236" spans="1:129" ht="18" customHeight="1" x14ac:dyDescent="0.5">
      <c r="A236" s="399" t="str">
        <f t="shared" si="34"/>
        <v>71</v>
      </c>
      <c r="B236" s="493">
        <v>710016</v>
      </c>
      <c r="C236" s="494" t="s">
        <v>1008</v>
      </c>
      <c r="D236" s="506">
        <v>13444335139</v>
      </c>
      <c r="E236" s="495">
        <v>0</v>
      </c>
      <c r="F236" s="507"/>
      <c r="G236" s="507"/>
      <c r="H236" s="507"/>
      <c r="I236" s="507"/>
      <c r="J236" s="507"/>
      <c r="K236" s="508"/>
      <c r="L236" s="508"/>
      <c r="M236" s="508"/>
      <c r="N236" s="508"/>
      <c r="O236" s="508"/>
      <c r="P236" s="508"/>
      <c r="Q236" s="508"/>
      <c r="R236" s="508"/>
      <c r="S236" s="508"/>
      <c r="T236" s="508"/>
      <c r="U236" s="508"/>
      <c r="V236" s="508"/>
      <c r="W236" s="508"/>
      <c r="X236" s="508"/>
      <c r="Y236" s="508"/>
      <c r="Z236" s="508"/>
      <c r="AA236" s="508"/>
      <c r="AB236" s="508"/>
      <c r="AC236" s="508"/>
      <c r="AD236" s="508"/>
      <c r="AE236" s="508"/>
      <c r="AF236" s="508"/>
      <c r="AG236" s="508"/>
      <c r="AH236" s="508"/>
      <c r="AI236" s="508"/>
      <c r="AJ236" s="508"/>
      <c r="AK236" s="508"/>
      <c r="AL236" s="508"/>
      <c r="AM236" s="508"/>
      <c r="AN236" s="508"/>
      <c r="AO236" s="508"/>
      <c r="AP236" s="508"/>
      <c r="AQ236" s="508"/>
      <c r="AR236" s="508"/>
      <c r="AS236" s="508"/>
      <c r="AT236" s="508"/>
      <c r="AU236" s="508"/>
      <c r="AV236" s="508"/>
      <c r="AW236" s="508"/>
      <c r="AX236" s="508"/>
      <c r="AY236" s="508"/>
      <c r="AZ236" s="508"/>
      <c r="BA236" s="508"/>
      <c r="BB236" s="508"/>
      <c r="BC236" s="508"/>
      <c r="BD236" s="508"/>
      <c r="BE236" s="508"/>
      <c r="BF236" s="508"/>
      <c r="BG236" s="508"/>
      <c r="BH236" s="508"/>
      <c r="BI236" s="508"/>
      <c r="BJ236" s="508"/>
      <c r="BK236" s="508"/>
      <c r="BL236" s="508"/>
      <c r="BM236" s="508"/>
      <c r="BN236" s="508"/>
      <c r="BO236" s="508"/>
      <c r="BP236" s="508"/>
      <c r="BQ236" s="508"/>
      <c r="BR236" s="508"/>
      <c r="BS236" s="508"/>
      <c r="BT236" s="508"/>
      <c r="BU236" s="508"/>
      <c r="BV236" s="508"/>
      <c r="BW236" s="508"/>
      <c r="BX236" s="508"/>
      <c r="BY236" s="508"/>
      <c r="BZ236" s="508"/>
      <c r="CA236" s="508"/>
      <c r="CB236" s="508"/>
      <c r="CC236" s="508"/>
      <c r="CD236" s="508"/>
      <c r="CE236" s="508">
        <f>D236</f>
        <v>13444335139</v>
      </c>
      <c r="CF236" s="508"/>
      <c r="CG236" s="508"/>
      <c r="CH236" s="508"/>
      <c r="CI236" s="508"/>
      <c r="CJ236" s="508"/>
      <c r="CK236" s="508"/>
      <c r="CL236" s="508"/>
      <c r="CM236" s="508"/>
      <c r="CN236" s="508"/>
      <c r="CO236" s="508"/>
      <c r="CP236" s="508"/>
      <c r="CQ236" s="508"/>
      <c r="CR236" s="508"/>
      <c r="CS236" s="508"/>
      <c r="CT236" s="508"/>
      <c r="CU236" s="508"/>
      <c r="CV236" s="508"/>
      <c r="CW236" s="508"/>
      <c r="CX236" s="509"/>
      <c r="CY236" s="509"/>
      <c r="CZ236" s="509"/>
      <c r="DA236" s="510"/>
      <c r="DB236" s="511"/>
      <c r="DC236" s="511"/>
      <c r="DD236" s="511"/>
      <c r="DE236" s="511"/>
      <c r="DF236" s="511"/>
      <c r="DG236" s="511"/>
      <c r="DH236" s="511"/>
      <c r="DI236" s="511"/>
      <c r="DJ236" s="511"/>
      <c r="DK236" s="501">
        <f t="shared" si="40"/>
        <v>13444335139</v>
      </c>
      <c r="DL236" s="502">
        <f t="shared" si="41"/>
        <v>0</v>
      </c>
      <c r="DM236" s="503">
        <f t="shared" si="36"/>
        <v>13444335139</v>
      </c>
      <c r="DN236" s="404">
        <f t="shared" si="42"/>
        <v>12520779831</v>
      </c>
      <c r="DO236" s="404">
        <f t="shared" si="38"/>
        <v>0</v>
      </c>
      <c r="DY236" s="504"/>
    </row>
    <row r="237" spans="1:129" ht="18" customHeight="1" x14ac:dyDescent="0.5">
      <c r="A237" s="399" t="str">
        <f t="shared" si="34"/>
        <v>71</v>
      </c>
      <c r="B237" s="493">
        <v>710017</v>
      </c>
      <c r="C237" s="494" t="s">
        <v>1009</v>
      </c>
      <c r="D237" s="506">
        <v>2051829753</v>
      </c>
      <c r="E237" s="495">
        <v>0</v>
      </c>
      <c r="F237" s="507"/>
      <c r="G237" s="507"/>
      <c r="H237" s="507"/>
      <c r="I237" s="507"/>
      <c r="J237" s="507"/>
      <c r="K237" s="508"/>
      <c r="L237" s="508"/>
      <c r="M237" s="508"/>
      <c r="N237" s="508"/>
      <c r="O237" s="508"/>
      <c r="P237" s="508"/>
      <c r="Q237" s="508"/>
      <c r="R237" s="508"/>
      <c r="S237" s="508"/>
      <c r="T237" s="508"/>
      <c r="U237" s="508"/>
      <c r="V237" s="508"/>
      <c r="W237" s="508"/>
      <c r="X237" s="508"/>
      <c r="Y237" s="508"/>
      <c r="Z237" s="508"/>
      <c r="AA237" s="508"/>
      <c r="AB237" s="508"/>
      <c r="AC237" s="508"/>
      <c r="AD237" s="508"/>
      <c r="AE237" s="508"/>
      <c r="AF237" s="508"/>
      <c r="AG237" s="508"/>
      <c r="AH237" s="508"/>
      <c r="AI237" s="508"/>
      <c r="AJ237" s="508"/>
      <c r="AK237" s="508"/>
      <c r="AL237" s="508"/>
      <c r="AM237" s="508"/>
      <c r="AN237" s="508"/>
      <c r="AO237" s="508"/>
      <c r="AP237" s="508"/>
      <c r="AQ237" s="508"/>
      <c r="AR237" s="508"/>
      <c r="AS237" s="508"/>
      <c r="AT237" s="508"/>
      <c r="AU237" s="508"/>
      <c r="AV237" s="508"/>
      <c r="AW237" s="508"/>
      <c r="AX237" s="508"/>
      <c r="AY237" s="508"/>
      <c r="AZ237" s="508"/>
      <c r="BA237" s="508"/>
      <c r="BB237" s="508"/>
      <c r="BC237" s="508"/>
      <c r="BD237" s="508"/>
      <c r="BE237" s="508"/>
      <c r="BF237" s="508"/>
      <c r="BG237" s="508"/>
      <c r="BH237" s="508"/>
      <c r="BI237" s="508"/>
      <c r="BJ237" s="508"/>
      <c r="BK237" s="508"/>
      <c r="BL237" s="508"/>
      <c r="BM237" s="508"/>
      <c r="BN237" s="508"/>
      <c r="BO237" s="508"/>
      <c r="BP237" s="508"/>
      <c r="BQ237" s="508"/>
      <c r="BR237" s="508"/>
      <c r="BS237" s="508"/>
      <c r="BT237" s="508"/>
      <c r="BU237" s="508"/>
      <c r="BV237" s="508"/>
      <c r="BW237" s="508"/>
      <c r="BX237" s="508"/>
      <c r="BY237" s="508"/>
      <c r="BZ237" s="508"/>
      <c r="CA237" s="508"/>
      <c r="CB237" s="508"/>
      <c r="CC237" s="508"/>
      <c r="CD237" s="508"/>
      <c r="CE237" s="508"/>
      <c r="CF237" s="508"/>
      <c r="CG237" s="508"/>
      <c r="CH237" s="508"/>
      <c r="CI237" s="508"/>
      <c r="CJ237" s="508"/>
      <c r="CK237" s="508"/>
      <c r="CL237" s="508"/>
      <c r="CM237" s="508"/>
      <c r="CN237" s="508"/>
      <c r="CO237" s="508"/>
      <c r="CP237" s="508"/>
      <c r="CQ237" s="524">
        <f>D237</f>
        <v>2051829753</v>
      </c>
      <c r="CR237" s="508"/>
      <c r="CS237" s="508"/>
      <c r="CT237" s="508"/>
      <c r="CU237" s="508"/>
      <c r="CV237" s="508"/>
      <c r="CW237" s="508"/>
      <c r="CX237" s="509"/>
      <c r="CY237" s="509"/>
      <c r="CZ237" s="509"/>
      <c r="DA237" s="510"/>
      <c r="DB237" s="511"/>
      <c r="DC237" s="511"/>
      <c r="DD237" s="511"/>
      <c r="DE237" s="511"/>
      <c r="DF237" s="511"/>
      <c r="DG237" s="511"/>
      <c r="DH237" s="511"/>
      <c r="DI237" s="511"/>
      <c r="DJ237" s="511"/>
      <c r="DK237" s="501">
        <f t="shared" si="40"/>
        <v>2051829753</v>
      </c>
      <c r="DL237" s="502">
        <f t="shared" si="41"/>
        <v>0</v>
      </c>
      <c r="DM237" s="503">
        <f t="shared" si="36"/>
        <v>2051829753</v>
      </c>
      <c r="DN237" s="404">
        <f t="shared" si="42"/>
        <v>1467824303</v>
      </c>
      <c r="DO237" s="404">
        <f t="shared" si="38"/>
        <v>0</v>
      </c>
      <c r="DY237" s="504"/>
    </row>
    <row r="238" spans="1:129" ht="18" customHeight="1" x14ac:dyDescent="0.5">
      <c r="A238" s="399" t="str">
        <f t="shared" si="34"/>
        <v>71</v>
      </c>
      <c r="B238" s="493">
        <v>710018</v>
      </c>
      <c r="C238" s="494" t="s">
        <v>1010</v>
      </c>
      <c r="D238" s="506">
        <v>6492759343</v>
      </c>
      <c r="E238" s="495">
        <v>0</v>
      </c>
      <c r="F238" s="507"/>
      <c r="G238" s="507"/>
      <c r="H238" s="507"/>
      <c r="I238" s="507"/>
      <c r="J238" s="507"/>
      <c r="K238" s="508"/>
      <c r="L238" s="508"/>
      <c r="M238" s="508"/>
      <c r="N238" s="508"/>
      <c r="O238" s="508"/>
      <c r="P238" s="508"/>
      <c r="Q238" s="508"/>
      <c r="R238" s="508"/>
      <c r="S238" s="508"/>
      <c r="T238" s="508"/>
      <c r="U238" s="508"/>
      <c r="V238" s="508"/>
      <c r="W238" s="508"/>
      <c r="X238" s="508"/>
      <c r="Y238" s="508"/>
      <c r="Z238" s="508"/>
      <c r="AA238" s="508"/>
      <c r="AB238" s="508"/>
      <c r="AC238" s="508"/>
      <c r="AD238" s="508"/>
      <c r="AE238" s="508"/>
      <c r="AF238" s="508"/>
      <c r="AG238" s="508"/>
      <c r="AH238" s="508"/>
      <c r="AI238" s="508"/>
      <c r="AJ238" s="508"/>
      <c r="AK238" s="508"/>
      <c r="AL238" s="508"/>
      <c r="AM238" s="508"/>
      <c r="AN238" s="508"/>
      <c r="AO238" s="508"/>
      <c r="AP238" s="508"/>
      <c r="AQ238" s="508"/>
      <c r="AR238" s="508"/>
      <c r="AS238" s="508"/>
      <c r="AT238" s="508"/>
      <c r="AU238" s="508"/>
      <c r="AV238" s="508"/>
      <c r="AW238" s="508"/>
      <c r="AX238" s="508"/>
      <c r="AY238" s="508"/>
      <c r="AZ238" s="508"/>
      <c r="BA238" s="508"/>
      <c r="BB238" s="508"/>
      <c r="BC238" s="508"/>
      <c r="BD238" s="508"/>
      <c r="BE238" s="508"/>
      <c r="BF238" s="508"/>
      <c r="BG238" s="508"/>
      <c r="BH238" s="508"/>
      <c r="BI238" s="508"/>
      <c r="BJ238" s="508"/>
      <c r="BK238" s="508"/>
      <c r="BL238" s="508"/>
      <c r="BM238" s="508"/>
      <c r="BN238" s="508"/>
      <c r="BO238" s="508"/>
      <c r="BP238" s="508"/>
      <c r="BQ238" s="508"/>
      <c r="BR238" s="508"/>
      <c r="BS238" s="508"/>
      <c r="BT238" s="508"/>
      <c r="BU238" s="508"/>
      <c r="BV238" s="508"/>
      <c r="BW238" s="508"/>
      <c r="BX238" s="508"/>
      <c r="BY238" s="508"/>
      <c r="BZ238" s="508"/>
      <c r="CA238" s="508"/>
      <c r="CB238" s="508"/>
      <c r="CC238" s="508"/>
      <c r="CD238" s="508"/>
      <c r="CE238" s="508">
        <f>D238</f>
        <v>6492759343</v>
      </c>
      <c r="CF238" s="508"/>
      <c r="CG238" s="508"/>
      <c r="CH238" s="508"/>
      <c r="CI238" s="508"/>
      <c r="CJ238" s="508"/>
      <c r="CK238" s="508"/>
      <c r="CL238" s="508"/>
      <c r="CM238" s="508"/>
      <c r="CN238" s="508"/>
      <c r="CO238" s="508"/>
      <c r="CP238" s="508"/>
      <c r="CQ238" s="508"/>
      <c r="CR238" s="508"/>
      <c r="CS238" s="508"/>
      <c r="CT238" s="508"/>
      <c r="CU238" s="508"/>
      <c r="CV238" s="508"/>
      <c r="CW238" s="508"/>
      <c r="CX238" s="509"/>
      <c r="CY238" s="509"/>
      <c r="CZ238" s="509"/>
      <c r="DA238" s="510"/>
      <c r="DB238" s="511"/>
      <c r="DC238" s="511"/>
      <c r="DD238" s="511"/>
      <c r="DE238" s="511"/>
      <c r="DF238" s="511"/>
      <c r="DG238" s="511"/>
      <c r="DH238" s="511"/>
      <c r="DI238" s="511"/>
      <c r="DJ238" s="511"/>
      <c r="DK238" s="501">
        <f t="shared" si="40"/>
        <v>6492759343</v>
      </c>
      <c r="DL238" s="502">
        <f t="shared" si="41"/>
        <v>0</v>
      </c>
      <c r="DM238" s="503">
        <f t="shared" si="36"/>
        <v>6492759343</v>
      </c>
      <c r="DN238" s="404">
        <f t="shared" si="42"/>
        <v>6219385115</v>
      </c>
      <c r="DO238" s="404">
        <f t="shared" si="38"/>
        <v>0</v>
      </c>
      <c r="DY238" s="504"/>
    </row>
    <row r="239" spans="1:129" ht="18" customHeight="1" x14ac:dyDescent="0.5">
      <c r="A239" s="399" t="str">
        <f t="shared" si="34"/>
        <v>71</v>
      </c>
      <c r="B239" s="493">
        <v>710020</v>
      </c>
      <c r="C239" s="494" t="s">
        <v>1011</v>
      </c>
      <c r="D239" s="506">
        <v>741293475</v>
      </c>
      <c r="E239" s="495">
        <v>0</v>
      </c>
      <c r="F239" s="507"/>
      <c r="G239" s="507"/>
      <c r="H239" s="507"/>
      <c r="I239" s="507"/>
      <c r="J239" s="507"/>
      <c r="K239" s="508"/>
      <c r="L239" s="508"/>
      <c r="M239" s="508"/>
      <c r="N239" s="508"/>
      <c r="O239" s="508"/>
      <c r="P239" s="508"/>
      <c r="Q239" s="508"/>
      <c r="R239" s="508"/>
      <c r="S239" s="508"/>
      <c r="T239" s="508"/>
      <c r="U239" s="508"/>
      <c r="V239" s="508"/>
      <c r="W239" s="508"/>
      <c r="X239" s="508"/>
      <c r="Y239" s="508"/>
      <c r="Z239" s="508"/>
      <c r="AA239" s="508"/>
      <c r="AB239" s="508"/>
      <c r="AC239" s="508"/>
      <c r="AD239" s="508"/>
      <c r="AE239" s="508"/>
      <c r="AF239" s="508"/>
      <c r="AG239" s="508"/>
      <c r="AH239" s="508"/>
      <c r="AI239" s="508"/>
      <c r="AJ239" s="508"/>
      <c r="AK239" s="508"/>
      <c r="AL239" s="508"/>
      <c r="AM239" s="508"/>
      <c r="AN239" s="508"/>
      <c r="AO239" s="508"/>
      <c r="AP239" s="508"/>
      <c r="AQ239" s="508"/>
      <c r="AR239" s="508"/>
      <c r="AS239" s="508"/>
      <c r="AT239" s="508"/>
      <c r="AU239" s="508"/>
      <c r="AV239" s="508"/>
      <c r="AW239" s="508"/>
      <c r="AX239" s="508"/>
      <c r="AY239" s="508"/>
      <c r="AZ239" s="508"/>
      <c r="BA239" s="508"/>
      <c r="BB239" s="508"/>
      <c r="BC239" s="508"/>
      <c r="BD239" s="508"/>
      <c r="BE239" s="508"/>
      <c r="BF239" s="508"/>
      <c r="BG239" s="508"/>
      <c r="BH239" s="508"/>
      <c r="BI239" s="508"/>
      <c r="BJ239" s="508"/>
      <c r="BK239" s="508"/>
      <c r="BL239" s="508"/>
      <c r="BM239" s="508"/>
      <c r="BN239" s="508"/>
      <c r="BO239" s="508"/>
      <c r="BP239" s="508"/>
      <c r="BQ239" s="508"/>
      <c r="BR239" s="508"/>
      <c r="BS239" s="508"/>
      <c r="BT239" s="508"/>
      <c r="BU239" s="508"/>
      <c r="BV239" s="508"/>
      <c r="BW239" s="508"/>
      <c r="BX239" s="508"/>
      <c r="BY239" s="508"/>
      <c r="BZ239" s="508"/>
      <c r="CA239" s="508"/>
      <c r="CB239" s="508"/>
      <c r="CC239" s="508"/>
      <c r="CD239" s="508"/>
      <c r="CE239" s="508"/>
      <c r="CF239" s="508"/>
      <c r="CG239" s="508"/>
      <c r="CH239" s="508"/>
      <c r="CI239" s="508"/>
      <c r="CJ239" s="508"/>
      <c r="CK239" s="508"/>
      <c r="CL239" s="508"/>
      <c r="CM239" s="508"/>
      <c r="CN239" s="508"/>
      <c r="CO239" s="508"/>
      <c r="CP239" s="508"/>
      <c r="CQ239" s="508">
        <f>D239</f>
        <v>741293475</v>
      </c>
      <c r="CR239" s="508"/>
      <c r="CS239" s="508"/>
      <c r="CT239" s="508"/>
      <c r="CU239" s="508"/>
      <c r="CV239" s="508"/>
      <c r="CW239" s="508"/>
      <c r="CX239" s="509"/>
      <c r="CY239" s="509"/>
      <c r="CZ239" s="509"/>
      <c r="DA239" s="510"/>
      <c r="DB239" s="511"/>
      <c r="DC239" s="511"/>
      <c r="DD239" s="511"/>
      <c r="DE239" s="511"/>
      <c r="DF239" s="511"/>
      <c r="DG239" s="511"/>
      <c r="DH239" s="511"/>
      <c r="DI239" s="511"/>
      <c r="DJ239" s="511"/>
      <c r="DK239" s="501">
        <f t="shared" si="40"/>
        <v>741293475</v>
      </c>
      <c r="DL239" s="502">
        <f t="shared" si="41"/>
        <v>0</v>
      </c>
      <c r="DM239" s="503">
        <f t="shared" si="36"/>
        <v>741293475</v>
      </c>
      <c r="DN239" s="404">
        <f t="shared" si="42"/>
        <v>729456841</v>
      </c>
      <c r="DO239" s="404">
        <f t="shared" si="38"/>
        <v>0</v>
      </c>
      <c r="DY239" s="504"/>
    </row>
    <row r="240" spans="1:129" ht="18" customHeight="1" x14ac:dyDescent="0.5">
      <c r="A240" s="399" t="str">
        <f t="shared" si="34"/>
        <v>71</v>
      </c>
      <c r="B240" s="493">
        <v>710021</v>
      </c>
      <c r="C240" s="494" t="s">
        <v>1012</v>
      </c>
      <c r="D240" s="506">
        <v>64502500</v>
      </c>
      <c r="E240" s="495">
        <v>0</v>
      </c>
      <c r="F240" s="507"/>
      <c r="G240" s="507"/>
      <c r="H240" s="507"/>
      <c r="I240" s="507"/>
      <c r="J240" s="507"/>
      <c r="K240" s="508"/>
      <c r="L240" s="508"/>
      <c r="M240" s="508"/>
      <c r="N240" s="508"/>
      <c r="O240" s="508"/>
      <c r="P240" s="508"/>
      <c r="Q240" s="508"/>
      <c r="R240" s="508"/>
      <c r="S240" s="508"/>
      <c r="T240" s="508"/>
      <c r="U240" s="508"/>
      <c r="V240" s="508"/>
      <c r="W240" s="508"/>
      <c r="X240" s="508"/>
      <c r="Y240" s="508"/>
      <c r="Z240" s="508"/>
      <c r="AA240" s="508"/>
      <c r="AB240" s="508"/>
      <c r="AC240" s="508"/>
      <c r="AD240" s="508"/>
      <c r="AE240" s="508"/>
      <c r="AF240" s="508"/>
      <c r="AG240" s="508"/>
      <c r="AH240" s="508"/>
      <c r="AI240" s="508"/>
      <c r="AJ240" s="508"/>
      <c r="AK240" s="508"/>
      <c r="AL240" s="508"/>
      <c r="AM240" s="508"/>
      <c r="AN240" s="508"/>
      <c r="AO240" s="508"/>
      <c r="AP240" s="508"/>
      <c r="AQ240" s="508"/>
      <c r="AR240" s="508"/>
      <c r="AS240" s="508"/>
      <c r="AT240" s="508"/>
      <c r="AU240" s="508"/>
      <c r="AV240" s="508"/>
      <c r="AW240" s="508"/>
      <c r="AX240" s="508"/>
      <c r="AY240" s="508"/>
      <c r="AZ240" s="508"/>
      <c r="BA240" s="508"/>
      <c r="BB240" s="508"/>
      <c r="BC240" s="508"/>
      <c r="BD240" s="508"/>
      <c r="BE240" s="508"/>
      <c r="BF240" s="508"/>
      <c r="BG240" s="508"/>
      <c r="BH240" s="508"/>
      <c r="BI240" s="508"/>
      <c r="BJ240" s="508"/>
      <c r="BK240" s="508"/>
      <c r="BL240" s="508"/>
      <c r="BM240" s="508"/>
      <c r="BN240" s="508"/>
      <c r="BO240" s="508"/>
      <c r="BP240" s="508"/>
      <c r="BQ240" s="508"/>
      <c r="BR240" s="508"/>
      <c r="BS240" s="508"/>
      <c r="BT240" s="508"/>
      <c r="BU240" s="508"/>
      <c r="BV240" s="508"/>
      <c r="BW240" s="508"/>
      <c r="BX240" s="508"/>
      <c r="BY240" s="508"/>
      <c r="BZ240" s="508"/>
      <c r="CA240" s="508"/>
      <c r="CB240" s="508"/>
      <c r="CC240" s="508"/>
      <c r="CD240" s="508"/>
      <c r="CE240" s="508"/>
      <c r="CF240" s="508"/>
      <c r="CG240" s="508"/>
      <c r="CH240" s="508"/>
      <c r="CI240" s="508"/>
      <c r="CJ240" s="508"/>
      <c r="CK240" s="508"/>
      <c r="CL240" s="508"/>
      <c r="CM240" s="508"/>
      <c r="CN240" s="508"/>
      <c r="CO240" s="508"/>
      <c r="CP240" s="508"/>
      <c r="CQ240" s="524">
        <f>D240</f>
        <v>64502500</v>
      </c>
      <c r="CR240" s="508"/>
      <c r="CS240" s="508"/>
      <c r="CT240" s="508"/>
      <c r="CU240" s="508"/>
      <c r="CV240" s="508"/>
      <c r="CW240" s="508"/>
      <c r="CX240" s="509"/>
      <c r="CY240" s="509"/>
      <c r="CZ240" s="509"/>
      <c r="DA240" s="510"/>
      <c r="DB240" s="511"/>
      <c r="DC240" s="511"/>
      <c r="DD240" s="511"/>
      <c r="DE240" s="511"/>
      <c r="DF240" s="511"/>
      <c r="DG240" s="511"/>
      <c r="DH240" s="511"/>
      <c r="DI240" s="511"/>
      <c r="DJ240" s="511"/>
      <c r="DK240" s="501">
        <f t="shared" si="40"/>
        <v>64502500</v>
      </c>
      <c r="DL240" s="502">
        <f t="shared" si="41"/>
        <v>0</v>
      </c>
      <c r="DM240" s="503">
        <f t="shared" si="36"/>
        <v>64502500</v>
      </c>
      <c r="DN240" s="404">
        <f t="shared" si="42"/>
        <v>-3055032572</v>
      </c>
      <c r="DO240" s="404">
        <f t="shared" si="38"/>
        <v>0</v>
      </c>
      <c r="DY240" s="504"/>
    </row>
    <row r="241" spans="1:129" ht="18" customHeight="1" x14ac:dyDescent="0.5">
      <c r="A241" s="399" t="str">
        <f t="shared" si="34"/>
        <v>71</v>
      </c>
      <c r="B241" s="493">
        <v>710022</v>
      </c>
      <c r="C241" s="494" t="s">
        <v>1013</v>
      </c>
      <c r="D241" s="506">
        <v>3011319333</v>
      </c>
      <c r="E241" s="495">
        <v>0</v>
      </c>
      <c r="F241" s="507"/>
      <c r="G241" s="507"/>
      <c r="H241" s="507"/>
      <c r="I241" s="507"/>
      <c r="J241" s="507"/>
      <c r="K241" s="508"/>
      <c r="L241" s="508"/>
      <c r="M241" s="508"/>
      <c r="N241" s="508"/>
      <c r="O241" s="508"/>
      <c r="P241" s="508"/>
      <c r="Q241" s="508"/>
      <c r="R241" s="508"/>
      <c r="S241" s="508"/>
      <c r="T241" s="508"/>
      <c r="U241" s="508"/>
      <c r="V241" s="508"/>
      <c r="W241" s="508"/>
      <c r="X241" s="508"/>
      <c r="Y241" s="508"/>
      <c r="Z241" s="508"/>
      <c r="AA241" s="508"/>
      <c r="AB241" s="508"/>
      <c r="AC241" s="508"/>
      <c r="AD241" s="508"/>
      <c r="AE241" s="508"/>
      <c r="AF241" s="508"/>
      <c r="AG241" s="508"/>
      <c r="AH241" s="508"/>
      <c r="AI241" s="508"/>
      <c r="AJ241" s="508"/>
      <c r="AK241" s="508"/>
      <c r="AL241" s="508"/>
      <c r="AM241" s="508"/>
      <c r="AN241" s="508"/>
      <c r="AO241" s="508"/>
      <c r="AP241" s="508"/>
      <c r="AQ241" s="508"/>
      <c r="AR241" s="508"/>
      <c r="AS241" s="508"/>
      <c r="AT241" s="508"/>
      <c r="AU241" s="508"/>
      <c r="AV241" s="508"/>
      <c r="AW241" s="508"/>
      <c r="AX241" s="508"/>
      <c r="AY241" s="508"/>
      <c r="AZ241" s="508"/>
      <c r="BA241" s="508"/>
      <c r="BB241" s="508"/>
      <c r="BC241" s="508"/>
      <c r="BD241" s="508"/>
      <c r="BE241" s="508"/>
      <c r="BF241" s="508"/>
      <c r="BG241" s="508"/>
      <c r="BH241" s="508"/>
      <c r="BI241" s="508"/>
      <c r="BJ241" s="508"/>
      <c r="BK241" s="508"/>
      <c r="BL241" s="508"/>
      <c r="BM241" s="508"/>
      <c r="BN241" s="508"/>
      <c r="BO241" s="508"/>
      <c r="BP241" s="508"/>
      <c r="BQ241" s="508"/>
      <c r="BR241" s="508"/>
      <c r="BS241" s="508"/>
      <c r="BT241" s="508"/>
      <c r="BU241" s="508"/>
      <c r="BV241" s="508"/>
      <c r="BW241" s="508"/>
      <c r="BX241" s="508"/>
      <c r="BY241" s="508"/>
      <c r="BZ241" s="508"/>
      <c r="CA241" s="508"/>
      <c r="CB241" s="508"/>
      <c r="CC241" s="508"/>
      <c r="CD241" s="508"/>
      <c r="CE241" s="508"/>
      <c r="CF241" s="508"/>
      <c r="CG241" s="508"/>
      <c r="CH241" s="508"/>
      <c r="CI241" s="508"/>
      <c r="CJ241" s="508"/>
      <c r="CK241" s="508"/>
      <c r="CL241" s="508"/>
      <c r="CM241" s="508"/>
      <c r="CN241" s="508"/>
      <c r="CO241" s="508"/>
      <c r="CP241" s="508"/>
      <c r="CQ241" s="524">
        <f>D241</f>
        <v>3011319333</v>
      </c>
      <c r="CR241" s="508"/>
      <c r="CS241" s="508"/>
      <c r="CT241" s="508"/>
      <c r="CU241" s="508"/>
      <c r="CV241" s="508"/>
      <c r="CW241" s="508"/>
      <c r="CX241" s="509"/>
      <c r="CY241" s="509"/>
      <c r="CZ241" s="509"/>
      <c r="DA241" s="510"/>
      <c r="DB241" s="511"/>
      <c r="DC241" s="511"/>
      <c r="DD241" s="511"/>
      <c r="DE241" s="511"/>
      <c r="DF241" s="511"/>
      <c r="DG241" s="511"/>
      <c r="DH241" s="511"/>
      <c r="DI241" s="511"/>
      <c r="DJ241" s="511"/>
      <c r="DK241" s="501">
        <f t="shared" si="40"/>
        <v>3011319333</v>
      </c>
      <c r="DL241" s="502">
        <f t="shared" si="41"/>
        <v>0</v>
      </c>
      <c r="DM241" s="503">
        <f t="shared" si="36"/>
        <v>3011319333</v>
      </c>
      <c r="DN241" s="404">
        <f t="shared" si="42"/>
        <v>1531745245</v>
      </c>
      <c r="DO241" s="404">
        <f t="shared" si="38"/>
        <v>0</v>
      </c>
      <c r="DY241" s="504"/>
    </row>
    <row r="242" spans="1:129" ht="18" customHeight="1" x14ac:dyDescent="0.5">
      <c r="A242" s="399" t="str">
        <f t="shared" si="34"/>
        <v>71</v>
      </c>
      <c r="B242" s="493">
        <v>710023</v>
      </c>
      <c r="C242" s="494" t="s">
        <v>1014</v>
      </c>
      <c r="D242" s="506">
        <v>1083383537</v>
      </c>
      <c r="E242" s="495">
        <v>0</v>
      </c>
      <c r="F242" s="507"/>
      <c r="G242" s="507"/>
      <c r="H242" s="507"/>
      <c r="I242" s="507"/>
      <c r="J242" s="507"/>
      <c r="K242" s="508"/>
      <c r="L242" s="508"/>
      <c r="M242" s="508"/>
      <c r="N242" s="508"/>
      <c r="O242" s="508"/>
      <c r="P242" s="508"/>
      <c r="Q242" s="508"/>
      <c r="R242" s="508"/>
      <c r="S242" s="508"/>
      <c r="T242" s="508"/>
      <c r="U242" s="508"/>
      <c r="V242" s="508"/>
      <c r="W242" s="508"/>
      <c r="X242" s="508"/>
      <c r="Y242" s="508"/>
      <c r="Z242" s="508"/>
      <c r="AA242" s="508"/>
      <c r="AB242" s="508"/>
      <c r="AC242" s="508"/>
      <c r="AD242" s="508"/>
      <c r="AE242" s="508"/>
      <c r="AF242" s="508"/>
      <c r="AG242" s="508"/>
      <c r="AH242" s="508"/>
      <c r="AI242" s="508"/>
      <c r="AJ242" s="508"/>
      <c r="AK242" s="508"/>
      <c r="AL242" s="508"/>
      <c r="AM242" s="508"/>
      <c r="AN242" s="508"/>
      <c r="AO242" s="508"/>
      <c r="AP242" s="508"/>
      <c r="AQ242" s="508"/>
      <c r="AR242" s="508"/>
      <c r="AS242" s="508"/>
      <c r="AT242" s="508"/>
      <c r="AU242" s="508"/>
      <c r="AV242" s="508"/>
      <c r="AW242" s="508"/>
      <c r="AX242" s="508"/>
      <c r="AY242" s="508"/>
      <c r="AZ242" s="508"/>
      <c r="BA242" s="508"/>
      <c r="BB242" s="508"/>
      <c r="BC242" s="508"/>
      <c r="BD242" s="508"/>
      <c r="BE242" s="508"/>
      <c r="BF242" s="508"/>
      <c r="BG242" s="508"/>
      <c r="BH242" s="508"/>
      <c r="BI242" s="508"/>
      <c r="BJ242" s="508"/>
      <c r="BK242" s="508"/>
      <c r="BL242" s="508"/>
      <c r="BM242" s="508"/>
      <c r="BN242" s="508"/>
      <c r="BO242" s="508"/>
      <c r="BP242" s="508"/>
      <c r="BQ242" s="508"/>
      <c r="BR242" s="508"/>
      <c r="BS242" s="508"/>
      <c r="BT242" s="508"/>
      <c r="BU242" s="508"/>
      <c r="BV242" s="508"/>
      <c r="BW242" s="508"/>
      <c r="BX242" s="508"/>
      <c r="BY242" s="508"/>
      <c r="BZ242" s="508"/>
      <c r="CA242" s="508"/>
      <c r="CB242" s="508"/>
      <c r="CC242" s="508"/>
      <c r="CD242" s="508"/>
      <c r="CE242" s="508"/>
      <c r="CF242" s="508"/>
      <c r="CG242" s="508"/>
      <c r="CH242" s="508"/>
      <c r="CI242" s="508"/>
      <c r="CJ242" s="508"/>
      <c r="CK242" s="508"/>
      <c r="CL242" s="508"/>
      <c r="CM242" s="508"/>
      <c r="CN242" s="508"/>
      <c r="CO242" s="508"/>
      <c r="CP242" s="508"/>
      <c r="CQ242" s="524">
        <f>D242</f>
        <v>1083383537</v>
      </c>
      <c r="CR242" s="508"/>
      <c r="CS242" s="508"/>
      <c r="CT242" s="508"/>
      <c r="CU242" s="508"/>
      <c r="CV242" s="508"/>
      <c r="CW242" s="508"/>
      <c r="CX242" s="509"/>
      <c r="CY242" s="509"/>
      <c r="CZ242" s="509"/>
      <c r="DA242" s="510"/>
      <c r="DB242" s="511"/>
      <c r="DC242" s="511"/>
      <c r="DD242" s="511"/>
      <c r="DE242" s="511"/>
      <c r="DF242" s="511"/>
      <c r="DG242" s="511"/>
      <c r="DH242" s="511"/>
      <c r="DI242" s="511"/>
      <c r="DJ242" s="511"/>
      <c r="DK242" s="501">
        <f t="shared" si="40"/>
        <v>1083383537</v>
      </c>
      <c r="DL242" s="502">
        <f t="shared" si="41"/>
        <v>0</v>
      </c>
      <c r="DM242" s="503">
        <f t="shared" si="36"/>
        <v>1083383537</v>
      </c>
      <c r="DN242" s="404">
        <f t="shared" si="42"/>
        <v>-12360951602</v>
      </c>
      <c r="DO242" s="404">
        <f t="shared" si="38"/>
        <v>0</v>
      </c>
      <c r="DY242" s="504"/>
    </row>
    <row r="243" spans="1:129" ht="18" customHeight="1" x14ac:dyDescent="0.5">
      <c r="A243" s="399" t="str">
        <f t="shared" si="34"/>
        <v>71</v>
      </c>
      <c r="B243" s="493">
        <v>710024</v>
      </c>
      <c r="C243" s="494" t="s">
        <v>1015</v>
      </c>
      <c r="D243" s="506">
        <v>566405250</v>
      </c>
      <c r="E243" s="495">
        <v>0</v>
      </c>
      <c r="F243" s="507"/>
      <c r="G243" s="507"/>
      <c r="H243" s="507"/>
      <c r="I243" s="507"/>
      <c r="J243" s="507"/>
      <c r="K243" s="508"/>
      <c r="L243" s="508"/>
      <c r="M243" s="508"/>
      <c r="N243" s="508"/>
      <c r="O243" s="508"/>
      <c r="P243" s="508"/>
      <c r="Q243" s="508"/>
      <c r="R243" s="508"/>
      <c r="S243" s="508"/>
      <c r="T243" s="508"/>
      <c r="U243" s="508"/>
      <c r="V243" s="508"/>
      <c r="W243" s="508"/>
      <c r="X243" s="508"/>
      <c r="Y243" s="508"/>
      <c r="Z243" s="508"/>
      <c r="AA243" s="508"/>
      <c r="AB243" s="508"/>
      <c r="AC243" s="508"/>
      <c r="AD243" s="508"/>
      <c r="AE243" s="508"/>
      <c r="AF243" s="508"/>
      <c r="AG243" s="508"/>
      <c r="AH243" s="508"/>
      <c r="AI243" s="508"/>
      <c r="AJ243" s="508"/>
      <c r="AK243" s="508"/>
      <c r="AL243" s="508"/>
      <c r="AM243" s="508"/>
      <c r="AN243" s="508"/>
      <c r="AO243" s="508"/>
      <c r="AP243" s="508"/>
      <c r="AQ243" s="508"/>
      <c r="AR243" s="508"/>
      <c r="AS243" s="508"/>
      <c r="AT243" s="508"/>
      <c r="AU243" s="508"/>
      <c r="AV243" s="508"/>
      <c r="AW243" s="508"/>
      <c r="AX243" s="508"/>
      <c r="AY243" s="508"/>
      <c r="AZ243" s="508"/>
      <c r="BA243" s="508"/>
      <c r="BB243" s="508"/>
      <c r="BC243" s="508"/>
      <c r="BD243" s="508"/>
      <c r="BE243" s="508"/>
      <c r="BF243" s="508"/>
      <c r="BG243" s="508"/>
      <c r="BH243" s="508"/>
      <c r="BI243" s="508"/>
      <c r="BJ243" s="508"/>
      <c r="BK243" s="508"/>
      <c r="BL243" s="508"/>
      <c r="BM243" s="508"/>
      <c r="BN243" s="508"/>
      <c r="BO243" s="508"/>
      <c r="BP243" s="508"/>
      <c r="BQ243" s="508"/>
      <c r="BR243" s="508"/>
      <c r="BS243" s="508"/>
      <c r="BT243" s="508"/>
      <c r="BU243" s="508"/>
      <c r="BV243" s="508"/>
      <c r="BW243" s="508"/>
      <c r="BX243" s="508"/>
      <c r="BY243" s="508"/>
      <c r="BZ243" s="508"/>
      <c r="CA243" s="508"/>
      <c r="CB243" s="508"/>
      <c r="CC243" s="508"/>
      <c r="CD243" s="508"/>
      <c r="CE243" s="508"/>
      <c r="CF243" s="508"/>
      <c r="CG243" s="508"/>
      <c r="CH243" s="508"/>
      <c r="CI243" s="508"/>
      <c r="CJ243" s="508"/>
      <c r="CK243" s="508"/>
      <c r="CL243" s="508"/>
      <c r="CM243" s="508"/>
      <c r="CN243" s="508"/>
      <c r="CO243" s="508"/>
      <c r="CP243" s="508"/>
      <c r="CQ243" s="508">
        <f>D243</f>
        <v>566405250</v>
      </c>
      <c r="CR243" s="508"/>
      <c r="CS243" s="508"/>
      <c r="CT243" s="508"/>
      <c r="CU243" s="508"/>
      <c r="CV243" s="508"/>
      <c r="CW243" s="508"/>
      <c r="CX243" s="509"/>
      <c r="CY243" s="509"/>
      <c r="CZ243" s="509"/>
      <c r="DA243" s="510"/>
      <c r="DB243" s="511"/>
      <c r="DC243" s="511"/>
      <c r="DD243" s="511"/>
      <c r="DE243" s="511"/>
      <c r="DF243" s="511"/>
      <c r="DG243" s="511"/>
      <c r="DH243" s="511"/>
      <c r="DI243" s="511"/>
      <c r="DJ243" s="511"/>
      <c r="DK243" s="501">
        <f t="shared" si="40"/>
        <v>566405250</v>
      </c>
      <c r="DL243" s="502">
        <f t="shared" si="41"/>
        <v>0</v>
      </c>
      <c r="DM243" s="503">
        <f t="shared" si="36"/>
        <v>566405250</v>
      </c>
      <c r="DN243" s="404">
        <f t="shared" si="42"/>
        <v>-1485424503</v>
      </c>
      <c r="DO243" s="404">
        <f t="shared" si="38"/>
        <v>0</v>
      </c>
      <c r="DY243" s="504"/>
    </row>
    <row r="244" spans="1:129" ht="18" customHeight="1" x14ac:dyDescent="0.5">
      <c r="A244" s="399" t="str">
        <f t="shared" si="34"/>
        <v>71</v>
      </c>
      <c r="B244" s="493">
        <v>710025</v>
      </c>
      <c r="C244" s="494" t="s">
        <v>1016</v>
      </c>
      <c r="D244" s="505">
        <v>0</v>
      </c>
      <c r="E244" s="495">
        <v>0</v>
      </c>
      <c r="F244" s="507"/>
      <c r="G244" s="507"/>
      <c r="H244" s="507"/>
      <c r="I244" s="507"/>
      <c r="J244" s="507"/>
      <c r="K244" s="508"/>
      <c r="L244" s="508"/>
      <c r="M244" s="508"/>
      <c r="N244" s="508"/>
      <c r="O244" s="508"/>
      <c r="P244" s="508"/>
      <c r="Q244" s="508"/>
      <c r="R244" s="508"/>
      <c r="S244" s="508"/>
      <c r="T244" s="508"/>
      <c r="U244" s="508"/>
      <c r="V244" s="508"/>
      <c r="W244" s="508"/>
      <c r="X244" s="508"/>
      <c r="Y244" s="508"/>
      <c r="Z244" s="508"/>
      <c r="AA244" s="508"/>
      <c r="AB244" s="508"/>
      <c r="AC244" s="508"/>
      <c r="AD244" s="508"/>
      <c r="AE244" s="508"/>
      <c r="AF244" s="508"/>
      <c r="AG244" s="508"/>
      <c r="AH244" s="508"/>
      <c r="AI244" s="508"/>
      <c r="AJ244" s="508"/>
      <c r="AK244" s="508"/>
      <c r="AL244" s="508"/>
      <c r="AM244" s="508"/>
      <c r="AN244" s="508"/>
      <c r="AO244" s="508"/>
      <c r="AP244" s="508"/>
      <c r="AQ244" s="508"/>
      <c r="AR244" s="508"/>
      <c r="AS244" s="508"/>
      <c r="AT244" s="508"/>
      <c r="AU244" s="508"/>
      <c r="AV244" s="508"/>
      <c r="AW244" s="508"/>
      <c r="AX244" s="508"/>
      <c r="AY244" s="508"/>
      <c r="AZ244" s="508"/>
      <c r="BA244" s="508"/>
      <c r="BB244" s="508"/>
      <c r="BC244" s="508"/>
      <c r="BD244" s="508"/>
      <c r="BE244" s="508"/>
      <c r="BF244" s="508"/>
      <c r="BG244" s="508"/>
      <c r="BH244" s="508"/>
      <c r="BI244" s="508"/>
      <c r="BJ244" s="508"/>
      <c r="BK244" s="508"/>
      <c r="BL244" s="508"/>
      <c r="BM244" s="508"/>
      <c r="BN244" s="508"/>
      <c r="BO244" s="508"/>
      <c r="BP244" s="508"/>
      <c r="BQ244" s="508"/>
      <c r="BR244" s="508"/>
      <c r="BS244" s="508"/>
      <c r="BT244" s="508"/>
      <c r="BU244" s="508"/>
      <c r="BV244" s="508"/>
      <c r="BW244" s="508"/>
      <c r="BX244" s="508"/>
      <c r="BY244" s="508"/>
      <c r="BZ244" s="508"/>
      <c r="CA244" s="508"/>
      <c r="CB244" s="508"/>
      <c r="CC244" s="508"/>
      <c r="CD244" s="508"/>
      <c r="CE244" s="508"/>
      <c r="CF244" s="508"/>
      <c r="CG244" s="508"/>
      <c r="CH244" s="508"/>
      <c r="CI244" s="508"/>
      <c r="CJ244" s="508"/>
      <c r="CK244" s="508"/>
      <c r="CL244" s="508"/>
      <c r="CM244" s="508"/>
      <c r="CN244" s="508"/>
      <c r="CO244" s="508"/>
      <c r="CP244" s="508"/>
      <c r="CQ244" s="508"/>
      <c r="CR244" s="508"/>
      <c r="CS244" s="508"/>
      <c r="CT244" s="508"/>
      <c r="CU244" s="508"/>
      <c r="CV244" s="508"/>
      <c r="CW244" s="508"/>
      <c r="CX244" s="509"/>
      <c r="CY244" s="509"/>
      <c r="CZ244" s="509"/>
      <c r="DA244" s="510"/>
      <c r="DB244" s="511"/>
      <c r="DC244" s="511"/>
      <c r="DD244" s="511"/>
      <c r="DE244" s="511"/>
      <c r="DF244" s="511"/>
      <c r="DG244" s="511"/>
      <c r="DH244" s="511"/>
      <c r="DI244" s="511"/>
      <c r="DJ244" s="511"/>
      <c r="DK244" s="501">
        <f t="shared" si="40"/>
        <v>0</v>
      </c>
      <c r="DL244" s="502">
        <f t="shared" si="41"/>
        <v>0</v>
      </c>
      <c r="DM244" s="503">
        <f t="shared" si="36"/>
        <v>0</v>
      </c>
      <c r="DN244" s="404">
        <f t="shared" si="42"/>
        <v>-6492759343</v>
      </c>
      <c r="DO244" s="404">
        <f t="shared" si="38"/>
        <v>0</v>
      </c>
      <c r="DY244" s="504"/>
    </row>
    <row r="245" spans="1:129" ht="18" customHeight="1" x14ac:dyDescent="0.5">
      <c r="A245" s="399" t="str">
        <f t="shared" si="34"/>
        <v>71</v>
      </c>
      <c r="B245" s="493">
        <v>710026</v>
      </c>
      <c r="C245" s="494" t="s">
        <v>1017</v>
      </c>
      <c r="D245" s="506">
        <v>80503000</v>
      </c>
      <c r="E245" s="495">
        <v>0</v>
      </c>
      <c r="F245" s="507"/>
      <c r="G245" s="507"/>
      <c r="H245" s="507"/>
      <c r="I245" s="507"/>
      <c r="J245" s="507"/>
      <c r="K245" s="508"/>
      <c r="L245" s="508"/>
      <c r="M245" s="508"/>
      <c r="N245" s="508"/>
      <c r="O245" s="508"/>
      <c r="P245" s="508"/>
      <c r="Q245" s="508"/>
      <c r="R245" s="508"/>
      <c r="S245" s="508"/>
      <c r="T245" s="508"/>
      <c r="U245" s="508"/>
      <c r="V245" s="508"/>
      <c r="W245" s="508"/>
      <c r="X245" s="508"/>
      <c r="Y245" s="508"/>
      <c r="Z245" s="508"/>
      <c r="AA245" s="508"/>
      <c r="AB245" s="508"/>
      <c r="AC245" s="508"/>
      <c r="AD245" s="508"/>
      <c r="AE245" s="508"/>
      <c r="AF245" s="508"/>
      <c r="AG245" s="508"/>
      <c r="AH245" s="508"/>
      <c r="AI245" s="508"/>
      <c r="AJ245" s="508"/>
      <c r="AK245" s="508"/>
      <c r="AL245" s="508"/>
      <c r="AM245" s="508"/>
      <c r="AN245" s="508"/>
      <c r="AO245" s="508"/>
      <c r="AP245" s="508"/>
      <c r="AQ245" s="508"/>
      <c r="AR245" s="508"/>
      <c r="AS245" s="508"/>
      <c r="AT245" s="508"/>
      <c r="AU245" s="508"/>
      <c r="AV245" s="508"/>
      <c r="AW245" s="508"/>
      <c r="AX245" s="508"/>
      <c r="AY245" s="508"/>
      <c r="AZ245" s="508"/>
      <c r="BA245" s="508"/>
      <c r="BB245" s="508"/>
      <c r="BC245" s="508"/>
      <c r="BD245" s="508"/>
      <c r="BE245" s="508"/>
      <c r="BF245" s="508"/>
      <c r="BG245" s="508"/>
      <c r="BH245" s="508"/>
      <c r="BI245" s="508"/>
      <c r="BJ245" s="508"/>
      <c r="BK245" s="508"/>
      <c r="BL245" s="508"/>
      <c r="BM245" s="508"/>
      <c r="BN245" s="508"/>
      <c r="BO245" s="508"/>
      <c r="BP245" s="508"/>
      <c r="BQ245" s="508"/>
      <c r="BR245" s="508"/>
      <c r="BS245" s="508"/>
      <c r="BT245" s="508"/>
      <c r="BU245" s="508"/>
      <c r="BV245" s="508"/>
      <c r="BW245" s="508"/>
      <c r="BX245" s="508"/>
      <c r="BY245" s="508"/>
      <c r="BZ245" s="508"/>
      <c r="CA245" s="508"/>
      <c r="CB245" s="508"/>
      <c r="CC245" s="508"/>
      <c r="CD245" s="508"/>
      <c r="CE245" s="508"/>
      <c r="CF245" s="508"/>
      <c r="CG245" s="508"/>
      <c r="CH245" s="508">
        <f>D245</f>
        <v>80503000</v>
      </c>
      <c r="CI245" s="508"/>
      <c r="CJ245" s="508"/>
      <c r="CK245" s="508"/>
      <c r="CL245" s="508"/>
      <c r="CM245" s="508"/>
      <c r="CN245" s="508"/>
      <c r="CO245" s="508"/>
      <c r="CP245" s="508"/>
      <c r="CQ245" s="508"/>
      <c r="CR245" s="508"/>
      <c r="CS245" s="508"/>
      <c r="CT245" s="508"/>
      <c r="CU245" s="508"/>
      <c r="CV245" s="508"/>
      <c r="CW245" s="508"/>
      <c r="CX245" s="509"/>
      <c r="CY245" s="509"/>
      <c r="CZ245" s="509"/>
      <c r="DA245" s="510"/>
      <c r="DB245" s="511"/>
      <c r="DC245" s="511"/>
      <c r="DD245" s="511"/>
      <c r="DE245" s="511"/>
      <c r="DF245" s="511"/>
      <c r="DG245" s="511"/>
      <c r="DH245" s="511"/>
      <c r="DI245" s="511"/>
      <c r="DJ245" s="511"/>
      <c r="DK245" s="501">
        <f t="shared" si="40"/>
        <v>80503000</v>
      </c>
      <c r="DL245" s="502">
        <f t="shared" si="41"/>
        <v>0</v>
      </c>
      <c r="DM245" s="503">
        <f t="shared" si="36"/>
        <v>80503000</v>
      </c>
      <c r="DN245" s="404">
        <f t="shared" si="42"/>
        <v>-660790475</v>
      </c>
      <c r="DO245" s="404">
        <f t="shared" si="38"/>
        <v>0</v>
      </c>
      <c r="DY245" s="504"/>
    </row>
    <row r="246" spans="1:129" ht="18" customHeight="1" x14ac:dyDescent="0.5">
      <c r="A246" s="399" t="str">
        <f t="shared" si="34"/>
        <v>71</v>
      </c>
      <c r="B246" s="493">
        <v>710027</v>
      </c>
      <c r="C246" s="494" t="s">
        <v>1018</v>
      </c>
      <c r="D246" s="506">
        <v>1187327780</v>
      </c>
      <c r="E246" s="495">
        <v>0</v>
      </c>
      <c r="F246" s="507"/>
      <c r="G246" s="507"/>
      <c r="H246" s="507"/>
      <c r="I246" s="507"/>
      <c r="J246" s="507"/>
      <c r="K246" s="508"/>
      <c r="L246" s="508"/>
      <c r="M246" s="508"/>
      <c r="N246" s="508"/>
      <c r="O246" s="508"/>
      <c r="P246" s="508"/>
      <c r="Q246" s="508"/>
      <c r="R246" s="508"/>
      <c r="S246" s="508"/>
      <c r="T246" s="508"/>
      <c r="U246" s="508"/>
      <c r="V246" s="508"/>
      <c r="W246" s="508"/>
      <c r="X246" s="508"/>
      <c r="Y246" s="508"/>
      <c r="Z246" s="508"/>
      <c r="AA246" s="508"/>
      <c r="AB246" s="508"/>
      <c r="AC246" s="508"/>
      <c r="AD246" s="508"/>
      <c r="AE246" s="508"/>
      <c r="AF246" s="508"/>
      <c r="AG246" s="508"/>
      <c r="AH246" s="508"/>
      <c r="AI246" s="508"/>
      <c r="AJ246" s="508"/>
      <c r="AK246" s="508"/>
      <c r="AL246" s="508"/>
      <c r="AM246" s="508"/>
      <c r="AN246" s="508"/>
      <c r="AO246" s="508"/>
      <c r="AP246" s="508"/>
      <c r="AQ246" s="508"/>
      <c r="AR246" s="508"/>
      <c r="AS246" s="508"/>
      <c r="AT246" s="508"/>
      <c r="AU246" s="508"/>
      <c r="AV246" s="508"/>
      <c r="AW246" s="508"/>
      <c r="AX246" s="508"/>
      <c r="AY246" s="508"/>
      <c r="AZ246" s="508"/>
      <c r="BA246" s="508"/>
      <c r="BB246" s="508"/>
      <c r="BC246" s="508"/>
      <c r="BD246" s="508"/>
      <c r="BE246" s="508"/>
      <c r="BF246" s="508"/>
      <c r="BG246" s="508"/>
      <c r="BH246" s="508"/>
      <c r="BI246" s="508"/>
      <c r="BJ246" s="508"/>
      <c r="BK246" s="508"/>
      <c r="BL246" s="508"/>
      <c r="BM246" s="508"/>
      <c r="BN246" s="508"/>
      <c r="BO246" s="508"/>
      <c r="BP246" s="508"/>
      <c r="BQ246" s="508"/>
      <c r="BR246" s="508"/>
      <c r="BS246" s="508"/>
      <c r="BT246" s="508"/>
      <c r="BU246" s="508"/>
      <c r="BV246" s="508"/>
      <c r="BW246" s="508"/>
      <c r="BX246" s="508"/>
      <c r="BY246" s="508"/>
      <c r="BZ246" s="508"/>
      <c r="CA246" s="508"/>
      <c r="CB246" s="508"/>
      <c r="CC246" s="508"/>
      <c r="CD246" s="508"/>
      <c r="CE246" s="508"/>
      <c r="CF246" s="508"/>
      <c r="CG246" s="508"/>
      <c r="CH246" s="508"/>
      <c r="CI246" s="508"/>
      <c r="CJ246" s="508"/>
      <c r="CK246" s="508"/>
      <c r="CL246" s="508"/>
      <c r="CM246" s="508"/>
      <c r="CN246" s="508"/>
      <c r="CO246" s="508"/>
      <c r="CP246" s="508"/>
      <c r="CQ246" s="571">
        <f>D246-E246</f>
        <v>1187327780</v>
      </c>
      <c r="CR246" s="508"/>
      <c r="CS246" s="508"/>
      <c r="CT246" s="508"/>
      <c r="CU246" s="508"/>
      <c r="CV246" s="508"/>
      <c r="CW246" s="508"/>
      <c r="CX246" s="509"/>
      <c r="CY246" s="509"/>
      <c r="CZ246" s="509"/>
      <c r="DA246" s="510"/>
      <c r="DB246" s="511"/>
      <c r="DC246" s="511"/>
      <c r="DD246" s="511"/>
      <c r="DE246" s="511"/>
      <c r="DF246" s="511"/>
      <c r="DG246" s="511"/>
      <c r="DH246" s="511"/>
      <c r="DI246" s="511"/>
      <c r="DJ246" s="511"/>
      <c r="DK246" s="501">
        <f t="shared" si="40"/>
        <v>1187327780</v>
      </c>
      <c r="DL246" s="502">
        <f t="shared" si="41"/>
        <v>0</v>
      </c>
      <c r="DM246" s="503">
        <f t="shared" si="36"/>
        <v>1187327780</v>
      </c>
      <c r="DN246" s="404">
        <f t="shared" si="42"/>
        <v>1122825280</v>
      </c>
      <c r="DO246" s="404">
        <f t="shared" si="38"/>
        <v>0</v>
      </c>
      <c r="DY246" s="504"/>
    </row>
    <row r="247" spans="1:129" ht="18" customHeight="1" x14ac:dyDescent="0.5">
      <c r="A247" s="399" t="str">
        <f t="shared" si="34"/>
        <v>71</v>
      </c>
      <c r="B247" s="493">
        <v>710028</v>
      </c>
      <c r="C247" s="494" t="s">
        <v>1019</v>
      </c>
      <c r="D247" s="506">
        <v>603707500</v>
      </c>
      <c r="E247" s="495">
        <v>0</v>
      </c>
      <c r="F247" s="507"/>
      <c r="G247" s="507"/>
      <c r="H247" s="507"/>
      <c r="I247" s="507"/>
      <c r="J247" s="507"/>
      <c r="K247" s="508"/>
      <c r="L247" s="508"/>
      <c r="M247" s="508"/>
      <c r="N247" s="508"/>
      <c r="O247" s="508"/>
      <c r="P247" s="508"/>
      <c r="Q247" s="508"/>
      <c r="R247" s="508"/>
      <c r="S247" s="508"/>
      <c r="T247" s="508"/>
      <c r="U247" s="508"/>
      <c r="V247" s="508"/>
      <c r="W247" s="508"/>
      <c r="X247" s="508"/>
      <c r="Y247" s="508"/>
      <c r="Z247" s="508"/>
      <c r="AA247" s="508"/>
      <c r="AB247" s="508"/>
      <c r="AC247" s="508"/>
      <c r="AD247" s="508"/>
      <c r="AE247" s="508"/>
      <c r="AF247" s="508"/>
      <c r="AG247" s="508"/>
      <c r="AH247" s="508"/>
      <c r="AI247" s="508"/>
      <c r="AJ247" s="508"/>
      <c r="AK247" s="508"/>
      <c r="AL247" s="508"/>
      <c r="AM247" s="508"/>
      <c r="AN247" s="508"/>
      <c r="AO247" s="508"/>
      <c r="AP247" s="508"/>
      <c r="AQ247" s="508"/>
      <c r="AR247" s="508"/>
      <c r="AS247" s="508"/>
      <c r="AT247" s="508"/>
      <c r="AU247" s="508"/>
      <c r="AV247" s="508"/>
      <c r="AW247" s="508"/>
      <c r="AX247" s="508"/>
      <c r="AY247" s="508"/>
      <c r="AZ247" s="508"/>
      <c r="BA247" s="508"/>
      <c r="BB247" s="508"/>
      <c r="BC247" s="508"/>
      <c r="BD247" s="508"/>
      <c r="BE247" s="508"/>
      <c r="BF247" s="508"/>
      <c r="BG247" s="508"/>
      <c r="BH247" s="508"/>
      <c r="BI247" s="508"/>
      <c r="BJ247" s="508"/>
      <c r="BK247" s="508"/>
      <c r="BL247" s="508"/>
      <c r="BM247" s="508"/>
      <c r="BN247" s="508"/>
      <c r="BO247" s="508"/>
      <c r="BP247" s="508"/>
      <c r="BQ247" s="508"/>
      <c r="BR247" s="508"/>
      <c r="BS247" s="508"/>
      <c r="BT247" s="508"/>
      <c r="BU247" s="508"/>
      <c r="BV247" s="508"/>
      <c r="BW247" s="508"/>
      <c r="BX247" s="508"/>
      <c r="BY247" s="508"/>
      <c r="BZ247" s="508"/>
      <c r="CA247" s="508"/>
      <c r="CB247" s="508"/>
      <c r="CC247" s="508"/>
      <c r="CD247" s="508"/>
      <c r="CE247" s="508"/>
      <c r="CF247" s="508"/>
      <c r="CG247" s="508"/>
      <c r="CH247" s="508"/>
      <c r="CI247" s="508"/>
      <c r="CJ247" s="508"/>
      <c r="CK247" s="508"/>
      <c r="CL247" s="508"/>
      <c r="CM247" s="508">
        <f>D247</f>
        <v>603707500</v>
      </c>
      <c r="CN247" s="508"/>
      <c r="CO247" s="508"/>
      <c r="CP247" s="508"/>
      <c r="CQ247" s="524"/>
      <c r="CR247" s="508"/>
      <c r="CS247" s="508"/>
      <c r="CT247" s="508"/>
      <c r="CU247" s="508"/>
      <c r="CV247" s="508"/>
      <c r="CW247" s="508"/>
      <c r="CX247" s="509"/>
      <c r="CY247" s="509"/>
      <c r="CZ247" s="509"/>
      <c r="DA247" s="510"/>
      <c r="DB247" s="511"/>
      <c r="DC247" s="511"/>
      <c r="DD247" s="511"/>
      <c r="DE247" s="511"/>
      <c r="DF247" s="511"/>
      <c r="DG247" s="511"/>
      <c r="DH247" s="511"/>
      <c r="DI247" s="511"/>
      <c r="DJ247" s="511"/>
      <c r="DK247" s="501">
        <f t="shared" si="40"/>
        <v>603707500</v>
      </c>
      <c r="DL247" s="502">
        <f t="shared" si="41"/>
        <v>0</v>
      </c>
      <c r="DM247" s="503">
        <f t="shared" si="36"/>
        <v>603707500</v>
      </c>
      <c r="DN247" s="404">
        <f t="shared" si="42"/>
        <v>-2407611833</v>
      </c>
      <c r="DO247" s="404">
        <f t="shared" si="38"/>
        <v>0</v>
      </c>
      <c r="DY247" s="504"/>
    </row>
    <row r="248" spans="1:129" ht="18" customHeight="1" x14ac:dyDescent="0.5">
      <c r="A248" s="399" t="str">
        <f t="shared" si="34"/>
        <v>71</v>
      </c>
      <c r="B248" s="493">
        <v>710029</v>
      </c>
      <c r="C248" s="494" t="s">
        <v>1020</v>
      </c>
      <c r="D248" s="506">
        <v>306127082</v>
      </c>
      <c r="E248" s="495">
        <v>0</v>
      </c>
      <c r="F248" s="507"/>
      <c r="G248" s="507"/>
      <c r="H248" s="507"/>
      <c r="I248" s="507"/>
      <c r="J248" s="507"/>
      <c r="K248" s="508"/>
      <c r="L248" s="508"/>
      <c r="M248" s="508"/>
      <c r="N248" s="508"/>
      <c r="O248" s="508"/>
      <c r="P248" s="508"/>
      <c r="Q248" s="508"/>
      <c r="R248" s="508"/>
      <c r="S248" s="508"/>
      <c r="T248" s="508"/>
      <c r="U248" s="508"/>
      <c r="V248" s="508"/>
      <c r="W248" s="508"/>
      <c r="X248" s="508"/>
      <c r="Y248" s="508"/>
      <c r="Z248" s="508"/>
      <c r="AA248" s="508"/>
      <c r="AB248" s="508"/>
      <c r="AC248" s="508"/>
      <c r="AD248" s="508"/>
      <c r="AE248" s="508"/>
      <c r="AF248" s="508"/>
      <c r="AG248" s="508"/>
      <c r="AH248" s="508"/>
      <c r="AI248" s="508"/>
      <c r="AJ248" s="508"/>
      <c r="AK248" s="508"/>
      <c r="AL248" s="508"/>
      <c r="AM248" s="508"/>
      <c r="AN248" s="508"/>
      <c r="AO248" s="508"/>
      <c r="AP248" s="508"/>
      <c r="AQ248" s="508"/>
      <c r="AR248" s="508"/>
      <c r="AS248" s="508"/>
      <c r="AT248" s="508"/>
      <c r="AU248" s="508"/>
      <c r="AV248" s="508"/>
      <c r="AW248" s="508"/>
      <c r="AX248" s="508"/>
      <c r="AY248" s="508"/>
      <c r="AZ248" s="508"/>
      <c r="BA248" s="508"/>
      <c r="BB248" s="508"/>
      <c r="BC248" s="508"/>
      <c r="BD248" s="508"/>
      <c r="BE248" s="508"/>
      <c r="BF248" s="508"/>
      <c r="BG248" s="508"/>
      <c r="BH248" s="508"/>
      <c r="BI248" s="508"/>
      <c r="BJ248" s="508"/>
      <c r="BK248" s="508"/>
      <c r="BL248" s="508"/>
      <c r="BM248" s="508"/>
      <c r="BN248" s="508"/>
      <c r="BO248" s="508"/>
      <c r="BP248" s="508"/>
      <c r="BQ248" s="508"/>
      <c r="BR248" s="508"/>
      <c r="BS248" s="508"/>
      <c r="BT248" s="508"/>
      <c r="BU248" s="508"/>
      <c r="BV248" s="508"/>
      <c r="BW248" s="508"/>
      <c r="BX248" s="508"/>
      <c r="BY248" s="508"/>
      <c r="BZ248" s="508"/>
      <c r="CA248" s="508"/>
      <c r="CB248" s="508"/>
      <c r="CC248" s="508"/>
      <c r="CD248" s="508"/>
      <c r="CE248" s="508"/>
      <c r="CF248" s="508"/>
      <c r="CG248" s="508"/>
      <c r="CH248" s="508"/>
      <c r="CI248" s="508"/>
      <c r="CJ248" s="508"/>
      <c r="CK248" s="508"/>
      <c r="CL248" s="508"/>
      <c r="CM248" s="508"/>
      <c r="CN248" s="508"/>
      <c r="CO248" s="508"/>
      <c r="CP248" s="508"/>
      <c r="CQ248" s="508">
        <f>D248</f>
        <v>306127082</v>
      </c>
      <c r="CR248" s="508"/>
      <c r="CS248" s="508"/>
      <c r="CT248" s="508"/>
      <c r="CU248" s="508"/>
      <c r="CV248" s="508"/>
      <c r="CW248" s="508"/>
      <c r="CX248" s="509"/>
      <c r="CY248" s="509"/>
      <c r="CZ248" s="509"/>
      <c r="DA248" s="510"/>
      <c r="DB248" s="511"/>
      <c r="DC248" s="511"/>
      <c r="DD248" s="511"/>
      <c r="DE248" s="511"/>
      <c r="DF248" s="511"/>
      <c r="DG248" s="511"/>
      <c r="DH248" s="511"/>
      <c r="DI248" s="511"/>
      <c r="DJ248" s="511"/>
      <c r="DK248" s="501">
        <f t="shared" si="40"/>
        <v>306127082</v>
      </c>
      <c r="DL248" s="502">
        <f t="shared" si="41"/>
        <v>0</v>
      </c>
      <c r="DM248" s="503">
        <f t="shared" si="36"/>
        <v>306127082</v>
      </c>
      <c r="DN248" s="404">
        <f t="shared" si="42"/>
        <v>-777256455</v>
      </c>
      <c r="DO248" s="404">
        <f t="shared" si="38"/>
        <v>0</v>
      </c>
      <c r="DY248" s="504"/>
    </row>
    <row r="249" spans="1:129" ht="18" customHeight="1" x14ac:dyDescent="0.5">
      <c r="A249" s="399" t="str">
        <f t="shared" si="34"/>
        <v>71</v>
      </c>
      <c r="B249" s="493">
        <v>710030</v>
      </c>
      <c r="C249" s="494" t="s">
        <v>1021</v>
      </c>
      <c r="D249" s="506">
        <v>2063891580</v>
      </c>
      <c r="E249" s="495">
        <v>0</v>
      </c>
      <c r="F249" s="507"/>
      <c r="G249" s="507"/>
      <c r="H249" s="507"/>
      <c r="I249" s="507"/>
      <c r="J249" s="507"/>
      <c r="K249" s="508"/>
      <c r="L249" s="508"/>
      <c r="M249" s="508"/>
      <c r="N249" s="508"/>
      <c r="O249" s="508"/>
      <c r="P249" s="508"/>
      <c r="Q249" s="508"/>
      <c r="R249" s="508"/>
      <c r="S249" s="508"/>
      <c r="T249" s="508"/>
      <c r="U249" s="508"/>
      <c r="V249" s="508"/>
      <c r="W249" s="508"/>
      <c r="X249" s="508"/>
      <c r="Y249" s="508"/>
      <c r="Z249" s="508"/>
      <c r="AA249" s="508"/>
      <c r="AB249" s="508"/>
      <c r="AC249" s="508"/>
      <c r="AD249" s="508"/>
      <c r="AE249" s="508"/>
      <c r="AF249" s="508"/>
      <c r="AG249" s="508"/>
      <c r="AH249" s="508"/>
      <c r="AI249" s="508"/>
      <c r="AJ249" s="508"/>
      <c r="AK249" s="508"/>
      <c r="AL249" s="508"/>
      <c r="AM249" s="508"/>
      <c r="AN249" s="508"/>
      <c r="AO249" s="508"/>
      <c r="AP249" s="508"/>
      <c r="AQ249" s="508"/>
      <c r="AR249" s="508"/>
      <c r="AS249" s="508"/>
      <c r="AT249" s="508"/>
      <c r="AU249" s="508"/>
      <c r="AV249" s="508"/>
      <c r="AW249" s="508"/>
      <c r="AX249" s="508"/>
      <c r="AY249" s="508"/>
      <c r="AZ249" s="508"/>
      <c r="BA249" s="508"/>
      <c r="BB249" s="508"/>
      <c r="BC249" s="508"/>
      <c r="BD249" s="508"/>
      <c r="BE249" s="508"/>
      <c r="BF249" s="508"/>
      <c r="BG249" s="508"/>
      <c r="BH249" s="508"/>
      <c r="BI249" s="508"/>
      <c r="BJ249" s="508"/>
      <c r="BK249" s="508"/>
      <c r="BL249" s="508"/>
      <c r="BM249" s="508"/>
      <c r="BN249" s="508"/>
      <c r="BO249" s="508"/>
      <c r="BP249" s="508"/>
      <c r="BQ249" s="508"/>
      <c r="BR249" s="508"/>
      <c r="BS249" s="508"/>
      <c r="BT249" s="508"/>
      <c r="BU249" s="508"/>
      <c r="BV249" s="508"/>
      <c r="BW249" s="508"/>
      <c r="BX249" s="508"/>
      <c r="BY249" s="508"/>
      <c r="BZ249" s="508"/>
      <c r="CA249" s="508"/>
      <c r="CB249" s="508"/>
      <c r="CC249" s="508"/>
      <c r="CD249" s="508"/>
      <c r="CE249" s="508">
        <f>D249</f>
        <v>2063891580</v>
      </c>
      <c r="CF249" s="508"/>
      <c r="CG249" s="508"/>
      <c r="CH249" s="508"/>
      <c r="CI249" s="508"/>
      <c r="CJ249" s="508"/>
      <c r="CK249" s="508"/>
      <c r="CL249" s="508"/>
      <c r="CM249" s="508"/>
      <c r="CN249" s="508"/>
      <c r="CO249" s="508"/>
      <c r="CP249" s="508"/>
      <c r="CQ249" s="508"/>
      <c r="CR249" s="508"/>
      <c r="CS249" s="508"/>
      <c r="CT249" s="508"/>
      <c r="CU249" s="508"/>
      <c r="CV249" s="508"/>
      <c r="CW249" s="508"/>
      <c r="CX249" s="509"/>
      <c r="CY249" s="509"/>
      <c r="CZ249" s="509"/>
      <c r="DA249" s="510"/>
      <c r="DB249" s="511"/>
      <c r="DC249" s="511"/>
      <c r="DD249" s="511"/>
      <c r="DE249" s="511"/>
      <c r="DF249" s="511"/>
      <c r="DG249" s="511"/>
      <c r="DH249" s="511"/>
      <c r="DI249" s="511"/>
      <c r="DJ249" s="511"/>
      <c r="DK249" s="501">
        <f t="shared" si="40"/>
        <v>2063891580</v>
      </c>
      <c r="DL249" s="502">
        <f t="shared" si="41"/>
        <v>0</v>
      </c>
      <c r="DM249" s="503">
        <f t="shared" si="36"/>
        <v>2063891580</v>
      </c>
      <c r="DN249" s="404">
        <f t="shared" si="42"/>
        <v>1497486330</v>
      </c>
      <c r="DO249" s="404">
        <f t="shared" si="38"/>
        <v>0</v>
      </c>
      <c r="DY249" s="504"/>
    </row>
    <row r="250" spans="1:129" ht="18" customHeight="1" x14ac:dyDescent="0.5">
      <c r="A250" s="399" t="str">
        <f t="shared" si="34"/>
        <v>71</v>
      </c>
      <c r="B250" s="493">
        <v>710031</v>
      </c>
      <c r="C250" s="494" t="s">
        <v>1022</v>
      </c>
      <c r="D250" s="505">
        <v>0</v>
      </c>
      <c r="E250" s="495">
        <v>0</v>
      </c>
      <c r="F250" s="507"/>
      <c r="G250" s="507"/>
      <c r="H250" s="507"/>
      <c r="I250" s="507"/>
      <c r="J250" s="507"/>
      <c r="K250" s="508"/>
      <c r="L250" s="508"/>
      <c r="M250" s="508"/>
      <c r="N250" s="508"/>
      <c r="O250" s="508"/>
      <c r="P250" s="508"/>
      <c r="Q250" s="508"/>
      <c r="R250" s="508"/>
      <c r="S250" s="508"/>
      <c r="T250" s="508"/>
      <c r="U250" s="508"/>
      <c r="V250" s="508"/>
      <c r="W250" s="508"/>
      <c r="X250" s="508"/>
      <c r="Y250" s="508"/>
      <c r="Z250" s="508"/>
      <c r="AA250" s="508"/>
      <c r="AB250" s="508"/>
      <c r="AC250" s="508"/>
      <c r="AD250" s="508"/>
      <c r="AE250" s="508"/>
      <c r="AF250" s="508"/>
      <c r="AG250" s="508"/>
      <c r="AH250" s="508"/>
      <c r="AI250" s="508"/>
      <c r="AJ250" s="508"/>
      <c r="AK250" s="508"/>
      <c r="AL250" s="508"/>
      <c r="AM250" s="508"/>
      <c r="AN250" s="508"/>
      <c r="AO250" s="508"/>
      <c r="AP250" s="508"/>
      <c r="AQ250" s="508"/>
      <c r="AR250" s="508"/>
      <c r="AS250" s="508"/>
      <c r="AT250" s="508"/>
      <c r="AU250" s="508"/>
      <c r="AV250" s="508"/>
      <c r="AW250" s="508"/>
      <c r="AX250" s="508"/>
      <c r="AY250" s="508"/>
      <c r="AZ250" s="508"/>
      <c r="BA250" s="508"/>
      <c r="BB250" s="508"/>
      <c r="BC250" s="508"/>
      <c r="BD250" s="508"/>
      <c r="BE250" s="508"/>
      <c r="BF250" s="508"/>
      <c r="BG250" s="508"/>
      <c r="BH250" s="508"/>
      <c r="BI250" s="508"/>
      <c r="BJ250" s="508"/>
      <c r="BK250" s="508"/>
      <c r="BL250" s="508"/>
      <c r="BM250" s="508"/>
      <c r="BN250" s="508"/>
      <c r="BO250" s="508"/>
      <c r="BP250" s="508"/>
      <c r="BQ250" s="508"/>
      <c r="BR250" s="508"/>
      <c r="BS250" s="508"/>
      <c r="BT250" s="508"/>
      <c r="BU250" s="508"/>
      <c r="BV250" s="508"/>
      <c r="BW250" s="508"/>
      <c r="BX250" s="508"/>
      <c r="BY250" s="508"/>
      <c r="BZ250" s="508"/>
      <c r="CA250" s="508"/>
      <c r="CB250" s="508"/>
      <c r="CC250" s="508"/>
      <c r="CD250" s="508"/>
      <c r="CE250" s="508"/>
      <c r="CF250" s="508"/>
      <c r="CG250" s="508"/>
      <c r="CH250" s="508"/>
      <c r="CI250" s="508"/>
      <c r="CJ250" s="508"/>
      <c r="CK250" s="508"/>
      <c r="CL250" s="508"/>
      <c r="CM250" s="508"/>
      <c r="CN250" s="508"/>
      <c r="CO250" s="508">
        <f>D250</f>
        <v>0</v>
      </c>
      <c r="CP250" s="508"/>
      <c r="CQ250" s="508"/>
      <c r="CR250" s="508"/>
      <c r="CS250" s="508"/>
      <c r="CT250" s="508"/>
      <c r="CU250" s="508"/>
      <c r="CV250" s="508"/>
      <c r="CW250" s="508"/>
      <c r="CX250" s="509"/>
      <c r="CY250" s="509"/>
      <c r="CZ250" s="509"/>
      <c r="DA250" s="510"/>
      <c r="DB250" s="511"/>
      <c r="DC250" s="511"/>
      <c r="DD250" s="511"/>
      <c r="DE250" s="511"/>
      <c r="DF250" s="511"/>
      <c r="DG250" s="511"/>
      <c r="DH250" s="511"/>
      <c r="DI250" s="511"/>
      <c r="DJ250" s="511"/>
      <c r="DK250" s="501">
        <f t="shared" si="40"/>
        <v>0</v>
      </c>
      <c r="DL250" s="502">
        <f t="shared" si="41"/>
        <v>0</v>
      </c>
      <c r="DM250" s="503">
        <f t="shared" si="36"/>
        <v>0</v>
      </c>
      <c r="DN250" s="404">
        <f t="shared" si="42"/>
        <v>0</v>
      </c>
      <c r="DO250" s="404">
        <f t="shared" si="38"/>
        <v>0</v>
      </c>
      <c r="DY250" s="504"/>
    </row>
    <row r="251" spans="1:129" ht="18" customHeight="1" x14ac:dyDescent="0.5">
      <c r="A251" s="399" t="str">
        <f t="shared" si="34"/>
        <v>71</v>
      </c>
      <c r="B251" s="493">
        <v>710032</v>
      </c>
      <c r="C251" s="494" t="s">
        <v>1023</v>
      </c>
      <c r="D251" s="506">
        <v>7036849754</v>
      </c>
      <c r="E251" s="495">
        <v>0</v>
      </c>
      <c r="F251" s="507"/>
      <c r="G251" s="507"/>
      <c r="H251" s="507"/>
      <c r="I251" s="507"/>
      <c r="J251" s="507"/>
      <c r="K251" s="508"/>
      <c r="L251" s="508"/>
      <c r="M251" s="508"/>
      <c r="N251" s="508"/>
      <c r="O251" s="508"/>
      <c r="P251" s="508"/>
      <c r="Q251" s="508"/>
      <c r="R251" s="508"/>
      <c r="S251" s="508"/>
      <c r="T251" s="508"/>
      <c r="U251" s="508"/>
      <c r="V251" s="508"/>
      <c r="W251" s="508"/>
      <c r="X251" s="508"/>
      <c r="Y251" s="508"/>
      <c r="Z251" s="508"/>
      <c r="AA251" s="508"/>
      <c r="AB251" s="508"/>
      <c r="AC251" s="508"/>
      <c r="AD251" s="508"/>
      <c r="AE251" s="508"/>
      <c r="AF251" s="508"/>
      <c r="AG251" s="508"/>
      <c r="AH251" s="508"/>
      <c r="AI251" s="508"/>
      <c r="AJ251" s="508"/>
      <c r="AK251" s="508"/>
      <c r="AL251" s="508"/>
      <c r="AM251" s="508"/>
      <c r="AN251" s="508"/>
      <c r="AO251" s="508"/>
      <c r="AP251" s="508"/>
      <c r="AQ251" s="508"/>
      <c r="AR251" s="508"/>
      <c r="AS251" s="508"/>
      <c r="AT251" s="508"/>
      <c r="AU251" s="508"/>
      <c r="AV251" s="508"/>
      <c r="AW251" s="508"/>
      <c r="AX251" s="508"/>
      <c r="AY251" s="508"/>
      <c r="AZ251" s="508"/>
      <c r="BA251" s="508"/>
      <c r="BB251" s="508"/>
      <c r="BC251" s="508"/>
      <c r="BD251" s="508"/>
      <c r="BE251" s="508"/>
      <c r="BF251" s="508"/>
      <c r="BG251" s="508"/>
      <c r="BH251" s="508"/>
      <c r="BI251" s="508"/>
      <c r="BJ251" s="508"/>
      <c r="BK251" s="508"/>
      <c r="BL251" s="508"/>
      <c r="BM251" s="508"/>
      <c r="BN251" s="508"/>
      <c r="BO251" s="508"/>
      <c r="BP251" s="508"/>
      <c r="BQ251" s="508"/>
      <c r="BR251" s="508"/>
      <c r="BS251" s="508"/>
      <c r="BT251" s="508"/>
      <c r="BU251" s="508"/>
      <c r="BV251" s="508"/>
      <c r="BW251" s="508"/>
      <c r="BX251" s="508"/>
      <c r="BY251" s="508"/>
      <c r="BZ251" s="508"/>
      <c r="CA251" s="508"/>
      <c r="CB251" s="508"/>
      <c r="CC251" s="508">
        <f>D251</f>
        <v>7036849754</v>
      </c>
      <c r="CD251" s="508"/>
      <c r="CE251" s="508"/>
      <c r="CF251" s="508"/>
      <c r="CG251" s="508"/>
      <c r="CH251" s="508"/>
      <c r="CI251" s="508"/>
      <c r="CJ251" s="508"/>
      <c r="CK251" s="508"/>
      <c r="CL251" s="508"/>
      <c r="CM251" s="508"/>
      <c r="CN251" s="508"/>
      <c r="CO251" s="508"/>
      <c r="CP251" s="508"/>
      <c r="CQ251" s="508"/>
      <c r="CR251" s="508"/>
      <c r="CS251" s="508"/>
      <c r="CT251" s="508"/>
      <c r="CU251" s="508"/>
      <c r="CV251" s="508"/>
      <c r="CW251" s="508"/>
      <c r="CX251" s="509"/>
      <c r="CY251" s="509"/>
      <c r="CZ251" s="509"/>
      <c r="DA251" s="510"/>
      <c r="DB251" s="511"/>
      <c r="DC251" s="511"/>
      <c r="DD251" s="511"/>
      <c r="DE251" s="511"/>
      <c r="DF251" s="511"/>
      <c r="DG251" s="511"/>
      <c r="DH251" s="511"/>
      <c r="DI251" s="511"/>
      <c r="DJ251" s="511"/>
      <c r="DK251" s="501">
        <f t="shared" si="40"/>
        <v>7036849754</v>
      </c>
      <c r="DL251" s="502">
        <f t="shared" si="41"/>
        <v>0</v>
      </c>
      <c r="DM251" s="503">
        <f t="shared" si="36"/>
        <v>7036849754</v>
      </c>
      <c r="DN251" s="404">
        <f t="shared" si="42"/>
        <v>6956346754</v>
      </c>
      <c r="DO251" s="404">
        <f t="shared" si="38"/>
        <v>0</v>
      </c>
      <c r="DY251" s="504"/>
    </row>
    <row r="252" spans="1:129" ht="18" customHeight="1" x14ac:dyDescent="0.5">
      <c r="A252" s="399" t="str">
        <f t="shared" si="34"/>
        <v>71</v>
      </c>
      <c r="B252" s="493">
        <v>710033</v>
      </c>
      <c r="C252" s="494" t="s">
        <v>1024</v>
      </c>
      <c r="D252" s="506">
        <v>4364698000</v>
      </c>
      <c r="E252" s="495">
        <v>0</v>
      </c>
      <c r="F252" s="507"/>
      <c r="G252" s="507"/>
      <c r="H252" s="507"/>
      <c r="I252" s="507"/>
      <c r="J252" s="507"/>
      <c r="K252" s="508"/>
      <c r="L252" s="508"/>
      <c r="M252" s="508"/>
      <c r="N252" s="508"/>
      <c r="O252" s="508"/>
      <c r="P252" s="508"/>
      <c r="Q252" s="508"/>
      <c r="R252" s="508"/>
      <c r="S252" s="508"/>
      <c r="T252" s="508"/>
      <c r="U252" s="508"/>
      <c r="V252" s="508"/>
      <c r="W252" s="508"/>
      <c r="X252" s="508"/>
      <c r="Y252" s="508"/>
      <c r="Z252" s="508"/>
      <c r="AA252" s="508"/>
      <c r="AB252" s="508"/>
      <c r="AC252" s="508"/>
      <c r="AD252" s="508"/>
      <c r="AE252" s="508"/>
      <c r="AF252" s="508"/>
      <c r="AG252" s="508"/>
      <c r="AH252" s="508"/>
      <c r="AI252" s="508"/>
      <c r="AJ252" s="508"/>
      <c r="AK252" s="508"/>
      <c r="AL252" s="508"/>
      <c r="AM252" s="508"/>
      <c r="AN252" s="508"/>
      <c r="AO252" s="508"/>
      <c r="AP252" s="508"/>
      <c r="AQ252" s="508"/>
      <c r="AR252" s="508"/>
      <c r="AS252" s="508"/>
      <c r="AT252" s="508"/>
      <c r="AU252" s="508"/>
      <c r="AV252" s="508"/>
      <c r="AW252" s="508"/>
      <c r="AX252" s="508"/>
      <c r="AY252" s="508"/>
      <c r="AZ252" s="508"/>
      <c r="BA252" s="508"/>
      <c r="BB252" s="508"/>
      <c r="BC252" s="508"/>
      <c r="BD252" s="508"/>
      <c r="BE252" s="508"/>
      <c r="BF252" s="508"/>
      <c r="BG252" s="508"/>
      <c r="BH252" s="508"/>
      <c r="BI252" s="508"/>
      <c r="BJ252" s="508"/>
      <c r="BK252" s="508"/>
      <c r="BL252" s="508"/>
      <c r="BM252" s="508"/>
      <c r="BN252" s="508"/>
      <c r="BO252" s="508"/>
      <c r="BP252" s="508"/>
      <c r="BQ252" s="508"/>
      <c r="BR252" s="508"/>
      <c r="BS252" s="508"/>
      <c r="BT252" s="508"/>
      <c r="BU252" s="508"/>
      <c r="BV252" s="508"/>
      <c r="BW252" s="508"/>
      <c r="BX252" s="508"/>
      <c r="BY252" s="508"/>
      <c r="BZ252" s="508"/>
      <c r="CA252" s="508"/>
      <c r="CB252" s="508"/>
      <c r="CC252" s="508"/>
      <c r="CD252" s="508"/>
      <c r="CE252" s="508"/>
      <c r="CF252" s="508"/>
      <c r="CG252" s="508"/>
      <c r="CH252" s="508"/>
      <c r="CI252" s="508"/>
      <c r="CJ252" s="508"/>
      <c r="CK252" s="508"/>
      <c r="CL252" s="508"/>
      <c r="CM252" s="508"/>
      <c r="CN252" s="508"/>
      <c r="CO252" s="508"/>
      <c r="CP252" s="508"/>
      <c r="CQ252" s="508">
        <f>D252</f>
        <v>4364698000</v>
      </c>
      <c r="CR252" s="508"/>
      <c r="CS252" s="508"/>
      <c r="CT252" s="508"/>
      <c r="CU252" s="508"/>
      <c r="CV252" s="508"/>
      <c r="CW252" s="508"/>
      <c r="CX252" s="509"/>
      <c r="CY252" s="509"/>
      <c r="CZ252" s="509"/>
      <c r="DA252" s="510"/>
      <c r="DB252" s="511"/>
      <c r="DC252" s="511"/>
      <c r="DD252" s="511"/>
      <c r="DE252" s="511"/>
      <c r="DF252" s="511"/>
      <c r="DG252" s="511"/>
      <c r="DH252" s="511"/>
      <c r="DI252" s="511"/>
      <c r="DJ252" s="511"/>
      <c r="DK252" s="501">
        <f t="shared" si="40"/>
        <v>4364698000</v>
      </c>
      <c r="DL252" s="502">
        <f t="shared" si="41"/>
        <v>0</v>
      </c>
      <c r="DM252" s="503">
        <f t="shared" si="36"/>
        <v>4364698000</v>
      </c>
      <c r="DN252" s="404">
        <f t="shared" si="42"/>
        <v>3177370220</v>
      </c>
      <c r="DO252" s="404">
        <f t="shared" si="38"/>
        <v>0</v>
      </c>
      <c r="DY252" s="504"/>
    </row>
    <row r="253" spans="1:129" ht="18" customHeight="1" x14ac:dyDescent="0.5">
      <c r="A253" s="399" t="str">
        <f t="shared" si="34"/>
        <v>71</v>
      </c>
      <c r="B253" s="493">
        <v>710034</v>
      </c>
      <c r="C253" s="494" t="s">
        <v>1025</v>
      </c>
      <c r="D253" s="506">
        <v>276418282</v>
      </c>
      <c r="E253" s="495">
        <v>0</v>
      </c>
      <c r="F253" s="507"/>
      <c r="G253" s="507"/>
      <c r="H253" s="507"/>
      <c r="I253" s="507"/>
      <c r="J253" s="507"/>
      <c r="K253" s="508"/>
      <c r="L253" s="508"/>
      <c r="M253" s="508"/>
      <c r="N253" s="508"/>
      <c r="O253" s="508"/>
      <c r="P253" s="508"/>
      <c r="Q253" s="508"/>
      <c r="R253" s="508"/>
      <c r="S253" s="508"/>
      <c r="T253" s="508"/>
      <c r="U253" s="508"/>
      <c r="V253" s="508"/>
      <c r="W253" s="508"/>
      <c r="X253" s="508"/>
      <c r="Y253" s="508"/>
      <c r="Z253" s="508"/>
      <c r="AA253" s="508"/>
      <c r="AB253" s="508"/>
      <c r="AC253" s="508"/>
      <c r="AD253" s="508"/>
      <c r="AE253" s="508"/>
      <c r="AF253" s="508"/>
      <c r="AG253" s="508"/>
      <c r="AH253" s="508"/>
      <c r="AI253" s="508"/>
      <c r="AJ253" s="508"/>
      <c r="AK253" s="508"/>
      <c r="AL253" s="508"/>
      <c r="AM253" s="508"/>
      <c r="AN253" s="508"/>
      <c r="AO253" s="508"/>
      <c r="AP253" s="508"/>
      <c r="AQ253" s="508"/>
      <c r="AR253" s="508"/>
      <c r="AS253" s="508"/>
      <c r="AT253" s="508"/>
      <c r="AU253" s="508"/>
      <c r="AV253" s="508"/>
      <c r="AW253" s="508"/>
      <c r="AX253" s="508"/>
      <c r="AY253" s="508"/>
      <c r="AZ253" s="508"/>
      <c r="BA253" s="508"/>
      <c r="BB253" s="508"/>
      <c r="BC253" s="508"/>
      <c r="BD253" s="508"/>
      <c r="BE253" s="508"/>
      <c r="BF253" s="508"/>
      <c r="BG253" s="508"/>
      <c r="BH253" s="508"/>
      <c r="BI253" s="508"/>
      <c r="BJ253" s="508"/>
      <c r="BK253" s="508"/>
      <c r="BL253" s="508"/>
      <c r="BM253" s="508"/>
      <c r="BN253" s="508"/>
      <c r="BO253" s="508"/>
      <c r="BP253" s="508"/>
      <c r="BQ253" s="508"/>
      <c r="BR253" s="508"/>
      <c r="BS253" s="508"/>
      <c r="BT253" s="508"/>
      <c r="BU253" s="508"/>
      <c r="BV253" s="508"/>
      <c r="BW253" s="508"/>
      <c r="BX253" s="508"/>
      <c r="BY253" s="508"/>
      <c r="BZ253" s="508"/>
      <c r="CA253" s="508"/>
      <c r="CB253" s="508"/>
      <c r="CC253" s="508"/>
      <c r="CD253" s="508"/>
      <c r="CE253" s="508"/>
      <c r="CF253" s="508"/>
      <c r="CG253" s="508"/>
      <c r="CH253" s="508"/>
      <c r="CI253" s="508"/>
      <c r="CJ253" s="508"/>
      <c r="CK253" s="508">
        <f>D253</f>
        <v>276418282</v>
      </c>
      <c r="CL253" s="508"/>
      <c r="CM253" s="508"/>
      <c r="CN253" s="508"/>
      <c r="CO253" s="508"/>
      <c r="CP253" s="508"/>
      <c r="CQ253" s="508"/>
      <c r="CR253" s="508"/>
      <c r="CS253" s="508"/>
      <c r="CT253" s="508"/>
      <c r="CU253" s="508"/>
      <c r="CV253" s="508"/>
      <c r="CW253" s="508"/>
      <c r="CX253" s="509"/>
      <c r="CY253" s="509"/>
      <c r="CZ253" s="509"/>
      <c r="DA253" s="510"/>
      <c r="DB253" s="511"/>
      <c r="DC253" s="511"/>
      <c r="DD253" s="511"/>
      <c r="DE253" s="511"/>
      <c r="DF253" s="511"/>
      <c r="DG253" s="511"/>
      <c r="DH253" s="511"/>
      <c r="DI253" s="511"/>
      <c r="DJ253" s="511"/>
      <c r="DK253" s="501">
        <f t="shared" si="40"/>
        <v>276418282</v>
      </c>
      <c r="DL253" s="502">
        <f t="shared" si="41"/>
        <v>0</v>
      </c>
      <c r="DM253" s="503">
        <f t="shared" si="36"/>
        <v>276418282</v>
      </c>
      <c r="DN253" s="404">
        <f t="shared" si="42"/>
        <v>-327289218</v>
      </c>
      <c r="DO253" s="404">
        <f t="shared" si="38"/>
        <v>0</v>
      </c>
      <c r="DY253" s="504"/>
    </row>
    <row r="254" spans="1:129" ht="18" customHeight="1" x14ac:dyDescent="0.5">
      <c r="A254" s="399" t="str">
        <f t="shared" si="34"/>
        <v>71</v>
      </c>
      <c r="B254" s="493">
        <v>710035</v>
      </c>
      <c r="C254" s="494" t="s">
        <v>1026</v>
      </c>
      <c r="D254" s="506">
        <v>43301116</v>
      </c>
      <c r="E254" s="495">
        <v>0</v>
      </c>
      <c r="F254" s="507"/>
      <c r="G254" s="507"/>
      <c r="H254" s="507"/>
      <c r="I254" s="507"/>
      <c r="J254" s="507"/>
      <c r="K254" s="508"/>
      <c r="L254" s="508"/>
      <c r="M254" s="508"/>
      <c r="N254" s="508"/>
      <c r="O254" s="508"/>
      <c r="P254" s="508"/>
      <c r="Q254" s="508"/>
      <c r="R254" s="508"/>
      <c r="S254" s="508"/>
      <c r="T254" s="508"/>
      <c r="U254" s="508"/>
      <c r="V254" s="508"/>
      <c r="W254" s="508"/>
      <c r="X254" s="508"/>
      <c r="Y254" s="508"/>
      <c r="Z254" s="508"/>
      <c r="AA254" s="508"/>
      <c r="AB254" s="508"/>
      <c r="AC254" s="508"/>
      <c r="AD254" s="508"/>
      <c r="AE254" s="508"/>
      <c r="AF254" s="508"/>
      <c r="AG254" s="508"/>
      <c r="AH254" s="508"/>
      <c r="AI254" s="508"/>
      <c r="AJ254" s="508"/>
      <c r="AK254" s="508"/>
      <c r="AL254" s="508"/>
      <c r="AM254" s="508"/>
      <c r="AN254" s="508"/>
      <c r="AO254" s="508"/>
      <c r="AP254" s="508"/>
      <c r="AQ254" s="508"/>
      <c r="AR254" s="508"/>
      <c r="AS254" s="508"/>
      <c r="AT254" s="508"/>
      <c r="AU254" s="508"/>
      <c r="AV254" s="508"/>
      <c r="AW254" s="508"/>
      <c r="AX254" s="508"/>
      <c r="AY254" s="508"/>
      <c r="AZ254" s="508"/>
      <c r="BA254" s="508"/>
      <c r="BB254" s="508"/>
      <c r="BC254" s="508"/>
      <c r="BD254" s="508"/>
      <c r="BE254" s="508"/>
      <c r="BF254" s="508"/>
      <c r="BG254" s="508"/>
      <c r="BH254" s="508"/>
      <c r="BI254" s="508"/>
      <c r="BJ254" s="508"/>
      <c r="BK254" s="508"/>
      <c r="BL254" s="508"/>
      <c r="BM254" s="508"/>
      <c r="BN254" s="508"/>
      <c r="BO254" s="508"/>
      <c r="BP254" s="508"/>
      <c r="BQ254" s="508"/>
      <c r="BR254" s="508"/>
      <c r="BS254" s="508"/>
      <c r="BT254" s="508"/>
      <c r="BU254" s="508"/>
      <c r="BV254" s="508"/>
      <c r="BW254" s="508"/>
      <c r="BX254" s="508"/>
      <c r="BY254" s="508"/>
      <c r="BZ254" s="508"/>
      <c r="CA254" s="508"/>
      <c r="CB254" s="508"/>
      <c r="CC254" s="508"/>
      <c r="CD254" s="508"/>
      <c r="CE254" s="508"/>
      <c r="CF254" s="508"/>
      <c r="CG254" s="508"/>
      <c r="CH254" s="508"/>
      <c r="CI254" s="508"/>
      <c r="CJ254" s="508"/>
      <c r="CK254" s="508">
        <f>D254</f>
        <v>43301116</v>
      </c>
      <c r="CL254" s="508"/>
      <c r="CM254" s="508"/>
      <c r="CN254" s="508"/>
      <c r="CO254" s="508"/>
      <c r="CP254" s="508"/>
      <c r="CQ254" s="508"/>
      <c r="CR254" s="508"/>
      <c r="CS254" s="508"/>
      <c r="CT254" s="508"/>
      <c r="CU254" s="508"/>
      <c r="CV254" s="508"/>
      <c r="CW254" s="508"/>
      <c r="CX254" s="509"/>
      <c r="CY254" s="509"/>
      <c r="CZ254" s="509"/>
      <c r="DA254" s="510"/>
      <c r="DB254" s="511"/>
      <c r="DC254" s="511"/>
      <c r="DD254" s="511"/>
      <c r="DE254" s="511"/>
      <c r="DF254" s="511"/>
      <c r="DG254" s="511"/>
      <c r="DH254" s="511"/>
      <c r="DI254" s="511"/>
      <c r="DJ254" s="511"/>
      <c r="DK254" s="501">
        <f t="shared" si="40"/>
        <v>43301116</v>
      </c>
      <c r="DL254" s="502">
        <f t="shared" si="41"/>
        <v>0</v>
      </c>
      <c r="DM254" s="503">
        <f t="shared" si="36"/>
        <v>43301116</v>
      </c>
      <c r="DN254" s="404">
        <f t="shared" si="42"/>
        <v>-262825966</v>
      </c>
      <c r="DO254" s="404">
        <f t="shared" si="38"/>
        <v>0</v>
      </c>
      <c r="DY254" s="504"/>
    </row>
    <row r="255" spans="1:129" ht="18" customHeight="1" x14ac:dyDescent="0.5">
      <c r="A255" s="399" t="str">
        <f t="shared" si="34"/>
        <v>71</v>
      </c>
      <c r="B255" s="493">
        <v>710036</v>
      </c>
      <c r="C255" s="494" t="s">
        <v>1027</v>
      </c>
      <c r="D255" s="506">
        <v>135528279</v>
      </c>
      <c r="E255" s="495">
        <v>0</v>
      </c>
      <c r="F255" s="507"/>
      <c r="G255" s="507"/>
      <c r="H255" s="507"/>
      <c r="I255" s="507"/>
      <c r="J255" s="507"/>
      <c r="K255" s="508"/>
      <c r="L255" s="508"/>
      <c r="M255" s="508"/>
      <c r="N255" s="508"/>
      <c r="O255" s="508"/>
      <c r="P255" s="508"/>
      <c r="Q255" s="508"/>
      <c r="R255" s="508"/>
      <c r="S255" s="508"/>
      <c r="T255" s="508"/>
      <c r="U255" s="508"/>
      <c r="V255" s="508"/>
      <c r="W255" s="508"/>
      <c r="X255" s="508"/>
      <c r="Y255" s="508"/>
      <c r="Z255" s="508"/>
      <c r="AA255" s="508"/>
      <c r="AB255" s="508"/>
      <c r="AC255" s="508"/>
      <c r="AD255" s="508"/>
      <c r="AE255" s="508"/>
      <c r="AF255" s="508"/>
      <c r="AG255" s="508"/>
      <c r="AH255" s="508"/>
      <c r="AI255" s="508"/>
      <c r="AJ255" s="508"/>
      <c r="AK255" s="508"/>
      <c r="AL255" s="508"/>
      <c r="AM255" s="508"/>
      <c r="AN255" s="508"/>
      <c r="AO255" s="508"/>
      <c r="AP255" s="508"/>
      <c r="AQ255" s="508"/>
      <c r="AR255" s="508"/>
      <c r="AS255" s="508"/>
      <c r="AT255" s="508"/>
      <c r="AU255" s="508"/>
      <c r="AV255" s="508"/>
      <c r="AW255" s="508"/>
      <c r="AX255" s="508"/>
      <c r="AY255" s="508"/>
      <c r="AZ255" s="508"/>
      <c r="BA255" s="508"/>
      <c r="BB255" s="508"/>
      <c r="BC255" s="508"/>
      <c r="BD255" s="508"/>
      <c r="BE255" s="508"/>
      <c r="BF255" s="508"/>
      <c r="BG255" s="508"/>
      <c r="BH255" s="508"/>
      <c r="BI255" s="508"/>
      <c r="BJ255" s="508"/>
      <c r="BK255" s="508"/>
      <c r="BL255" s="508"/>
      <c r="BM255" s="508"/>
      <c r="BN255" s="508"/>
      <c r="BO255" s="508"/>
      <c r="BP255" s="508"/>
      <c r="BQ255" s="508"/>
      <c r="BR255" s="508"/>
      <c r="BS255" s="508"/>
      <c r="BT255" s="508"/>
      <c r="BU255" s="508"/>
      <c r="BV255" s="508"/>
      <c r="BW255" s="508"/>
      <c r="BX255" s="508"/>
      <c r="BY255" s="508"/>
      <c r="BZ255" s="508"/>
      <c r="CA255" s="508"/>
      <c r="CB255" s="508"/>
      <c r="CC255" s="508"/>
      <c r="CD255" s="508"/>
      <c r="CE255" s="508"/>
      <c r="CF255" s="508"/>
      <c r="CG255" s="508"/>
      <c r="CH255" s="508"/>
      <c r="CI255" s="508"/>
      <c r="CJ255" s="508"/>
      <c r="CK255" s="508">
        <f>D255</f>
        <v>135528279</v>
      </c>
      <c r="CL255" s="508"/>
      <c r="CM255" s="508"/>
      <c r="CN255" s="508"/>
      <c r="CO255" s="508"/>
      <c r="CP255" s="508"/>
      <c r="CQ255" s="508"/>
      <c r="CR255" s="508"/>
      <c r="CS255" s="508"/>
      <c r="CT255" s="508"/>
      <c r="CU255" s="508"/>
      <c r="CV255" s="508"/>
      <c r="CW255" s="508"/>
      <c r="CX255" s="509"/>
      <c r="CY255" s="509"/>
      <c r="CZ255" s="509"/>
      <c r="DA255" s="510"/>
      <c r="DB255" s="511"/>
      <c r="DC255" s="511"/>
      <c r="DD255" s="511"/>
      <c r="DE255" s="511"/>
      <c r="DF255" s="511"/>
      <c r="DG255" s="511"/>
      <c r="DH255" s="511"/>
      <c r="DI255" s="511"/>
      <c r="DJ255" s="511"/>
      <c r="DK255" s="501">
        <f t="shared" si="40"/>
        <v>135528279</v>
      </c>
      <c r="DL255" s="502">
        <f t="shared" si="41"/>
        <v>0</v>
      </c>
      <c r="DM255" s="503">
        <f t="shared" si="36"/>
        <v>135528279</v>
      </c>
      <c r="DN255" s="404">
        <f t="shared" si="42"/>
        <v>-1928363301</v>
      </c>
      <c r="DO255" s="404">
        <f t="shared" si="38"/>
        <v>0</v>
      </c>
      <c r="DY255" s="504"/>
    </row>
    <row r="256" spans="1:129" ht="18" customHeight="1" x14ac:dyDescent="0.5">
      <c r="A256" s="399" t="str">
        <f t="shared" si="34"/>
        <v>71</v>
      </c>
      <c r="B256" s="493">
        <v>710038</v>
      </c>
      <c r="C256" s="494" t="s">
        <v>1028</v>
      </c>
      <c r="D256" s="506">
        <v>1473900349</v>
      </c>
      <c r="E256" s="495">
        <v>0</v>
      </c>
      <c r="F256" s="507"/>
      <c r="G256" s="507"/>
      <c r="H256" s="507"/>
      <c r="I256" s="507"/>
      <c r="J256" s="507"/>
      <c r="K256" s="508"/>
      <c r="L256" s="508"/>
      <c r="M256" s="508"/>
      <c r="N256" s="508"/>
      <c r="O256" s="508"/>
      <c r="P256" s="508"/>
      <c r="Q256" s="508"/>
      <c r="R256" s="508"/>
      <c r="S256" s="508"/>
      <c r="T256" s="508"/>
      <c r="U256" s="508"/>
      <c r="V256" s="508"/>
      <c r="W256" s="508"/>
      <c r="X256" s="508"/>
      <c r="Y256" s="508"/>
      <c r="Z256" s="508"/>
      <c r="AA256" s="508"/>
      <c r="AB256" s="508"/>
      <c r="AC256" s="508"/>
      <c r="AD256" s="508"/>
      <c r="AE256" s="508"/>
      <c r="AF256" s="508"/>
      <c r="AG256" s="508"/>
      <c r="AH256" s="508"/>
      <c r="AI256" s="508"/>
      <c r="AJ256" s="508"/>
      <c r="AK256" s="508"/>
      <c r="AL256" s="508"/>
      <c r="AM256" s="508"/>
      <c r="AN256" s="508"/>
      <c r="AO256" s="508"/>
      <c r="AP256" s="508"/>
      <c r="AQ256" s="508"/>
      <c r="AR256" s="508"/>
      <c r="AS256" s="508"/>
      <c r="AT256" s="508"/>
      <c r="AU256" s="508"/>
      <c r="AV256" s="508"/>
      <c r="AW256" s="508"/>
      <c r="AX256" s="508"/>
      <c r="AY256" s="508"/>
      <c r="AZ256" s="508"/>
      <c r="BA256" s="508"/>
      <c r="BB256" s="508"/>
      <c r="BC256" s="508"/>
      <c r="BD256" s="508"/>
      <c r="BE256" s="508"/>
      <c r="BF256" s="508"/>
      <c r="BG256" s="508"/>
      <c r="BH256" s="508"/>
      <c r="BI256" s="508"/>
      <c r="BJ256" s="508"/>
      <c r="BK256" s="508"/>
      <c r="BL256" s="508"/>
      <c r="BM256" s="508"/>
      <c r="BN256" s="508"/>
      <c r="BO256" s="508"/>
      <c r="BP256" s="508"/>
      <c r="BQ256" s="508"/>
      <c r="BR256" s="508"/>
      <c r="BS256" s="508"/>
      <c r="BT256" s="508"/>
      <c r="BU256" s="508"/>
      <c r="BV256" s="508"/>
      <c r="BW256" s="508"/>
      <c r="BX256" s="508"/>
      <c r="BY256" s="508"/>
      <c r="BZ256" s="508"/>
      <c r="CA256" s="508"/>
      <c r="CB256" s="508"/>
      <c r="CC256" s="508"/>
      <c r="CD256" s="508"/>
      <c r="CE256" s="508"/>
      <c r="CF256" s="508"/>
      <c r="CG256" s="508"/>
      <c r="CH256" s="508"/>
      <c r="CI256" s="508"/>
      <c r="CJ256" s="508"/>
      <c r="CK256" s="508"/>
      <c r="CL256" s="508"/>
      <c r="CM256" s="508"/>
      <c r="CN256" s="508"/>
      <c r="CO256" s="508"/>
      <c r="CP256" s="508"/>
      <c r="CQ256" s="508">
        <f>D256</f>
        <v>1473900349</v>
      </c>
      <c r="CR256" s="508"/>
      <c r="CS256" s="508"/>
      <c r="CT256" s="508"/>
      <c r="CU256" s="508"/>
      <c r="CV256" s="508"/>
      <c r="CW256" s="508"/>
      <c r="CX256" s="509"/>
      <c r="CY256" s="509"/>
      <c r="CZ256" s="509"/>
      <c r="DA256" s="510"/>
      <c r="DB256" s="511"/>
      <c r="DC256" s="511"/>
      <c r="DD256" s="511"/>
      <c r="DE256" s="511"/>
      <c r="DF256" s="511"/>
      <c r="DG256" s="511"/>
      <c r="DH256" s="511"/>
      <c r="DI256" s="511"/>
      <c r="DJ256" s="511"/>
      <c r="DK256" s="501">
        <f t="shared" si="40"/>
        <v>1473900349</v>
      </c>
      <c r="DL256" s="502">
        <f t="shared" si="41"/>
        <v>0</v>
      </c>
      <c r="DM256" s="503">
        <f t="shared" si="36"/>
        <v>1473900349</v>
      </c>
      <c r="DN256" s="404">
        <f t="shared" si="42"/>
        <v>1473900349</v>
      </c>
      <c r="DO256" s="404">
        <f t="shared" si="38"/>
        <v>0</v>
      </c>
      <c r="DY256" s="504"/>
    </row>
    <row r="257" spans="1:129" ht="18" customHeight="1" x14ac:dyDescent="0.5">
      <c r="A257" s="399" t="str">
        <f t="shared" si="34"/>
        <v>71</v>
      </c>
      <c r="B257" s="493">
        <v>710039</v>
      </c>
      <c r="C257" s="494" t="s">
        <v>1029</v>
      </c>
      <c r="D257" s="506">
        <v>627125000</v>
      </c>
      <c r="E257" s="495">
        <v>0</v>
      </c>
      <c r="F257" s="507"/>
      <c r="G257" s="507"/>
      <c r="H257" s="507"/>
      <c r="I257" s="507"/>
      <c r="J257" s="507"/>
      <c r="K257" s="508"/>
      <c r="L257" s="508"/>
      <c r="M257" s="508"/>
      <c r="N257" s="508"/>
      <c r="O257" s="508"/>
      <c r="P257" s="508"/>
      <c r="Q257" s="508"/>
      <c r="R257" s="508"/>
      <c r="S257" s="508"/>
      <c r="T257" s="508"/>
      <c r="U257" s="508"/>
      <c r="V257" s="508"/>
      <c r="W257" s="508"/>
      <c r="X257" s="508"/>
      <c r="Y257" s="508"/>
      <c r="Z257" s="508"/>
      <c r="AA257" s="508"/>
      <c r="AB257" s="508"/>
      <c r="AC257" s="508"/>
      <c r="AD257" s="508"/>
      <c r="AE257" s="508"/>
      <c r="AF257" s="508"/>
      <c r="AG257" s="508"/>
      <c r="AH257" s="508"/>
      <c r="AI257" s="508"/>
      <c r="AJ257" s="508"/>
      <c r="AK257" s="508"/>
      <c r="AL257" s="508"/>
      <c r="AM257" s="508"/>
      <c r="AN257" s="508"/>
      <c r="AO257" s="508"/>
      <c r="AP257" s="508"/>
      <c r="AQ257" s="508"/>
      <c r="AR257" s="508"/>
      <c r="AS257" s="508"/>
      <c r="AT257" s="508"/>
      <c r="AU257" s="508"/>
      <c r="AV257" s="508"/>
      <c r="AW257" s="508"/>
      <c r="AX257" s="508"/>
      <c r="AY257" s="508"/>
      <c r="AZ257" s="508"/>
      <c r="BA257" s="508"/>
      <c r="BB257" s="508"/>
      <c r="BC257" s="508"/>
      <c r="BD257" s="508"/>
      <c r="BE257" s="508"/>
      <c r="BF257" s="508"/>
      <c r="BG257" s="508"/>
      <c r="BH257" s="508"/>
      <c r="BI257" s="508"/>
      <c r="BJ257" s="508"/>
      <c r="BK257" s="508"/>
      <c r="BL257" s="508"/>
      <c r="BM257" s="508"/>
      <c r="BN257" s="508"/>
      <c r="BO257" s="508"/>
      <c r="BP257" s="508"/>
      <c r="BQ257" s="508"/>
      <c r="BR257" s="508"/>
      <c r="BS257" s="508"/>
      <c r="BT257" s="508"/>
      <c r="BU257" s="508"/>
      <c r="BV257" s="508"/>
      <c r="BW257" s="508"/>
      <c r="BX257" s="508"/>
      <c r="BY257" s="508"/>
      <c r="BZ257" s="508"/>
      <c r="CA257" s="508"/>
      <c r="CB257" s="508"/>
      <c r="CC257" s="508"/>
      <c r="CD257" s="508"/>
      <c r="CE257" s="508"/>
      <c r="CF257" s="508"/>
      <c r="CG257" s="508"/>
      <c r="CH257" s="508"/>
      <c r="CI257" s="508"/>
      <c r="CJ257" s="508"/>
      <c r="CK257" s="508"/>
      <c r="CL257" s="508"/>
      <c r="CM257" s="508"/>
      <c r="CN257" s="508">
        <f>D257</f>
        <v>627125000</v>
      </c>
      <c r="CO257" s="508"/>
      <c r="CP257" s="508"/>
      <c r="CQ257" s="508"/>
      <c r="CR257" s="508"/>
      <c r="CS257" s="508"/>
      <c r="CT257" s="508"/>
      <c r="CU257" s="508"/>
      <c r="CV257" s="508"/>
      <c r="CW257" s="508"/>
      <c r="CX257" s="509"/>
      <c r="CY257" s="509"/>
      <c r="CZ257" s="509"/>
      <c r="DA257" s="510"/>
      <c r="DB257" s="511"/>
      <c r="DC257" s="511"/>
      <c r="DD257" s="511"/>
      <c r="DE257" s="511"/>
      <c r="DF257" s="511"/>
      <c r="DG257" s="511"/>
      <c r="DH257" s="511"/>
      <c r="DI257" s="511"/>
      <c r="DJ257" s="511"/>
      <c r="DK257" s="501">
        <f t="shared" si="40"/>
        <v>627125000</v>
      </c>
      <c r="DL257" s="502">
        <f t="shared" si="41"/>
        <v>0</v>
      </c>
      <c r="DM257" s="503">
        <f t="shared" si="36"/>
        <v>627125000</v>
      </c>
      <c r="DN257" s="404">
        <f t="shared" si="42"/>
        <v>-6409724754</v>
      </c>
      <c r="DO257" s="404">
        <f t="shared" si="38"/>
        <v>0</v>
      </c>
      <c r="DY257" s="504"/>
    </row>
    <row r="258" spans="1:129" ht="18" customHeight="1" x14ac:dyDescent="0.5">
      <c r="A258" s="399" t="str">
        <f t="shared" si="34"/>
        <v>71</v>
      </c>
      <c r="B258" s="493">
        <v>710040</v>
      </c>
      <c r="C258" s="494" t="s">
        <v>1030</v>
      </c>
      <c r="D258" s="506">
        <v>1568688720</v>
      </c>
      <c r="E258" s="495">
        <v>0</v>
      </c>
      <c r="F258" s="507"/>
      <c r="G258" s="507"/>
      <c r="H258" s="507"/>
      <c r="I258" s="507"/>
      <c r="J258" s="507"/>
      <c r="K258" s="508"/>
      <c r="L258" s="508"/>
      <c r="M258" s="508"/>
      <c r="N258" s="508"/>
      <c r="O258" s="508"/>
      <c r="P258" s="508"/>
      <c r="Q258" s="508"/>
      <c r="R258" s="508"/>
      <c r="S258" s="508"/>
      <c r="T258" s="508"/>
      <c r="U258" s="508"/>
      <c r="V258" s="508"/>
      <c r="W258" s="508"/>
      <c r="X258" s="508"/>
      <c r="Y258" s="508"/>
      <c r="Z258" s="508"/>
      <c r="AA258" s="508"/>
      <c r="AB258" s="508"/>
      <c r="AC258" s="508"/>
      <c r="AD258" s="508"/>
      <c r="AE258" s="508"/>
      <c r="AF258" s="508"/>
      <c r="AG258" s="508"/>
      <c r="AH258" s="508"/>
      <c r="AI258" s="508"/>
      <c r="AJ258" s="508"/>
      <c r="AK258" s="508"/>
      <c r="AL258" s="508"/>
      <c r="AM258" s="508"/>
      <c r="AN258" s="508"/>
      <c r="AO258" s="508"/>
      <c r="AP258" s="508"/>
      <c r="AQ258" s="508"/>
      <c r="AR258" s="508"/>
      <c r="AS258" s="508"/>
      <c r="AT258" s="508"/>
      <c r="AU258" s="508"/>
      <c r="AV258" s="508"/>
      <c r="AW258" s="508"/>
      <c r="AX258" s="508"/>
      <c r="AY258" s="508"/>
      <c r="AZ258" s="508"/>
      <c r="BA258" s="508"/>
      <c r="BB258" s="508"/>
      <c r="BC258" s="508"/>
      <c r="BD258" s="508"/>
      <c r="BE258" s="508"/>
      <c r="BF258" s="508"/>
      <c r="BG258" s="508"/>
      <c r="BH258" s="508"/>
      <c r="BI258" s="508"/>
      <c r="BJ258" s="508"/>
      <c r="BK258" s="508"/>
      <c r="BL258" s="508"/>
      <c r="BM258" s="508"/>
      <c r="BN258" s="508"/>
      <c r="BO258" s="508"/>
      <c r="BP258" s="508"/>
      <c r="BQ258" s="508"/>
      <c r="BR258" s="508"/>
      <c r="BS258" s="508"/>
      <c r="BT258" s="508"/>
      <c r="BU258" s="508"/>
      <c r="BV258" s="508"/>
      <c r="BW258" s="508"/>
      <c r="BX258" s="508"/>
      <c r="BY258" s="508"/>
      <c r="BZ258" s="508"/>
      <c r="CA258" s="508"/>
      <c r="CB258" s="508"/>
      <c r="CC258" s="508"/>
      <c r="CD258" s="508"/>
      <c r="CE258" s="508"/>
      <c r="CF258" s="508"/>
      <c r="CG258" s="508"/>
      <c r="CH258" s="508"/>
      <c r="CI258" s="508"/>
      <c r="CJ258" s="508"/>
      <c r="CK258" s="508"/>
      <c r="CL258" s="508"/>
      <c r="CM258" s="508"/>
      <c r="CN258" s="508"/>
      <c r="CO258" s="508"/>
      <c r="CP258" s="508"/>
      <c r="CQ258" s="508">
        <f>D258</f>
        <v>1568688720</v>
      </c>
      <c r="CR258" s="508"/>
      <c r="CS258" s="508"/>
      <c r="CT258" s="508"/>
      <c r="CU258" s="508"/>
      <c r="CV258" s="508"/>
      <c r="CW258" s="508"/>
      <c r="CX258" s="509"/>
      <c r="CY258" s="509"/>
      <c r="CZ258" s="509"/>
      <c r="DA258" s="510"/>
      <c r="DB258" s="511"/>
      <c r="DC258" s="511"/>
      <c r="DD258" s="511"/>
      <c r="DE258" s="511"/>
      <c r="DF258" s="511"/>
      <c r="DG258" s="511"/>
      <c r="DH258" s="511"/>
      <c r="DI258" s="511"/>
      <c r="DJ258" s="511"/>
      <c r="DK258" s="501">
        <f t="shared" si="40"/>
        <v>1568688720</v>
      </c>
      <c r="DL258" s="502">
        <f t="shared" si="41"/>
        <v>0</v>
      </c>
      <c r="DM258" s="503">
        <f t="shared" si="36"/>
        <v>1568688720</v>
      </c>
      <c r="DN258" s="404">
        <f t="shared" si="42"/>
        <v>-2796009280</v>
      </c>
      <c r="DO258" s="404">
        <f t="shared" si="38"/>
        <v>0</v>
      </c>
      <c r="DY258" s="504"/>
    </row>
    <row r="259" spans="1:129" ht="18" customHeight="1" x14ac:dyDescent="0.5">
      <c r="A259" s="399" t="str">
        <f t="shared" si="34"/>
        <v>71</v>
      </c>
      <c r="B259" s="493">
        <v>710041</v>
      </c>
      <c r="C259" s="494" t="s">
        <v>1031</v>
      </c>
      <c r="D259" s="506">
        <v>3225269581</v>
      </c>
      <c r="E259" s="495">
        <v>0</v>
      </c>
      <c r="F259" s="507"/>
      <c r="G259" s="507"/>
      <c r="H259" s="507"/>
      <c r="I259" s="507"/>
      <c r="J259" s="507"/>
      <c r="K259" s="508"/>
      <c r="L259" s="508"/>
      <c r="M259" s="508"/>
      <c r="N259" s="508"/>
      <c r="O259" s="508"/>
      <c r="P259" s="508"/>
      <c r="Q259" s="508"/>
      <c r="R259" s="508"/>
      <c r="S259" s="508"/>
      <c r="T259" s="508"/>
      <c r="U259" s="508"/>
      <c r="V259" s="508"/>
      <c r="W259" s="508"/>
      <c r="X259" s="508"/>
      <c r="Y259" s="508"/>
      <c r="Z259" s="508"/>
      <c r="AA259" s="508"/>
      <c r="AB259" s="508"/>
      <c r="AC259" s="508"/>
      <c r="AD259" s="508"/>
      <c r="AE259" s="508"/>
      <c r="AF259" s="508"/>
      <c r="AG259" s="508"/>
      <c r="AH259" s="508"/>
      <c r="AI259" s="508"/>
      <c r="AJ259" s="508"/>
      <c r="AK259" s="508"/>
      <c r="AL259" s="508"/>
      <c r="AM259" s="508"/>
      <c r="AN259" s="508"/>
      <c r="AO259" s="508"/>
      <c r="AP259" s="508"/>
      <c r="AQ259" s="508"/>
      <c r="AR259" s="508"/>
      <c r="AS259" s="508"/>
      <c r="AT259" s="508"/>
      <c r="AU259" s="508"/>
      <c r="AV259" s="508"/>
      <c r="AW259" s="508"/>
      <c r="AX259" s="508"/>
      <c r="AY259" s="508"/>
      <c r="AZ259" s="508"/>
      <c r="BA259" s="508"/>
      <c r="BB259" s="508"/>
      <c r="BC259" s="508"/>
      <c r="BD259" s="508"/>
      <c r="BE259" s="508"/>
      <c r="BF259" s="508"/>
      <c r="BG259" s="508"/>
      <c r="BH259" s="508"/>
      <c r="BI259" s="508"/>
      <c r="BJ259" s="508"/>
      <c r="BK259" s="508"/>
      <c r="BL259" s="508"/>
      <c r="BM259" s="508"/>
      <c r="BN259" s="508"/>
      <c r="BO259" s="508"/>
      <c r="BP259" s="508"/>
      <c r="BQ259" s="508"/>
      <c r="BR259" s="508"/>
      <c r="BS259" s="508"/>
      <c r="BT259" s="508"/>
      <c r="BU259" s="508"/>
      <c r="BV259" s="508"/>
      <c r="BW259" s="508"/>
      <c r="BX259" s="508"/>
      <c r="BY259" s="508"/>
      <c r="BZ259" s="508"/>
      <c r="CA259" s="508"/>
      <c r="CB259" s="508"/>
      <c r="CC259" s="508"/>
      <c r="CD259" s="508"/>
      <c r="CE259" s="508"/>
      <c r="CF259" s="508"/>
      <c r="CG259" s="508"/>
      <c r="CH259" s="508"/>
      <c r="CI259" s="508"/>
      <c r="CJ259" s="508"/>
      <c r="CK259" s="508"/>
      <c r="CL259" s="508"/>
      <c r="CM259" s="508"/>
      <c r="CN259" s="508"/>
      <c r="CO259" s="508"/>
      <c r="CP259" s="508"/>
      <c r="CQ259" s="508">
        <f>D259</f>
        <v>3225269581</v>
      </c>
      <c r="CR259" s="508"/>
      <c r="CS259" s="508"/>
      <c r="CT259" s="508"/>
      <c r="CU259" s="508"/>
      <c r="CV259" s="508"/>
      <c r="CW259" s="508"/>
      <c r="CX259" s="509"/>
      <c r="CY259" s="509"/>
      <c r="CZ259" s="509"/>
      <c r="DA259" s="510"/>
      <c r="DB259" s="511"/>
      <c r="DC259" s="511"/>
      <c r="DD259" s="511"/>
      <c r="DE259" s="511"/>
      <c r="DF259" s="511"/>
      <c r="DG259" s="511"/>
      <c r="DH259" s="511"/>
      <c r="DI259" s="511"/>
      <c r="DJ259" s="511"/>
      <c r="DK259" s="501">
        <f t="shared" si="40"/>
        <v>3225269581</v>
      </c>
      <c r="DL259" s="502">
        <f t="shared" si="41"/>
        <v>0</v>
      </c>
      <c r="DM259" s="503">
        <f t="shared" si="36"/>
        <v>3225269581</v>
      </c>
      <c r="DN259" s="404">
        <f t="shared" si="42"/>
        <v>2948851299</v>
      </c>
      <c r="DO259" s="404">
        <f t="shared" si="38"/>
        <v>0</v>
      </c>
      <c r="DY259" s="504"/>
    </row>
    <row r="260" spans="1:129" ht="18" customHeight="1" x14ac:dyDescent="0.5">
      <c r="A260" s="399" t="str">
        <f t="shared" si="34"/>
        <v>71</v>
      </c>
      <c r="B260" s="493">
        <v>710042</v>
      </c>
      <c r="C260" s="494" t="s">
        <v>1032</v>
      </c>
      <c r="D260" s="506">
        <v>72061325665</v>
      </c>
      <c r="E260" s="495">
        <v>0</v>
      </c>
      <c r="F260" s="507"/>
      <c r="G260" s="507"/>
      <c r="H260" s="507"/>
      <c r="I260" s="507"/>
      <c r="J260" s="507"/>
      <c r="K260" s="508"/>
      <c r="L260" s="508"/>
      <c r="M260" s="508"/>
      <c r="N260" s="508"/>
      <c r="O260" s="508"/>
      <c r="P260" s="508"/>
      <c r="Q260" s="508"/>
      <c r="R260" s="508"/>
      <c r="S260" s="508"/>
      <c r="T260" s="508"/>
      <c r="U260" s="508"/>
      <c r="V260" s="508"/>
      <c r="W260" s="508"/>
      <c r="X260" s="508"/>
      <c r="Y260" s="508"/>
      <c r="Z260" s="508"/>
      <c r="AA260" s="508"/>
      <c r="AB260" s="508"/>
      <c r="AC260" s="508"/>
      <c r="AD260" s="508"/>
      <c r="AE260" s="508"/>
      <c r="AF260" s="508"/>
      <c r="AG260" s="508"/>
      <c r="AH260" s="508"/>
      <c r="AI260" s="508"/>
      <c r="AJ260" s="508"/>
      <c r="AK260" s="508"/>
      <c r="AL260" s="508"/>
      <c r="AM260" s="508"/>
      <c r="AN260" s="508"/>
      <c r="AO260" s="508"/>
      <c r="AP260" s="508"/>
      <c r="AQ260" s="508"/>
      <c r="AR260" s="508"/>
      <c r="AS260" s="508"/>
      <c r="AT260" s="508"/>
      <c r="AU260" s="508"/>
      <c r="AV260" s="508"/>
      <c r="AW260" s="508"/>
      <c r="AX260" s="508"/>
      <c r="AY260" s="508"/>
      <c r="AZ260" s="508"/>
      <c r="BA260" s="508"/>
      <c r="BB260" s="508"/>
      <c r="BC260" s="508"/>
      <c r="BD260" s="508"/>
      <c r="BE260" s="508"/>
      <c r="BF260" s="508"/>
      <c r="BG260" s="508"/>
      <c r="BH260" s="508"/>
      <c r="BI260" s="508"/>
      <c r="BJ260" s="508"/>
      <c r="BK260" s="508"/>
      <c r="BL260" s="508"/>
      <c r="BM260" s="508"/>
      <c r="BN260" s="508"/>
      <c r="BO260" s="508"/>
      <c r="BP260" s="508"/>
      <c r="BQ260" s="508"/>
      <c r="BR260" s="508"/>
      <c r="BS260" s="508"/>
      <c r="BT260" s="508"/>
      <c r="BU260" s="508"/>
      <c r="BV260" s="508"/>
      <c r="BW260" s="508"/>
      <c r="BX260" s="508"/>
      <c r="BY260" s="508"/>
      <c r="BZ260" s="508"/>
      <c r="CA260" s="508"/>
      <c r="CB260" s="508"/>
      <c r="CC260" s="508"/>
      <c r="CD260" s="508"/>
      <c r="CE260" s="508"/>
      <c r="CF260" s="508"/>
      <c r="CG260" s="508"/>
      <c r="CH260" s="508"/>
      <c r="CI260" s="508"/>
      <c r="CJ260" s="508"/>
      <c r="CK260" s="508"/>
      <c r="CL260" s="508"/>
      <c r="CM260" s="508"/>
      <c r="CN260" s="508"/>
      <c r="CO260" s="508"/>
      <c r="CP260" s="508">
        <v>70706791143</v>
      </c>
      <c r="CQ260" s="508">
        <f>D260-CP260</f>
        <v>1354534522</v>
      </c>
      <c r="CR260" s="508"/>
      <c r="CS260" s="508"/>
      <c r="CT260" s="508"/>
      <c r="CU260" s="508"/>
      <c r="CV260" s="508"/>
      <c r="CW260" s="508"/>
      <c r="CX260" s="509"/>
      <c r="CY260" s="509"/>
      <c r="CZ260" s="509"/>
      <c r="DA260" s="510"/>
      <c r="DB260" s="511"/>
      <c r="DC260" s="511"/>
      <c r="DD260" s="511"/>
      <c r="DE260" s="511"/>
      <c r="DF260" s="511"/>
      <c r="DG260" s="511"/>
      <c r="DH260" s="511"/>
      <c r="DI260" s="511"/>
      <c r="DJ260" s="511"/>
      <c r="DK260" s="501">
        <f t="shared" si="40"/>
        <v>72061325665</v>
      </c>
      <c r="DL260" s="502">
        <f t="shared" si="41"/>
        <v>0</v>
      </c>
      <c r="DM260" s="503">
        <f t="shared" si="36"/>
        <v>72061325665</v>
      </c>
      <c r="DN260" s="404">
        <f t="shared" si="42"/>
        <v>72018024549</v>
      </c>
      <c r="DO260" s="404">
        <f t="shared" si="38"/>
        <v>0</v>
      </c>
      <c r="DY260" s="504"/>
    </row>
    <row r="261" spans="1:129" ht="18" customHeight="1" x14ac:dyDescent="0.5">
      <c r="A261" s="399" t="str">
        <f t="shared" si="34"/>
        <v>71</v>
      </c>
      <c r="B261" s="493">
        <v>710046</v>
      </c>
      <c r="C261" s="494" t="s">
        <v>1033</v>
      </c>
      <c r="D261" s="506">
        <v>174794660</v>
      </c>
      <c r="E261" s="495">
        <v>0</v>
      </c>
      <c r="F261" s="507"/>
      <c r="G261" s="507"/>
      <c r="H261" s="507"/>
      <c r="I261" s="507"/>
      <c r="J261" s="507"/>
      <c r="K261" s="508"/>
      <c r="L261" s="508"/>
      <c r="M261" s="508"/>
      <c r="N261" s="508"/>
      <c r="O261" s="508"/>
      <c r="P261" s="508"/>
      <c r="Q261" s="508"/>
      <c r="R261" s="508"/>
      <c r="S261" s="508"/>
      <c r="T261" s="508"/>
      <c r="U261" s="508"/>
      <c r="V261" s="508"/>
      <c r="W261" s="508"/>
      <c r="X261" s="508"/>
      <c r="Y261" s="508"/>
      <c r="Z261" s="508"/>
      <c r="AA261" s="508"/>
      <c r="AB261" s="508"/>
      <c r="AC261" s="508"/>
      <c r="AD261" s="508"/>
      <c r="AE261" s="508"/>
      <c r="AF261" s="508"/>
      <c r="AG261" s="508"/>
      <c r="AH261" s="508"/>
      <c r="AI261" s="508"/>
      <c r="AJ261" s="508"/>
      <c r="AK261" s="508"/>
      <c r="AL261" s="508"/>
      <c r="AM261" s="508"/>
      <c r="AN261" s="508"/>
      <c r="AO261" s="508"/>
      <c r="AP261" s="508"/>
      <c r="AQ261" s="508"/>
      <c r="AR261" s="508"/>
      <c r="AS261" s="508"/>
      <c r="AT261" s="508"/>
      <c r="AU261" s="508"/>
      <c r="AV261" s="508"/>
      <c r="AW261" s="508"/>
      <c r="AX261" s="508"/>
      <c r="AY261" s="508"/>
      <c r="AZ261" s="508"/>
      <c r="BA261" s="508"/>
      <c r="BB261" s="508"/>
      <c r="BC261" s="508"/>
      <c r="BD261" s="508"/>
      <c r="BE261" s="508"/>
      <c r="BF261" s="508"/>
      <c r="BG261" s="508"/>
      <c r="BH261" s="508"/>
      <c r="BI261" s="508"/>
      <c r="BJ261" s="508"/>
      <c r="BK261" s="508"/>
      <c r="BL261" s="508"/>
      <c r="BM261" s="508"/>
      <c r="BN261" s="508"/>
      <c r="BO261" s="508"/>
      <c r="BP261" s="508"/>
      <c r="BQ261" s="508"/>
      <c r="BR261" s="508"/>
      <c r="BS261" s="508"/>
      <c r="BT261" s="508"/>
      <c r="BU261" s="508"/>
      <c r="BV261" s="508"/>
      <c r="BW261" s="508"/>
      <c r="BX261" s="508"/>
      <c r="BY261" s="508"/>
      <c r="BZ261" s="508"/>
      <c r="CA261" s="508"/>
      <c r="CB261" s="508"/>
      <c r="CC261" s="508"/>
      <c r="CD261" s="508"/>
      <c r="CE261" s="508"/>
      <c r="CF261" s="508"/>
      <c r="CG261" s="508"/>
      <c r="CH261" s="508"/>
      <c r="CI261" s="508"/>
      <c r="CJ261" s="508"/>
      <c r="CK261" s="508"/>
      <c r="CL261" s="508"/>
      <c r="CM261" s="508"/>
      <c r="CN261" s="508"/>
      <c r="CO261" s="508"/>
      <c r="CP261" s="508"/>
      <c r="CQ261" s="524">
        <f>D261</f>
        <v>174794660</v>
      </c>
      <c r="CR261" s="508"/>
      <c r="CS261" s="508"/>
      <c r="CT261" s="508"/>
      <c r="CU261" s="508"/>
      <c r="CV261" s="508"/>
      <c r="CW261" s="508"/>
      <c r="CX261" s="509"/>
      <c r="CY261" s="509"/>
      <c r="CZ261" s="509"/>
      <c r="DA261" s="510"/>
      <c r="DB261" s="511"/>
      <c r="DC261" s="511"/>
      <c r="DD261" s="511"/>
      <c r="DE261" s="511"/>
      <c r="DF261" s="511"/>
      <c r="DG261" s="511"/>
      <c r="DH261" s="511"/>
      <c r="DI261" s="511"/>
      <c r="DJ261" s="511"/>
      <c r="DK261" s="501">
        <f t="shared" si="40"/>
        <v>174794660</v>
      </c>
      <c r="DL261" s="502">
        <f t="shared" si="41"/>
        <v>0</v>
      </c>
      <c r="DM261" s="503">
        <f t="shared" si="36"/>
        <v>174794660</v>
      </c>
      <c r="DN261" s="404">
        <f t="shared" si="42"/>
        <v>39266381</v>
      </c>
      <c r="DO261" s="404">
        <f t="shared" si="38"/>
        <v>0</v>
      </c>
      <c r="DY261" s="504"/>
    </row>
    <row r="262" spans="1:129" ht="18" customHeight="1" x14ac:dyDescent="0.5">
      <c r="A262" s="399" t="str">
        <f t="shared" si="34"/>
        <v>71</v>
      </c>
      <c r="B262" s="493">
        <v>710047</v>
      </c>
      <c r="C262" s="494" t="s">
        <v>1034</v>
      </c>
      <c r="D262" s="506">
        <v>13900000</v>
      </c>
      <c r="E262" s="495">
        <v>0</v>
      </c>
      <c r="F262" s="507"/>
      <c r="G262" s="507"/>
      <c r="H262" s="507"/>
      <c r="I262" s="507"/>
      <c r="J262" s="507"/>
      <c r="K262" s="508"/>
      <c r="L262" s="508"/>
      <c r="M262" s="508"/>
      <c r="N262" s="508"/>
      <c r="O262" s="508"/>
      <c r="P262" s="508"/>
      <c r="Q262" s="508"/>
      <c r="R262" s="508"/>
      <c r="S262" s="508"/>
      <c r="T262" s="508"/>
      <c r="U262" s="508"/>
      <c r="V262" s="508"/>
      <c r="W262" s="508"/>
      <c r="X262" s="508"/>
      <c r="Y262" s="508"/>
      <c r="Z262" s="508"/>
      <c r="AA262" s="508"/>
      <c r="AB262" s="508"/>
      <c r="AC262" s="508"/>
      <c r="AD262" s="508"/>
      <c r="AE262" s="508"/>
      <c r="AF262" s="508"/>
      <c r="AG262" s="508"/>
      <c r="AH262" s="508"/>
      <c r="AI262" s="508"/>
      <c r="AJ262" s="508"/>
      <c r="AK262" s="508"/>
      <c r="AL262" s="508"/>
      <c r="AM262" s="508"/>
      <c r="AN262" s="508"/>
      <c r="AO262" s="508"/>
      <c r="AP262" s="508"/>
      <c r="AQ262" s="508"/>
      <c r="AR262" s="508"/>
      <c r="AS262" s="508"/>
      <c r="AT262" s="508"/>
      <c r="AU262" s="508"/>
      <c r="AV262" s="508"/>
      <c r="AW262" s="508"/>
      <c r="AX262" s="508"/>
      <c r="AY262" s="508"/>
      <c r="AZ262" s="508"/>
      <c r="BA262" s="508"/>
      <c r="BB262" s="508"/>
      <c r="BC262" s="508"/>
      <c r="BD262" s="508"/>
      <c r="BE262" s="508"/>
      <c r="BF262" s="508"/>
      <c r="BG262" s="508"/>
      <c r="BH262" s="508"/>
      <c r="BI262" s="508"/>
      <c r="BJ262" s="508"/>
      <c r="BK262" s="508"/>
      <c r="BL262" s="508"/>
      <c r="BM262" s="508"/>
      <c r="BN262" s="508"/>
      <c r="BO262" s="508"/>
      <c r="BP262" s="508"/>
      <c r="BQ262" s="508"/>
      <c r="BR262" s="508"/>
      <c r="BS262" s="508"/>
      <c r="BT262" s="508"/>
      <c r="BU262" s="508"/>
      <c r="BV262" s="508"/>
      <c r="BW262" s="508"/>
      <c r="BX262" s="508"/>
      <c r="BY262" s="508"/>
      <c r="BZ262" s="508"/>
      <c r="CA262" s="508"/>
      <c r="CB262" s="508"/>
      <c r="CC262" s="508"/>
      <c r="CD262" s="508"/>
      <c r="CE262" s="508"/>
      <c r="CF262" s="508"/>
      <c r="CG262" s="508"/>
      <c r="CH262" s="508"/>
      <c r="CI262" s="508"/>
      <c r="CJ262" s="508"/>
      <c r="CK262" s="508"/>
      <c r="CL262" s="508"/>
      <c r="CM262" s="508"/>
      <c r="CN262" s="508"/>
      <c r="CO262" s="508"/>
      <c r="CP262" s="508"/>
      <c r="CQ262" s="508">
        <f>D262</f>
        <v>13900000</v>
      </c>
      <c r="CR262" s="508"/>
      <c r="CS262" s="508"/>
      <c r="CT262" s="508"/>
      <c r="CU262" s="508"/>
      <c r="CV262" s="508"/>
      <c r="CW262" s="508"/>
      <c r="CX262" s="509"/>
      <c r="CY262" s="509"/>
      <c r="CZ262" s="509"/>
      <c r="DA262" s="510"/>
      <c r="DB262" s="511"/>
      <c r="DC262" s="511"/>
      <c r="DD262" s="511"/>
      <c r="DE262" s="511"/>
      <c r="DF262" s="511"/>
      <c r="DG262" s="511"/>
      <c r="DH262" s="511"/>
      <c r="DI262" s="511"/>
      <c r="DJ262" s="511"/>
      <c r="DK262" s="501">
        <f t="shared" si="40"/>
        <v>13900000</v>
      </c>
      <c r="DL262" s="502">
        <f t="shared" si="41"/>
        <v>0</v>
      </c>
      <c r="DM262" s="503">
        <f t="shared" si="36"/>
        <v>13900000</v>
      </c>
      <c r="DN262" s="404">
        <f t="shared" si="42"/>
        <v>-1460000349</v>
      </c>
      <c r="DO262" s="404">
        <f t="shared" si="38"/>
        <v>0</v>
      </c>
      <c r="DY262" s="504"/>
    </row>
    <row r="263" spans="1:129" ht="18" customHeight="1" x14ac:dyDescent="0.5">
      <c r="A263" s="399" t="str">
        <f t="shared" si="34"/>
        <v>71</v>
      </c>
      <c r="B263" s="493">
        <v>710048</v>
      </c>
      <c r="C263" s="494" t="s">
        <v>1035</v>
      </c>
      <c r="D263" s="506">
        <v>680000000</v>
      </c>
      <c r="E263" s="495">
        <v>0</v>
      </c>
      <c r="F263" s="507"/>
      <c r="G263" s="507"/>
      <c r="H263" s="507"/>
      <c r="I263" s="507"/>
      <c r="J263" s="507"/>
      <c r="K263" s="508"/>
      <c r="L263" s="508"/>
      <c r="M263" s="508"/>
      <c r="N263" s="508"/>
      <c r="O263" s="508"/>
      <c r="P263" s="508"/>
      <c r="Q263" s="508"/>
      <c r="R263" s="508"/>
      <c r="S263" s="508"/>
      <c r="T263" s="508"/>
      <c r="U263" s="508"/>
      <c r="V263" s="508"/>
      <c r="W263" s="508"/>
      <c r="X263" s="508"/>
      <c r="Y263" s="508"/>
      <c r="Z263" s="508"/>
      <c r="AA263" s="508"/>
      <c r="AB263" s="508"/>
      <c r="AC263" s="508"/>
      <c r="AD263" s="508"/>
      <c r="AE263" s="508"/>
      <c r="AF263" s="508"/>
      <c r="AG263" s="508"/>
      <c r="AH263" s="508"/>
      <c r="AI263" s="508"/>
      <c r="AJ263" s="508"/>
      <c r="AK263" s="508"/>
      <c r="AL263" s="508"/>
      <c r="AM263" s="508"/>
      <c r="AN263" s="508"/>
      <c r="AO263" s="508"/>
      <c r="AP263" s="508"/>
      <c r="AQ263" s="508"/>
      <c r="AR263" s="508"/>
      <c r="AS263" s="508"/>
      <c r="AT263" s="508"/>
      <c r="AU263" s="508"/>
      <c r="AV263" s="508"/>
      <c r="AW263" s="508"/>
      <c r="AX263" s="508"/>
      <c r="AY263" s="508"/>
      <c r="AZ263" s="508"/>
      <c r="BA263" s="508"/>
      <c r="BB263" s="508"/>
      <c r="BC263" s="508"/>
      <c r="BD263" s="508"/>
      <c r="BE263" s="508"/>
      <c r="BF263" s="508"/>
      <c r="BG263" s="508"/>
      <c r="BH263" s="508"/>
      <c r="BI263" s="508"/>
      <c r="BJ263" s="508"/>
      <c r="BK263" s="508"/>
      <c r="BL263" s="508"/>
      <c r="BM263" s="508"/>
      <c r="BN263" s="508"/>
      <c r="BO263" s="508"/>
      <c r="BP263" s="508"/>
      <c r="BQ263" s="508"/>
      <c r="BR263" s="508"/>
      <c r="BS263" s="508"/>
      <c r="BT263" s="508"/>
      <c r="BU263" s="508"/>
      <c r="BV263" s="508"/>
      <c r="BW263" s="508"/>
      <c r="BX263" s="508"/>
      <c r="BY263" s="508"/>
      <c r="BZ263" s="508"/>
      <c r="CA263" s="508"/>
      <c r="CB263" s="508"/>
      <c r="CC263" s="508"/>
      <c r="CD263" s="508"/>
      <c r="CE263" s="508"/>
      <c r="CF263" s="508"/>
      <c r="CG263" s="508"/>
      <c r="CH263" s="508"/>
      <c r="CI263" s="508"/>
      <c r="CJ263" s="508"/>
      <c r="CK263" s="508"/>
      <c r="CL263" s="508"/>
      <c r="CM263" s="508"/>
      <c r="CN263" s="508"/>
      <c r="CO263" s="508"/>
      <c r="CP263" s="508"/>
      <c r="CQ263" s="508">
        <f>D263</f>
        <v>680000000</v>
      </c>
      <c r="CR263" s="508"/>
      <c r="CS263" s="508"/>
      <c r="CT263" s="508"/>
      <c r="CU263" s="508"/>
      <c r="CV263" s="508"/>
      <c r="CW263" s="508"/>
      <c r="CX263" s="509"/>
      <c r="CY263" s="509"/>
      <c r="CZ263" s="509"/>
      <c r="DA263" s="510"/>
      <c r="DB263" s="511"/>
      <c r="DC263" s="511"/>
      <c r="DD263" s="511"/>
      <c r="DE263" s="511"/>
      <c r="DF263" s="511"/>
      <c r="DG263" s="511"/>
      <c r="DH263" s="511"/>
      <c r="DI263" s="511"/>
      <c r="DJ263" s="511"/>
      <c r="DK263" s="501">
        <f t="shared" si="40"/>
        <v>680000000</v>
      </c>
      <c r="DL263" s="502">
        <f t="shared" si="41"/>
        <v>0</v>
      </c>
      <c r="DM263" s="503">
        <f t="shared" si="36"/>
        <v>680000000</v>
      </c>
      <c r="DN263" s="404">
        <f t="shared" si="42"/>
        <v>52875000</v>
      </c>
      <c r="DO263" s="404">
        <f t="shared" si="38"/>
        <v>0</v>
      </c>
      <c r="DY263" s="504"/>
    </row>
    <row r="264" spans="1:129" ht="18" customHeight="1" x14ac:dyDescent="0.5">
      <c r="A264" s="399" t="str">
        <f t="shared" si="34"/>
        <v>71</v>
      </c>
      <c r="B264" s="493">
        <v>710049</v>
      </c>
      <c r="C264" s="494" t="s">
        <v>1036</v>
      </c>
      <c r="D264" s="506">
        <v>116175000</v>
      </c>
      <c r="E264" s="495">
        <v>0</v>
      </c>
      <c r="F264" s="507"/>
      <c r="G264" s="507"/>
      <c r="H264" s="507"/>
      <c r="I264" s="507"/>
      <c r="J264" s="507"/>
      <c r="K264" s="508"/>
      <c r="L264" s="508"/>
      <c r="M264" s="508"/>
      <c r="N264" s="508"/>
      <c r="O264" s="508"/>
      <c r="P264" s="508"/>
      <c r="Q264" s="508"/>
      <c r="R264" s="508"/>
      <c r="S264" s="508"/>
      <c r="T264" s="508"/>
      <c r="U264" s="508"/>
      <c r="V264" s="508"/>
      <c r="W264" s="508"/>
      <c r="X264" s="508"/>
      <c r="Y264" s="508"/>
      <c r="Z264" s="508"/>
      <c r="AA264" s="508"/>
      <c r="AB264" s="508"/>
      <c r="AC264" s="508"/>
      <c r="AD264" s="508"/>
      <c r="AE264" s="508"/>
      <c r="AF264" s="508"/>
      <c r="AG264" s="508"/>
      <c r="AH264" s="508"/>
      <c r="AI264" s="508"/>
      <c r="AJ264" s="508"/>
      <c r="AK264" s="508"/>
      <c r="AL264" s="508"/>
      <c r="AM264" s="508"/>
      <c r="AN264" s="508"/>
      <c r="AO264" s="508"/>
      <c r="AP264" s="508"/>
      <c r="AQ264" s="508"/>
      <c r="AR264" s="508"/>
      <c r="AS264" s="508"/>
      <c r="AT264" s="508"/>
      <c r="AU264" s="508"/>
      <c r="AV264" s="508"/>
      <c r="AW264" s="508"/>
      <c r="AX264" s="508"/>
      <c r="AY264" s="508"/>
      <c r="AZ264" s="508"/>
      <c r="BA264" s="508"/>
      <c r="BB264" s="508"/>
      <c r="BC264" s="508"/>
      <c r="BD264" s="508"/>
      <c r="BE264" s="508"/>
      <c r="BF264" s="508"/>
      <c r="BG264" s="508"/>
      <c r="BH264" s="508"/>
      <c r="BI264" s="508"/>
      <c r="BJ264" s="508"/>
      <c r="BK264" s="508"/>
      <c r="BL264" s="508"/>
      <c r="BM264" s="508"/>
      <c r="BN264" s="508"/>
      <c r="BO264" s="508"/>
      <c r="BP264" s="508"/>
      <c r="BQ264" s="508"/>
      <c r="BR264" s="508"/>
      <c r="BS264" s="508"/>
      <c r="BT264" s="508"/>
      <c r="BU264" s="508"/>
      <c r="BV264" s="508"/>
      <c r="BW264" s="508"/>
      <c r="BX264" s="508"/>
      <c r="BY264" s="508"/>
      <c r="BZ264" s="508"/>
      <c r="CA264" s="508"/>
      <c r="CB264" s="508"/>
      <c r="CC264" s="508"/>
      <c r="CD264" s="508"/>
      <c r="CE264" s="508"/>
      <c r="CF264" s="508"/>
      <c r="CG264" s="508"/>
      <c r="CH264" s="508"/>
      <c r="CI264" s="508"/>
      <c r="CJ264" s="508"/>
      <c r="CK264" s="508"/>
      <c r="CL264" s="508"/>
      <c r="CM264" s="508"/>
      <c r="CN264" s="508"/>
      <c r="CO264" s="508"/>
      <c r="CP264" s="508"/>
      <c r="CQ264" s="508">
        <f>D264</f>
        <v>116175000</v>
      </c>
      <c r="CR264" s="508"/>
      <c r="CS264" s="508"/>
      <c r="CT264" s="508"/>
      <c r="CU264" s="508"/>
      <c r="CV264" s="508"/>
      <c r="CW264" s="508"/>
      <c r="CX264" s="509"/>
      <c r="CY264" s="509"/>
      <c r="CZ264" s="509"/>
      <c r="DA264" s="510"/>
      <c r="DB264" s="511"/>
      <c r="DC264" s="511"/>
      <c r="DD264" s="511"/>
      <c r="DE264" s="511"/>
      <c r="DF264" s="511"/>
      <c r="DG264" s="511"/>
      <c r="DH264" s="511"/>
      <c r="DI264" s="511"/>
      <c r="DJ264" s="511"/>
      <c r="DK264" s="501">
        <f t="shared" si="40"/>
        <v>116175000</v>
      </c>
      <c r="DL264" s="502">
        <f t="shared" si="41"/>
        <v>0</v>
      </c>
      <c r="DM264" s="503">
        <f t="shared" si="36"/>
        <v>116175000</v>
      </c>
      <c r="DN264" s="404">
        <f t="shared" si="42"/>
        <v>-1452513720</v>
      </c>
      <c r="DO264" s="404">
        <f t="shared" si="38"/>
        <v>0</v>
      </c>
      <c r="DY264" s="504"/>
    </row>
    <row r="265" spans="1:129" ht="18" customHeight="1" x14ac:dyDescent="0.5">
      <c r="A265" s="399" t="str">
        <f t="shared" si="34"/>
        <v>71</v>
      </c>
      <c r="B265" s="493">
        <v>710050</v>
      </c>
      <c r="C265" s="494" t="s">
        <v>1037</v>
      </c>
      <c r="D265" s="506">
        <v>1826040673</v>
      </c>
      <c r="E265" s="495">
        <v>0</v>
      </c>
      <c r="F265" s="507"/>
      <c r="G265" s="507"/>
      <c r="H265" s="507"/>
      <c r="I265" s="507"/>
      <c r="J265" s="507"/>
      <c r="K265" s="508"/>
      <c r="L265" s="508"/>
      <c r="M265" s="508"/>
      <c r="N265" s="508"/>
      <c r="O265" s="508"/>
      <c r="P265" s="508"/>
      <c r="Q265" s="508"/>
      <c r="R265" s="508"/>
      <c r="S265" s="508"/>
      <c r="T265" s="508"/>
      <c r="U265" s="508"/>
      <c r="V265" s="508"/>
      <c r="W265" s="508"/>
      <c r="X265" s="508"/>
      <c r="Y265" s="508"/>
      <c r="Z265" s="508"/>
      <c r="AA265" s="508"/>
      <c r="AB265" s="508"/>
      <c r="AC265" s="508"/>
      <c r="AD265" s="508"/>
      <c r="AE265" s="508"/>
      <c r="AF265" s="508"/>
      <c r="AG265" s="508"/>
      <c r="AH265" s="508"/>
      <c r="AI265" s="508"/>
      <c r="AJ265" s="508"/>
      <c r="AK265" s="508"/>
      <c r="AL265" s="508"/>
      <c r="AM265" s="508"/>
      <c r="AN265" s="508"/>
      <c r="AO265" s="508"/>
      <c r="AP265" s="508"/>
      <c r="AQ265" s="508"/>
      <c r="AR265" s="508"/>
      <c r="AS265" s="508"/>
      <c r="AT265" s="508"/>
      <c r="AU265" s="508"/>
      <c r="AV265" s="508"/>
      <c r="AW265" s="508"/>
      <c r="AX265" s="508"/>
      <c r="AY265" s="508"/>
      <c r="AZ265" s="508"/>
      <c r="BA265" s="508"/>
      <c r="BB265" s="508"/>
      <c r="BC265" s="508"/>
      <c r="BD265" s="508"/>
      <c r="BE265" s="508"/>
      <c r="BF265" s="508"/>
      <c r="BG265" s="508"/>
      <c r="BH265" s="508"/>
      <c r="BI265" s="508"/>
      <c r="BJ265" s="508"/>
      <c r="BK265" s="508"/>
      <c r="BL265" s="508"/>
      <c r="BM265" s="508"/>
      <c r="BN265" s="508"/>
      <c r="BO265" s="508"/>
      <c r="BP265" s="508"/>
      <c r="BQ265" s="508"/>
      <c r="BR265" s="508"/>
      <c r="BS265" s="508"/>
      <c r="BT265" s="508"/>
      <c r="BU265" s="508"/>
      <c r="BV265" s="508"/>
      <c r="BW265" s="508"/>
      <c r="BX265" s="508"/>
      <c r="BY265" s="508"/>
      <c r="BZ265" s="508"/>
      <c r="CA265" s="508"/>
      <c r="CB265" s="508"/>
      <c r="CC265" s="508"/>
      <c r="CD265" s="508"/>
      <c r="CE265" s="508"/>
      <c r="CF265" s="508"/>
      <c r="CG265" s="508"/>
      <c r="CH265" s="508"/>
      <c r="CI265" s="508"/>
      <c r="CJ265" s="508"/>
      <c r="CK265" s="508"/>
      <c r="CL265" s="508"/>
      <c r="CM265" s="508"/>
      <c r="CN265" s="508"/>
      <c r="CO265" s="508"/>
      <c r="CP265" s="508"/>
      <c r="CQ265" s="508">
        <f>+D265</f>
        <v>1826040673</v>
      </c>
      <c r="CR265" s="508"/>
      <c r="CS265" s="508"/>
      <c r="CT265" s="508"/>
      <c r="CU265" s="508"/>
      <c r="CV265" s="508"/>
      <c r="CW265" s="508"/>
      <c r="CX265" s="509"/>
      <c r="CY265" s="509"/>
      <c r="CZ265" s="509"/>
      <c r="DA265" s="510"/>
      <c r="DB265" s="511"/>
      <c r="DC265" s="511"/>
      <c r="DD265" s="511"/>
      <c r="DE265" s="511"/>
      <c r="DF265" s="511"/>
      <c r="DG265" s="511"/>
      <c r="DH265" s="511"/>
      <c r="DI265" s="511"/>
      <c r="DJ265" s="511"/>
      <c r="DK265" s="501">
        <f t="shared" si="40"/>
        <v>1826040673</v>
      </c>
      <c r="DL265" s="502">
        <f t="shared" si="41"/>
        <v>0</v>
      </c>
      <c r="DM265" s="503">
        <f t="shared" si="36"/>
        <v>1826040673</v>
      </c>
      <c r="DN265" s="404">
        <f t="shared" si="42"/>
        <v>-1399228908</v>
      </c>
      <c r="DO265" s="404">
        <f t="shared" si="38"/>
        <v>0</v>
      </c>
      <c r="DY265" s="504"/>
    </row>
    <row r="266" spans="1:129" ht="18" customHeight="1" x14ac:dyDescent="0.5">
      <c r="A266" s="399" t="str">
        <f t="shared" si="34"/>
        <v>71</v>
      </c>
      <c r="B266" s="493">
        <v>710055</v>
      </c>
      <c r="C266" s="494" t="s">
        <v>118</v>
      </c>
      <c r="D266" s="506">
        <v>346192000</v>
      </c>
      <c r="E266" s="495">
        <v>0</v>
      </c>
      <c r="F266" s="507"/>
      <c r="G266" s="507"/>
      <c r="H266" s="507"/>
      <c r="I266" s="507"/>
      <c r="J266" s="507"/>
      <c r="K266" s="508"/>
      <c r="L266" s="508"/>
      <c r="M266" s="508"/>
      <c r="N266" s="508"/>
      <c r="O266" s="508"/>
      <c r="P266" s="508"/>
      <c r="Q266" s="508"/>
      <c r="R266" s="508"/>
      <c r="S266" s="508"/>
      <c r="T266" s="508"/>
      <c r="U266" s="508"/>
      <c r="V266" s="508"/>
      <c r="W266" s="508"/>
      <c r="X266" s="508"/>
      <c r="Y266" s="508"/>
      <c r="Z266" s="508"/>
      <c r="AA266" s="508"/>
      <c r="AB266" s="508"/>
      <c r="AC266" s="508"/>
      <c r="AD266" s="508"/>
      <c r="AE266" s="508"/>
      <c r="AF266" s="508"/>
      <c r="AG266" s="508"/>
      <c r="AH266" s="508"/>
      <c r="AI266" s="508"/>
      <c r="AJ266" s="508"/>
      <c r="AK266" s="508"/>
      <c r="AL266" s="508"/>
      <c r="AM266" s="508"/>
      <c r="AN266" s="508"/>
      <c r="AO266" s="508"/>
      <c r="AP266" s="508"/>
      <c r="AQ266" s="508"/>
      <c r="AR266" s="508"/>
      <c r="AS266" s="508"/>
      <c r="AT266" s="508"/>
      <c r="AU266" s="508"/>
      <c r="AV266" s="508"/>
      <c r="AW266" s="508"/>
      <c r="AX266" s="508"/>
      <c r="AY266" s="508"/>
      <c r="AZ266" s="508"/>
      <c r="BA266" s="508"/>
      <c r="BB266" s="508"/>
      <c r="BC266" s="508"/>
      <c r="BD266" s="508"/>
      <c r="BE266" s="508"/>
      <c r="BF266" s="508"/>
      <c r="BG266" s="508"/>
      <c r="BH266" s="508"/>
      <c r="BI266" s="508"/>
      <c r="BJ266" s="508"/>
      <c r="BK266" s="508"/>
      <c r="BL266" s="508"/>
      <c r="BM266" s="508"/>
      <c r="BN266" s="508"/>
      <c r="BO266" s="508"/>
      <c r="BP266" s="508"/>
      <c r="BQ266" s="508"/>
      <c r="BR266" s="508"/>
      <c r="BS266" s="508"/>
      <c r="BT266" s="508"/>
      <c r="BU266" s="508"/>
      <c r="BV266" s="508"/>
      <c r="BW266" s="508"/>
      <c r="BX266" s="508"/>
      <c r="BY266" s="508"/>
      <c r="BZ266" s="508"/>
      <c r="CA266" s="508"/>
      <c r="CB266" s="508"/>
      <c r="CC266" s="508"/>
      <c r="CD266" s="508"/>
      <c r="CE266" s="508"/>
      <c r="CF266" s="508"/>
      <c r="CG266" s="508"/>
      <c r="CH266" s="508"/>
      <c r="CI266" s="508"/>
      <c r="CJ266" s="508"/>
      <c r="CK266" s="508"/>
      <c r="CL266" s="508"/>
      <c r="CM266" s="508"/>
      <c r="CN266" s="508"/>
      <c r="CO266" s="508"/>
      <c r="CP266" s="508"/>
      <c r="CQ266" s="508">
        <f>D266</f>
        <v>346192000</v>
      </c>
      <c r="CR266" s="508"/>
      <c r="CS266" s="508"/>
      <c r="CT266" s="508"/>
      <c r="CU266" s="508"/>
      <c r="CV266" s="508"/>
      <c r="CW266" s="508"/>
      <c r="CX266" s="509"/>
      <c r="CY266" s="509"/>
      <c r="CZ266" s="509"/>
      <c r="DA266" s="510"/>
      <c r="DB266" s="511"/>
      <c r="DC266" s="511"/>
      <c r="DD266" s="511"/>
      <c r="DE266" s="511"/>
      <c r="DF266" s="511"/>
      <c r="DG266" s="511"/>
      <c r="DH266" s="511"/>
      <c r="DI266" s="511"/>
      <c r="DJ266" s="511"/>
      <c r="DK266" s="501">
        <f t="shared" si="40"/>
        <v>346192000</v>
      </c>
      <c r="DL266" s="502">
        <f t="shared" si="41"/>
        <v>0</v>
      </c>
      <c r="DM266" s="503">
        <f t="shared" si="36"/>
        <v>346192000</v>
      </c>
      <c r="DN266" s="404">
        <f t="shared" si="42"/>
        <v>-71715133665</v>
      </c>
      <c r="DO266" s="404">
        <f t="shared" si="38"/>
        <v>0</v>
      </c>
      <c r="DY266" s="504"/>
    </row>
    <row r="267" spans="1:129" ht="18" customHeight="1" x14ac:dyDescent="0.5">
      <c r="A267" s="399" t="str">
        <f t="shared" si="34"/>
        <v>72</v>
      </c>
      <c r="B267" s="493">
        <v>720001</v>
      </c>
      <c r="C267" s="494" t="s">
        <v>994</v>
      </c>
      <c r="D267" s="506">
        <v>9716783819</v>
      </c>
      <c r="E267" s="495">
        <v>0</v>
      </c>
      <c r="F267" s="507"/>
      <c r="G267" s="507"/>
      <c r="H267" s="507"/>
      <c r="I267" s="507"/>
      <c r="J267" s="507"/>
      <c r="K267" s="508"/>
      <c r="L267" s="508"/>
      <c r="M267" s="508"/>
      <c r="N267" s="508"/>
      <c r="O267" s="508"/>
      <c r="P267" s="508"/>
      <c r="Q267" s="508"/>
      <c r="R267" s="508"/>
      <c r="S267" s="508"/>
      <c r="T267" s="508"/>
      <c r="U267" s="508"/>
      <c r="V267" s="508"/>
      <c r="W267" s="508"/>
      <c r="X267" s="508"/>
      <c r="Y267" s="508"/>
      <c r="Z267" s="508"/>
      <c r="AA267" s="508"/>
      <c r="AB267" s="508"/>
      <c r="AC267" s="508"/>
      <c r="AD267" s="508"/>
      <c r="AE267" s="508"/>
      <c r="AF267" s="508"/>
      <c r="AG267" s="508"/>
      <c r="AH267" s="508"/>
      <c r="AI267" s="508"/>
      <c r="AJ267" s="508"/>
      <c r="AK267" s="508"/>
      <c r="AL267" s="508"/>
      <c r="AM267" s="508"/>
      <c r="AN267" s="508"/>
      <c r="AO267" s="508"/>
      <c r="AP267" s="508"/>
      <c r="AQ267" s="508"/>
      <c r="AR267" s="508"/>
      <c r="AS267" s="508"/>
      <c r="AT267" s="508"/>
      <c r="AU267" s="508"/>
      <c r="AV267" s="508"/>
      <c r="AW267" s="508"/>
      <c r="AX267" s="508"/>
      <c r="AY267" s="508"/>
      <c r="AZ267" s="508"/>
      <c r="BA267" s="508"/>
      <c r="BB267" s="508"/>
      <c r="BC267" s="508"/>
      <c r="BD267" s="508"/>
      <c r="BE267" s="508"/>
      <c r="BF267" s="508"/>
      <c r="BG267" s="508"/>
      <c r="BH267" s="508"/>
      <c r="BI267" s="508"/>
      <c r="BJ267" s="508"/>
      <c r="BK267" s="508"/>
      <c r="BL267" s="508"/>
      <c r="BM267" s="508"/>
      <c r="BN267" s="508"/>
      <c r="BO267" s="508"/>
      <c r="BP267" s="508"/>
      <c r="BQ267" s="508"/>
      <c r="BR267" s="508"/>
      <c r="BS267" s="508"/>
      <c r="BT267" s="508"/>
      <c r="BU267" s="508"/>
      <c r="BV267" s="508"/>
      <c r="BW267" s="508"/>
      <c r="BX267" s="508"/>
      <c r="BY267" s="508"/>
      <c r="BZ267" s="508"/>
      <c r="CA267" s="508"/>
      <c r="CB267" s="508"/>
      <c r="CC267" s="508"/>
      <c r="CD267" s="508"/>
      <c r="CE267" s="508"/>
      <c r="CF267" s="508"/>
      <c r="CG267" s="508"/>
      <c r="CH267" s="508"/>
      <c r="CI267" s="508">
        <f t="shared" ref="CI267:CI272" si="43">D267</f>
        <v>9716783819</v>
      </c>
      <c r="CJ267" s="508"/>
      <c r="CK267" s="508"/>
      <c r="CL267" s="508"/>
      <c r="CM267" s="508"/>
      <c r="CN267" s="508"/>
      <c r="CO267" s="508"/>
      <c r="CP267" s="508"/>
      <c r="CQ267" s="508"/>
      <c r="CR267" s="508"/>
      <c r="CS267" s="508"/>
      <c r="CT267" s="508"/>
      <c r="CU267" s="508"/>
      <c r="CV267" s="508"/>
      <c r="CW267" s="508"/>
      <c r="CX267" s="509"/>
      <c r="CY267" s="509"/>
      <c r="CZ267" s="509"/>
      <c r="DA267" s="510"/>
      <c r="DB267" s="511"/>
      <c r="DC267" s="511"/>
      <c r="DD267" s="511"/>
      <c r="DE267" s="511"/>
      <c r="DF267" s="511"/>
      <c r="DG267" s="511"/>
      <c r="DH267" s="511"/>
      <c r="DI267" s="511"/>
      <c r="DJ267" s="511"/>
      <c r="DK267" s="501">
        <f t="shared" si="40"/>
        <v>9716783819</v>
      </c>
      <c r="DL267" s="502">
        <f t="shared" si="41"/>
        <v>0</v>
      </c>
      <c r="DM267" s="503">
        <f t="shared" si="36"/>
        <v>9716783819</v>
      </c>
      <c r="DN267" s="404">
        <f t="shared" si="42"/>
        <v>9541989159</v>
      </c>
      <c r="DO267" s="404">
        <f t="shared" si="38"/>
        <v>0</v>
      </c>
      <c r="DY267" s="504"/>
    </row>
    <row r="268" spans="1:129" ht="18" customHeight="1" x14ac:dyDescent="0.5">
      <c r="A268" s="399" t="str">
        <f t="shared" si="34"/>
        <v>72</v>
      </c>
      <c r="B268" s="493">
        <v>720002</v>
      </c>
      <c r="C268" s="494" t="s">
        <v>995</v>
      </c>
      <c r="D268" s="506">
        <v>18928783785</v>
      </c>
      <c r="E268" s="495">
        <v>0</v>
      </c>
      <c r="F268" s="507"/>
      <c r="G268" s="507"/>
      <c r="H268" s="507"/>
      <c r="I268" s="507"/>
      <c r="J268" s="507"/>
      <c r="K268" s="508"/>
      <c r="L268" s="508"/>
      <c r="M268" s="508"/>
      <c r="N268" s="508"/>
      <c r="O268" s="508"/>
      <c r="P268" s="508"/>
      <c r="Q268" s="508"/>
      <c r="R268" s="508"/>
      <c r="S268" s="508"/>
      <c r="T268" s="508"/>
      <c r="U268" s="508"/>
      <c r="V268" s="508"/>
      <c r="W268" s="508"/>
      <c r="X268" s="508"/>
      <c r="Y268" s="508"/>
      <c r="Z268" s="508"/>
      <c r="AA268" s="508"/>
      <c r="AB268" s="508"/>
      <c r="AC268" s="508"/>
      <c r="AD268" s="508"/>
      <c r="AE268" s="508"/>
      <c r="AF268" s="508"/>
      <c r="AG268" s="508"/>
      <c r="AH268" s="508"/>
      <c r="AI268" s="508"/>
      <c r="AJ268" s="508"/>
      <c r="AK268" s="508"/>
      <c r="AL268" s="508"/>
      <c r="AM268" s="508"/>
      <c r="AN268" s="508"/>
      <c r="AO268" s="508"/>
      <c r="AP268" s="508"/>
      <c r="AQ268" s="508"/>
      <c r="AR268" s="508"/>
      <c r="AS268" s="508"/>
      <c r="AT268" s="508"/>
      <c r="AU268" s="508"/>
      <c r="AV268" s="508"/>
      <c r="AW268" s="508"/>
      <c r="AX268" s="508"/>
      <c r="AY268" s="508"/>
      <c r="AZ268" s="508"/>
      <c r="BA268" s="508"/>
      <c r="BB268" s="508"/>
      <c r="BC268" s="508"/>
      <c r="BD268" s="508"/>
      <c r="BE268" s="508"/>
      <c r="BF268" s="508"/>
      <c r="BG268" s="508"/>
      <c r="BH268" s="508"/>
      <c r="BI268" s="508"/>
      <c r="BJ268" s="508"/>
      <c r="BK268" s="508"/>
      <c r="BL268" s="508"/>
      <c r="BM268" s="508"/>
      <c r="BN268" s="508"/>
      <c r="BO268" s="508"/>
      <c r="BP268" s="508"/>
      <c r="BQ268" s="508"/>
      <c r="BR268" s="508"/>
      <c r="BS268" s="508"/>
      <c r="BT268" s="508"/>
      <c r="BU268" s="508"/>
      <c r="BV268" s="508"/>
      <c r="BW268" s="508"/>
      <c r="BX268" s="508"/>
      <c r="BY268" s="508"/>
      <c r="BZ268" s="508"/>
      <c r="CA268" s="508"/>
      <c r="CB268" s="508"/>
      <c r="CC268" s="508"/>
      <c r="CD268" s="508"/>
      <c r="CE268" s="508"/>
      <c r="CF268" s="508"/>
      <c r="CG268" s="508"/>
      <c r="CH268" s="508"/>
      <c r="CI268" s="508">
        <f t="shared" si="43"/>
        <v>18928783785</v>
      </c>
      <c r="CJ268" s="508"/>
      <c r="CK268" s="508"/>
      <c r="CL268" s="508"/>
      <c r="CM268" s="508"/>
      <c r="CN268" s="508"/>
      <c r="CO268" s="508"/>
      <c r="CP268" s="508"/>
      <c r="CQ268" s="508"/>
      <c r="CR268" s="508"/>
      <c r="CS268" s="508"/>
      <c r="CT268" s="508"/>
      <c r="CU268" s="508"/>
      <c r="CV268" s="508"/>
      <c r="CW268" s="508"/>
      <c r="CX268" s="509"/>
      <c r="CY268" s="509"/>
      <c r="CZ268" s="509"/>
      <c r="DA268" s="510"/>
      <c r="DB268" s="511"/>
      <c r="DC268" s="511"/>
      <c r="DD268" s="511"/>
      <c r="DE268" s="511"/>
      <c r="DF268" s="511"/>
      <c r="DG268" s="511"/>
      <c r="DH268" s="511"/>
      <c r="DI268" s="511"/>
      <c r="DJ268" s="511"/>
      <c r="DK268" s="501">
        <f t="shared" si="40"/>
        <v>18928783785</v>
      </c>
      <c r="DL268" s="502">
        <f t="shared" si="41"/>
        <v>0</v>
      </c>
      <c r="DM268" s="503">
        <f t="shared" si="36"/>
        <v>18928783785</v>
      </c>
      <c r="DN268" s="404">
        <f t="shared" si="42"/>
        <v>18914883785</v>
      </c>
      <c r="DO268" s="404">
        <f t="shared" si="38"/>
        <v>0</v>
      </c>
      <c r="DY268" s="504"/>
    </row>
    <row r="269" spans="1:129" ht="18" customHeight="1" x14ac:dyDescent="0.5">
      <c r="A269" s="399" t="str">
        <f t="shared" si="34"/>
        <v>72</v>
      </c>
      <c r="B269" s="493">
        <v>720003</v>
      </c>
      <c r="C269" s="494" t="s">
        <v>996</v>
      </c>
      <c r="D269" s="506">
        <v>2551032175</v>
      </c>
      <c r="E269" s="495">
        <v>0</v>
      </c>
      <c r="F269" s="507"/>
      <c r="G269" s="507"/>
      <c r="H269" s="507"/>
      <c r="I269" s="507"/>
      <c r="J269" s="507"/>
      <c r="K269" s="508"/>
      <c r="L269" s="508"/>
      <c r="M269" s="508"/>
      <c r="N269" s="508"/>
      <c r="O269" s="508"/>
      <c r="P269" s="508"/>
      <c r="Q269" s="508"/>
      <c r="R269" s="508"/>
      <c r="S269" s="508"/>
      <c r="T269" s="508"/>
      <c r="U269" s="508"/>
      <c r="V269" s="508"/>
      <c r="W269" s="508"/>
      <c r="X269" s="508"/>
      <c r="Y269" s="508"/>
      <c r="Z269" s="508"/>
      <c r="AA269" s="508"/>
      <c r="AB269" s="508"/>
      <c r="AC269" s="508"/>
      <c r="AD269" s="508"/>
      <c r="AE269" s="508"/>
      <c r="AF269" s="508"/>
      <c r="AG269" s="508"/>
      <c r="AH269" s="508"/>
      <c r="AI269" s="508"/>
      <c r="AJ269" s="508"/>
      <c r="AK269" s="508"/>
      <c r="AL269" s="508"/>
      <c r="AM269" s="508"/>
      <c r="AN269" s="508"/>
      <c r="AO269" s="508"/>
      <c r="AP269" s="508"/>
      <c r="AQ269" s="508"/>
      <c r="AR269" s="508"/>
      <c r="AS269" s="508"/>
      <c r="AT269" s="508"/>
      <c r="AU269" s="508"/>
      <c r="AV269" s="508"/>
      <c r="AW269" s="508"/>
      <c r="AX269" s="508"/>
      <c r="AY269" s="508"/>
      <c r="AZ269" s="508"/>
      <c r="BA269" s="508"/>
      <c r="BB269" s="508"/>
      <c r="BC269" s="508"/>
      <c r="BD269" s="508"/>
      <c r="BE269" s="508"/>
      <c r="BF269" s="508"/>
      <c r="BG269" s="508"/>
      <c r="BH269" s="508"/>
      <c r="BI269" s="508"/>
      <c r="BJ269" s="508"/>
      <c r="BK269" s="508"/>
      <c r="BL269" s="508"/>
      <c r="BM269" s="508"/>
      <c r="BN269" s="508"/>
      <c r="BO269" s="508"/>
      <c r="BP269" s="508"/>
      <c r="BQ269" s="508"/>
      <c r="BR269" s="508"/>
      <c r="BS269" s="508"/>
      <c r="BT269" s="508"/>
      <c r="BU269" s="508"/>
      <c r="BV269" s="508"/>
      <c r="BW269" s="508"/>
      <c r="BX269" s="508"/>
      <c r="BY269" s="508"/>
      <c r="BZ269" s="508"/>
      <c r="CA269" s="508"/>
      <c r="CB269" s="508"/>
      <c r="CC269" s="508"/>
      <c r="CD269" s="508"/>
      <c r="CE269" s="508"/>
      <c r="CF269" s="508"/>
      <c r="CG269" s="508"/>
      <c r="CH269" s="508"/>
      <c r="CI269" s="508">
        <f t="shared" si="43"/>
        <v>2551032175</v>
      </c>
      <c r="CJ269" s="508"/>
      <c r="CK269" s="508"/>
      <c r="CL269" s="508"/>
      <c r="CM269" s="508"/>
      <c r="CN269" s="508"/>
      <c r="CO269" s="508"/>
      <c r="CP269" s="508"/>
      <c r="CQ269" s="508"/>
      <c r="CR269" s="508"/>
      <c r="CS269" s="508"/>
      <c r="CT269" s="508"/>
      <c r="CU269" s="508"/>
      <c r="CV269" s="508"/>
      <c r="CW269" s="508"/>
      <c r="CX269" s="509"/>
      <c r="CY269" s="509"/>
      <c r="CZ269" s="509"/>
      <c r="DA269" s="510"/>
      <c r="DB269" s="511"/>
      <c r="DC269" s="511"/>
      <c r="DD269" s="511"/>
      <c r="DE269" s="511"/>
      <c r="DF269" s="511"/>
      <c r="DG269" s="511"/>
      <c r="DH269" s="511"/>
      <c r="DI269" s="511"/>
      <c r="DJ269" s="511"/>
      <c r="DK269" s="501">
        <f t="shared" si="40"/>
        <v>2551032175</v>
      </c>
      <c r="DL269" s="502">
        <f t="shared" si="41"/>
        <v>0</v>
      </c>
      <c r="DM269" s="503">
        <f t="shared" si="36"/>
        <v>2551032175</v>
      </c>
      <c r="DN269" s="404">
        <f t="shared" si="42"/>
        <v>1871032175</v>
      </c>
      <c r="DO269" s="404">
        <f t="shared" si="38"/>
        <v>0</v>
      </c>
      <c r="DY269" s="504"/>
    </row>
    <row r="270" spans="1:129" ht="18" customHeight="1" x14ac:dyDescent="0.5">
      <c r="A270" s="399" t="str">
        <f t="shared" si="34"/>
        <v>72</v>
      </c>
      <c r="B270" s="493">
        <v>720004</v>
      </c>
      <c r="C270" s="494" t="s">
        <v>997</v>
      </c>
      <c r="D270" s="506">
        <v>768230000</v>
      </c>
      <c r="E270" s="495">
        <v>0</v>
      </c>
      <c r="F270" s="507"/>
      <c r="G270" s="507"/>
      <c r="H270" s="507"/>
      <c r="I270" s="547"/>
      <c r="J270" s="572"/>
      <c r="K270" s="508"/>
      <c r="L270" s="508"/>
      <c r="M270" s="508"/>
      <c r="N270" s="508"/>
      <c r="O270" s="508"/>
      <c r="P270" s="508"/>
      <c r="Q270" s="508"/>
      <c r="R270" s="508"/>
      <c r="S270" s="508"/>
      <c r="T270" s="508"/>
      <c r="U270" s="508"/>
      <c r="V270" s="508"/>
      <c r="W270" s="508"/>
      <c r="X270" s="508"/>
      <c r="Y270" s="508"/>
      <c r="Z270" s="508"/>
      <c r="AA270" s="508"/>
      <c r="AB270" s="508"/>
      <c r="AC270" s="508"/>
      <c r="AD270" s="508"/>
      <c r="AE270" s="508"/>
      <c r="AF270" s="508"/>
      <c r="AG270" s="508"/>
      <c r="AH270" s="508"/>
      <c r="AI270" s="508"/>
      <c r="AJ270" s="508"/>
      <c r="AK270" s="508"/>
      <c r="AL270" s="508"/>
      <c r="AM270" s="508"/>
      <c r="AN270" s="508"/>
      <c r="AO270" s="508"/>
      <c r="AP270" s="508"/>
      <c r="AQ270" s="508"/>
      <c r="AR270" s="508"/>
      <c r="AS270" s="508"/>
      <c r="AT270" s="508"/>
      <c r="AU270" s="508"/>
      <c r="AV270" s="508"/>
      <c r="AW270" s="508"/>
      <c r="AX270" s="508"/>
      <c r="AY270" s="508"/>
      <c r="AZ270" s="508"/>
      <c r="BA270" s="508"/>
      <c r="BB270" s="508"/>
      <c r="BC270" s="508"/>
      <c r="BD270" s="508"/>
      <c r="BE270" s="508"/>
      <c r="BF270" s="508"/>
      <c r="BG270" s="508"/>
      <c r="BH270" s="508"/>
      <c r="BI270" s="508"/>
      <c r="BJ270" s="508"/>
      <c r="BK270" s="508"/>
      <c r="BL270" s="508"/>
      <c r="BM270" s="508"/>
      <c r="BN270" s="508"/>
      <c r="BO270" s="508"/>
      <c r="BP270" s="508"/>
      <c r="BQ270" s="508"/>
      <c r="BR270" s="508"/>
      <c r="BS270" s="508"/>
      <c r="BT270" s="508"/>
      <c r="BU270" s="508"/>
      <c r="BV270" s="508"/>
      <c r="BW270" s="508"/>
      <c r="BX270" s="508"/>
      <c r="BY270" s="508"/>
      <c r="BZ270" s="508"/>
      <c r="CA270" s="508"/>
      <c r="CB270" s="508"/>
      <c r="CC270" s="508"/>
      <c r="CD270" s="508"/>
      <c r="CE270" s="508"/>
      <c r="CF270" s="508"/>
      <c r="CG270" s="508"/>
      <c r="CH270" s="508"/>
      <c r="CI270" s="508">
        <f t="shared" si="43"/>
        <v>768230000</v>
      </c>
      <c r="CJ270" s="508"/>
      <c r="CK270" s="508"/>
      <c r="CL270" s="508"/>
      <c r="CM270" s="508"/>
      <c r="CN270" s="508"/>
      <c r="CO270" s="508"/>
      <c r="CP270" s="508"/>
      <c r="CQ270" s="508"/>
      <c r="CR270" s="508"/>
      <c r="CS270" s="508"/>
      <c r="CT270" s="508"/>
      <c r="CU270" s="508"/>
      <c r="CV270" s="508"/>
      <c r="CW270" s="508"/>
      <c r="CX270" s="509"/>
      <c r="CY270" s="509"/>
      <c r="CZ270" s="509"/>
      <c r="DA270" s="510"/>
      <c r="DB270" s="511"/>
      <c r="DC270" s="511"/>
      <c r="DD270" s="511"/>
      <c r="DE270" s="511"/>
      <c r="DF270" s="511"/>
      <c r="DG270" s="511"/>
      <c r="DH270" s="511"/>
      <c r="DI270" s="511"/>
      <c r="DJ270" s="511"/>
      <c r="DK270" s="501">
        <f t="shared" si="40"/>
        <v>768230000</v>
      </c>
      <c r="DL270" s="502">
        <f t="shared" si="41"/>
        <v>0</v>
      </c>
      <c r="DM270" s="503">
        <f t="shared" si="36"/>
        <v>768230000</v>
      </c>
      <c r="DN270" s="404">
        <f t="shared" si="42"/>
        <v>652055000</v>
      </c>
      <c r="DO270" s="404">
        <f t="shared" si="38"/>
        <v>0</v>
      </c>
      <c r="DY270" s="504"/>
    </row>
    <row r="271" spans="1:129" ht="18" customHeight="1" x14ac:dyDescent="0.5">
      <c r="A271" s="399" t="str">
        <f t="shared" si="34"/>
        <v>72</v>
      </c>
      <c r="B271" s="493">
        <v>720005</v>
      </c>
      <c r="C271" s="494" t="s">
        <v>1038</v>
      </c>
      <c r="D271" s="506">
        <v>1502118200</v>
      </c>
      <c r="E271" s="495">
        <v>0</v>
      </c>
      <c r="F271" s="507"/>
      <c r="G271" s="507"/>
      <c r="H271" s="507"/>
      <c r="I271" s="547"/>
      <c r="J271" s="572"/>
      <c r="K271" s="508"/>
      <c r="L271" s="508"/>
      <c r="M271" s="508"/>
      <c r="N271" s="508"/>
      <c r="O271" s="508"/>
      <c r="P271" s="508"/>
      <c r="Q271" s="508"/>
      <c r="R271" s="508"/>
      <c r="S271" s="508"/>
      <c r="T271" s="508"/>
      <c r="U271" s="508"/>
      <c r="V271" s="508"/>
      <c r="W271" s="508"/>
      <c r="X271" s="508"/>
      <c r="Y271" s="508"/>
      <c r="Z271" s="508"/>
      <c r="AA271" s="508"/>
      <c r="AB271" s="508"/>
      <c r="AC271" s="508"/>
      <c r="AD271" s="508"/>
      <c r="AE271" s="508"/>
      <c r="AF271" s="508"/>
      <c r="AG271" s="508"/>
      <c r="AH271" s="508"/>
      <c r="AI271" s="508"/>
      <c r="AJ271" s="508"/>
      <c r="AK271" s="508"/>
      <c r="AL271" s="508"/>
      <c r="AM271" s="508"/>
      <c r="AN271" s="508"/>
      <c r="AO271" s="508"/>
      <c r="AP271" s="508"/>
      <c r="AQ271" s="508"/>
      <c r="AR271" s="508"/>
      <c r="AS271" s="508"/>
      <c r="AT271" s="508"/>
      <c r="AU271" s="508"/>
      <c r="AV271" s="508"/>
      <c r="AW271" s="508"/>
      <c r="AX271" s="508"/>
      <c r="AY271" s="508"/>
      <c r="AZ271" s="508"/>
      <c r="BA271" s="508"/>
      <c r="BB271" s="508"/>
      <c r="BC271" s="508"/>
      <c r="BD271" s="508"/>
      <c r="BE271" s="508"/>
      <c r="BF271" s="508"/>
      <c r="BG271" s="508"/>
      <c r="BH271" s="508"/>
      <c r="BI271" s="508"/>
      <c r="BJ271" s="508"/>
      <c r="BK271" s="508"/>
      <c r="BL271" s="508"/>
      <c r="BM271" s="508"/>
      <c r="BN271" s="508"/>
      <c r="BO271" s="508"/>
      <c r="BP271" s="508"/>
      <c r="BQ271" s="508"/>
      <c r="BR271" s="508"/>
      <c r="BS271" s="508"/>
      <c r="BT271" s="508"/>
      <c r="BU271" s="508"/>
      <c r="BV271" s="508"/>
      <c r="BW271" s="508"/>
      <c r="BX271" s="508"/>
      <c r="BY271" s="508"/>
      <c r="BZ271" s="508"/>
      <c r="CA271" s="508"/>
      <c r="CB271" s="508"/>
      <c r="CC271" s="508"/>
      <c r="CD271" s="508"/>
      <c r="CE271" s="508"/>
      <c r="CF271" s="508"/>
      <c r="CG271" s="508"/>
      <c r="CH271" s="508"/>
      <c r="CI271" s="508">
        <f t="shared" si="43"/>
        <v>1502118200</v>
      </c>
      <c r="CJ271" s="508"/>
      <c r="CK271" s="508"/>
      <c r="CL271" s="508"/>
      <c r="CM271" s="508"/>
      <c r="CN271" s="508"/>
      <c r="CO271" s="508"/>
      <c r="CP271" s="508"/>
      <c r="CQ271" s="508"/>
      <c r="CR271" s="508"/>
      <c r="CS271" s="508"/>
      <c r="CT271" s="508"/>
      <c r="CU271" s="508"/>
      <c r="CV271" s="508"/>
      <c r="CW271" s="508"/>
      <c r="CX271" s="509"/>
      <c r="CY271" s="509"/>
      <c r="CZ271" s="509"/>
      <c r="DA271" s="510"/>
      <c r="DB271" s="511"/>
      <c r="DC271" s="511"/>
      <c r="DD271" s="511"/>
      <c r="DE271" s="511"/>
      <c r="DF271" s="511"/>
      <c r="DG271" s="511"/>
      <c r="DH271" s="511"/>
      <c r="DI271" s="511"/>
      <c r="DJ271" s="511"/>
      <c r="DK271" s="501">
        <f t="shared" si="40"/>
        <v>1502118200</v>
      </c>
      <c r="DL271" s="502">
        <f t="shared" si="41"/>
        <v>0</v>
      </c>
      <c r="DM271" s="503">
        <f t="shared" si="36"/>
        <v>1502118200</v>
      </c>
      <c r="DN271" s="404">
        <f t="shared" si="42"/>
        <v>-323922473</v>
      </c>
      <c r="DO271" s="404">
        <f t="shared" si="38"/>
        <v>0</v>
      </c>
      <c r="DY271" s="504"/>
    </row>
    <row r="272" spans="1:129" ht="18" customHeight="1" x14ac:dyDescent="0.5">
      <c r="A272" s="399" t="str">
        <f t="shared" ref="A272:A336" si="44">LEFT(B272,2)</f>
        <v>72</v>
      </c>
      <c r="B272" s="493">
        <v>720006</v>
      </c>
      <c r="C272" s="494" t="s">
        <v>1039</v>
      </c>
      <c r="D272" s="506">
        <v>56051000</v>
      </c>
      <c r="E272" s="495">
        <v>0</v>
      </c>
      <c r="F272" s="507"/>
      <c r="G272" s="507"/>
      <c r="H272" s="507"/>
      <c r="I272" s="507"/>
      <c r="J272" s="507"/>
      <c r="K272" s="508"/>
      <c r="L272" s="508"/>
      <c r="M272" s="508"/>
      <c r="N272" s="508"/>
      <c r="O272" s="508"/>
      <c r="P272" s="508"/>
      <c r="Q272" s="508"/>
      <c r="R272" s="508"/>
      <c r="S272" s="508"/>
      <c r="T272" s="508"/>
      <c r="U272" s="508"/>
      <c r="V272" s="508"/>
      <c r="W272" s="508"/>
      <c r="X272" s="508"/>
      <c r="Y272" s="508"/>
      <c r="Z272" s="508"/>
      <c r="AA272" s="508"/>
      <c r="AB272" s="508"/>
      <c r="AC272" s="508"/>
      <c r="AD272" s="508"/>
      <c r="AE272" s="508"/>
      <c r="AF272" s="508"/>
      <c r="AG272" s="508"/>
      <c r="AH272" s="508"/>
      <c r="AI272" s="508"/>
      <c r="AJ272" s="508"/>
      <c r="AK272" s="508"/>
      <c r="AL272" s="508"/>
      <c r="AM272" s="508"/>
      <c r="AN272" s="508"/>
      <c r="AO272" s="508"/>
      <c r="AP272" s="508"/>
      <c r="AQ272" s="508"/>
      <c r="AR272" s="508"/>
      <c r="AS272" s="508"/>
      <c r="AT272" s="508"/>
      <c r="AU272" s="508"/>
      <c r="AV272" s="508"/>
      <c r="AW272" s="508"/>
      <c r="AX272" s="508"/>
      <c r="AY272" s="508"/>
      <c r="AZ272" s="508"/>
      <c r="BA272" s="508"/>
      <c r="BB272" s="508"/>
      <c r="BC272" s="508"/>
      <c r="BD272" s="508"/>
      <c r="BE272" s="508"/>
      <c r="BF272" s="508"/>
      <c r="BG272" s="508"/>
      <c r="BH272" s="508"/>
      <c r="BI272" s="508"/>
      <c r="BJ272" s="508"/>
      <c r="BK272" s="508"/>
      <c r="BL272" s="508"/>
      <c r="BM272" s="508"/>
      <c r="BN272" s="508"/>
      <c r="BO272" s="508"/>
      <c r="BP272" s="508"/>
      <c r="BQ272" s="508"/>
      <c r="BR272" s="508"/>
      <c r="BS272" s="508"/>
      <c r="BT272" s="508"/>
      <c r="BU272" s="508"/>
      <c r="BV272" s="508"/>
      <c r="BW272" s="508"/>
      <c r="BX272" s="508"/>
      <c r="BY272" s="508"/>
      <c r="BZ272" s="508"/>
      <c r="CA272" s="508"/>
      <c r="CB272" s="508"/>
      <c r="CC272" s="508"/>
      <c r="CD272" s="508"/>
      <c r="CE272" s="508"/>
      <c r="CF272" s="508"/>
      <c r="CG272" s="508"/>
      <c r="CH272" s="508"/>
      <c r="CI272" s="508">
        <f t="shared" si="43"/>
        <v>56051000</v>
      </c>
      <c r="CJ272" s="508"/>
      <c r="CK272" s="508"/>
      <c r="CL272" s="508"/>
      <c r="CM272" s="508"/>
      <c r="CN272" s="508"/>
      <c r="CO272" s="508"/>
      <c r="CP272" s="508"/>
      <c r="CQ272" s="508"/>
      <c r="CR272" s="508"/>
      <c r="CS272" s="508"/>
      <c r="CT272" s="508"/>
      <c r="CU272" s="508"/>
      <c r="CV272" s="508"/>
      <c r="CW272" s="508"/>
      <c r="CX272" s="509"/>
      <c r="CY272" s="509"/>
      <c r="CZ272" s="509"/>
      <c r="DA272" s="510"/>
      <c r="DB272" s="511"/>
      <c r="DC272" s="511"/>
      <c r="DD272" s="511"/>
      <c r="DE272" s="511"/>
      <c r="DF272" s="511"/>
      <c r="DG272" s="511"/>
      <c r="DH272" s="511"/>
      <c r="DI272" s="511"/>
      <c r="DJ272" s="511"/>
      <c r="DK272" s="501">
        <f t="shared" si="40"/>
        <v>56051000</v>
      </c>
      <c r="DL272" s="502">
        <f t="shared" si="41"/>
        <v>0</v>
      </c>
      <c r="DM272" s="503">
        <f t="shared" si="36"/>
        <v>56051000</v>
      </c>
      <c r="DN272" s="404">
        <f t="shared" si="42"/>
        <v>-290141000</v>
      </c>
      <c r="DO272" s="404">
        <f t="shared" si="38"/>
        <v>0</v>
      </c>
      <c r="DY272" s="504"/>
    </row>
    <row r="273" spans="1:129" ht="18" customHeight="1" x14ac:dyDescent="0.5">
      <c r="A273" s="399" t="str">
        <f t="shared" si="44"/>
        <v>72</v>
      </c>
      <c r="B273" s="493">
        <v>720007</v>
      </c>
      <c r="C273" s="494" t="s">
        <v>1040</v>
      </c>
      <c r="D273" s="506">
        <v>440511500</v>
      </c>
      <c r="E273" s="495">
        <v>0</v>
      </c>
      <c r="F273" s="507"/>
      <c r="G273" s="507"/>
      <c r="H273" s="507"/>
      <c r="I273" s="507"/>
      <c r="J273" s="507"/>
      <c r="K273" s="508"/>
      <c r="L273" s="508"/>
      <c r="M273" s="508"/>
      <c r="N273" s="508"/>
      <c r="O273" s="508"/>
      <c r="P273" s="508"/>
      <c r="Q273" s="508"/>
      <c r="R273" s="508"/>
      <c r="S273" s="508"/>
      <c r="T273" s="508"/>
      <c r="U273" s="508"/>
      <c r="V273" s="508"/>
      <c r="W273" s="508"/>
      <c r="X273" s="508"/>
      <c r="Y273" s="508"/>
      <c r="Z273" s="508"/>
      <c r="AA273" s="508"/>
      <c r="AB273" s="508"/>
      <c r="AC273" s="508"/>
      <c r="AD273" s="508"/>
      <c r="AE273" s="508"/>
      <c r="AF273" s="508"/>
      <c r="AG273" s="508"/>
      <c r="AH273" s="508"/>
      <c r="AI273" s="508"/>
      <c r="AJ273" s="508"/>
      <c r="AK273" s="508"/>
      <c r="AL273" s="508"/>
      <c r="AM273" s="508"/>
      <c r="AN273" s="508"/>
      <c r="AO273" s="508"/>
      <c r="AP273" s="508"/>
      <c r="AQ273" s="508"/>
      <c r="AR273" s="508"/>
      <c r="AS273" s="508"/>
      <c r="AT273" s="508"/>
      <c r="AU273" s="508"/>
      <c r="AV273" s="508"/>
      <c r="AW273" s="508"/>
      <c r="AX273" s="508"/>
      <c r="AY273" s="508"/>
      <c r="AZ273" s="508"/>
      <c r="BA273" s="508"/>
      <c r="BB273" s="508"/>
      <c r="BC273" s="508"/>
      <c r="BD273" s="508"/>
      <c r="BE273" s="508"/>
      <c r="BF273" s="508"/>
      <c r="BG273" s="508"/>
      <c r="BH273" s="508"/>
      <c r="BI273" s="508"/>
      <c r="BJ273" s="508"/>
      <c r="BK273" s="508"/>
      <c r="BL273" s="508"/>
      <c r="BM273" s="508"/>
      <c r="BN273" s="508"/>
      <c r="BO273" s="508"/>
      <c r="BP273" s="508"/>
      <c r="BQ273" s="508"/>
      <c r="BR273" s="508"/>
      <c r="BS273" s="508"/>
      <c r="BT273" s="508"/>
      <c r="BU273" s="508"/>
      <c r="BV273" s="508"/>
      <c r="BW273" s="508"/>
      <c r="BX273" s="508"/>
      <c r="BY273" s="508"/>
      <c r="BZ273" s="508"/>
      <c r="CA273" s="508"/>
      <c r="CB273" s="508"/>
      <c r="CC273" s="508"/>
      <c r="CD273" s="508"/>
      <c r="CE273" s="508"/>
      <c r="CF273" s="508"/>
      <c r="CG273" s="508"/>
      <c r="CH273" s="508"/>
      <c r="CI273" s="508"/>
      <c r="CJ273" s="508"/>
      <c r="CK273" s="508"/>
      <c r="CL273" s="508"/>
      <c r="CM273" s="508"/>
      <c r="CN273" s="508"/>
      <c r="CO273" s="508"/>
      <c r="CP273" s="508"/>
      <c r="CQ273" s="508">
        <f>D273</f>
        <v>440511500</v>
      </c>
      <c r="CR273" s="508"/>
      <c r="CS273" s="508"/>
      <c r="CT273" s="508"/>
      <c r="CU273" s="508"/>
      <c r="CV273" s="508"/>
      <c r="CW273" s="508"/>
      <c r="CX273" s="509"/>
      <c r="CY273" s="509"/>
      <c r="CZ273" s="509"/>
      <c r="DA273" s="510"/>
      <c r="DB273" s="511"/>
      <c r="DC273" s="511"/>
      <c r="DD273" s="511"/>
      <c r="DE273" s="511"/>
      <c r="DF273" s="511"/>
      <c r="DG273" s="511"/>
      <c r="DH273" s="511"/>
      <c r="DI273" s="511"/>
      <c r="DJ273" s="511"/>
      <c r="DK273" s="501">
        <f t="shared" si="40"/>
        <v>440511500</v>
      </c>
      <c r="DL273" s="502">
        <f t="shared" si="41"/>
        <v>0</v>
      </c>
      <c r="DM273" s="503">
        <f t="shared" si="36"/>
        <v>440511500</v>
      </c>
      <c r="DN273" s="404">
        <f t="shared" si="42"/>
        <v>-9276272319</v>
      </c>
      <c r="DO273" s="404">
        <f t="shared" si="38"/>
        <v>0</v>
      </c>
      <c r="DY273" s="504"/>
    </row>
    <row r="274" spans="1:129" ht="18" customHeight="1" x14ac:dyDescent="0.5">
      <c r="A274" s="399" t="str">
        <f t="shared" si="44"/>
        <v>72</v>
      </c>
      <c r="B274" s="493">
        <v>720008</v>
      </c>
      <c r="C274" s="494" t="s">
        <v>1022</v>
      </c>
      <c r="D274" s="523">
        <v>77936442743</v>
      </c>
      <c r="E274" s="495">
        <v>0</v>
      </c>
      <c r="F274" s="507"/>
      <c r="G274" s="507"/>
      <c r="H274" s="507"/>
      <c r="I274" s="507"/>
      <c r="J274" s="507"/>
      <c r="K274" s="508"/>
      <c r="L274" s="508"/>
      <c r="M274" s="508"/>
      <c r="N274" s="508"/>
      <c r="O274" s="508"/>
      <c r="P274" s="508"/>
      <c r="Q274" s="508"/>
      <c r="R274" s="508"/>
      <c r="S274" s="508"/>
      <c r="T274" s="508"/>
      <c r="U274" s="508"/>
      <c r="V274" s="508"/>
      <c r="W274" s="508"/>
      <c r="X274" s="508"/>
      <c r="Y274" s="508"/>
      <c r="Z274" s="508"/>
      <c r="AA274" s="508"/>
      <c r="AB274" s="508"/>
      <c r="AC274" s="508"/>
      <c r="AD274" s="508"/>
      <c r="AE274" s="508"/>
      <c r="AF274" s="508"/>
      <c r="AG274" s="508"/>
      <c r="AH274" s="508"/>
      <c r="AI274" s="508"/>
      <c r="AJ274" s="508"/>
      <c r="AK274" s="508"/>
      <c r="AL274" s="508"/>
      <c r="AM274" s="508"/>
      <c r="AN274" s="508"/>
      <c r="AO274" s="508"/>
      <c r="AP274" s="508"/>
      <c r="AQ274" s="508"/>
      <c r="AR274" s="508"/>
      <c r="AS274" s="508"/>
      <c r="AT274" s="508"/>
      <c r="AU274" s="508"/>
      <c r="AV274" s="508"/>
      <c r="AW274" s="508"/>
      <c r="AX274" s="508"/>
      <c r="AY274" s="508"/>
      <c r="AZ274" s="508"/>
      <c r="BA274" s="508"/>
      <c r="BB274" s="508"/>
      <c r="BC274" s="508"/>
      <c r="BD274" s="508"/>
      <c r="BE274" s="508"/>
      <c r="BF274" s="508"/>
      <c r="BG274" s="508"/>
      <c r="BH274" s="508"/>
      <c r="BI274" s="508"/>
      <c r="BJ274" s="508"/>
      <c r="BK274" s="508"/>
      <c r="BL274" s="508"/>
      <c r="BM274" s="508"/>
      <c r="BN274" s="508"/>
      <c r="BO274" s="508"/>
      <c r="BP274" s="508"/>
      <c r="BQ274" s="508"/>
      <c r="BR274" s="508"/>
      <c r="BS274" s="508"/>
      <c r="BT274" s="508"/>
      <c r="BU274" s="508"/>
      <c r="BV274" s="508"/>
      <c r="BW274" s="508"/>
      <c r="BX274" s="508"/>
      <c r="BY274" s="508"/>
      <c r="BZ274" s="508"/>
      <c r="CA274" s="508"/>
      <c r="CB274" s="508"/>
      <c r="CC274" s="508"/>
      <c r="CD274" s="508"/>
      <c r="CE274" s="508"/>
      <c r="CF274" s="508"/>
      <c r="CG274" s="508"/>
      <c r="CH274" s="508"/>
      <c r="CI274" s="508"/>
      <c r="CJ274" s="508"/>
      <c r="CK274" s="508"/>
      <c r="CL274" s="508"/>
      <c r="CM274" s="508"/>
      <c r="CN274" s="508"/>
      <c r="CO274" s="508">
        <f>D274</f>
        <v>77936442743</v>
      </c>
      <c r="CP274" s="508"/>
      <c r="CQ274" s="508"/>
      <c r="CR274" s="508"/>
      <c r="CS274" s="508"/>
      <c r="CT274" s="508"/>
      <c r="CU274" s="508"/>
      <c r="CV274" s="508"/>
      <c r="CW274" s="508"/>
      <c r="CX274" s="509"/>
      <c r="CY274" s="509"/>
      <c r="CZ274" s="509"/>
      <c r="DA274" s="510"/>
      <c r="DB274" s="511"/>
      <c r="DC274" s="511"/>
      <c r="DD274" s="511"/>
      <c r="DE274" s="511"/>
      <c r="DF274" s="511"/>
      <c r="DG274" s="511"/>
      <c r="DH274" s="511"/>
      <c r="DI274" s="511"/>
      <c r="DJ274" s="511"/>
      <c r="DK274" s="501">
        <f t="shared" si="40"/>
        <v>77936442743</v>
      </c>
      <c r="DL274" s="502">
        <f t="shared" si="41"/>
        <v>0</v>
      </c>
      <c r="DM274" s="503">
        <f t="shared" si="36"/>
        <v>77936442743</v>
      </c>
      <c r="DN274" s="404">
        <f t="shared" si="42"/>
        <v>59007658958</v>
      </c>
      <c r="DO274" s="404">
        <f t="shared" si="38"/>
        <v>0</v>
      </c>
      <c r="DY274" s="504"/>
    </row>
    <row r="275" spans="1:129" ht="18" customHeight="1" x14ac:dyDescent="0.5">
      <c r="A275" s="399" t="str">
        <f t="shared" si="44"/>
        <v>72</v>
      </c>
      <c r="B275" s="493">
        <v>720009</v>
      </c>
      <c r="C275" s="494" t="s">
        <v>1041</v>
      </c>
      <c r="D275" s="506">
        <v>16550000</v>
      </c>
      <c r="E275" s="495">
        <v>0</v>
      </c>
      <c r="F275" s="507"/>
      <c r="G275" s="507"/>
      <c r="H275" s="507"/>
      <c r="I275" s="507"/>
      <c r="J275" s="507"/>
      <c r="K275" s="508"/>
      <c r="L275" s="508"/>
      <c r="M275" s="508"/>
      <c r="N275" s="508"/>
      <c r="O275" s="508"/>
      <c r="P275" s="508"/>
      <c r="Q275" s="508"/>
      <c r="R275" s="508"/>
      <c r="S275" s="508"/>
      <c r="T275" s="508"/>
      <c r="U275" s="508"/>
      <c r="V275" s="508"/>
      <c r="W275" s="508"/>
      <c r="X275" s="508"/>
      <c r="Y275" s="508"/>
      <c r="Z275" s="508"/>
      <c r="AA275" s="508"/>
      <c r="AB275" s="508"/>
      <c r="AC275" s="508"/>
      <c r="AD275" s="508"/>
      <c r="AE275" s="508"/>
      <c r="AF275" s="508"/>
      <c r="AG275" s="508"/>
      <c r="AH275" s="508"/>
      <c r="AI275" s="508"/>
      <c r="AJ275" s="508"/>
      <c r="AK275" s="508"/>
      <c r="AL275" s="508"/>
      <c r="AM275" s="508"/>
      <c r="AN275" s="508"/>
      <c r="AO275" s="508"/>
      <c r="AP275" s="508"/>
      <c r="AQ275" s="508"/>
      <c r="AR275" s="508"/>
      <c r="AS275" s="508"/>
      <c r="AT275" s="508"/>
      <c r="AU275" s="508"/>
      <c r="AV275" s="508"/>
      <c r="AW275" s="508"/>
      <c r="AX275" s="508"/>
      <c r="AY275" s="508"/>
      <c r="AZ275" s="508"/>
      <c r="BA275" s="508"/>
      <c r="BB275" s="508"/>
      <c r="BC275" s="508"/>
      <c r="BD275" s="508"/>
      <c r="BE275" s="508"/>
      <c r="BF275" s="508"/>
      <c r="BG275" s="508"/>
      <c r="BH275" s="508"/>
      <c r="BI275" s="508"/>
      <c r="BJ275" s="508"/>
      <c r="BK275" s="508"/>
      <c r="BL275" s="508"/>
      <c r="BM275" s="508"/>
      <c r="BN275" s="508"/>
      <c r="BO275" s="508"/>
      <c r="BP275" s="508"/>
      <c r="BQ275" s="508"/>
      <c r="BR275" s="508"/>
      <c r="BS275" s="508"/>
      <c r="BT275" s="508"/>
      <c r="BU275" s="508"/>
      <c r="BV275" s="508"/>
      <c r="BW275" s="508"/>
      <c r="BX275" s="508"/>
      <c r="BY275" s="508"/>
      <c r="BZ275" s="508"/>
      <c r="CA275" s="508"/>
      <c r="CB275" s="508"/>
      <c r="CC275" s="508"/>
      <c r="CD275" s="508"/>
      <c r="CE275" s="508"/>
      <c r="CF275" s="508"/>
      <c r="CG275" s="508"/>
      <c r="CH275" s="508"/>
      <c r="CI275" s="508"/>
      <c r="CJ275" s="508"/>
      <c r="CK275" s="508"/>
      <c r="CL275" s="508"/>
      <c r="CM275" s="508"/>
      <c r="CN275" s="508"/>
      <c r="CO275" s="508"/>
      <c r="CP275" s="508"/>
      <c r="CQ275" s="508">
        <f>D275</f>
        <v>16550000</v>
      </c>
      <c r="CR275" s="508"/>
      <c r="CS275" s="508"/>
      <c r="CT275" s="508"/>
      <c r="CU275" s="508"/>
      <c r="CV275" s="508"/>
      <c r="CW275" s="508"/>
      <c r="CX275" s="509"/>
      <c r="CY275" s="509"/>
      <c r="CZ275" s="509"/>
      <c r="DA275" s="510"/>
      <c r="DB275" s="511"/>
      <c r="DC275" s="511"/>
      <c r="DD275" s="511"/>
      <c r="DE275" s="511"/>
      <c r="DF275" s="511"/>
      <c r="DG275" s="511"/>
      <c r="DH275" s="511"/>
      <c r="DI275" s="511"/>
      <c r="DJ275" s="511"/>
      <c r="DK275" s="501">
        <f t="shared" si="40"/>
        <v>16550000</v>
      </c>
      <c r="DL275" s="502">
        <f t="shared" si="41"/>
        <v>0</v>
      </c>
      <c r="DM275" s="503">
        <f t="shared" si="36"/>
        <v>16550000</v>
      </c>
      <c r="DN275" s="404">
        <f t="shared" si="42"/>
        <v>-2534482175</v>
      </c>
      <c r="DO275" s="404">
        <f t="shared" si="38"/>
        <v>0</v>
      </c>
      <c r="DY275" s="504"/>
    </row>
    <row r="276" spans="1:129" ht="18" customHeight="1" x14ac:dyDescent="0.5">
      <c r="A276" s="399" t="str">
        <f t="shared" si="44"/>
        <v>72</v>
      </c>
      <c r="B276" s="493">
        <v>720010</v>
      </c>
      <c r="C276" s="494" t="s">
        <v>1042</v>
      </c>
      <c r="D276" s="506">
        <v>1885055644</v>
      </c>
      <c r="E276" s="495">
        <v>0</v>
      </c>
      <c r="F276" s="507"/>
      <c r="G276" s="507"/>
      <c r="H276" s="507"/>
      <c r="I276" s="507"/>
      <c r="J276" s="507"/>
      <c r="K276" s="508"/>
      <c r="L276" s="508"/>
      <c r="M276" s="508"/>
      <c r="N276" s="508"/>
      <c r="O276" s="508"/>
      <c r="P276" s="508"/>
      <c r="Q276" s="508"/>
      <c r="R276" s="508"/>
      <c r="S276" s="508"/>
      <c r="T276" s="508"/>
      <c r="U276" s="508"/>
      <c r="V276" s="508"/>
      <c r="W276" s="508"/>
      <c r="X276" s="508"/>
      <c r="Y276" s="508"/>
      <c r="Z276" s="508"/>
      <c r="AA276" s="508"/>
      <c r="AB276" s="508"/>
      <c r="AC276" s="508"/>
      <c r="AD276" s="508"/>
      <c r="AE276" s="508"/>
      <c r="AF276" s="508"/>
      <c r="AG276" s="508"/>
      <c r="AH276" s="508"/>
      <c r="AI276" s="508"/>
      <c r="AJ276" s="508"/>
      <c r="AK276" s="508"/>
      <c r="AL276" s="508"/>
      <c r="AM276" s="508"/>
      <c r="AN276" s="508"/>
      <c r="AO276" s="508"/>
      <c r="AP276" s="508"/>
      <c r="AQ276" s="508"/>
      <c r="AR276" s="508"/>
      <c r="AS276" s="508"/>
      <c r="AT276" s="508"/>
      <c r="AU276" s="508"/>
      <c r="AV276" s="508"/>
      <c r="AW276" s="508"/>
      <c r="AX276" s="508"/>
      <c r="AY276" s="508"/>
      <c r="AZ276" s="508"/>
      <c r="BA276" s="508"/>
      <c r="BB276" s="508"/>
      <c r="BC276" s="508"/>
      <c r="BD276" s="508"/>
      <c r="BE276" s="508"/>
      <c r="BF276" s="508"/>
      <c r="BG276" s="508"/>
      <c r="BH276" s="508"/>
      <c r="BI276" s="508"/>
      <c r="BJ276" s="508"/>
      <c r="BK276" s="508"/>
      <c r="BL276" s="508"/>
      <c r="BM276" s="508"/>
      <c r="BN276" s="508"/>
      <c r="BO276" s="508"/>
      <c r="BP276" s="508"/>
      <c r="BQ276" s="508"/>
      <c r="BR276" s="508"/>
      <c r="BS276" s="508"/>
      <c r="BT276" s="508"/>
      <c r="BU276" s="508"/>
      <c r="BV276" s="508"/>
      <c r="BW276" s="508"/>
      <c r="BX276" s="508"/>
      <c r="BY276" s="508"/>
      <c r="BZ276" s="508"/>
      <c r="CA276" s="508"/>
      <c r="CB276" s="508"/>
      <c r="CC276" s="508"/>
      <c r="CD276" s="508"/>
      <c r="CE276" s="508"/>
      <c r="CF276" s="508"/>
      <c r="CG276" s="508"/>
      <c r="CH276" s="508"/>
      <c r="CI276" s="508"/>
      <c r="CJ276" s="508"/>
      <c r="CK276" s="508"/>
      <c r="CL276" s="508"/>
      <c r="CM276" s="508"/>
      <c r="CN276" s="508"/>
      <c r="CO276" s="508"/>
      <c r="CP276" s="508"/>
      <c r="CQ276" s="508"/>
      <c r="CR276" s="508"/>
      <c r="CS276" s="508">
        <f>-D276</f>
        <v>-1885055644</v>
      </c>
      <c r="CT276" s="508"/>
      <c r="CU276" s="508"/>
      <c r="CV276" s="508"/>
      <c r="CW276" s="508"/>
      <c r="CX276" s="509"/>
      <c r="CY276" s="509"/>
      <c r="CZ276" s="509"/>
      <c r="DA276" s="510"/>
      <c r="DB276" s="511"/>
      <c r="DC276" s="511"/>
      <c r="DD276" s="511"/>
      <c r="DE276" s="511"/>
      <c r="DF276" s="511"/>
      <c r="DG276" s="511"/>
      <c r="DH276" s="511"/>
      <c r="DI276" s="511"/>
      <c r="DJ276" s="511"/>
      <c r="DK276" s="501">
        <f t="shared" si="40"/>
        <v>-1885055644</v>
      </c>
      <c r="DL276" s="502">
        <f t="shared" si="41"/>
        <v>3770111288</v>
      </c>
      <c r="DM276" s="503">
        <f t="shared" si="36"/>
        <v>-1885055644</v>
      </c>
      <c r="DN276" s="404">
        <f t="shared" si="42"/>
        <v>-2653285644</v>
      </c>
      <c r="DO276" s="404">
        <f t="shared" si="38"/>
        <v>3770111288</v>
      </c>
      <c r="DY276" s="504"/>
    </row>
    <row r="277" spans="1:129" ht="18" customHeight="1" x14ac:dyDescent="0.5">
      <c r="A277" s="399" t="str">
        <f t="shared" si="44"/>
        <v>72</v>
      </c>
      <c r="B277" s="493">
        <v>720011</v>
      </c>
      <c r="C277" s="494" t="s">
        <v>1043</v>
      </c>
      <c r="D277" s="506">
        <v>0</v>
      </c>
      <c r="E277" s="495">
        <v>0</v>
      </c>
      <c r="F277" s="507"/>
      <c r="G277" s="507"/>
      <c r="H277" s="507"/>
      <c r="I277" s="507"/>
      <c r="J277" s="507"/>
      <c r="K277" s="508"/>
      <c r="L277" s="508"/>
      <c r="M277" s="508"/>
      <c r="N277" s="508"/>
      <c r="O277" s="508"/>
      <c r="P277" s="508"/>
      <c r="Q277" s="508"/>
      <c r="R277" s="508"/>
      <c r="S277" s="508"/>
      <c r="T277" s="508"/>
      <c r="U277" s="508"/>
      <c r="V277" s="508"/>
      <c r="W277" s="508"/>
      <c r="X277" s="508"/>
      <c r="Y277" s="508"/>
      <c r="Z277" s="508"/>
      <c r="AA277" s="508"/>
      <c r="AB277" s="508"/>
      <c r="AC277" s="508"/>
      <c r="AD277" s="508"/>
      <c r="AE277" s="508"/>
      <c r="AF277" s="508"/>
      <c r="AG277" s="508"/>
      <c r="AH277" s="508"/>
      <c r="AI277" s="508"/>
      <c r="AJ277" s="508"/>
      <c r="AK277" s="508"/>
      <c r="AL277" s="508"/>
      <c r="AM277" s="508"/>
      <c r="AN277" s="508"/>
      <c r="AO277" s="508"/>
      <c r="AP277" s="508"/>
      <c r="AQ277" s="508"/>
      <c r="AR277" s="508"/>
      <c r="AS277" s="508"/>
      <c r="AT277" s="508"/>
      <c r="AU277" s="508"/>
      <c r="AV277" s="508"/>
      <c r="AW277" s="508"/>
      <c r="AX277" s="508"/>
      <c r="AY277" s="508"/>
      <c r="AZ277" s="508"/>
      <c r="BA277" s="508"/>
      <c r="BB277" s="508"/>
      <c r="BC277" s="508"/>
      <c r="BD277" s="508"/>
      <c r="BE277" s="508"/>
      <c r="BF277" s="508"/>
      <c r="BG277" s="508"/>
      <c r="BH277" s="508"/>
      <c r="BI277" s="508"/>
      <c r="BJ277" s="508"/>
      <c r="BK277" s="508"/>
      <c r="BL277" s="508"/>
      <c r="BM277" s="508"/>
      <c r="BN277" s="508"/>
      <c r="BO277" s="508"/>
      <c r="BP277" s="508"/>
      <c r="BQ277" s="508"/>
      <c r="BR277" s="508"/>
      <c r="BS277" s="508"/>
      <c r="BT277" s="508"/>
      <c r="BU277" s="508"/>
      <c r="BV277" s="508"/>
      <c r="BW277" s="508"/>
      <c r="BX277" s="508"/>
      <c r="BY277" s="508"/>
      <c r="BZ277" s="508"/>
      <c r="CA277" s="508"/>
      <c r="CB277" s="508"/>
      <c r="CC277" s="508"/>
      <c r="CD277" s="508"/>
      <c r="CE277" s="508"/>
      <c r="CF277" s="508"/>
      <c r="CG277" s="508"/>
      <c r="CH277" s="508"/>
      <c r="CI277" s="508"/>
      <c r="CJ277" s="508"/>
      <c r="CK277" s="508"/>
      <c r="CL277" s="508"/>
      <c r="CM277" s="508"/>
      <c r="CN277" s="508">
        <f>D277-E277</f>
        <v>0</v>
      </c>
      <c r="CO277" s="508"/>
      <c r="CP277" s="508"/>
      <c r="CQ277" s="508"/>
      <c r="CR277" s="508"/>
      <c r="CS277" s="508"/>
      <c r="CT277" s="508"/>
      <c r="CU277" s="508"/>
      <c r="CV277" s="508"/>
      <c r="CW277" s="508"/>
      <c r="CX277" s="509"/>
      <c r="CY277" s="509"/>
      <c r="CZ277" s="509"/>
      <c r="DA277" s="510"/>
      <c r="DB277" s="511"/>
      <c r="DC277" s="511"/>
      <c r="DD277" s="511"/>
      <c r="DE277" s="511"/>
      <c r="DF277" s="511"/>
      <c r="DG277" s="511"/>
      <c r="DH277" s="511"/>
      <c r="DI277" s="511"/>
      <c r="DJ277" s="511"/>
      <c r="DK277" s="501">
        <f t="shared" si="40"/>
        <v>0</v>
      </c>
      <c r="DL277" s="502">
        <f t="shared" si="41"/>
        <v>0</v>
      </c>
      <c r="DM277" s="503">
        <f t="shared" si="36"/>
        <v>0</v>
      </c>
      <c r="DN277" s="404">
        <f t="shared" si="42"/>
        <v>-1502118200</v>
      </c>
      <c r="DO277" s="404">
        <f t="shared" si="38"/>
        <v>0</v>
      </c>
      <c r="DY277" s="504"/>
    </row>
    <row r="278" spans="1:129" ht="18" customHeight="1" x14ac:dyDescent="0.5">
      <c r="A278" s="399" t="str">
        <f t="shared" si="44"/>
        <v>72</v>
      </c>
      <c r="B278" s="493">
        <v>720012</v>
      </c>
      <c r="C278" s="494" t="s">
        <v>1044</v>
      </c>
      <c r="D278" s="506">
        <v>1640319872</v>
      </c>
      <c r="E278" s="495">
        <v>0</v>
      </c>
      <c r="F278" s="507"/>
      <c r="G278" s="507"/>
      <c r="H278" s="507"/>
      <c r="I278" s="507"/>
      <c r="J278" s="507"/>
      <c r="K278" s="508"/>
      <c r="L278" s="508"/>
      <c r="M278" s="508"/>
      <c r="N278" s="508"/>
      <c r="O278" s="508"/>
      <c r="P278" s="508"/>
      <c r="Q278" s="508"/>
      <c r="R278" s="508"/>
      <c r="S278" s="508"/>
      <c r="T278" s="508"/>
      <c r="U278" s="508"/>
      <c r="V278" s="508"/>
      <c r="W278" s="508"/>
      <c r="X278" s="508"/>
      <c r="Y278" s="508"/>
      <c r="Z278" s="508"/>
      <c r="AA278" s="508"/>
      <c r="AB278" s="508"/>
      <c r="AC278" s="508"/>
      <c r="AD278" s="508"/>
      <c r="AE278" s="508"/>
      <c r="AF278" s="508"/>
      <c r="AG278" s="508"/>
      <c r="AH278" s="508"/>
      <c r="AI278" s="508"/>
      <c r="AJ278" s="508"/>
      <c r="AK278" s="508"/>
      <c r="AL278" s="508"/>
      <c r="AM278" s="508"/>
      <c r="AN278" s="508"/>
      <c r="AO278" s="508"/>
      <c r="AP278" s="508"/>
      <c r="AQ278" s="508"/>
      <c r="AR278" s="508"/>
      <c r="AS278" s="508"/>
      <c r="AT278" s="508"/>
      <c r="AU278" s="508"/>
      <c r="AV278" s="508"/>
      <c r="AW278" s="508"/>
      <c r="AX278" s="508"/>
      <c r="AY278" s="508"/>
      <c r="AZ278" s="508"/>
      <c r="BA278" s="508"/>
      <c r="BB278" s="508"/>
      <c r="BC278" s="508"/>
      <c r="BD278" s="508"/>
      <c r="BE278" s="508"/>
      <c r="BF278" s="508"/>
      <c r="BG278" s="508"/>
      <c r="BH278" s="508"/>
      <c r="BI278" s="508"/>
      <c r="BJ278" s="508"/>
      <c r="BK278" s="508"/>
      <c r="BL278" s="508"/>
      <c r="BM278" s="508"/>
      <c r="BN278" s="508"/>
      <c r="BO278" s="508"/>
      <c r="BP278" s="508"/>
      <c r="BQ278" s="508"/>
      <c r="BR278" s="508"/>
      <c r="BS278" s="508"/>
      <c r="BT278" s="508"/>
      <c r="BU278" s="508"/>
      <c r="BV278" s="508"/>
      <c r="BW278" s="508"/>
      <c r="BX278" s="508"/>
      <c r="BY278" s="508"/>
      <c r="BZ278" s="508"/>
      <c r="CA278" s="508"/>
      <c r="CB278" s="508"/>
      <c r="CC278" s="508"/>
      <c r="CD278" s="508"/>
      <c r="CE278" s="508"/>
      <c r="CF278" s="508"/>
      <c r="CG278" s="508"/>
      <c r="CH278" s="508"/>
      <c r="CI278" s="508"/>
      <c r="CJ278" s="508"/>
      <c r="CK278" s="508"/>
      <c r="CL278" s="508"/>
      <c r="CM278" s="508"/>
      <c r="CN278" s="508">
        <f>D278-E278</f>
        <v>1640319872</v>
      </c>
      <c r="CO278" s="508"/>
      <c r="CP278" s="508"/>
      <c r="CQ278" s="508"/>
      <c r="CR278" s="508"/>
      <c r="CS278" s="508"/>
      <c r="CT278" s="508"/>
      <c r="CU278" s="508"/>
      <c r="CV278" s="508"/>
      <c r="CW278" s="508"/>
      <c r="CX278" s="509"/>
      <c r="CY278" s="509"/>
      <c r="CZ278" s="509"/>
      <c r="DA278" s="510"/>
      <c r="DB278" s="511"/>
      <c r="DC278" s="511"/>
      <c r="DD278" s="511"/>
      <c r="DE278" s="511"/>
      <c r="DF278" s="511"/>
      <c r="DG278" s="511"/>
      <c r="DH278" s="511"/>
      <c r="DI278" s="511"/>
      <c r="DJ278" s="511"/>
      <c r="DK278" s="501">
        <f t="shared" si="40"/>
        <v>1640319872</v>
      </c>
      <c r="DL278" s="502">
        <f t="shared" si="41"/>
        <v>0</v>
      </c>
      <c r="DM278" s="503">
        <f>-SUM(F278:DJ278)</f>
        <v>-1640319872</v>
      </c>
      <c r="DN278" s="404">
        <f t="shared" si="42"/>
        <v>-1696370872</v>
      </c>
      <c r="DO278" s="404">
        <f t="shared" si="38"/>
        <v>0</v>
      </c>
      <c r="DY278" s="504"/>
    </row>
    <row r="279" spans="1:129" ht="18" customHeight="1" x14ac:dyDescent="0.5">
      <c r="A279" s="399" t="str">
        <f t="shared" si="44"/>
        <v>72</v>
      </c>
      <c r="B279" s="493">
        <v>720013</v>
      </c>
      <c r="C279" s="494" t="s">
        <v>1045</v>
      </c>
      <c r="D279" s="506">
        <v>4199286822</v>
      </c>
      <c r="E279" s="495">
        <v>0</v>
      </c>
      <c r="F279" s="507"/>
      <c r="G279" s="507"/>
      <c r="H279" s="507"/>
      <c r="I279" s="507"/>
      <c r="J279" s="507"/>
      <c r="K279" s="508"/>
      <c r="L279" s="508"/>
      <c r="M279" s="508"/>
      <c r="N279" s="508"/>
      <c r="O279" s="508"/>
      <c r="P279" s="508"/>
      <c r="Q279" s="508"/>
      <c r="R279" s="508"/>
      <c r="S279" s="508"/>
      <c r="T279" s="508"/>
      <c r="U279" s="508"/>
      <c r="V279" s="508"/>
      <c r="W279" s="508"/>
      <c r="X279" s="508"/>
      <c r="Y279" s="508"/>
      <c r="Z279" s="508"/>
      <c r="AA279" s="508"/>
      <c r="AB279" s="508"/>
      <c r="AC279" s="508"/>
      <c r="AD279" s="508"/>
      <c r="AE279" s="508"/>
      <c r="AF279" s="508"/>
      <c r="AG279" s="508"/>
      <c r="AH279" s="508"/>
      <c r="AI279" s="508"/>
      <c r="AJ279" s="508"/>
      <c r="AK279" s="508"/>
      <c r="AL279" s="508"/>
      <c r="AM279" s="508"/>
      <c r="AN279" s="508"/>
      <c r="AO279" s="508"/>
      <c r="AP279" s="508"/>
      <c r="AQ279" s="508"/>
      <c r="AR279" s="508"/>
      <c r="AS279" s="508"/>
      <c r="AT279" s="508"/>
      <c r="AU279" s="508"/>
      <c r="AV279" s="508"/>
      <c r="AW279" s="508"/>
      <c r="AX279" s="508"/>
      <c r="AY279" s="508"/>
      <c r="AZ279" s="508"/>
      <c r="BA279" s="508"/>
      <c r="BB279" s="508"/>
      <c r="BC279" s="508"/>
      <c r="BD279" s="508"/>
      <c r="BE279" s="508"/>
      <c r="BF279" s="508"/>
      <c r="BG279" s="508"/>
      <c r="BH279" s="508"/>
      <c r="BI279" s="508"/>
      <c r="BJ279" s="508"/>
      <c r="BK279" s="508"/>
      <c r="BL279" s="508"/>
      <c r="BM279" s="508"/>
      <c r="BN279" s="508"/>
      <c r="BO279" s="508"/>
      <c r="BP279" s="508"/>
      <c r="BQ279" s="508"/>
      <c r="BR279" s="508"/>
      <c r="BS279" s="508"/>
      <c r="BT279" s="508"/>
      <c r="BU279" s="508"/>
      <c r="BV279" s="508"/>
      <c r="BW279" s="508"/>
      <c r="BX279" s="508"/>
      <c r="BY279" s="508"/>
      <c r="BZ279" s="508"/>
      <c r="CA279" s="508"/>
      <c r="CB279" s="508"/>
      <c r="CC279" s="508"/>
      <c r="CD279" s="508"/>
      <c r="CE279" s="508"/>
      <c r="CF279" s="508"/>
      <c r="CG279" s="508"/>
      <c r="CH279" s="508"/>
      <c r="CI279" s="508"/>
      <c r="CJ279" s="508"/>
      <c r="CK279" s="508"/>
      <c r="CL279" s="508"/>
      <c r="CM279" s="508"/>
      <c r="CN279" s="508">
        <f>D279</f>
        <v>4199286822</v>
      </c>
      <c r="CO279" s="508"/>
      <c r="CP279" s="508"/>
      <c r="CQ279" s="508"/>
      <c r="CR279" s="508"/>
      <c r="CS279" s="508"/>
      <c r="CT279" s="508"/>
      <c r="CU279" s="508"/>
      <c r="CV279" s="508"/>
      <c r="CW279" s="508"/>
      <c r="CX279" s="509"/>
      <c r="CY279" s="509"/>
      <c r="CZ279" s="509"/>
      <c r="DA279" s="510"/>
      <c r="DB279" s="511"/>
      <c r="DC279" s="511"/>
      <c r="DD279" s="511"/>
      <c r="DE279" s="511"/>
      <c r="DF279" s="511"/>
      <c r="DG279" s="511"/>
      <c r="DH279" s="511"/>
      <c r="DI279" s="511"/>
      <c r="DJ279" s="511"/>
      <c r="DK279" s="501">
        <f t="shared" si="40"/>
        <v>4199286822</v>
      </c>
      <c r="DL279" s="502">
        <f t="shared" si="41"/>
        <v>0</v>
      </c>
      <c r="DM279" s="503">
        <f>SUM(F279:DJ279)</f>
        <v>4199286822</v>
      </c>
      <c r="DN279" s="404">
        <f t="shared" si="42"/>
        <v>3758775322</v>
      </c>
      <c r="DO279" s="404">
        <f t="shared" si="38"/>
        <v>0</v>
      </c>
      <c r="DY279" s="504"/>
    </row>
    <row r="280" spans="1:129" ht="18" customHeight="1" x14ac:dyDescent="0.5">
      <c r="A280" s="399" t="str">
        <f t="shared" si="44"/>
        <v>72</v>
      </c>
      <c r="B280" s="493">
        <v>720014</v>
      </c>
      <c r="C280" s="494" t="s">
        <v>1046</v>
      </c>
      <c r="D280" s="506">
        <v>174162264</v>
      </c>
      <c r="E280" s="495">
        <v>0</v>
      </c>
      <c r="F280" s="507"/>
      <c r="G280" s="507"/>
      <c r="H280" s="507"/>
      <c r="I280" s="507"/>
      <c r="J280" s="507"/>
      <c r="K280" s="508"/>
      <c r="L280" s="508"/>
      <c r="M280" s="508"/>
      <c r="N280" s="508"/>
      <c r="O280" s="508"/>
      <c r="P280" s="508"/>
      <c r="Q280" s="508"/>
      <c r="R280" s="508"/>
      <c r="S280" s="508"/>
      <c r="T280" s="508"/>
      <c r="U280" s="508"/>
      <c r="V280" s="508"/>
      <c r="W280" s="508"/>
      <c r="X280" s="508"/>
      <c r="Y280" s="508"/>
      <c r="Z280" s="508"/>
      <c r="AA280" s="508"/>
      <c r="AB280" s="508"/>
      <c r="AC280" s="508"/>
      <c r="AD280" s="508"/>
      <c r="AE280" s="508"/>
      <c r="AF280" s="508"/>
      <c r="AG280" s="508"/>
      <c r="AH280" s="508"/>
      <c r="AI280" s="508"/>
      <c r="AJ280" s="508"/>
      <c r="AK280" s="508"/>
      <c r="AL280" s="508"/>
      <c r="AM280" s="508"/>
      <c r="AN280" s="508"/>
      <c r="AO280" s="508"/>
      <c r="AP280" s="508"/>
      <c r="AQ280" s="508"/>
      <c r="AR280" s="508"/>
      <c r="AS280" s="508"/>
      <c r="AT280" s="508"/>
      <c r="AU280" s="508"/>
      <c r="AV280" s="508"/>
      <c r="AW280" s="508"/>
      <c r="AX280" s="508"/>
      <c r="AY280" s="508"/>
      <c r="AZ280" s="508"/>
      <c r="BA280" s="508"/>
      <c r="BB280" s="508"/>
      <c r="BC280" s="508"/>
      <c r="BD280" s="508"/>
      <c r="BE280" s="508"/>
      <c r="BF280" s="508"/>
      <c r="BG280" s="508"/>
      <c r="BH280" s="508"/>
      <c r="BI280" s="508"/>
      <c r="BJ280" s="508"/>
      <c r="BK280" s="508"/>
      <c r="BL280" s="508"/>
      <c r="BM280" s="508"/>
      <c r="BN280" s="508"/>
      <c r="BO280" s="508"/>
      <c r="BP280" s="508"/>
      <c r="BQ280" s="508"/>
      <c r="BR280" s="508"/>
      <c r="BS280" s="508"/>
      <c r="BT280" s="508"/>
      <c r="BU280" s="508"/>
      <c r="BV280" s="508"/>
      <c r="BW280" s="508"/>
      <c r="BX280" s="508"/>
      <c r="BY280" s="508"/>
      <c r="BZ280" s="508"/>
      <c r="CA280" s="508"/>
      <c r="CB280" s="508"/>
      <c r="CC280" s="508"/>
      <c r="CD280" s="508"/>
      <c r="CE280" s="508"/>
      <c r="CF280" s="508"/>
      <c r="CG280" s="508"/>
      <c r="CH280" s="508"/>
      <c r="CI280" s="508"/>
      <c r="CJ280" s="508"/>
      <c r="CK280" s="508"/>
      <c r="CL280" s="508"/>
      <c r="CM280" s="508"/>
      <c r="CN280" s="508">
        <f>D280-E280</f>
        <v>174162264</v>
      </c>
      <c r="CO280" s="508"/>
      <c r="CP280" s="508"/>
      <c r="CQ280" s="508"/>
      <c r="CR280" s="508"/>
      <c r="CS280" s="508"/>
      <c r="CT280" s="508"/>
      <c r="CU280" s="508"/>
      <c r="CV280" s="508"/>
      <c r="CW280" s="508"/>
      <c r="CX280" s="509"/>
      <c r="CY280" s="509"/>
      <c r="CZ280" s="509"/>
      <c r="DA280" s="510"/>
      <c r="DB280" s="511"/>
      <c r="DC280" s="511"/>
      <c r="DD280" s="511"/>
      <c r="DE280" s="511"/>
      <c r="DF280" s="511"/>
      <c r="DG280" s="511"/>
      <c r="DH280" s="511"/>
      <c r="DI280" s="511"/>
      <c r="DJ280" s="511"/>
      <c r="DK280" s="501">
        <f t="shared" si="40"/>
        <v>174162264</v>
      </c>
      <c r="DL280" s="502">
        <f t="shared" si="41"/>
        <v>0</v>
      </c>
      <c r="DM280" s="503">
        <f>SUM(F280:DJ280)</f>
        <v>174162264</v>
      </c>
      <c r="DN280" s="404">
        <f t="shared" si="42"/>
        <v>-77762280479</v>
      </c>
      <c r="DO280" s="404">
        <f t="shared" si="38"/>
        <v>0</v>
      </c>
      <c r="DY280" s="504"/>
    </row>
    <row r="281" spans="1:129" ht="18" customHeight="1" x14ac:dyDescent="0.5">
      <c r="A281" s="399" t="str">
        <f t="shared" si="44"/>
        <v>72</v>
      </c>
      <c r="B281" s="493">
        <v>720015</v>
      </c>
      <c r="C281" s="494" t="s">
        <v>1047</v>
      </c>
      <c r="D281" s="505">
        <v>0</v>
      </c>
      <c r="E281" s="495">
        <v>0</v>
      </c>
      <c r="F281" s="507"/>
      <c r="G281" s="507"/>
      <c r="H281" s="507"/>
      <c r="I281" s="507"/>
      <c r="J281" s="507"/>
      <c r="K281" s="508"/>
      <c r="L281" s="508"/>
      <c r="M281" s="508"/>
      <c r="N281" s="508"/>
      <c r="O281" s="508"/>
      <c r="P281" s="508"/>
      <c r="Q281" s="508"/>
      <c r="R281" s="508"/>
      <c r="S281" s="508"/>
      <c r="T281" s="508"/>
      <c r="U281" s="508"/>
      <c r="V281" s="508"/>
      <c r="W281" s="508"/>
      <c r="X281" s="508"/>
      <c r="Y281" s="508"/>
      <c r="Z281" s="508"/>
      <c r="AA281" s="508"/>
      <c r="AB281" s="508"/>
      <c r="AC281" s="508"/>
      <c r="AD281" s="508"/>
      <c r="AE281" s="508"/>
      <c r="AF281" s="508"/>
      <c r="AG281" s="508"/>
      <c r="AH281" s="508"/>
      <c r="AI281" s="508"/>
      <c r="AJ281" s="508"/>
      <c r="AK281" s="508"/>
      <c r="AL281" s="508"/>
      <c r="AM281" s="508"/>
      <c r="AN281" s="508"/>
      <c r="AO281" s="508"/>
      <c r="AP281" s="508"/>
      <c r="AQ281" s="508"/>
      <c r="AR281" s="508"/>
      <c r="AS281" s="508"/>
      <c r="AT281" s="508"/>
      <c r="AU281" s="508"/>
      <c r="AV281" s="508"/>
      <c r="AW281" s="508"/>
      <c r="AX281" s="508"/>
      <c r="AY281" s="508"/>
      <c r="AZ281" s="508"/>
      <c r="BA281" s="508"/>
      <c r="BB281" s="508"/>
      <c r="BC281" s="508"/>
      <c r="BD281" s="508"/>
      <c r="BE281" s="508"/>
      <c r="BF281" s="508"/>
      <c r="BG281" s="508"/>
      <c r="BH281" s="508"/>
      <c r="BI281" s="508"/>
      <c r="BJ281" s="508"/>
      <c r="BK281" s="508"/>
      <c r="BL281" s="508"/>
      <c r="BM281" s="508"/>
      <c r="BN281" s="508"/>
      <c r="BO281" s="508"/>
      <c r="BP281" s="508"/>
      <c r="BQ281" s="508"/>
      <c r="BR281" s="508"/>
      <c r="BS281" s="508"/>
      <c r="BT281" s="508"/>
      <c r="BU281" s="508"/>
      <c r="BV281" s="508"/>
      <c r="BW281" s="508"/>
      <c r="BX281" s="508"/>
      <c r="BY281" s="508"/>
      <c r="BZ281" s="508"/>
      <c r="CA281" s="508"/>
      <c r="CB281" s="508"/>
      <c r="CC281" s="508"/>
      <c r="CD281" s="508"/>
      <c r="CE281" s="508"/>
      <c r="CF281" s="508"/>
      <c r="CG281" s="508"/>
      <c r="CH281" s="508"/>
      <c r="CI281" s="508"/>
      <c r="CJ281" s="508"/>
      <c r="CK281" s="508"/>
      <c r="CL281" s="508"/>
      <c r="CM281" s="508"/>
      <c r="CN281" s="508"/>
      <c r="CO281" s="508"/>
      <c r="CP281" s="508"/>
      <c r="CQ281" s="508">
        <f>D281</f>
        <v>0</v>
      </c>
      <c r="CR281" s="508"/>
      <c r="CS281" s="508"/>
      <c r="CT281" s="508"/>
      <c r="CU281" s="508"/>
      <c r="CV281" s="508"/>
      <c r="CW281" s="508"/>
      <c r="CX281" s="509"/>
      <c r="CY281" s="509"/>
      <c r="CZ281" s="509"/>
      <c r="DA281" s="510"/>
      <c r="DB281" s="511"/>
      <c r="DC281" s="511"/>
      <c r="DD281" s="511"/>
      <c r="DE281" s="511"/>
      <c r="DF281" s="511"/>
      <c r="DG281" s="511"/>
      <c r="DH281" s="511"/>
      <c r="DI281" s="511"/>
      <c r="DJ281" s="511"/>
      <c r="DK281" s="501">
        <f t="shared" si="40"/>
        <v>0</v>
      </c>
      <c r="DL281" s="502">
        <f t="shared" si="41"/>
        <v>0</v>
      </c>
      <c r="DM281" s="503">
        <f>SUM(F281:DJ281)</f>
        <v>0</v>
      </c>
      <c r="DN281" s="404">
        <f t="shared" si="42"/>
        <v>-16550000</v>
      </c>
      <c r="DO281" s="404">
        <f t="shared" si="38"/>
        <v>0</v>
      </c>
      <c r="DY281" s="504"/>
    </row>
    <row r="282" spans="1:129" ht="18" customHeight="1" x14ac:dyDescent="0.5">
      <c r="A282" s="399" t="str">
        <f t="shared" si="44"/>
        <v>72</v>
      </c>
      <c r="B282" s="493">
        <v>720016</v>
      </c>
      <c r="C282" s="494" t="s">
        <v>1048</v>
      </c>
      <c r="D282" s="505">
        <v>0</v>
      </c>
      <c r="E282" s="495">
        <v>0</v>
      </c>
      <c r="F282" s="507"/>
      <c r="G282" s="507"/>
      <c r="H282" s="507"/>
      <c r="I282" s="507"/>
      <c r="J282" s="507"/>
      <c r="K282" s="508"/>
      <c r="L282" s="508"/>
      <c r="M282" s="508"/>
      <c r="N282" s="508"/>
      <c r="O282" s="508"/>
      <c r="P282" s="508"/>
      <c r="Q282" s="508"/>
      <c r="R282" s="508"/>
      <c r="S282" s="508"/>
      <c r="T282" s="508"/>
      <c r="U282" s="508"/>
      <c r="V282" s="508"/>
      <c r="W282" s="508"/>
      <c r="X282" s="508"/>
      <c r="Y282" s="508"/>
      <c r="Z282" s="508"/>
      <c r="AA282" s="508"/>
      <c r="AB282" s="508"/>
      <c r="AC282" s="508"/>
      <c r="AD282" s="508"/>
      <c r="AE282" s="508"/>
      <c r="AF282" s="508"/>
      <c r="AG282" s="508"/>
      <c r="AH282" s="508"/>
      <c r="AI282" s="508"/>
      <c r="AJ282" s="508"/>
      <c r="AK282" s="508"/>
      <c r="AL282" s="508"/>
      <c r="AM282" s="508"/>
      <c r="AN282" s="508"/>
      <c r="AO282" s="508"/>
      <c r="AP282" s="508"/>
      <c r="AQ282" s="508"/>
      <c r="AR282" s="508"/>
      <c r="AS282" s="508"/>
      <c r="AT282" s="508"/>
      <c r="AU282" s="508"/>
      <c r="AV282" s="508"/>
      <c r="AW282" s="508"/>
      <c r="AX282" s="508"/>
      <c r="AY282" s="508"/>
      <c r="AZ282" s="508"/>
      <c r="BA282" s="508"/>
      <c r="BB282" s="508"/>
      <c r="BC282" s="508"/>
      <c r="BD282" s="508"/>
      <c r="BE282" s="508"/>
      <c r="BF282" s="508"/>
      <c r="BG282" s="508"/>
      <c r="BH282" s="508"/>
      <c r="BI282" s="508"/>
      <c r="BJ282" s="508"/>
      <c r="BK282" s="508"/>
      <c r="BL282" s="508"/>
      <c r="BM282" s="508"/>
      <c r="BN282" s="508"/>
      <c r="BO282" s="508"/>
      <c r="BP282" s="508"/>
      <c r="BQ282" s="508"/>
      <c r="BR282" s="508"/>
      <c r="BS282" s="508"/>
      <c r="BT282" s="508"/>
      <c r="BU282" s="508"/>
      <c r="BV282" s="508"/>
      <c r="BW282" s="508"/>
      <c r="BX282" s="508"/>
      <c r="BY282" s="508"/>
      <c r="BZ282" s="508"/>
      <c r="CA282" s="508"/>
      <c r="CB282" s="508"/>
      <c r="CC282" s="508"/>
      <c r="CD282" s="508"/>
      <c r="CE282" s="508"/>
      <c r="CF282" s="508"/>
      <c r="CG282" s="508"/>
      <c r="CH282" s="508"/>
      <c r="CI282" s="508"/>
      <c r="CJ282" s="508"/>
      <c r="CK282" s="508"/>
      <c r="CL282" s="508"/>
      <c r="CM282" s="508"/>
      <c r="CN282" s="508"/>
      <c r="CO282" s="508"/>
      <c r="CP282" s="508"/>
      <c r="CQ282" s="508"/>
      <c r="CR282" s="508"/>
      <c r="CS282" s="508"/>
      <c r="CT282" s="508"/>
      <c r="CU282" s="508"/>
      <c r="CV282" s="508"/>
      <c r="CW282" s="508"/>
      <c r="CX282" s="509"/>
      <c r="CY282" s="509"/>
      <c r="CZ282" s="509"/>
      <c r="DA282" s="510"/>
      <c r="DB282" s="511"/>
      <c r="DC282" s="511"/>
      <c r="DD282" s="511"/>
      <c r="DE282" s="511"/>
      <c r="DF282" s="511"/>
      <c r="DG282" s="511"/>
      <c r="DH282" s="511"/>
      <c r="DI282" s="511"/>
      <c r="DJ282" s="511"/>
      <c r="DK282" s="501">
        <f t="shared" si="40"/>
        <v>0</v>
      </c>
      <c r="DL282" s="502">
        <f t="shared" si="41"/>
        <v>0</v>
      </c>
      <c r="DM282" s="503">
        <f>SUM(F282:DJ282)</f>
        <v>0</v>
      </c>
      <c r="DN282" s="404">
        <f t="shared" si="42"/>
        <v>-1885055644</v>
      </c>
      <c r="DO282" s="404">
        <f t="shared" si="38"/>
        <v>0</v>
      </c>
      <c r="DY282" s="504"/>
    </row>
    <row r="283" spans="1:129" ht="18" customHeight="1" x14ac:dyDescent="0.5">
      <c r="A283" s="399" t="str">
        <f t="shared" si="44"/>
        <v>72</v>
      </c>
      <c r="B283" s="493">
        <v>720017</v>
      </c>
      <c r="C283" s="494" t="s">
        <v>1049</v>
      </c>
      <c r="D283" s="523">
        <v>9058339</v>
      </c>
      <c r="E283" s="495">
        <v>0</v>
      </c>
      <c r="F283" s="507"/>
      <c r="G283" s="507"/>
      <c r="H283" s="507"/>
      <c r="I283" s="507"/>
      <c r="J283" s="507"/>
      <c r="K283" s="508"/>
      <c r="L283" s="508"/>
      <c r="M283" s="508"/>
      <c r="N283" s="508"/>
      <c r="O283" s="508"/>
      <c r="P283" s="508"/>
      <c r="Q283" s="508"/>
      <c r="R283" s="508"/>
      <c r="S283" s="508"/>
      <c r="T283" s="508"/>
      <c r="U283" s="508"/>
      <c r="V283" s="508"/>
      <c r="W283" s="508"/>
      <c r="X283" s="508"/>
      <c r="Y283" s="508"/>
      <c r="Z283" s="508"/>
      <c r="AA283" s="508"/>
      <c r="AB283" s="508"/>
      <c r="AC283" s="508"/>
      <c r="AD283" s="508"/>
      <c r="AE283" s="508"/>
      <c r="AF283" s="508"/>
      <c r="AG283" s="508"/>
      <c r="AH283" s="508"/>
      <c r="AI283" s="508"/>
      <c r="AJ283" s="508"/>
      <c r="AK283" s="508"/>
      <c r="AL283" s="508"/>
      <c r="AM283" s="508"/>
      <c r="AN283" s="508"/>
      <c r="AO283" s="508"/>
      <c r="AP283" s="508"/>
      <c r="AQ283" s="508"/>
      <c r="AR283" s="508"/>
      <c r="AS283" s="508"/>
      <c r="AT283" s="508"/>
      <c r="AU283" s="508"/>
      <c r="AV283" s="508"/>
      <c r="AW283" s="508"/>
      <c r="AX283" s="508"/>
      <c r="AY283" s="508"/>
      <c r="AZ283" s="508"/>
      <c r="BA283" s="508"/>
      <c r="BB283" s="508"/>
      <c r="BC283" s="508"/>
      <c r="BD283" s="508"/>
      <c r="BE283" s="508"/>
      <c r="BF283" s="508"/>
      <c r="BG283" s="508"/>
      <c r="BH283" s="508"/>
      <c r="BI283" s="508"/>
      <c r="BJ283" s="508"/>
      <c r="BK283" s="508"/>
      <c r="BL283" s="508"/>
      <c r="BM283" s="508"/>
      <c r="BN283" s="508"/>
      <c r="BO283" s="508"/>
      <c r="BP283" s="508"/>
      <c r="BQ283" s="508"/>
      <c r="BR283" s="508"/>
      <c r="BS283" s="508"/>
      <c r="BT283" s="508"/>
      <c r="BU283" s="508"/>
      <c r="BV283" s="569"/>
      <c r="BW283" s="508"/>
      <c r="BX283" s="508"/>
      <c r="BY283" s="508"/>
      <c r="BZ283" s="508"/>
      <c r="CA283" s="508"/>
      <c r="CB283" s="508"/>
      <c r="CC283" s="508"/>
      <c r="CD283" s="508"/>
      <c r="CE283" s="508"/>
      <c r="CF283" s="508"/>
      <c r="CG283" s="508"/>
      <c r="CH283" s="508"/>
      <c r="CI283" s="508"/>
      <c r="CJ283" s="508"/>
      <c r="CK283" s="508"/>
      <c r="CL283" s="508"/>
      <c r="CM283" s="508"/>
      <c r="CN283" s="508"/>
      <c r="CO283" s="508"/>
      <c r="CP283" s="508"/>
      <c r="CQ283" s="508"/>
      <c r="CR283" s="508"/>
      <c r="CS283" s="508"/>
      <c r="CT283" s="508"/>
      <c r="CU283" s="508"/>
      <c r="CV283" s="508"/>
      <c r="CW283" s="508"/>
      <c r="CX283" s="509"/>
      <c r="CY283" s="509"/>
      <c r="CZ283" s="509"/>
      <c r="DA283" s="510"/>
      <c r="DB283" s="511"/>
      <c r="DC283" s="511"/>
      <c r="DD283" s="511"/>
      <c r="DE283" s="511"/>
      <c r="DF283" s="511"/>
      <c r="DG283" s="511"/>
      <c r="DH283" s="511"/>
      <c r="DI283" s="511"/>
      <c r="DJ283" s="511"/>
      <c r="DK283" s="501">
        <f t="shared" si="40"/>
        <v>0</v>
      </c>
      <c r="DL283" s="502">
        <f t="shared" si="41"/>
        <v>9058339</v>
      </c>
      <c r="DM283" s="503">
        <f>-SUM(F283:DJ283)</f>
        <v>0</v>
      </c>
      <c r="DN283" s="404">
        <f t="shared" si="42"/>
        <v>0</v>
      </c>
      <c r="DO283" s="404">
        <f t="shared" si="38"/>
        <v>9058339</v>
      </c>
      <c r="DY283" s="504"/>
    </row>
    <row r="284" spans="1:129" ht="18" customHeight="1" x14ac:dyDescent="0.5">
      <c r="A284" s="399" t="str">
        <f t="shared" si="44"/>
        <v>72</v>
      </c>
      <c r="B284" s="493">
        <v>720018</v>
      </c>
      <c r="C284" s="494" t="s">
        <v>1050</v>
      </c>
      <c r="D284" s="505">
        <v>0</v>
      </c>
      <c r="E284" s="495">
        <v>0</v>
      </c>
      <c r="F284" s="507"/>
      <c r="G284" s="507"/>
      <c r="H284" s="507"/>
      <c r="I284" s="507"/>
      <c r="J284" s="507"/>
      <c r="K284" s="508"/>
      <c r="L284" s="508"/>
      <c r="M284" s="508"/>
      <c r="N284" s="508"/>
      <c r="O284" s="508"/>
      <c r="P284" s="508"/>
      <c r="Q284" s="508"/>
      <c r="R284" s="508"/>
      <c r="S284" s="508"/>
      <c r="T284" s="508"/>
      <c r="U284" s="508"/>
      <c r="V284" s="508"/>
      <c r="W284" s="508"/>
      <c r="X284" s="508"/>
      <c r="Y284" s="508"/>
      <c r="Z284" s="508"/>
      <c r="AA284" s="508"/>
      <c r="AB284" s="508"/>
      <c r="AC284" s="508"/>
      <c r="AD284" s="508"/>
      <c r="AE284" s="508"/>
      <c r="AF284" s="508"/>
      <c r="AG284" s="508"/>
      <c r="AH284" s="508"/>
      <c r="AI284" s="508"/>
      <c r="AJ284" s="508"/>
      <c r="AK284" s="508"/>
      <c r="AL284" s="508"/>
      <c r="AM284" s="508"/>
      <c r="AN284" s="508"/>
      <c r="AO284" s="508"/>
      <c r="AP284" s="508"/>
      <c r="AQ284" s="508"/>
      <c r="AR284" s="508"/>
      <c r="AS284" s="508"/>
      <c r="AT284" s="508"/>
      <c r="AU284" s="508"/>
      <c r="AV284" s="508"/>
      <c r="AW284" s="508"/>
      <c r="AX284" s="508"/>
      <c r="AY284" s="508"/>
      <c r="AZ284" s="508"/>
      <c r="BA284" s="508"/>
      <c r="BB284" s="508"/>
      <c r="BC284" s="508"/>
      <c r="BD284" s="508"/>
      <c r="BE284" s="508"/>
      <c r="BF284" s="508"/>
      <c r="BG284" s="508"/>
      <c r="BH284" s="508"/>
      <c r="BI284" s="508"/>
      <c r="BJ284" s="508"/>
      <c r="BK284" s="508"/>
      <c r="BL284" s="508"/>
      <c r="BM284" s="508"/>
      <c r="BN284" s="508"/>
      <c r="BO284" s="508"/>
      <c r="BP284" s="508"/>
      <c r="BQ284" s="508"/>
      <c r="BR284" s="508"/>
      <c r="BS284" s="508"/>
      <c r="BT284" s="508"/>
      <c r="BU284" s="508"/>
      <c r="BV284" s="508"/>
      <c r="BW284" s="508"/>
      <c r="BX284" s="508"/>
      <c r="BY284" s="508"/>
      <c r="BZ284" s="508"/>
      <c r="CA284" s="508"/>
      <c r="CB284" s="508"/>
      <c r="CC284" s="508"/>
      <c r="CD284" s="508"/>
      <c r="CE284" s="508"/>
      <c r="CF284" s="508"/>
      <c r="CG284" s="508"/>
      <c r="CH284" s="508"/>
      <c r="CI284" s="508"/>
      <c r="CJ284" s="508"/>
      <c r="CK284" s="508"/>
      <c r="CL284" s="508"/>
      <c r="CM284" s="508"/>
      <c r="CN284" s="508"/>
      <c r="CO284" s="508"/>
      <c r="CP284" s="508"/>
      <c r="CQ284" s="508"/>
      <c r="CR284" s="508"/>
      <c r="CS284" s="508"/>
      <c r="CT284" s="508"/>
      <c r="CU284" s="508"/>
      <c r="CV284" s="508"/>
      <c r="CW284" s="508"/>
      <c r="CX284" s="509"/>
      <c r="CY284" s="509"/>
      <c r="CZ284" s="509"/>
      <c r="DA284" s="510"/>
      <c r="DB284" s="511"/>
      <c r="DC284" s="511"/>
      <c r="DD284" s="511"/>
      <c r="DE284" s="511"/>
      <c r="DF284" s="511"/>
      <c r="DG284" s="511"/>
      <c r="DH284" s="511"/>
      <c r="DI284" s="511"/>
      <c r="DJ284" s="511"/>
      <c r="DK284" s="501">
        <f t="shared" si="40"/>
        <v>0</v>
      </c>
      <c r="DL284" s="502">
        <f t="shared" si="41"/>
        <v>0</v>
      </c>
      <c r="DM284" s="503">
        <f>-SUM(F284:DJ284)</f>
        <v>0</v>
      </c>
      <c r="DN284" s="404">
        <f t="shared" si="42"/>
        <v>-1640319872</v>
      </c>
      <c r="DO284" s="404">
        <f t="shared" ref="DO284:DO347" si="45">D284-E284-DK284</f>
        <v>0</v>
      </c>
      <c r="DY284" s="504"/>
    </row>
    <row r="285" spans="1:129" ht="18" customHeight="1" x14ac:dyDescent="0.5">
      <c r="A285" s="399" t="str">
        <f t="shared" si="44"/>
        <v>72</v>
      </c>
      <c r="B285" s="493">
        <v>720019</v>
      </c>
      <c r="C285" s="494" t="s">
        <v>1051</v>
      </c>
      <c r="D285" s="505">
        <v>0</v>
      </c>
      <c r="E285" s="495">
        <v>0</v>
      </c>
      <c r="F285" s="507"/>
      <c r="G285" s="507"/>
      <c r="H285" s="507"/>
      <c r="I285" s="507"/>
      <c r="J285" s="507"/>
      <c r="K285" s="508"/>
      <c r="L285" s="508"/>
      <c r="M285" s="508"/>
      <c r="N285" s="508"/>
      <c r="O285" s="508"/>
      <c r="P285" s="508"/>
      <c r="Q285" s="508"/>
      <c r="R285" s="508"/>
      <c r="S285" s="508"/>
      <c r="T285" s="508"/>
      <c r="U285" s="508"/>
      <c r="V285" s="508"/>
      <c r="W285" s="508"/>
      <c r="X285" s="508"/>
      <c r="Y285" s="508"/>
      <c r="Z285" s="508"/>
      <c r="AA285" s="508"/>
      <c r="AB285" s="508"/>
      <c r="AC285" s="508"/>
      <c r="AD285" s="508"/>
      <c r="AE285" s="508"/>
      <c r="AF285" s="508"/>
      <c r="AG285" s="508"/>
      <c r="AH285" s="508"/>
      <c r="AI285" s="508"/>
      <c r="AJ285" s="508"/>
      <c r="AK285" s="508"/>
      <c r="AL285" s="508"/>
      <c r="AM285" s="508"/>
      <c r="AN285" s="508"/>
      <c r="AO285" s="508"/>
      <c r="AP285" s="508"/>
      <c r="AQ285" s="508"/>
      <c r="AR285" s="508"/>
      <c r="AS285" s="508"/>
      <c r="AT285" s="508"/>
      <c r="AU285" s="508"/>
      <c r="AV285" s="508"/>
      <c r="AW285" s="508"/>
      <c r="AX285" s="508"/>
      <c r="AY285" s="508"/>
      <c r="AZ285" s="508"/>
      <c r="BA285" s="508"/>
      <c r="BB285" s="508"/>
      <c r="BC285" s="508"/>
      <c r="BD285" s="508"/>
      <c r="BE285" s="508"/>
      <c r="BF285" s="508"/>
      <c r="BG285" s="508"/>
      <c r="BH285" s="508"/>
      <c r="BI285" s="508"/>
      <c r="BJ285" s="508"/>
      <c r="BK285" s="508"/>
      <c r="BL285" s="508"/>
      <c r="BM285" s="508"/>
      <c r="BN285" s="508"/>
      <c r="BO285" s="508"/>
      <c r="BP285" s="508"/>
      <c r="BQ285" s="508"/>
      <c r="BR285" s="508"/>
      <c r="BS285" s="508"/>
      <c r="BT285" s="508"/>
      <c r="BU285" s="508"/>
      <c r="BV285" s="508"/>
      <c r="BW285" s="508"/>
      <c r="BX285" s="508"/>
      <c r="BY285" s="508"/>
      <c r="BZ285" s="508"/>
      <c r="CA285" s="508"/>
      <c r="CB285" s="508"/>
      <c r="CC285" s="508"/>
      <c r="CD285" s="508"/>
      <c r="CE285" s="508"/>
      <c r="CF285" s="508"/>
      <c r="CG285" s="508"/>
      <c r="CH285" s="508"/>
      <c r="CI285" s="508"/>
      <c r="CJ285" s="508"/>
      <c r="CK285" s="508"/>
      <c r="CL285" s="508"/>
      <c r="CM285" s="508"/>
      <c r="CN285" s="508"/>
      <c r="CO285" s="508"/>
      <c r="CP285" s="508"/>
      <c r="CQ285" s="508"/>
      <c r="CR285" s="508"/>
      <c r="CS285" s="508"/>
      <c r="CT285" s="508"/>
      <c r="CU285" s="508"/>
      <c r="CV285" s="508"/>
      <c r="CW285" s="508"/>
      <c r="CX285" s="509"/>
      <c r="CY285" s="509"/>
      <c r="CZ285" s="509"/>
      <c r="DA285" s="510"/>
      <c r="DB285" s="511"/>
      <c r="DC285" s="511"/>
      <c r="DD285" s="511"/>
      <c r="DE285" s="511"/>
      <c r="DF285" s="511"/>
      <c r="DG285" s="511"/>
      <c r="DH285" s="511"/>
      <c r="DI285" s="511"/>
      <c r="DJ285" s="511"/>
      <c r="DK285" s="501">
        <f t="shared" si="40"/>
        <v>0</v>
      </c>
      <c r="DL285" s="502">
        <f t="shared" si="41"/>
        <v>0</v>
      </c>
      <c r="DM285" s="503">
        <f t="shared" ref="DM285:DM336" si="46">SUM(F285:DJ285)</f>
        <v>0</v>
      </c>
      <c r="DN285" s="404">
        <f t="shared" si="42"/>
        <v>-4199286822</v>
      </c>
      <c r="DO285" s="404">
        <f t="shared" si="45"/>
        <v>0</v>
      </c>
      <c r="DY285" s="504"/>
    </row>
    <row r="286" spans="1:129" ht="18" customHeight="1" x14ac:dyDescent="0.5">
      <c r="A286" s="399" t="str">
        <f t="shared" si="44"/>
        <v>72</v>
      </c>
      <c r="B286" s="493">
        <v>720020</v>
      </c>
      <c r="C286" s="494" t="s">
        <v>1052</v>
      </c>
      <c r="D286" s="506">
        <v>7892208790</v>
      </c>
      <c r="E286" s="495">
        <v>0</v>
      </c>
      <c r="F286" s="507"/>
      <c r="G286" s="507"/>
      <c r="H286" s="507"/>
      <c r="I286" s="507"/>
      <c r="J286" s="507"/>
      <c r="K286" s="508"/>
      <c r="L286" s="508"/>
      <c r="M286" s="508"/>
      <c r="N286" s="508"/>
      <c r="O286" s="508"/>
      <c r="P286" s="508"/>
      <c r="Q286" s="508"/>
      <c r="R286" s="508"/>
      <c r="S286" s="508"/>
      <c r="T286" s="508"/>
      <c r="U286" s="508"/>
      <c r="V286" s="508"/>
      <c r="W286" s="508"/>
      <c r="X286" s="508"/>
      <c r="Y286" s="508"/>
      <c r="Z286" s="508"/>
      <c r="AA286" s="508"/>
      <c r="AB286" s="508"/>
      <c r="AC286" s="508"/>
      <c r="AD286" s="508"/>
      <c r="AE286" s="508"/>
      <c r="AF286" s="508"/>
      <c r="AG286" s="508"/>
      <c r="AH286" s="508"/>
      <c r="AI286" s="508"/>
      <c r="AJ286" s="508"/>
      <c r="AK286" s="508"/>
      <c r="AL286" s="508"/>
      <c r="AM286" s="508"/>
      <c r="AN286" s="508"/>
      <c r="AO286" s="508"/>
      <c r="AP286" s="508"/>
      <c r="AQ286" s="508"/>
      <c r="AR286" s="508"/>
      <c r="AS286" s="508"/>
      <c r="AT286" s="508"/>
      <c r="AU286" s="508"/>
      <c r="AV286" s="508"/>
      <c r="AW286" s="508"/>
      <c r="AX286" s="508"/>
      <c r="AY286" s="508"/>
      <c r="AZ286" s="508"/>
      <c r="BA286" s="508"/>
      <c r="BB286" s="508"/>
      <c r="BC286" s="508"/>
      <c r="BD286" s="508"/>
      <c r="BE286" s="508"/>
      <c r="BF286" s="508"/>
      <c r="BG286" s="508"/>
      <c r="BH286" s="508"/>
      <c r="BI286" s="508"/>
      <c r="BJ286" s="508"/>
      <c r="BK286" s="508"/>
      <c r="BL286" s="508"/>
      <c r="BM286" s="508"/>
      <c r="BN286" s="508"/>
      <c r="BO286" s="508"/>
      <c r="BP286" s="508"/>
      <c r="BQ286" s="508"/>
      <c r="BR286" s="508"/>
      <c r="BS286" s="508"/>
      <c r="BT286" s="508"/>
      <c r="BU286" s="508"/>
      <c r="BV286" s="508"/>
      <c r="BW286" s="508">
        <f>D286</f>
        <v>7892208790</v>
      </c>
      <c r="BX286" s="508"/>
      <c r="BY286" s="508"/>
      <c r="BZ286" s="508"/>
      <c r="CA286" s="508"/>
      <c r="CB286" s="508"/>
      <c r="CC286" s="508"/>
      <c r="CD286" s="508"/>
      <c r="CE286" s="508"/>
      <c r="CF286" s="508"/>
      <c r="CG286" s="508"/>
      <c r="CH286" s="508"/>
      <c r="CI286" s="508"/>
      <c r="CJ286" s="508"/>
      <c r="CK286" s="508"/>
      <c r="CL286" s="508"/>
      <c r="CM286" s="508"/>
      <c r="CN286" s="508"/>
      <c r="CO286" s="508"/>
      <c r="CP286" s="508"/>
      <c r="CQ286" s="508"/>
      <c r="CR286" s="508"/>
      <c r="CS286" s="508"/>
      <c r="CT286" s="508"/>
      <c r="CU286" s="508"/>
      <c r="CV286" s="508"/>
      <c r="CW286" s="508"/>
      <c r="CX286" s="509"/>
      <c r="CY286" s="509"/>
      <c r="CZ286" s="509"/>
      <c r="DA286" s="510"/>
      <c r="DB286" s="511"/>
      <c r="DC286" s="511"/>
      <c r="DD286" s="511"/>
      <c r="DE286" s="511"/>
      <c r="DF286" s="511"/>
      <c r="DG286" s="511"/>
      <c r="DH286" s="511"/>
      <c r="DI286" s="511"/>
      <c r="DJ286" s="511"/>
      <c r="DK286" s="501">
        <f t="shared" si="40"/>
        <v>7892208790</v>
      </c>
      <c r="DL286" s="502">
        <f t="shared" si="41"/>
        <v>0</v>
      </c>
      <c r="DM286" s="503">
        <f t="shared" si="46"/>
        <v>7892208790</v>
      </c>
      <c r="DN286" s="404">
        <f t="shared" si="42"/>
        <v>7718046526</v>
      </c>
      <c r="DO286" s="404">
        <f t="shared" si="45"/>
        <v>0</v>
      </c>
      <c r="DY286" s="504"/>
    </row>
    <row r="287" spans="1:129" ht="18" customHeight="1" x14ac:dyDescent="0.5">
      <c r="A287" s="399" t="str">
        <f t="shared" si="44"/>
        <v>72</v>
      </c>
      <c r="B287" s="493">
        <v>720021</v>
      </c>
      <c r="C287" s="494" t="s">
        <v>1053</v>
      </c>
      <c r="D287" s="506">
        <v>52179876550</v>
      </c>
      <c r="E287" s="495">
        <v>0</v>
      </c>
      <c r="F287" s="507"/>
      <c r="G287" s="507"/>
      <c r="H287" s="507"/>
      <c r="I287" s="507"/>
      <c r="J287" s="507"/>
      <c r="K287" s="508"/>
      <c r="L287" s="508"/>
      <c r="M287" s="508"/>
      <c r="N287" s="508"/>
      <c r="O287" s="508"/>
      <c r="P287" s="508"/>
      <c r="Q287" s="508"/>
      <c r="R287" s="508"/>
      <c r="S287" s="508"/>
      <c r="T287" s="508"/>
      <c r="U287" s="508"/>
      <c r="V287" s="508"/>
      <c r="W287" s="508"/>
      <c r="X287" s="508"/>
      <c r="Y287" s="508"/>
      <c r="Z287" s="508"/>
      <c r="AA287" s="508"/>
      <c r="AB287" s="508"/>
      <c r="AC287" s="508"/>
      <c r="AD287" s="508"/>
      <c r="AE287" s="508"/>
      <c r="AF287" s="508"/>
      <c r="AG287" s="508"/>
      <c r="AH287" s="508"/>
      <c r="AI287" s="508"/>
      <c r="AJ287" s="508"/>
      <c r="AK287" s="508"/>
      <c r="AL287" s="508"/>
      <c r="AM287" s="508"/>
      <c r="AN287" s="508"/>
      <c r="AO287" s="508"/>
      <c r="AP287" s="508"/>
      <c r="AQ287" s="508"/>
      <c r="AR287" s="508"/>
      <c r="AS287" s="508"/>
      <c r="AT287" s="508"/>
      <c r="AU287" s="508"/>
      <c r="AV287" s="508"/>
      <c r="AW287" s="508"/>
      <c r="AX287" s="508"/>
      <c r="AY287" s="508"/>
      <c r="AZ287" s="508"/>
      <c r="BA287" s="508"/>
      <c r="BB287" s="508"/>
      <c r="BC287" s="508"/>
      <c r="BD287" s="508"/>
      <c r="BE287" s="508"/>
      <c r="BF287" s="508"/>
      <c r="BG287" s="508"/>
      <c r="BH287" s="508"/>
      <c r="BI287" s="508"/>
      <c r="BJ287" s="508"/>
      <c r="BK287" s="508"/>
      <c r="BL287" s="508"/>
      <c r="BM287" s="508"/>
      <c r="BN287" s="508"/>
      <c r="BO287" s="508"/>
      <c r="BP287" s="508"/>
      <c r="BQ287" s="508"/>
      <c r="BR287" s="508"/>
      <c r="BS287" s="508"/>
      <c r="BT287" s="508"/>
      <c r="BU287" s="508"/>
      <c r="BV287" s="508"/>
      <c r="BW287" s="508"/>
      <c r="BX287" s="508"/>
      <c r="BY287" s="508"/>
      <c r="BZ287" s="508"/>
      <c r="CA287" s="508"/>
      <c r="CB287" s="508"/>
      <c r="CC287" s="508"/>
      <c r="CD287" s="508"/>
      <c r="CE287" s="508"/>
      <c r="CF287" s="508"/>
      <c r="CG287" s="508"/>
      <c r="CH287" s="508">
        <f>D287</f>
        <v>52179876550</v>
      </c>
      <c r="CI287" s="508"/>
      <c r="CJ287" s="508"/>
      <c r="CK287" s="508"/>
      <c r="CL287" s="508"/>
      <c r="CM287" s="508"/>
      <c r="CN287" s="508"/>
      <c r="CO287" s="508"/>
      <c r="CP287" s="508"/>
      <c r="CQ287" s="508"/>
      <c r="CR287" s="508"/>
      <c r="CS287" s="508"/>
      <c r="CT287" s="508"/>
      <c r="CU287" s="508"/>
      <c r="CV287" s="508"/>
      <c r="CW287" s="508"/>
      <c r="CX287" s="509"/>
      <c r="CY287" s="509"/>
      <c r="CZ287" s="509"/>
      <c r="DA287" s="510"/>
      <c r="DB287" s="511"/>
      <c r="DC287" s="511"/>
      <c r="DD287" s="511"/>
      <c r="DE287" s="511"/>
      <c r="DF287" s="511"/>
      <c r="DG287" s="511"/>
      <c r="DH287" s="511"/>
      <c r="DI287" s="511"/>
      <c r="DJ287" s="511"/>
      <c r="DK287" s="501">
        <f t="shared" si="40"/>
        <v>52179876550</v>
      </c>
      <c r="DL287" s="502">
        <f t="shared" si="41"/>
        <v>0</v>
      </c>
      <c r="DM287" s="503">
        <f t="shared" si="46"/>
        <v>52179876550</v>
      </c>
      <c r="DN287" s="404">
        <f t="shared" si="42"/>
        <v>52179876550</v>
      </c>
      <c r="DO287" s="404">
        <f t="shared" si="45"/>
        <v>0</v>
      </c>
      <c r="DY287" s="504"/>
    </row>
    <row r="288" spans="1:129" ht="18" customHeight="1" x14ac:dyDescent="0.5">
      <c r="A288" s="399" t="str">
        <f t="shared" si="44"/>
        <v>72</v>
      </c>
      <c r="B288" s="493">
        <v>720022</v>
      </c>
      <c r="C288" s="494" t="s">
        <v>1054</v>
      </c>
      <c r="D288" s="506">
        <v>20234117202</v>
      </c>
      <c r="E288" s="495">
        <v>0</v>
      </c>
      <c r="F288" s="507"/>
      <c r="G288" s="507"/>
      <c r="H288" s="507"/>
      <c r="I288" s="507"/>
      <c r="J288" s="507"/>
      <c r="K288" s="508"/>
      <c r="L288" s="508"/>
      <c r="M288" s="508"/>
      <c r="N288" s="508"/>
      <c r="O288" s="508"/>
      <c r="P288" s="508"/>
      <c r="Q288" s="508"/>
      <c r="R288" s="508"/>
      <c r="S288" s="508"/>
      <c r="T288" s="508"/>
      <c r="U288" s="508"/>
      <c r="V288" s="508"/>
      <c r="W288" s="508"/>
      <c r="X288" s="508"/>
      <c r="Y288" s="508"/>
      <c r="Z288" s="508"/>
      <c r="AA288" s="508"/>
      <c r="AB288" s="508"/>
      <c r="AC288" s="508"/>
      <c r="AD288" s="508"/>
      <c r="AE288" s="508"/>
      <c r="AF288" s="508"/>
      <c r="AG288" s="508"/>
      <c r="AH288" s="508"/>
      <c r="AI288" s="508"/>
      <c r="AJ288" s="508"/>
      <c r="AK288" s="508"/>
      <c r="AL288" s="508"/>
      <c r="AM288" s="508"/>
      <c r="AN288" s="508"/>
      <c r="AO288" s="508"/>
      <c r="AP288" s="508"/>
      <c r="AQ288" s="508"/>
      <c r="AR288" s="508"/>
      <c r="AS288" s="508"/>
      <c r="AT288" s="508"/>
      <c r="AU288" s="508"/>
      <c r="AV288" s="508"/>
      <c r="AW288" s="508"/>
      <c r="AX288" s="508"/>
      <c r="AY288" s="508"/>
      <c r="AZ288" s="508"/>
      <c r="BA288" s="508"/>
      <c r="BB288" s="508"/>
      <c r="BC288" s="508"/>
      <c r="BD288" s="508"/>
      <c r="BE288" s="508"/>
      <c r="BF288" s="508"/>
      <c r="BG288" s="508"/>
      <c r="BH288" s="508"/>
      <c r="BI288" s="508"/>
      <c r="BJ288" s="508"/>
      <c r="BK288" s="508"/>
      <c r="BL288" s="508"/>
      <c r="BM288" s="508"/>
      <c r="BN288" s="508"/>
      <c r="BO288" s="508"/>
      <c r="BP288" s="508"/>
      <c r="BQ288" s="508"/>
      <c r="BR288" s="508"/>
      <c r="BS288" s="508"/>
      <c r="BT288" s="508"/>
      <c r="BU288" s="508"/>
      <c r="BV288" s="508"/>
      <c r="BW288" s="508"/>
      <c r="BX288" s="508"/>
      <c r="BY288" s="508"/>
      <c r="BZ288" s="508"/>
      <c r="CA288" s="508"/>
      <c r="CB288" s="508"/>
      <c r="CC288" s="508"/>
      <c r="CD288" s="508"/>
      <c r="CE288" s="508"/>
      <c r="CF288" s="508"/>
      <c r="CG288" s="508"/>
      <c r="CH288" s="508">
        <f>D288</f>
        <v>20234117202</v>
      </c>
      <c r="CI288" s="508"/>
      <c r="CJ288" s="508"/>
      <c r="CK288" s="508"/>
      <c r="CL288" s="508"/>
      <c r="CM288" s="508"/>
      <c r="CN288" s="508"/>
      <c r="CO288" s="508"/>
      <c r="CP288" s="508"/>
      <c r="CQ288" s="508"/>
      <c r="CR288" s="508"/>
      <c r="CS288" s="508"/>
      <c r="CT288" s="508"/>
      <c r="CU288" s="508"/>
      <c r="CV288" s="508"/>
      <c r="CW288" s="508"/>
      <c r="CX288" s="509"/>
      <c r="CY288" s="509"/>
      <c r="CZ288" s="509"/>
      <c r="DA288" s="510"/>
      <c r="DB288" s="511"/>
      <c r="DC288" s="511"/>
      <c r="DD288" s="511"/>
      <c r="DE288" s="511"/>
      <c r="DF288" s="511"/>
      <c r="DG288" s="511"/>
      <c r="DH288" s="511"/>
      <c r="DI288" s="511"/>
      <c r="DJ288" s="511"/>
      <c r="DK288" s="501">
        <f t="shared" si="40"/>
        <v>20234117202</v>
      </c>
      <c r="DL288" s="502">
        <f t="shared" si="41"/>
        <v>0</v>
      </c>
      <c r="DM288" s="503">
        <f t="shared" si="46"/>
        <v>20234117202</v>
      </c>
      <c r="DN288" s="404">
        <f t="shared" si="42"/>
        <v>20234117202</v>
      </c>
      <c r="DO288" s="404">
        <f t="shared" si="45"/>
        <v>0</v>
      </c>
      <c r="DY288" s="504"/>
    </row>
    <row r="289" spans="1:129" ht="18" customHeight="1" x14ac:dyDescent="0.5">
      <c r="A289" s="399" t="str">
        <f t="shared" si="44"/>
        <v>72</v>
      </c>
      <c r="B289" s="493">
        <v>720023</v>
      </c>
      <c r="C289" s="494" t="s">
        <v>1055</v>
      </c>
      <c r="D289" s="506">
        <v>878089770</v>
      </c>
      <c r="E289" s="495">
        <v>0</v>
      </c>
      <c r="F289" s="507"/>
      <c r="G289" s="507"/>
      <c r="H289" s="507"/>
      <c r="I289" s="507"/>
      <c r="J289" s="507"/>
      <c r="K289" s="508"/>
      <c r="L289" s="508"/>
      <c r="M289" s="508"/>
      <c r="N289" s="508"/>
      <c r="O289" s="508"/>
      <c r="P289" s="508"/>
      <c r="Q289" s="508"/>
      <c r="R289" s="508"/>
      <c r="S289" s="508"/>
      <c r="T289" s="508"/>
      <c r="U289" s="508"/>
      <c r="V289" s="508"/>
      <c r="W289" s="508"/>
      <c r="X289" s="508"/>
      <c r="Y289" s="508"/>
      <c r="Z289" s="508"/>
      <c r="AA289" s="508"/>
      <c r="AB289" s="508"/>
      <c r="AC289" s="508"/>
      <c r="AD289" s="508"/>
      <c r="AE289" s="508"/>
      <c r="AF289" s="508"/>
      <c r="AG289" s="508"/>
      <c r="AH289" s="508"/>
      <c r="AI289" s="508"/>
      <c r="AJ289" s="508"/>
      <c r="AK289" s="508"/>
      <c r="AL289" s="508"/>
      <c r="AM289" s="508"/>
      <c r="AN289" s="508"/>
      <c r="AO289" s="508"/>
      <c r="AP289" s="508"/>
      <c r="AQ289" s="508"/>
      <c r="AR289" s="508"/>
      <c r="AS289" s="508"/>
      <c r="AT289" s="508"/>
      <c r="AU289" s="508"/>
      <c r="AV289" s="508"/>
      <c r="AW289" s="508"/>
      <c r="AX289" s="508"/>
      <c r="AY289" s="508"/>
      <c r="AZ289" s="508"/>
      <c r="BA289" s="508"/>
      <c r="BB289" s="508"/>
      <c r="BC289" s="508"/>
      <c r="BD289" s="508"/>
      <c r="BE289" s="508"/>
      <c r="BF289" s="508"/>
      <c r="BG289" s="508"/>
      <c r="BH289" s="508"/>
      <c r="BI289" s="508"/>
      <c r="BJ289" s="508"/>
      <c r="BK289" s="508"/>
      <c r="BL289" s="508"/>
      <c r="BM289" s="508"/>
      <c r="BN289" s="508"/>
      <c r="BO289" s="508"/>
      <c r="BP289" s="508"/>
      <c r="BQ289" s="508"/>
      <c r="BR289" s="508"/>
      <c r="BS289" s="508"/>
      <c r="BT289" s="508"/>
      <c r="BU289" s="508"/>
      <c r="BV289" s="508"/>
      <c r="BW289" s="508"/>
      <c r="BX289" s="508"/>
      <c r="BY289" s="508"/>
      <c r="BZ289" s="508"/>
      <c r="CA289" s="508"/>
      <c r="CB289" s="508"/>
      <c r="CC289" s="508"/>
      <c r="CD289" s="508"/>
      <c r="CE289" s="508"/>
      <c r="CF289" s="508"/>
      <c r="CG289" s="508"/>
      <c r="CH289" s="508">
        <f>D289</f>
        <v>878089770</v>
      </c>
      <c r="CI289" s="508"/>
      <c r="CJ289" s="508"/>
      <c r="CK289" s="508"/>
      <c r="CL289" s="508"/>
      <c r="CM289" s="508"/>
      <c r="CN289" s="508"/>
      <c r="CO289" s="508"/>
      <c r="CP289" s="508"/>
      <c r="CQ289" s="508"/>
      <c r="CR289" s="508"/>
      <c r="CS289" s="508"/>
      <c r="CT289" s="508"/>
      <c r="CU289" s="508"/>
      <c r="CV289" s="508"/>
      <c r="CW289" s="508"/>
      <c r="CX289" s="509"/>
      <c r="CY289" s="509"/>
      <c r="CZ289" s="509"/>
      <c r="DA289" s="510"/>
      <c r="DB289" s="511"/>
      <c r="DC289" s="511"/>
      <c r="DD289" s="511"/>
      <c r="DE289" s="511"/>
      <c r="DF289" s="511"/>
      <c r="DG289" s="511"/>
      <c r="DH289" s="511"/>
      <c r="DI289" s="511"/>
      <c r="DJ289" s="511"/>
      <c r="DK289" s="501">
        <f t="shared" si="40"/>
        <v>878089770</v>
      </c>
      <c r="DL289" s="502">
        <f t="shared" si="41"/>
        <v>0</v>
      </c>
      <c r="DM289" s="503">
        <f t="shared" si="46"/>
        <v>878089770</v>
      </c>
      <c r="DN289" s="404">
        <f t="shared" si="42"/>
        <v>869031431</v>
      </c>
      <c r="DO289" s="404">
        <f t="shared" si="45"/>
        <v>0</v>
      </c>
      <c r="DY289" s="504"/>
    </row>
    <row r="290" spans="1:129" ht="18" customHeight="1" x14ac:dyDescent="0.5">
      <c r="A290" s="399" t="str">
        <f t="shared" si="44"/>
        <v>72</v>
      </c>
      <c r="B290" s="493">
        <v>720025</v>
      </c>
      <c r="C290" s="494" t="s">
        <v>1023</v>
      </c>
      <c r="D290" s="506">
        <v>2125820539</v>
      </c>
      <c r="E290" s="495">
        <v>0</v>
      </c>
      <c r="F290" s="507"/>
      <c r="G290" s="507"/>
      <c r="H290" s="507"/>
      <c r="I290" s="507"/>
      <c r="J290" s="507"/>
      <c r="K290" s="508"/>
      <c r="L290" s="508"/>
      <c r="M290" s="508"/>
      <c r="N290" s="508"/>
      <c r="O290" s="508"/>
      <c r="P290" s="508"/>
      <c r="Q290" s="508"/>
      <c r="R290" s="508"/>
      <c r="S290" s="508"/>
      <c r="T290" s="508"/>
      <c r="U290" s="508"/>
      <c r="V290" s="508"/>
      <c r="W290" s="508"/>
      <c r="X290" s="508"/>
      <c r="Y290" s="508"/>
      <c r="Z290" s="508"/>
      <c r="AA290" s="508"/>
      <c r="AB290" s="508"/>
      <c r="AC290" s="508"/>
      <c r="AD290" s="508"/>
      <c r="AE290" s="508"/>
      <c r="AF290" s="508"/>
      <c r="AG290" s="508"/>
      <c r="AH290" s="508"/>
      <c r="AI290" s="508"/>
      <c r="AJ290" s="508"/>
      <c r="AK290" s="508"/>
      <c r="AL290" s="508"/>
      <c r="AM290" s="508"/>
      <c r="AN290" s="508"/>
      <c r="AO290" s="508"/>
      <c r="AP290" s="508"/>
      <c r="AQ290" s="508"/>
      <c r="AR290" s="508"/>
      <c r="AS290" s="508"/>
      <c r="AT290" s="508"/>
      <c r="AU290" s="508"/>
      <c r="AV290" s="508"/>
      <c r="AW290" s="508"/>
      <c r="AX290" s="508"/>
      <c r="AY290" s="508"/>
      <c r="AZ290" s="508"/>
      <c r="BA290" s="508"/>
      <c r="BB290" s="508"/>
      <c r="BC290" s="508"/>
      <c r="BD290" s="508"/>
      <c r="BE290" s="508"/>
      <c r="BF290" s="508"/>
      <c r="BG290" s="508"/>
      <c r="BH290" s="508"/>
      <c r="BI290" s="508"/>
      <c r="BJ290" s="508"/>
      <c r="BK290" s="508"/>
      <c r="BL290" s="508"/>
      <c r="BM290" s="508"/>
      <c r="BN290" s="508"/>
      <c r="BO290" s="508"/>
      <c r="BP290" s="508"/>
      <c r="BQ290" s="508"/>
      <c r="BR290" s="508"/>
      <c r="BS290" s="508"/>
      <c r="BT290" s="508"/>
      <c r="BU290" s="508"/>
      <c r="BV290" s="508"/>
      <c r="BW290" s="508"/>
      <c r="BX290" s="508"/>
      <c r="BY290" s="508"/>
      <c r="BZ290" s="508"/>
      <c r="CA290" s="508"/>
      <c r="CB290" s="508"/>
      <c r="CC290" s="508">
        <f>D290</f>
        <v>2125820539</v>
      </c>
      <c r="CD290" s="508"/>
      <c r="CE290" s="508"/>
      <c r="CF290" s="508"/>
      <c r="CG290" s="508"/>
      <c r="CH290" s="508"/>
      <c r="CI290" s="508"/>
      <c r="CJ290" s="508"/>
      <c r="CK290" s="508"/>
      <c r="CL290" s="508"/>
      <c r="CM290" s="508"/>
      <c r="CN290" s="508"/>
      <c r="CO290" s="508"/>
      <c r="CP290" s="508"/>
      <c r="CQ290" s="508"/>
      <c r="CR290" s="508"/>
      <c r="CS290" s="508"/>
      <c r="CT290" s="508"/>
      <c r="CU290" s="508"/>
      <c r="CV290" s="508"/>
      <c r="CW290" s="508"/>
      <c r="CX290" s="509"/>
      <c r="CY290" s="509"/>
      <c r="CZ290" s="509"/>
      <c r="DA290" s="510"/>
      <c r="DB290" s="511"/>
      <c r="DC290" s="511"/>
      <c r="DD290" s="511"/>
      <c r="DE290" s="511"/>
      <c r="DF290" s="511"/>
      <c r="DG290" s="511"/>
      <c r="DH290" s="511"/>
      <c r="DI290" s="511"/>
      <c r="DJ290" s="511"/>
      <c r="DK290" s="501">
        <f t="shared" ref="DK290:DK353" si="47">SUM(F290:DJ290)</f>
        <v>2125820539</v>
      </c>
      <c r="DL290" s="502">
        <f t="shared" ref="DL290:DL353" si="48">D290-E290-DK290</f>
        <v>0</v>
      </c>
      <c r="DM290" s="503">
        <f t="shared" si="46"/>
        <v>2125820539</v>
      </c>
      <c r="DN290" s="404">
        <f t="shared" ref="DN290:DN353" si="49">+DM290-E284-D284</f>
        <v>2125820539</v>
      </c>
      <c r="DO290" s="404">
        <f t="shared" si="45"/>
        <v>0</v>
      </c>
      <c r="DY290" s="504"/>
    </row>
    <row r="291" spans="1:129" ht="18" customHeight="1" x14ac:dyDescent="0.5">
      <c r="A291" s="399" t="str">
        <f t="shared" si="44"/>
        <v>72</v>
      </c>
      <c r="B291" s="493">
        <v>720026</v>
      </c>
      <c r="C291" s="494" t="s">
        <v>1012</v>
      </c>
      <c r="D291" s="506">
        <v>3260000</v>
      </c>
      <c r="E291" s="495">
        <v>0</v>
      </c>
      <c r="F291" s="507"/>
      <c r="G291" s="507"/>
      <c r="H291" s="507"/>
      <c r="I291" s="507"/>
      <c r="J291" s="507"/>
      <c r="K291" s="508"/>
      <c r="L291" s="508"/>
      <c r="M291" s="508"/>
      <c r="N291" s="508"/>
      <c r="O291" s="508"/>
      <c r="P291" s="508"/>
      <c r="Q291" s="508"/>
      <c r="R291" s="508"/>
      <c r="S291" s="508"/>
      <c r="T291" s="508"/>
      <c r="U291" s="508"/>
      <c r="V291" s="508"/>
      <c r="W291" s="508"/>
      <c r="X291" s="508"/>
      <c r="Y291" s="508"/>
      <c r="Z291" s="508"/>
      <c r="AA291" s="508"/>
      <c r="AB291" s="508"/>
      <c r="AC291" s="508"/>
      <c r="AD291" s="508"/>
      <c r="AE291" s="508"/>
      <c r="AF291" s="508"/>
      <c r="AG291" s="508"/>
      <c r="AH291" s="508"/>
      <c r="AI291" s="508"/>
      <c r="AJ291" s="508"/>
      <c r="AK291" s="508"/>
      <c r="AL291" s="508"/>
      <c r="AM291" s="508"/>
      <c r="AN291" s="508"/>
      <c r="AO291" s="508"/>
      <c r="AP291" s="508"/>
      <c r="AQ291" s="508"/>
      <c r="AR291" s="508"/>
      <c r="AS291" s="508"/>
      <c r="AT291" s="508"/>
      <c r="AU291" s="508"/>
      <c r="AV291" s="508"/>
      <c r="AW291" s="508"/>
      <c r="AX291" s="508"/>
      <c r="AY291" s="508"/>
      <c r="AZ291" s="508"/>
      <c r="BA291" s="508"/>
      <c r="BB291" s="508"/>
      <c r="BC291" s="508"/>
      <c r="BD291" s="508"/>
      <c r="BE291" s="508"/>
      <c r="BF291" s="508"/>
      <c r="BG291" s="508"/>
      <c r="BH291" s="508"/>
      <c r="BI291" s="508"/>
      <c r="BJ291" s="508"/>
      <c r="BK291" s="508"/>
      <c r="BL291" s="508"/>
      <c r="BM291" s="508"/>
      <c r="BN291" s="508"/>
      <c r="BO291" s="508"/>
      <c r="BP291" s="508"/>
      <c r="BQ291" s="508"/>
      <c r="BR291" s="508"/>
      <c r="BS291" s="508"/>
      <c r="BT291" s="508"/>
      <c r="BU291" s="508"/>
      <c r="BV291" s="508"/>
      <c r="BW291" s="508"/>
      <c r="BX291" s="508"/>
      <c r="BY291" s="508"/>
      <c r="BZ291" s="508"/>
      <c r="CA291" s="508"/>
      <c r="CB291" s="508"/>
      <c r="CC291" s="508"/>
      <c r="CD291" s="508"/>
      <c r="CE291" s="508"/>
      <c r="CF291" s="508"/>
      <c r="CG291" s="508"/>
      <c r="CH291" s="508"/>
      <c r="CI291" s="508"/>
      <c r="CJ291" s="508"/>
      <c r="CK291" s="508"/>
      <c r="CL291" s="508"/>
      <c r="CM291" s="508"/>
      <c r="CN291" s="508"/>
      <c r="CO291" s="508"/>
      <c r="CP291" s="508"/>
      <c r="CQ291" s="508">
        <f>D291</f>
        <v>3260000</v>
      </c>
      <c r="CR291" s="508"/>
      <c r="CS291" s="508"/>
      <c r="CT291" s="508"/>
      <c r="CU291" s="508"/>
      <c r="CV291" s="508"/>
      <c r="CW291" s="508"/>
      <c r="CX291" s="509"/>
      <c r="CY291" s="509"/>
      <c r="CZ291" s="509"/>
      <c r="DA291" s="510"/>
      <c r="DB291" s="511"/>
      <c r="DC291" s="511"/>
      <c r="DD291" s="511"/>
      <c r="DE291" s="511"/>
      <c r="DF291" s="511"/>
      <c r="DG291" s="511"/>
      <c r="DH291" s="511"/>
      <c r="DI291" s="511"/>
      <c r="DJ291" s="511"/>
      <c r="DK291" s="501">
        <f t="shared" si="47"/>
        <v>3260000</v>
      </c>
      <c r="DL291" s="502">
        <f t="shared" si="48"/>
        <v>0</v>
      </c>
      <c r="DM291" s="503">
        <f t="shared" si="46"/>
        <v>3260000</v>
      </c>
      <c r="DN291" s="404">
        <f t="shared" si="49"/>
        <v>3260000</v>
      </c>
      <c r="DO291" s="404">
        <f t="shared" si="45"/>
        <v>0</v>
      </c>
      <c r="DY291" s="504"/>
    </row>
    <row r="292" spans="1:129" ht="18" customHeight="1" x14ac:dyDescent="0.5">
      <c r="A292" s="399" t="str">
        <f t="shared" si="44"/>
        <v>72</v>
      </c>
      <c r="B292" s="493">
        <v>720027</v>
      </c>
      <c r="C292" s="494" t="s">
        <v>1011</v>
      </c>
      <c r="D292" s="506">
        <v>611285278</v>
      </c>
      <c r="E292" s="495">
        <v>0</v>
      </c>
      <c r="F292" s="507"/>
      <c r="G292" s="507"/>
      <c r="H292" s="507"/>
      <c r="I292" s="507"/>
      <c r="J292" s="507"/>
      <c r="K292" s="508"/>
      <c r="L292" s="508"/>
      <c r="M292" s="508"/>
      <c r="N292" s="508"/>
      <c r="O292" s="508"/>
      <c r="P292" s="508"/>
      <c r="Q292" s="508"/>
      <c r="R292" s="508"/>
      <c r="S292" s="508"/>
      <c r="T292" s="508"/>
      <c r="U292" s="508"/>
      <c r="V292" s="508"/>
      <c r="W292" s="508"/>
      <c r="X292" s="508"/>
      <c r="Y292" s="508"/>
      <c r="Z292" s="508"/>
      <c r="AA292" s="508"/>
      <c r="AB292" s="508"/>
      <c r="AC292" s="508"/>
      <c r="AD292" s="508"/>
      <c r="AE292" s="508"/>
      <c r="AF292" s="508"/>
      <c r="AG292" s="508"/>
      <c r="AH292" s="508"/>
      <c r="AI292" s="508"/>
      <c r="AJ292" s="508"/>
      <c r="AK292" s="508"/>
      <c r="AL292" s="508"/>
      <c r="AM292" s="508"/>
      <c r="AN292" s="508"/>
      <c r="AO292" s="508"/>
      <c r="AP292" s="508"/>
      <c r="AQ292" s="508"/>
      <c r="AR292" s="508"/>
      <c r="AS292" s="508"/>
      <c r="AT292" s="508"/>
      <c r="AU292" s="508"/>
      <c r="AV292" s="508"/>
      <c r="AW292" s="508"/>
      <c r="AX292" s="508"/>
      <c r="AY292" s="508"/>
      <c r="AZ292" s="508"/>
      <c r="BA292" s="508"/>
      <c r="BB292" s="508"/>
      <c r="BC292" s="508"/>
      <c r="BD292" s="508"/>
      <c r="BE292" s="508"/>
      <c r="BF292" s="508"/>
      <c r="BG292" s="508"/>
      <c r="BH292" s="508"/>
      <c r="BI292" s="508"/>
      <c r="BJ292" s="508"/>
      <c r="BK292" s="508"/>
      <c r="BL292" s="508"/>
      <c r="BM292" s="508"/>
      <c r="BN292" s="508"/>
      <c r="BO292" s="508"/>
      <c r="BP292" s="508"/>
      <c r="BQ292" s="508"/>
      <c r="BR292" s="508"/>
      <c r="BS292" s="508"/>
      <c r="BT292" s="508"/>
      <c r="BU292" s="508"/>
      <c r="BV292" s="508"/>
      <c r="BW292" s="508"/>
      <c r="BX292" s="508"/>
      <c r="BY292" s="508"/>
      <c r="BZ292" s="508"/>
      <c r="CA292" s="508"/>
      <c r="CB292" s="508"/>
      <c r="CC292" s="508"/>
      <c r="CD292" s="508"/>
      <c r="CE292" s="508"/>
      <c r="CF292" s="508"/>
      <c r="CG292" s="508"/>
      <c r="CH292" s="508"/>
      <c r="CI292" s="508"/>
      <c r="CJ292" s="508"/>
      <c r="CK292" s="508"/>
      <c r="CL292" s="508"/>
      <c r="CM292" s="508"/>
      <c r="CN292" s="508"/>
      <c r="CO292" s="508"/>
      <c r="CP292" s="508"/>
      <c r="CQ292" s="508">
        <f>D292</f>
        <v>611285278</v>
      </c>
      <c r="CR292" s="508"/>
      <c r="CS292" s="508"/>
      <c r="CT292" s="508"/>
      <c r="CU292" s="508"/>
      <c r="CV292" s="508"/>
      <c r="CW292" s="508"/>
      <c r="CX292" s="509"/>
      <c r="CY292" s="509"/>
      <c r="CZ292" s="509"/>
      <c r="DA292" s="510"/>
      <c r="DB292" s="511"/>
      <c r="DC292" s="511"/>
      <c r="DD292" s="511"/>
      <c r="DE292" s="511"/>
      <c r="DF292" s="511"/>
      <c r="DG292" s="511"/>
      <c r="DH292" s="511"/>
      <c r="DI292" s="511"/>
      <c r="DJ292" s="511"/>
      <c r="DK292" s="501">
        <f t="shared" si="47"/>
        <v>611285278</v>
      </c>
      <c r="DL292" s="502">
        <f t="shared" si="48"/>
        <v>0</v>
      </c>
      <c r="DM292" s="503">
        <f t="shared" si="46"/>
        <v>611285278</v>
      </c>
      <c r="DN292" s="404">
        <f t="shared" si="49"/>
        <v>-7280923512</v>
      </c>
      <c r="DO292" s="404">
        <f t="shared" si="45"/>
        <v>0</v>
      </c>
      <c r="DY292" s="504"/>
    </row>
    <row r="293" spans="1:129" ht="18" customHeight="1" x14ac:dyDescent="0.5">
      <c r="A293" s="399" t="str">
        <f t="shared" si="44"/>
        <v>72</v>
      </c>
      <c r="B293" s="493">
        <v>720028</v>
      </c>
      <c r="C293" s="494" t="s">
        <v>1056</v>
      </c>
      <c r="D293" s="505">
        <v>0</v>
      </c>
      <c r="E293" s="495">
        <v>0</v>
      </c>
      <c r="F293" s="507"/>
      <c r="G293" s="507"/>
      <c r="H293" s="507"/>
      <c r="I293" s="507"/>
      <c r="J293" s="507"/>
      <c r="K293" s="508"/>
      <c r="L293" s="508"/>
      <c r="M293" s="508"/>
      <c r="N293" s="508"/>
      <c r="O293" s="508"/>
      <c r="P293" s="508"/>
      <c r="Q293" s="508"/>
      <c r="R293" s="508"/>
      <c r="S293" s="508"/>
      <c r="T293" s="508"/>
      <c r="U293" s="508"/>
      <c r="V293" s="508"/>
      <c r="W293" s="508"/>
      <c r="X293" s="508"/>
      <c r="Y293" s="508"/>
      <c r="Z293" s="508"/>
      <c r="AA293" s="508"/>
      <c r="AB293" s="508"/>
      <c r="AC293" s="508"/>
      <c r="AD293" s="508"/>
      <c r="AE293" s="508"/>
      <c r="AF293" s="508"/>
      <c r="AG293" s="508"/>
      <c r="AH293" s="508"/>
      <c r="AI293" s="508"/>
      <c r="AJ293" s="508"/>
      <c r="AK293" s="508"/>
      <c r="AL293" s="508"/>
      <c r="AM293" s="508"/>
      <c r="AN293" s="508"/>
      <c r="AO293" s="508"/>
      <c r="AP293" s="508"/>
      <c r="AQ293" s="508"/>
      <c r="AR293" s="508"/>
      <c r="AS293" s="508"/>
      <c r="AT293" s="508"/>
      <c r="AU293" s="508"/>
      <c r="AV293" s="508"/>
      <c r="AW293" s="508"/>
      <c r="AX293" s="508"/>
      <c r="AY293" s="508"/>
      <c r="AZ293" s="508"/>
      <c r="BA293" s="508"/>
      <c r="BB293" s="508"/>
      <c r="BC293" s="508"/>
      <c r="BD293" s="508"/>
      <c r="BE293" s="508"/>
      <c r="BF293" s="508"/>
      <c r="BG293" s="508"/>
      <c r="BH293" s="508"/>
      <c r="BI293" s="508"/>
      <c r="BJ293" s="508"/>
      <c r="BK293" s="508"/>
      <c r="BL293" s="508"/>
      <c r="BM293" s="508"/>
      <c r="BN293" s="508"/>
      <c r="BO293" s="508"/>
      <c r="BP293" s="508"/>
      <c r="BQ293" s="508"/>
      <c r="BR293" s="508"/>
      <c r="BS293" s="508"/>
      <c r="BT293" s="508"/>
      <c r="BU293" s="508"/>
      <c r="BV293" s="508"/>
      <c r="BW293" s="508"/>
      <c r="BX293" s="508"/>
      <c r="BY293" s="508"/>
      <c r="BZ293" s="508"/>
      <c r="CA293" s="508"/>
      <c r="CB293" s="508"/>
      <c r="CC293" s="508"/>
      <c r="CD293" s="508"/>
      <c r="CE293" s="508"/>
      <c r="CF293" s="508"/>
      <c r="CG293" s="508"/>
      <c r="CH293" s="508"/>
      <c r="CI293" s="508"/>
      <c r="CJ293" s="508"/>
      <c r="CK293" s="508"/>
      <c r="CL293" s="508"/>
      <c r="CM293" s="508"/>
      <c r="CN293" s="508"/>
      <c r="CO293" s="508"/>
      <c r="CP293" s="508"/>
      <c r="CQ293" s="508"/>
      <c r="CR293" s="508"/>
      <c r="CS293" s="508"/>
      <c r="CT293" s="508"/>
      <c r="CU293" s="508"/>
      <c r="CV293" s="508"/>
      <c r="CW293" s="508"/>
      <c r="CX293" s="509"/>
      <c r="CY293" s="509"/>
      <c r="CZ293" s="509"/>
      <c r="DA293" s="510"/>
      <c r="DB293" s="511"/>
      <c r="DC293" s="511"/>
      <c r="DD293" s="511"/>
      <c r="DE293" s="511"/>
      <c r="DF293" s="511"/>
      <c r="DG293" s="511"/>
      <c r="DH293" s="511"/>
      <c r="DI293" s="511"/>
      <c r="DJ293" s="511"/>
      <c r="DK293" s="501">
        <f t="shared" si="47"/>
        <v>0</v>
      </c>
      <c r="DL293" s="502">
        <f t="shared" si="48"/>
        <v>0</v>
      </c>
      <c r="DM293" s="503">
        <f t="shared" si="46"/>
        <v>0</v>
      </c>
      <c r="DN293" s="404">
        <f t="shared" si="49"/>
        <v>-52179876550</v>
      </c>
      <c r="DO293" s="404">
        <f t="shared" si="45"/>
        <v>0</v>
      </c>
      <c r="DY293" s="504"/>
    </row>
    <row r="294" spans="1:129" ht="18" customHeight="1" x14ac:dyDescent="0.5">
      <c r="A294" s="399" t="str">
        <f t="shared" si="44"/>
        <v>72</v>
      </c>
      <c r="B294" s="493">
        <v>720029</v>
      </c>
      <c r="C294" s="494" t="s">
        <v>1006</v>
      </c>
      <c r="D294" s="506">
        <v>2357937564</v>
      </c>
      <c r="E294" s="495">
        <v>0</v>
      </c>
      <c r="F294" s="507"/>
      <c r="G294" s="507"/>
      <c r="H294" s="507"/>
      <c r="I294" s="507"/>
      <c r="J294" s="507"/>
      <c r="K294" s="508"/>
      <c r="L294" s="508"/>
      <c r="M294" s="508"/>
      <c r="N294" s="508"/>
      <c r="O294" s="508"/>
      <c r="P294" s="508"/>
      <c r="Q294" s="508"/>
      <c r="R294" s="508"/>
      <c r="S294" s="508"/>
      <c r="T294" s="508"/>
      <c r="U294" s="508"/>
      <c r="V294" s="508"/>
      <c r="W294" s="508"/>
      <c r="X294" s="508"/>
      <c r="Y294" s="508"/>
      <c r="Z294" s="508"/>
      <c r="AA294" s="508"/>
      <c r="AB294" s="508"/>
      <c r="AC294" s="508"/>
      <c r="AD294" s="508"/>
      <c r="AE294" s="508"/>
      <c r="AF294" s="508"/>
      <c r="AG294" s="508"/>
      <c r="AH294" s="508"/>
      <c r="AI294" s="508"/>
      <c r="AJ294" s="508"/>
      <c r="AK294" s="508"/>
      <c r="AL294" s="508"/>
      <c r="AM294" s="508"/>
      <c r="AN294" s="508"/>
      <c r="AO294" s="508"/>
      <c r="AP294" s="508"/>
      <c r="AQ294" s="508"/>
      <c r="AR294" s="508"/>
      <c r="AS294" s="508"/>
      <c r="AT294" s="508"/>
      <c r="AU294" s="508"/>
      <c r="AV294" s="508"/>
      <c r="AW294" s="508"/>
      <c r="AX294" s="508"/>
      <c r="AY294" s="508"/>
      <c r="AZ294" s="508"/>
      <c r="BA294" s="508"/>
      <c r="BB294" s="508"/>
      <c r="BC294" s="508"/>
      <c r="BD294" s="508"/>
      <c r="BE294" s="508"/>
      <c r="BF294" s="508"/>
      <c r="BG294" s="508"/>
      <c r="BH294" s="508"/>
      <c r="BI294" s="508"/>
      <c r="BJ294" s="508"/>
      <c r="BK294" s="508"/>
      <c r="BL294" s="508"/>
      <c r="BM294" s="508"/>
      <c r="BN294" s="508"/>
      <c r="BO294" s="508"/>
      <c r="BP294" s="508"/>
      <c r="BQ294" s="508"/>
      <c r="BR294" s="508"/>
      <c r="BS294" s="508"/>
      <c r="BT294" s="508"/>
      <c r="BU294" s="508"/>
      <c r="BV294" s="508"/>
      <c r="BW294" s="508"/>
      <c r="BX294" s="508"/>
      <c r="BY294" s="508"/>
      <c r="BZ294" s="508"/>
      <c r="CA294" s="508"/>
      <c r="CB294" s="508"/>
      <c r="CC294" s="508"/>
      <c r="CD294" s="508"/>
      <c r="CE294" s="508"/>
      <c r="CF294" s="508"/>
      <c r="CG294" s="508"/>
      <c r="CH294" s="508"/>
      <c r="CI294" s="508"/>
      <c r="CJ294" s="508"/>
      <c r="CK294" s="508"/>
      <c r="CL294" s="508"/>
      <c r="CM294" s="508"/>
      <c r="CN294" s="508"/>
      <c r="CO294" s="508"/>
      <c r="CP294" s="508"/>
      <c r="CQ294" s="508">
        <f>D294</f>
        <v>2357937564</v>
      </c>
      <c r="CR294" s="508"/>
      <c r="CS294" s="508"/>
      <c r="CT294" s="508"/>
      <c r="CU294" s="508"/>
      <c r="CV294" s="508"/>
      <c r="CW294" s="508"/>
      <c r="CX294" s="509"/>
      <c r="CY294" s="509"/>
      <c r="CZ294" s="509"/>
      <c r="DA294" s="510"/>
      <c r="DB294" s="511"/>
      <c r="DC294" s="511"/>
      <c r="DD294" s="511"/>
      <c r="DE294" s="511"/>
      <c r="DF294" s="511"/>
      <c r="DG294" s="511"/>
      <c r="DH294" s="511"/>
      <c r="DI294" s="511"/>
      <c r="DJ294" s="511"/>
      <c r="DK294" s="501">
        <f t="shared" si="47"/>
        <v>2357937564</v>
      </c>
      <c r="DL294" s="502">
        <f t="shared" si="48"/>
        <v>0</v>
      </c>
      <c r="DM294" s="503">
        <f t="shared" si="46"/>
        <v>2357937564</v>
      </c>
      <c r="DN294" s="404">
        <f t="shared" si="49"/>
        <v>-17876179638</v>
      </c>
      <c r="DO294" s="404">
        <f t="shared" si="45"/>
        <v>0</v>
      </c>
      <c r="DY294" s="504"/>
    </row>
    <row r="295" spans="1:129" ht="18" customHeight="1" x14ac:dyDescent="0.5">
      <c r="A295" s="399" t="str">
        <f t="shared" si="44"/>
        <v>72</v>
      </c>
      <c r="B295" s="493">
        <v>720030</v>
      </c>
      <c r="C295" s="494" t="s">
        <v>1057</v>
      </c>
      <c r="D295" s="505">
        <v>0</v>
      </c>
      <c r="E295" s="495">
        <v>0</v>
      </c>
      <c r="F295" s="507"/>
      <c r="G295" s="507"/>
      <c r="H295" s="507"/>
      <c r="I295" s="507"/>
      <c r="J295" s="507"/>
      <c r="K295" s="508"/>
      <c r="L295" s="508"/>
      <c r="M295" s="508"/>
      <c r="N295" s="508"/>
      <c r="O295" s="508"/>
      <c r="P295" s="508"/>
      <c r="Q295" s="508"/>
      <c r="R295" s="508"/>
      <c r="S295" s="508"/>
      <c r="T295" s="508"/>
      <c r="U295" s="508"/>
      <c r="V295" s="508"/>
      <c r="W295" s="508"/>
      <c r="X295" s="508"/>
      <c r="Y295" s="508"/>
      <c r="Z295" s="508"/>
      <c r="AA295" s="508"/>
      <c r="AB295" s="508"/>
      <c r="AC295" s="508"/>
      <c r="AD295" s="508"/>
      <c r="AE295" s="508"/>
      <c r="AF295" s="508"/>
      <c r="AG295" s="508"/>
      <c r="AH295" s="508"/>
      <c r="AI295" s="508"/>
      <c r="AJ295" s="508"/>
      <c r="AK295" s="508"/>
      <c r="AL295" s="508"/>
      <c r="AM295" s="508"/>
      <c r="AN295" s="508"/>
      <c r="AO295" s="508"/>
      <c r="AP295" s="508"/>
      <c r="AQ295" s="508"/>
      <c r="AR295" s="508"/>
      <c r="AS295" s="508"/>
      <c r="AT295" s="508"/>
      <c r="AU295" s="508"/>
      <c r="AV295" s="508"/>
      <c r="AW295" s="508"/>
      <c r="AX295" s="508"/>
      <c r="AY295" s="508"/>
      <c r="AZ295" s="508"/>
      <c r="BA295" s="508"/>
      <c r="BB295" s="508"/>
      <c r="BC295" s="508"/>
      <c r="BD295" s="508"/>
      <c r="BE295" s="508"/>
      <c r="BF295" s="508"/>
      <c r="BG295" s="508"/>
      <c r="BH295" s="508"/>
      <c r="BI295" s="508"/>
      <c r="BJ295" s="508"/>
      <c r="BK295" s="508"/>
      <c r="BL295" s="508"/>
      <c r="BM295" s="508"/>
      <c r="BN295" s="508"/>
      <c r="BO295" s="508"/>
      <c r="BP295" s="508"/>
      <c r="BQ295" s="508"/>
      <c r="BR295" s="508"/>
      <c r="BS295" s="508"/>
      <c r="BT295" s="508"/>
      <c r="BU295" s="508"/>
      <c r="BV295" s="508"/>
      <c r="BW295" s="508"/>
      <c r="BX295" s="508"/>
      <c r="BY295" s="508"/>
      <c r="BZ295" s="508"/>
      <c r="CA295" s="508"/>
      <c r="CB295" s="508"/>
      <c r="CC295" s="508"/>
      <c r="CD295" s="508"/>
      <c r="CE295" s="508"/>
      <c r="CF295" s="508"/>
      <c r="CG295" s="508"/>
      <c r="CH295" s="508"/>
      <c r="CI295" s="508"/>
      <c r="CJ295" s="508"/>
      <c r="CK295" s="508"/>
      <c r="CL295" s="508"/>
      <c r="CM295" s="508"/>
      <c r="CN295" s="508"/>
      <c r="CO295" s="508"/>
      <c r="CP295" s="508"/>
      <c r="CQ295" s="508">
        <f>D295</f>
        <v>0</v>
      </c>
      <c r="CR295" s="508"/>
      <c r="CS295" s="508"/>
      <c r="CT295" s="508"/>
      <c r="CU295" s="508"/>
      <c r="CV295" s="508"/>
      <c r="CW295" s="508"/>
      <c r="CX295" s="509"/>
      <c r="CY295" s="509"/>
      <c r="CZ295" s="509"/>
      <c r="DA295" s="510"/>
      <c r="DB295" s="511"/>
      <c r="DC295" s="511"/>
      <c r="DD295" s="511"/>
      <c r="DE295" s="511"/>
      <c r="DF295" s="511"/>
      <c r="DG295" s="511"/>
      <c r="DH295" s="511"/>
      <c r="DI295" s="511"/>
      <c r="DJ295" s="511"/>
      <c r="DK295" s="501">
        <f t="shared" si="47"/>
        <v>0</v>
      </c>
      <c r="DL295" s="502">
        <f t="shared" si="48"/>
        <v>0</v>
      </c>
      <c r="DM295" s="503">
        <f t="shared" si="46"/>
        <v>0</v>
      </c>
      <c r="DN295" s="404">
        <f t="shared" si="49"/>
        <v>-878089770</v>
      </c>
      <c r="DO295" s="404">
        <f t="shared" si="45"/>
        <v>0</v>
      </c>
      <c r="DY295" s="504"/>
    </row>
    <row r="296" spans="1:129" ht="18" customHeight="1" x14ac:dyDescent="0.5">
      <c r="A296" s="399" t="str">
        <f t="shared" si="44"/>
        <v>72</v>
      </c>
      <c r="B296" s="493">
        <v>720031</v>
      </c>
      <c r="C296" s="494" t="s">
        <v>1058</v>
      </c>
      <c r="D296" s="506">
        <v>634380922</v>
      </c>
      <c r="E296" s="495">
        <v>0</v>
      </c>
      <c r="F296" s="507"/>
      <c r="G296" s="507"/>
      <c r="H296" s="507"/>
      <c r="I296" s="507"/>
      <c r="J296" s="507"/>
      <c r="K296" s="508"/>
      <c r="L296" s="508"/>
      <c r="M296" s="508"/>
      <c r="N296" s="508"/>
      <c r="O296" s="508"/>
      <c r="P296" s="508"/>
      <c r="Q296" s="508"/>
      <c r="R296" s="508"/>
      <c r="S296" s="508"/>
      <c r="T296" s="508"/>
      <c r="U296" s="508"/>
      <c r="V296" s="508"/>
      <c r="W296" s="508"/>
      <c r="X296" s="508"/>
      <c r="Y296" s="508"/>
      <c r="Z296" s="508"/>
      <c r="AA296" s="508"/>
      <c r="AB296" s="508"/>
      <c r="AC296" s="508"/>
      <c r="AD296" s="508"/>
      <c r="AE296" s="508"/>
      <c r="AF296" s="508"/>
      <c r="AG296" s="508"/>
      <c r="AH296" s="508"/>
      <c r="AI296" s="508"/>
      <c r="AJ296" s="508"/>
      <c r="AK296" s="508"/>
      <c r="AL296" s="508"/>
      <c r="AM296" s="508"/>
      <c r="AN296" s="508"/>
      <c r="AO296" s="508"/>
      <c r="AP296" s="508"/>
      <c r="AQ296" s="508"/>
      <c r="AR296" s="508"/>
      <c r="AS296" s="508"/>
      <c r="AT296" s="508"/>
      <c r="AU296" s="508"/>
      <c r="AV296" s="508"/>
      <c r="AW296" s="508"/>
      <c r="AX296" s="508"/>
      <c r="AY296" s="508"/>
      <c r="AZ296" s="508"/>
      <c r="BA296" s="508"/>
      <c r="BB296" s="508"/>
      <c r="BC296" s="508"/>
      <c r="BD296" s="508"/>
      <c r="BE296" s="508"/>
      <c r="BF296" s="508"/>
      <c r="BG296" s="508"/>
      <c r="BH296" s="508"/>
      <c r="BI296" s="508"/>
      <c r="BJ296" s="508"/>
      <c r="BK296" s="508"/>
      <c r="BL296" s="508"/>
      <c r="BM296" s="508"/>
      <c r="BN296" s="508"/>
      <c r="BO296" s="508"/>
      <c r="BP296" s="508"/>
      <c r="BQ296" s="508"/>
      <c r="BR296" s="508"/>
      <c r="BS296" s="508"/>
      <c r="BT296" s="508"/>
      <c r="BU296" s="508"/>
      <c r="BV296" s="508"/>
      <c r="BW296" s="508"/>
      <c r="BX296" s="508"/>
      <c r="BY296" s="508"/>
      <c r="BZ296" s="508"/>
      <c r="CA296" s="508"/>
      <c r="CB296" s="508"/>
      <c r="CC296" s="508"/>
      <c r="CD296" s="508"/>
      <c r="CE296" s="508"/>
      <c r="CF296" s="508"/>
      <c r="CG296" s="508"/>
      <c r="CH296" s="508"/>
      <c r="CI296" s="508"/>
      <c r="CJ296" s="508"/>
      <c r="CK296" s="508"/>
      <c r="CL296" s="508"/>
      <c r="CM296" s="508"/>
      <c r="CN296" s="508"/>
      <c r="CO296" s="508"/>
      <c r="CP296" s="508"/>
      <c r="CQ296" s="508">
        <f>D296</f>
        <v>634380922</v>
      </c>
      <c r="CR296" s="508"/>
      <c r="CS296" s="508"/>
      <c r="CT296" s="508"/>
      <c r="CU296" s="508"/>
      <c r="CV296" s="508"/>
      <c r="CW296" s="508"/>
      <c r="CX296" s="509"/>
      <c r="CY296" s="509"/>
      <c r="CZ296" s="509"/>
      <c r="DA296" s="510"/>
      <c r="DB296" s="511"/>
      <c r="DC296" s="511"/>
      <c r="DD296" s="511"/>
      <c r="DE296" s="511"/>
      <c r="DF296" s="511"/>
      <c r="DG296" s="511"/>
      <c r="DH296" s="511"/>
      <c r="DI296" s="511"/>
      <c r="DJ296" s="511"/>
      <c r="DK296" s="501">
        <f t="shared" si="47"/>
        <v>634380922</v>
      </c>
      <c r="DL296" s="502">
        <f t="shared" si="48"/>
        <v>0</v>
      </c>
      <c r="DM296" s="503">
        <f t="shared" si="46"/>
        <v>634380922</v>
      </c>
      <c r="DN296" s="404">
        <f t="shared" si="49"/>
        <v>-1491439617</v>
      </c>
      <c r="DO296" s="404">
        <f t="shared" si="45"/>
        <v>0</v>
      </c>
      <c r="DY296" s="504"/>
    </row>
    <row r="297" spans="1:129" ht="18" customHeight="1" x14ac:dyDescent="0.5">
      <c r="A297" s="399" t="str">
        <f t="shared" si="44"/>
        <v>72</v>
      </c>
      <c r="B297" s="493">
        <v>720032</v>
      </c>
      <c r="C297" s="494" t="s">
        <v>1059</v>
      </c>
      <c r="D297" s="506">
        <v>2004046444</v>
      </c>
      <c r="E297" s="495">
        <v>0</v>
      </c>
      <c r="F297" s="507"/>
      <c r="G297" s="507"/>
      <c r="H297" s="507"/>
      <c r="I297" s="507"/>
      <c r="J297" s="507"/>
      <c r="K297" s="508"/>
      <c r="L297" s="508"/>
      <c r="M297" s="508"/>
      <c r="N297" s="508"/>
      <c r="O297" s="508"/>
      <c r="P297" s="508"/>
      <c r="Q297" s="508"/>
      <c r="R297" s="508"/>
      <c r="S297" s="508"/>
      <c r="T297" s="508"/>
      <c r="U297" s="508"/>
      <c r="V297" s="508"/>
      <c r="W297" s="508"/>
      <c r="X297" s="508"/>
      <c r="Y297" s="508"/>
      <c r="Z297" s="508"/>
      <c r="AA297" s="508"/>
      <c r="AB297" s="508"/>
      <c r="AC297" s="508"/>
      <c r="AD297" s="508"/>
      <c r="AE297" s="508"/>
      <c r="AF297" s="508"/>
      <c r="AG297" s="508"/>
      <c r="AH297" s="508"/>
      <c r="AI297" s="508"/>
      <c r="AJ297" s="508"/>
      <c r="AK297" s="508"/>
      <c r="AL297" s="508"/>
      <c r="AM297" s="508"/>
      <c r="AN297" s="508"/>
      <c r="AO297" s="508"/>
      <c r="AP297" s="508"/>
      <c r="AQ297" s="508"/>
      <c r="AR297" s="508"/>
      <c r="AS297" s="508"/>
      <c r="AT297" s="508"/>
      <c r="AU297" s="508"/>
      <c r="AV297" s="508"/>
      <c r="AW297" s="508"/>
      <c r="AX297" s="508"/>
      <c r="AY297" s="508"/>
      <c r="AZ297" s="508"/>
      <c r="BA297" s="508"/>
      <c r="BB297" s="508"/>
      <c r="BC297" s="508"/>
      <c r="BD297" s="508"/>
      <c r="BE297" s="508"/>
      <c r="BF297" s="508"/>
      <c r="BG297" s="508"/>
      <c r="BH297" s="508"/>
      <c r="BI297" s="508"/>
      <c r="BJ297" s="508"/>
      <c r="BK297" s="508"/>
      <c r="BL297" s="508"/>
      <c r="BM297" s="508"/>
      <c r="BN297" s="508"/>
      <c r="BO297" s="508"/>
      <c r="BP297" s="508"/>
      <c r="BQ297" s="508"/>
      <c r="BR297" s="508"/>
      <c r="BS297" s="508"/>
      <c r="BT297" s="508"/>
      <c r="BU297" s="508"/>
      <c r="BV297" s="508"/>
      <c r="BW297" s="508"/>
      <c r="BX297" s="508"/>
      <c r="BY297" s="508"/>
      <c r="BZ297" s="508"/>
      <c r="CA297" s="508"/>
      <c r="CB297" s="508"/>
      <c r="CC297" s="508"/>
      <c r="CD297" s="508"/>
      <c r="CE297" s="508"/>
      <c r="CF297" s="508"/>
      <c r="CG297" s="508"/>
      <c r="CH297" s="508"/>
      <c r="CI297" s="508"/>
      <c r="CJ297" s="508"/>
      <c r="CK297" s="508"/>
      <c r="CL297" s="508"/>
      <c r="CM297" s="508">
        <f>D297</f>
        <v>2004046444</v>
      </c>
      <c r="CN297" s="508"/>
      <c r="CO297" s="508"/>
      <c r="CP297" s="508"/>
      <c r="CQ297" s="508"/>
      <c r="CR297" s="508"/>
      <c r="CS297" s="508"/>
      <c r="CT297" s="508"/>
      <c r="CU297" s="508"/>
      <c r="CV297" s="508"/>
      <c r="CW297" s="508"/>
      <c r="CX297" s="509"/>
      <c r="CY297" s="509"/>
      <c r="CZ297" s="509"/>
      <c r="DA297" s="510"/>
      <c r="DB297" s="511"/>
      <c r="DC297" s="511"/>
      <c r="DD297" s="511"/>
      <c r="DE297" s="511"/>
      <c r="DF297" s="511"/>
      <c r="DG297" s="511"/>
      <c r="DH297" s="511"/>
      <c r="DI297" s="511"/>
      <c r="DJ297" s="511"/>
      <c r="DK297" s="501">
        <f t="shared" si="47"/>
        <v>2004046444</v>
      </c>
      <c r="DL297" s="502">
        <f t="shared" si="48"/>
        <v>0</v>
      </c>
      <c r="DM297" s="503">
        <f t="shared" si="46"/>
        <v>2004046444</v>
      </c>
      <c r="DN297" s="404">
        <f t="shared" si="49"/>
        <v>2000786444</v>
      </c>
      <c r="DO297" s="404">
        <f t="shared" si="45"/>
        <v>0</v>
      </c>
      <c r="DY297" s="504"/>
    </row>
    <row r="298" spans="1:129" ht="18" customHeight="1" x14ac:dyDescent="0.5">
      <c r="A298" s="399" t="str">
        <f t="shared" si="44"/>
        <v>72</v>
      </c>
      <c r="B298" s="493">
        <v>720033</v>
      </c>
      <c r="C298" s="494" t="s">
        <v>1029</v>
      </c>
      <c r="D298" s="506">
        <v>57550000</v>
      </c>
      <c r="E298" s="495">
        <v>0</v>
      </c>
      <c r="F298" s="507"/>
      <c r="G298" s="507"/>
      <c r="H298" s="507"/>
      <c r="I298" s="507"/>
      <c r="J298" s="507"/>
      <c r="K298" s="508"/>
      <c r="L298" s="508"/>
      <c r="M298" s="508"/>
      <c r="N298" s="508"/>
      <c r="O298" s="508"/>
      <c r="P298" s="508"/>
      <c r="Q298" s="508"/>
      <c r="R298" s="508"/>
      <c r="S298" s="508"/>
      <c r="T298" s="508"/>
      <c r="U298" s="508"/>
      <c r="V298" s="508"/>
      <c r="W298" s="508"/>
      <c r="X298" s="508"/>
      <c r="Y298" s="508"/>
      <c r="Z298" s="508"/>
      <c r="AA298" s="508"/>
      <c r="AB298" s="508"/>
      <c r="AC298" s="508"/>
      <c r="AD298" s="508"/>
      <c r="AE298" s="508"/>
      <c r="AF298" s="508"/>
      <c r="AG298" s="508"/>
      <c r="AH298" s="508"/>
      <c r="AI298" s="508"/>
      <c r="AJ298" s="508"/>
      <c r="AK298" s="508"/>
      <c r="AL298" s="508"/>
      <c r="AM298" s="508"/>
      <c r="AN298" s="508"/>
      <c r="AO298" s="508"/>
      <c r="AP298" s="508"/>
      <c r="AQ298" s="508"/>
      <c r="AR298" s="508"/>
      <c r="AS298" s="508"/>
      <c r="AT298" s="508"/>
      <c r="AU298" s="508"/>
      <c r="AV298" s="508"/>
      <c r="AW298" s="508"/>
      <c r="AX298" s="508"/>
      <c r="AY298" s="508"/>
      <c r="AZ298" s="508"/>
      <c r="BA298" s="508"/>
      <c r="BB298" s="508"/>
      <c r="BC298" s="508"/>
      <c r="BD298" s="508"/>
      <c r="BE298" s="508"/>
      <c r="BF298" s="508"/>
      <c r="BG298" s="508"/>
      <c r="BH298" s="508"/>
      <c r="BI298" s="508"/>
      <c r="BJ298" s="508"/>
      <c r="BK298" s="508"/>
      <c r="BL298" s="508"/>
      <c r="BM298" s="508"/>
      <c r="BN298" s="508"/>
      <c r="BO298" s="508"/>
      <c r="BP298" s="508"/>
      <c r="BQ298" s="508"/>
      <c r="BR298" s="508"/>
      <c r="BS298" s="508"/>
      <c r="BT298" s="508"/>
      <c r="BU298" s="508"/>
      <c r="BV298" s="508"/>
      <c r="BW298" s="508"/>
      <c r="BX298" s="508"/>
      <c r="BY298" s="508"/>
      <c r="BZ298" s="508"/>
      <c r="CA298" s="508"/>
      <c r="CB298" s="508"/>
      <c r="CC298" s="508"/>
      <c r="CD298" s="508"/>
      <c r="CE298" s="508"/>
      <c r="CF298" s="508"/>
      <c r="CG298" s="508"/>
      <c r="CH298" s="508"/>
      <c r="CI298" s="508"/>
      <c r="CJ298" s="508"/>
      <c r="CK298" s="508"/>
      <c r="CL298" s="508"/>
      <c r="CM298" s="508"/>
      <c r="CN298" s="508">
        <f>D298</f>
        <v>57550000</v>
      </c>
      <c r="CO298" s="508"/>
      <c r="CP298" s="508"/>
      <c r="CQ298" s="508"/>
      <c r="CR298" s="508"/>
      <c r="CS298" s="508"/>
      <c r="CT298" s="508"/>
      <c r="CU298" s="508"/>
      <c r="CV298" s="508"/>
      <c r="CW298" s="508"/>
      <c r="CX298" s="509"/>
      <c r="CY298" s="509"/>
      <c r="CZ298" s="509"/>
      <c r="DA298" s="510"/>
      <c r="DB298" s="511"/>
      <c r="DC298" s="511"/>
      <c r="DD298" s="511"/>
      <c r="DE298" s="511"/>
      <c r="DF298" s="511"/>
      <c r="DG298" s="511"/>
      <c r="DH298" s="511"/>
      <c r="DI298" s="511"/>
      <c r="DJ298" s="511"/>
      <c r="DK298" s="501">
        <f t="shared" si="47"/>
        <v>57550000</v>
      </c>
      <c r="DL298" s="502">
        <f t="shared" si="48"/>
        <v>0</v>
      </c>
      <c r="DM298" s="503">
        <f t="shared" si="46"/>
        <v>57550000</v>
      </c>
      <c r="DN298" s="404">
        <f t="shared" si="49"/>
        <v>-553735278</v>
      </c>
      <c r="DO298" s="404">
        <f t="shared" si="45"/>
        <v>0</v>
      </c>
      <c r="DY298" s="504"/>
    </row>
    <row r="299" spans="1:129" ht="18" customHeight="1" x14ac:dyDescent="0.5">
      <c r="A299" s="399" t="str">
        <f t="shared" si="44"/>
        <v>72</v>
      </c>
      <c r="B299" s="493">
        <v>720034</v>
      </c>
      <c r="C299" s="494" t="s">
        <v>1027</v>
      </c>
      <c r="D299" s="506">
        <v>4959656683</v>
      </c>
      <c r="E299" s="495">
        <v>0</v>
      </c>
      <c r="F299" s="507"/>
      <c r="G299" s="507"/>
      <c r="H299" s="507"/>
      <c r="I299" s="507"/>
      <c r="J299" s="507"/>
      <c r="K299" s="508"/>
      <c r="L299" s="508"/>
      <c r="M299" s="508"/>
      <c r="N299" s="508"/>
      <c r="O299" s="508"/>
      <c r="P299" s="508"/>
      <c r="Q299" s="508"/>
      <c r="R299" s="508"/>
      <c r="S299" s="508"/>
      <c r="T299" s="508"/>
      <c r="U299" s="508"/>
      <c r="V299" s="508"/>
      <c r="W299" s="508"/>
      <c r="X299" s="508"/>
      <c r="Y299" s="508"/>
      <c r="Z299" s="508"/>
      <c r="AA299" s="508"/>
      <c r="AB299" s="508"/>
      <c r="AC299" s="508"/>
      <c r="AD299" s="508"/>
      <c r="AE299" s="508"/>
      <c r="AF299" s="508"/>
      <c r="AG299" s="508"/>
      <c r="AH299" s="508"/>
      <c r="AI299" s="508"/>
      <c r="AJ299" s="508"/>
      <c r="AK299" s="508"/>
      <c r="AL299" s="508"/>
      <c r="AM299" s="508"/>
      <c r="AN299" s="508"/>
      <c r="AO299" s="508"/>
      <c r="AP299" s="508"/>
      <c r="AQ299" s="508"/>
      <c r="AR299" s="508"/>
      <c r="AS299" s="508"/>
      <c r="AT299" s="508"/>
      <c r="AU299" s="508"/>
      <c r="AV299" s="508"/>
      <c r="AW299" s="508"/>
      <c r="AX299" s="508"/>
      <c r="AY299" s="508"/>
      <c r="AZ299" s="508"/>
      <c r="BA299" s="508"/>
      <c r="BB299" s="508"/>
      <c r="BC299" s="508"/>
      <c r="BD299" s="508"/>
      <c r="BE299" s="508"/>
      <c r="BF299" s="508"/>
      <c r="BG299" s="508"/>
      <c r="BH299" s="508"/>
      <c r="BI299" s="508"/>
      <c r="BJ299" s="508"/>
      <c r="BK299" s="508"/>
      <c r="BL299" s="508"/>
      <c r="BM299" s="508"/>
      <c r="BN299" s="508"/>
      <c r="BO299" s="508"/>
      <c r="BP299" s="508"/>
      <c r="BQ299" s="508"/>
      <c r="BR299" s="508"/>
      <c r="BS299" s="508"/>
      <c r="BT299" s="508"/>
      <c r="BU299" s="508"/>
      <c r="BV299" s="508"/>
      <c r="BW299" s="508"/>
      <c r="BX299" s="508"/>
      <c r="BY299" s="508"/>
      <c r="BZ299" s="508"/>
      <c r="CA299" s="508"/>
      <c r="CB299" s="508"/>
      <c r="CC299" s="508"/>
      <c r="CD299" s="508"/>
      <c r="CE299" s="508"/>
      <c r="CF299" s="508"/>
      <c r="CG299" s="508"/>
      <c r="CH299" s="508"/>
      <c r="CI299" s="508"/>
      <c r="CJ299" s="508"/>
      <c r="CK299" s="508">
        <f>D299</f>
        <v>4959656683</v>
      </c>
      <c r="CL299" s="508"/>
      <c r="CM299" s="508"/>
      <c r="CN299" s="508"/>
      <c r="CO299" s="508"/>
      <c r="CP299" s="508"/>
      <c r="CQ299" s="508"/>
      <c r="CR299" s="508"/>
      <c r="CS299" s="508"/>
      <c r="CT299" s="508"/>
      <c r="CU299" s="508"/>
      <c r="CV299" s="508"/>
      <c r="CW299" s="508"/>
      <c r="CX299" s="509"/>
      <c r="CY299" s="509"/>
      <c r="CZ299" s="509"/>
      <c r="DA299" s="510"/>
      <c r="DB299" s="511"/>
      <c r="DC299" s="511"/>
      <c r="DD299" s="511"/>
      <c r="DE299" s="511"/>
      <c r="DF299" s="511"/>
      <c r="DG299" s="511"/>
      <c r="DH299" s="511"/>
      <c r="DI299" s="511"/>
      <c r="DJ299" s="511"/>
      <c r="DK299" s="501">
        <f t="shared" si="47"/>
        <v>4959656683</v>
      </c>
      <c r="DL299" s="502">
        <f t="shared" si="48"/>
        <v>0</v>
      </c>
      <c r="DM299" s="503">
        <f t="shared" si="46"/>
        <v>4959656683</v>
      </c>
      <c r="DN299" s="404">
        <f t="shared" si="49"/>
        <v>4959656683</v>
      </c>
      <c r="DO299" s="404">
        <f t="shared" si="45"/>
        <v>0</v>
      </c>
      <c r="DY299" s="504"/>
    </row>
    <row r="300" spans="1:129" ht="18" customHeight="1" x14ac:dyDescent="0.5">
      <c r="A300" s="399" t="str">
        <f t="shared" si="44"/>
        <v>72</v>
      </c>
      <c r="B300" s="493">
        <v>720035</v>
      </c>
      <c r="C300" s="573" t="s">
        <v>1060</v>
      </c>
      <c r="D300" s="506">
        <v>3685978662</v>
      </c>
      <c r="E300" s="495">
        <v>0</v>
      </c>
      <c r="F300" s="507"/>
      <c r="G300" s="507"/>
      <c r="H300" s="507"/>
      <c r="I300" s="507"/>
      <c r="J300" s="507"/>
      <c r="K300" s="508"/>
      <c r="L300" s="508"/>
      <c r="M300" s="508"/>
      <c r="N300" s="508"/>
      <c r="O300" s="508"/>
      <c r="P300" s="508"/>
      <c r="Q300" s="508"/>
      <c r="R300" s="508"/>
      <c r="S300" s="508"/>
      <c r="T300" s="508"/>
      <c r="U300" s="508"/>
      <c r="V300" s="508"/>
      <c r="W300" s="508"/>
      <c r="X300" s="508"/>
      <c r="Y300" s="508"/>
      <c r="Z300" s="508"/>
      <c r="AA300" s="508"/>
      <c r="AB300" s="508"/>
      <c r="AC300" s="508"/>
      <c r="AD300" s="508"/>
      <c r="AE300" s="508"/>
      <c r="AF300" s="508"/>
      <c r="AG300" s="508"/>
      <c r="AH300" s="508"/>
      <c r="AI300" s="508"/>
      <c r="AJ300" s="508"/>
      <c r="AK300" s="508"/>
      <c r="AL300" s="508"/>
      <c r="AM300" s="508"/>
      <c r="AN300" s="508"/>
      <c r="AO300" s="508"/>
      <c r="AP300" s="508"/>
      <c r="AQ300" s="508"/>
      <c r="AR300" s="508"/>
      <c r="AS300" s="508"/>
      <c r="AT300" s="508"/>
      <c r="AU300" s="508"/>
      <c r="AV300" s="508"/>
      <c r="AW300" s="508"/>
      <c r="AX300" s="508"/>
      <c r="AY300" s="508"/>
      <c r="AZ300" s="508"/>
      <c r="BA300" s="508"/>
      <c r="BB300" s="508"/>
      <c r="BC300" s="508"/>
      <c r="BD300" s="508"/>
      <c r="BE300" s="508"/>
      <c r="BF300" s="508"/>
      <c r="BG300" s="508"/>
      <c r="BH300" s="508"/>
      <c r="BI300" s="508"/>
      <c r="BJ300" s="508"/>
      <c r="BK300" s="508"/>
      <c r="BL300" s="508"/>
      <c r="BM300" s="508"/>
      <c r="BN300" s="508"/>
      <c r="BO300" s="508"/>
      <c r="BP300" s="508"/>
      <c r="BQ300" s="508"/>
      <c r="BR300" s="508"/>
      <c r="BS300" s="508"/>
      <c r="BT300" s="508"/>
      <c r="BU300" s="508"/>
      <c r="BV300" s="508"/>
      <c r="BW300" s="508"/>
      <c r="BX300" s="508"/>
      <c r="BY300" s="508"/>
      <c r="BZ300" s="508"/>
      <c r="CA300" s="508"/>
      <c r="CB300" s="508"/>
      <c r="CC300" s="508"/>
      <c r="CD300" s="508"/>
      <c r="CE300" s="508"/>
      <c r="CF300" s="508"/>
      <c r="CG300" s="508"/>
      <c r="CH300" s="508"/>
      <c r="CI300" s="508"/>
      <c r="CJ300" s="508"/>
      <c r="CK300" s="508">
        <f>D300</f>
        <v>3685978662</v>
      </c>
      <c r="CL300" s="508"/>
      <c r="CM300" s="508"/>
      <c r="CN300" s="508"/>
      <c r="CO300" s="508"/>
      <c r="CP300" s="508"/>
      <c r="CQ300" s="508"/>
      <c r="CR300" s="508"/>
      <c r="CS300" s="508"/>
      <c r="CT300" s="508"/>
      <c r="CU300" s="508"/>
      <c r="CV300" s="508"/>
      <c r="CW300" s="508"/>
      <c r="CX300" s="509"/>
      <c r="CY300" s="509"/>
      <c r="CZ300" s="509"/>
      <c r="DA300" s="510"/>
      <c r="DB300" s="511"/>
      <c r="DC300" s="511"/>
      <c r="DD300" s="511"/>
      <c r="DE300" s="511"/>
      <c r="DF300" s="511"/>
      <c r="DG300" s="511"/>
      <c r="DH300" s="511"/>
      <c r="DI300" s="511"/>
      <c r="DJ300" s="511"/>
      <c r="DK300" s="501">
        <f t="shared" si="47"/>
        <v>3685978662</v>
      </c>
      <c r="DL300" s="502">
        <f t="shared" si="48"/>
        <v>0</v>
      </c>
      <c r="DM300" s="503">
        <f t="shared" si="46"/>
        <v>3685978662</v>
      </c>
      <c r="DN300" s="404">
        <f t="shared" si="49"/>
        <v>1328041098</v>
      </c>
      <c r="DO300" s="404">
        <f t="shared" si="45"/>
        <v>0</v>
      </c>
      <c r="DY300" s="504"/>
    </row>
    <row r="301" spans="1:129" ht="18" customHeight="1" x14ac:dyDescent="0.5">
      <c r="A301" s="399" t="str">
        <f t="shared" si="44"/>
        <v>72</v>
      </c>
      <c r="B301" s="493">
        <v>720036</v>
      </c>
      <c r="C301" s="573" t="s">
        <v>1025</v>
      </c>
      <c r="D301" s="506">
        <v>172643856</v>
      </c>
      <c r="E301" s="495">
        <v>0</v>
      </c>
      <c r="F301" s="507"/>
      <c r="G301" s="507"/>
      <c r="H301" s="507"/>
      <c r="I301" s="507"/>
      <c r="J301" s="507"/>
      <c r="K301" s="508"/>
      <c r="L301" s="508"/>
      <c r="M301" s="508"/>
      <c r="N301" s="508"/>
      <c r="O301" s="508"/>
      <c r="P301" s="508"/>
      <c r="Q301" s="508"/>
      <c r="R301" s="508"/>
      <c r="S301" s="508"/>
      <c r="T301" s="508"/>
      <c r="U301" s="508"/>
      <c r="V301" s="508"/>
      <c r="W301" s="508"/>
      <c r="X301" s="508"/>
      <c r="Y301" s="508"/>
      <c r="Z301" s="508"/>
      <c r="AA301" s="508"/>
      <c r="AB301" s="508"/>
      <c r="AC301" s="508"/>
      <c r="AD301" s="508"/>
      <c r="AE301" s="508"/>
      <c r="AF301" s="508"/>
      <c r="AG301" s="508"/>
      <c r="AH301" s="508"/>
      <c r="AI301" s="508"/>
      <c r="AJ301" s="508"/>
      <c r="AK301" s="508"/>
      <c r="AL301" s="508"/>
      <c r="AM301" s="508"/>
      <c r="AN301" s="508"/>
      <c r="AO301" s="508"/>
      <c r="AP301" s="508"/>
      <c r="AQ301" s="508"/>
      <c r="AR301" s="508"/>
      <c r="AS301" s="508"/>
      <c r="AT301" s="508"/>
      <c r="AU301" s="508"/>
      <c r="AV301" s="508"/>
      <c r="AW301" s="508"/>
      <c r="AX301" s="508"/>
      <c r="AY301" s="508"/>
      <c r="AZ301" s="508"/>
      <c r="BA301" s="508"/>
      <c r="BB301" s="508"/>
      <c r="BC301" s="508"/>
      <c r="BD301" s="508"/>
      <c r="BE301" s="508"/>
      <c r="BF301" s="508"/>
      <c r="BG301" s="508"/>
      <c r="BH301" s="508"/>
      <c r="BI301" s="508"/>
      <c r="BJ301" s="508"/>
      <c r="BK301" s="508"/>
      <c r="BL301" s="508"/>
      <c r="BM301" s="508"/>
      <c r="BN301" s="508"/>
      <c r="BO301" s="508"/>
      <c r="BP301" s="508"/>
      <c r="BQ301" s="508"/>
      <c r="BR301" s="508"/>
      <c r="BS301" s="508"/>
      <c r="BT301" s="508"/>
      <c r="BU301" s="508"/>
      <c r="BV301" s="508"/>
      <c r="BW301" s="508"/>
      <c r="BX301" s="508"/>
      <c r="BY301" s="508"/>
      <c r="BZ301" s="508"/>
      <c r="CA301" s="508"/>
      <c r="CB301" s="508"/>
      <c r="CC301" s="508"/>
      <c r="CD301" s="508"/>
      <c r="CE301" s="508"/>
      <c r="CF301" s="508"/>
      <c r="CG301" s="508"/>
      <c r="CH301" s="508"/>
      <c r="CI301" s="508"/>
      <c r="CJ301" s="508"/>
      <c r="CK301" s="508">
        <f>D301</f>
        <v>172643856</v>
      </c>
      <c r="CL301" s="508"/>
      <c r="CM301" s="508"/>
      <c r="CN301" s="508"/>
      <c r="CO301" s="508"/>
      <c r="CP301" s="508"/>
      <c r="CQ301" s="508"/>
      <c r="CR301" s="508"/>
      <c r="CS301" s="508"/>
      <c r="CT301" s="508"/>
      <c r="CU301" s="508"/>
      <c r="CV301" s="508"/>
      <c r="CW301" s="508"/>
      <c r="CX301" s="509"/>
      <c r="CY301" s="509"/>
      <c r="CZ301" s="509"/>
      <c r="DA301" s="510"/>
      <c r="DB301" s="511"/>
      <c r="DC301" s="511"/>
      <c r="DD301" s="511"/>
      <c r="DE301" s="511"/>
      <c r="DF301" s="511"/>
      <c r="DG301" s="511"/>
      <c r="DH301" s="511"/>
      <c r="DI301" s="511"/>
      <c r="DJ301" s="511"/>
      <c r="DK301" s="501">
        <f t="shared" si="47"/>
        <v>172643856</v>
      </c>
      <c r="DL301" s="502">
        <f t="shared" si="48"/>
        <v>0</v>
      </c>
      <c r="DM301" s="503">
        <f t="shared" si="46"/>
        <v>172643856</v>
      </c>
      <c r="DN301" s="404">
        <f t="shared" si="49"/>
        <v>172643856</v>
      </c>
      <c r="DO301" s="404">
        <f t="shared" si="45"/>
        <v>0</v>
      </c>
      <c r="DY301" s="504"/>
    </row>
    <row r="302" spans="1:129" ht="18" customHeight="1" x14ac:dyDescent="0.5">
      <c r="A302" s="399" t="str">
        <f t="shared" si="44"/>
        <v>72</v>
      </c>
      <c r="B302" s="493">
        <v>720037</v>
      </c>
      <c r="C302" s="573" t="s">
        <v>1061</v>
      </c>
      <c r="D302" s="506">
        <v>23549636</v>
      </c>
      <c r="E302" s="495">
        <v>0</v>
      </c>
      <c r="F302" s="507"/>
      <c r="G302" s="507"/>
      <c r="H302" s="507"/>
      <c r="I302" s="507"/>
      <c r="J302" s="507"/>
      <c r="K302" s="508"/>
      <c r="L302" s="508"/>
      <c r="M302" s="508"/>
      <c r="N302" s="508"/>
      <c r="O302" s="508"/>
      <c r="P302" s="508"/>
      <c r="Q302" s="508"/>
      <c r="R302" s="508"/>
      <c r="S302" s="508"/>
      <c r="T302" s="508"/>
      <c r="U302" s="508"/>
      <c r="V302" s="508"/>
      <c r="W302" s="508"/>
      <c r="X302" s="508"/>
      <c r="Y302" s="508"/>
      <c r="Z302" s="508"/>
      <c r="AA302" s="508"/>
      <c r="AB302" s="508"/>
      <c r="AC302" s="508"/>
      <c r="AD302" s="508"/>
      <c r="AE302" s="508"/>
      <c r="AF302" s="508"/>
      <c r="AG302" s="508"/>
      <c r="AH302" s="508"/>
      <c r="AI302" s="508"/>
      <c r="AJ302" s="508"/>
      <c r="AK302" s="508"/>
      <c r="AL302" s="508"/>
      <c r="AM302" s="508"/>
      <c r="AN302" s="508"/>
      <c r="AO302" s="508"/>
      <c r="AP302" s="508"/>
      <c r="AQ302" s="508"/>
      <c r="AR302" s="508"/>
      <c r="AS302" s="508"/>
      <c r="AT302" s="508"/>
      <c r="AU302" s="508"/>
      <c r="AV302" s="508"/>
      <c r="AW302" s="508"/>
      <c r="AX302" s="508"/>
      <c r="AY302" s="508"/>
      <c r="AZ302" s="508"/>
      <c r="BA302" s="508"/>
      <c r="BB302" s="508"/>
      <c r="BC302" s="508"/>
      <c r="BD302" s="508"/>
      <c r="BE302" s="508"/>
      <c r="BF302" s="508"/>
      <c r="BG302" s="508"/>
      <c r="BH302" s="508"/>
      <c r="BI302" s="508"/>
      <c r="BJ302" s="508"/>
      <c r="BK302" s="508"/>
      <c r="BL302" s="508"/>
      <c r="BM302" s="508"/>
      <c r="BN302" s="508"/>
      <c r="BO302" s="508"/>
      <c r="BP302" s="508"/>
      <c r="BQ302" s="508"/>
      <c r="BR302" s="508"/>
      <c r="BS302" s="508"/>
      <c r="BT302" s="508"/>
      <c r="BU302" s="508"/>
      <c r="BV302" s="508"/>
      <c r="BW302" s="508"/>
      <c r="BX302" s="508"/>
      <c r="BY302" s="508"/>
      <c r="BZ302" s="508"/>
      <c r="CA302" s="508"/>
      <c r="CB302" s="508"/>
      <c r="CC302" s="508"/>
      <c r="CD302" s="508"/>
      <c r="CE302" s="508"/>
      <c r="CF302" s="508"/>
      <c r="CG302" s="508"/>
      <c r="CH302" s="508"/>
      <c r="CI302" s="508"/>
      <c r="CJ302" s="508"/>
      <c r="CK302" s="508">
        <f>D302</f>
        <v>23549636</v>
      </c>
      <c r="CL302" s="508"/>
      <c r="CM302" s="508"/>
      <c r="CN302" s="508"/>
      <c r="CO302" s="508"/>
      <c r="CP302" s="508"/>
      <c r="CQ302" s="508"/>
      <c r="CR302" s="508"/>
      <c r="CS302" s="508"/>
      <c r="CT302" s="508"/>
      <c r="CU302" s="508"/>
      <c r="CV302" s="508"/>
      <c r="CW302" s="508"/>
      <c r="CX302" s="509"/>
      <c r="CY302" s="509"/>
      <c r="CZ302" s="509"/>
      <c r="DA302" s="510"/>
      <c r="DB302" s="511"/>
      <c r="DC302" s="511"/>
      <c r="DD302" s="511"/>
      <c r="DE302" s="511"/>
      <c r="DF302" s="511"/>
      <c r="DG302" s="511"/>
      <c r="DH302" s="511"/>
      <c r="DI302" s="511"/>
      <c r="DJ302" s="511"/>
      <c r="DK302" s="501">
        <f t="shared" si="47"/>
        <v>23549636</v>
      </c>
      <c r="DL302" s="502">
        <f t="shared" si="48"/>
        <v>0</v>
      </c>
      <c r="DM302" s="503">
        <f t="shared" si="46"/>
        <v>23549636</v>
      </c>
      <c r="DN302" s="404">
        <f t="shared" si="49"/>
        <v>-610831286</v>
      </c>
      <c r="DO302" s="404">
        <f t="shared" si="45"/>
        <v>0</v>
      </c>
      <c r="DY302" s="504"/>
    </row>
    <row r="303" spans="1:129" ht="18" customHeight="1" x14ac:dyDescent="0.5">
      <c r="A303" s="399" t="str">
        <f t="shared" si="44"/>
        <v>72</v>
      </c>
      <c r="B303" s="493">
        <v>720038</v>
      </c>
      <c r="C303" s="573" t="s">
        <v>1062</v>
      </c>
      <c r="D303" s="506">
        <v>3026690723</v>
      </c>
      <c r="E303" s="495">
        <v>0</v>
      </c>
      <c r="F303" s="507"/>
      <c r="G303" s="507"/>
      <c r="H303" s="507"/>
      <c r="I303" s="507"/>
      <c r="J303" s="507"/>
      <c r="K303" s="508"/>
      <c r="L303" s="508"/>
      <c r="M303" s="508"/>
      <c r="N303" s="508"/>
      <c r="O303" s="508"/>
      <c r="P303" s="508"/>
      <c r="Q303" s="508"/>
      <c r="R303" s="508"/>
      <c r="S303" s="508"/>
      <c r="T303" s="508"/>
      <c r="U303" s="508"/>
      <c r="V303" s="508"/>
      <c r="W303" s="508"/>
      <c r="X303" s="508"/>
      <c r="Y303" s="508"/>
      <c r="Z303" s="508"/>
      <c r="AA303" s="508"/>
      <c r="AB303" s="508"/>
      <c r="AC303" s="508"/>
      <c r="AD303" s="508"/>
      <c r="AE303" s="508"/>
      <c r="AF303" s="508"/>
      <c r="AG303" s="508"/>
      <c r="AH303" s="508"/>
      <c r="AI303" s="508"/>
      <c r="AJ303" s="508"/>
      <c r="AK303" s="508"/>
      <c r="AL303" s="508"/>
      <c r="AM303" s="508"/>
      <c r="AN303" s="508"/>
      <c r="AO303" s="508"/>
      <c r="AP303" s="508"/>
      <c r="AQ303" s="508"/>
      <c r="AR303" s="508"/>
      <c r="AS303" s="508"/>
      <c r="AT303" s="508"/>
      <c r="AU303" s="508"/>
      <c r="AV303" s="508"/>
      <c r="AW303" s="508"/>
      <c r="AX303" s="508"/>
      <c r="AY303" s="508"/>
      <c r="AZ303" s="508"/>
      <c r="BA303" s="508"/>
      <c r="BB303" s="508"/>
      <c r="BC303" s="508"/>
      <c r="BD303" s="508"/>
      <c r="BE303" s="508"/>
      <c r="BF303" s="508"/>
      <c r="BG303" s="508"/>
      <c r="BH303" s="508"/>
      <c r="BI303" s="508"/>
      <c r="BJ303" s="508"/>
      <c r="BK303" s="508"/>
      <c r="BL303" s="508"/>
      <c r="BM303" s="508"/>
      <c r="BN303" s="508"/>
      <c r="BO303" s="508"/>
      <c r="BP303" s="508"/>
      <c r="BQ303" s="508"/>
      <c r="BR303" s="508"/>
      <c r="BS303" s="508"/>
      <c r="BT303" s="508"/>
      <c r="BU303" s="508"/>
      <c r="BV303" s="508"/>
      <c r="BW303" s="508"/>
      <c r="BX303" s="508"/>
      <c r="BY303" s="508"/>
      <c r="BZ303" s="508"/>
      <c r="CA303" s="508"/>
      <c r="CB303" s="508"/>
      <c r="CC303" s="508"/>
      <c r="CD303" s="508"/>
      <c r="CE303" s="508"/>
      <c r="CF303" s="508"/>
      <c r="CG303" s="508"/>
      <c r="CH303" s="508"/>
      <c r="CI303" s="508"/>
      <c r="CJ303" s="508"/>
      <c r="CK303" s="508">
        <f>D303</f>
        <v>3026690723</v>
      </c>
      <c r="CL303" s="508"/>
      <c r="CM303" s="508"/>
      <c r="CN303" s="508"/>
      <c r="CO303" s="508"/>
      <c r="CP303" s="508"/>
      <c r="CQ303" s="508"/>
      <c r="CR303" s="508"/>
      <c r="CS303" s="508"/>
      <c r="CT303" s="508"/>
      <c r="CU303" s="508"/>
      <c r="CV303" s="508"/>
      <c r="CW303" s="508"/>
      <c r="CX303" s="509"/>
      <c r="CY303" s="509"/>
      <c r="CZ303" s="509"/>
      <c r="DA303" s="510"/>
      <c r="DB303" s="511"/>
      <c r="DC303" s="511"/>
      <c r="DD303" s="511"/>
      <c r="DE303" s="511"/>
      <c r="DF303" s="511"/>
      <c r="DG303" s="511"/>
      <c r="DH303" s="511"/>
      <c r="DI303" s="511"/>
      <c r="DJ303" s="511"/>
      <c r="DK303" s="501">
        <f t="shared" si="47"/>
        <v>3026690723</v>
      </c>
      <c r="DL303" s="502">
        <f t="shared" si="48"/>
        <v>0</v>
      </c>
      <c r="DM303" s="503">
        <f t="shared" si="46"/>
        <v>3026690723</v>
      </c>
      <c r="DN303" s="404">
        <f t="shared" si="49"/>
        <v>1022644279</v>
      </c>
      <c r="DO303" s="404">
        <f t="shared" si="45"/>
        <v>0</v>
      </c>
      <c r="DY303" s="504"/>
    </row>
    <row r="304" spans="1:129" ht="18" customHeight="1" x14ac:dyDescent="0.5">
      <c r="A304" s="399" t="str">
        <f t="shared" si="44"/>
        <v>72</v>
      </c>
      <c r="B304" s="493">
        <v>720039</v>
      </c>
      <c r="C304" s="573" t="s">
        <v>999</v>
      </c>
      <c r="D304" s="506">
        <v>3293284420</v>
      </c>
      <c r="E304" s="495">
        <v>0</v>
      </c>
      <c r="F304" s="507"/>
      <c r="G304" s="507"/>
      <c r="H304" s="507"/>
      <c r="I304" s="507"/>
      <c r="J304" s="507"/>
      <c r="K304" s="508"/>
      <c r="L304" s="508"/>
      <c r="M304" s="508"/>
      <c r="N304" s="508"/>
      <c r="O304" s="508"/>
      <c r="P304" s="508"/>
      <c r="Q304" s="508"/>
      <c r="R304" s="508"/>
      <c r="S304" s="508"/>
      <c r="T304" s="508"/>
      <c r="U304" s="508"/>
      <c r="V304" s="508"/>
      <c r="W304" s="508"/>
      <c r="X304" s="508"/>
      <c r="Y304" s="508"/>
      <c r="Z304" s="508"/>
      <c r="AA304" s="508"/>
      <c r="AB304" s="508"/>
      <c r="AC304" s="508"/>
      <c r="AD304" s="508"/>
      <c r="AE304" s="508"/>
      <c r="AF304" s="508"/>
      <c r="AG304" s="508"/>
      <c r="AH304" s="508"/>
      <c r="AI304" s="508"/>
      <c r="AJ304" s="508"/>
      <c r="AK304" s="508"/>
      <c r="AL304" s="508"/>
      <c r="AM304" s="508"/>
      <c r="AN304" s="508"/>
      <c r="AO304" s="508"/>
      <c r="AP304" s="508"/>
      <c r="AQ304" s="508"/>
      <c r="AR304" s="508"/>
      <c r="AS304" s="508"/>
      <c r="AT304" s="508"/>
      <c r="AU304" s="508"/>
      <c r="AV304" s="508"/>
      <c r="AW304" s="508"/>
      <c r="AX304" s="508"/>
      <c r="AY304" s="508"/>
      <c r="AZ304" s="508"/>
      <c r="BA304" s="508"/>
      <c r="BB304" s="508"/>
      <c r="BC304" s="508"/>
      <c r="BD304" s="508"/>
      <c r="BE304" s="508"/>
      <c r="BF304" s="508"/>
      <c r="BG304" s="508"/>
      <c r="BH304" s="508"/>
      <c r="BI304" s="508"/>
      <c r="BJ304" s="508"/>
      <c r="BK304" s="508"/>
      <c r="BL304" s="508"/>
      <c r="BM304" s="508"/>
      <c r="BN304" s="508"/>
      <c r="BO304" s="508"/>
      <c r="BP304" s="508"/>
      <c r="BQ304" s="508"/>
      <c r="BR304" s="508"/>
      <c r="BS304" s="508"/>
      <c r="BT304" s="508"/>
      <c r="BU304" s="508"/>
      <c r="BV304" s="508"/>
      <c r="BW304" s="508"/>
      <c r="BX304" s="508"/>
      <c r="BY304" s="508"/>
      <c r="BZ304" s="508"/>
      <c r="CA304" s="508"/>
      <c r="CB304" s="508"/>
      <c r="CC304" s="508"/>
      <c r="CD304" s="508"/>
      <c r="CE304" s="508"/>
      <c r="CF304" s="508"/>
      <c r="CG304" s="508"/>
      <c r="CH304" s="508"/>
      <c r="CI304" s="508"/>
      <c r="CJ304" s="508">
        <f>D304</f>
        <v>3293284420</v>
      </c>
      <c r="CK304" s="508"/>
      <c r="CL304" s="508"/>
      <c r="CM304" s="508"/>
      <c r="CN304" s="508"/>
      <c r="CO304" s="508"/>
      <c r="CP304" s="508"/>
      <c r="CQ304" s="508"/>
      <c r="CR304" s="508"/>
      <c r="CS304" s="508"/>
      <c r="CT304" s="508"/>
      <c r="CU304" s="508"/>
      <c r="CV304" s="508"/>
      <c r="CW304" s="508"/>
      <c r="CX304" s="509"/>
      <c r="CY304" s="509"/>
      <c r="CZ304" s="509"/>
      <c r="DA304" s="510"/>
      <c r="DB304" s="511"/>
      <c r="DC304" s="511"/>
      <c r="DD304" s="511"/>
      <c r="DE304" s="511"/>
      <c r="DF304" s="511"/>
      <c r="DG304" s="511"/>
      <c r="DH304" s="511"/>
      <c r="DI304" s="511"/>
      <c r="DJ304" s="511"/>
      <c r="DK304" s="501">
        <f t="shared" si="47"/>
        <v>3293284420</v>
      </c>
      <c r="DL304" s="502">
        <f t="shared" si="48"/>
        <v>0</v>
      </c>
      <c r="DM304" s="503">
        <f t="shared" si="46"/>
        <v>3293284420</v>
      </c>
      <c r="DN304" s="404">
        <f t="shared" si="49"/>
        <v>3235734420</v>
      </c>
      <c r="DO304" s="404">
        <f t="shared" si="45"/>
        <v>0</v>
      </c>
      <c r="DY304" s="504"/>
    </row>
    <row r="305" spans="1:129" ht="18" customHeight="1" x14ac:dyDescent="0.5">
      <c r="A305" s="399" t="str">
        <f t="shared" si="44"/>
        <v>72</v>
      </c>
      <c r="B305" s="493">
        <v>720040</v>
      </c>
      <c r="C305" s="573" t="s">
        <v>1000</v>
      </c>
      <c r="D305" s="506">
        <v>404306600</v>
      </c>
      <c r="E305" s="495">
        <v>0</v>
      </c>
      <c r="F305" s="507"/>
      <c r="G305" s="507"/>
      <c r="H305" s="507"/>
      <c r="I305" s="507"/>
      <c r="J305" s="507"/>
      <c r="K305" s="508"/>
      <c r="L305" s="508"/>
      <c r="M305" s="508"/>
      <c r="N305" s="508"/>
      <c r="O305" s="508"/>
      <c r="P305" s="508"/>
      <c r="Q305" s="508"/>
      <c r="R305" s="508"/>
      <c r="S305" s="508"/>
      <c r="T305" s="508"/>
      <c r="U305" s="508"/>
      <c r="V305" s="508"/>
      <c r="W305" s="508"/>
      <c r="X305" s="508"/>
      <c r="Y305" s="508"/>
      <c r="Z305" s="508"/>
      <c r="AA305" s="508"/>
      <c r="AB305" s="508"/>
      <c r="AC305" s="508"/>
      <c r="AD305" s="508"/>
      <c r="AE305" s="508"/>
      <c r="AF305" s="508"/>
      <c r="AG305" s="508"/>
      <c r="AH305" s="508"/>
      <c r="AI305" s="508"/>
      <c r="AJ305" s="508"/>
      <c r="AK305" s="508"/>
      <c r="AL305" s="508"/>
      <c r="AM305" s="508"/>
      <c r="AN305" s="508"/>
      <c r="AO305" s="508"/>
      <c r="AP305" s="508"/>
      <c r="AQ305" s="508"/>
      <c r="AR305" s="508"/>
      <c r="AS305" s="508"/>
      <c r="AT305" s="508"/>
      <c r="AU305" s="508"/>
      <c r="AV305" s="508"/>
      <c r="AW305" s="508"/>
      <c r="AX305" s="508"/>
      <c r="AY305" s="508"/>
      <c r="AZ305" s="508"/>
      <c r="BA305" s="508"/>
      <c r="BB305" s="508"/>
      <c r="BC305" s="508"/>
      <c r="BD305" s="508"/>
      <c r="BE305" s="508"/>
      <c r="BF305" s="508"/>
      <c r="BG305" s="508"/>
      <c r="BH305" s="508"/>
      <c r="BI305" s="508"/>
      <c r="BJ305" s="508"/>
      <c r="BK305" s="508"/>
      <c r="BL305" s="508"/>
      <c r="BM305" s="508"/>
      <c r="BN305" s="508"/>
      <c r="BO305" s="508"/>
      <c r="BP305" s="508"/>
      <c r="BQ305" s="508"/>
      <c r="BR305" s="508"/>
      <c r="BS305" s="508"/>
      <c r="BT305" s="508"/>
      <c r="BU305" s="508"/>
      <c r="BV305" s="508"/>
      <c r="BW305" s="508"/>
      <c r="BX305" s="508"/>
      <c r="BY305" s="508"/>
      <c r="BZ305" s="508"/>
      <c r="CA305" s="508"/>
      <c r="CB305" s="508"/>
      <c r="CC305" s="508"/>
      <c r="CD305" s="508"/>
      <c r="CE305" s="508"/>
      <c r="CF305" s="508"/>
      <c r="CG305" s="508"/>
      <c r="CH305" s="508"/>
      <c r="CI305" s="508"/>
      <c r="CJ305" s="508">
        <f>D305</f>
        <v>404306600</v>
      </c>
      <c r="CK305" s="508"/>
      <c r="CL305" s="508"/>
      <c r="CM305" s="508"/>
      <c r="CN305" s="508"/>
      <c r="CO305" s="508"/>
      <c r="CP305" s="508"/>
      <c r="CQ305" s="508"/>
      <c r="CR305" s="508"/>
      <c r="CS305" s="508"/>
      <c r="CT305" s="508"/>
      <c r="CU305" s="508"/>
      <c r="CV305" s="508"/>
      <c r="CW305" s="508"/>
      <c r="CX305" s="509"/>
      <c r="CY305" s="509"/>
      <c r="CZ305" s="509"/>
      <c r="DA305" s="510"/>
      <c r="DB305" s="511"/>
      <c r="DC305" s="511"/>
      <c r="DD305" s="511"/>
      <c r="DE305" s="511"/>
      <c r="DF305" s="511"/>
      <c r="DG305" s="511"/>
      <c r="DH305" s="511"/>
      <c r="DI305" s="511"/>
      <c r="DJ305" s="511"/>
      <c r="DK305" s="501">
        <f t="shared" si="47"/>
        <v>404306600</v>
      </c>
      <c r="DL305" s="502">
        <f t="shared" si="48"/>
        <v>0</v>
      </c>
      <c r="DM305" s="503">
        <f t="shared" si="46"/>
        <v>404306600</v>
      </c>
      <c r="DN305" s="404">
        <f t="shared" si="49"/>
        <v>-4555350083</v>
      </c>
      <c r="DO305" s="404">
        <f t="shared" si="45"/>
        <v>0</v>
      </c>
      <c r="DY305" s="504"/>
    </row>
    <row r="306" spans="1:129" ht="18" customHeight="1" x14ac:dyDescent="0.5">
      <c r="A306" s="399" t="str">
        <f t="shared" si="44"/>
        <v>72</v>
      </c>
      <c r="B306" s="493">
        <v>720041</v>
      </c>
      <c r="C306" s="573" t="s">
        <v>1001</v>
      </c>
      <c r="D306" s="506">
        <v>813213566</v>
      </c>
      <c r="E306" s="495">
        <v>0</v>
      </c>
      <c r="F306" s="507"/>
      <c r="G306" s="507"/>
      <c r="H306" s="507"/>
      <c r="I306" s="507"/>
      <c r="J306" s="507"/>
      <c r="K306" s="508"/>
      <c r="L306" s="508"/>
      <c r="M306" s="508"/>
      <c r="N306" s="508"/>
      <c r="O306" s="508"/>
      <c r="P306" s="508"/>
      <c r="Q306" s="508"/>
      <c r="R306" s="508"/>
      <c r="S306" s="508"/>
      <c r="T306" s="508"/>
      <c r="U306" s="508"/>
      <c r="V306" s="508"/>
      <c r="W306" s="508"/>
      <c r="X306" s="508"/>
      <c r="Y306" s="508"/>
      <c r="Z306" s="508"/>
      <c r="AA306" s="508"/>
      <c r="AB306" s="508"/>
      <c r="AC306" s="508"/>
      <c r="AD306" s="508"/>
      <c r="AE306" s="508"/>
      <c r="AF306" s="508"/>
      <c r="AG306" s="508"/>
      <c r="AH306" s="508"/>
      <c r="AI306" s="508"/>
      <c r="AJ306" s="508"/>
      <c r="AK306" s="508"/>
      <c r="AL306" s="508"/>
      <c r="AM306" s="508"/>
      <c r="AN306" s="508"/>
      <c r="AO306" s="508"/>
      <c r="AP306" s="508"/>
      <c r="AQ306" s="508"/>
      <c r="AR306" s="508"/>
      <c r="AS306" s="508"/>
      <c r="AT306" s="508"/>
      <c r="AU306" s="508"/>
      <c r="AV306" s="508"/>
      <c r="AW306" s="508"/>
      <c r="AX306" s="508"/>
      <c r="AY306" s="508"/>
      <c r="AZ306" s="508"/>
      <c r="BA306" s="508"/>
      <c r="BB306" s="508"/>
      <c r="BC306" s="508"/>
      <c r="BD306" s="508"/>
      <c r="BE306" s="508"/>
      <c r="BF306" s="508"/>
      <c r="BG306" s="508"/>
      <c r="BH306" s="508"/>
      <c r="BI306" s="508"/>
      <c r="BJ306" s="508"/>
      <c r="BK306" s="508"/>
      <c r="BL306" s="508"/>
      <c r="BM306" s="508"/>
      <c r="BN306" s="508"/>
      <c r="BO306" s="508"/>
      <c r="BP306" s="508"/>
      <c r="BQ306" s="508"/>
      <c r="BR306" s="508"/>
      <c r="BS306" s="508"/>
      <c r="BT306" s="508"/>
      <c r="BU306" s="508"/>
      <c r="BV306" s="508"/>
      <c r="BW306" s="508"/>
      <c r="BX306" s="508"/>
      <c r="BY306" s="508"/>
      <c r="BZ306" s="508"/>
      <c r="CA306" s="508"/>
      <c r="CB306" s="508"/>
      <c r="CC306" s="508"/>
      <c r="CD306" s="508"/>
      <c r="CE306" s="508"/>
      <c r="CF306" s="508"/>
      <c r="CG306" s="508"/>
      <c r="CH306" s="508"/>
      <c r="CI306" s="508"/>
      <c r="CJ306" s="508">
        <f>D306</f>
        <v>813213566</v>
      </c>
      <c r="CK306" s="508"/>
      <c r="CL306" s="508"/>
      <c r="CM306" s="508"/>
      <c r="CN306" s="508"/>
      <c r="CO306" s="508"/>
      <c r="CP306" s="508"/>
      <c r="CQ306" s="508"/>
      <c r="CR306" s="508"/>
      <c r="CS306" s="508"/>
      <c r="CT306" s="508"/>
      <c r="CU306" s="508"/>
      <c r="CV306" s="508"/>
      <c r="CW306" s="508"/>
      <c r="CX306" s="509"/>
      <c r="CY306" s="509"/>
      <c r="CZ306" s="509"/>
      <c r="DA306" s="510"/>
      <c r="DB306" s="511"/>
      <c r="DC306" s="511"/>
      <c r="DD306" s="511"/>
      <c r="DE306" s="511"/>
      <c r="DF306" s="511"/>
      <c r="DG306" s="511"/>
      <c r="DH306" s="511"/>
      <c r="DI306" s="511"/>
      <c r="DJ306" s="511"/>
      <c r="DK306" s="501">
        <f t="shared" si="47"/>
        <v>813213566</v>
      </c>
      <c r="DL306" s="502">
        <f t="shared" si="48"/>
        <v>0</v>
      </c>
      <c r="DM306" s="503">
        <f t="shared" si="46"/>
        <v>813213566</v>
      </c>
      <c r="DN306" s="404">
        <f t="shared" si="49"/>
        <v>-2872765096</v>
      </c>
      <c r="DO306" s="404">
        <f t="shared" si="45"/>
        <v>0</v>
      </c>
      <c r="DY306" s="504"/>
    </row>
    <row r="307" spans="1:129" ht="18" customHeight="1" x14ac:dyDescent="0.5">
      <c r="A307" s="399" t="str">
        <f t="shared" si="44"/>
        <v>72</v>
      </c>
      <c r="B307" s="493">
        <v>720042</v>
      </c>
      <c r="C307" s="573" t="s">
        <v>1002</v>
      </c>
      <c r="D307" s="506">
        <v>10709510601</v>
      </c>
      <c r="E307" s="495">
        <v>0</v>
      </c>
      <c r="F307" s="507"/>
      <c r="G307" s="507"/>
      <c r="H307" s="507"/>
      <c r="I307" s="507"/>
      <c r="J307" s="507"/>
      <c r="K307" s="508"/>
      <c r="L307" s="508"/>
      <c r="M307" s="508"/>
      <c r="N307" s="508"/>
      <c r="O307" s="508"/>
      <c r="P307" s="508"/>
      <c r="Q307" s="508"/>
      <c r="R307" s="508"/>
      <c r="S307" s="508"/>
      <c r="T307" s="508"/>
      <c r="U307" s="508"/>
      <c r="V307" s="508"/>
      <c r="W307" s="508"/>
      <c r="X307" s="508"/>
      <c r="Y307" s="508"/>
      <c r="Z307" s="508"/>
      <c r="AA307" s="508"/>
      <c r="AB307" s="508"/>
      <c r="AC307" s="508"/>
      <c r="AD307" s="508"/>
      <c r="AE307" s="508"/>
      <c r="AF307" s="508"/>
      <c r="AG307" s="508"/>
      <c r="AH307" s="508"/>
      <c r="AI307" s="508"/>
      <c r="AJ307" s="508"/>
      <c r="AK307" s="508"/>
      <c r="AL307" s="508"/>
      <c r="AM307" s="508"/>
      <c r="AN307" s="508"/>
      <c r="AO307" s="508"/>
      <c r="AP307" s="508"/>
      <c r="AQ307" s="508"/>
      <c r="AR307" s="508"/>
      <c r="AS307" s="508"/>
      <c r="AT307" s="508"/>
      <c r="AU307" s="508"/>
      <c r="AV307" s="508"/>
      <c r="AW307" s="508"/>
      <c r="AX307" s="508"/>
      <c r="AY307" s="508"/>
      <c r="AZ307" s="508"/>
      <c r="BA307" s="508"/>
      <c r="BB307" s="508"/>
      <c r="BC307" s="508"/>
      <c r="BD307" s="508"/>
      <c r="BE307" s="508"/>
      <c r="BF307" s="508"/>
      <c r="BG307" s="508"/>
      <c r="BH307" s="508"/>
      <c r="BI307" s="508"/>
      <c r="BJ307" s="508"/>
      <c r="BK307" s="508"/>
      <c r="BL307" s="508"/>
      <c r="BM307" s="508"/>
      <c r="BN307" s="508"/>
      <c r="BO307" s="508"/>
      <c r="BP307" s="508"/>
      <c r="BQ307" s="508"/>
      <c r="BR307" s="508"/>
      <c r="BS307" s="508"/>
      <c r="BT307" s="508"/>
      <c r="BU307" s="508"/>
      <c r="BV307" s="508"/>
      <c r="BW307" s="508"/>
      <c r="BX307" s="508"/>
      <c r="BY307" s="508"/>
      <c r="BZ307" s="508"/>
      <c r="CA307" s="508"/>
      <c r="CB307" s="508"/>
      <c r="CC307" s="508"/>
      <c r="CD307" s="508"/>
      <c r="CE307" s="508"/>
      <c r="CF307" s="508"/>
      <c r="CG307" s="508"/>
      <c r="CH307" s="508"/>
      <c r="CI307" s="508"/>
      <c r="CJ307" s="508">
        <f>D307</f>
        <v>10709510601</v>
      </c>
      <c r="CK307" s="508"/>
      <c r="CL307" s="508"/>
      <c r="CM307" s="508"/>
      <c r="CN307" s="508"/>
      <c r="CO307" s="508"/>
      <c r="CP307" s="508"/>
      <c r="CQ307" s="508"/>
      <c r="CR307" s="508"/>
      <c r="CS307" s="508"/>
      <c r="CT307" s="508"/>
      <c r="CU307" s="508"/>
      <c r="CV307" s="508"/>
      <c r="CW307" s="508"/>
      <c r="CX307" s="509"/>
      <c r="CY307" s="509"/>
      <c r="CZ307" s="509"/>
      <c r="DA307" s="510"/>
      <c r="DB307" s="511"/>
      <c r="DC307" s="511"/>
      <c r="DD307" s="511"/>
      <c r="DE307" s="511"/>
      <c r="DF307" s="511"/>
      <c r="DG307" s="511"/>
      <c r="DH307" s="511"/>
      <c r="DI307" s="511"/>
      <c r="DJ307" s="511"/>
      <c r="DK307" s="501">
        <f t="shared" si="47"/>
        <v>10709510601</v>
      </c>
      <c r="DL307" s="502">
        <f t="shared" si="48"/>
        <v>0</v>
      </c>
      <c r="DM307" s="503">
        <f t="shared" si="46"/>
        <v>10709510601</v>
      </c>
      <c r="DN307" s="404">
        <f t="shared" si="49"/>
        <v>10536866745</v>
      </c>
      <c r="DO307" s="404">
        <f t="shared" si="45"/>
        <v>0</v>
      </c>
      <c r="DY307" s="504"/>
    </row>
    <row r="308" spans="1:129" ht="18" customHeight="1" x14ac:dyDescent="0.5">
      <c r="A308" s="399" t="str">
        <f t="shared" si="44"/>
        <v>72</v>
      </c>
      <c r="B308" s="493">
        <v>720043</v>
      </c>
      <c r="C308" s="573" t="s">
        <v>1003</v>
      </c>
      <c r="D308" s="506">
        <v>1178282937</v>
      </c>
      <c r="E308" s="495">
        <v>0</v>
      </c>
      <c r="F308" s="507"/>
      <c r="G308" s="507"/>
      <c r="H308" s="507"/>
      <c r="I308" s="507"/>
      <c r="J308" s="507"/>
      <c r="K308" s="508"/>
      <c r="L308" s="508"/>
      <c r="M308" s="508"/>
      <c r="N308" s="508"/>
      <c r="O308" s="508"/>
      <c r="P308" s="508"/>
      <c r="Q308" s="508"/>
      <c r="R308" s="508"/>
      <c r="S308" s="508"/>
      <c r="T308" s="508"/>
      <c r="U308" s="508"/>
      <c r="V308" s="508"/>
      <c r="W308" s="508"/>
      <c r="X308" s="508"/>
      <c r="Y308" s="508"/>
      <c r="Z308" s="508"/>
      <c r="AA308" s="508"/>
      <c r="AB308" s="508"/>
      <c r="AC308" s="508"/>
      <c r="AD308" s="508"/>
      <c r="AE308" s="508"/>
      <c r="AF308" s="508"/>
      <c r="AG308" s="508"/>
      <c r="AH308" s="508"/>
      <c r="AI308" s="508"/>
      <c r="AJ308" s="508"/>
      <c r="AK308" s="508"/>
      <c r="AL308" s="508"/>
      <c r="AM308" s="508"/>
      <c r="AN308" s="508"/>
      <c r="AO308" s="508"/>
      <c r="AP308" s="508"/>
      <c r="AQ308" s="508"/>
      <c r="AR308" s="508"/>
      <c r="AS308" s="508"/>
      <c r="AT308" s="508"/>
      <c r="AU308" s="508"/>
      <c r="AV308" s="508"/>
      <c r="AW308" s="508"/>
      <c r="AX308" s="508"/>
      <c r="AY308" s="508"/>
      <c r="AZ308" s="508"/>
      <c r="BA308" s="508"/>
      <c r="BB308" s="508"/>
      <c r="BC308" s="508"/>
      <c r="BD308" s="508"/>
      <c r="BE308" s="508"/>
      <c r="BF308" s="508"/>
      <c r="BG308" s="508"/>
      <c r="BH308" s="508"/>
      <c r="BI308" s="508"/>
      <c r="BJ308" s="508"/>
      <c r="BK308" s="508"/>
      <c r="BL308" s="508"/>
      <c r="BM308" s="508"/>
      <c r="BN308" s="508"/>
      <c r="BO308" s="508"/>
      <c r="BP308" s="508"/>
      <c r="BQ308" s="508"/>
      <c r="BR308" s="508"/>
      <c r="BS308" s="508"/>
      <c r="BT308" s="508"/>
      <c r="BU308" s="508"/>
      <c r="BV308" s="508"/>
      <c r="BW308" s="508"/>
      <c r="BX308" s="508"/>
      <c r="BY308" s="508"/>
      <c r="BZ308" s="508"/>
      <c r="CA308" s="508"/>
      <c r="CB308" s="508"/>
      <c r="CC308" s="508"/>
      <c r="CD308" s="508"/>
      <c r="CE308" s="508"/>
      <c r="CF308" s="508"/>
      <c r="CG308" s="508"/>
      <c r="CH308" s="508"/>
      <c r="CI308" s="508"/>
      <c r="CJ308" s="508">
        <f>D308</f>
        <v>1178282937</v>
      </c>
      <c r="CK308" s="508"/>
      <c r="CL308" s="508"/>
      <c r="CM308" s="508"/>
      <c r="CN308" s="508"/>
      <c r="CO308" s="508"/>
      <c r="CP308" s="508"/>
      <c r="CQ308" s="508"/>
      <c r="CR308" s="508"/>
      <c r="CS308" s="508"/>
      <c r="CT308" s="508"/>
      <c r="CU308" s="508"/>
      <c r="CV308" s="508"/>
      <c r="CW308" s="508"/>
      <c r="CX308" s="509"/>
      <c r="CY308" s="509"/>
      <c r="CZ308" s="509"/>
      <c r="DA308" s="510"/>
      <c r="DB308" s="511"/>
      <c r="DC308" s="511"/>
      <c r="DD308" s="511"/>
      <c r="DE308" s="511"/>
      <c r="DF308" s="511"/>
      <c r="DG308" s="511"/>
      <c r="DH308" s="511"/>
      <c r="DI308" s="511"/>
      <c r="DJ308" s="511"/>
      <c r="DK308" s="501">
        <f t="shared" si="47"/>
        <v>1178282937</v>
      </c>
      <c r="DL308" s="502">
        <f t="shared" si="48"/>
        <v>0</v>
      </c>
      <c r="DM308" s="503">
        <f t="shared" si="46"/>
        <v>1178282937</v>
      </c>
      <c r="DN308" s="404">
        <f t="shared" si="49"/>
        <v>1154733301</v>
      </c>
      <c r="DO308" s="404">
        <f t="shared" si="45"/>
        <v>0</v>
      </c>
      <c r="DY308" s="504"/>
    </row>
    <row r="309" spans="1:129" ht="18" customHeight="1" x14ac:dyDescent="0.5">
      <c r="A309" s="399" t="str">
        <f t="shared" si="44"/>
        <v>72</v>
      </c>
      <c r="B309" s="493">
        <v>720044</v>
      </c>
      <c r="C309" s="573" t="s">
        <v>1063</v>
      </c>
      <c r="D309" s="506">
        <v>285504500</v>
      </c>
      <c r="E309" s="495">
        <v>0</v>
      </c>
      <c r="F309" s="507"/>
      <c r="G309" s="507"/>
      <c r="H309" s="507"/>
      <c r="I309" s="507"/>
      <c r="J309" s="507"/>
      <c r="K309" s="508"/>
      <c r="L309" s="508"/>
      <c r="M309" s="508"/>
      <c r="N309" s="508"/>
      <c r="O309" s="508"/>
      <c r="P309" s="508"/>
      <c r="Q309" s="508"/>
      <c r="R309" s="508"/>
      <c r="S309" s="508"/>
      <c r="T309" s="508"/>
      <c r="U309" s="508"/>
      <c r="V309" s="508"/>
      <c r="W309" s="508"/>
      <c r="X309" s="508"/>
      <c r="Y309" s="508"/>
      <c r="Z309" s="508"/>
      <c r="AA309" s="508"/>
      <c r="AB309" s="508"/>
      <c r="AC309" s="508"/>
      <c r="AD309" s="508"/>
      <c r="AE309" s="508"/>
      <c r="AF309" s="508"/>
      <c r="AG309" s="508"/>
      <c r="AH309" s="508"/>
      <c r="AI309" s="508"/>
      <c r="AJ309" s="508"/>
      <c r="AK309" s="508"/>
      <c r="AL309" s="508"/>
      <c r="AM309" s="508"/>
      <c r="AN309" s="508"/>
      <c r="AO309" s="508"/>
      <c r="AP309" s="508"/>
      <c r="AQ309" s="508"/>
      <c r="AR309" s="508"/>
      <c r="AS309" s="508"/>
      <c r="AT309" s="508"/>
      <c r="AU309" s="508"/>
      <c r="AV309" s="508"/>
      <c r="AW309" s="508"/>
      <c r="AX309" s="508"/>
      <c r="AY309" s="508"/>
      <c r="AZ309" s="508"/>
      <c r="BA309" s="508"/>
      <c r="BB309" s="508"/>
      <c r="BC309" s="508"/>
      <c r="BD309" s="508"/>
      <c r="BE309" s="508"/>
      <c r="BF309" s="508"/>
      <c r="BG309" s="508"/>
      <c r="BH309" s="508"/>
      <c r="BI309" s="508"/>
      <c r="BJ309" s="508"/>
      <c r="BK309" s="508"/>
      <c r="BL309" s="508"/>
      <c r="BM309" s="508"/>
      <c r="BN309" s="508"/>
      <c r="BO309" s="508"/>
      <c r="BP309" s="508"/>
      <c r="BQ309" s="508"/>
      <c r="BR309" s="508"/>
      <c r="BS309" s="508"/>
      <c r="BT309" s="508"/>
      <c r="BU309" s="508"/>
      <c r="BV309" s="508"/>
      <c r="BW309" s="508"/>
      <c r="BX309" s="508"/>
      <c r="BY309" s="508"/>
      <c r="BZ309" s="508"/>
      <c r="CA309" s="508"/>
      <c r="CB309" s="508"/>
      <c r="CC309" s="508"/>
      <c r="CD309" s="508"/>
      <c r="CE309" s="508"/>
      <c r="CF309" s="508"/>
      <c r="CG309" s="508"/>
      <c r="CH309" s="508"/>
      <c r="CI309" s="508"/>
      <c r="CJ309" s="508"/>
      <c r="CK309" s="508"/>
      <c r="CL309" s="508"/>
      <c r="CM309" s="508"/>
      <c r="CN309" s="508"/>
      <c r="CO309" s="508"/>
      <c r="CP309" s="508"/>
      <c r="CQ309" s="508">
        <f>D309</f>
        <v>285504500</v>
      </c>
      <c r="CR309" s="508"/>
      <c r="CS309" s="508"/>
      <c r="CT309" s="508"/>
      <c r="CU309" s="508"/>
      <c r="CV309" s="508"/>
      <c r="CW309" s="508"/>
      <c r="CX309" s="509"/>
      <c r="CY309" s="509"/>
      <c r="CZ309" s="509"/>
      <c r="DA309" s="510"/>
      <c r="DB309" s="511"/>
      <c r="DC309" s="511"/>
      <c r="DD309" s="511"/>
      <c r="DE309" s="511"/>
      <c r="DF309" s="511"/>
      <c r="DG309" s="511"/>
      <c r="DH309" s="511"/>
      <c r="DI309" s="511"/>
      <c r="DJ309" s="511"/>
      <c r="DK309" s="501">
        <f t="shared" si="47"/>
        <v>285504500</v>
      </c>
      <c r="DL309" s="502">
        <f t="shared" si="48"/>
        <v>0</v>
      </c>
      <c r="DM309" s="503">
        <f t="shared" si="46"/>
        <v>285504500</v>
      </c>
      <c r="DN309" s="404">
        <f t="shared" si="49"/>
        <v>-2741186223</v>
      </c>
      <c r="DO309" s="404">
        <f t="shared" si="45"/>
        <v>0</v>
      </c>
      <c r="DY309" s="504"/>
    </row>
    <row r="310" spans="1:129" ht="18" customHeight="1" x14ac:dyDescent="0.5">
      <c r="A310" s="399" t="str">
        <f t="shared" si="44"/>
        <v>72</v>
      </c>
      <c r="B310" s="493">
        <v>720045</v>
      </c>
      <c r="C310" s="573" t="s">
        <v>1064</v>
      </c>
      <c r="D310" s="506">
        <v>5048386350</v>
      </c>
      <c r="E310" s="495">
        <v>0</v>
      </c>
      <c r="F310" s="507"/>
      <c r="G310" s="507"/>
      <c r="H310" s="507"/>
      <c r="I310" s="507"/>
      <c r="J310" s="507"/>
      <c r="K310" s="508"/>
      <c r="L310" s="508"/>
      <c r="M310" s="508"/>
      <c r="N310" s="508"/>
      <c r="O310" s="508"/>
      <c r="P310" s="508"/>
      <c r="Q310" s="508"/>
      <c r="R310" s="508"/>
      <c r="S310" s="508"/>
      <c r="T310" s="508"/>
      <c r="U310" s="508"/>
      <c r="V310" s="508"/>
      <c r="W310" s="508"/>
      <c r="X310" s="508"/>
      <c r="Y310" s="508"/>
      <c r="Z310" s="508"/>
      <c r="AA310" s="508"/>
      <c r="AB310" s="508"/>
      <c r="AC310" s="508"/>
      <c r="AD310" s="508"/>
      <c r="AE310" s="508"/>
      <c r="AF310" s="508"/>
      <c r="AG310" s="508"/>
      <c r="AH310" s="508"/>
      <c r="AI310" s="508"/>
      <c r="AJ310" s="508"/>
      <c r="AK310" s="508"/>
      <c r="AL310" s="508"/>
      <c r="AM310" s="508"/>
      <c r="AN310" s="508"/>
      <c r="AO310" s="508"/>
      <c r="AP310" s="508"/>
      <c r="AQ310" s="508"/>
      <c r="AR310" s="508"/>
      <c r="AS310" s="508"/>
      <c r="AT310" s="508"/>
      <c r="AU310" s="508"/>
      <c r="AV310" s="508"/>
      <c r="AW310" s="508"/>
      <c r="AX310" s="508"/>
      <c r="AY310" s="508"/>
      <c r="AZ310" s="508"/>
      <c r="BA310" s="508"/>
      <c r="BB310" s="508"/>
      <c r="BC310" s="508"/>
      <c r="BD310" s="508"/>
      <c r="BE310" s="508"/>
      <c r="BF310" s="508"/>
      <c r="BG310" s="508"/>
      <c r="BH310" s="508"/>
      <c r="BI310" s="508"/>
      <c r="BJ310" s="508"/>
      <c r="BK310" s="508"/>
      <c r="BL310" s="508"/>
      <c r="BM310" s="508"/>
      <c r="BN310" s="508"/>
      <c r="BO310" s="508"/>
      <c r="BP310" s="508"/>
      <c r="BQ310" s="508"/>
      <c r="BR310" s="508"/>
      <c r="BS310" s="508"/>
      <c r="BT310" s="508"/>
      <c r="BU310" s="508"/>
      <c r="BV310" s="508"/>
      <c r="BW310" s="508"/>
      <c r="BX310" s="508"/>
      <c r="BY310" s="508"/>
      <c r="BZ310" s="508"/>
      <c r="CA310" s="508"/>
      <c r="CB310" s="508"/>
      <c r="CC310" s="508"/>
      <c r="CD310" s="508"/>
      <c r="CE310" s="508"/>
      <c r="CF310" s="508"/>
      <c r="CG310" s="508"/>
      <c r="CH310" s="508"/>
      <c r="CI310" s="508"/>
      <c r="CJ310" s="508"/>
      <c r="CK310" s="508"/>
      <c r="CL310" s="508"/>
      <c r="CM310" s="508"/>
      <c r="CN310" s="508"/>
      <c r="CO310" s="508"/>
      <c r="CP310" s="508"/>
      <c r="CQ310" s="524">
        <f>D310</f>
        <v>5048386350</v>
      </c>
      <c r="CR310" s="508"/>
      <c r="CS310" s="508"/>
      <c r="CT310" s="508"/>
      <c r="CU310" s="508"/>
      <c r="CV310" s="508"/>
      <c r="CW310" s="508"/>
      <c r="CX310" s="509"/>
      <c r="CY310" s="509"/>
      <c r="CZ310" s="509"/>
      <c r="DA310" s="510"/>
      <c r="DB310" s="511"/>
      <c r="DC310" s="511"/>
      <c r="DD310" s="511"/>
      <c r="DE310" s="511"/>
      <c r="DF310" s="511"/>
      <c r="DG310" s="511"/>
      <c r="DH310" s="511"/>
      <c r="DI310" s="511"/>
      <c r="DJ310" s="511"/>
      <c r="DK310" s="501">
        <f t="shared" si="47"/>
        <v>5048386350</v>
      </c>
      <c r="DL310" s="502">
        <f t="shared" si="48"/>
        <v>0</v>
      </c>
      <c r="DM310" s="503">
        <f t="shared" si="46"/>
        <v>5048386350</v>
      </c>
      <c r="DN310" s="404">
        <f t="shared" si="49"/>
        <v>1755101930</v>
      </c>
      <c r="DO310" s="404">
        <f t="shared" si="45"/>
        <v>0</v>
      </c>
      <c r="DY310" s="504"/>
    </row>
    <row r="311" spans="1:129" ht="18" customHeight="1" x14ac:dyDescent="0.5">
      <c r="A311" s="399" t="str">
        <f t="shared" si="44"/>
        <v>72</v>
      </c>
      <c r="B311" s="493">
        <v>720046</v>
      </c>
      <c r="C311" s="573" t="s">
        <v>1065</v>
      </c>
      <c r="D311" s="505">
        <v>0</v>
      </c>
      <c r="E311" s="495">
        <v>0</v>
      </c>
      <c r="F311" s="507"/>
      <c r="G311" s="507"/>
      <c r="H311" s="507"/>
      <c r="I311" s="507"/>
      <c r="J311" s="507"/>
      <c r="K311" s="508"/>
      <c r="L311" s="508"/>
      <c r="M311" s="508"/>
      <c r="N311" s="508"/>
      <c r="O311" s="508"/>
      <c r="P311" s="508"/>
      <c r="Q311" s="508"/>
      <c r="R311" s="508"/>
      <c r="S311" s="508"/>
      <c r="T311" s="508"/>
      <c r="U311" s="508"/>
      <c r="V311" s="508"/>
      <c r="W311" s="508"/>
      <c r="X311" s="508"/>
      <c r="Y311" s="508"/>
      <c r="Z311" s="508"/>
      <c r="AA311" s="508"/>
      <c r="AB311" s="508"/>
      <c r="AC311" s="508"/>
      <c r="AD311" s="508"/>
      <c r="AE311" s="508"/>
      <c r="AF311" s="508"/>
      <c r="AG311" s="508"/>
      <c r="AH311" s="508"/>
      <c r="AI311" s="508"/>
      <c r="AJ311" s="508"/>
      <c r="AK311" s="508"/>
      <c r="AL311" s="508"/>
      <c r="AM311" s="508"/>
      <c r="AN311" s="508"/>
      <c r="AO311" s="508"/>
      <c r="AP311" s="508"/>
      <c r="AQ311" s="508"/>
      <c r="AR311" s="508"/>
      <c r="AS311" s="508"/>
      <c r="AT311" s="508"/>
      <c r="AU311" s="508"/>
      <c r="AV311" s="508"/>
      <c r="AW311" s="508"/>
      <c r="AX311" s="508"/>
      <c r="AY311" s="508"/>
      <c r="AZ311" s="508"/>
      <c r="BA311" s="508"/>
      <c r="BB311" s="508"/>
      <c r="BC311" s="508"/>
      <c r="BD311" s="508"/>
      <c r="BE311" s="508"/>
      <c r="BF311" s="508"/>
      <c r="BG311" s="508"/>
      <c r="BH311" s="508"/>
      <c r="BI311" s="508"/>
      <c r="BJ311" s="508"/>
      <c r="BK311" s="508"/>
      <c r="BL311" s="508"/>
      <c r="BM311" s="508"/>
      <c r="BN311" s="508"/>
      <c r="BO311" s="508"/>
      <c r="BP311" s="508"/>
      <c r="BQ311" s="508"/>
      <c r="BR311" s="508"/>
      <c r="BS311" s="508"/>
      <c r="BT311" s="508"/>
      <c r="BU311" s="508"/>
      <c r="BV311" s="508"/>
      <c r="BW311" s="508"/>
      <c r="BX311" s="508"/>
      <c r="BY311" s="508"/>
      <c r="BZ311" s="508"/>
      <c r="CA311" s="508"/>
      <c r="CB311" s="508"/>
      <c r="CC311" s="508"/>
      <c r="CD311" s="508"/>
      <c r="CE311" s="508"/>
      <c r="CF311" s="508"/>
      <c r="CG311" s="508"/>
      <c r="CH311" s="508"/>
      <c r="CI311" s="508"/>
      <c r="CJ311" s="508"/>
      <c r="CK311" s="508"/>
      <c r="CL311" s="508"/>
      <c r="CM311" s="508"/>
      <c r="CN311" s="508"/>
      <c r="CO311" s="508"/>
      <c r="CP311" s="508"/>
      <c r="CQ311" s="508"/>
      <c r="CR311" s="508"/>
      <c r="CS311" s="508"/>
      <c r="CT311" s="508"/>
      <c r="CU311" s="508"/>
      <c r="CV311" s="508"/>
      <c r="CW311" s="508"/>
      <c r="CX311" s="509"/>
      <c r="CY311" s="509"/>
      <c r="CZ311" s="509"/>
      <c r="DA311" s="510"/>
      <c r="DB311" s="511"/>
      <c r="DC311" s="511"/>
      <c r="DD311" s="511"/>
      <c r="DE311" s="511"/>
      <c r="DF311" s="511"/>
      <c r="DG311" s="511"/>
      <c r="DH311" s="511"/>
      <c r="DI311" s="511"/>
      <c r="DJ311" s="511"/>
      <c r="DK311" s="501">
        <f t="shared" si="47"/>
        <v>0</v>
      </c>
      <c r="DL311" s="502">
        <f t="shared" si="48"/>
        <v>0</v>
      </c>
      <c r="DM311" s="503">
        <f t="shared" si="46"/>
        <v>0</v>
      </c>
      <c r="DN311" s="404">
        <f t="shared" si="49"/>
        <v>-404306600</v>
      </c>
      <c r="DO311" s="404">
        <f t="shared" si="45"/>
        <v>0</v>
      </c>
      <c r="DY311" s="504"/>
    </row>
    <row r="312" spans="1:129" ht="18" customHeight="1" x14ac:dyDescent="0.5">
      <c r="A312" s="399" t="str">
        <f t="shared" si="44"/>
        <v>72</v>
      </c>
      <c r="B312" s="493">
        <v>720047</v>
      </c>
      <c r="C312" s="573" t="s">
        <v>1066</v>
      </c>
      <c r="D312" s="505">
        <v>0</v>
      </c>
      <c r="E312" s="495">
        <v>0</v>
      </c>
      <c r="F312" s="507"/>
      <c r="G312" s="507"/>
      <c r="H312" s="507"/>
      <c r="I312" s="507"/>
      <c r="J312" s="507"/>
      <c r="K312" s="508"/>
      <c r="L312" s="508"/>
      <c r="M312" s="508"/>
      <c r="N312" s="508"/>
      <c r="O312" s="508"/>
      <c r="P312" s="508"/>
      <c r="Q312" s="508"/>
      <c r="R312" s="508"/>
      <c r="S312" s="508"/>
      <c r="T312" s="508"/>
      <c r="U312" s="508"/>
      <c r="V312" s="508"/>
      <c r="W312" s="508"/>
      <c r="X312" s="508"/>
      <c r="Y312" s="508"/>
      <c r="Z312" s="508"/>
      <c r="AA312" s="508"/>
      <c r="AB312" s="508"/>
      <c r="AC312" s="508"/>
      <c r="AD312" s="508"/>
      <c r="AE312" s="508"/>
      <c r="AF312" s="508"/>
      <c r="AG312" s="508"/>
      <c r="AH312" s="508"/>
      <c r="AI312" s="508"/>
      <c r="AJ312" s="508"/>
      <c r="AK312" s="508"/>
      <c r="AL312" s="508"/>
      <c r="AM312" s="508"/>
      <c r="AN312" s="508"/>
      <c r="AO312" s="508"/>
      <c r="AP312" s="508"/>
      <c r="AQ312" s="508"/>
      <c r="AR312" s="508"/>
      <c r="AS312" s="508"/>
      <c r="AT312" s="508"/>
      <c r="AU312" s="508"/>
      <c r="AV312" s="508"/>
      <c r="AW312" s="508"/>
      <c r="AX312" s="508"/>
      <c r="AY312" s="508"/>
      <c r="AZ312" s="508"/>
      <c r="BA312" s="508"/>
      <c r="BB312" s="508"/>
      <c r="BC312" s="508"/>
      <c r="BD312" s="508"/>
      <c r="BE312" s="508"/>
      <c r="BF312" s="508"/>
      <c r="BG312" s="508"/>
      <c r="BH312" s="508"/>
      <c r="BI312" s="508"/>
      <c r="BJ312" s="508"/>
      <c r="BK312" s="508"/>
      <c r="BL312" s="508"/>
      <c r="BM312" s="508"/>
      <c r="BN312" s="508"/>
      <c r="BO312" s="508"/>
      <c r="BP312" s="508"/>
      <c r="BQ312" s="508"/>
      <c r="BR312" s="508"/>
      <c r="BS312" s="508"/>
      <c r="BT312" s="508"/>
      <c r="BU312" s="508"/>
      <c r="BV312" s="508"/>
      <c r="BW312" s="508"/>
      <c r="BX312" s="508"/>
      <c r="BY312" s="508"/>
      <c r="BZ312" s="508"/>
      <c r="CA312" s="508"/>
      <c r="CB312" s="508"/>
      <c r="CC312" s="508"/>
      <c r="CD312" s="508"/>
      <c r="CE312" s="508"/>
      <c r="CF312" s="508"/>
      <c r="CG312" s="508"/>
      <c r="CH312" s="508"/>
      <c r="CI312" s="508"/>
      <c r="CJ312" s="508"/>
      <c r="CK312" s="508"/>
      <c r="CL312" s="508"/>
      <c r="CM312" s="508"/>
      <c r="CN312" s="508"/>
      <c r="CO312" s="508"/>
      <c r="CP312" s="508"/>
      <c r="CQ312" s="508"/>
      <c r="CR312" s="508"/>
      <c r="CS312" s="508"/>
      <c r="CT312" s="508"/>
      <c r="CU312" s="508"/>
      <c r="CV312" s="508"/>
      <c r="CW312" s="508"/>
      <c r="CX312" s="509"/>
      <c r="CY312" s="509"/>
      <c r="CZ312" s="509"/>
      <c r="DA312" s="510"/>
      <c r="DB312" s="511"/>
      <c r="DC312" s="511"/>
      <c r="DD312" s="511"/>
      <c r="DE312" s="511"/>
      <c r="DF312" s="511"/>
      <c r="DG312" s="511"/>
      <c r="DH312" s="511"/>
      <c r="DI312" s="511"/>
      <c r="DJ312" s="511"/>
      <c r="DK312" s="501">
        <f t="shared" si="47"/>
        <v>0</v>
      </c>
      <c r="DL312" s="502">
        <f t="shared" si="48"/>
        <v>0</v>
      </c>
      <c r="DM312" s="503">
        <f t="shared" si="46"/>
        <v>0</v>
      </c>
      <c r="DN312" s="404">
        <f t="shared" si="49"/>
        <v>-813213566</v>
      </c>
      <c r="DO312" s="404">
        <f t="shared" si="45"/>
        <v>0</v>
      </c>
      <c r="DY312" s="504"/>
    </row>
    <row r="313" spans="1:129" ht="18" customHeight="1" x14ac:dyDescent="0.5">
      <c r="A313" s="399" t="str">
        <f t="shared" si="44"/>
        <v>72</v>
      </c>
      <c r="B313" s="493">
        <v>720048</v>
      </c>
      <c r="C313" s="573" t="s">
        <v>1010</v>
      </c>
      <c r="D313" s="506">
        <v>3335747925</v>
      </c>
      <c r="E313" s="495">
        <v>0</v>
      </c>
      <c r="F313" s="507"/>
      <c r="G313" s="507"/>
      <c r="H313" s="507"/>
      <c r="I313" s="507"/>
      <c r="J313" s="507"/>
      <c r="K313" s="508"/>
      <c r="L313" s="508"/>
      <c r="M313" s="508"/>
      <c r="N313" s="508"/>
      <c r="O313" s="508"/>
      <c r="P313" s="508"/>
      <c r="Q313" s="508"/>
      <c r="R313" s="508"/>
      <c r="S313" s="508"/>
      <c r="T313" s="508"/>
      <c r="U313" s="508"/>
      <c r="V313" s="508"/>
      <c r="W313" s="508"/>
      <c r="X313" s="508"/>
      <c r="Y313" s="508"/>
      <c r="Z313" s="508"/>
      <c r="AA313" s="508"/>
      <c r="AB313" s="508"/>
      <c r="AC313" s="508"/>
      <c r="AD313" s="508"/>
      <c r="AE313" s="508"/>
      <c r="AF313" s="508"/>
      <c r="AG313" s="508"/>
      <c r="AH313" s="508"/>
      <c r="AI313" s="508"/>
      <c r="AJ313" s="508"/>
      <c r="AK313" s="508"/>
      <c r="AL313" s="508"/>
      <c r="AM313" s="508"/>
      <c r="AN313" s="508"/>
      <c r="AO313" s="508"/>
      <c r="AP313" s="508"/>
      <c r="AQ313" s="508"/>
      <c r="AR313" s="508"/>
      <c r="AS313" s="508"/>
      <c r="AT313" s="508"/>
      <c r="AU313" s="508"/>
      <c r="AV313" s="508"/>
      <c r="AW313" s="508"/>
      <c r="AX313" s="508"/>
      <c r="AY313" s="508"/>
      <c r="AZ313" s="508"/>
      <c r="BA313" s="508"/>
      <c r="BB313" s="508"/>
      <c r="BC313" s="508"/>
      <c r="BD313" s="508"/>
      <c r="BE313" s="508"/>
      <c r="BF313" s="508"/>
      <c r="BG313" s="508"/>
      <c r="BH313" s="508"/>
      <c r="BI313" s="508"/>
      <c r="BJ313" s="508"/>
      <c r="BK313" s="508"/>
      <c r="BL313" s="508"/>
      <c r="BM313" s="508"/>
      <c r="BN313" s="508"/>
      <c r="BO313" s="508"/>
      <c r="BP313" s="508"/>
      <c r="BQ313" s="508"/>
      <c r="BR313" s="508"/>
      <c r="BS313" s="508"/>
      <c r="BT313" s="508"/>
      <c r="BU313" s="508"/>
      <c r="BV313" s="508"/>
      <c r="BW313" s="508"/>
      <c r="BX313" s="508"/>
      <c r="BY313" s="508"/>
      <c r="BZ313" s="508"/>
      <c r="CA313" s="508"/>
      <c r="CB313" s="508"/>
      <c r="CC313" s="508"/>
      <c r="CD313" s="508"/>
      <c r="CE313" s="508">
        <f>D313</f>
        <v>3335747925</v>
      </c>
      <c r="CF313" s="508"/>
      <c r="CG313" s="508"/>
      <c r="CH313" s="508"/>
      <c r="CI313" s="508"/>
      <c r="CJ313" s="508"/>
      <c r="CK313" s="508"/>
      <c r="CL313" s="508"/>
      <c r="CM313" s="508"/>
      <c r="CN313" s="508"/>
      <c r="CO313" s="508"/>
      <c r="CP313" s="508"/>
      <c r="CQ313" s="508"/>
      <c r="CR313" s="508"/>
      <c r="CS313" s="508"/>
      <c r="CT313" s="508"/>
      <c r="CU313" s="508"/>
      <c r="CV313" s="508"/>
      <c r="CW313" s="508"/>
      <c r="CX313" s="509"/>
      <c r="CY313" s="509"/>
      <c r="CZ313" s="509"/>
      <c r="DA313" s="510"/>
      <c r="DB313" s="511"/>
      <c r="DC313" s="511"/>
      <c r="DD313" s="511"/>
      <c r="DE313" s="511"/>
      <c r="DF313" s="511"/>
      <c r="DG313" s="511"/>
      <c r="DH313" s="511"/>
      <c r="DI313" s="511"/>
      <c r="DJ313" s="511"/>
      <c r="DK313" s="501">
        <f t="shared" si="47"/>
        <v>3335747925</v>
      </c>
      <c r="DL313" s="502">
        <f t="shared" si="48"/>
        <v>0</v>
      </c>
      <c r="DM313" s="503">
        <f t="shared" si="46"/>
        <v>3335747925</v>
      </c>
      <c r="DN313" s="404">
        <f t="shared" si="49"/>
        <v>-7373762676</v>
      </c>
      <c r="DO313" s="404">
        <f t="shared" si="45"/>
        <v>0</v>
      </c>
      <c r="DY313" s="504"/>
    </row>
    <row r="314" spans="1:129" ht="18" customHeight="1" x14ac:dyDescent="0.5">
      <c r="A314" s="399" t="str">
        <f t="shared" si="44"/>
        <v>72</v>
      </c>
      <c r="B314" s="493">
        <v>720049</v>
      </c>
      <c r="C314" s="573" t="s">
        <v>1067</v>
      </c>
      <c r="D314" s="506">
        <v>5318365835</v>
      </c>
      <c r="E314" s="495">
        <v>0</v>
      </c>
      <c r="F314" s="507"/>
      <c r="G314" s="507"/>
      <c r="H314" s="507"/>
      <c r="I314" s="507"/>
      <c r="J314" s="507"/>
      <c r="K314" s="508"/>
      <c r="L314" s="508"/>
      <c r="M314" s="508"/>
      <c r="N314" s="508"/>
      <c r="O314" s="508"/>
      <c r="P314" s="508"/>
      <c r="Q314" s="508"/>
      <c r="R314" s="508"/>
      <c r="S314" s="508"/>
      <c r="T314" s="508"/>
      <c r="U314" s="508"/>
      <c r="V314" s="508"/>
      <c r="W314" s="508"/>
      <c r="X314" s="508"/>
      <c r="Y314" s="508"/>
      <c r="Z314" s="508"/>
      <c r="AA314" s="508"/>
      <c r="AB314" s="508"/>
      <c r="AC314" s="508"/>
      <c r="AD314" s="508"/>
      <c r="AE314" s="508"/>
      <c r="AF314" s="508"/>
      <c r="AG314" s="508"/>
      <c r="AH314" s="508"/>
      <c r="AI314" s="508"/>
      <c r="AJ314" s="508"/>
      <c r="AK314" s="508"/>
      <c r="AL314" s="508"/>
      <c r="AM314" s="508"/>
      <c r="AN314" s="508"/>
      <c r="AO314" s="508"/>
      <c r="AP314" s="508"/>
      <c r="AQ314" s="508"/>
      <c r="AR314" s="508"/>
      <c r="AS314" s="508"/>
      <c r="AT314" s="508"/>
      <c r="AU314" s="508"/>
      <c r="AV314" s="508"/>
      <c r="AW314" s="508"/>
      <c r="AX314" s="508"/>
      <c r="AY314" s="508"/>
      <c r="AZ314" s="508"/>
      <c r="BA314" s="508"/>
      <c r="BB314" s="508"/>
      <c r="BC314" s="508"/>
      <c r="BD314" s="508"/>
      <c r="BE314" s="508"/>
      <c r="BF314" s="508"/>
      <c r="BG314" s="508"/>
      <c r="BH314" s="508"/>
      <c r="BI314" s="508"/>
      <c r="BJ314" s="508"/>
      <c r="BK314" s="508"/>
      <c r="BL314" s="508"/>
      <c r="BM314" s="508"/>
      <c r="BN314" s="508"/>
      <c r="BO314" s="508"/>
      <c r="BP314" s="508"/>
      <c r="BQ314" s="508"/>
      <c r="BR314" s="508"/>
      <c r="BS314" s="508"/>
      <c r="BT314" s="508"/>
      <c r="BU314" s="508"/>
      <c r="BV314" s="508"/>
      <c r="BW314" s="508"/>
      <c r="BX314" s="508"/>
      <c r="BY314" s="508"/>
      <c r="BZ314" s="508"/>
      <c r="CA314" s="508"/>
      <c r="CB314" s="508"/>
      <c r="CC314" s="508">
        <f>D314</f>
        <v>5318365835</v>
      </c>
      <c r="CD314" s="508"/>
      <c r="CE314" s="508"/>
      <c r="CF314" s="508"/>
      <c r="CG314" s="508"/>
      <c r="CH314" s="508"/>
      <c r="CI314" s="508"/>
      <c r="CJ314" s="508"/>
      <c r="CK314" s="508"/>
      <c r="CL314" s="508"/>
      <c r="CM314" s="508"/>
      <c r="CN314" s="508"/>
      <c r="CO314" s="508"/>
      <c r="CP314" s="508"/>
      <c r="CQ314" s="508"/>
      <c r="CR314" s="508"/>
      <c r="CS314" s="508"/>
      <c r="CT314" s="508"/>
      <c r="CU314" s="508"/>
      <c r="CV314" s="508"/>
      <c r="CW314" s="508"/>
      <c r="CX314" s="509"/>
      <c r="CY314" s="509"/>
      <c r="CZ314" s="509"/>
      <c r="DA314" s="510"/>
      <c r="DB314" s="511"/>
      <c r="DC314" s="511"/>
      <c r="DD314" s="511"/>
      <c r="DE314" s="511"/>
      <c r="DF314" s="511"/>
      <c r="DG314" s="511"/>
      <c r="DH314" s="511"/>
      <c r="DI314" s="511"/>
      <c r="DJ314" s="511"/>
      <c r="DK314" s="501">
        <f t="shared" si="47"/>
        <v>5318365835</v>
      </c>
      <c r="DL314" s="502">
        <f t="shared" si="48"/>
        <v>0</v>
      </c>
      <c r="DM314" s="503">
        <f t="shared" si="46"/>
        <v>5318365835</v>
      </c>
      <c r="DN314" s="404">
        <f t="shared" si="49"/>
        <v>4140082898</v>
      </c>
      <c r="DO314" s="404">
        <f t="shared" si="45"/>
        <v>0</v>
      </c>
      <c r="DY314" s="504"/>
    </row>
    <row r="315" spans="1:129" ht="18" customHeight="1" x14ac:dyDescent="0.5">
      <c r="A315" s="399" t="str">
        <f t="shared" si="44"/>
        <v>72</v>
      </c>
      <c r="B315" s="493">
        <v>720050</v>
      </c>
      <c r="C315" s="573" t="s">
        <v>1068</v>
      </c>
      <c r="D315" s="506">
        <v>91941823</v>
      </c>
      <c r="E315" s="495">
        <v>0</v>
      </c>
      <c r="F315" s="507"/>
      <c r="G315" s="507"/>
      <c r="H315" s="507"/>
      <c r="I315" s="507"/>
      <c r="J315" s="507"/>
      <c r="K315" s="508"/>
      <c r="L315" s="508"/>
      <c r="M315" s="508"/>
      <c r="N315" s="508"/>
      <c r="O315" s="508"/>
      <c r="P315" s="508"/>
      <c r="Q315" s="508"/>
      <c r="R315" s="508"/>
      <c r="S315" s="508"/>
      <c r="T315" s="508"/>
      <c r="U315" s="508"/>
      <c r="V315" s="508"/>
      <c r="W315" s="508"/>
      <c r="X315" s="508"/>
      <c r="Y315" s="508"/>
      <c r="Z315" s="508"/>
      <c r="AA315" s="508"/>
      <c r="AB315" s="508"/>
      <c r="AC315" s="508"/>
      <c r="AD315" s="508"/>
      <c r="AE315" s="508"/>
      <c r="AF315" s="508"/>
      <c r="AG315" s="508"/>
      <c r="AH315" s="508"/>
      <c r="AI315" s="508"/>
      <c r="AJ315" s="508"/>
      <c r="AK315" s="508"/>
      <c r="AL315" s="508"/>
      <c r="AM315" s="508"/>
      <c r="AN315" s="508"/>
      <c r="AO315" s="508"/>
      <c r="AP315" s="508"/>
      <c r="AQ315" s="508"/>
      <c r="AR315" s="508"/>
      <c r="AS315" s="508"/>
      <c r="AT315" s="508"/>
      <c r="AU315" s="508"/>
      <c r="AV315" s="508"/>
      <c r="AW315" s="508"/>
      <c r="AX315" s="508"/>
      <c r="AY315" s="508"/>
      <c r="AZ315" s="508"/>
      <c r="BA315" s="508"/>
      <c r="BB315" s="508"/>
      <c r="BC315" s="508"/>
      <c r="BD315" s="508"/>
      <c r="BE315" s="508"/>
      <c r="BF315" s="508"/>
      <c r="BG315" s="508"/>
      <c r="BH315" s="508"/>
      <c r="BI315" s="508"/>
      <c r="BJ315" s="508"/>
      <c r="BK315" s="508"/>
      <c r="BL315" s="508"/>
      <c r="BM315" s="508"/>
      <c r="BN315" s="508"/>
      <c r="BO315" s="508"/>
      <c r="BP315" s="508"/>
      <c r="BQ315" s="508"/>
      <c r="BR315" s="508"/>
      <c r="BS315" s="508"/>
      <c r="BT315" s="508"/>
      <c r="BU315" s="508"/>
      <c r="BV315" s="508"/>
      <c r="BW315" s="508"/>
      <c r="BX315" s="508"/>
      <c r="BY315" s="508"/>
      <c r="BZ315" s="508"/>
      <c r="CA315" s="508"/>
      <c r="CB315" s="508"/>
      <c r="CC315" s="508"/>
      <c r="CD315" s="508"/>
      <c r="CE315" s="508"/>
      <c r="CF315" s="508"/>
      <c r="CG315" s="508"/>
      <c r="CH315" s="508"/>
      <c r="CI315" s="508"/>
      <c r="CJ315" s="508">
        <f>D315</f>
        <v>91941823</v>
      </c>
      <c r="CK315" s="508"/>
      <c r="CL315" s="508"/>
      <c r="CM315" s="508"/>
      <c r="CN315" s="508"/>
      <c r="CO315" s="508"/>
      <c r="CP315" s="508"/>
      <c r="CQ315" s="508"/>
      <c r="CR315" s="508"/>
      <c r="CS315" s="508"/>
      <c r="CT315" s="508"/>
      <c r="CU315" s="508"/>
      <c r="CV315" s="508"/>
      <c r="CW315" s="508"/>
      <c r="CX315" s="509"/>
      <c r="CY315" s="509"/>
      <c r="CZ315" s="509"/>
      <c r="DA315" s="510"/>
      <c r="DB315" s="511"/>
      <c r="DC315" s="511"/>
      <c r="DD315" s="511"/>
      <c r="DE315" s="511"/>
      <c r="DF315" s="511"/>
      <c r="DG315" s="511"/>
      <c r="DH315" s="511"/>
      <c r="DI315" s="511"/>
      <c r="DJ315" s="511"/>
      <c r="DK315" s="501">
        <f t="shared" si="47"/>
        <v>91941823</v>
      </c>
      <c r="DL315" s="502">
        <f t="shared" si="48"/>
        <v>0</v>
      </c>
      <c r="DM315" s="503">
        <f t="shared" si="46"/>
        <v>91941823</v>
      </c>
      <c r="DN315" s="404">
        <f t="shared" si="49"/>
        <v>-193562677</v>
      </c>
      <c r="DO315" s="404">
        <f t="shared" si="45"/>
        <v>0</v>
      </c>
      <c r="DY315" s="504"/>
    </row>
    <row r="316" spans="1:129" ht="18" customHeight="1" x14ac:dyDescent="0.5">
      <c r="A316" s="399" t="str">
        <f t="shared" si="44"/>
        <v>72</v>
      </c>
      <c r="B316" s="493">
        <v>720051</v>
      </c>
      <c r="C316" s="573" t="s">
        <v>1021</v>
      </c>
      <c r="D316" s="506">
        <v>2714270708</v>
      </c>
      <c r="E316" s="495">
        <v>0</v>
      </c>
      <c r="F316" s="507"/>
      <c r="G316" s="507"/>
      <c r="H316" s="507"/>
      <c r="I316" s="507"/>
      <c r="J316" s="507"/>
      <c r="K316" s="508"/>
      <c r="L316" s="508"/>
      <c r="M316" s="508"/>
      <c r="N316" s="508"/>
      <c r="O316" s="508"/>
      <c r="P316" s="508"/>
      <c r="Q316" s="508"/>
      <c r="R316" s="508"/>
      <c r="S316" s="508"/>
      <c r="T316" s="508"/>
      <c r="U316" s="508"/>
      <c r="V316" s="508"/>
      <c r="W316" s="508"/>
      <c r="X316" s="508"/>
      <c r="Y316" s="508"/>
      <c r="Z316" s="508"/>
      <c r="AA316" s="508"/>
      <c r="AB316" s="508"/>
      <c r="AC316" s="508"/>
      <c r="AD316" s="508"/>
      <c r="AE316" s="508"/>
      <c r="AF316" s="508"/>
      <c r="AG316" s="508"/>
      <c r="AH316" s="508"/>
      <c r="AI316" s="508"/>
      <c r="AJ316" s="508"/>
      <c r="AK316" s="508"/>
      <c r="AL316" s="508"/>
      <c r="AM316" s="508"/>
      <c r="AN316" s="508"/>
      <c r="AO316" s="508"/>
      <c r="AP316" s="508"/>
      <c r="AQ316" s="508"/>
      <c r="AR316" s="508"/>
      <c r="AS316" s="508"/>
      <c r="AT316" s="508"/>
      <c r="AU316" s="508"/>
      <c r="AV316" s="508"/>
      <c r="AW316" s="508"/>
      <c r="AX316" s="508"/>
      <c r="AY316" s="508"/>
      <c r="AZ316" s="508"/>
      <c r="BA316" s="508"/>
      <c r="BB316" s="508"/>
      <c r="BC316" s="508"/>
      <c r="BD316" s="508"/>
      <c r="BE316" s="508"/>
      <c r="BF316" s="508"/>
      <c r="BG316" s="508"/>
      <c r="BH316" s="508"/>
      <c r="BI316" s="508"/>
      <c r="BJ316" s="508"/>
      <c r="BK316" s="508"/>
      <c r="BL316" s="508"/>
      <c r="BM316" s="508"/>
      <c r="BN316" s="508"/>
      <c r="BO316" s="508"/>
      <c r="BP316" s="508"/>
      <c r="BQ316" s="508"/>
      <c r="BR316" s="508"/>
      <c r="BS316" s="508"/>
      <c r="BT316" s="508"/>
      <c r="BU316" s="508"/>
      <c r="BV316" s="508"/>
      <c r="BW316" s="508"/>
      <c r="BX316" s="508"/>
      <c r="BY316" s="508"/>
      <c r="BZ316" s="508"/>
      <c r="CA316" s="508"/>
      <c r="CB316" s="508"/>
      <c r="CC316" s="508"/>
      <c r="CD316" s="508"/>
      <c r="CE316" s="508">
        <f>D316</f>
        <v>2714270708</v>
      </c>
      <c r="CF316" s="508"/>
      <c r="CG316" s="508"/>
      <c r="CH316" s="508"/>
      <c r="CI316" s="508"/>
      <c r="CJ316" s="508"/>
      <c r="CK316" s="508"/>
      <c r="CL316" s="508"/>
      <c r="CM316" s="508"/>
      <c r="CN316" s="508"/>
      <c r="CO316" s="508"/>
      <c r="CP316" s="508"/>
      <c r="CQ316" s="508"/>
      <c r="CR316" s="508"/>
      <c r="CS316" s="508"/>
      <c r="CT316" s="508"/>
      <c r="CU316" s="508"/>
      <c r="CV316" s="508"/>
      <c r="CW316" s="508"/>
      <c r="CX316" s="509"/>
      <c r="CY316" s="509"/>
      <c r="CZ316" s="509"/>
      <c r="DA316" s="510"/>
      <c r="DB316" s="511"/>
      <c r="DC316" s="511"/>
      <c r="DD316" s="511"/>
      <c r="DE316" s="511"/>
      <c r="DF316" s="511"/>
      <c r="DG316" s="511"/>
      <c r="DH316" s="511"/>
      <c r="DI316" s="511"/>
      <c r="DJ316" s="511"/>
      <c r="DK316" s="501">
        <f t="shared" si="47"/>
        <v>2714270708</v>
      </c>
      <c r="DL316" s="502">
        <f t="shared" si="48"/>
        <v>0</v>
      </c>
      <c r="DM316" s="503">
        <f t="shared" si="46"/>
        <v>2714270708</v>
      </c>
      <c r="DN316" s="404">
        <f t="shared" si="49"/>
        <v>-2334115642</v>
      </c>
      <c r="DO316" s="404">
        <f t="shared" si="45"/>
        <v>0</v>
      </c>
      <c r="DY316" s="504"/>
    </row>
    <row r="317" spans="1:129" ht="18" customHeight="1" x14ac:dyDescent="0.5">
      <c r="A317" s="399" t="str">
        <f t="shared" si="44"/>
        <v>72</v>
      </c>
      <c r="B317" s="493">
        <v>720052</v>
      </c>
      <c r="C317" s="573" t="s">
        <v>1018</v>
      </c>
      <c r="D317" s="506">
        <v>1600800252</v>
      </c>
      <c r="E317" s="495">
        <v>0</v>
      </c>
      <c r="F317" s="507"/>
      <c r="G317" s="507"/>
      <c r="H317" s="507"/>
      <c r="I317" s="507"/>
      <c r="J317" s="507"/>
      <c r="K317" s="508"/>
      <c r="L317" s="508"/>
      <c r="M317" s="508"/>
      <c r="N317" s="508"/>
      <c r="O317" s="508"/>
      <c r="P317" s="508"/>
      <c r="Q317" s="508"/>
      <c r="R317" s="508"/>
      <c r="S317" s="508"/>
      <c r="T317" s="508"/>
      <c r="U317" s="508"/>
      <c r="V317" s="508"/>
      <c r="W317" s="508"/>
      <c r="X317" s="508"/>
      <c r="Y317" s="508"/>
      <c r="Z317" s="508"/>
      <c r="AA317" s="508"/>
      <c r="AB317" s="508"/>
      <c r="AC317" s="508"/>
      <c r="AD317" s="508"/>
      <c r="AE317" s="508"/>
      <c r="AF317" s="508"/>
      <c r="AG317" s="508"/>
      <c r="AH317" s="508"/>
      <c r="AI317" s="508"/>
      <c r="AJ317" s="508"/>
      <c r="AK317" s="508"/>
      <c r="AL317" s="508"/>
      <c r="AM317" s="508"/>
      <c r="AN317" s="508"/>
      <c r="AO317" s="508"/>
      <c r="AP317" s="508"/>
      <c r="AQ317" s="508"/>
      <c r="AR317" s="508"/>
      <c r="AS317" s="508"/>
      <c r="AT317" s="508"/>
      <c r="AU317" s="508"/>
      <c r="AV317" s="508"/>
      <c r="AW317" s="508"/>
      <c r="AX317" s="508"/>
      <c r="AY317" s="508"/>
      <c r="AZ317" s="508"/>
      <c r="BA317" s="508"/>
      <c r="BB317" s="508"/>
      <c r="BC317" s="508"/>
      <c r="BD317" s="508"/>
      <c r="BE317" s="508"/>
      <c r="BF317" s="508"/>
      <c r="BG317" s="508"/>
      <c r="BH317" s="508"/>
      <c r="BI317" s="508"/>
      <c r="BJ317" s="508"/>
      <c r="BK317" s="508"/>
      <c r="BL317" s="508"/>
      <c r="BM317" s="508"/>
      <c r="BN317" s="508"/>
      <c r="BO317" s="508"/>
      <c r="BP317" s="508"/>
      <c r="BQ317" s="508"/>
      <c r="BR317" s="508"/>
      <c r="BS317" s="508"/>
      <c r="BT317" s="508"/>
      <c r="BU317" s="508"/>
      <c r="BV317" s="508"/>
      <c r="BW317" s="508"/>
      <c r="BX317" s="508"/>
      <c r="BY317" s="508"/>
      <c r="BZ317" s="508"/>
      <c r="CA317" s="508"/>
      <c r="CB317" s="508"/>
      <c r="CC317" s="508"/>
      <c r="CD317" s="508"/>
      <c r="CE317" s="508"/>
      <c r="CF317" s="508"/>
      <c r="CG317" s="508"/>
      <c r="CH317" s="508"/>
      <c r="CI317" s="508"/>
      <c r="CJ317" s="508"/>
      <c r="CK317" s="508"/>
      <c r="CL317" s="508"/>
      <c r="CM317" s="508"/>
      <c r="CN317" s="508"/>
      <c r="CO317" s="508"/>
      <c r="CP317" s="508"/>
      <c r="CQ317" s="524">
        <f>D317</f>
        <v>1600800252</v>
      </c>
      <c r="CR317" s="508"/>
      <c r="CS317" s="508"/>
      <c r="CT317" s="508"/>
      <c r="CU317" s="508"/>
      <c r="CV317" s="508"/>
      <c r="CW317" s="508"/>
      <c r="CX317" s="509"/>
      <c r="CY317" s="509"/>
      <c r="CZ317" s="509"/>
      <c r="DA317" s="510"/>
      <c r="DB317" s="511"/>
      <c r="DC317" s="511"/>
      <c r="DD317" s="511"/>
      <c r="DE317" s="511"/>
      <c r="DF317" s="511"/>
      <c r="DG317" s="511"/>
      <c r="DH317" s="511"/>
      <c r="DI317" s="511"/>
      <c r="DJ317" s="511"/>
      <c r="DK317" s="501">
        <f t="shared" si="47"/>
        <v>1600800252</v>
      </c>
      <c r="DL317" s="502">
        <f t="shared" si="48"/>
        <v>0</v>
      </c>
      <c r="DM317" s="503">
        <f t="shared" si="46"/>
        <v>1600800252</v>
      </c>
      <c r="DN317" s="404">
        <f t="shared" si="49"/>
        <v>1600800252</v>
      </c>
      <c r="DO317" s="404">
        <f t="shared" si="45"/>
        <v>0</v>
      </c>
      <c r="DY317" s="504"/>
    </row>
    <row r="318" spans="1:129" ht="18" customHeight="1" x14ac:dyDescent="0.5">
      <c r="A318" s="399" t="str">
        <f t="shared" si="44"/>
        <v>72</v>
      </c>
      <c r="B318" s="493">
        <v>720053</v>
      </c>
      <c r="C318" s="573" t="s">
        <v>1005</v>
      </c>
      <c r="D318" s="505">
        <v>0</v>
      </c>
      <c r="E318" s="495">
        <v>0</v>
      </c>
      <c r="F318" s="507"/>
      <c r="G318" s="507"/>
      <c r="H318" s="507"/>
      <c r="I318" s="507"/>
      <c r="J318" s="507"/>
      <c r="K318" s="508"/>
      <c r="L318" s="508"/>
      <c r="M318" s="508"/>
      <c r="N318" s="508"/>
      <c r="O318" s="508"/>
      <c r="P318" s="508"/>
      <c r="Q318" s="508"/>
      <c r="R318" s="508"/>
      <c r="S318" s="508"/>
      <c r="T318" s="508"/>
      <c r="U318" s="508"/>
      <c r="V318" s="508"/>
      <c r="W318" s="508"/>
      <c r="X318" s="508"/>
      <c r="Y318" s="508"/>
      <c r="Z318" s="508"/>
      <c r="AA318" s="508"/>
      <c r="AB318" s="508"/>
      <c r="AC318" s="508"/>
      <c r="AD318" s="508"/>
      <c r="AE318" s="508"/>
      <c r="AF318" s="508"/>
      <c r="AG318" s="508"/>
      <c r="AH318" s="508"/>
      <c r="AI318" s="508"/>
      <c r="AJ318" s="508"/>
      <c r="AK318" s="508"/>
      <c r="AL318" s="508"/>
      <c r="AM318" s="508"/>
      <c r="AN318" s="508"/>
      <c r="AO318" s="508"/>
      <c r="AP318" s="508"/>
      <c r="AQ318" s="508"/>
      <c r="AR318" s="508"/>
      <c r="AS318" s="508"/>
      <c r="AT318" s="508"/>
      <c r="AU318" s="508"/>
      <c r="AV318" s="508"/>
      <c r="AW318" s="508"/>
      <c r="AX318" s="508"/>
      <c r="AY318" s="508"/>
      <c r="AZ318" s="508"/>
      <c r="BA318" s="508"/>
      <c r="BB318" s="508"/>
      <c r="BC318" s="508"/>
      <c r="BD318" s="508"/>
      <c r="BE318" s="508"/>
      <c r="BF318" s="508"/>
      <c r="BG318" s="508"/>
      <c r="BH318" s="508"/>
      <c r="BI318" s="508"/>
      <c r="BJ318" s="508"/>
      <c r="BK318" s="508"/>
      <c r="BL318" s="508"/>
      <c r="BM318" s="508"/>
      <c r="BN318" s="508"/>
      <c r="BO318" s="508"/>
      <c r="BP318" s="508"/>
      <c r="BQ318" s="508"/>
      <c r="BR318" s="508"/>
      <c r="BS318" s="508"/>
      <c r="BT318" s="508"/>
      <c r="BU318" s="508"/>
      <c r="BV318" s="508"/>
      <c r="BW318" s="508"/>
      <c r="BX318" s="508"/>
      <c r="BY318" s="508"/>
      <c r="BZ318" s="508"/>
      <c r="CA318" s="508"/>
      <c r="CB318" s="508"/>
      <c r="CC318" s="508"/>
      <c r="CD318" s="508"/>
      <c r="CE318" s="508"/>
      <c r="CF318" s="508"/>
      <c r="CG318" s="508"/>
      <c r="CH318" s="508"/>
      <c r="CI318" s="508"/>
      <c r="CJ318" s="508"/>
      <c r="CK318" s="508"/>
      <c r="CL318" s="508"/>
      <c r="CM318" s="508"/>
      <c r="CN318" s="508"/>
      <c r="CO318" s="508"/>
      <c r="CP318" s="508"/>
      <c r="CQ318" s="524"/>
      <c r="CR318" s="508"/>
      <c r="CS318" s="508"/>
      <c r="CT318" s="508"/>
      <c r="CU318" s="508"/>
      <c r="CV318" s="508"/>
      <c r="CW318" s="508"/>
      <c r="CX318" s="509"/>
      <c r="CY318" s="509"/>
      <c r="CZ318" s="509"/>
      <c r="DA318" s="510"/>
      <c r="DB318" s="511"/>
      <c r="DC318" s="511"/>
      <c r="DD318" s="511"/>
      <c r="DE318" s="511"/>
      <c r="DF318" s="511"/>
      <c r="DG318" s="511"/>
      <c r="DH318" s="511"/>
      <c r="DI318" s="511"/>
      <c r="DJ318" s="511"/>
      <c r="DK318" s="501">
        <f t="shared" si="47"/>
        <v>0</v>
      </c>
      <c r="DL318" s="502">
        <f t="shared" si="48"/>
        <v>0</v>
      </c>
      <c r="DM318" s="503">
        <f t="shared" si="46"/>
        <v>0</v>
      </c>
      <c r="DN318" s="404">
        <f t="shared" si="49"/>
        <v>0</v>
      </c>
      <c r="DO318" s="404">
        <f t="shared" si="45"/>
        <v>0</v>
      </c>
      <c r="DY318" s="504"/>
    </row>
    <row r="319" spans="1:129" ht="18" customHeight="1" x14ac:dyDescent="0.5">
      <c r="A319" s="399" t="str">
        <f t="shared" si="44"/>
        <v>72</v>
      </c>
      <c r="B319" s="493">
        <v>720054</v>
      </c>
      <c r="C319" s="573" t="s">
        <v>1008</v>
      </c>
      <c r="D319" s="506">
        <v>32656909907</v>
      </c>
      <c r="E319" s="495">
        <v>0</v>
      </c>
      <c r="F319" s="507"/>
      <c r="G319" s="507"/>
      <c r="H319" s="507"/>
      <c r="I319" s="507"/>
      <c r="J319" s="507"/>
      <c r="K319" s="508"/>
      <c r="L319" s="508"/>
      <c r="M319" s="508"/>
      <c r="N319" s="508"/>
      <c r="O319" s="508"/>
      <c r="P319" s="508"/>
      <c r="Q319" s="508"/>
      <c r="R319" s="508"/>
      <c r="S319" s="508"/>
      <c r="T319" s="508"/>
      <c r="U319" s="508"/>
      <c r="V319" s="508"/>
      <c r="W319" s="508"/>
      <c r="X319" s="508"/>
      <c r="Y319" s="508"/>
      <c r="Z319" s="508"/>
      <c r="AA319" s="508"/>
      <c r="AB319" s="508"/>
      <c r="AC319" s="508"/>
      <c r="AD319" s="508"/>
      <c r="AE319" s="508"/>
      <c r="AF319" s="508"/>
      <c r="AG319" s="508"/>
      <c r="AH319" s="508"/>
      <c r="AI319" s="508"/>
      <c r="AJ319" s="508"/>
      <c r="AK319" s="508"/>
      <c r="AL319" s="508"/>
      <c r="AM319" s="508"/>
      <c r="AN319" s="508"/>
      <c r="AO319" s="508"/>
      <c r="AP319" s="508"/>
      <c r="AQ319" s="508"/>
      <c r="AR319" s="508"/>
      <c r="AS319" s="508"/>
      <c r="AT319" s="508"/>
      <c r="AU319" s="508"/>
      <c r="AV319" s="508"/>
      <c r="AW319" s="508"/>
      <c r="AX319" s="508"/>
      <c r="AY319" s="508"/>
      <c r="AZ319" s="508"/>
      <c r="BA319" s="508"/>
      <c r="BB319" s="508"/>
      <c r="BC319" s="508"/>
      <c r="BD319" s="508"/>
      <c r="BE319" s="508"/>
      <c r="BF319" s="508"/>
      <c r="BG319" s="508"/>
      <c r="BH319" s="508"/>
      <c r="BI319" s="508"/>
      <c r="BJ319" s="508"/>
      <c r="BK319" s="508"/>
      <c r="BL319" s="508"/>
      <c r="BM319" s="508"/>
      <c r="BN319" s="508"/>
      <c r="BO319" s="508"/>
      <c r="BP319" s="508"/>
      <c r="BQ319" s="508"/>
      <c r="BR319" s="508"/>
      <c r="BS319" s="508"/>
      <c r="BT319" s="508"/>
      <c r="BU319" s="508"/>
      <c r="BV319" s="508"/>
      <c r="BW319" s="508"/>
      <c r="BX319" s="508"/>
      <c r="BY319" s="508"/>
      <c r="BZ319" s="508"/>
      <c r="CA319" s="508"/>
      <c r="CB319" s="508"/>
      <c r="CC319" s="508"/>
      <c r="CD319" s="508"/>
      <c r="CE319" s="508">
        <f>D319</f>
        <v>32656909907</v>
      </c>
      <c r="CF319" s="508"/>
      <c r="CG319" s="508"/>
      <c r="CH319" s="508"/>
      <c r="CI319" s="508"/>
      <c r="CJ319" s="508"/>
      <c r="CK319" s="508"/>
      <c r="CL319" s="508"/>
      <c r="CM319" s="508"/>
      <c r="CN319" s="508"/>
      <c r="CO319" s="508"/>
      <c r="CP319" s="508"/>
      <c r="CQ319" s="508"/>
      <c r="CR319" s="508"/>
      <c r="CS319" s="508"/>
      <c r="CT319" s="508"/>
      <c r="CU319" s="508"/>
      <c r="CV319" s="508"/>
      <c r="CW319" s="508"/>
      <c r="CX319" s="509"/>
      <c r="CY319" s="509"/>
      <c r="CZ319" s="509"/>
      <c r="DA319" s="510"/>
      <c r="DB319" s="511"/>
      <c r="DC319" s="511"/>
      <c r="DD319" s="511"/>
      <c r="DE319" s="511"/>
      <c r="DF319" s="511"/>
      <c r="DG319" s="511"/>
      <c r="DH319" s="511"/>
      <c r="DI319" s="511"/>
      <c r="DJ319" s="511"/>
      <c r="DK319" s="501">
        <f t="shared" si="47"/>
        <v>32656909907</v>
      </c>
      <c r="DL319" s="502">
        <f t="shared" si="48"/>
        <v>0</v>
      </c>
      <c r="DM319" s="503">
        <f t="shared" si="46"/>
        <v>32656909907</v>
      </c>
      <c r="DN319" s="404">
        <f t="shared" si="49"/>
        <v>29321161982</v>
      </c>
      <c r="DO319" s="404">
        <f t="shared" si="45"/>
        <v>0</v>
      </c>
      <c r="DY319" s="504"/>
    </row>
    <row r="320" spans="1:129" ht="18" customHeight="1" x14ac:dyDescent="0.5">
      <c r="A320" s="399" t="str">
        <f t="shared" si="44"/>
        <v>72</v>
      </c>
      <c r="B320" s="493">
        <v>720055</v>
      </c>
      <c r="C320" s="573" t="s">
        <v>1069</v>
      </c>
      <c r="D320" s="505">
        <v>0</v>
      </c>
      <c r="E320" s="495">
        <v>0</v>
      </c>
      <c r="F320" s="507"/>
      <c r="G320" s="507"/>
      <c r="H320" s="507"/>
      <c r="I320" s="507"/>
      <c r="J320" s="507"/>
      <c r="K320" s="508"/>
      <c r="L320" s="508"/>
      <c r="M320" s="508"/>
      <c r="N320" s="508"/>
      <c r="O320" s="508"/>
      <c r="P320" s="508"/>
      <c r="Q320" s="508"/>
      <c r="R320" s="508"/>
      <c r="S320" s="508"/>
      <c r="T320" s="508"/>
      <c r="U320" s="508"/>
      <c r="V320" s="508"/>
      <c r="W320" s="508"/>
      <c r="X320" s="508"/>
      <c r="Y320" s="508"/>
      <c r="Z320" s="508"/>
      <c r="AA320" s="508"/>
      <c r="AB320" s="508"/>
      <c r="AC320" s="508"/>
      <c r="AD320" s="508"/>
      <c r="AE320" s="508"/>
      <c r="AF320" s="508"/>
      <c r="AG320" s="508"/>
      <c r="AH320" s="508"/>
      <c r="AI320" s="508"/>
      <c r="AJ320" s="508"/>
      <c r="AK320" s="508"/>
      <c r="AL320" s="508"/>
      <c r="AM320" s="508"/>
      <c r="AN320" s="508"/>
      <c r="AO320" s="508"/>
      <c r="AP320" s="508"/>
      <c r="AQ320" s="508"/>
      <c r="AR320" s="508"/>
      <c r="AS320" s="508"/>
      <c r="AT320" s="508"/>
      <c r="AU320" s="508"/>
      <c r="AV320" s="508"/>
      <c r="AW320" s="508"/>
      <c r="AX320" s="508"/>
      <c r="AY320" s="508"/>
      <c r="AZ320" s="508"/>
      <c r="BA320" s="508"/>
      <c r="BB320" s="508"/>
      <c r="BC320" s="508"/>
      <c r="BD320" s="508"/>
      <c r="BE320" s="508"/>
      <c r="BF320" s="508"/>
      <c r="BG320" s="508"/>
      <c r="BH320" s="508"/>
      <c r="BI320" s="508"/>
      <c r="BJ320" s="508"/>
      <c r="BK320" s="508"/>
      <c r="BL320" s="508"/>
      <c r="BM320" s="508"/>
      <c r="BN320" s="508"/>
      <c r="BO320" s="508"/>
      <c r="BP320" s="508"/>
      <c r="BQ320" s="508"/>
      <c r="BR320" s="508"/>
      <c r="BS320" s="508"/>
      <c r="BT320" s="508"/>
      <c r="BU320" s="508"/>
      <c r="BV320" s="508"/>
      <c r="BW320" s="508"/>
      <c r="BX320" s="508"/>
      <c r="BY320" s="508"/>
      <c r="BZ320" s="508"/>
      <c r="CA320" s="508"/>
      <c r="CB320" s="508"/>
      <c r="CC320" s="508"/>
      <c r="CD320" s="508"/>
      <c r="CE320" s="508"/>
      <c r="CF320" s="508"/>
      <c r="CG320" s="508"/>
      <c r="CH320" s="508"/>
      <c r="CI320" s="508"/>
      <c r="CJ320" s="508"/>
      <c r="CK320" s="508"/>
      <c r="CL320" s="508"/>
      <c r="CM320" s="508"/>
      <c r="CN320" s="508"/>
      <c r="CO320" s="508"/>
      <c r="CP320" s="508"/>
      <c r="CQ320" s="508"/>
      <c r="CR320" s="508"/>
      <c r="CS320" s="508"/>
      <c r="CT320" s="508"/>
      <c r="CU320" s="508"/>
      <c r="CV320" s="508"/>
      <c r="CW320" s="508"/>
      <c r="CX320" s="509"/>
      <c r="CY320" s="509"/>
      <c r="CZ320" s="509"/>
      <c r="DA320" s="510"/>
      <c r="DB320" s="511"/>
      <c r="DC320" s="511"/>
      <c r="DD320" s="511"/>
      <c r="DE320" s="511"/>
      <c r="DF320" s="511"/>
      <c r="DG320" s="511"/>
      <c r="DH320" s="511"/>
      <c r="DI320" s="511"/>
      <c r="DJ320" s="511"/>
      <c r="DK320" s="501">
        <f t="shared" si="47"/>
        <v>0</v>
      </c>
      <c r="DL320" s="502">
        <f t="shared" si="48"/>
        <v>0</v>
      </c>
      <c r="DM320" s="503">
        <f t="shared" si="46"/>
        <v>0</v>
      </c>
      <c r="DN320" s="404">
        <f t="shared" si="49"/>
        <v>-5318365835</v>
      </c>
      <c r="DO320" s="404">
        <f t="shared" si="45"/>
        <v>0</v>
      </c>
      <c r="DY320" s="504"/>
    </row>
    <row r="321" spans="1:129" ht="18" customHeight="1" x14ac:dyDescent="0.5">
      <c r="A321" s="399" t="str">
        <f t="shared" si="44"/>
        <v>72</v>
      </c>
      <c r="B321" s="493">
        <v>720059</v>
      </c>
      <c r="C321" s="573" t="s">
        <v>1070</v>
      </c>
      <c r="D321" s="505">
        <v>0</v>
      </c>
      <c r="E321" s="495">
        <v>0</v>
      </c>
      <c r="F321" s="507"/>
      <c r="G321" s="507"/>
      <c r="H321" s="507"/>
      <c r="I321" s="507"/>
      <c r="J321" s="507"/>
      <c r="K321" s="508"/>
      <c r="L321" s="508"/>
      <c r="M321" s="508"/>
      <c r="N321" s="508"/>
      <c r="O321" s="508"/>
      <c r="P321" s="508"/>
      <c r="Q321" s="508"/>
      <c r="R321" s="508"/>
      <c r="S321" s="508"/>
      <c r="T321" s="508"/>
      <c r="U321" s="508"/>
      <c r="V321" s="508"/>
      <c r="W321" s="508"/>
      <c r="X321" s="508"/>
      <c r="Y321" s="508"/>
      <c r="Z321" s="508"/>
      <c r="AA321" s="508"/>
      <c r="AB321" s="508"/>
      <c r="AC321" s="508"/>
      <c r="AD321" s="508"/>
      <c r="AE321" s="508"/>
      <c r="AF321" s="508"/>
      <c r="AG321" s="508"/>
      <c r="AH321" s="508"/>
      <c r="AI321" s="508"/>
      <c r="AJ321" s="508"/>
      <c r="AK321" s="508"/>
      <c r="AL321" s="508"/>
      <c r="AM321" s="508"/>
      <c r="AN321" s="508"/>
      <c r="AO321" s="508"/>
      <c r="AP321" s="508"/>
      <c r="AQ321" s="508"/>
      <c r="AR321" s="508"/>
      <c r="AS321" s="508"/>
      <c r="AT321" s="508"/>
      <c r="AU321" s="508"/>
      <c r="AV321" s="508"/>
      <c r="AW321" s="508"/>
      <c r="AX321" s="508"/>
      <c r="AY321" s="508"/>
      <c r="AZ321" s="508"/>
      <c r="BA321" s="508"/>
      <c r="BB321" s="508"/>
      <c r="BC321" s="508"/>
      <c r="BD321" s="508"/>
      <c r="BE321" s="508"/>
      <c r="BF321" s="508"/>
      <c r="BG321" s="508"/>
      <c r="BH321" s="508"/>
      <c r="BI321" s="508"/>
      <c r="BJ321" s="508"/>
      <c r="BK321" s="508"/>
      <c r="BL321" s="508"/>
      <c r="BM321" s="508"/>
      <c r="BN321" s="508"/>
      <c r="BO321" s="508"/>
      <c r="BP321" s="508"/>
      <c r="BQ321" s="508"/>
      <c r="BR321" s="508"/>
      <c r="BS321" s="508"/>
      <c r="BT321" s="508"/>
      <c r="BU321" s="508"/>
      <c r="BV321" s="508"/>
      <c r="BW321" s="508"/>
      <c r="BX321" s="508"/>
      <c r="BY321" s="508"/>
      <c r="BZ321" s="508"/>
      <c r="CA321" s="508"/>
      <c r="CB321" s="508"/>
      <c r="CC321" s="508"/>
      <c r="CD321" s="508"/>
      <c r="CE321" s="508"/>
      <c r="CF321" s="508"/>
      <c r="CG321" s="508"/>
      <c r="CH321" s="508"/>
      <c r="CI321" s="508"/>
      <c r="CJ321" s="508"/>
      <c r="CK321" s="508"/>
      <c r="CL321" s="508"/>
      <c r="CM321" s="508"/>
      <c r="CN321" s="508"/>
      <c r="CO321" s="508"/>
      <c r="CP321" s="508"/>
      <c r="CQ321" s="508"/>
      <c r="CR321" s="508"/>
      <c r="CS321" s="508"/>
      <c r="CT321" s="508"/>
      <c r="CU321" s="508"/>
      <c r="CV321" s="508"/>
      <c r="CW321" s="508"/>
      <c r="CX321" s="509"/>
      <c r="CY321" s="509"/>
      <c r="CZ321" s="509"/>
      <c r="DA321" s="510"/>
      <c r="DB321" s="511"/>
      <c r="DC321" s="511"/>
      <c r="DD321" s="511"/>
      <c r="DE321" s="511"/>
      <c r="DF321" s="511"/>
      <c r="DG321" s="511"/>
      <c r="DH321" s="511"/>
      <c r="DI321" s="511"/>
      <c r="DJ321" s="511"/>
      <c r="DK321" s="501">
        <f t="shared" si="47"/>
        <v>0</v>
      </c>
      <c r="DL321" s="502">
        <f t="shared" si="48"/>
        <v>0</v>
      </c>
      <c r="DM321" s="503">
        <f t="shared" si="46"/>
        <v>0</v>
      </c>
      <c r="DN321" s="404">
        <f t="shared" si="49"/>
        <v>-91941823</v>
      </c>
      <c r="DO321" s="404">
        <f t="shared" si="45"/>
        <v>0</v>
      </c>
      <c r="DY321" s="504"/>
    </row>
    <row r="322" spans="1:129" ht="18" customHeight="1" x14ac:dyDescent="0.5">
      <c r="A322" s="399" t="str">
        <f t="shared" si="44"/>
        <v>72</v>
      </c>
      <c r="B322" s="493">
        <v>720060</v>
      </c>
      <c r="C322" s="573" t="s">
        <v>1071</v>
      </c>
      <c r="D322" s="506">
        <v>28420000</v>
      </c>
      <c r="E322" s="495">
        <v>0</v>
      </c>
      <c r="F322" s="507"/>
      <c r="G322" s="507"/>
      <c r="H322" s="507"/>
      <c r="I322" s="507"/>
      <c r="J322" s="507"/>
      <c r="K322" s="508"/>
      <c r="L322" s="508"/>
      <c r="M322" s="508"/>
      <c r="N322" s="508"/>
      <c r="O322" s="508"/>
      <c r="P322" s="508"/>
      <c r="Q322" s="508"/>
      <c r="R322" s="508"/>
      <c r="S322" s="508"/>
      <c r="T322" s="508"/>
      <c r="U322" s="508"/>
      <c r="V322" s="508"/>
      <c r="W322" s="508"/>
      <c r="X322" s="508"/>
      <c r="Y322" s="508"/>
      <c r="Z322" s="508"/>
      <c r="AA322" s="508"/>
      <c r="AB322" s="508"/>
      <c r="AC322" s="508"/>
      <c r="AD322" s="508"/>
      <c r="AE322" s="508"/>
      <c r="AF322" s="508"/>
      <c r="AG322" s="508"/>
      <c r="AH322" s="508"/>
      <c r="AI322" s="508"/>
      <c r="AJ322" s="508"/>
      <c r="AK322" s="508"/>
      <c r="AL322" s="508"/>
      <c r="AM322" s="508"/>
      <c r="AN322" s="508"/>
      <c r="AO322" s="508"/>
      <c r="AP322" s="508"/>
      <c r="AQ322" s="508"/>
      <c r="AR322" s="508"/>
      <c r="AS322" s="508"/>
      <c r="AT322" s="508"/>
      <c r="AU322" s="508"/>
      <c r="AV322" s="508"/>
      <c r="AW322" s="508"/>
      <c r="AX322" s="508"/>
      <c r="AY322" s="508"/>
      <c r="AZ322" s="508"/>
      <c r="BA322" s="508"/>
      <c r="BB322" s="508"/>
      <c r="BC322" s="508"/>
      <c r="BD322" s="508"/>
      <c r="BE322" s="508"/>
      <c r="BF322" s="508"/>
      <c r="BG322" s="508"/>
      <c r="BH322" s="508"/>
      <c r="BI322" s="508"/>
      <c r="BJ322" s="508"/>
      <c r="BK322" s="508"/>
      <c r="BL322" s="508"/>
      <c r="BM322" s="508"/>
      <c r="BN322" s="508"/>
      <c r="BO322" s="508"/>
      <c r="BP322" s="508"/>
      <c r="BQ322" s="508"/>
      <c r="BR322" s="508"/>
      <c r="BS322" s="508"/>
      <c r="BT322" s="508"/>
      <c r="BU322" s="508"/>
      <c r="BV322" s="508"/>
      <c r="BW322" s="508"/>
      <c r="BX322" s="508"/>
      <c r="BY322" s="508"/>
      <c r="BZ322" s="508"/>
      <c r="CA322" s="508"/>
      <c r="CB322" s="508"/>
      <c r="CC322" s="508"/>
      <c r="CD322" s="508"/>
      <c r="CE322" s="508"/>
      <c r="CF322" s="508"/>
      <c r="CG322" s="508"/>
      <c r="CH322" s="508"/>
      <c r="CI322" s="508"/>
      <c r="CJ322" s="508"/>
      <c r="CK322" s="508"/>
      <c r="CL322" s="508"/>
      <c r="CM322" s="508"/>
      <c r="CN322" s="508"/>
      <c r="CO322" s="508"/>
      <c r="CP322" s="508"/>
      <c r="CQ322" s="508">
        <f>D322</f>
        <v>28420000</v>
      </c>
      <c r="CR322" s="508"/>
      <c r="CS322" s="508"/>
      <c r="CT322" s="508"/>
      <c r="CU322" s="508"/>
      <c r="CV322" s="508"/>
      <c r="CW322" s="508"/>
      <c r="CX322" s="509"/>
      <c r="CY322" s="509"/>
      <c r="CZ322" s="509"/>
      <c r="DA322" s="510"/>
      <c r="DB322" s="511"/>
      <c r="DC322" s="511"/>
      <c r="DD322" s="511"/>
      <c r="DE322" s="511"/>
      <c r="DF322" s="511"/>
      <c r="DG322" s="511"/>
      <c r="DH322" s="511"/>
      <c r="DI322" s="511"/>
      <c r="DJ322" s="511"/>
      <c r="DK322" s="501">
        <f t="shared" si="47"/>
        <v>28420000</v>
      </c>
      <c r="DL322" s="502">
        <f t="shared" si="48"/>
        <v>0</v>
      </c>
      <c r="DM322" s="503">
        <f t="shared" si="46"/>
        <v>28420000</v>
      </c>
      <c r="DN322" s="404">
        <f t="shared" si="49"/>
        <v>-2685850708</v>
      </c>
      <c r="DO322" s="404">
        <f t="shared" si="45"/>
        <v>0</v>
      </c>
      <c r="DY322" s="504"/>
    </row>
    <row r="323" spans="1:129" ht="18" customHeight="1" x14ac:dyDescent="0.5">
      <c r="A323" s="399" t="str">
        <f t="shared" si="44"/>
        <v>73</v>
      </c>
      <c r="B323" s="493">
        <v>730001</v>
      </c>
      <c r="C323" s="573" t="s">
        <v>1072</v>
      </c>
      <c r="D323" s="506">
        <v>20998338634</v>
      </c>
      <c r="E323" s="495">
        <v>0</v>
      </c>
      <c r="F323" s="507"/>
      <c r="G323" s="507"/>
      <c r="H323" s="507"/>
      <c r="I323" s="507"/>
      <c r="J323" s="507"/>
      <c r="K323" s="508"/>
      <c r="L323" s="508"/>
      <c r="M323" s="508"/>
      <c r="N323" s="508"/>
      <c r="O323" s="508"/>
      <c r="P323" s="508"/>
      <c r="Q323" s="508"/>
      <c r="R323" s="508"/>
      <c r="S323" s="508"/>
      <c r="T323" s="508"/>
      <c r="U323" s="508"/>
      <c r="V323" s="508"/>
      <c r="W323" s="508"/>
      <c r="X323" s="508"/>
      <c r="Y323" s="508"/>
      <c r="Z323" s="508"/>
      <c r="AA323" s="508"/>
      <c r="AB323" s="508"/>
      <c r="AC323" s="508"/>
      <c r="AD323" s="508"/>
      <c r="AE323" s="508"/>
      <c r="AF323" s="508"/>
      <c r="AG323" s="508"/>
      <c r="AH323" s="508"/>
      <c r="AI323" s="508"/>
      <c r="AJ323" s="508"/>
      <c r="AK323" s="508"/>
      <c r="AL323" s="508"/>
      <c r="AM323" s="508"/>
      <c r="AN323" s="508"/>
      <c r="AO323" s="508"/>
      <c r="AP323" s="508"/>
      <c r="AQ323" s="508"/>
      <c r="AR323" s="508"/>
      <c r="AS323" s="508"/>
      <c r="AT323" s="508"/>
      <c r="AU323" s="508"/>
      <c r="AV323" s="508"/>
      <c r="AW323" s="508"/>
      <c r="AX323" s="508"/>
      <c r="AY323" s="508"/>
      <c r="AZ323" s="508"/>
      <c r="BA323" s="508"/>
      <c r="BB323" s="508"/>
      <c r="BC323" s="508"/>
      <c r="BD323" s="508"/>
      <c r="BE323" s="508"/>
      <c r="BF323" s="508"/>
      <c r="BG323" s="508"/>
      <c r="BH323" s="508"/>
      <c r="BI323" s="508"/>
      <c r="BJ323" s="508"/>
      <c r="BK323" s="508"/>
      <c r="BL323" s="508"/>
      <c r="BM323" s="508"/>
      <c r="BN323" s="508"/>
      <c r="BO323" s="508"/>
      <c r="BP323" s="508"/>
      <c r="BQ323" s="508"/>
      <c r="BR323" s="508"/>
      <c r="BS323" s="508"/>
      <c r="BT323" s="508"/>
      <c r="BU323" s="508"/>
      <c r="BV323" s="508"/>
      <c r="BW323" s="508"/>
      <c r="BX323" s="508"/>
      <c r="BY323" s="508"/>
      <c r="BZ323" s="508"/>
      <c r="CA323" s="508"/>
      <c r="CB323" s="508"/>
      <c r="CC323" s="508"/>
      <c r="CD323" s="508"/>
      <c r="CE323" s="508"/>
      <c r="CF323" s="508"/>
      <c r="CG323" s="508">
        <f t="shared" ref="CG323:CG329" si="50">D323</f>
        <v>20998338634</v>
      </c>
      <c r="CH323" s="508"/>
      <c r="CI323" s="508"/>
      <c r="CJ323" s="508"/>
      <c r="CK323" s="508"/>
      <c r="CL323" s="508"/>
      <c r="CM323" s="508"/>
      <c r="CN323" s="508"/>
      <c r="CO323" s="508"/>
      <c r="CP323" s="508"/>
      <c r="CQ323" s="508"/>
      <c r="CR323" s="508"/>
      <c r="CS323" s="508"/>
      <c r="CT323" s="508"/>
      <c r="CU323" s="508"/>
      <c r="CV323" s="508"/>
      <c r="CW323" s="508"/>
      <c r="CX323" s="509"/>
      <c r="CY323" s="509"/>
      <c r="CZ323" s="509"/>
      <c r="DA323" s="510"/>
      <c r="DB323" s="511"/>
      <c r="DC323" s="511"/>
      <c r="DD323" s="511"/>
      <c r="DE323" s="511"/>
      <c r="DF323" s="511"/>
      <c r="DG323" s="511"/>
      <c r="DH323" s="511"/>
      <c r="DI323" s="511"/>
      <c r="DJ323" s="511"/>
      <c r="DK323" s="501">
        <f t="shared" si="47"/>
        <v>20998338634</v>
      </c>
      <c r="DL323" s="502">
        <f t="shared" si="48"/>
        <v>0</v>
      </c>
      <c r="DM323" s="503">
        <f t="shared" si="46"/>
        <v>20998338634</v>
      </c>
      <c r="DN323" s="404">
        <f t="shared" si="49"/>
        <v>19397538382</v>
      </c>
      <c r="DO323" s="404">
        <f t="shared" si="45"/>
        <v>0</v>
      </c>
      <c r="DY323" s="504"/>
    </row>
    <row r="324" spans="1:129" ht="18" customHeight="1" x14ac:dyDescent="0.5">
      <c r="A324" s="399" t="str">
        <f t="shared" si="44"/>
        <v>73</v>
      </c>
      <c r="B324" s="493">
        <v>730002</v>
      </c>
      <c r="C324" s="573" t="s">
        <v>1073</v>
      </c>
      <c r="D324" s="506">
        <v>14593550430</v>
      </c>
      <c r="E324" s="495">
        <v>0</v>
      </c>
      <c r="F324" s="507"/>
      <c r="G324" s="507"/>
      <c r="H324" s="507"/>
      <c r="I324" s="507"/>
      <c r="J324" s="507"/>
      <c r="K324" s="508"/>
      <c r="L324" s="508"/>
      <c r="M324" s="508"/>
      <c r="N324" s="508"/>
      <c r="O324" s="508"/>
      <c r="P324" s="508"/>
      <c r="Q324" s="508"/>
      <c r="R324" s="508"/>
      <c r="S324" s="508"/>
      <c r="T324" s="508"/>
      <c r="U324" s="508"/>
      <c r="V324" s="508"/>
      <c r="W324" s="508"/>
      <c r="X324" s="508"/>
      <c r="Y324" s="508"/>
      <c r="Z324" s="508"/>
      <c r="AA324" s="508"/>
      <c r="AB324" s="508"/>
      <c r="AC324" s="508"/>
      <c r="AD324" s="508"/>
      <c r="AE324" s="508"/>
      <c r="AF324" s="508"/>
      <c r="AG324" s="508"/>
      <c r="AH324" s="508"/>
      <c r="AI324" s="508"/>
      <c r="AJ324" s="508"/>
      <c r="AK324" s="508"/>
      <c r="AL324" s="508"/>
      <c r="AM324" s="508"/>
      <c r="AN324" s="508"/>
      <c r="AO324" s="508"/>
      <c r="AP324" s="508"/>
      <c r="AQ324" s="508"/>
      <c r="AR324" s="508"/>
      <c r="AS324" s="508"/>
      <c r="AT324" s="508"/>
      <c r="AU324" s="508"/>
      <c r="AV324" s="508"/>
      <c r="AW324" s="508"/>
      <c r="AX324" s="508"/>
      <c r="AY324" s="508"/>
      <c r="AZ324" s="508"/>
      <c r="BA324" s="508"/>
      <c r="BB324" s="508"/>
      <c r="BC324" s="508"/>
      <c r="BD324" s="508"/>
      <c r="BE324" s="508"/>
      <c r="BF324" s="508"/>
      <c r="BG324" s="508"/>
      <c r="BH324" s="508"/>
      <c r="BI324" s="508"/>
      <c r="BJ324" s="508"/>
      <c r="BK324" s="508"/>
      <c r="BL324" s="508"/>
      <c r="BM324" s="508"/>
      <c r="BN324" s="508"/>
      <c r="BO324" s="508"/>
      <c r="BP324" s="508"/>
      <c r="BQ324" s="508"/>
      <c r="BR324" s="508"/>
      <c r="BS324" s="508"/>
      <c r="BT324" s="508"/>
      <c r="BU324" s="508"/>
      <c r="BV324" s="508"/>
      <c r="BW324" s="508"/>
      <c r="BX324" s="508"/>
      <c r="BY324" s="508"/>
      <c r="BZ324" s="508"/>
      <c r="CA324" s="508"/>
      <c r="CB324" s="508"/>
      <c r="CC324" s="508"/>
      <c r="CD324" s="508"/>
      <c r="CE324" s="508"/>
      <c r="CF324" s="508"/>
      <c r="CG324" s="508">
        <f t="shared" si="50"/>
        <v>14593550430</v>
      </c>
      <c r="CH324" s="508"/>
      <c r="CI324" s="508"/>
      <c r="CJ324" s="508"/>
      <c r="CK324" s="508"/>
      <c r="CL324" s="508"/>
      <c r="CM324" s="508"/>
      <c r="CN324" s="508"/>
      <c r="CO324" s="508"/>
      <c r="CP324" s="508"/>
      <c r="CQ324" s="508"/>
      <c r="CR324" s="508"/>
      <c r="CS324" s="508"/>
      <c r="CT324" s="508"/>
      <c r="CU324" s="508"/>
      <c r="CV324" s="508"/>
      <c r="CW324" s="508"/>
      <c r="CX324" s="509"/>
      <c r="CY324" s="509"/>
      <c r="CZ324" s="509"/>
      <c r="DA324" s="510"/>
      <c r="DB324" s="511"/>
      <c r="DC324" s="511"/>
      <c r="DD324" s="511"/>
      <c r="DE324" s="511"/>
      <c r="DF324" s="511"/>
      <c r="DG324" s="511"/>
      <c r="DH324" s="511"/>
      <c r="DI324" s="511"/>
      <c r="DJ324" s="511"/>
      <c r="DK324" s="501">
        <f t="shared" si="47"/>
        <v>14593550430</v>
      </c>
      <c r="DL324" s="502">
        <f t="shared" si="48"/>
        <v>0</v>
      </c>
      <c r="DM324" s="503">
        <f t="shared" si="46"/>
        <v>14593550430</v>
      </c>
      <c r="DN324" s="404">
        <f t="shared" si="49"/>
        <v>14593550430</v>
      </c>
      <c r="DO324" s="404">
        <f t="shared" si="45"/>
        <v>0</v>
      </c>
      <c r="DY324" s="504"/>
    </row>
    <row r="325" spans="1:129" ht="18" customHeight="1" x14ac:dyDescent="0.5">
      <c r="A325" s="399" t="str">
        <f t="shared" si="44"/>
        <v>73</v>
      </c>
      <c r="B325" s="493">
        <v>730003</v>
      </c>
      <c r="C325" s="573" t="s">
        <v>1074</v>
      </c>
      <c r="D325" s="506">
        <v>10666805401</v>
      </c>
      <c r="E325" s="495">
        <v>0</v>
      </c>
      <c r="F325" s="507"/>
      <c r="G325" s="507"/>
      <c r="H325" s="507"/>
      <c r="I325" s="507"/>
      <c r="J325" s="507"/>
      <c r="K325" s="508"/>
      <c r="L325" s="508"/>
      <c r="M325" s="508"/>
      <c r="N325" s="508"/>
      <c r="O325" s="508"/>
      <c r="P325" s="508"/>
      <c r="Q325" s="508"/>
      <c r="R325" s="508"/>
      <c r="S325" s="508"/>
      <c r="T325" s="508"/>
      <c r="U325" s="508"/>
      <c r="V325" s="508"/>
      <c r="W325" s="508"/>
      <c r="X325" s="508"/>
      <c r="Y325" s="508"/>
      <c r="Z325" s="508"/>
      <c r="AA325" s="508"/>
      <c r="AB325" s="508"/>
      <c r="AC325" s="508"/>
      <c r="AD325" s="508"/>
      <c r="AE325" s="508"/>
      <c r="AF325" s="508"/>
      <c r="AG325" s="508"/>
      <c r="AH325" s="508"/>
      <c r="AI325" s="508"/>
      <c r="AJ325" s="508"/>
      <c r="AK325" s="508"/>
      <c r="AL325" s="508"/>
      <c r="AM325" s="508"/>
      <c r="AN325" s="508"/>
      <c r="AO325" s="508"/>
      <c r="AP325" s="508"/>
      <c r="AQ325" s="508"/>
      <c r="AR325" s="508"/>
      <c r="AS325" s="508"/>
      <c r="AT325" s="508"/>
      <c r="AU325" s="508"/>
      <c r="AV325" s="508"/>
      <c r="AW325" s="508"/>
      <c r="AX325" s="508"/>
      <c r="AY325" s="508"/>
      <c r="AZ325" s="508"/>
      <c r="BA325" s="508"/>
      <c r="BB325" s="508"/>
      <c r="BC325" s="508"/>
      <c r="BD325" s="508"/>
      <c r="BE325" s="508"/>
      <c r="BF325" s="508"/>
      <c r="BG325" s="508"/>
      <c r="BH325" s="508"/>
      <c r="BI325" s="508"/>
      <c r="BJ325" s="508"/>
      <c r="BK325" s="508"/>
      <c r="BL325" s="508"/>
      <c r="BM325" s="508"/>
      <c r="BN325" s="508"/>
      <c r="BO325" s="508"/>
      <c r="BP325" s="508"/>
      <c r="BQ325" s="508"/>
      <c r="BR325" s="508"/>
      <c r="BS325" s="508"/>
      <c r="BT325" s="508"/>
      <c r="BU325" s="508"/>
      <c r="BV325" s="508"/>
      <c r="BW325" s="508"/>
      <c r="BX325" s="508"/>
      <c r="BY325" s="508"/>
      <c r="BZ325" s="508"/>
      <c r="CA325" s="508"/>
      <c r="CB325" s="508"/>
      <c r="CC325" s="508"/>
      <c r="CD325" s="508"/>
      <c r="CE325" s="508"/>
      <c r="CF325" s="508"/>
      <c r="CG325" s="508">
        <f t="shared" si="50"/>
        <v>10666805401</v>
      </c>
      <c r="CH325" s="508"/>
      <c r="CI325" s="508"/>
      <c r="CJ325" s="508"/>
      <c r="CK325" s="508"/>
      <c r="CL325" s="508"/>
      <c r="CM325" s="508"/>
      <c r="CN325" s="508"/>
      <c r="CO325" s="508"/>
      <c r="CP325" s="508"/>
      <c r="CQ325" s="508"/>
      <c r="CR325" s="508"/>
      <c r="CS325" s="508"/>
      <c r="CT325" s="508"/>
      <c r="CU325" s="508"/>
      <c r="CV325" s="508"/>
      <c r="CW325" s="508"/>
      <c r="CX325" s="509"/>
      <c r="CY325" s="509"/>
      <c r="CZ325" s="509"/>
      <c r="DA325" s="510"/>
      <c r="DB325" s="511"/>
      <c r="DC325" s="511"/>
      <c r="DD325" s="511"/>
      <c r="DE325" s="511"/>
      <c r="DF325" s="511"/>
      <c r="DG325" s="511"/>
      <c r="DH325" s="511"/>
      <c r="DI325" s="511"/>
      <c r="DJ325" s="511"/>
      <c r="DK325" s="501">
        <f t="shared" si="47"/>
        <v>10666805401</v>
      </c>
      <c r="DL325" s="502">
        <f t="shared" si="48"/>
        <v>0</v>
      </c>
      <c r="DM325" s="503">
        <f t="shared" si="46"/>
        <v>10666805401</v>
      </c>
      <c r="DN325" s="404">
        <f t="shared" si="49"/>
        <v>-21990104506</v>
      </c>
      <c r="DO325" s="404">
        <f t="shared" si="45"/>
        <v>0</v>
      </c>
      <c r="DY325" s="504"/>
    </row>
    <row r="326" spans="1:129" ht="18" customHeight="1" x14ac:dyDescent="0.5">
      <c r="A326" s="399" t="str">
        <f t="shared" si="44"/>
        <v>73</v>
      </c>
      <c r="B326" s="493">
        <v>730004</v>
      </c>
      <c r="C326" s="573" t="s">
        <v>1075</v>
      </c>
      <c r="D326" s="506">
        <v>123685420</v>
      </c>
      <c r="E326" s="495">
        <v>0</v>
      </c>
      <c r="F326" s="507"/>
      <c r="G326" s="507"/>
      <c r="H326" s="507"/>
      <c r="I326" s="507"/>
      <c r="J326" s="507"/>
      <c r="K326" s="508"/>
      <c r="L326" s="508"/>
      <c r="M326" s="508"/>
      <c r="N326" s="508"/>
      <c r="O326" s="508"/>
      <c r="P326" s="508"/>
      <c r="Q326" s="508"/>
      <c r="R326" s="508"/>
      <c r="S326" s="508"/>
      <c r="T326" s="508"/>
      <c r="U326" s="508"/>
      <c r="V326" s="508"/>
      <c r="W326" s="508"/>
      <c r="X326" s="508"/>
      <c r="Y326" s="508"/>
      <c r="Z326" s="508"/>
      <c r="AA326" s="508"/>
      <c r="AB326" s="508"/>
      <c r="AC326" s="508"/>
      <c r="AD326" s="508"/>
      <c r="AE326" s="508"/>
      <c r="AF326" s="508"/>
      <c r="AG326" s="508"/>
      <c r="AH326" s="508"/>
      <c r="AI326" s="508"/>
      <c r="AJ326" s="508"/>
      <c r="AK326" s="508"/>
      <c r="AL326" s="508"/>
      <c r="AM326" s="508"/>
      <c r="AN326" s="508"/>
      <c r="AO326" s="508"/>
      <c r="AP326" s="508"/>
      <c r="AQ326" s="508"/>
      <c r="AR326" s="508"/>
      <c r="AS326" s="508"/>
      <c r="AT326" s="508"/>
      <c r="AU326" s="508"/>
      <c r="AV326" s="508"/>
      <c r="AW326" s="508"/>
      <c r="AX326" s="508"/>
      <c r="AY326" s="508"/>
      <c r="AZ326" s="508"/>
      <c r="BA326" s="508"/>
      <c r="BB326" s="508"/>
      <c r="BC326" s="508"/>
      <c r="BD326" s="508"/>
      <c r="BE326" s="508"/>
      <c r="BF326" s="508"/>
      <c r="BG326" s="508"/>
      <c r="BH326" s="508"/>
      <c r="BI326" s="508"/>
      <c r="BJ326" s="508"/>
      <c r="BK326" s="508"/>
      <c r="BL326" s="508"/>
      <c r="BM326" s="508"/>
      <c r="BN326" s="508"/>
      <c r="BO326" s="508"/>
      <c r="BP326" s="508"/>
      <c r="BQ326" s="508"/>
      <c r="BR326" s="508"/>
      <c r="BS326" s="508"/>
      <c r="BT326" s="508"/>
      <c r="BU326" s="508"/>
      <c r="BV326" s="508"/>
      <c r="BW326" s="508"/>
      <c r="BX326" s="508"/>
      <c r="BY326" s="508"/>
      <c r="BZ326" s="508"/>
      <c r="CA326" s="508"/>
      <c r="CB326" s="508"/>
      <c r="CC326" s="508"/>
      <c r="CD326" s="508"/>
      <c r="CE326" s="508"/>
      <c r="CF326" s="508"/>
      <c r="CG326" s="508">
        <f t="shared" si="50"/>
        <v>123685420</v>
      </c>
      <c r="CH326" s="508"/>
      <c r="CI326" s="508"/>
      <c r="CJ326" s="508"/>
      <c r="CK326" s="508"/>
      <c r="CL326" s="508"/>
      <c r="CM326" s="508"/>
      <c r="CN326" s="508"/>
      <c r="CO326" s="508"/>
      <c r="CP326" s="508"/>
      <c r="CQ326" s="508"/>
      <c r="CR326" s="508"/>
      <c r="CS326" s="508"/>
      <c r="CT326" s="508"/>
      <c r="CU326" s="508"/>
      <c r="CV326" s="508"/>
      <c r="CW326" s="508"/>
      <c r="CX326" s="509"/>
      <c r="CY326" s="509"/>
      <c r="CZ326" s="509"/>
      <c r="DA326" s="510"/>
      <c r="DB326" s="511"/>
      <c r="DC326" s="511"/>
      <c r="DD326" s="511"/>
      <c r="DE326" s="511"/>
      <c r="DF326" s="511"/>
      <c r="DG326" s="511"/>
      <c r="DH326" s="511"/>
      <c r="DI326" s="511"/>
      <c r="DJ326" s="511"/>
      <c r="DK326" s="501">
        <f t="shared" si="47"/>
        <v>123685420</v>
      </c>
      <c r="DL326" s="502">
        <f t="shared" si="48"/>
        <v>0</v>
      </c>
      <c r="DM326" s="503">
        <f t="shared" si="46"/>
        <v>123685420</v>
      </c>
      <c r="DN326" s="404">
        <f t="shared" si="49"/>
        <v>123685420</v>
      </c>
      <c r="DO326" s="404">
        <f t="shared" si="45"/>
        <v>0</v>
      </c>
      <c r="DY326" s="504"/>
    </row>
    <row r="327" spans="1:129" ht="18" customHeight="1" x14ac:dyDescent="0.5">
      <c r="A327" s="399" t="str">
        <f t="shared" si="44"/>
        <v>73</v>
      </c>
      <c r="B327" s="493">
        <v>730005</v>
      </c>
      <c r="C327" s="573" t="s">
        <v>1076</v>
      </c>
      <c r="D327" s="574">
        <v>34348370621</v>
      </c>
      <c r="E327" s="495">
        <v>0</v>
      </c>
      <c r="F327" s="507"/>
      <c r="G327" s="507"/>
      <c r="H327" s="507"/>
      <c r="I327" s="507"/>
      <c r="J327" s="507"/>
      <c r="K327" s="508"/>
      <c r="L327" s="508"/>
      <c r="M327" s="508"/>
      <c r="N327" s="508"/>
      <c r="O327" s="508"/>
      <c r="P327" s="508"/>
      <c r="Q327" s="508"/>
      <c r="R327" s="508"/>
      <c r="S327" s="508"/>
      <c r="T327" s="508"/>
      <c r="U327" s="508"/>
      <c r="V327" s="508"/>
      <c r="W327" s="508"/>
      <c r="X327" s="508"/>
      <c r="Y327" s="508"/>
      <c r="Z327" s="508"/>
      <c r="AA327" s="508"/>
      <c r="AB327" s="508"/>
      <c r="AC327" s="508"/>
      <c r="AD327" s="508"/>
      <c r="AE327" s="508"/>
      <c r="AF327" s="508"/>
      <c r="AG327" s="508"/>
      <c r="AH327" s="508"/>
      <c r="AI327" s="508"/>
      <c r="AJ327" s="508"/>
      <c r="AK327" s="508"/>
      <c r="AL327" s="508"/>
      <c r="AM327" s="508"/>
      <c r="AN327" s="508"/>
      <c r="AO327" s="508"/>
      <c r="AP327" s="508"/>
      <c r="AQ327" s="508"/>
      <c r="AR327" s="508"/>
      <c r="AS327" s="508"/>
      <c r="AT327" s="508"/>
      <c r="AU327" s="508"/>
      <c r="AV327" s="508"/>
      <c r="AW327" s="508"/>
      <c r="AX327" s="508"/>
      <c r="AY327" s="508"/>
      <c r="AZ327" s="508"/>
      <c r="BA327" s="508"/>
      <c r="BB327" s="508"/>
      <c r="BC327" s="508"/>
      <c r="BD327" s="508"/>
      <c r="BE327" s="508"/>
      <c r="BF327" s="508"/>
      <c r="BG327" s="508"/>
      <c r="BH327" s="508"/>
      <c r="BI327" s="508"/>
      <c r="BJ327" s="508"/>
      <c r="BK327" s="508"/>
      <c r="BL327" s="508"/>
      <c r="BM327" s="508"/>
      <c r="BN327" s="508"/>
      <c r="BO327" s="508"/>
      <c r="BP327" s="508"/>
      <c r="BQ327" s="508"/>
      <c r="BR327" s="508"/>
      <c r="BS327" s="508"/>
      <c r="BT327" s="508"/>
      <c r="BU327" s="508"/>
      <c r="BV327" s="508"/>
      <c r="BW327" s="508"/>
      <c r="BX327" s="508"/>
      <c r="BY327" s="508"/>
      <c r="BZ327" s="508"/>
      <c r="CA327" s="508"/>
      <c r="CB327" s="508"/>
      <c r="CC327" s="508"/>
      <c r="CD327" s="508"/>
      <c r="CE327" s="508"/>
      <c r="CF327" s="508"/>
      <c r="CG327" s="508">
        <f t="shared" si="50"/>
        <v>34348370621</v>
      </c>
      <c r="CH327" s="508"/>
      <c r="CI327" s="508"/>
      <c r="CJ327" s="508"/>
      <c r="CK327" s="508"/>
      <c r="CL327" s="508"/>
      <c r="CM327" s="508"/>
      <c r="CN327" s="508"/>
      <c r="CO327" s="508"/>
      <c r="CP327" s="508"/>
      <c r="CQ327" s="508"/>
      <c r="CR327" s="508"/>
      <c r="CS327" s="508"/>
      <c r="CT327" s="508"/>
      <c r="CU327" s="508"/>
      <c r="CV327" s="508"/>
      <c r="CW327" s="508"/>
      <c r="CX327" s="509"/>
      <c r="CY327" s="509"/>
      <c r="CZ327" s="509"/>
      <c r="DA327" s="510"/>
      <c r="DB327" s="511"/>
      <c r="DC327" s="511"/>
      <c r="DD327" s="511"/>
      <c r="DE327" s="511"/>
      <c r="DF327" s="511"/>
      <c r="DG327" s="511"/>
      <c r="DH327" s="511"/>
      <c r="DI327" s="511"/>
      <c r="DJ327" s="511"/>
      <c r="DK327" s="501">
        <f t="shared" si="47"/>
        <v>34348370621</v>
      </c>
      <c r="DL327" s="502">
        <f t="shared" si="48"/>
        <v>0</v>
      </c>
      <c r="DM327" s="503">
        <f t="shared" si="46"/>
        <v>34348370621</v>
      </c>
      <c r="DN327" s="404">
        <f t="shared" si="49"/>
        <v>34348370621</v>
      </c>
      <c r="DO327" s="404">
        <f t="shared" si="45"/>
        <v>0</v>
      </c>
      <c r="DY327" s="504"/>
    </row>
    <row r="328" spans="1:129" ht="18" customHeight="1" x14ac:dyDescent="0.5">
      <c r="A328" s="399" t="str">
        <f t="shared" si="44"/>
        <v>73</v>
      </c>
      <c r="B328" s="493">
        <v>730006</v>
      </c>
      <c r="C328" s="573" t="s">
        <v>1077</v>
      </c>
      <c r="D328" s="506">
        <v>10093909746</v>
      </c>
      <c r="E328" s="495">
        <v>0</v>
      </c>
      <c r="F328" s="507"/>
      <c r="G328" s="507"/>
      <c r="H328" s="507"/>
      <c r="I328" s="507"/>
      <c r="J328" s="507"/>
      <c r="K328" s="508"/>
      <c r="L328" s="508"/>
      <c r="M328" s="508"/>
      <c r="N328" s="508"/>
      <c r="O328" s="508"/>
      <c r="P328" s="508"/>
      <c r="Q328" s="508"/>
      <c r="R328" s="508"/>
      <c r="S328" s="508"/>
      <c r="T328" s="508"/>
      <c r="U328" s="508"/>
      <c r="V328" s="508"/>
      <c r="W328" s="508"/>
      <c r="X328" s="508"/>
      <c r="Y328" s="508"/>
      <c r="Z328" s="508"/>
      <c r="AA328" s="508"/>
      <c r="AB328" s="508"/>
      <c r="AC328" s="508"/>
      <c r="AD328" s="508"/>
      <c r="AE328" s="508"/>
      <c r="AF328" s="508"/>
      <c r="AG328" s="508"/>
      <c r="AH328" s="508"/>
      <c r="AI328" s="508"/>
      <c r="AJ328" s="508"/>
      <c r="AK328" s="508"/>
      <c r="AL328" s="508"/>
      <c r="AM328" s="508"/>
      <c r="AN328" s="508"/>
      <c r="AO328" s="508"/>
      <c r="AP328" s="508"/>
      <c r="AQ328" s="508"/>
      <c r="AR328" s="508"/>
      <c r="AS328" s="508"/>
      <c r="AT328" s="508"/>
      <c r="AU328" s="508"/>
      <c r="AV328" s="508"/>
      <c r="AW328" s="508"/>
      <c r="AX328" s="508"/>
      <c r="AY328" s="508"/>
      <c r="AZ328" s="508"/>
      <c r="BA328" s="508"/>
      <c r="BB328" s="508"/>
      <c r="BC328" s="508"/>
      <c r="BD328" s="508"/>
      <c r="BE328" s="508"/>
      <c r="BF328" s="508"/>
      <c r="BG328" s="508"/>
      <c r="BH328" s="508"/>
      <c r="BI328" s="508"/>
      <c r="BJ328" s="508"/>
      <c r="BK328" s="508"/>
      <c r="BL328" s="508"/>
      <c r="BM328" s="508"/>
      <c r="BN328" s="508"/>
      <c r="BO328" s="508"/>
      <c r="BP328" s="508"/>
      <c r="BQ328" s="508"/>
      <c r="BR328" s="508"/>
      <c r="BS328" s="508"/>
      <c r="BT328" s="508"/>
      <c r="BU328" s="508"/>
      <c r="BV328" s="508"/>
      <c r="BW328" s="508"/>
      <c r="BX328" s="508"/>
      <c r="BY328" s="508"/>
      <c r="BZ328" s="508"/>
      <c r="CA328" s="508"/>
      <c r="CB328" s="508"/>
      <c r="CC328" s="508"/>
      <c r="CD328" s="508"/>
      <c r="CE328" s="508"/>
      <c r="CF328" s="508"/>
      <c r="CG328" s="508">
        <f t="shared" si="50"/>
        <v>10093909746</v>
      </c>
      <c r="CH328" s="508"/>
      <c r="CI328" s="508"/>
      <c r="CJ328" s="508"/>
      <c r="CK328" s="508"/>
      <c r="CL328" s="508"/>
      <c r="CM328" s="508"/>
      <c r="CN328" s="508"/>
      <c r="CO328" s="508"/>
      <c r="CP328" s="508"/>
      <c r="CQ328" s="508"/>
      <c r="CR328" s="508"/>
      <c r="CS328" s="508"/>
      <c r="CT328" s="508"/>
      <c r="CU328" s="508"/>
      <c r="CV328" s="508"/>
      <c r="CW328" s="508"/>
      <c r="CX328" s="509"/>
      <c r="CY328" s="509"/>
      <c r="CZ328" s="509"/>
      <c r="DA328" s="510"/>
      <c r="DB328" s="511"/>
      <c r="DC328" s="511"/>
      <c r="DD328" s="511"/>
      <c r="DE328" s="511"/>
      <c r="DF328" s="511"/>
      <c r="DG328" s="511"/>
      <c r="DH328" s="511"/>
      <c r="DI328" s="511"/>
      <c r="DJ328" s="511"/>
      <c r="DK328" s="501">
        <f t="shared" si="47"/>
        <v>10093909746</v>
      </c>
      <c r="DL328" s="502">
        <f t="shared" si="48"/>
        <v>0</v>
      </c>
      <c r="DM328" s="503">
        <f t="shared" si="46"/>
        <v>10093909746</v>
      </c>
      <c r="DN328" s="404">
        <f t="shared" si="49"/>
        <v>10065489746</v>
      </c>
      <c r="DO328" s="404">
        <f t="shared" si="45"/>
        <v>0</v>
      </c>
      <c r="DY328" s="504"/>
    </row>
    <row r="329" spans="1:129" ht="18" customHeight="1" thickBot="1" x14ac:dyDescent="0.55000000000000004">
      <c r="A329" s="399" t="str">
        <f t="shared" si="44"/>
        <v>73</v>
      </c>
      <c r="B329" s="526">
        <v>730007</v>
      </c>
      <c r="C329" s="527" t="s">
        <v>1078</v>
      </c>
      <c r="D329" s="575">
        <v>112008435</v>
      </c>
      <c r="E329" s="566">
        <v>0</v>
      </c>
      <c r="F329" s="529"/>
      <c r="G329" s="529"/>
      <c r="H329" s="529"/>
      <c r="I329" s="529"/>
      <c r="J329" s="529"/>
      <c r="K329" s="530"/>
      <c r="L329" s="530"/>
      <c r="M329" s="530"/>
      <c r="N329" s="530"/>
      <c r="O329" s="530"/>
      <c r="P329" s="530"/>
      <c r="Q329" s="530"/>
      <c r="R329" s="530"/>
      <c r="S329" s="530"/>
      <c r="T329" s="530"/>
      <c r="U329" s="530"/>
      <c r="V329" s="530"/>
      <c r="W329" s="530"/>
      <c r="X329" s="530"/>
      <c r="Y329" s="530"/>
      <c r="Z329" s="530"/>
      <c r="AA329" s="530"/>
      <c r="AB329" s="530"/>
      <c r="AC329" s="530"/>
      <c r="AD329" s="530"/>
      <c r="AE329" s="530"/>
      <c r="AF329" s="530"/>
      <c r="AG329" s="530"/>
      <c r="AH329" s="530"/>
      <c r="AI329" s="530"/>
      <c r="AJ329" s="530"/>
      <c r="AK329" s="530"/>
      <c r="AL329" s="530"/>
      <c r="AM329" s="530"/>
      <c r="AN329" s="530"/>
      <c r="AO329" s="530"/>
      <c r="AP329" s="530"/>
      <c r="AQ329" s="530"/>
      <c r="AR329" s="530"/>
      <c r="AS329" s="530"/>
      <c r="AT329" s="530"/>
      <c r="AU329" s="530"/>
      <c r="AV329" s="530"/>
      <c r="AW329" s="530"/>
      <c r="AX329" s="530"/>
      <c r="AY329" s="530"/>
      <c r="AZ329" s="530"/>
      <c r="BA329" s="530"/>
      <c r="BB329" s="530"/>
      <c r="BC329" s="530"/>
      <c r="BD329" s="530"/>
      <c r="BE329" s="530"/>
      <c r="BF329" s="530"/>
      <c r="BG329" s="530"/>
      <c r="BH329" s="530"/>
      <c r="BI329" s="530"/>
      <c r="BJ329" s="530"/>
      <c r="BK329" s="530"/>
      <c r="BL329" s="530"/>
      <c r="BM329" s="530"/>
      <c r="BN329" s="530"/>
      <c r="BO329" s="530"/>
      <c r="BP329" s="530"/>
      <c r="BQ329" s="530"/>
      <c r="BR329" s="530"/>
      <c r="BS329" s="530"/>
      <c r="BT329" s="530"/>
      <c r="BU329" s="530"/>
      <c r="BV329" s="530"/>
      <c r="BW329" s="530"/>
      <c r="BX329" s="530"/>
      <c r="BY329" s="530"/>
      <c r="BZ329" s="530"/>
      <c r="CA329" s="530"/>
      <c r="CB329" s="530"/>
      <c r="CC329" s="530"/>
      <c r="CD329" s="530"/>
      <c r="CE329" s="530"/>
      <c r="CF329" s="530"/>
      <c r="CG329" s="530">
        <f t="shared" si="50"/>
        <v>112008435</v>
      </c>
      <c r="CH329" s="530"/>
      <c r="CI329" s="530"/>
      <c r="CJ329" s="530"/>
      <c r="CK329" s="530"/>
      <c r="CL329" s="530"/>
      <c r="CM329" s="530"/>
      <c r="CN329" s="530"/>
      <c r="CO329" s="530"/>
      <c r="CP329" s="530"/>
      <c r="CQ329" s="530"/>
      <c r="CR329" s="530"/>
      <c r="CS329" s="530"/>
      <c r="CT329" s="530"/>
      <c r="CU329" s="530"/>
      <c r="CV329" s="530"/>
      <c r="CW329" s="530"/>
      <c r="CX329" s="532"/>
      <c r="CY329" s="532"/>
      <c r="CZ329" s="532"/>
      <c r="DA329" s="533"/>
      <c r="DB329" s="534"/>
      <c r="DC329" s="534"/>
      <c r="DD329" s="534"/>
      <c r="DE329" s="534"/>
      <c r="DF329" s="534"/>
      <c r="DG329" s="534"/>
      <c r="DH329" s="534"/>
      <c r="DI329" s="534"/>
      <c r="DJ329" s="534"/>
      <c r="DK329" s="501">
        <f t="shared" si="47"/>
        <v>112008435</v>
      </c>
      <c r="DL329" s="502">
        <f t="shared" si="48"/>
        <v>0</v>
      </c>
      <c r="DM329" s="535">
        <f t="shared" si="46"/>
        <v>112008435</v>
      </c>
      <c r="DN329" s="536">
        <f t="shared" si="49"/>
        <v>-20886330199</v>
      </c>
      <c r="DO329" s="404">
        <f t="shared" si="45"/>
        <v>0</v>
      </c>
      <c r="DY329" s="504"/>
    </row>
    <row r="330" spans="1:129" ht="18" customHeight="1" thickTop="1" x14ac:dyDescent="0.5">
      <c r="A330" s="399" t="str">
        <f t="shared" si="44"/>
        <v>74</v>
      </c>
      <c r="B330" s="493">
        <v>740001</v>
      </c>
      <c r="C330" s="576" t="s">
        <v>1079</v>
      </c>
      <c r="D330" s="514">
        <v>561056961026.08997</v>
      </c>
      <c r="E330" s="495">
        <v>0</v>
      </c>
      <c r="F330" s="538"/>
      <c r="G330" s="538"/>
      <c r="H330" s="538"/>
      <c r="I330" s="538"/>
      <c r="J330" s="538"/>
      <c r="K330" s="539"/>
      <c r="L330" s="539"/>
      <c r="M330" s="539"/>
      <c r="N330" s="539"/>
      <c r="O330" s="539"/>
      <c r="P330" s="539"/>
      <c r="Q330" s="539"/>
      <c r="R330" s="539"/>
      <c r="S330" s="539"/>
      <c r="T330" s="539"/>
      <c r="U330" s="539"/>
      <c r="V330" s="539"/>
      <c r="W330" s="539"/>
      <c r="X330" s="539"/>
      <c r="Y330" s="539"/>
      <c r="Z330" s="539"/>
      <c r="AA330" s="539"/>
      <c r="AB330" s="539"/>
      <c r="AC330" s="539"/>
      <c r="AD330" s="539"/>
      <c r="AE330" s="539"/>
      <c r="AF330" s="539"/>
      <c r="AG330" s="539"/>
      <c r="AH330" s="539"/>
      <c r="AI330" s="539"/>
      <c r="AJ330" s="539"/>
      <c r="AK330" s="539"/>
      <c r="AL330" s="539"/>
      <c r="AM330" s="539"/>
      <c r="AN330" s="539"/>
      <c r="AO330" s="539"/>
      <c r="AP330" s="539"/>
      <c r="AQ330" s="539"/>
      <c r="AR330" s="539"/>
      <c r="AS330" s="539"/>
      <c r="AT330" s="539"/>
      <c r="AU330" s="539"/>
      <c r="AV330" s="539"/>
      <c r="AW330" s="539"/>
      <c r="AX330" s="539"/>
      <c r="AY330" s="539"/>
      <c r="AZ330" s="539"/>
      <c r="BA330" s="539"/>
      <c r="BB330" s="539"/>
      <c r="BC330" s="539"/>
      <c r="BD330" s="539"/>
      <c r="BE330" s="539"/>
      <c r="BF330" s="539"/>
      <c r="BG330" s="539"/>
      <c r="BH330" s="539"/>
      <c r="BI330" s="539"/>
      <c r="BJ330" s="539"/>
      <c r="BK330" s="539"/>
      <c r="BL330" s="539"/>
      <c r="BM330" s="539"/>
      <c r="BN330" s="577">
        <v>0</v>
      </c>
      <c r="BO330" s="577">
        <v>0</v>
      </c>
      <c r="BP330" s="577">
        <v>0</v>
      </c>
      <c r="BQ330" s="539"/>
      <c r="BR330" s="539"/>
      <c r="BS330" s="539"/>
      <c r="BT330" s="539"/>
      <c r="BU330" s="539"/>
      <c r="BV330" s="539"/>
      <c r="BW330" s="539"/>
      <c r="BX330" s="539"/>
      <c r="BY330" s="539"/>
      <c r="BZ330" s="539"/>
      <c r="CA330" s="539"/>
      <c r="CB330" s="539"/>
      <c r="CC330" s="539"/>
      <c r="CD330" s="539"/>
      <c r="CE330" s="539"/>
      <c r="CF330" s="539"/>
      <c r="CG330" s="539"/>
      <c r="CH330" s="539"/>
      <c r="CI330" s="539"/>
      <c r="CJ330" s="539"/>
      <c r="CK330" s="539"/>
      <c r="CL330" s="539"/>
      <c r="CM330" s="539"/>
      <c r="CN330" s="539"/>
      <c r="CO330" s="539"/>
      <c r="CP330" s="539"/>
      <c r="CQ330" s="539"/>
      <c r="CR330" s="539"/>
      <c r="CS330" s="539"/>
      <c r="CT330" s="539"/>
      <c r="CU330" s="539"/>
      <c r="CV330" s="539"/>
      <c r="CW330" s="539">
        <f>D330+BP330</f>
        <v>561056961026.08997</v>
      </c>
      <c r="CX330" s="543"/>
      <c r="CY330" s="543"/>
      <c r="CZ330" s="543"/>
      <c r="DA330" s="544"/>
      <c r="DB330" s="545"/>
      <c r="DC330" s="545"/>
      <c r="DD330" s="545"/>
      <c r="DE330" s="545"/>
      <c r="DF330" s="545"/>
      <c r="DG330" s="545"/>
      <c r="DH330" s="545"/>
      <c r="DI330" s="545"/>
      <c r="DJ330" s="545"/>
      <c r="DK330" s="501">
        <f t="shared" si="47"/>
        <v>561056961026.08997</v>
      </c>
      <c r="DL330" s="502">
        <f t="shared" si="48"/>
        <v>0</v>
      </c>
      <c r="DM330" s="503">
        <f t="shared" si="46"/>
        <v>561056961026.08997</v>
      </c>
      <c r="DN330" s="404">
        <f t="shared" si="49"/>
        <v>546463410596.08997</v>
      </c>
      <c r="DO330" s="404">
        <f t="shared" si="45"/>
        <v>0</v>
      </c>
      <c r="DY330" s="504"/>
    </row>
    <row r="331" spans="1:129" ht="18" customHeight="1" x14ac:dyDescent="0.5">
      <c r="A331" s="399" t="str">
        <f t="shared" si="44"/>
        <v>74</v>
      </c>
      <c r="B331" s="493">
        <v>740002</v>
      </c>
      <c r="C331" s="494" t="s">
        <v>676</v>
      </c>
      <c r="D331" s="506">
        <v>27910739803</v>
      </c>
      <c r="E331" s="495">
        <v>0</v>
      </c>
      <c r="F331" s="507"/>
      <c r="G331" s="507"/>
      <c r="H331" s="507"/>
      <c r="I331" s="507"/>
      <c r="J331" s="507"/>
      <c r="K331" s="508"/>
      <c r="L331" s="508"/>
      <c r="M331" s="508"/>
      <c r="N331" s="508"/>
      <c r="O331" s="508"/>
      <c r="P331" s="508"/>
      <c r="Q331" s="508"/>
      <c r="R331" s="508"/>
      <c r="S331" s="508"/>
      <c r="T331" s="508"/>
      <c r="U331" s="508"/>
      <c r="V331" s="508"/>
      <c r="W331" s="508"/>
      <c r="X331" s="508"/>
      <c r="Y331" s="508"/>
      <c r="Z331" s="508"/>
      <c r="AA331" s="508"/>
      <c r="AB331" s="508"/>
      <c r="AC331" s="508"/>
      <c r="AD331" s="508"/>
      <c r="AE331" s="508"/>
      <c r="AF331" s="508"/>
      <c r="AG331" s="508"/>
      <c r="AH331" s="508"/>
      <c r="AI331" s="508"/>
      <c r="AJ331" s="508"/>
      <c r="AK331" s="508"/>
      <c r="AL331" s="508"/>
      <c r="AM331" s="508"/>
      <c r="AN331" s="508"/>
      <c r="AO331" s="508"/>
      <c r="AP331" s="508"/>
      <c r="AQ331" s="508"/>
      <c r="AR331" s="508"/>
      <c r="AS331" s="508"/>
      <c r="AT331" s="508"/>
      <c r="AU331" s="508"/>
      <c r="AV331" s="508"/>
      <c r="AW331" s="508"/>
      <c r="AX331" s="508"/>
      <c r="AY331" s="508"/>
      <c r="AZ331" s="508"/>
      <c r="BA331" s="508"/>
      <c r="BB331" s="508"/>
      <c r="BC331" s="508"/>
      <c r="BD331" s="508"/>
      <c r="BE331" s="508"/>
      <c r="BF331" s="508"/>
      <c r="BG331" s="508"/>
      <c r="BH331" s="508"/>
      <c r="BI331" s="508"/>
      <c r="BJ331" s="508"/>
      <c r="BK331" s="508"/>
      <c r="BL331" s="508"/>
      <c r="BM331" s="508"/>
      <c r="BN331" s="508"/>
      <c r="BO331" s="508"/>
      <c r="BP331" s="508"/>
      <c r="BQ331" s="508"/>
      <c r="BR331" s="508"/>
      <c r="BS331" s="508"/>
      <c r="BT331" s="508"/>
      <c r="BU331" s="508"/>
      <c r="BV331" s="508"/>
      <c r="BW331" s="508"/>
      <c r="BX331" s="508"/>
      <c r="BY331" s="508"/>
      <c r="BZ331" s="508"/>
      <c r="CA331" s="508"/>
      <c r="CB331" s="508"/>
      <c r="CC331" s="508"/>
      <c r="CD331" s="508"/>
      <c r="CE331" s="508"/>
      <c r="CF331" s="508"/>
      <c r="CG331" s="508"/>
      <c r="CH331" s="508"/>
      <c r="CI331" s="508"/>
      <c r="CJ331" s="508"/>
      <c r="CK331" s="508"/>
      <c r="CL331" s="508">
        <f>D331-CW331</f>
        <v>9027929803</v>
      </c>
      <c r="CM331" s="508"/>
      <c r="CN331" s="508"/>
      <c r="CO331" s="508"/>
      <c r="CP331" s="508"/>
      <c r="CQ331" s="508"/>
      <c r="CR331" s="508"/>
      <c r="CS331" s="508"/>
      <c r="CT331" s="508"/>
      <c r="CU331" s="508"/>
      <c r="CV331" s="508"/>
      <c r="CW331" s="508">
        <v>18882810000</v>
      </c>
      <c r="CX331" s="509"/>
      <c r="CY331" s="509"/>
      <c r="CZ331" s="509"/>
      <c r="DA331" s="510"/>
      <c r="DB331" s="511"/>
      <c r="DC331" s="511"/>
      <c r="DD331" s="511"/>
      <c r="DE331" s="511"/>
      <c r="DF331" s="511"/>
      <c r="DG331" s="511"/>
      <c r="DH331" s="511"/>
      <c r="DI331" s="511"/>
      <c r="DJ331" s="511"/>
      <c r="DK331" s="501">
        <f t="shared" si="47"/>
        <v>27910739803</v>
      </c>
      <c r="DL331" s="502">
        <f t="shared" si="48"/>
        <v>0</v>
      </c>
      <c r="DM331" s="503">
        <f t="shared" si="46"/>
        <v>27910739803</v>
      </c>
      <c r="DN331" s="404">
        <f t="shared" si="49"/>
        <v>17243934402</v>
      </c>
      <c r="DO331" s="404">
        <f t="shared" si="45"/>
        <v>0</v>
      </c>
      <c r="DY331" s="504"/>
    </row>
    <row r="332" spans="1:129" ht="18" customHeight="1" x14ac:dyDescent="0.5">
      <c r="A332" s="399" t="str">
        <f t="shared" si="44"/>
        <v>74</v>
      </c>
      <c r="B332" s="493">
        <v>740003</v>
      </c>
      <c r="C332" s="573" t="s">
        <v>1080</v>
      </c>
      <c r="D332" s="505">
        <v>0</v>
      </c>
      <c r="E332" s="495">
        <v>0</v>
      </c>
      <c r="F332" s="507"/>
      <c r="G332" s="507"/>
      <c r="H332" s="507"/>
      <c r="I332" s="507"/>
      <c r="J332" s="507"/>
      <c r="K332" s="508"/>
      <c r="L332" s="508"/>
      <c r="M332" s="508"/>
      <c r="N332" s="508"/>
      <c r="O332" s="508"/>
      <c r="P332" s="508"/>
      <c r="Q332" s="508"/>
      <c r="R332" s="508"/>
      <c r="S332" s="508"/>
      <c r="T332" s="508"/>
      <c r="U332" s="508"/>
      <c r="V332" s="508"/>
      <c r="W332" s="508"/>
      <c r="X332" s="508"/>
      <c r="Y332" s="508"/>
      <c r="Z332" s="508"/>
      <c r="AA332" s="508"/>
      <c r="AB332" s="508"/>
      <c r="AC332" s="508"/>
      <c r="AD332" s="508"/>
      <c r="AE332" s="508"/>
      <c r="AF332" s="508"/>
      <c r="AG332" s="508"/>
      <c r="AH332" s="508"/>
      <c r="AI332" s="508"/>
      <c r="AJ332" s="508"/>
      <c r="AK332" s="508"/>
      <c r="AL332" s="508"/>
      <c r="AM332" s="508"/>
      <c r="AN332" s="508"/>
      <c r="AO332" s="508"/>
      <c r="AP332" s="508"/>
      <c r="AQ332" s="508"/>
      <c r="AR332" s="508"/>
      <c r="AS332" s="508"/>
      <c r="AT332" s="508"/>
      <c r="AU332" s="508"/>
      <c r="AV332" s="508"/>
      <c r="AW332" s="508"/>
      <c r="AX332" s="508"/>
      <c r="AY332" s="508"/>
      <c r="AZ332" s="508"/>
      <c r="BA332" s="508"/>
      <c r="BB332" s="508"/>
      <c r="BC332" s="508"/>
      <c r="BD332" s="508"/>
      <c r="BE332" s="508"/>
      <c r="BF332" s="508"/>
      <c r="BG332" s="508"/>
      <c r="BH332" s="508"/>
      <c r="BI332" s="508"/>
      <c r="BJ332" s="508"/>
      <c r="BK332" s="508"/>
      <c r="BL332" s="508"/>
      <c r="BM332" s="508"/>
      <c r="BN332" s="508"/>
      <c r="BO332" s="508"/>
      <c r="BP332" s="508"/>
      <c r="BQ332" s="508"/>
      <c r="BR332" s="508"/>
      <c r="BS332" s="508"/>
      <c r="BT332" s="508"/>
      <c r="BU332" s="508"/>
      <c r="BV332" s="508"/>
      <c r="BW332" s="508"/>
      <c r="BX332" s="508"/>
      <c r="BY332" s="508"/>
      <c r="BZ332" s="508"/>
      <c r="CA332" s="508"/>
      <c r="CB332" s="508"/>
      <c r="CC332" s="508"/>
      <c r="CD332" s="508"/>
      <c r="CE332" s="508"/>
      <c r="CF332" s="508"/>
      <c r="CG332" s="508"/>
      <c r="CH332" s="508"/>
      <c r="CI332" s="508"/>
      <c r="CJ332" s="508"/>
      <c r="CK332" s="508"/>
      <c r="CL332" s="508">
        <f>D332</f>
        <v>0</v>
      </c>
      <c r="CM332" s="508"/>
      <c r="CN332" s="508"/>
      <c r="CO332" s="508"/>
      <c r="CP332" s="508"/>
      <c r="CQ332" s="508"/>
      <c r="CR332" s="508"/>
      <c r="CS332" s="508"/>
      <c r="CT332" s="508"/>
      <c r="CU332" s="508"/>
      <c r="CV332" s="508"/>
      <c r="CW332" s="508"/>
      <c r="CX332" s="509"/>
      <c r="CY332" s="509"/>
      <c r="CZ332" s="509"/>
      <c r="DA332" s="510"/>
      <c r="DB332" s="511"/>
      <c r="DC332" s="511"/>
      <c r="DD332" s="511"/>
      <c r="DE332" s="511"/>
      <c r="DF332" s="511"/>
      <c r="DG332" s="511"/>
      <c r="DH332" s="511"/>
      <c r="DI332" s="511"/>
      <c r="DJ332" s="511"/>
      <c r="DK332" s="501">
        <f t="shared" si="47"/>
        <v>0</v>
      </c>
      <c r="DL332" s="502">
        <f t="shared" si="48"/>
        <v>0</v>
      </c>
      <c r="DM332" s="503">
        <f t="shared" si="46"/>
        <v>0</v>
      </c>
      <c r="DN332" s="404">
        <f t="shared" si="49"/>
        <v>-123685420</v>
      </c>
      <c r="DO332" s="404">
        <f t="shared" si="45"/>
        <v>0</v>
      </c>
      <c r="DY332" s="504"/>
    </row>
    <row r="333" spans="1:129" ht="18" customHeight="1" x14ac:dyDescent="0.5">
      <c r="A333" s="399" t="str">
        <f t="shared" si="44"/>
        <v>74</v>
      </c>
      <c r="B333" s="493">
        <v>740004</v>
      </c>
      <c r="C333" s="573" t="s">
        <v>1081</v>
      </c>
      <c r="D333" s="506">
        <v>5332039030</v>
      </c>
      <c r="E333" s="495">
        <v>0</v>
      </c>
      <c r="F333" s="507"/>
      <c r="G333" s="507"/>
      <c r="H333" s="507"/>
      <c r="I333" s="507"/>
      <c r="J333" s="507"/>
      <c r="K333" s="508"/>
      <c r="L333" s="508"/>
      <c r="M333" s="508"/>
      <c r="N333" s="508"/>
      <c r="O333" s="508"/>
      <c r="P333" s="508"/>
      <c r="Q333" s="508"/>
      <c r="R333" s="508"/>
      <c r="S333" s="508"/>
      <c r="T333" s="508"/>
      <c r="U333" s="508"/>
      <c r="V333" s="508"/>
      <c r="W333" s="508"/>
      <c r="X333" s="508"/>
      <c r="Y333" s="508"/>
      <c r="Z333" s="508"/>
      <c r="AA333" s="508"/>
      <c r="AB333" s="508"/>
      <c r="AC333" s="508"/>
      <c r="AD333" s="508"/>
      <c r="AE333" s="508"/>
      <c r="AF333" s="508"/>
      <c r="AG333" s="508"/>
      <c r="AH333" s="508"/>
      <c r="AI333" s="508"/>
      <c r="AJ333" s="508"/>
      <c r="AK333" s="508"/>
      <c r="AL333" s="508"/>
      <c r="AM333" s="508"/>
      <c r="AN333" s="508"/>
      <c r="AO333" s="508"/>
      <c r="AP333" s="508"/>
      <c r="AQ333" s="508"/>
      <c r="AR333" s="508"/>
      <c r="AS333" s="508"/>
      <c r="AT333" s="508"/>
      <c r="AU333" s="508"/>
      <c r="AV333" s="508"/>
      <c r="AW333" s="508"/>
      <c r="AX333" s="508"/>
      <c r="AY333" s="508"/>
      <c r="AZ333" s="508"/>
      <c r="BA333" s="508"/>
      <c r="BB333" s="508"/>
      <c r="BC333" s="508"/>
      <c r="BD333" s="508"/>
      <c r="BE333" s="508"/>
      <c r="BF333" s="508"/>
      <c r="BG333" s="508"/>
      <c r="BH333" s="508"/>
      <c r="BI333" s="508"/>
      <c r="BJ333" s="508"/>
      <c r="BK333" s="508"/>
      <c r="BL333" s="508"/>
      <c r="BM333" s="508"/>
      <c r="BN333" s="508"/>
      <c r="BO333" s="508"/>
      <c r="BP333" s="508"/>
      <c r="BQ333" s="508"/>
      <c r="BR333" s="508"/>
      <c r="BS333" s="508"/>
      <c r="BT333" s="508"/>
      <c r="BU333" s="508"/>
      <c r="BV333" s="508"/>
      <c r="BW333" s="508"/>
      <c r="BX333" s="508"/>
      <c r="BY333" s="508"/>
      <c r="BZ333" s="508"/>
      <c r="CA333" s="508"/>
      <c r="CB333" s="508"/>
      <c r="CC333" s="508"/>
      <c r="CD333" s="508"/>
      <c r="CE333" s="508"/>
      <c r="CF333" s="508"/>
      <c r="CG333" s="508"/>
      <c r="CH333" s="508"/>
      <c r="CI333" s="508"/>
      <c r="CJ333" s="508"/>
      <c r="CK333" s="508"/>
      <c r="CL333" s="508"/>
      <c r="CM333" s="508"/>
      <c r="CN333" s="508"/>
      <c r="CO333" s="508"/>
      <c r="CP333" s="508"/>
      <c r="CQ333" s="508"/>
      <c r="CR333" s="508"/>
      <c r="CS333" s="508"/>
      <c r="CT333" s="508"/>
      <c r="CU333" s="508"/>
      <c r="CV333" s="508"/>
      <c r="CW333" s="508">
        <f>D333-E333</f>
        <v>5332039030</v>
      </c>
      <c r="CX333" s="509"/>
      <c r="CY333" s="509"/>
      <c r="CZ333" s="509"/>
      <c r="DA333" s="510"/>
      <c r="DB333" s="511"/>
      <c r="DC333" s="511"/>
      <c r="DD333" s="511"/>
      <c r="DE333" s="511"/>
      <c r="DF333" s="511"/>
      <c r="DG333" s="511"/>
      <c r="DH333" s="511"/>
      <c r="DI333" s="511"/>
      <c r="DJ333" s="511"/>
      <c r="DK333" s="501">
        <f t="shared" si="47"/>
        <v>5332039030</v>
      </c>
      <c r="DL333" s="502">
        <f t="shared" si="48"/>
        <v>0</v>
      </c>
      <c r="DM333" s="503">
        <f t="shared" si="46"/>
        <v>5332039030</v>
      </c>
      <c r="DN333" s="404">
        <f t="shared" si="49"/>
        <v>-29016331591</v>
      </c>
      <c r="DO333" s="404">
        <f t="shared" si="45"/>
        <v>0</v>
      </c>
      <c r="DY333" s="504"/>
    </row>
    <row r="334" spans="1:129" ht="18" customHeight="1" x14ac:dyDescent="0.5">
      <c r="A334" s="399" t="str">
        <f t="shared" si="44"/>
        <v>74</v>
      </c>
      <c r="B334" s="493">
        <v>740005</v>
      </c>
      <c r="C334" s="573" t="s">
        <v>1082</v>
      </c>
      <c r="D334" s="506">
        <v>0</v>
      </c>
      <c r="E334" s="495">
        <v>14412958191</v>
      </c>
      <c r="F334" s="507"/>
      <c r="G334" s="507"/>
      <c r="H334" s="507"/>
      <c r="I334" s="507"/>
      <c r="J334" s="507"/>
      <c r="K334" s="508"/>
      <c r="L334" s="508"/>
      <c r="M334" s="508"/>
      <c r="N334" s="508"/>
      <c r="O334" s="508"/>
      <c r="P334" s="508"/>
      <c r="Q334" s="508"/>
      <c r="R334" s="508"/>
      <c r="S334" s="508"/>
      <c r="T334" s="508"/>
      <c r="U334" s="508"/>
      <c r="V334" s="508"/>
      <c r="W334" s="508"/>
      <c r="X334" s="508"/>
      <c r="Y334" s="508"/>
      <c r="Z334" s="508"/>
      <c r="AA334" s="508"/>
      <c r="AB334" s="508"/>
      <c r="AC334" s="508"/>
      <c r="AD334" s="508"/>
      <c r="AE334" s="508"/>
      <c r="AF334" s="508"/>
      <c r="AG334" s="508"/>
      <c r="AH334" s="508"/>
      <c r="AI334" s="508"/>
      <c r="AJ334" s="508"/>
      <c r="AK334" s="508"/>
      <c r="AL334" s="508"/>
      <c r="AM334" s="508"/>
      <c r="AN334" s="508"/>
      <c r="AO334" s="508"/>
      <c r="AP334" s="508"/>
      <c r="AQ334" s="508"/>
      <c r="AR334" s="508"/>
      <c r="AS334" s="508"/>
      <c r="AT334" s="508"/>
      <c r="AU334" s="508"/>
      <c r="AV334" s="508"/>
      <c r="AW334" s="508"/>
      <c r="AX334" s="508"/>
      <c r="AY334" s="508"/>
      <c r="AZ334" s="508"/>
      <c r="BA334" s="508"/>
      <c r="BB334" s="508"/>
      <c r="BC334" s="508"/>
      <c r="BD334" s="508"/>
      <c r="BE334" s="508"/>
      <c r="BF334" s="508"/>
      <c r="BG334" s="508"/>
      <c r="BH334" s="508"/>
      <c r="BI334" s="508"/>
      <c r="BJ334" s="508"/>
      <c r="BK334" s="508"/>
      <c r="BL334" s="508"/>
      <c r="BM334" s="508"/>
      <c r="BN334" s="508"/>
      <c r="BO334" s="508"/>
      <c r="BP334" s="508"/>
      <c r="BQ334" s="508"/>
      <c r="BR334" s="508"/>
      <c r="BS334" s="508"/>
      <c r="BT334" s="508"/>
      <c r="BU334" s="508"/>
      <c r="BV334" s="508"/>
      <c r="BW334" s="508"/>
      <c r="BX334" s="508"/>
      <c r="BY334" s="508"/>
      <c r="BZ334" s="508"/>
      <c r="CA334" s="508"/>
      <c r="CB334" s="508"/>
      <c r="CC334" s="508"/>
      <c r="CD334" s="508"/>
      <c r="CE334" s="508"/>
      <c r="CF334" s="508"/>
      <c r="CG334" s="508"/>
      <c r="CH334" s="508"/>
      <c r="CI334" s="508"/>
      <c r="CJ334" s="508"/>
      <c r="CK334" s="508"/>
      <c r="CL334" s="508"/>
      <c r="CM334" s="508"/>
      <c r="CN334" s="508"/>
      <c r="CO334" s="508"/>
      <c r="CP334" s="508"/>
      <c r="CQ334" s="508"/>
      <c r="CR334" s="508"/>
      <c r="CS334" s="508"/>
      <c r="CT334" s="508"/>
      <c r="CU334" s="508"/>
      <c r="CV334" s="508"/>
      <c r="CW334" s="552">
        <f>D334-E334</f>
        <v>-14412958191</v>
      </c>
      <c r="CX334" s="509"/>
      <c r="CY334" s="509"/>
      <c r="CZ334" s="509"/>
      <c r="DA334" s="510"/>
      <c r="DB334" s="511"/>
      <c r="DC334" s="511"/>
      <c r="DD334" s="511"/>
      <c r="DE334" s="511"/>
      <c r="DF334" s="511"/>
      <c r="DG334" s="511"/>
      <c r="DH334" s="511"/>
      <c r="DI334" s="511"/>
      <c r="DJ334" s="511"/>
      <c r="DK334" s="501">
        <f t="shared" si="47"/>
        <v>-14412958191</v>
      </c>
      <c r="DL334" s="502">
        <f t="shared" si="48"/>
        <v>0</v>
      </c>
      <c r="DM334" s="503">
        <f t="shared" si="46"/>
        <v>-14412958191</v>
      </c>
      <c r="DN334" s="404">
        <f t="shared" si="49"/>
        <v>-24506867937</v>
      </c>
      <c r="DO334" s="404">
        <f t="shared" si="45"/>
        <v>0</v>
      </c>
      <c r="DY334" s="504"/>
    </row>
    <row r="335" spans="1:129" ht="18" customHeight="1" x14ac:dyDescent="0.5">
      <c r="A335" s="399" t="str">
        <f t="shared" si="44"/>
        <v>80</v>
      </c>
      <c r="B335" s="493">
        <v>800001</v>
      </c>
      <c r="C335" s="494" t="s">
        <v>1083</v>
      </c>
      <c r="D335" s="505">
        <v>0</v>
      </c>
      <c r="E335" s="495">
        <v>0</v>
      </c>
      <c r="F335" s="507"/>
      <c r="G335" s="507"/>
      <c r="H335" s="507"/>
      <c r="I335" s="507"/>
      <c r="J335" s="507"/>
      <c r="K335" s="508"/>
      <c r="L335" s="508"/>
      <c r="M335" s="508"/>
      <c r="N335" s="508"/>
      <c r="O335" s="508"/>
      <c r="P335" s="508"/>
      <c r="Q335" s="508"/>
      <c r="R335" s="508"/>
      <c r="S335" s="508"/>
      <c r="T335" s="508"/>
      <c r="U335" s="508"/>
      <c r="V335" s="508"/>
      <c r="W335" s="508"/>
      <c r="X335" s="508"/>
      <c r="Y335" s="508"/>
      <c r="Z335" s="508"/>
      <c r="AA335" s="508"/>
      <c r="AB335" s="508"/>
      <c r="AC335" s="508"/>
      <c r="AD335" s="508"/>
      <c r="AE335" s="508"/>
      <c r="AF335" s="508"/>
      <c r="AG335" s="508"/>
      <c r="AH335" s="508"/>
      <c r="AI335" s="508"/>
      <c r="AJ335" s="508"/>
      <c r="AK335" s="508"/>
      <c r="AL335" s="508"/>
      <c r="AM335" s="508"/>
      <c r="AN335" s="508"/>
      <c r="AO335" s="508"/>
      <c r="AP335" s="508"/>
      <c r="AQ335" s="508"/>
      <c r="AR335" s="508"/>
      <c r="AS335" s="508"/>
      <c r="AT335" s="508"/>
      <c r="AU335" s="508"/>
      <c r="AV335" s="508"/>
      <c r="AW335" s="508"/>
      <c r="AX335" s="508"/>
      <c r="AY335" s="508"/>
      <c r="AZ335" s="508"/>
      <c r="BA335" s="508"/>
      <c r="BB335" s="508"/>
      <c r="BC335" s="508"/>
      <c r="BD335" s="508"/>
      <c r="BE335" s="508"/>
      <c r="BF335" s="508"/>
      <c r="BG335" s="508"/>
      <c r="BH335" s="508"/>
      <c r="BI335" s="508"/>
      <c r="BJ335" s="508"/>
      <c r="BK335" s="508"/>
      <c r="BL335" s="508"/>
      <c r="BM335" s="508"/>
      <c r="BN335" s="508"/>
      <c r="BO335" s="508"/>
      <c r="BP335" s="508"/>
      <c r="BQ335" s="508"/>
      <c r="BR335" s="508"/>
      <c r="BS335" s="508"/>
      <c r="BT335" s="508"/>
      <c r="BU335" s="508"/>
      <c r="BV335" s="508"/>
      <c r="BW335" s="508"/>
      <c r="BX335" s="508"/>
      <c r="BY335" s="508"/>
      <c r="BZ335" s="508"/>
      <c r="CA335" s="508"/>
      <c r="CB335" s="508"/>
      <c r="CC335" s="508"/>
      <c r="CD335" s="508"/>
      <c r="CE335" s="508"/>
      <c r="CF335" s="508"/>
      <c r="CG335" s="508"/>
      <c r="CH335" s="508"/>
      <c r="CI335" s="508"/>
      <c r="CJ335" s="508"/>
      <c r="CK335" s="508"/>
      <c r="CL335" s="508"/>
      <c r="CM335" s="508"/>
      <c r="CN335" s="508"/>
      <c r="CO335" s="508"/>
      <c r="CP335" s="508"/>
      <c r="CQ335" s="508"/>
      <c r="CR335" s="508"/>
      <c r="CS335" s="508"/>
      <c r="CT335" s="508"/>
      <c r="CU335" s="508"/>
      <c r="CV335" s="508"/>
      <c r="CW335" s="508"/>
      <c r="CX335" s="509"/>
      <c r="CY335" s="509"/>
      <c r="CZ335" s="509"/>
      <c r="DA335" s="510"/>
      <c r="DB335" s="511"/>
      <c r="DC335" s="511"/>
      <c r="DD335" s="511"/>
      <c r="DE335" s="578"/>
      <c r="DF335" s="511"/>
      <c r="DG335" s="511"/>
      <c r="DH335" s="511"/>
      <c r="DI335" s="511"/>
      <c r="DJ335" s="511"/>
      <c r="DK335" s="501">
        <f t="shared" si="47"/>
        <v>0</v>
      </c>
      <c r="DL335" s="502">
        <f t="shared" si="48"/>
        <v>0</v>
      </c>
      <c r="DM335" s="503">
        <f t="shared" si="46"/>
        <v>0</v>
      </c>
      <c r="DN335" s="404">
        <f t="shared" si="49"/>
        <v>-112008435</v>
      </c>
      <c r="DO335" s="404">
        <f t="shared" si="45"/>
        <v>0</v>
      </c>
      <c r="DY335" s="504"/>
    </row>
    <row r="336" spans="1:129" ht="18" customHeight="1" x14ac:dyDescent="0.5">
      <c r="A336" s="399" t="str">
        <f t="shared" si="44"/>
        <v>80</v>
      </c>
      <c r="B336" s="493">
        <v>800002</v>
      </c>
      <c r="C336" s="494" t="s">
        <v>1084</v>
      </c>
      <c r="D336" s="505">
        <v>0</v>
      </c>
      <c r="E336" s="495">
        <v>0</v>
      </c>
      <c r="F336" s="507"/>
      <c r="G336" s="507"/>
      <c r="H336" s="507"/>
      <c r="I336" s="507"/>
      <c r="J336" s="507"/>
      <c r="K336" s="508"/>
      <c r="L336" s="508"/>
      <c r="M336" s="508"/>
      <c r="N336" s="508"/>
      <c r="O336" s="508"/>
      <c r="P336" s="508"/>
      <c r="Q336" s="508"/>
      <c r="R336" s="508"/>
      <c r="S336" s="508"/>
      <c r="T336" s="508"/>
      <c r="U336" s="508"/>
      <c r="V336" s="508"/>
      <c r="W336" s="508"/>
      <c r="X336" s="508"/>
      <c r="Y336" s="508"/>
      <c r="Z336" s="508"/>
      <c r="AA336" s="508"/>
      <c r="AB336" s="508"/>
      <c r="AC336" s="508"/>
      <c r="AD336" s="508"/>
      <c r="AE336" s="508"/>
      <c r="AF336" s="508"/>
      <c r="AG336" s="508"/>
      <c r="AH336" s="508"/>
      <c r="AI336" s="508"/>
      <c r="AJ336" s="508"/>
      <c r="AK336" s="508"/>
      <c r="AL336" s="508"/>
      <c r="AM336" s="508"/>
      <c r="AN336" s="508"/>
      <c r="AO336" s="508"/>
      <c r="AP336" s="508"/>
      <c r="AQ336" s="508"/>
      <c r="AR336" s="508"/>
      <c r="AS336" s="508"/>
      <c r="AT336" s="508"/>
      <c r="AU336" s="508"/>
      <c r="AV336" s="508"/>
      <c r="AW336" s="508"/>
      <c r="AX336" s="508"/>
      <c r="AY336" s="508"/>
      <c r="AZ336" s="508"/>
      <c r="BA336" s="508"/>
      <c r="BB336" s="508"/>
      <c r="BC336" s="508"/>
      <c r="BD336" s="508"/>
      <c r="BE336" s="508"/>
      <c r="BF336" s="508"/>
      <c r="BG336" s="508"/>
      <c r="BH336" s="508"/>
      <c r="BI336" s="508"/>
      <c r="BJ336" s="508"/>
      <c r="BK336" s="508"/>
      <c r="BL336" s="508"/>
      <c r="BM336" s="508"/>
      <c r="BN336" s="508"/>
      <c r="BO336" s="508"/>
      <c r="BP336" s="508"/>
      <c r="BQ336" s="508"/>
      <c r="BR336" s="508"/>
      <c r="BS336" s="508"/>
      <c r="BT336" s="508"/>
      <c r="BU336" s="508"/>
      <c r="BV336" s="508"/>
      <c r="BW336" s="508"/>
      <c r="BX336" s="508"/>
      <c r="BY336" s="508"/>
      <c r="BZ336" s="508"/>
      <c r="CA336" s="508"/>
      <c r="CB336" s="508"/>
      <c r="CC336" s="508"/>
      <c r="CD336" s="508"/>
      <c r="CE336" s="508"/>
      <c r="CF336" s="508"/>
      <c r="CG336" s="508"/>
      <c r="CH336" s="508"/>
      <c r="CI336" s="508"/>
      <c r="CJ336" s="508"/>
      <c r="CK336" s="508"/>
      <c r="CL336" s="508"/>
      <c r="CM336" s="508"/>
      <c r="CN336" s="508"/>
      <c r="CO336" s="508"/>
      <c r="CP336" s="508"/>
      <c r="CQ336" s="508"/>
      <c r="CR336" s="508"/>
      <c r="CS336" s="508"/>
      <c r="CT336" s="508"/>
      <c r="CU336" s="508"/>
      <c r="CV336" s="508"/>
      <c r="CW336" s="508"/>
      <c r="CX336" s="509"/>
      <c r="CY336" s="509"/>
      <c r="CZ336" s="509"/>
      <c r="DA336" s="510"/>
      <c r="DB336" s="511"/>
      <c r="DC336" s="511"/>
      <c r="DD336" s="511"/>
      <c r="DE336" s="511"/>
      <c r="DF336" s="511"/>
      <c r="DG336" s="511"/>
      <c r="DH336" s="511"/>
      <c r="DI336" s="511"/>
      <c r="DJ336" s="511"/>
      <c r="DK336" s="501">
        <f t="shared" si="47"/>
        <v>0</v>
      </c>
      <c r="DL336" s="502">
        <f t="shared" si="48"/>
        <v>0</v>
      </c>
      <c r="DM336" s="503">
        <f t="shared" si="46"/>
        <v>0</v>
      </c>
      <c r="DN336" s="404">
        <f t="shared" si="49"/>
        <v>-561056961026.08997</v>
      </c>
      <c r="DO336" s="404">
        <f t="shared" si="45"/>
        <v>0</v>
      </c>
      <c r="DY336" s="504"/>
    </row>
    <row r="337" spans="1:129" ht="18" customHeight="1" x14ac:dyDescent="0.5">
      <c r="A337" s="399" t="str">
        <f t="shared" ref="A337:A392" si="51">LEFT(B337,2)</f>
        <v>80</v>
      </c>
      <c r="B337" s="493">
        <v>800003</v>
      </c>
      <c r="C337" s="573" t="s">
        <v>1085</v>
      </c>
      <c r="D337" s="506">
        <v>0</v>
      </c>
      <c r="E337" s="517">
        <v>101505600</v>
      </c>
      <c r="F337" s="507"/>
      <c r="G337" s="507"/>
      <c r="H337" s="507"/>
      <c r="I337" s="507"/>
      <c r="J337" s="507"/>
      <c r="K337" s="508"/>
      <c r="L337" s="508"/>
      <c r="M337" s="508"/>
      <c r="N337" s="508"/>
      <c r="O337" s="508"/>
      <c r="P337" s="508"/>
      <c r="Q337" s="508"/>
      <c r="R337" s="508"/>
      <c r="S337" s="508"/>
      <c r="T337" s="508"/>
      <c r="U337" s="508"/>
      <c r="V337" s="508"/>
      <c r="W337" s="508"/>
      <c r="X337" s="508"/>
      <c r="Y337" s="508"/>
      <c r="Z337" s="508"/>
      <c r="AA337" s="508"/>
      <c r="AB337" s="508"/>
      <c r="AC337" s="508"/>
      <c r="AD337" s="508"/>
      <c r="AE337" s="508"/>
      <c r="AF337" s="508"/>
      <c r="AG337" s="508"/>
      <c r="AH337" s="508"/>
      <c r="AI337" s="508"/>
      <c r="AJ337" s="508"/>
      <c r="AK337" s="508"/>
      <c r="AL337" s="508"/>
      <c r="AM337" s="508"/>
      <c r="AN337" s="508"/>
      <c r="AO337" s="508"/>
      <c r="AP337" s="508"/>
      <c r="AQ337" s="508"/>
      <c r="AR337" s="508"/>
      <c r="AS337" s="508"/>
      <c r="AT337" s="508"/>
      <c r="AU337" s="508"/>
      <c r="AV337" s="508"/>
      <c r="AW337" s="508"/>
      <c r="AX337" s="508"/>
      <c r="AY337" s="508"/>
      <c r="AZ337" s="508"/>
      <c r="BA337" s="508"/>
      <c r="BB337" s="508"/>
      <c r="BC337" s="508"/>
      <c r="BD337" s="508"/>
      <c r="BE337" s="508"/>
      <c r="BF337" s="508"/>
      <c r="BG337" s="508"/>
      <c r="BH337" s="508"/>
      <c r="BI337" s="508"/>
      <c r="BJ337" s="508"/>
      <c r="BK337" s="508"/>
      <c r="BL337" s="508"/>
      <c r="BM337" s="508"/>
      <c r="BN337" s="508"/>
      <c r="BO337" s="508"/>
      <c r="BP337" s="508"/>
      <c r="BQ337" s="508"/>
      <c r="BR337" s="508"/>
      <c r="BS337" s="508"/>
      <c r="BT337" s="508"/>
      <c r="BU337" s="508"/>
      <c r="BV337" s="508"/>
      <c r="BW337" s="508"/>
      <c r="BX337" s="508"/>
      <c r="BY337" s="508"/>
      <c r="BZ337" s="508"/>
      <c r="CA337" s="508"/>
      <c r="CB337" s="508"/>
      <c r="CC337" s="508"/>
      <c r="CD337" s="508"/>
      <c r="CE337" s="508"/>
      <c r="CF337" s="508"/>
      <c r="CG337" s="508"/>
      <c r="CH337" s="508"/>
      <c r="CI337" s="508"/>
      <c r="CJ337" s="508"/>
      <c r="CK337" s="508"/>
      <c r="CL337" s="508"/>
      <c r="CM337" s="508"/>
      <c r="CN337" s="508"/>
      <c r="CO337" s="508"/>
      <c r="CP337" s="508"/>
      <c r="CQ337" s="508"/>
      <c r="CR337" s="508"/>
      <c r="CS337" s="508"/>
      <c r="CT337" s="508"/>
      <c r="CU337" s="522"/>
      <c r="CV337" s="579"/>
      <c r="CW337" s="508"/>
      <c r="CX337" s="509"/>
      <c r="CY337" s="509"/>
      <c r="CZ337" s="509"/>
      <c r="DA337" s="510"/>
      <c r="DB337" s="511"/>
      <c r="DC337" s="511"/>
      <c r="DD337" s="511"/>
      <c r="DE337" s="511">
        <f>E337-D337</f>
        <v>101505600</v>
      </c>
      <c r="DF337" s="511"/>
      <c r="DG337" s="511"/>
      <c r="DH337" s="511"/>
      <c r="DI337" s="511"/>
      <c r="DJ337" s="511"/>
      <c r="DK337" s="501">
        <f t="shared" si="47"/>
        <v>101505600</v>
      </c>
      <c r="DL337" s="502">
        <f t="shared" si="48"/>
        <v>-203011200</v>
      </c>
      <c r="DM337" s="503">
        <f>-SUM(F337:DJ337)</f>
        <v>-101505600</v>
      </c>
      <c r="DN337" s="404">
        <f t="shared" si="49"/>
        <v>-28012245403</v>
      </c>
      <c r="DO337" s="404">
        <f t="shared" si="45"/>
        <v>-203011200</v>
      </c>
      <c r="DY337" s="504"/>
    </row>
    <row r="338" spans="1:129" ht="18" customHeight="1" x14ac:dyDescent="0.5">
      <c r="A338" s="399" t="str">
        <f t="shared" si="51"/>
        <v>80</v>
      </c>
      <c r="B338" s="493">
        <v>800004</v>
      </c>
      <c r="C338" s="573" t="s">
        <v>680</v>
      </c>
      <c r="D338" s="506">
        <v>0</v>
      </c>
      <c r="E338" s="517">
        <v>2378919750</v>
      </c>
      <c r="F338" s="507"/>
      <c r="G338" s="507"/>
      <c r="H338" s="507"/>
      <c r="I338" s="507"/>
      <c r="J338" s="507"/>
      <c r="K338" s="508"/>
      <c r="L338" s="508"/>
      <c r="M338" s="508"/>
      <c r="N338" s="508"/>
      <c r="O338" s="508"/>
      <c r="P338" s="508"/>
      <c r="Q338" s="508"/>
      <c r="R338" s="508"/>
      <c r="S338" s="508"/>
      <c r="T338" s="508"/>
      <c r="U338" s="508"/>
      <c r="V338" s="508"/>
      <c r="W338" s="508"/>
      <c r="X338" s="508"/>
      <c r="Y338" s="508"/>
      <c r="Z338" s="508"/>
      <c r="AA338" s="508"/>
      <c r="AB338" s="508"/>
      <c r="AC338" s="508"/>
      <c r="AD338" s="508"/>
      <c r="AE338" s="508"/>
      <c r="AF338" s="508"/>
      <c r="AG338" s="508"/>
      <c r="AH338" s="508"/>
      <c r="AI338" s="508"/>
      <c r="AJ338" s="508"/>
      <c r="AK338" s="508"/>
      <c r="AL338" s="508"/>
      <c r="AM338" s="508"/>
      <c r="AN338" s="508"/>
      <c r="AO338" s="508"/>
      <c r="AP338" s="508"/>
      <c r="AQ338" s="508"/>
      <c r="AR338" s="508"/>
      <c r="AS338" s="508"/>
      <c r="AT338" s="508"/>
      <c r="AU338" s="508"/>
      <c r="AV338" s="508"/>
      <c r="AW338" s="508"/>
      <c r="AX338" s="508"/>
      <c r="AY338" s="508"/>
      <c r="AZ338" s="508"/>
      <c r="BA338" s="508"/>
      <c r="BB338" s="508"/>
      <c r="BC338" s="508"/>
      <c r="BD338" s="508"/>
      <c r="BE338" s="508"/>
      <c r="BF338" s="508"/>
      <c r="BG338" s="508"/>
      <c r="BH338" s="508"/>
      <c r="BI338" s="508"/>
      <c r="BJ338" s="508"/>
      <c r="BK338" s="508"/>
      <c r="BL338" s="508"/>
      <c r="BM338" s="508"/>
      <c r="BN338" s="508"/>
      <c r="BO338" s="508"/>
      <c r="BP338" s="508"/>
      <c r="BQ338" s="508"/>
      <c r="BR338" s="508"/>
      <c r="BS338" s="508"/>
      <c r="BT338" s="508"/>
      <c r="BU338" s="508"/>
      <c r="BV338" s="508"/>
      <c r="BW338" s="508"/>
      <c r="BX338" s="508"/>
      <c r="BY338" s="508"/>
      <c r="BZ338" s="508"/>
      <c r="CA338" s="508"/>
      <c r="CB338" s="508"/>
      <c r="CC338" s="508"/>
      <c r="CD338" s="508"/>
      <c r="CE338" s="508"/>
      <c r="CF338" s="508"/>
      <c r="CG338" s="508"/>
      <c r="CH338" s="508"/>
      <c r="CI338" s="508"/>
      <c r="CJ338" s="508"/>
      <c r="CK338" s="508"/>
      <c r="CL338" s="508"/>
      <c r="CM338" s="508"/>
      <c r="CN338" s="508"/>
      <c r="CO338" s="508"/>
      <c r="CP338" s="508"/>
      <c r="CQ338" s="508"/>
      <c r="CR338" s="508"/>
      <c r="CS338" s="508"/>
      <c r="CT338" s="508"/>
      <c r="CU338" s="508"/>
      <c r="CV338" s="580">
        <f>E338-D338</f>
        <v>2378919750</v>
      </c>
      <c r="CW338" s="508"/>
      <c r="CX338" s="509"/>
      <c r="CY338" s="509"/>
      <c r="CZ338" s="509"/>
      <c r="DA338" s="510"/>
      <c r="DB338" s="511"/>
      <c r="DC338" s="511"/>
      <c r="DD338" s="511"/>
      <c r="DE338" s="511"/>
      <c r="DF338" s="511"/>
      <c r="DG338" s="511"/>
      <c r="DH338" s="511"/>
      <c r="DI338" s="511"/>
      <c r="DJ338" s="511"/>
      <c r="DK338" s="501">
        <f t="shared" si="47"/>
        <v>2378919750</v>
      </c>
      <c r="DL338" s="502">
        <f t="shared" si="48"/>
        <v>-4757839500</v>
      </c>
      <c r="DM338" s="503">
        <f t="shared" ref="DM338:DM351" si="52">SUM(F338:DJ338)</f>
        <v>2378919750</v>
      </c>
      <c r="DN338" s="404">
        <f t="shared" si="49"/>
        <v>2378919750</v>
      </c>
      <c r="DO338" s="404">
        <f t="shared" si="45"/>
        <v>-4757839500</v>
      </c>
      <c r="DY338" s="504"/>
    </row>
    <row r="339" spans="1:129" ht="18" customHeight="1" x14ac:dyDescent="0.5">
      <c r="A339" s="399" t="str">
        <f t="shared" si="51"/>
        <v>80</v>
      </c>
      <c r="B339" s="493">
        <v>800008</v>
      </c>
      <c r="C339" s="573" t="s">
        <v>1086</v>
      </c>
      <c r="D339" s="506">
        <v>0</v>
      </c>
      <c r="E339" s="517">
        <v>409393596</v>
      </c>
      <c r="F339" s="507"/>
      <c r="G339" s="507"/>
      <c r="H339" s="507"/>
      <c r="I339" s="507"/>
      <c r="J339" s="507"/>
      <c r="K339" s="508"/>
      <c r="L339" s="508"/>
      <c r="M339" s="508"/>
      <c r="N339" s="508"/>
      <c r="O339" s="508"/>
      <c r="P339" s="508"/>
      <c r="Q339" s="508"/>
      <c r="R339" s="508"/>
      <c r="S339" s="508"/>
      <c r="T339" s="508"/>
      <c r="U339" s="508"/>
      <c r="V339" s="508"/>
      <c r="W339" s="508"/>
      <c r="X339" s="508"/>
      <c r="Y339" s="508"/>
      <c r="Z339" s="508"/>
      <c r="AA339" s="508"/>
      <c r="AB339" s="508"/>
      <c r="AC339" s="508"/>
      <c r="AD339" s="508"/>
      <c r="AE339" s="508"/>
      <c r="AF339" s="508"/>
      <c r="AG339" s="508"/>
      <c r="AH339" s="508"/>
      <c r="AI339" s="508"/>
      <c r="AJ339" s="508"/>
      <c r="AK339" s="508"/>
      <c r="AL339" s="508"/>
      <c r="AM339" s="508"/>
      <c r="AN339" s="508"/>
      <c r="AO339" s="508"/>
      <c r="AP339" s="508"/>
      <c r="AQ339" s="508"/>
      <c r="AR339" s="508"/>
      <c r="AS339" s="508"/>
      <c r="AT339" s="508"/>
      <c r="AU339" s="508"/>
      <c r="AV339" s="508"/>
      <c r="AW339" s="508"/>
      <c r="AX339" s="508"/>
      <c r="AY339" s="508"/>
      <c r="AZ339" s="508"/>
      <c r="BA339" s="508"/>
      <c r="BB339" s="508"/>
      <c r="BC339" s="508"/>
      <c r="BD339" s="508"/>
      <c r="BE339" s="508"/>
      <c r="BF339" s="508"/>
      <c r="BG339" s="508"/>
      <c r="BH339" s="508"/>
      <c r="BI339" s="508"/>
      <c r="BJ339" s="508"/>
      <c r="BK339" s="508"/>
      <c r="BL339" s="508"/>
      <c r="BM339" s="508"/>
      <c r="BN339" s="508"/>
      <c r="BO339" s="508"/>
      <c r="BP339" s="508"/>
      <c r="BQ339" s="508"/>
      <c r="BR339" s="508"/>
      <c r="BS339" s="508"/>
      <c r="BT339" s="508"/>
      <c r="BU339" s="508"/>
      <c r="BV339" s="508"/>
      <c r="BW339" s="508"/>
      <c r="BX339" s="508"/>
      <c r="BY339" s="508"/>
      <c r="BZ339" s="508"/>
      <c r="CA339" s="508"/>
      <c r="CB339" s="508"/>
      <c r="CC339" s="508"/>
      <c r="CD339" s="508"/>
      <c r="CE339" s="508"/>
      <c r="CF339" s="508"/>
      <c r="CG339" s="508"/>
      <c r="CH339" s="508"/>
      <c r="CI339" s="508"/>
      <c r="CJ339" s="508"/>
      <c r="CK339" s="508"/>
      <c r="CL339" s="508"/>
      <c r="CM339" s="508"/>
      <c r="CN339" s="508"/>
      <c r="CO339" s="508"/>
      <c r="CP339" s="508"/>
      <c r="CQ339" s="508"/>
      <c r="CR339" s="508"/>
      <c r="CS339" s="508"/>
      <c r="CT339" s="508"/>
      <c r="CU339" s="508">
        <f>E339-D339</f>
        <v>409393596</v>
      </c>
      <c r="CV339" s="508"/>
      <c r="CW339" s="508"/>
      <c r="CX339" s="509"/>
      <c r="CY339" s="509"/>
      <c r="CZ339" s="509"/>
      <c r="DA339" s="510"/>
      <c r="DB339" s="511"/>
      <c r="DC339" s="511"/>
      <c r="DD339" s="511"/>
      <c r="DE339" s="511"/>
      <c r="DF339" s="511"/>
      <c r="DG339" s="511"/>
      <c r="DH339" s="511"/>
      <c r="DI339" s="511"/>
      <c r="DJ339" s="511"/>
      <c r="DK339" s="501">
        <f t="shared" si="47"/>
        <v>409393596</v>
      </c>
      <c r="DL339" s="502">
        <f t="shared" si="48"/>
        <v>-818787192</v>
      </c>
      <c r="DM339" s="503">
        <f t="shared" si="52"/>
        <v>409393596</v>
      </c>
      <c r="DN339" s="404">
        <f t="shared" si="49"/>
        <v>-4922645434</v>
      </c>
      <c r="DO339" s="404">
        <f t="shared" si="45"/>
        <v>-818787192</v>
      </c>
      <c r="DY339" s="504"/>
    </row>
    <row r="340" spans="1:129" ht="18" customHeight="1" x14ac:dyDescent="0.5">
      <c r="A340" s="399" t="str">
        <f t="shared" si="51"/>
        <v>80</v>
      </c>
      <c r="B340" s="493">
        <v>800009</v>
      </c>
      <c r="C340" s="573" t="s">
        <v>1087</v>
      </c>
      <c r="D340" s="505">
        <v>0</v>
      </c>
      <c r="E340" s="495">
        <v>0</v>
      </c>
      <c r="F340" s="507"/>
      <c r="G340" s="507"/>
      <c r="H340" s="507"/>
      <c r="I340" s="507"/>
      <c r="J340" s="507"/>
      <c r="K340" s="508"/>
      <c r="L340" s="508"/>
      <c r="M340" s="508"/>
      <c r="N340" s="508"/>
      <c r="O340" s="508"/>
      <c r="P340" s="508"/>
      <c r="Q340" s="508"/>
      <c r="R340" s="508"/>
      <c r="S340" s="508"/>
      <c r="T340" s="508"/>
      <c r="U340" s="508"/>
      <c r="V340" s="508"/>
      <c r="W340" s="508"/>
      <c r="X340" s="508"/>
      <c r="Y340" s="508"/>
      <c r="Z340" s="508"/>
      <c r="AA340" s="508"/>
      <c r="AB340" s="508"/>
      <c r="AC340" s="508"/>
      <c r="AD340" s="508"/>
      <c r="AE340" s="508"/>
      <c r="AF340" s="508"/>
      <c r="AG340" s="508"/>
      <c r="AH340" s="508"/>
      <c r="AI340" s="508"/>
      <c r="AJ340" s="508"/>
      <c r="AK340" s="508"/>
      <c r="AL340" s="508"/>
      <c r="AM340" s="508"/>
      <c r="AN340" s="508"/>
      <c r="AO340" s="508"/>
      <c r="AP340" s="508"/>
      <c r="AQ340" s="508"/>
      <c r="AR340" s="508"/>
      <c r="AS340" s="508"/>
      <c r="AT340" s="508"/>
      <c r="AU340" s="508"/>
      <c r="AV340" s="508"/>
      <c r="AW340" s="508"/>
      <c r="AX340" s="508"/>
      <c r="AY340" s="508"/>
      <c r="AZ340" s="508"/>
      <c r="BA340" s="508"/>
      <c r="BB340" s="508"/>
      <c r="BC340" s="508"/>
      <c r="BD340" s="508"/>
      <c r="BE340" s="508"/>
      <c r="BF340" s="508"/>
      <c r="BG340" s="508"/>
      <c r="BH340" s="508"/>
      <c r="BI340" s="508"/>
      <c r="BJ340" s="508"/>
      <c r="BK340" s="508"/>
      <c r="BL340" s="508"/>
      <c r="BM340" s="508"/>
      <c r="BN340" s="508"/>
      <c r="BO340" s="508"/>
      <c r="BP340" s="508"/>
      <c r="BQ340" s="508"/>
      <c r="BR340" s="508"/>
      <c r="BS340" s="508"/>
      <c r="BT340" s="508"/>
      <c r="BU340" s="508"/>
      <c r="BV340" s="508"/>
      <c r="BW340" s="508"/>
      <c r="BX340" s="508"/>
      <c r="BY340" s="508"/>
      <c r="BZ340" s="508"/>
      <c r="CA340" s="508"/>
      <c r="CB340" s="508"/>
      <c r="CC340" s="508"/>
      <c r="CD340" s="508"/>
      <c r="CE340" s="508"/>
      <c r="CF340" s="508"/>
      <c r="CG340" s="508"/>
      <c r="CH340" s="508"/>
      <c r="CI340" s="508"/>
      <c r="CJ340" s="508"/>
      <c r="CK340" s="508"/>
      <c r="CL340" s="508"/>
      <c r="CM340" s="508"/>
      <c r="CN340" s="508"/>
      <c r="CO340" s="508"/>
      <c r="CP340" s="508"/>
      <c r="CQ340" s="508"/>
      <c r="CR340" s="508"/>
      <c r="CS340" s="508"/>
      <c r="CT340" s="508"/>
      <c r="CU340" s="508"/>
      <c r="CV340" s="508"/>
      <c r="CW340" s="508"/>
      <c r="CX340" s="509"/>
      <c r="CY340" s="509"/>
      <c r="CZ340" s="509"/>
      <c r="DA340" s="510"/>
      <c r="DB340" s="511"/>
      <c r="DC340" s="511"/>
      <c r="DD340" s="511"/>
      <c r="DE340" s="511"/>
      <c r="DF340" s="511"/>
      <c r="DG340" s="511"/>
      <c r="DH340" s="511"/>
      <c r="DI340" s="511"/>
      <c r="DJ340" s="511"/>
      <c r="DK340" s="501">
        <f t="shared" si="47"/>
        <v>0</v>
      </c>
      <c r="DL340" s="502">
        <f t="shared" si="48"/>
        <v>0</v>
      </c>
      <c r="DM340" s="503">
        <f t="shared" si="52"/>
        <v>0</v>
      </c>
      <c r="DN340" s="404">
        <f t="shared" si="49"/>
        <v>-14412958191</v>
      </c>
      <c r="DO340" s="404">
        <f t="shared" si="45"/>
        <v>0</v>
      </c>
      <c r="DY340" s="504"/>
    </row>
    <row r="341" spans="1:129" ht="18" customHeight="1" x14ac:dyDescent="0.5">
      <c r="A341" s="399" t="str">
        <f t="shared" si="51"/>
        <v>80</v>
      </c>
      <c r="B341" s="493">
        <v>800020</v>
      </c>
      <c r="C341" s="573" t="s">
        <v>1047</v>
      </c>
      <c r="D341" s="505">
        <v>0</v>
      </c>
      <c r="E341" s="495">
        <v>0</v>
      </c>
      <c r="F341" s="507"/>
      <c r="G341" s="507"/>
      <c r="H341" s="507"/>
      <c r="I341" s="507"/>
      <c r="J341" s="507"/>
      <c r="K341" s="508"/>
      <c r="L341" s="508"/>
      <c r="M341" s="508"/>
      <c r="N341" s="508"/>
      <c r="O341" s="508"/>
      <c r="P341" s="508"/>
      <c r="Q341" s="508"/>
      <c r="R341" s="508"/>
      <c r="S341" s="508"/>
      <c r="T341" s="508"/>
      <c r="U341" s="508"/>
      <c r="V341" s="508"/>
      <c r="W341" s="508"/>
      <c r="X341" s="508"/>
      <c r="Y341" s="508"/>
      <c r="Z341" s="508"/>
      <c r="AA341" s="508"/>
      <c r="AB341" s="508"/>
      <c r="AC341" s="508"/>
      <c r="AD341" s="508"/>
      <c r="AE341" s="508"/>
      <c r="AF341" s="508"/>
      <c r="AG341" s="508"/>
      <c r="AH341" s="508"/>
      <c r="AI341" s="508"/>
      <c r="AJ341" s="508"/>
      <c r="AK341" s="508"/>
      <c r="AL341" s="508"/>
      <c r="AM341" s="508"/>
      <c r="AN341" s="508"/>
      <c r="AO341" s="508"/>
      <c r="AP341" s="508"/>
      <c r="AQ341" s="508"/>
      <c r="AR341" s="508"/>
      <c r="AS341" s="508"/>
      <c r="AT341" s="508"/>
      <c r="AU341" s="508"/>
      <c r="AV341" s="508"/>
      <c r="AW341" s="508"/>
      <c r="AX341" s="508"/>
      <c r="AY341" s="508"/>
      <c r="AZ341" s="508"/>
      <c r="BA341" s="508"/>
      <c r="BB341" s="508"/>
      <c r="BC341" s="508"/>
      <c r="BD341" s="508"/>
      <c r="BE341" s="508"/>
      <c r="BF341" s="508"/>
      <c r="BG341" s="508"/>
      <c r="BH341" s="508"/>
      <c r="BI341" s="508"/>
      <c r="BJ341" s="508"/>
      <c r="BK341" s="508"/>
      <c r="BL341" s="508"/>
      <c r="BM341" s="508"/>
      <c r="BN341" s="508"/>
      <c r="BO341" s="508"/>
      <c r="BP341" s="508"/>
      <c r="BQ341" s="508"/>
      <c r="BR341" s="508"/>
      <c r="BS341" s="508"/>
      <c r="BT341" s="508"/>
      <c r="BU341" s="508"/>
      <c r="BV341" s="508"/>
      <c r="BW341" s="508"/>
      <c r="BX341" s="508"/>
      <c r="BY341" s="508"/>
      <c r="BZ341" s="508"/>
      <c r="CA341" s="508"/>
      <c r="CB341" s="508"/>
      <c r="CC341" s="508"/>
      <c r="CD341" s="508"/>
      <c r="CE341" s="508"/>
      <c r="CF341" s="508"/>
      <c r="CG341" s="508"/>
      <c r="CH341" s="508"/>
      <c r="CI341" s="508"/>
      <c r="CJ341" s="508"/>
      <c r="CK341" s="508"/>
      <c r="CL341" s="508"/>
      <c r="CM341" s="508"/>
      <c r="CN341" s="508"/>
      <c r="CO341" s="508"/>
      <c r="CP341" s="508"/>
      <c r="CQ341" s="508"/>
      <c r="CR341" s="508">
        <f>E341-D341</f>
        <v>0</v>
      </c>
      <c r="CS341" s="508"/>
      <c r="CT341" s="508"/>
      <c r="CU341" s="508"/>
      <c r="CV341" s="508"/>
      <c r="CW341" s="508"/>
      <c r="CX341" s="509"/>
      <c r="CY341" s="509"/>
      <c r="CZ341" s="509"/>
      <c r="DA341" s="510"/>
      <c r="DB341" s="511"/>
      <c r="DC341" s="511"/>
      <c r="DD341" s="511"/>
      <c r="DE341" s="511"/>
      <c r="DF341" s="511"/>
      <c r="DG341" s="511"/>
      <c r="DH341" s="511"/>
      <c r="DI341" s="511"/>
      <c r="DJ341" s="511"/>
      <c r="DK341" s="501">
        <f t="shared" si="47"/>
        <v>0</v>
      </c>
      <c r="DL341" s="502">
        <f t="shared" si="48"/>
        <v>0</v>
      </c>
      <c r="DM341" s="503">
        <f t="shared" si="52"/>
        <v>0</v>
      </c>
      <c r="DN341" s="404">
        <f t="shared" si="49"/>
        <v>0</v>
      </c>
      <c r="DO341" s="404">
        <f t="shared" si="45"/>
        <v>0</v>
      </c>
      <c r="DY341" s="504"/>
    </row>
    <row r="342" spans="1:129" ht="18" customHeight="1" x14ac:dyDescent="0.5">
      <c r="A342" s="399" t="str">
        <f t="shared" si="51"/>
        <v>80</v>
      </c>
      <c r="B342" s="493">
        <v>800021</v>
      </c>
      <c r="C342" s="573" t="s">
        <v>1048</v>
      </c>
      <c r="D342" s="505">
        <v>0</v>
      </c>
      <c r="E342" s="495">
        <v>0</v>
      </c>
      <c r="F342" s="507"/>
      <c r="G342" s="507"/>
      <c r="H342" s="507"/>
      <c r="I342" s="507"/>
      <c r="J342" s="507"/>
      <c r="K342" s="508"/>
      <c r="L342" s="508"/>
      <c r="M342" s="508"/>
      <c r="N342" s="508"/>
      <c r="O342" s="508"/>
      <c r="P342" s="508"/>
      <c r="Q342" s="508"/>
      <c r="R342" s="508"/>
      <c r="S342" s="508"/>
      <c r="T342" s="508"/>
      <c r="U342" s="508"/>
      <c r="V342" s="508"/>
      <c r="W342" s="508"/>
      <c r="X342" s="508"/>
      <c r="Y342" s="508"/>
      <c r="Z342" s="508"/>
      <c r="AA342" s="508"/>
      <c r="AB342" s="508"/>
      <c r="AC342" s="508"/>
      <c r="AD342" s="508"/>
      <c r="AE342" s="508"/>
      <c r="AF342" s="508"/>
      <c r="AG342" s="508"/>
      <c r="AH342" s="508"/>
      <c r="AI342" s="508"/>
      <c r="AJ342" s="508"/>
      <c r="AK342" s="508"/>
      <c r="AL342" s="508"/>
      <c r="AM342" s="508"/>
      <c r="AN342" s="508"/>
      <c r="AO342" s="508"/>
      <c r="AP342" s="508"/>
      <c r="AQ342" s="508"/>
      <c r="AR342" s="508"/>
      <c r="AS342" s="508"/>
      <c r="AT342" s="508"/>
      <c r="AU342" s="508"/>
      <c r="AV342" s="508"/>
      <c r="AW342" s="508"/>
      <c r="AX342" s="508"/>
      <c r="AY342" s="508"/>
      <c r="AZ342" s="508"/>
      <c r="BA342" s="508"/>
      <c r="BB342" s="508"/>
      <c r="BC342" s="508"/>
      <c r="BD342" s="508"/>
      <c r="BE342" s="508"/>
      <c r="BF342" s="508"/>
      <c r="BG342" s="508"/>
      <c r="BH342" s="508"/>
      <c r="BI342" s="508"/>
      <c r="BJ342" s="508"/>
      <c r="BK342" s="508"/>
      <c r="BL342" s="508"/>
      <c r="BM342" s="508"/>
      <c r="BN342" s="508"/>
      <c r="BO342" s="508"/>
      <c r="BP342" s="508"/>
      <c r="BQ342" s="508"/>
      <c r="BR342" s="508"/>
      <c r="BS342" s="508"/>
      <c r="BT342" s="508"/>
      <c r="BU342" s="508"/>
      <c r="BV342" s="508"/>
      <c r="BW342" s="508"/>
      <c r="BX342" s="508"/>
      <c r="BY342" s="508"/>
      <c r="BZ342" s="508"/>
      <c r="CA342" s="508"/>
      <c r="CB342" s="508"/>
      <c r="CC342" s="508"/>
      <c r="CD342" s="508"/>
      <c r="CE342" s="508"/>
      <c r="CF342" s="508"/>
      <c r="CG342" s="508"/>
      <c r="CH342" s="508"/>
      <c r="CI342" s="508"/>
      <c r="CJ342" s="508"/>
      <c r="CK342" s="508"/>
      <c r="CL342" s="508"/>
      <c r="CM342" s="508"/>
      <c r="CN342" s="508"/>
      <c r="CO342" s="508"/>
      <c r="CP342" s="508"/>
      <c r="CQ342" s="508"/>
      <c r="CR342" s="508"/>
      <c r="CS342" s="508"/>
      <c r="CT342" s="508"/>
      <c r="CU342" s="508"/>
      <c r="CV342" s="508"/>
      <c r="CW342" s="508"/>
      <c r="CX342" s="509"/>
      <c r="CY342" s="509"/>
      <c r="CZ342" s="509"/>
      <c r="DA342" s="510"/>
      <c r="DB342" s="511"/>
      <c r="DC342" s="511"/>
      <c r="DD342" s="511"/>
      <c r="DE342" s="511"/>
      <c r="DF342" s="511"/>
      <c r="DG342" s="511"/>
      <c r="DH342" s="511"/>
      <c r="DI342" s="511"/>
      <c r="DJ342" s="511"/>
      <c r="DK342" s="501">
        <f t="shared" si="47"/>
        <v>0</v>
      </c>
      <c r="DL342" s="502">
        <f t="shared" si="48"/>
        <v>0</v>
      </c>
      <c r="DM342" s="503">
        <f t="shared" si="52"/>
        <v>0</v>
      </c>
      <c r="DN342" s="404">
        <f t="shared" si="49"/>
        <v>0</v>
      </c>
      <c r="DO342" s="404">
        <f t="shared" si="45"/>
        <v>0</v>
      </c>
      <c r="DY342" s="504"/>
    </row>
    <row r="343" spans="1:129" ht="18" customHeight="1" x14ac:dyDescent="0.5">
      <c r="A343" s="399" t="str">
        <f t="shared" si="51"/>
        <v>80</v>
      </c>
      <c r="B343" s="493">
        <v>800022</v>
      </c>
      <c r="C343" s="573" t="s">
        <v>1088</v>
      </c>
      <c r="D343" s="505">
        <v>0</v>
      </c>
      <c r="E343" s="495">
        <v>0</v>
      </c>
      <c r="F343" s="507"/>
      <c r="G343" s="581"/>
      <c r="H343" s="581"/>
      <c r="I343" s="581"/>
      <c r="J343" s="581"/>
      <c r="K343" s="579"/>
      <c r="L343" s="579"/>
      <c r="M343" s="579"/>
      <c r="N343" s="579"/>
      <c r="O343" s="579"/>
      <c r="P343" s="579"/>
      <c r="Q343" s="579"/>
      <c r="R343" s="579"/>
      <c r="S343" s="579"/>
      <c r="T343" s="579"/>
      <c r="U343" s="579"/>
      <c r="V343" s="579"/>
      <c r="W343" s="579"/>
      <c r="X343" s="579"/>
      <c r="Y343" s="579"/>
      <c r="Z343" s="579"/>
      <c r="AA343" s="579"/>
      <c r="AB343" s="579"/>
      <c r="AC343" s="579"/>
      <c r="AD343" s="579"/>
      <c r="AE343" s="579"/>
      <c r="AF343" s="579"/>
      <c r="AG343" s="579"/>
      <c r="AH343" s="579"/>
      <c r="AI343" s="579"/>
      <c r="AJ343" s="579"/>
      <c r="AK343" s="579"/>
      <c r="AL343" s="579"/>
      <c r="AM343" s="579"/>
      <c r="AN343" s="579"/>
      <c r="AO343" s="579"/>
      <c r="AP343" s="579"/>
      <c r="AQ343" s="579"/>
      <c r="AR343" s="579"/>
      <c r="AS343" s="579"/>
      <c r="AT343" s="579"/>
      <c r="AU343" s="579"/>
      <c r="AV343" s="579"/>
      <c r="AW343" s="579"/>
      <c r="AX343" s="579"/>
      <c r="AY343" s="579"/>
      <c r="AZ343" s="579"/>
      <c r="BA343" s="579"/>
      <c r="BB343" s="579"/>
      <c r="BC343" s="579"/>
      <c r="BD343" s="579"/>
      <c r="BE343" s="579"/>
      <c r="BF343" s="579"/>
      <c r="BG343" s="579"/>
      <c r="BH343" s="579"/>
      <c r="BI343" s="579"/>
      <c r="BJ343" s="579"/>
      <c r="BK343" s="579"/>
      <c r="BL343" s="579"/>
      <c r="BM343" s="579"/>
      <c r="BN343" s="579"/>
      <c r="BO343" s="579"/>
      <c r="BP343" s="579"/>
      <c r="BQ343" s="579"/>
      <c r="BR343" s="579"/>
      <c r="BS343" s="579"/>
      <c r="BT343" s="579"/>
      <c r="BU343" s="579"/>
      <c r="BV343" s="579"/>
      <c r="BW343" s="579"/>
      <c r="BX343" s="579"/>
      <c r="BY343" s="579"/>
      <c r="BZ343" s="579"/>
      <c r="CA343" s="579"/>
      <c r="CB343" s="579"/>
      <c r="CC343" s="579"/>
      <c r="CD343" s="579"/>
      <c r="CE343" s="579"/>
      <c r="CF343" s="579"/>
      <c r="CG343" s="579"/>
      <c r="CH343" s="579"/>
      <c r="CI343" s="579"/>
      <c r="CJ343" s="579"/>
      <c r="CK343" s="579"/>
      <c r="CL343" s="579"/>
      <c r="CM343" s="579"/>
      <c r="CN343" s="579"/>
      <c r="CO343" s="579"/>
      <c r="CP343" s="579"/>
      <c r="CQ343" s="579"/>
      <c r="CR343" s="579"/>
      <c r="CS343" s="579"/>
      <c r="CT343" s="579"/>
      <c r="CU343" s="579"/>
      <c r="CV343" s="552">
        <f>E343-D343</f>
        <v>0</v>
      </c>
      <c r="CW343" s="579"/>
      <c r="CX343" s="508"/>
      <c r="CY343" s="582"/>
      <c r="CZ343" s="582"/>
      <c r="DA343" s="583"/>
      <c r="DB343" s="583"/>
      <c r="DC343" s="583"/>
      <c r="DD343" s="583"/>
      <c r="DE343" s="583"/>
      <c r="DF343" s="583"/>
      <c r="DG343" s="583"/>
      <c r="DH343" s="583"/>
      <c r="DI343" s="583"/>
      <c r="DJ343" s="583"/>
      <c r="DK343" s="501">
        <f t="shared" si="47"/>
        <v>0</v>
      </c>
      <c r="DL343" s="502">
        <f t="shared" si="48"/>
        <v>0</v>
      </c>
      <c r="DM343" s="503">
        <f t="shared" si="52"/>
        <v>0</v>
      </c>
      <c r="DN343" s="404">
        <f t="shared" si="49"/>
        <v>-101505600</v>
      </c>
      <c r="DO343" s="404">
        <f t="shared" si="45"/>
        <v>0</v>
      </c>
      <c r="DY343" s="504"/>
    </row>
    <row r="344" spans="1:129" ht="18" customHeight="1" x14ac:dyDescent="0.5">
      <c r="A344" s="399" t="str">
        <f t="shared" si="51"/>
        <v>80</v>
      </c>
      <c r="B344" s="493">
        <v>800050</v>
      </c>
      <c r="C344" s="573" t="s">
        <v>681</v>
      </c>
      <c r="D344" s="505">
        <v>0</v>
      </c>
      <c r="E344" s="517">
        <v>51795487</v>
      </c>
      <c r="F344" s="581"/>
      <c r="G344" s="581"/>
      <c r="H344" s="581"/>
      <c r="I344" s="581"/>
      <c r="J344" s="581"/>
      <c r="K344" s="579"/>
      <c r="L344" s="579"/>
      <c r="M344" s="579"/>
      <c r="N344" s="579"/>
      <c r="O344" s="579"/>
      <c r="P344" s="579"/>
      <c r="Q344" s="579"/>
      <c r="R344" s="579"/>
      <c r="S344" s="579"/>
      <c r="T344" s="579"/>
      <c r="U344" s="579"/>
      <c r="V344" s="579"/>
      <c r="W344" s="579"/>
      <c r="X344" s="579"/>
      <c r="Y344" s="579"/>
      <c r="Z344" s="579"/>
      <c r="AA344" s="579"/>
      <c r="AB344" s="579"/>
      <c r="AC344" s="579"/>
      <c r="AD344" s="579"/>
      <c r="AE344" s="579"/>
      <c r="AF344" s="579"/>
      <c r="AG344" s="579"/>
      <c r="AH344" s="579"/>
      <c r="AI344" s="579"/>
      <c r="AJ344" s="579"/>
      <c r="AK344" s="579"/>
      <c r="AL344" s="579"/>
      <c r="AM344" s="579"/>
      <c r="AN344" s="579"/>
      <c r="AO344" s="579"/>
      <c r="AP344" s="579"/>
      <c r="AQ344" s="579"/>
      <c r="AR344" s="579"/>
      <c r="AS344" s="579"/>
      <c r="AT344" s="579"/>
      <c r="AU344" s="579"/>
      <c r="AV344" s="579"/>
      <c r="AW344" s="579"/>
      <c r="AX344" s="579"/>
      <c r="AY344" s="579"/>
      <c r="AZ344" s="579"/>
      <c r="BA344" s="579"/>
      <c r="BB344" s="579"/>
      <c r="BC344" s="579"/>
      <c r="BD344" s="579"/>
      <c r="BE344" s="579"/>
      <c r="BF344" s="579"/>
      <c r="BG344" s="579"/>
      <c r="BH344" s="579"/>
      <c r="BI344" s="579"/>
      <c r="BJ344" s="579"/>
      <c r="BK344" s="579"/>
      <c r="BL344" s="579"/>
      <c r="BM344" s="579"/>
      <c r="BN344" s="579"/>
      <c r="BO344" s="579"/>
      <c r="BP344" s="579"/>
      <c r="BQ344" s="579"/>
      <c r="BR344" s="579"/>
      <c r="BS344" s="579"/>
      <c r="BT344" s="579"/>
      <c r="BU344" s="579"/>
      <c r="BV344" s="579"/>
      <c r="BW344" s="579"/>
      <c r="BX344" s="579"/>
      <c r="BY344" s="579"/>
      <c r="BZ344" s="579"/>
      <c r="CA344" s="579"/>
      <c r="CB344" s="579"/>
      <c r="CC344" s="579"/>
      <c r="CD344" s="579"/>
      <c r="CE344" s="579"/>
      <c r="CF344" s="579"/>
      <c r="CG344" s="579"/>
      <c r="CH344" s="579"/>
      <c r="CI344" s="579"/>
      <c r="CJ344" s="579"/>
      <c r="CK344" s="579"/>
      <c r="CL344" s="579"/>
      <c r="CM344" s="579"/>
      <c r="CN344" s="579"/>
      <c r="CO344" s="579"/>
      <c r="CP344" s="579"/>
      <c r="CQ344" s="579"/>
      <c r="CR344" s="579"/>
      <c r="CS344" s="579"/>
      <c r="CT344" s="579"/>
      <c r="CU344" s="579"/>
      <c r="CV344" s="579">
        <f>E344-D344</f>
        <v>51795487</v>
      </c>
      <c r="CW344" s="579"/>
      <c r="CX344" s="508"/>
      <c r="CY344" s="582"/>
      <c r="CZ344" s="582"/>
      <c r="DA344" s="583"/>
      <c r="DB344" s="583"/>
      <c r="DC344" s="583"/>
      <c r="DD344" s="583"/>
      <c r="DE344" s="583"/>
      <c r="DF344" s="583"/>
      <c r="DG344" s="583"/>
      <c r="DH344" s="583"/>
      <c r="DI344" s="583"/>
      <c r="DJ344" s="583"/>
      <c r="DK344" s="501">
        <f t="shared" si="47"/>
        <v>51795487</v>
      </c>
      <c r="DL344" s="502">
        <f t="shared" si="48"/>
        <v>-103590974</v>
      </c>
      <c r="DM344" s="503">
        <f t="shared" si="52"/>
        <v>51795487</v>
      </c>
      <c r="DN344" s="404">
        <f t="shared" si="49"/>
        <v>-2327124263</v>
      </c>
      <c r="DO344" s="404">
        <f t="shared" si="45"/>
        <v>-103590974</v>
      </c>
      <c r="DY344" s="504"/>
    </row>
    <row r="345" spans="1:129" ht="18" customHeight="1" x14ac:dyDescent="0.5">
      <c r="A345" s="399" t="str">
        <f t="shared" si="51"/>
        <v>85</v>
      </c>
      <c r="B345" s="493">
        <v>850001</v>
      </c>
      <c r="C345" s="573" t="s">
        <v>1089</v>
      </c>
      <c r="D345" s="505">
        <v>0</v>
      </c>
      <c r="E345" s="517">
        <v>3646498916</v>
      </c>
      <c r="F345" s="581"/>
      <c r="G345" s="581"/>
      <c r="H345" s="581"/>
      <c r="I345" s="581"/>
      <c r="J345" s="581"/>
      <c r="K345" s="579"/>
      <c r="L345" s="579"/>
      <c r="M345" s="579"/>
      <c r="N345" s="579"/>
      <c r="O345" s="579"/>
      <c r="P345" s="579"/>
      <c r="Q345" s="579"/>
      <c r="R345" s="579"/>
      <c r="S345" s="579"/>
      <c r="T345" s="579"/>
      <c r="U345" s="579"/>
      <c r="V345" s="579"/>
      <c r="W345" s="579"/>
      <c r="X345" s="579"/>
      <c r="Y345" s="579"/>
      <c r="Z345" s="579"/>
      <c r="AA345" s="579"/>
      <c r="AB345" s="579"/>
      <c r="AC345" s="579"/>
      <c r="AD345" s="579"/>
      <c r="AE345" s="579"/>
      <c r="AF345" s="579"/>
      <c r="AG345" s="579"/>
      <c r="AH345" s="579"/>
      <c r="AI345" s="579"/>
      <c r="AJ345" s="579"/>
      <c r="AK345" s="579"/>
      <c r="AL345" s="579"/>
      <c r="AM345" s="579"/>
      <c r="AN345" s="579"/>
      <c r="AO345" s="579"/>
      <c r="AP345" s="579"/>
      <c r="AQ345" s="579"/>
      <c r="AR345" s="579"/>
      <c r="AS345" s="579"/>
      <c r="AT345" s="579"/>
      <c r="AU345" s="579"/>
      <c r="AV345" s="579"/>
      <c r="AW345" s="579"/>
      <c r="AX345" s="579"/>
      <c r="AY345" s="579"/>
      <c r="AZ345" s="579"/>
      <c r="BA345" s="579"/>
      <c r="BB345" s="579"/>
      <c r="BC345" s="579"/>
      <c r="BD345" s="579"/>
      <c r="BE345" s="579"/>
      <c r="BF345" s="579"/>
      <c r="BG345" s="579"/>
      <c r="BH345" s="579"/>
      <c r="BI345" s="579"/>
      <c r="BJ345" s="579"/>
      <c r="BK345" s="579"/>
      <c r="BL345" s="579"/>
      <c r="BM345" s="579"/>
      <c r="BN345" s="579"/>
      <c r="BO345" s="579"/>
      <c r="BP345" s="579"/>
      <c r="BQ345" s="579"/>
      <c r="BR345" s="579"/>
      <c r="BS345" s="579"/>
      <c r="BT345" s="579"/>
      <c r="BU345" s="579"/>
      <c r="BV345" s="579"/>
      <c r="BW345" s="579"/>
      <c r="BX345" s="579"/>
      <c r="BY345" s="579"/>
      <c r="BZ345" s="579"/>
      <c r="CA345" s="579"/>
      <c r="CB345" s="579"/>
      <c r="CC345" s="579"/>
      <c r="CD345" s="579"/>
      <c r="CE345" s="579"/>
      <c r="CF345" s="579"/>
      <c r="CG345" s="579"/>
      <c r="CH345" s="579"/>
      <c r="CI345" s="579"/>
      <c r="CJ345" s="579"/>
      <c r="CK345" s="579"/>
      <c r="CL345" s="579"/>
      <c r="CM345" s="579"/>
      <c r="CN345" s="579"/>
      <c r="CO345" s="579"/>
      <c r="CP345" s="579"/>
      <c r="CQ345" s="579"/>
      <c r="CR345" s="579"/>
      <c r="CS345" s="579"/>
      <c r="CT345" s="579"/>
      <c r="CU345" s="579"/>
      <c r="CV345" s="579"/>
      <c r="CW345" s="579"/>
      <c r="CX345" s="508"/>
      <c r="CY345" s="582"/>
      <c r="CZ345" s="582"/>
      <c r="DA345" s="583">
        <f>E345-D345</f>
        <v>3646498916</v>
      </c>
      <c r="DB345" s="583"/>
      <c r="DC345" s="583"/>
      <c r="DD345" s="583"/>
      <c r="DE345" s="583"/>
      <c r="DF345" s="583"/>
      <c r="DG345" s="583"/>
      <c r="DH345" s="583"/>
      <c r="DI345" s="583"/>
      <c r="DJ345" s="583"/>
      <c r="DK345" s="501">
        <f t="shared" si="47"/>
        <v>3646498916</v>
      </c>
      <c r="DL345" s="502">
        <f t="shared" si="48"/>
        <v>-7292997832</v>
      </c>
      <c r="DM345" s="503">
        <f t="shared" si="52"/>
        <v>3646498916</v>
      </c>
      <c r="DN345" s="404">
        <f t="shared" si="49"/>
        <v>3237105320</v>
      </c>
      <c r="DO345" s="404">
        <f t="shared" si="45"/>
        <v>-7292997832</v>
      </c>
      <c r="DY345" s="504"/>
    </row>
    <row r="346" spans="1:129" ht="18" customHeight="1" x14ac:dyDescent="0.5">
      <c r="A346" s="399" t="str">
        <f t="shared" si="51"/>
        <v>85</v>
      </c>
      <c r="B346" s="493">
        <v>850002</v>
      </c>
      <c r="C346" s="573" t="s">
        <v>1090</v>
      </c>
      <c r="D346" s="505">
        <v>0</v>
      </c>
      <c r="E346" s="517">
        <v>360000000</v>
      </c>
      <c r="F346" s="581"/>
      <c r="G346" s="581"/>
      <c r="H346" s="581"/>
      <c r="I346" s="581"/>
      <c r="J346" s="581"/>
      <c r="K346" s="579"/>
      <c r="L346" s="579"/>
      <c r="M346" s="579"/>
      <c r="N346" s="579"/>
      <c r="O346" s="579"/>
      <c r="P346" s="579"/>
      <c r="Q346" s="579"/>
      <c r="R346" s="579"/>
      <c r="S346" s="579"/>
      <c r="T346" s="579"/>
      <c r="U346" s="579"/>
      <c r="V346" s="579"/>
      <c r="W346" s="579"/>
      <c r="X346" s="579"/>
      <c r="Y346" s="579"/>
      <c r="Z346" s="579"/>
      <c r="AA346" s="579"/>
      <c r="AB346" s="579"/>
      <c r="AC346" s="579"/>
      <c r="AD346" s="579"/>
      <c r="AE346" s="579"/>
      <c r="AF346" s="579"/>
      <c r="AG346" s="579"/>
      <c r="AH346" s="579"/>
      <c r="AI346" s="579"/>
      <c r="AJ346" s="579"/>
      <c r="AK346" s="579"/>
      <c r="AL346" s="579"/>
      <c r="AM346" s="579"/>
      <c r="AN346" s="579"/>
      <c r="AO346" s="579"/>
      <c r="AP346" s="579"/>
      <c r="AQ346" s="579"/>
      <c r="AR346" s="579"/>
      <c r="AS346" s="579"/>
      <c r="AT346" s="579"/>
      <c r="AU346" s="579"/>
      <c r="AV346" s="579"/>
      <c r="AW346" s="579"/>
      <c r="AX346" s="579"/>
      <c r="AY346" s="579"/>
      <c r="AZ346" s="579"/>
      <c r="BA346" s="579"/>
      <c r="BB346" s="579"/>
      <c r="BC346" s="579"/>
      <c r="BD346" s="579"/>
      <c r="BE346" s="579"/>
      <c r="BF346" s="579"/>
      <c r="BG346" s="579"/>
      <c r="BH346" s="579"/>
      <c r="BI346" s="579"/>
      <c r="BJ346" s="579"/>
      <c r="BK346" s="579"/>
      <c r="BL346" s="579"/>
      <c r="BM346" s="579"/>
      <c r="BN346" s="579"/>
      <c r="BO346" s="579"/>
      <c r="BP346" s="579"/>
      <c r="BQ346" s="579"/>
      <c r="BR346" s="579"/>
      <c r="BS346" s="579"/>
      <c r="BT346" s="579"/>
      <c r="BU346" s="579"/>
      <c r="BV346" s="579"/>
      <c r="BW346" s="579"/>
      <c r="BX346" s="579"/>
      <c r="BY346" s="579"/>
      <c r="BZ346" s="579"/>
      <c r="CA346" s="579"/>
      <c r="CB346" s="579"/>
      <c r="CC346" s="579"/>
      <c r="CD346" s="579"/>
      <c r="CE346" s="579"/>
      <c r="CF346" s="579"/>
      <c r="CG346" s="579"/>
      <c r="CH346" s="579"/>
      <c r="CI346" s="579"/>
      <c r="CJ346" s="579"/>
      <c r="CK346" s="579"/>
      <c r="CL346" s="579"/>
      <c r="CM346" s="579"/>
      <c r="CN346" s="579"/>
      <c r="CO346" s="579"/>
      <c r="CP346" s="579"/>
      <c r="CQ346" s="579"/>
      <c r="CR346" s="579"/>
      <c r="CS346" s="579"/>
      <c r="CT346" s="579"/>
      <c r="CU346" s="579"/>
      <c r="CV346" s="579"/>
      <c r="CW346" s="579"/>
      <c r="CX346" s="508"/>
      <c r="CY346" s="582"/>
      <c r="CZ346" s="582"/>
      <c r="DA346" s="583"/>
      <c r="DB346" s="583"/>
      <c r="DC346" s="583"/>
      <c r="DD346" s="583"/>
      <c r="DE346" s="583"/>
      <c r="DF346" s="583"/>
      <c r="DG346" s="583"/>
      <c r="DH346" s="583">
        <f>E346-D346</f>
        <v>360000000</v>
      </c>
      <c r="DI346" s="583"/>
      <c r="DJ346" s="583"/>
      <c r="DK346" s="501">
        <f t="shared" si="47"/>
        <v>360000000</v>
      </c>
      <c r="DL346" s="502">
        <f t="shared" si="48"/>
        <v>-720000000</v>
      </c>
      <c r="DM346" s="503">
        <f t="shared" si="52"/>
        <v>360000000</v>
      </c>
      <c r="DN346" s="404">
        <f t="shared" si="49"/>
        <v>360000000</v>
      </c>
      <c r="DO346" s="404">
        <f t="shared" si="45"/>
        <v>-720000000</v>
      </c>
      <c r="DY346" s="504"/>
    </row>
    <row r="347" spans="1:129" ht="18" customHeight="1" x14ac:dyDescent="0.5">
      <c r="A347" s="399" t="str">
        <f t="shared" si="51"/>
        <v>85</v>
      </c>
      <c r="B347" s="493">
        <v>850003</v>
      </c>
      <c r="C347" s="573" t="s">
        <v>1091</v>
      </c>
      <c r="D347" s="505">
        <v>0</v>
      </c>
      <c r="E347" s="517">
        <v>9332082555</v>
      </c>
      <c r="F347" s="581"/>
      <c r="G347" s="581"/>
      <c r="H347" s="581"/>
      <c r="I347" s="581"/>
      <c r="J347" s="581"/>
      <c r="K347" s="579"/>
      <c r="L347" s="579"/>
      <c r="M347" s="579"/>
      <c r="N347" s="579"/>
      <c r="O347" s="579"/>
      <c r="P347" s="579"/>
      <c r="Q347" s="579"/>
      <c r="R347" s="579"/>
      <c r="S347" s="579"/>
      <c r="T347" s="579"/>
      <c r="U347" s="579"/>
      <c r="V347" s="579"/>
      <c r="W347" s="579"/>
      <c r="X347" s="579"/>
      <c r="Y347" s="579"/>
      <c r="Z347" s="579"/>
      <c r="AA347" s="579"/>
      <c r="AB347" s="579"/>
      <c r="AC347" s="579"/>
      <c r="AD347" s="579"/>
      <c r="AE347" s="579"/>
      <c r="AF347" s="579"/>
      <c r="AG347" s="579"/>
      <c r="AH347" s="579"/>
      <c r="AI347" s="579"/>
      <c r="AJ347" s="579"/>
      <c r="AK347" s="579"/>
      <c r="AL347" s="579"/>
      <c r="AM347" s="579"/>
      <c r="AN347" s="579"/>
      <c r="AO347" s="579"/>
      <c r="AP347" s="579"/>
      <c r="AQ347" s="579"/>
      <c r="AR347" s="579"/>
      <c r="AS347" s="579"/>
      <c r="AT347" s="579"/>
      <c r="AU347" s="579"/>
      <c r="AV347" s="579"/>
      <c r="AW347" s="579"/>
      <c r="AX347" s="579"/>
      <c r="AY347" s="579"/>
      <c r="AZ347" s="579"/>
      <c r="BA347" s="579"/>
      <c r="BB347" s="579"/>
      <c r="BC347" s="579"/>
      <c r="BD347" s="579"/>
      <c r="BE347" s="579"/>
      <c r="BF347" s="579"/>
      <c r="BG347" s="579"/>
      <c r="BH347" s="579"/>
      <c r="BI347" s="579"/>
      <c r="BJ347" s="579"/>
      <c r="BK347" s="579"/>
      <c r="BL347" s="579"/>
      <c r="BM347" s="579"/>
      <c r="BN347" s="579"/>
      <c r="BO347" s="579"/>
      <c r="BP347" s="579"/>
      <c r="BQ347" s="579"/>
      <c r="BR347" s="579"/>
      <c r="BS347" s="579"/>
      <c r="BT347" s="579"/>
      <c r="BU347" s="579"/>
      <c r="BV347" s="579"/>
      <c r="BW347" s="579"/>
      <c r="BX347" s="579"/>
      <c r="BY347" s="579"/>
      <c r="BZ347" s="579"/>
      <c r="CA347" s="579"/>
      <c r="CB347" s="579"/>
      <c r="CC347" s="579"/>
      <c r="CD347" s="579"/>
      <c r="CE347" s="579"/>
      <c r="CF347" s="579"/>
      <c r="CG347" s="579"/>
      <c r="CH347" s="579"/>
      <c r="CI347" s="579"/>
      <c r="CJ347" s="579"/>
      <c r="CK347" s="579"/>
      <c r="CL347" s="579"/>
      <c r="CM347" s="579"/>
      <c r="CN347" s="579"/>
      <c r="CO347" s="579"/>
      <c r="CP347" s="579"/>
      <c r="CQ347" s="579"/>
      <c r="CR347" s="579"/>
      <c r="CS347" s="579"/>
      <c r="CT347" s="579"/>
      <c r="CU347" s="579"/>
      <c r="CV347" s="579"/>
      <c r="CW347" s="579"/>
      <c r="CX347" s="508"/>
      <c r="CY347" s="582"/>
      <c r="CZ347" s="582"/>
      <c r="DA347" s="583"/>
      <c r="DB347" s="583"/>
      <c r="DC347" s="583">
        <f>E347-D347</f>
        <v>9332082555</v>
      </c>
      <c r="DD347" s="583"/>
      <c r="DE347" s="583"/>
      <c r="DF347" s="583"/>
      <c r="DG347" s="583"/>
      <c r="DH347" s="583"/>
      <c r="DI347" s="583"/>
      <c r="DJ347" s="583"/>
      <c r="DK347" s="501">
        <f t="shared" si="47"/>
        <v>9332082555</v>
      </c>
      <c r="DL347" s="502">
        <f t="shared" si="48"/>
        <v>-18664165110</v>
      </c>
      <c r="DM347" s="503">
        <f t="shared" si="52"/>
        <v>9332082555</v>
      </c>
      <c r="DN347" s="404">
        <f t="shared" si="49"/>
        <v>9332082555</v>
      </c>
      <c r="DO347" s="404">
        <f t="shared" si="45"/>
        <v>-18664165110</v>
      </c>
      <c r="DY347" s="504"/>
    </row>
    <row r="348" spans="1:129" ht="18" customHeight="1" x14ac:dyDescent="0.5">
      <c r="A348" s="399" t="str">
        <f t="shared" si="51"/>
        <v>85</v>
      </c>
      <c r="B348" s="493">
        <v>850004</v>
      </c>
      <c r="C348" s="573" t="s">
        <v>1092</v>
      </c>
      <c r="D348" s="505">
        <v>0</v>
      </c>
      <c r="E348" s="517">
        <v>1588941011</v>
      </c>
      <c r="F348" s="581"/>
      <c r="G348" s="581"/>
      <c r="H348" s="581"/>
      <c r="I348" s="581"/>
      <c r="J348" s="581"/>
      <c r="K348" s="579"/>
      <c r="L348" s="579"/>
      <c r="M348" s="579"/>
      <c r="N348" s="579"/>
      <c r="O348" s="579"/>
      <c r="P348" s="579"/>
      <c r="Q348" s="579"/>
      <c r="R348" s="579"/>
      <c r="S348" s="579"/>
      <c r="T348" s="579"/>
      <c r="U348" s="579"/>
      <c r="V348" s="579"/>
      <c r="W348" s="579"/>
      <c r="X348" s="579"/>
      <c r="Y348" s="579"/>
      <c r="Z348" s="579"/>
      <c r="AA348" s="579"/>
      <c r="AB348" s="579"/>
      <c r="AC348" s="579"/>
      <c r="AD348" s="579"/>
      <c r="AE348" s="579"/>
      <c r="AF348" s="579"/>
      <c r="AG348" s="579"/>
      <c r="AH348" s="579"/>
      <c r="AI348" s="579"/>
      <c r="AJ348" s="579"/>
      <c r="AK348" s="579"/>
      <c r="AL348" s="579"/>
      <c r="AM348" s="579"/>
      <c r="AN348" s="579"/>
      <c r="AO348" s="579"/>
      <c r="AP348" s="579"/>
      <c r="AQ348" s="579"/>
      <c r="AR348" s="579"/>
      <c r="AS348" s="579"/>
      <c r="AT348" s="579"/>
      <c r="AU348" s="579"/>
      <c r="AV348" s="579"/>
      <c r="AW348" s="579"/>
      <c r="AX348" s="579"/>
      <c r="AY348" s="579"/>
      <c r="AZ348" s="579"/>
      <c r="BA348" s="579"/>
      <c r="BB348" s="579"/>
      <c r="BC348" s="579"/>
      <c r="BD348" s="579"/>
      <c r="BE348" s="579"/>
      <c r="BF348" s="579"/>
      <c r="BG348" s="579"/>
      <c r="BH348" s="579"/>
      <c r="BI348" s="579"/>
      <c r="BJ348" s="579"/>
      <c r="BK348" s="579"/>
      <c r="BL348" s="579"/>
      <c r="BM348" s="579"/>
      <c r="BN348" s="579"/>
      <c r="BO348" s="579"/>
      <c r="BP348" s="579"/>
      <c r="BQ348" s="579"/>
      <c r="BR348" s="579"/>
      <c r="BS348" s="579"/>
      <c r="BT348" s="579"/>
      <c r="BU348" s="579"/>
      <c r="BV348" s="579"/>
      <c r="BW348" s="579"/>
      <c r="BX348" s="579"/>
      <c r="BY348" s="579"/>
      <c r="BZ348" s="579"/>
      <c r="CA348" s="579"/>
      <c r="CB348" s="579"/>
      <c r="CC348" s="579"/>
      <c r="CD348" s="579"/>
      <c r="CE348" s="579"/>
      <c r="CF348" s="579"/>
      <c r="CG348" s="579"/>
      <c r="CH348" s="579"/>
      <c r="CI348" s="579"/>
      <c r="CJ348" s="579"/>
      <c r="CK348" s="579"/>
      <c r="CL348" s="579"/>
      <c r="CM348" s="579"/>
      <c r="CN348" s="579"/>
      <c r="CO348" s="579"/>
      <c r="CP348" s="579"/>
      <c r="CQ348" s="579"/>
      <c r="CR348" s="579"/>
      <c r="CS348" s="579"/>
      <c r="CT348" s="579"/>
      <c r="CU348" s="579"/>
      <c r="CV348" s="579"/>
      <c r="CW348" s="579"/>
      <c r="CX348" s="508"/>
      <c r="CY348" s="582"/>
      <c r="CZ348" s="582"/>
      <c r="DA348" s="583"/>
      <c r="DB348" s="583"/>
      <c r="DC348" s="583"/>
      <c r="DD348" s="583"/>
      <c r="DE348" s="583"/>
      <c r="DF348" s="583">
        <f>E348-D348</f>
        <v>1588941011</v>
      </c>
      <c r="DG348" s="583"/>
      <c r="DH348" s="583"/>
      <c r="DI348" s="583"/>
      <c r="DJ348" s="583"/>
      <c r="DK348" s="501">
        <f t="shared" si="47"/>
        <v>1588941011</v>
      </c>
      <c r="DL348" s="502">
        <f t="shared" si="48"/>
        <v>-3177882022</v>
      </c>
      <c r="DM348" s="503">
        <f t="shared" si="52"/>
        <v>1588941011</v>
      </c>
      <c r="DN348" s="404">
        <f t="shared" si="49"/>
        <v>1588941011</v>
      </c>
      <c r="DO348" s="404">
        <f t="shared" ref="DO348:DO359" si="53">D348-E348-DK348</f>
        <v>-3177882022</v>
      </c>
      <c r="DY348" s="504"/>
    </row>
    <row r="349" spans="1:129" ht="18" customHeight="1" x14ac:dyDescent="0.5">
      <c r="A349" s="399" t="str">
        <f t="shared" si="51"/>
        <v>85</v>
      </c>
      <c r="B349" s="493">
        <v>850005</v>
      </c>
      <c r="C349" s="573" t="s">
        <v>1093</v>
      </c>
      <c r="D349" s="505">
        <v>0</v>
      </c>
      <c r="E349" s="517">
        <v>278995473</v>
      </c>
      <c r="F349" s="581"/>
      <c r="G349" s="581"/>
      <c r="H349" s="581"/>
      <c r="I349" s="581"/>
      <c r="J349" s="581"/>
      <c r="K349" s="579"/>
      <c r="L349" s="579"/>
      <c r="M349" s="579"/>
      <c r="N349" s="579"/>
      <c r="O349" s="579"/>
      <c r="P349" s="579"/>
      <c r="Q349" s="579"/>
      <c r="R349" s="579"/>
      <c r="S349" s="579"/>
      <c r="T349" s="579"/>
      <c r="U349" s="579"/>
      <c r="V349" s="579"/>
      <c r="W349" s="579"/>
      <c r="X349" s="579"/>
      <c r="Y349" s="579"/>
      <c r="Z349" s="579"/>
      <c r="AA349" s="579"/>
      <c r="AB349" s="579"/>
      <c r="AC349" s="579"/>
      <c r="AD349" s="579"/>
      <c r="AE349" s="579"/>
      <c r="AF349" s="579"/>
      <c r="AG349" s="579"/>
      <c r="AH349" s="579"/>
      <c r="AI349" s="579"/>
      <c r="AJ349" s="579"/>
      <c r="AK349" s="579"/>
      <c r="AL349" s="579"/>
      <c r="AM349" s="579"/>
      <c r="AN349" s="579"/>
      <c r="AO349" s="579"/>
      <c r="AP349" s="579"/>
      <c r="AQ349" s="579"/>
      <c r="AR349" s="579"/>
      <c r="AS349" s="579"/>
      <c r="AT349" s="579"/>
      <c r="AU349" s="579"/>
      <c r="AV349" s="579"/>
      <c r="AW349" s="579"/>
      <c r="AX349" s="579"/>
      <c r="AY349" s="579"/>
      <c r="AZ349" s="579"/>
      <c r="BA349" s="579"/>
      <c r="BB349" s="579"/>
      <c r="BC349" s="579"/>
      <c r="BD349" s="579"/>
      <c r="BE349" s="579"/>
      <c r="BF349" s="579"/>
      <c r="BG349" s="579"/>
      <c r="BH349" s="579"/>
      <c r="BI349" s="579"/>
      <c r="BJ349" s="579"/>
      <c r="BK349" s="579"/>
      <c r="BL349" s="579"/>
      <c r="BM349" s="579"/>
      <c r="BN349" s="579"/>
      <c r="BO349" s="579"/>
      <c r="BP349" s="579"/>
      <c r="BQ349" s="579"/>
      <c r="BR349" s="579"/>
      <c r="BS349" s="579"/>
      <c r="BT349" s="579"/>
      <c r="BU349" s="579"/>
      <c r="BV349" s="579"/>
      <c r="BW349" s="579"/>
      <c r="BX349" s="579"/>
      <c r="BY349" s="579"/>
      <c r="BZ349" s="579"/>
      <c r="CA349" s="579"/>
      <c r="CB349" s="579"/>
      <c r="CC349" s="579"/>
      <c r="CD349" s="579"/>
      <c r="CE349" s="579"/>
      <c r="CF349" s="579"/>
      <c r="CG349" s="579"/>
      <c r="CH349" s="579"/>
      <c r="CI349" s="579"/>
      <c r="CJ349" s="579"/>
      <c r="CK349" s="579"/>
      <c r="CL349" s="579"/>
      <c r="CM349" s="579"/>
      <c r="CN349" s="579"/>
      <c r="CO349" s="579"/>
      <c r="CP349" s="579"/>
      <c r="CQ349" s="579"/>
      <c r="CR349" s="579"/>
      <c r="CS349" s="579"/>
      <c r="CT349" s="579"/>
      <c r="CU349" s="579"/>
      <c r="CV349" s="579"/>
      <c r="CW349" s="579"/>
      <c r="CX349" s="508"/>
      <c r="CY349" s="582"/>
      <c r="CZ349" s="582"/>
      <c r="DA349" s="583"/>
      <c r="DB349" s="583"/>
      <c r="DC349" s="583"/>
      <c r="DD349" s="583"/>
      <c r="DE349" s="583"/>
      <c r="DF349" s="583"/>
      <c r="DG349" s="583"/>
      <c r="DH349" s="583"/>
      <c r="DI349" s="583"/>
      <c r="DJ349" s="583">
        <f>E349-D349</f>
        <v>278995473</v>
      </c>
      <c r="DK349" s="501">
        <f t="shared" si="47"/>
        <v>278995473</v>
      </c>
      <c r="DL349" s="502">
        <f t="shared" si="48"/>
        <v>-557990946</v>
      </c>
      <c r="DM349" s="503">
        <f t="shared" si="52"/>
        <v>278995473</v>
      </c>
      <c r="DN349" s="404">
        <f t="shared" si="49"/>
        <v>278995473</v>
      </c>
      <c r="DO349" s="404">
        <f t="shared" si="53"/>
        <v>-557990946</v>
      </c>
      <c r="DY349" s="504"/>
    </row>
    <row r="350" spans="1:129" ht="18" customHeight="1" x14ac:dyDescent="0.5">
      <c r="A350" s="399" t="str">
        <f t="shared" si="51"/>
        <v>85</v>
      </c>
      <c r="B350" s="493">
        <v>850006</v>
      </c>
      <c r="C350" s="573" t="s">
        <v>788</v>
      </c>
      <c r="D350" s="505">
        <v>0</v>
      </c>
      <c r="E350" s="517">
        <v>521147160</v>
      </c>
      <c r="F350" s="581"/>
      <c r="G350" s="581"/>
      <c r="H350" s="581"/>
      <c r="I350" s="581"/>
      <c r="J350" s="581"/>
      <c r="K350" s="579"/>
      <c r="L350" s="579"/>
      <c r="M350" s="579"/>
      <c r="N350" s="579"/>
      <c r="O350" s="579"/>
      <c r="P350" s="579"/>
      <c r="Q350" s="579"/>
      <c r="R350" s="579"/>
      <c r="S350" s="579"/>
      <c r="T350" s="579"/>
      <c r="U350" s="579"/>
      <c r="V350" s="579"/>
      <c r="W350" s="579"/>
      <c r="X350" s="579"/>
      <c r="Y350" s="579"/>
      <c r="Z350" s="579"/>
      <c r="AA350" s="579"/>
      <c r="AB350" s="579"/>
      <c r="AC350" s="579"/>
      <c r="AD350" s="579"/>
      <c r="AE350" s="579"/>
      <c r="AF350" s="579"/>
      <c r="AG350" s="579"/>
      <c r="AH350" s="579"/>
      <c r="AI350" s="579"/>
      <c r="AJ350" s="579"/>
      <c r="AK350" s="579"/>
      <c r="AL350" s="579"/>
      <c r="AM350" s="579"/>
      <c r="AN350" s="579"/>
      <c r="AO350" s="579"/>
      <c r="AP350" s="579"/>
      <c r="AQ350" s="579"/>
      <c r="AR350" s="579"/>
      <c r="AS350" s="579"/>
      <c r="AT350" s="579"/>
      <c r="AU350" s="579"/>
      <c r="AV350" s="579"/>
      <c r="AW350" s="579"/>
      <c r="AX350" s="579"/>
      <c r="AY350" s="579"/>
      <c r="AZ350" s="579"/>
      <c r="BA350" s="579"/>
      <c r="BB350" s="579"/>
      <c r="BC350" s="579"/>
      <c r="BD350" s="579"/>
      <c r="BE350" s="579"/>
      <c r="BF350" s="579"/>
      <c r="BG350" s="579"/>
      <c r="BH350" s="579"/>
      <c r="BI350" s="579"/>
      <c r="BJ350" s="579"/>
      <c r="BK350" s="579"/>
      <c r="BL350" s="579"/>
      <c r="BM350" s="579"/>
      <c r="BN350" s="579"/>
      <c r="BO350" s="579"/>
      <c r="BP350" s="579"/>
      <c r="BQ350" s="579"/>
      <c r="BR350" s="579"/>
      <c r="BS350" s="579"/>
      <c r="BT350" s="579"/>
      <c r="BU350" s="579"/>
      <c r="BV350" s="579"/>
      <c r="BW350" s="579"/>
      <c r="BX350" s="579"/>
      <c r="BY350" s="579"/>
      <c r="BZ350" s="579"/>
      <c r="CA350" s="579"/>
      <c r="CB350" s="579"/>
      <c r="CC350" s="579"/>
      <c r="CD350" s="579"/>
      <c r="CE350" s="579"/>
      <c r="CF350" s="579"/>
      <c r="CG350" s="579"/>
      <c r="CH350" s="579"/>
      <c r="CI350" s="579"/>
      <c r="CJ350" s="579"/>
      <c r="CK350" s="579"/>
      <c r="CL350" s="579"/>
      <c r="CM350" s="579"/>
      <c r="CN350" s="579"/>
      <c r="CO350" s="579"/>
      <c r="CP350" s="579"/>
      <c r="CQ350" s="579"/>
      <c r="CR350" s="579"/>
      <c r="CS350" s="579"/>
      <c r="CT350" s="579"/>
      <c r="CU350" s="579"/>
      <c r="CV350" s="579"/>
      <c r="CW350" s="579"/>
      <c r="CX350" s="508"/>
      <c r="CY350" s="582"/>
      <c r="CZ350" s="582"/>
      <c r="DA350" s="583"/>
      <c r="DB350" s="583"/>
      <c r="DC350" s="583"/>
      <c r="DD350" s="583"/>
      <c r="DE350" s="547"/>
      <c r="DF350" s="583"/>
      <c r="DG350" s="583">
        <f>E350-D350</f>
        <v>521147160</v>
      </c>
      <c r="DH350" s="583"/>
      <c r="DI350" s="583"/>
      <c r="DJ350" s="547"/>
      <c r="DK350" s="501">
        <f t="shared" si="47"/>
        <v>521147160</v>
      </c>
      <c r="DL350" s="502">
        <f t="shared" si="48"/>
        <v>-1042294320</v>
      </c>
      <c r="DM350" s="503">
        <f t="shared" si="52"/>
        <v>521147160</v>
      </c>
      <c r="DN350" s="404">
        <f t="shared" si="49"/>
        <v>469351673</v>
      </c>
      <c r="DO350" s="404">
        <f t="shared" si="53"/>
        <v>-1042294320</v>
      </c>
      <c r="DY350" s="504"/>
    </row>
    <row r="351" spans="1:129" ht="18" customHeight="1" x14ac:dyDescent="0.5">
      <c r="A351" s="399" t="str">
        <f t="shared" si="51"/>
        <v>85</v>
      </c>
      <c r="B351" s="493">
        <v>850007</v>
      </c>
      <c r="C351" s="573" t="s">
        <v>1094</v>
      </c>
      <c r="D351" s="505">
        <v>0</v>
      </c>
      <c r="E351" s="517">
        <v>7600000</v>
      </c>
      <c r="F351" s="581"/>
      <c r="G351" s="581"/>
      <c r="H351" s="581"/>
      <c r="I351" s="581"/>
      <c r="J351" s="581"/>
      <c r="K351" s="579"/>
      <c r="L351" s="579"/>
      <c r="M351" s="579"/>
      <c r="N351" s="579"/>
      <c r="O351" s="579"/>
      <c r="P351" s="579"/>
      <c r="Q351" s="579"/>
      <c r="R351" s="579"/>
      <c r="S351" s="579"/>
      <c r="T351" s="579"/>
      <c r="U351" s="579"/>
      <c r="V351" s="579"/>
      <c r="W351" s="579"/>
      <c r="X351" s="579"/>
      <c r="Y351" s="579"/>
      <c r="Z351" s="579"/>
      <c r="AA351" s="579"/>
      <c r="AB351" s="579"/>
      <c r="AC351" s="579"/>
      <c r="AD351" s="579"/>
      <c r="AE351" s="579"/>
      <c r="AF351" s="579"/>
      <c r="AG351" s="579"/>
      <c r="AH351" s="579"/>
      <c r="AI351" s="579"/>
      <c r="AJ351" s="579"/>
      <c r="AK351" s="579"/>
      <c r="AL351" s="579"/>
      <c r="AM351" s="579"/>
      <c r="AN351" s="579"/>
      <c r="AO351" s="579"/>
      <c r="AP351" s="579"/>
      <c r="AQ351" s="579"/>
      <c r="AR351" s="579"/>
      <c r="AS351" s="579"/>
      <c r="AT351" s="579"/>
      <c r="AU351" s="579"/>
      <c r="AV351" s="579"/>
      <c r="AW351" s="579"/>
      <c r="AX351" s="579"/>
      <c r="AY351" s="579"/>
      <c r="AZ351" s="579"/>
      <c r="BA351" s="579"/>
      <c r="BB351" s="579"/>
      <c r="BC351" s="579"/>
      <c r="BD351" s="579"/>
      <c r="BE351" s="579"/>
      <c r="BF351" s="579"/>
      <c r="BG351" s="579"/>
      <c r="BH351" s="579"/>
      <c r="BI351" s="579"/>
      <c r="BJ351" s="579"/>
      <c r="BK351" s="579"/>
      <c r="BL351" s="579"/>
      <c r="BM351" s="579"/>
      <c r="BN351" s="579"/>
      <c r="BO351" s="579"/>
      <c r="BP351" s="579"/>
      <c r="BQ351" s="579"/>
      <c r="BR351" s="579"/>
      <c r="BS351" s="579"/>
      <c r="BT351" s="579"/>
      <c r="BU351" s="579"/>
      <c r="BV351" s="579"/>
      <c r="BW351" s="579"/>
      <c r="BX351" s="579"/>
      <c r="BY351" s="579"/>
      <c r="BZ351" s="579"/>
      <c r="CA351" s="579"/>
      <c r="CB351" s="579"/>
      <c r="CC351" s="579"/>
      <c r="CD351" s="579"/>
      <c r="CE351" s="579"/>
      <c r="CF351" s="579"/>
      <c r="CG351" s="579"/>
      <c r="CH351" s="579"/>
      <c r="CI351" s="579"/>
      <c r="CJ351" s="579"/>
      <c r="CK351" s="579"/>
      <c r="CL351" s="579"/>
      <c r="CM351" s="579"/>
      <c r="CN351" s="579"/>
      <c r="CO351" s="579"/>
      <c r="CP351" s="579"/>
      <c r="CQ351" s="579"/>
      <c r="CR351" s="579"/>
      <c r="CS351" s="579"/>
      <c r="CT351" s="579"/>
      <c r="CU351" s="579"/>
      <c r="CV351" s="579"/>
      <c r="CW351" s="579"/>
      <c r="CX351" s="508"/>
      <c r="CY351" s="582"/>
      <c r="CZ351" s="582"/>
      <c r="DA351" s="583"/>
      <c r="DB351" s="583"/>
      <c r="DC351" s="583"/>
      <c r="DD351" s="583"/>
      <c r="DE351" s="547"/>
      <c r="DF351" s="583"/>
      <c r="DG351" s="583"/>
      <c r="DH351" s="583"/>
      <c r="DI351" s="583"/>
      <c r="DJ351" s="583">
        <f>E351-D351</f>
        <v>7600000</v>
      </c>
      <c r="DK351" s="501">
        <f t="shared" si="47"/>
        <v>7600000</v>
      </c>
      <c r="DL351" s="502">
        <f t="shared" si="48"/>
        <v>-15200000</v>
      </c>
      <c r="DM351" s="503">
        <f t="shared" si="52"/>
        <v>7600000</v>
      </c>
      <c r="DN351" s="404">
        <f t="shared" si="49"/>
        <v>-3638898916</v>
      </c>
      <c r="DO351" s="404">
        <f t="shared" si="53"/>
        <v>-15200000</v>
      </c>
      <c r="DY351" s="504"/>
    </row>
    <row r="352" spans="1:129" ht="18" customHeight="1" x14ac:dyDescent="0.5">
      <c r="A352" s="399" t="str">
        <f t="shared" si="51"/>
        <v>85</v>
      </c>
      <c r="B352" s="493">
        <v>850008</v>
      </c>
      <c r="C352" s="494" t="s">
        <v>1095</v>
      </c>
      <c r="D352" s="506">
        <v>0</v>
      </c>
      <c r="E352" s="495">
        <v>0</v>
      </c>
      <c r="F352" s="581"/>
      <c r="G352" s="581"/>
      <c r="H352" s="581"/>
      <c r="I352" s="581"/>
      <c r="J352" s="581"/>
      <c r="K352" s="579"/>
      <c r="L352" s="579"/>
      <c r="M352" s="579"/>
      <c r="N352" s="579"/>
      <c r="O352" s="579"/>
      <c r="P352" s="579"/>
      <c r="Q352" s="579"/>
      <c r="R352" s="579"/>
      <c r="S352" s="579"/>
      <c r="T352" s="579"/>
      <c r="U352" s="579"/>
      <c r="V352" s="579"/>
      <c r="W352" s="579"/>
      <c r="X352" s="579"/>
      <c r="Y352" s="579"/>
      <c r="Z352" s="579"/>
      <c r="AA352" s="579"/>
      <c r="AB352" s="579"/>
      <c r="AC352" s="579"/>
      <c r="AD352" s="579"/>
      <c r="AE352" s="579"/>
      <c r="AF352" s="579"/>
      <c r="AG352" s="579"/>
      <c r="AH352" s="579"/>
      <c r="AI352" s="579"/>
      <c r="AJ352" s="579"/>
      <c r="AK352" s="579"/>
      <c r="AL352" s="579"/>
      <c r="AM352" s="579"/>
      <c r="AN352" s="579"/>
      <c r="AO352" s="579"/>
      <c r="AP352" s="579"/>
      <c r="AQ352" s="579"/>
      <c r="AR352" s="579"/>
      <c r="AS352" s="579"/>
      <c r="AT352" s="579"/>
      <c r="AU352" s="579"/>
      <c r="AV352" s="579"/>
      <c r="AW352" s="579"/>
      <c r="AX352" s="579"/>
      <c r="AY352" s="579"/>
      <c r="AZ352" s="579"/>
      <c r="BA352" s="579"/>
      <c r="BB352" s="579"/>
      <c r="BC352" s="579"/>
      <c r="BD352" s="579"/>
      <c r="BE352" s="579"/>
      <c r="BF352" s="579"/>
      <c r="BG352" s="579"/>
      <c r="BH352" s="579"/>
      <c r="BI352" s="579"/>
      <c r="BJ352" s="579"/>
      <c r="BK352" s="579"/>
      <c r="BL352" s="579"/>
      <c r="BM352" s="579"/>
      <c r="BN352" s="579"/>
      <c r="BO352" s="579"/>
      <c r="BP352" s="579"/>
      <c r="BQ352" s="579"/>
      <c r="BR352" s="579"/>
      <c r="BS352" s="579"/>
      <c r="BT352" s="579"/>
      <c r="BU352" s="579"/>
      <c r="BV352" s="579"/>
      <c r="BW352" s="579"/>
      <c r="BX352" s="579"/>
      <c r="BY352" s="579"/>
      <c r="BZ352" s="579"/>
      <c r="CA352" s="579"/>
      <c r="CB352" s="579"/>
      <c r="CC352" s="579"/>
      <c r="CD352" s="579"/>
      <c r="CE352" s="579"/>
      <c r="CF352" s="579"/>
      <c r="CG352" s="579"/>
      <c r="CH352" s="579"/>
      <c r="CI352" s="579"/>
      <c r="CJ352" s="579"/>
      <c r="CK352" s="579"/>
      <c r="CL352" s="579"/>
      <c r="CM352" s="579"/>
      <c r="CN352" s="579"/>
      <c r="CO352" s="579"/>
      <c r="CP352" s="579"/>
      <c r="CQ352" s="579"/>
      <c r="CR352" s="579"/>
      <c r="CS352" s="579"/>
      <c r="CT352" s="579"/>
      <c r="CU352" s="579"/>
      <c r="CV352" s="579"/>
      <c r="CW352" s="579"/>
      <c r="CX352" s="508"/>
      <c r="CY352" s="582"/>
      <c r="CZ352" s="582"/>
      <c r="DA352" s="583">
        <f>E352-D352</f>
        <v>0</v>
      </c>
      <c r="DB352" s="547"/>
      <c r="DC352" s="583"/>
      <c r="DD352" s="583"/>
      <c r="DE352" s="547"/>
      <c r="DF352" s="583"/>
      <c r="DG352" s="583"/>
      <c r="DH352" s="583"/>
      <c r="DI352" s="583"/>
      <c r="DJ352" s="584"/>
      <c r="DK352" s="501">
        <f t="shared" si="47"/>
        <v>0</v>
      </c>
      <c r="DL352" s="502">
        <f t="shared" si="48"/>
        <v>0</v>
      </c>
      <c r="DM352" s="503">
        <f>-SUM(F352:DJ352)</f>
        <v>0</v>
      </c>
      <c r="DN352" s="404">
        <f t="shared" si="49"/>
        <v>-360000000</v>
      </c>
      <c r="DO352" s="404">
        <f t="shared" si="53"/>
        <v>0</v>
      </c>
      <c r="DY352" s="504"/>
    </row>
    <row r="353" spans="1:129" ht="18" customHeight="1" x14ac:dyDescent="0.5">
      <c r="A353" s="399" t="str">
        <f t="shared" si="51"/>
        <v>85</v>
      </c>
      <c r="B353" s="493">
        <v>850009</v>
      </c>
      <c r="C353" s="573" t="s">
        <v>1096</v>
      </c>
      <c r="D353" s="505">
        <v>0</v>
      </c>
      <c r="E353" s="495">
        <v>0</v>
      </c>
      <c r="F353" s="581"/>
      <c r="G353" s="581"/>
      <c r="H353" s="581"/>
      <c r="I353" s="581"/>
      <c r="J353" s="581"/>
      <c r="K353" s="579"/>
      <c r="L353" s="579"/>
      <c r="M353" s="579"/>
      <c r="N353" s="579"/>
      <c r="O353" s="579"/>
      <c r="P353" s="579"/>
      <c r="Q353" s="579"/>
      <c r="R353" s="579"/>
      <c r="S353" s="579"/>
      <c r="T353" s="579"/>
      <c r="U353" s="579"/>
      <c r="V353" s="579"/>
      <c r="W353" s="579"/>
      <c r="X353" s="579"/>
      <c r="Y353" s="579"/>
      <c r="Z353" s="579"/>
      <c r="AA353" s="579"/>
      <c r="AB353" s="579"/>
      <c r="AC353" s="579"/>
      <c r="AD353" s="579"/>
      <c r="AE353" s="579"/>
      <c r="AF353" s="579"/>
      <c r="AG353" s="579"/>
      <c r="AH353" s="579"/>
      <c r="AI353" s="579"/>
      <c r="AJ353" s="579"/>
      <c r="AK353" s="579"/>
      <c r="AL353" s="579"/>
      <c r="AM353" s="579"/>
      <c r="AN353" s="579"/>
      <c r="AO353" s="579"/>
      <c r="AP353" s="579"/>
      <c r="AQ353" s="579"/>
      <c r="AR353" s="579"/>
      <c r="AS353" s="579"/>
      <c r="AT353" s="579"/>
      <c r="AU353" s="579"/>
      <c r="AV353" s="579"/>
      <c r="AW353" s="579"/>
      <c r="AX353" s="579"/>
      <c r="AY353" s="579"/>
      <c r="AZ353" s="579"/>
      <c r="BA353" s="579"/>
      <c r="BB353" s="579"/>
      <c r="BC353" s="579"/>
      <c r="BD353" s="579"/>
      <c r="BE353" s="579"/>
      <c r="BF353" s="579"/>
      <c r="BG353" s="579"/>
      <c r="BH353" s="579"/>
      <c r="BI353" s="579"/>
      <c r="BJ353" s="579"/>
      <c r="BK353" s="579"/>
      <c r="BL353" s="579"/>
      <c r="BM353" s="579"/>
      <c r="BN353" s="579"/>
      <c r="BO353" s="579"/>
      <c r="BP353" s="579"/>
      <c r="BQ353" s="579"/>
      <c r="BR353" s="579"/>
      <c r="BS353" s="579"/>
      <c r="BT353" s="579"/>
      <c r="BU353" s="579"/>
      <c r="BV353" s="579"/>
      <c r="BW353" s="579"/>
      <c r="BX353" s="579"/>
      <c r="BY353" s="579"/>
      <c r="BZ353" s="579"/>
      <c r="CA353" s="579"/>
      <c r="CB353" s="579"/>
      <c r="CC353" s="579"/>
      <c r="CD353" s="579"/>
      <c r="CE353" s="579"/>
      <c r="CF353" s="579"/>
      <c r="CG353" s="579"/>
      <c r="CH353" s="579"/>
      <c r="CI353" s="579"/>
      <c r="CJ353" s="579"/>
      <c r="CK353" s="579"/>
      <c r="CL353" s="579"/>
      <c r="CM353" s="579"/>
      <c r="CN353" s="579"/>
      <c r="CO353" s="579"/>
      <c r="CP353" s="579"/>
      <c r="CQ353" s="579"/>
      <c r="CR353" s="579"/>
      <c r="CS353" s="579"/>
      <c r="CT353" s="579"/>
      <c r="CU353" s="579"/>
      <c r="CV353" s="579"/>
      <c r="CW353" s="579"/>
      <c r="CX353" s="508"/>
      <c r="CY353" s="582"/>
      <c r="CZ353" s="582"/>
      <c r="DA353" s="583"/>
      <c r="DB353" s="583"/>
      <c r="DC353" s="583"/>
      <c r="DD353" s="583"/>
      <c r="DE353" s="583"/>
      <c r="DF353" s="583"/>
      <c r="DG353" s="583"/>
      <c r="DH353" s="583"/>
      <c r="DI353" s="583"/>
      <c r="DJ353" s="583">
        <f>E353-D353</f>
        <v>0</v>
      </c>
      <c r="DK353" s="501">
        <f t="shared" si="47"/>
        <v>0</v>
      </c>
      <c r="DL353" s="502">
        <f t="shared" si="48"/>
        <v>0</v>
      </c>
      <c r="DM353" s="503">
        <f>-SUM(F353:DJ353)</f>
        <v>0</v>
      </c>
      <c r="DN353" s="404">
        <f t="shared" si="49"/>
        <v>-9332082555</v>
      </c>
      <c r="DO353" s="404">
        <f t="shared" si="53"/>
        <v>0</v>
      </c>
      <c r="DY353" s="504"/>
    </row>
    <row r="354" spans="1:129" ht="18" customHeight="1" x14ac:dyDescent="0.5">
      <c r="A354" s="399" t="str">
        <f t="shared" si="51"/>
        <v>85</v>
      </c>
      <c r="B354" s="493">
        <v>850010</v>
      </c>
      <c r="C354" s="573" t="s">
        <v>1097</v>
      </c>
      <c r="D354" s="505">
        <v>0</v>
      </c>
      <c r="E354" s="517">
        <v>15000000</v>
      </c>
      <c r="F354" s="581"/>
      <c r="G354" s="581"/>
      <c r="H354" s="581"/>
      <c r="I354" s="581"/>
      <c r="J354" s="581"/>
      <c r="K354" s="579"/>
      <c r="L354" s="579"/>
      <c r="M354" s="579"/>
      <c r="N354" s="579"/>
      <c r="O354" s="579"/>
      <c r="P354" s="579"/>
      <c r="Q354" s="579"/>
      <c r="R354" s="579"/>
      <c r="S354" s="579"/>
      <c r="T354" s="579"/>
      <c r="U354" s="579"/>
      <c r="V354" s="579"/>
      <c r="W354" s="579"/>
      <c r="X354" s="579"/>
      <c r="Y354" s="579"/>
      <c r="Z354" s="579"/>
      <c r="AA354" s="579"/>
      <c r="AB354" s="579"/>
      <c r="AC354" s="579"/>
      <c r="AD354" s="579"/>
      <c r="AE354" s="579"/>
      <c r="AF354" s="579"/>
      <c r="AG354" s="579"/>
      <c r="AH354" s="579"/>
      <c r="AI354" s="579"/>
      <c r="AJ354" s="579"/>
      <c r="AK354" s="579"/>
      <c r="AL354" s="579"/>
      <c r="AM354" s="579"/>
      <c r="AN354" s="579"/>
      <c r="AO354" s="579"/>
      <c r="AP354" s="579"/>
      <c r="AQ354" s="579"/>
      <c r="AR354" s="579"/>
      <c r="AS354" s="579"/>
      <c r="AT354" s="579"/>
      <c r="AU354" s="579"/>
      <c r="AV354" s="579"/>
      <c r="AW354" s="579"/>
      <c r="AX354" s="579"/>
      <c r="AY354" s="579"/>
      <c r="AZ354" s="579"/>
      <c r="BA354" s="579"/>
      <c r="BB354" s="579"/>
      <c r="BC354" s="579"/>
      <c r="BD354" s="579"/>
      <c r="BE354" s="579"/>
      <c r="BF354" s="579"/>
      <c r="BG354" s="579"/>
      <c r="BH354" s="579"/>
      <c r="BI354" s="579"/>
      <c r="BJ354" s="579"/>
      <c r="BK354" s="579"/>
      <c r="BL354" s="579"/>
      <c r="BM354" s="579"/>
      <c r="BN354" s="579"/>
      <c r="BO354" s="579"/>
      <c r="BP354" s="579"/>
      <c r="BQ354" s="579"/>
      <c r="BR354" s="579"/>
      <c r="BS354" s="579"/>
      <c r="BT354" s="579"/>
      <c r="BU354" s="579"/>
      <c r="BV354" s="579"/>
      <c r="BW354" s="579"/>
      <c r="BX354" s="579"/>
      <c r="BY354" s="579"/>
      <c r="BZ354" s="579"/>
      <c r="CA354" s="579"/>
      <c r="CB354" s="579"/>
      <c r="CC354" s="579"/>
      <c r="CD354" s="579"/>
      <c r="CE354" s="579"/>
      <c r="CF354" s="579"/>
      <c r="CG354" s="579"/>
      <c r="CH354" s="579"/>
      <c r="CI354" s="579"/>
      <c r="CJ354" s="579"/>
      <c r="CK354" s="579"/>
      <c r="CL354" s="579"/>
      <c r="CM354" s="579"/>
      <c r="CN354" s="579"/>
      <c r="CO354" s="579"/>
      <c r="CP354" s="579"/>
      <c r="CQ354" s="579"/>
      <c r="CR354" s="579"/>
      <c r="CS354" s="579"/>
      <c r="CT354" s="579"/>
      <c r="CU354" s="579"/>
      <c r="CV354" s="579"/>
      <c r="CW354" s="579"/>
      <c r="CX354" s="508"/>
      <c r="CY354" s="582"/>
      <c r="CZ354" s="582"/>
      <c r="DA354" s="583"/>
      <c r="DB354" s="583"/>
      <c r="DC354" s="583"/>
      <c r="DD354" s="583"/>
      <c r="DE354" s="547"/>
      <c r="DF354" s="583"/>
      <c r="DG354" s="583"/>
      <c r="DH354" s="583"/>
      <c r="DI354" s="583"/>
      <c r="DJ354" s="583">
        <f>E354-D354</f>
        <v>15000000</v>
      </c>
      <c r="DK354" s="501">
        <f t="shared" ref="DK354:DK394" si="54">SUM(F354:DJ354)</f>
        <v>15000000</v>
      </c>
      <c r="DL354" s="502">
        <f t="shared" ref="DL354:DL394" si="55">D354-E354-DK354</f>
        <v>-30000000</v>
      </c>
      <c r="DM354" s="503">
        <f>-SUM(F354:DJ354)</f>
        <v>-15000000</v>
      </c>
      <c r="DN354" s="404">
        <f t="shared" ref="DN354:DN359" si="56">+DM354-E348-D348</f>
        <v>-1603941011</v>
      </c>
      <c r="DO354" s="404">
        <f t="shared" si="53"/>
        <v>-30000000</v>
      </c>
      <c r="DY354" s="504"/>
    </row>
    <row r="355" spans="1:129" ht="18" customHeight="1" x14ac:dyDescent="0.5">
      <c r="A355" s="399" t="str">
        <f t="shared" si="51"/>
        <v>85</v>
      </c>
      <c r="B355" s="493">
        <v>850011</v>
      </c>
      <c r="C355" s="494" t="s">
        <v>1098</v>
      </c>
      <c r="D355" s="506">
        <v>52260274</v>
      </c>
      <c r="E355" s="495">
        <v>0</v>
      </c>
      <c r="F355" s="581"/>
      <c r="G355" s="581"/>
      <c r="H355" s="581"/>
      <c r="I355" s="581"/>
      <c r="J355" s="581"/>
      <c r="K355" s="579"/>
      <c r="L355" s="579"/>
      <c r="M355" s="579"/>
      <c r="N355" s="579"/>
      <c r="O355" s="579"/>
      <c r="P355" s="579"/>
      <c r="Q355" s="579"/>
      <c r="R355" s="579"/>
      <c r="S355" s="579"/>
      <c r="T355" s="579"/>
      <c r="U355" s="579"/>
      <c r="V355" s="579"/>
      <c r="W355" s="579"/>
      <c r="X355" s="579"/>
      <c r="Y355" s="579"/>
      <c r="Z355" s="579"/>
      <c r="AA355" s="579"/>
      <c r="AB355" s="579"/>
      <c r="AC355" s="579"/>
      <c r="AD355" s="579"/>
      <c r="AE355" s="579"/>
      <c r="AF355" s="579"/>
      <c r="AG355" s="579"/>
      <c r="AH355" s="579"/>
      <c r="AI355" s="579"/>
      <c r="AJ355" s="579"/>
      <c r="AK355" s="579"/>
      <c r="AL355" s="579"/>
      <c r="AM355" s="579"/>
      <c r="AN355" s="579"/>
      <c r="AO355" s="579"/>
      <c r="AP355" s="579"/>
      <c r="AQ355" s="579"/>
      <c r="AR355" s="579"/>
      <c r="AS355" s="579"/>
      <c r="AT355" s="579"/>
      <c r="AU355" s="579"/>
      <c r="AV355" s="579"/>
      <c r="AW355" s="579"/>
      <c r="AX355" s="579"/>
      <c r="AY355" s="579"/>
      <c r="AZ355" s="579"/>
      <c r="BA355" s="579"/>
      <c r="BB355" s="579"/>
      <c r="BC355" s="579"/>
      <c r="BD355" s="579"/>
      <c r="BE355" s="579"/>
      <c r="BF355" s="579"/>
      <c r="BG355" s="579"/>
      <c r="BH355" s="579"/>
      <c r="BI355" s="579"/>
      <c r="BJ355" s="579"/>
      <c r="BK355" s="579"/>
      <c r="BL355" s="579"/>
      <c r="BM355" s="579"/>
      <c r="BN355" s="579"/>
      <c r="BO355" s="579"/>
      <c r="BP355" s="579"/>
      <c r="BQ355" s="579"/>
      <c r="BR355" s="579"/>
      <c r="BS355" s="579"/>
      <c r="BT355" s="579"/>
      <c r="BU355" s="579"/>
      <c r="BV355" s="579"/>
      <c r="BW355" s="579"/>
      <c r="BX355" s="579"/>
      <c r="BY355" s="579"/>
      <c r="BZ355" s="579"/>
      <c r="CA355" s="579"/>
      <c r="CB355" s="579"/>
      <c r="CC355" s="579"/>
      <c r="CD355" s="579"/>
      <c r="CE355" s="579"/>
      <c r="CF355" s="579"/>
      <c r="CG355" s="579"/>
      <c r="CH355" s="579"/>
      <c r="CI355" s="579"/>
      <c r="CJ355" s="579"/>
      <c r="CK355" s="579"/>
      <c r="CL355" s="579"/>
      <c r="CM355" s="579"/>
      <c r="CN355" s="579"/>
      <c r="CO355" s="579"/>
      <c r="CP355" s="579"/>
      <c r="CQ355" s="579"/>
      <c r="CR355" s="579"/>
      <c r="CS355" s="579"/>
      <c r="CT355" s="579"/>
      <c r="CU355" s="579"/>
      <c r="CV355" s="579"/>
      <c r="CW355" s="579"/>
      <c r="CX355" s="508"/>
      <c r="CY355" s="508"/>
      <c r="CZ355" s="508"/>
      <c r="DA355" s="552"/>
      <c r="DB355" s="583"/>
      <c r="DC355" s="583"/>
      <c r="DD355" s="583"/>
      <c r="DE355" s="547"/>
      <c r="DF355" s="583"/>
      <c r="DG355" s="583"/>
      <c r="DH355" s="583"/>
      <c r="DI355" s="583"/>
      <c r="DJ355" s="584">
        <f>E355-D355</f>
        <v>-52260274</v>
      </c>
      <c r="DK355" s="501">
        <f t="shared" si="54"/>
        <v>-52260274</v>
      </c>
      <c r="DL355" s="502">
        <f t="shared" si="55"/>
        <v>104520548</v>
      </c>
      <c r="DM355" s="503">
        <f>-SUM(F355:DJ355)</f>
        <v>52260274</v>
      </c>
      <c r="DN355" s="404">
        <f t="shared" si="56"/>
        <v>-226735199</v>
      </c>
      <c r="DO355" s="404">
        <f t="shared" si="53"/>
        <v>104520548</v>
      </c>
      <c r="DY355" s="504"/>
    </row>
    <row r="356" spans="1:129" ht="18" customHeight="1" x14ac:dyDescent="0.5">
      <c r="A356" s="399" t="str">
        <f t="shared" si="51"/>
        <v>85</v>
      </c>
      <c r="B356" s="493">
        <v>850012</v>
      </c>
      <c r="C356" s="573" t="s">
        <v>1099</v>
      </c>
      <c r="D356" s="506">
        <v>89733649</v>
      </c>
      <c r="E356" s="495">
        <v>0</v>
      </c>
      <c r="F356" s="581"/>
      <c r="G356" s="581"/>
      <c r="H356" s="581"/>
      <c r="I356" s="581"/>
      <c r="J356" s="581"/>
      <c r="K356" s="579"/>
      <c r="L356" s="579"/>
      <c r="M356" s="579"/>
      <c r="N356" s="579"/>
      <c r="O356" s="579"/>
      <c r="P356" s="579"/>
      <c r="Q356" s="579"/>
      <c r="R356" s="579"/>
      <c r="S356" s="579"/>
      <c r="T356" s="579"/>
      <c r="U356" s="579"/>
      <c r="V356" s="579"/>
      <c r="W356" s="579"/>
      <c r="X356" s="579"/>
      <c r="Y356" s="579"/>
      <c r="Z356" s="579"/>
      <c r="AA356" s="579"/>
      <c r="AB356" s="579"/>
      <c r="AC356" s="579"/>
      <c r="AD356" s="579"/>
      <c r="AE356" s="579"/>
      <c r="AF356" s="579"/>
      <c r="AG356" s="579"/>
      <c r="AH356" s="579"/>
      <c r="AI356" s="579"/>
      <c r="AJ356" s="579"/>
      <c r="AK356" s="579"/>
      <c r="AL356" s="579"/>
      <c r="AM356" s="579"/>
      <c r="AN356" s="579"/>
      <c r="AO356" s="579"/>
      <c r="AP356" s="579"/>
      <c r="AQ356" s="579"/>
      <c r="AR356" s="579"/>
      <c r="AS356" s="579"/>
      <c r="AT356" s="579"/>
      <c r="AU356" s="579"/>
      <c r="AV356" s="579"/>
      <c r="AW356" s="579"/>
      <c r="AX356" s="579"/>
      <c r="AY356" s="579"/>
      <c r="AZ356" s="579"/>
      <c r="BA356" s="579"/>
      <c r="BB356" s="579"/>
      <c r="BC356" s="579"/>
      <c r="BD356" s="579"/>
      <c r="BE356" s="579"/>
      <c r="BF356" s="579"/>
      <c r="BG356" s="579"/>
      <c r="BH356" s="579"/>
      <c r="BI356" s="579"/>
      <c r="BJ356" s="579"/>
      <c r="BK356" s="579"/>
      <c r="BL356" s="579"/>
      <c r="BM356" s="579"/>
      <c r="BN356" s="579"/>
      <c r="BO356" s="579"/>
      <c r="BP356" s="579"/>
      <c r="BQ356" s="579"/>
      <c r="BR356" s="579"/>
      <c r="BS356" s="579"/>
      <c r="BT356" s="579"/>
      <c r="BU356" s="579"/>
      <c r="BV356" s="579"/>
      <c r="BW356" s="579"/>
      <c r="BX356" s="579"/>
      <c r="BY356" s="579"/>
      <c r="BZ356" s="579"/>
      <c r="CA356" s="579"/>
      <c r="CB356" s="579"/>
      <c r="CC356" s="579"/>
      <c r="CD356" s="579"/>
      <c r="CE356" s="579"/>
      <c r="CF356" s="579"/>
      <c r="CG356" s="579"/>
      <c r="CH356" s="579"/>
      <c r="CI356" s="579"/>
      <c r="CJ356" s="579"/>
      <c r="CK356" s="579"/>
      <c r="CL356" s="579"/>
      <c r="CM356" s="579"/>
      <c r="CN356" s="579"/>
      <c r="CO356" s="579"/>
      <c r="CP356" s="579"/>
      <c r="CQ356" s="579"/>
      <c r="CR356" s="579"/>
      <c r="CS356" s="579"/>
      <c r="CT356" s="579"/>
      <c r="CU356" s="579">
        <f>E356</f>
        <v>0</v>
      </c>
      <c r="CV356" s="579"/>
      <c r="CW356" s="579"/>
      <c r="CX356" s="508"/>
      <c r="CY356" s="582"/>
      <c r="CZ356" s="582"/>
      <c r="DA356" s="583"/>
      <c r="DB356" s="583"/>
      <c r="DC356" s="583"/>
      <c r="DD356" s="583"/>
      <c r="DE356" s="547"/>
      <c r="DF356" s="583"/>
      <c r="DG356" s="583"/>
      <c r="DH356" s="583"/>
      <c r="DI356" s="583"/>
      <c r="DJ356" s="585">
        <f>E356-D356</f>
        <v>-89733649</v>
      </c>
      <c r="DK356" s="501">
        <f t="shared" si="54"/>
        <v>-89733649</v>
      </c>
      <c r="DL356" s="502">
        <f t="shared" si="55"/>
        <v>179467298</v>
      </c>
      <c r="DM356" s="503">
        <f>-SUM(F356:DJ356)</f>
        <v>89733649</v>
      </c>
      <c r="DN356" s="404">
        <f t="shared" si="56"/>
        <v>-431413511</v>
      </c>
      <c r="DO356" s="404">
        <f t="shared" si="53"/>
        <v>179467298</v>
      </c>
      <c r="DY356" s="504"/>
    </row>
    <row r="357" spans="1:129" ht="18" customHeight="1" x14ac:dyDescent="0.5">
      <c r="A357" s="399" t="str">
        <f t="shared" si="51"/>
        <v>85</v>
      </c>
      <c r="B357" s="493">
        <v>850013</v>
      </c>
      <c r="C357" s="573" t="s">
        <v>1083</v>
      </c>
      <c r="D357" s="506">
        <v>0</v>
      </c>
      <c r="E357" s="517">
        <v>3603421850</v>
      </c>
      <c r="F357" s="581"/>
      <c r="G357" s="581"/>
      <c r="H357" s="581"/>
      <c r="I357" s="581"/>
      <c r="J357" s="581"/>
      <c r="K357" s="579"/>
      <c r="L357" s="579"/>
      <c r="M357" s="579"/>
      <c r="N357" s="579"/>
      <c r="O357" s="579"/>
      <c r="P357" s="579"/>
      <c r="Q357" s="579"/>
      <c r="R357" s="579"/>
      <c r="S357" s="579"/>
      <c r="T357" s="579"/>
      <c r="U357" s="579"/>
      <c r="V357" s="579"/>
      <c r="W357" s="579"/>
      <c r="X357" s="579"/>
      <c r="Y357" s="579"/>
      <c r="Z357" s="579"/>
      <c r="AA357" s="579"/>
      <c r="AB357" s="579"/>
      <c r="AC357" s="579"/>
      <c r="AD357" s="579"/>
      <c r="AE357" s="579"/>
      <c r="AF357" s="579"/>
      <c r="AG357" s="579"/>
      <c r="AH357" s="579"/>
      <c r="AI357" s="579"/>
      <c r="AJ357" s="579"/>
      <c r="AK357" s="579"/>
      <c r="AL357" s="579"/>
      <c r="AM357" s="579"/>
      <c r="AN357" s="579"/>
      <c r="AO357" s="579"/>
      <c r="AP357" s="579"/>
      <c r="AQ357" s="579"/>
      <c r="AR357" s="579"/>
      <c r="AS357" s="579"/>
      <c r="AT357" s="579"/>
      <c r="AU357" s="579"/>
      <c r="AV357" s="579"/>
      <c r="AW357" s="579"/>
      <c r="AX357" s="579"/>
      <c r="AY357" s="579"/>
      <c r="AZ357" s="579"/>
      <c r="BA357" s="579"/>
      <c r="BB357" s="579"/>
      <c r="BC357" s="579"/>
      <c r="BD357" s="579"/>
      <c r="BE357" s="579"/>
      <c r="BF357" s="579"/>
      <c r="BG357" s="579"/>
      <c r="BH357" s="579"/>
      <c r="BI357" s="579"/>
      <c r="BJ357" s="579"/>
      <c r="BK357" s="579"/>
      <c r="BL357" s="579"/>
      <c r="BM357" s="579"/>
      <c r="BN357" s="579"/>
      <c r="BO357" s="579"/>
      <c r="BP357" s="579"/>
      <c r="BQ357" s="579"/>
      <c r="BR357" s="579"/>
      <c r="BS357" s="579"/>
      <c r="BT357" s="579"/>
      <c r="BU357" s="579"/>
      <c r="BV357" s="579"/>
      <c r="BW357" s="579"/>
      <c r="BX357" s="579"/>
      <c r="BY357" s="579"/>
      <c r="BZ357" s="579"/>
      <c r="CA357" s="579"/>
      <c r="CB357" s="579"/>
      <c r="CC357" s="579"/>
      <c r="CD357" s="579"/>
      <c r="CE357" s="579"/>
      <c r="CF357" s="579"/>
      <c r="CG357" s="579"/>
      <c r="CH357" s="579"/>
      <c r="CI357" s="579"/>
      <c r="CJ357" s="579"/>
      <c r="CK357" s="579"/>
      <c r="CL357" s="579"/>
      <c r="CM357" s="579"/>
      <c r="CN357" s="579"/>
      <c r="CO357" s="579"/>
      <c r="CP357" s="579"/>
      <c r="CQ357" s="579"/>
      <c r="CR357" s="579"/>
      <c r="CS357" s="579"/>
      <c r="CT357" s="579"/>
      <c r="CU357" s="579"/>
      <c r="CV357" s="579"/>
      <c r="CW357" s="579"/>
      <c r="CX357" s="508"/>
      <c r="CY357" s="582"/>
      <c r="CZ357" s="582"/>
      <c r="DA357" s="583"/>
      <c r="DB357" s="583"/>
      <c r="DC357" s="583"/>
      <c r="DD357" s="583">
        <f>E357-D357</f>
        <v>3603421850</v>
      </c>
      <c r="DE357" s="547"/>
      <c r="DF357" s="583"/>
      <c r="DG357" s="583"/>
      <c r="DH357" s="583"/>
      <c r="DI357" s="583"/>
      <c r="DJ357" s="583"/>
      <c r="DK357" s="501">
        <f t="shared" si="54"/>
        <v>3603421850</v>
      </c>
      <c r="DL357" s="502">
        <f t="shared" si="55"/>
        <v>-7206843700</v>
      </c>
      <c r="DM357" s="503">
        <f>SUM(F357:DJ357)</f>
        <v>3603421850</v>
      </c>
      <c r="DN357" s="404">
        <f t="shared" si="56"/>
        <v>3595821850</v>
      </c>
      <c r="DO357" s="404">
        <f t="shared" si="53"/>
        <v>-7206843700</v>
      </c>
      <c r="DY357" s="504"/>
    </row>
    <row r="358" spans="1:129" ht="18" customHeight="1" x14ac:dyDescent="0.5">
      <c r="A358" s="399" t="str">
        <f t="shared" si="51"/>
        <v>85</v>
      </c>
      <c r="B358" s="493">
        <v>850014</v>
      </c>
      <c r="C358" s="573" t="s">
        <v>1084</v>
      </c>
      <c r="D358" s="506">
        <v>0</v>
      </c>
      <c r="E358" s="495">
        <v>0</v>
      </c>
      <c r="F358" s="581"/>
      <c r="G358" s="581"/>
      <c r="H358" s="581"/>
      <c r="I358" s="581"/>
      <c r="J358" s="581"/>
      <c r="K358" s="579"/>
      <c r="L358" s="579"/>
      <c r="M358" s="579"/>
      <c r="N358" s="579"/>
      <c r="O358" s="579"/>
      <c r="P358" s="579"/>
      <c r="Q358" s="579"/>
      <c r="R358" s="579"/>
      <c r="S358" s="579"/>
      <c r="T358" s="579"/>
      <c r="U358" s="579"/>
      <c r="V358" s="579"/>
      <c r="W358" s="579"/>
      <c r="X358" s="579"/>
      <c r="Y358" s="579"/>
      <c r="Z358" s="579"/>
      <c r="AA358" s="579"/>
      <c r="AB358" s="579"/>
      <c r="AC358" s="579"/>
      <c r="AD358" s="579"/>
      <c r="AE358" s="579"/>
      <c r="AF358" s="579"/>
      <c r="AG358" s="579"/>
      <c r="AH358" s="579"/>
      <c r="AI358" s="579"/>
      <c r="AJ358" s="579"/>
      <c r="AK358" s="579"/>
      <c r="AL358" s="579"/>
      <c r="AM358" s="579"/>
      <c r="AN358" s="579"/>
      <c r="AO358" s="579"/>
      <c r="AP358" s="579"/>
      <c r="AQ358" s="579"/>
      <c r="AR358" s="579"/>
      <c r="AS358" s="579"/>
      <c r="AT358" s="579"/>
      <c r="AU358" s="579"/>
      <c r="AV358" s="579"/>
      <c r="AW358" s="579"/>
      <c r="AX358" s="579"/>
      <c r="AY358" s="579"/>
      <c r="AZ358" s="579"/>
      <c r="BA358" s="579"/>
      <c r="BB358" s="579"/>
      <c r="BC358" s="579"/>
      <c r="BD358" s="579"/>
      <c r="BE358" s="579"/>
      <c r="BF358" s="579"/>
      <c r="BG358" s="579"/>
      <c r="BH358" s="579"/>
      <c r="BI358" s="579"/>
      <c r="BJ358" s="579"/>
      <c r="BK358" s="579"/>
      <c r="BL358" s="579"/>
      <c r="BM358" s="579"/>
      <c r="BN358" s="579"/>
      <c r="BO358" s="579"/>
      <c r="BP358" s="579"/>
      <c r="BQ358" s="579"/>
      <c r="BR358" s="579"/>
      <c r="BS358" s="579"/>
      <c r="BT358" s="579"/>
      <c r="BU358" s="579"/>
      <c r="BV358" s="579"/>
      <c r="BW358" s="579"/>
      <c r="BX358" s="579"/>
      <c r="BY358" s="579"/>
      <c r="BZ358" s="579"/>
      <c r="CA358" s="579"/>
      <c r="CB358" s="579"/>
      <c r="CC358" s="579"/>
      <c r="CD358" s="579"/>
      <c r="CE358" s="579"/>
      <c r="CF358" s="579"/>
      <c r="CG358" s="579"/>
      <c r="CH358" s="579"/>
      <c r="CI358" s="579"/>
      <c r="CJ358" s="579"/>
      <c r="CK358" s="579"/>
      <c r="CL358" s="579"/>
      <c r="CM358" s="579"/>
      <c r="CN358" s="579"/>
      <c r="CO358" s="579"/>
      <c r="CP358" s="579"/>
      <c r="CQ358" s="579"/>
      <c r="CR358" s="579"/>
      <c r="CS358" s="579"/>
      <c r="CT358" s="579"/>
      <c r="CU358" s="579"/>
      <c r="CV358" s="579"/>
      <c r="CW358" s="579"/>
      <c r="CX358" s="508"/>
      <c r="CY358" s="582"/>
      <c r="CZ358" s="582"/>
      <c r="DA358" s="583"/>
      <c r="DB358" s="583"/>
      <c r="DC358" s="583"/>
      <c r="DD358" s="583">
        <f>E358-D358</f>
        <v>0</v>
      </c>
      <c r="DE358" s="547"/>
      <c r="DF358" s="583"/>
      <c r="DG358" s="583"/>
      <c r="DH358" s="583"/>
      <c r="DI358" s="583"/>
      <c r="DJ358" s="584"/>
      <c r="DK358" s="501">
        <f t="shared" si="54"/>
        <v>0</v>
      </c>
      <c r="DL358" s="502">
        <f t="shared" si="55"/>
        <v>0</v>
      </c>
      <c r="DM358" s="503">
        <f>SUM(F358:DJ358)</f>
        <v>0</v>
      </c>
      <c r="DN358" s="404">
        <f t="shared" si="56"/>
        <v>0</v>
      </c>
      <c r="DO358" s="404">
        <f t="shared" si="53"/>
        <v>0</v>
      </c>
      <c r="DY358" s="504"/>
    </row>
    <row r="359" spans="1:129" ht="18" customHeight="1" x14ac:dyDescent="0.5">
      <c r="A359" s="399" t="str">
        <f t="shared" si="51"/>
        <v>85</v>
      </c>
      <c r="B359" s="493">
        <v>850099</v>
      </c>
      <c r="C359" s="586" t="s">
        <v>681</v>
      </c>
      <c r="D359" s="587">
        <v>216034365598</v>
      </c>
      <c r="E359" s="588">
        <v>0</v>
      </c>
      <c r="F359" s="581"/>
      <c r="G359" s="581"/>
      <c r="H359" s="581"/>
      <c r="I359" s="581"/>
      <c r="J359" s="581"/>
      <c r="K359" s="579"/>
      <c r="L359" s="579"/>
      <c r="M359" s="579"/>
      <c r="N359" s="579"/>
      <c r="O359" s="579"/>
      <c r="P359" s="579"/>
      <c r="Q359" s="579"/>
      <c r="R359" s="579"/>
      <c r="S359" s="579"/>
      <c r="T359" s="579"/>
      <c r="U359" s="579"/>
      <c r="V359" s="579"/>
      <c r="W359" s="579"/>
      <c r="X359" s="579"/>
      <c r="Y359" s="579"/>
      <c r="Z359" s="579"/>
      <c r="AA359" s="579"/>
      <c r="AB359" s="579"/>
      <c r="AC359" s="579"/>
      <c r="AD359" s="579"/>
      <c r="AE359" s="579"/>
      <c r="AF359" s="579"/>
      <c r="AG359" s="579"/>
      <c r="AH359" s="579"/>
      <c r="AI359" s="579"/>
      <c r="AJ359" s="579"/>
      <c r="AK359" s="579"/>
      <c r="AL359" s="579"/>
      <c r="AM359" s="579"/>
      <c r="AN359" s="579"/>
      <c r="AO359" s="579"/>
      <c r="AP359" s="579"/>
      <c r="AQ359" s="579"/>
      <c r="AR359" s="579"/>
      <c r="AS359" s="579"/>
      <c r="AT359" s="579"/>
      <c r="AU359" s="579"/>
      <c r="AV359" s="579"/>
      <c r="AW359" s="579"/>
      <c r="AX359" s="579"/>
      <c r="AY359" s="579"/>
      <c r="AZ359" s="579"/>
      <c r="BA359" s="579"/>
      <c r="BB359" s="579"/>
      <c r="BC359" s="579"/>
      <c r="BD359" s="579"/>
      <c r="BE359" s="579"/>
      <c r="BF359" s="579"/>
      <c r="BG359" s="579"/>
      <c r="BH359" s="579"/>
      <c r="BI359" s="579"/>
      <c r="BJ359" s="579"/>
      <c r="BK359" s="579"/>
      <c r="BL359" s="579"/>
      <c r="BM359" s="579"/>
      <c r="BN359" s="579"/>
      <c r="BO359" s="579"/>
      <c r="BP359" s="579"/>
      <c r="BQ359" s="579"/>
      <c r="BR359" s="579"/>
      <c r="BS359" s="579"/>
      <c r="BT359" s="579"/>
      <c r="BU359" s="579"/>
      <c r="BV359" s="579"/>
      <c r="BW359" s="579"/>
      <c r="BX359" s="579"/>
      <c r="BY359" s="579"/>
      <c r="BZ359" s="579"/>
      <c r="CA359" s="579"/>
      <c r="CB359" s="579"/>
      <c r="CC359" s="579"/>
      <c r="CD359" s="579"/>
      <c r="CE359" s="579"/>
      <c r="CF359" s="579"/>
      <c r="CG359" s="579"/>
      <c r="CH359" s="579"/>
      <c r="CI359" s="579"/>
      <c r="CJ359" s="579"/>
      <c r="CK359" s="579"/>
      <c r="CL359" s="579"/>
      <c r="CM359" s="579"/>
      <c r="CN359" s="579"/>
      <c r="CO359" s="579"/>
      <c r="CP359" s="579"/>
      <c r="CQ359" s="579"/>
      <c r="CR359" s="579"/>
      <c r="CS359" s="579"/>
      <c r="CT359" s="579"/>
      <c r="CU359" s="579"/>
      <c r="CV359" s="579"/>
      <c r="CW359" s="579"/>
      <c r="CX359" s="552"/>
      <c r="CY359" s="589"/>
      <c r="CZ359" s="590">
        <f>E359-D359</f>
        <v>-216034365598</v>
      </c>
      <c r="DA359" s="583"/>
      <c r="DB359" s="583"/>
      <c r="DC359" s="583"/>
      <c r="DD359" s="583"/>
      <c r="DE359" s="547"/>
      <c r="DF359" s="583"/>
      <c r="DG359" s="583"/>
      <c r="DH359" s="583"/>
      <c r="DI359" s="583"/>
      <c r="DJ359" s="585">
        <v>0</v>
      </c>
      <c r="DK359" s="501">
        <f t="shared" si="54"/>
        <v>-216034365598</v>
      </c>
      <c r="DL359" s="502">
        <f t="shared" si="55"/>
        <v>432068731196</v>
      </c>
      <c r="DM359" s="503">
        <f>SUM(F359:DJ359)</f>
        <v>-216034365598</v>
      </c>
      <c r="DN359" s="404">
        <f t="shared" si="56"/>
        <v>-216034365598</v>
      </c>
      <c r="DO359" s="404">
        <f t="shared" si="53"/>
        <v>432068731196</v>
      </c>
      <c r="DY359" s="504"/>
    </row>
    <row r="360" spans="1:129" ht="18" customHeight="1" x14ac:dyDescent="0.5">
      <c r="A360" s="399">
        <v>39</v>
      </c>
      <c r="B360" s="493">
        <v>390001</v>
      </c>
      <c r="C360" s="586" t="s">
        <v>1100</v>
      </c>
      <c r="D360" s="591">
        <v>130107484652341</v>
      </c>
      <c r="E360" s="588">
        <v>0</v>
      </c>
      <c r="F360" s="581"/>
      <c r="G360" s="581"/>
      <c r="H360" s="581"/>
      <c r="I360" s="581"/>
      <c r="J360" s="581"/>
      <c r="K360" s="579"/>
      <c r="L360" s="579"/>
      <c r="M360" s="579"/>
      <c r="N360" s="579"/>
      <c r="O360" s="579"/>
      <c r="P360" s="579"/>
      <c r="Q360" s="579"/>
      <c r="R360" s="579"/>
      <c r="S360" s="579"/>
      <c r="T360" s="579"/>
      <c r="U360" s="579"/>
      <c r="V360" s="579"/>
      <c r="W360" s="579"/>
      <c r="X360" s="579"/>
      <c r="Y360" s="579"/>
      <c r="Z360" s="579"/>
      <c r="AA360" s="579"/>
      <c r="AB360" s="579"/>
      <c r="AC360" s="579"/>
      <c r="AD360" s="579"/>
      <c r="AE360" s="579"/>
      <c r="AF360" s="579"/>
      <c r="AG360" s="579"/>
      <c r="AH360" s="579"/>
      <c r="AI360" s="579"/>
      <c r="AJ360" s="579"/>
      <c r="AK360" s="579"/>
      <c r="AL360" s="579"/>
      <c r="AM360" s="579"/>
      <c r="AN360" s="579"/>
      <c r="AO360" s="579"/>
      <c r="AP360" s="579"/>
      <c r="AQ360" s="579"/>
      <c r="AR360" s="579"/>
      <c r="AS360" s="579"/>
      <c r="AT360" s="579"/>
      <c r="AU360" s="579"/>
      <c r="AV360" s="579"/>
      <c r="AW360" s="579"/>
      <c r="AX360" s="579"/>
      <c r="AY360" s="579"/>
      <c r="AZ360" s="579"/>
      <c r="BA360" s="579"/>
      <c r="BB360" s="579"/>
      <c r="BC360" s="579"/>
      <c r="BD360" s="579"/>
      <c r="BE360" s="579"/>
      <c r="BF360" s="579"/>
      <c r="BG360" s="579"/>
      <c r="BH360" s="579"/>
      <c r="BI360" s="579"/>
      <c r="BJ360" s="579"/>
      <c r="BK360" s="579"/>
      <c r="BL360" s="579"/>
      <c r="BM360" s="579"/>
      <c r="BN360" s="579"/>
      <c r="BO360" s="579"/>
      <c r="BP360" s="579"/>
      <c r="BQ360" s="579"/>
      <c r="BR360" s="579"/>
      <c r="BS360" s="579"/>
      <c r="BT360" s="579"/>
      <c r="BU360" s="579"/>
      <c r="BV360" s="579"/>
      <c r="BW360" s="579"/>
      <c r="BX360" s="579"/>
      <c r="BY360" s="579"/>
      <c r="BZ360" s="579"/>
      <c r="CA360" s="579"/>
      <c r="CB360" s="579"/>
      <c r="CC360" s="579"/>
      <c r="CD360" s="579"/>
      <c r="CE360" s="579"/>
      <c r="CF360" s="579"/>
      <c r="CG360" s="579"/>
      <c r="CH360" s="579"/>
      <c r="CI360" s="579"/>
      <c r="CJ360" s="579"/>
      <c r="CK360" s="579"/>
      <c r="CL360" s="579"/>
      <c r="CM360" s="579"/>
      <c r="CN360" s="579"/>
      <c r="CO360" s="579"/>
      <c r="CP360" s="579"/>
      <c r="CQ360" s="579"/>
      <c r="CR360" s="579"/>
      <c r="CS360" s="579"/>
      <c r="CT360" s="579"/>
      <c r="CU360" s="579"/>
      <c r="CV360" s="579"/>
      <c r="CW360" s="579"/>
      <c r="CX360" s="508"/>
      <c r="CY360" s="582"/>
      <c r="CZ360" s="582"/>
      <c r="DA360" s="583"/>
      <c r="DB360" s="583"/>
      <c r="DC360" s="583"/>
      <c r="DD360" s="583"/>
      <c r="DE360" s="547"/>
      <c r="DF360" s="583"/>
      <c r="DG360" s="583"/>
      <c r="DH360" s="583"/>
      <c r="DI360" s="583"/>
      <c r="DJ360" s="584"/>
      <c r="DK360" s="501">
        <f t="shared" si="54"/>
        <v>0</v>
      </c>
      <c r="DL360" s="502">
        <f t="shared" si="55"/>
        <v>130107484652341</v>
      </c>
      <c r="DM360" s="503"/>
      <c r="DY360" s="504"/>
    </row>
    <row r="361" spans="1:129" ht="18" customHeight="1" x14ac:dyDescent="0.5">
      <c r="A361" s="399">
        <v>39</v>
      </c>
      <c r="B361" s="493">
        <v>390002</v>
      </c>
      <c r="C361" s="586" t="s">
        <v>1101</v>
      </c>
      <c r="D361" s="587">
        <v>0</v>
      </c>
      <c r="E361" s="592">
        <v>150025154083584</v>
      </c>
      <c r="F361" s="581"/>
      <c r="G361" s="581"/>
      <c r="H361" s="581"/>
      <c r="I361" s="581"/>
      <c r="J361" s="581"/>
      <c r="K361" s="579"/>
      <c r="L361" s="579"/>
      <c r="M361" s="579"/>
      <c r="N361" s="579"/>
      <c r="O361" s="579"/>
      <c r="P361" s="579"/>
      <c r="Q361" s="579"/>
      <c r="R361" s="579"/>
      <c r="S361" s="579"/>
      <c r="T361" s="579"/>
      <c r="U361" s="579"/>
      <c r="V361" s="579"/>
      <c r="W361" s="579"/>
      <c r="X361" s="579"/>
      <c r="Y361" s="579"/>
      <c r="Z361" s="579"/>
      <c r="AA361" s="579"/>
      <c r="AB361" s="579"/>
      <c r="AC361" s="579"/>
      <c r="AD361" s="579"/>
      <c r="AE361" s="579"/>
      <c r="AF361" s="579"/>
      <c r="AG361" s="579"/>
      <c r="AH361" s="579"/>
      <c r="AI361" s="579"/>
      <c r="AJ361" s="579"/>
      <c r="AK361" s="579"/>
      <c r="AL361" s="579"/>
      <c r="AM361" s="579"/>
      <c r="AN361" s="579"/>
      <c r="AO361" s="579"/>
      <c r="AP361" s="579"/>
      <c r="AQ361" s="579"/>
      <c r="AR361" s="579"/>
      <c r="AS361" s="579"/>
      <c r="AT361" s="579"/>
      <c r="AU361" s="579"/>
      <c r="AV361" s="579"/>
      <c r="AW361" s="579"/>
      <c r="AX361" s="579"/>
      <c r="AY361" s="579"/>
      <c r="AZ361" s="579"/>
      <c r="BA361" s="579"/>
      <c r="BB361" s="579"/>
      <c r="BC361" s="579"/>
      <c r="BD361" s="579"/>
      <c r="BE361" s="579"/>
      <c r="BF361" s="579"/>
      <c r="BG361" s="579"/>
      <c r="BH361" s="579"/>
      <c r="BI361" s="579"/>
      <c r="BJ361" s="579"/>
      <c r="BK361" s="579"/>
      <c r="BL361" s="579"/>
      <c r="BM361" s="579"/>
      <c r="BN361" s="579"/>
      <c r="BO361" s="579"/>
      <c r="BP361" s="579"/>
      <c r="BQ361" s="579"/>
      <c r="BR361" s="579"/>
      <c r="BS361" s="579"/>
      <c r="BT361" s="579"/>
      <c r="BU361" s="579"/>
      <c r="BV361" s="579"/>
      <c r="BW361" s="579"/>
      <c r="BX361" s="579"/>
      <c r="BY361" s="579"/>
      <c r="BZ361" s="579"/>
      <c r="CA361" s="579"/>
      <c r="CB361" s="579"/>
      <c r="CC361" s="579"/>
      <c r="CD361" s="579"/>
      <c r="CE361" s="579"/>
      <c r="CF361" s="579"/>
      <c r="CG361" s="579"/>
      <c r="CH361" s="579"/>
      <c r="CI361" s="579"/>
      <c r="CJ361" s="579"/>
      <c r="CK361" s="579"/>
      <c r="CL361" s="579"/>
      <c r="CM361" s="579"/>
      <c r="CN361" s="579"/>
      <c r="CO361" s="579"/>
      <c r="CP361" s="579"/>
      <c r="CQ361" s="579"/>
      <c r="CR361" s="579"/>
      <c r="CS361" s="579"/>
      <c r="CT361" s="579"/>
      <c r="CU361" s="579"/>
      <c r="CV361" s="579"/>
      <c r="CW361" s="579"/>
      <c r="CX361" s="508"/>
      <c r="CY361" s="582"/>
      <c r="CZ361" s="582"/>
      <c r="DA361" s="583"/>
      <c r="DB361" s="583"/>
      <c r="DC361" s="583"/>
      <c r="DD361" s="583"/>
      <c r="DE361" s="547"/>
      <c r="DF361" s="583"/>
      <c r="DG361" s="583"/>
      <c r="DH361" s="583"/>
      <c r="DI361" s="583"/>
      <c r="DJ361" s="584"/>
      <c r="DK361" s="501">
        <f t="shared" si="54"/>
        <v>0</v>
      </c>
      <c r="DL361" s="502">
        <f t="shared" si="55"/>
        <v>-150025154083584</v>
      </c>
      <c r="DM361" s="503"/>
      <c r="DY361" s="504"/>
    </row>
    <row r="362" spans="1:129" ht="18" customHeight="1" x14ac:dyDescent="0.5">
      <c r="A362" s="399">
        <v>39</v>
      </c>
      <c r="B362" s="493">
        <v>390003</v>
      </c>
      <c r="C362" s="586" t="s">
        <v>1102</v>
      </c>
      <c r="D362" s="587">
        <v>0</v>
      </c>
      <c r="E362" s="592">
        <v>88065026007</v>
      </c>
      <c r="F362" s="581"/>
      <c r="G362" s="581"/>
      <c r="H362" s="581"/>
      <c r="I362" s="581"/>
      <c r="J362" s="581"/>
      <c r="K362" s="579"/>
      <c r="L362" s="579"/>
      <c r="M362" s="579"/>
      <c r="N362" s="579"/>
      <c r="O362" s="579"/>
      <c r="P362" s="579"/>
      <c r="Q362" s="579"/>
      <c r="R362" s="579"/>
      <c r="S362" s="579"/>
      <c r="T362" s="579"/>
      <c r="U362" s="579"/>
      <c r="V362" s="579"/>
      <c r="W362" s="579"/>
      <c r="X362" s="579"/>
      <c r="Y362" s="579"/>
      <c r="Z362" s="579"/>
      <c r="AA362" s="579"/>
      <c r="AB362" s="579"/>
      <c r="AC362" s="579"/>
      <c r="AD362" s="579"/>
      <c r="AE362" s="579"/>
      <c r="AF362" s="579"/>
      <c r="AG362" s="579"/>
      <c r="AH362" s="579"/>
      <c r="AI362" s="579"/>
      <c r="AJ362" s="579"/>
      <c r="AK362" s="579"/>
      <c r="AL362" s="579"/>
      <c r="AM362" s="579"/>
      <c r="AN362" s="579"/>
      <c r="AO362" s="579"/>
      <c r="AP362" s="579"/>
      <c r="AQ362" s="579"/>
      <c r="AR362" s="579"/>
      <c r="AS362" s="579"/>
      <c r="AT362" s="579"/>
      <c r="AU362" s="579"/>
      <c r="AV362" s="579"/>
      <c r="AW362" s="579"/>
      <c r="AX362" s="579"/>
      <c r="AY362" s="579"/>
      <c r="AZ362" s="579"/>
      <c r="BA362" s="579"/>
      <c r="BB362" s="579"/>
      <c r="BC362" s="579"/>
      <c r="BD362" s="579"/>
      <c r="BE362" s="579"/>
      <c r="BF362" s="579"/>
      <c r="BG362" s="579"/>
      <c r="BH362" s="579"/>
      <c r="BI362" s="579"/>
      <c r="BJ362" s="579"/>
      <c r="BK362" s="579"/>
      <c r="BL362" s="579"/>
      <c r="BM362" s="579"/>
      <c r="BN362" s="579"/>
      <c r="BO362" s="579"/>
      <c r="BP362" s="579"/>
      <c r="BQ362" s="579"/>
      <c r="BR362" s="579"/>
      <c r="BS362" s="579"/>
      <c r="BT362" s="579"/>
      <c r="BU362" s="579"/>
      <c r="BV362" s="579"/>
      <c r="BW362" s="579"/>
      <c r="BX362" s="579"/>
      <c r="BY362" s="579"/>
      <c r="BZ362" s="579"/>
      <c r="CA362" s="579"/>
      <c r="CB362" s="579"/>
      <c r="CC362" s="579"/>
      <c r="CD362" s="579"/>
      <c r="CE362" s="579"/>
      <c r="CF362" s="579"/>
      <c r="CG362" s="579"/>
      <c r="CH362" s="579"/>
      <c r="CI362" s="579"/>
      <c r="CJ362" s="579"/>
      <c r="CK362" s="579"/>
      <c r="CL362" s="579"/>
      <c r="CM362" s="579"/>
      <c r="CN362" s="579"/>
      <c r="CO362" s="579"/>
      <c r="CP362" s="579"/>
      <c r="CQ362" s="579"/>
      <c r="CR362" s="579"/>
      <c r="CS362" s="579"/>
      <c r="CT362" s="579"/>
      <c r="CU362" s="579"/>
      <c r="CV362" s="579"/>
      <c r="CW362" s="579"/>
      <c r="CX362" s="508"/>
      <c r="CY362" s="582"/>
      <c r="CZ362" s="582"/>
      <c r="DA362" s="583"/>
      <c r="DB362" s="583"/>
      <c r="DC362" s="583"/>
      <c r="DD362" s="583"/>
      <c r="DE362" s="547"/>
      <c r="DF362" s="583"/>
      <c r="DG362" s="583"/>
      <c r="DH362" s="583"/>
      <c r="DI362" s="583"/>
      <c r="DJ362" s="584"/>
      <c r="DK362" s="501">
        <f t="shared" si="54"/>
        <v>0</v>
      </c>
      <c r="DL362" s="502">
        <f t="shared" si="55"/>
        <v>-88065026007</v>
      </c>
      <c r="DM362" s="503"/>
      <c r="DY362" s="504"/>
    </row>
    <row r="363" spans="1:129" ht="18" customHeight="1" x14ac:dyDescent="0.5">
      <c r="A363" s="399">
        <v>39</v>
      </c>
      <c r="B363" s="493">
        <v>390004</v>
      </c>
      <c r="C363" s="586" t="s">
        <v>1103</v>
      </c>
      <c r="D363" s="591">
        <v>9848334396347</v>
      </c>
      <c r="E363" s="588">
        <v>0</v>
      </c>
      <c r="F363" s="581"/>
      <c r="G363" s="581"/>
      <c r="H363" s="581"/>
      <c r="I363" s="581"/>
      <c r="J363" s="581"/>
      <c r="K363" s="579"/>
      <c r="L363" s="579"/>
      <c r="M363" s="579"/>
      <c r="N363" s="579"/>
      <c r="O363" s="579"/>
      <c r="P363" s="579"/>
      <c r="Q363" s="579"/>
      <c r="R363" s="579"/>
      <c r="S363" s="579"/>
      <c r="T363" s="579"/>
      <c r="U363" s="579"/>
      <c r="V363" s="579"/>
      <c r="W363" s="579"/>
      <c r="X363" s="579"/>
      <c r="Y363" s="579"/>
      <c r="Z363" s="579"/>
      <c r="AA363" s="579"/>
      <c r="AB363" s="579"/>
      <c r="AC363" s="579"/>
      <c r="AD363" s="579"/>
      <c r="AE363" s="579"/>
      <c r="AF363" s="579"/>
      <c r="AG363" s="579"/>
      <c r="AH363" s="579"/>
      <c r="AI363" s="579"/>
      <c r="AJ363" s="579"/>
      <c r="AK363" s="579"/>
      <c r="AL363" s="579"/>
      <c r="AM363" s="579"/>
      <c r="AN363" s="579"/>
      <c r="AO363" s="579"/>
      <c r="AP363" s="579"/>
      <c r="AQ363" s="579"/>
      <c r="AR363" s="579"/>
      <c r="AS363" s="579"/>
      <c r="AT363" s="579"/>
      <c r="AU363" s="579"/>
      <c r="AV363" s="579"/>
      <c r="AW363" s="579"/>
      <c r="AX363" s="579"/>
      <c r="AY363" s="579"/>
      <c r="AZ363" s="579"/>
      <c r="BA363" s="579"/>
      <c r="BB363" s="579"/>
      <c r="BC363" s="579"/>
      <c r="BD363" s="579"/>
      <c r="BE363" s="579"/>
      <c r="BF363" s="579"/>
      <c r="BG363" s="579"/>
      <c r="BH363" s="579"/>
      <c r="BI363" s="579"/>
      <c r="BJ363" s="579"/>
      <c r="BK363" s="579"/>
      <c r="BL363" s="579"/>
      <c r="BM363" s="579"/>
      <c r="BN363" s="579"/>
      <c r="BO363" s="579"/>
      <c r="BP363" s="579"/>
      <c r="BQ363" s="579"/>
      <c r="BR363" s="579"/>
      <c r="BS363" s="579"/>
      <c r="BT363" s="579"/>
      <c r="BU363" s="579"/>
      <c r="BV363" s="579"/>
      <c r="BW363" s="579"/>
      <c r="BX363" s="579"/>
      <c r="BY363" s="579"/>
      <c r="BZ363" s="579"/>
      <c r="CA363" s="579"/>
      <c r="CB363" s="579"/>
      <c r="CC363" s="579"/>
      <c r="CD363" s="579"/>
      <c r="CE363" s="579"/>
      <c r="CF363" s="579"/>
      <c r="CG363" s="579"/>
      <c r="CH363" s="579"/>
      <c r="CI363" s="579"/>
      <c r="CJ363" s="579"/>
      <c r="CK363" s="579"/>
      <c r="CL363" s="579"/>
      <c r="CM363" s="579"/>
      <c r="CN363" s="579"/>
      <c r="CO363" s="579"/>
      <c r="CP363" s="579"/>
      <c r="CQ363" s="579"/>
      <c r="CR363" s="579"/>
      <c r="CS363" s="579"/>
      <c r="CT363" s="579"/>
      <c r="CU363" s="579"/>
      <c r="CV363" s="579"/>
      <c r="CW363" s="579"/>
      <c r="CX363" s="508"/>
      <c r="CY363" s="582"/>
      <c r="CZ363" s="582"/>
      <c r="DA363" s="583"/>
      <c r="DB363" s="583"/>
      <c r="DC363" s="583"/>
      <c r="DD363" s="583"/>
      <c r="DE363" s="547"/>
      <c r="DF363" s="583"/>
      <c r="DG363" s="583"/>
      <c r="DH363" s="583"/>
      <c r="DI363" s="583"/>
      <c r="DJ363" s="584"/>
      <c r="DK363" s="501">
        <f t="shared" si="54"/>
        <v>0</v>
      </c>
      <c r="DL363" s="502">
        <f t="shared" si="55"/>
        <v>9848334396347</v>
      </c>
      <c r="DM363" s="503"/>
      <c r="DY363" s="504"/>
    </row>
    <row r="364" spans="1:129" ht="18" customHeight="1" x14ac:dyDescent="0.5">
      <c r="A364" s="399">
        <v>39</v>
      </c>
      <c r="B364" s="493">
        <v>390005</v>
      </c>
      <c r="C364" s="586" t="s">
        <v>1104</v>
      </c>
      <c r="D364" s="587">
        <v>0</v>
      </c>
      <c r="E364" s="592">
        <v>2209380933238</v>
      </c>
      <c r="F364" s="581"/>
      <c r="G364" s="581"/>
      <c r="H364" s="581"/>
      <c r="I364" s="581"/>
      <c r="J364" s="581"/>
      <c r="K364" s="579"/>
      <c r="L364" s="579"/>
      <c r="M364" s="579"/>
      <c r="N364" s="579"/>
      <c r="O364" s="579"/>
      <c r="P364" s="579"/>
      <c r="Q364" s="579"/>
      <c r="R364" s="579"/>
      <c r="S364" s="579"/>
      <c r="T364" s="579"/>
      <c r="U364" s="579"/>
      <c r="V364" s="579"/>
      <c r="W364" s="579"/>
      <c r="X364" s="579"/>
      <c r="Y364" s="579"/>
      <c r="Z364" s="579"/>
      <c r="AA364" s="579"/>
      <c r="AB364" s="579"/>
      <c r="AC364" s="579"/>
      <c r="AD364" s="579"/>
      <c r="AE364" s="579"/>
      <c r="AF364" s="579"/>
      <c r="AG364" s="579"/>
      <c r="AH364" s="579"/>
      <c r="AI364" s="579"/>
      <c r="AJ364" s="579"/>
      <c r="AK364" s="579"/>
      <c r="AL364" s="579"/>
      <c r="AM364" s="579"/>
      <c r="AN364" s="579"/>
      <c r="AO364" s="579"/>
      <c r="AP364" s="579"/>
      <c r="AQ364" s="579"/>
      <c r="AR364" s="579"/>
      <c r="AS364" s="579"/>
      <c r="AT364" s="579"/>
      <c r="AU364" s="579"/>
      <c r="AV364" s="579"/>
      <c r="AW364" s="579"/>
      <c r="AX364" s="579"/>
      <c r="AY364" s="579"/>
      <c r="AZ364" s="579"/>
      <c r="BA364" s="579"/>
      <c r="BB364" s="579"/>
      <c r="BC364" s="579"/>
      <c r="BD364" s="579"/>
      <c r="BE364" s="579"/>
      <c r="BF364" s="579"/>
      <c r="BG364" s="579"/>
      <c r="BH364" s="579"/>
      <c r="BI364" s="579"/>
      <c r="BJ364" s="579"/>
      <c r="BK364" s="579"/>
      <c r="BL364" s="579"/>
      <c r="BM364" s="579"/>
      <c r="BN364" s="579"/>
      <c r="BO364" s="579"/>
      <c r="BP364" s="579"/>
      <c r="BQ364" s="579"/>
      <c r="BR364" s="579"/>
      <c r="BS364" s="579"/>
      <c r="BT364" s="579"/>
      <c r="BU364" s="579"/>
      <c r="BV364" s="579"/>
      <c r="BW364" s="579"/>
      <c r="BX364" s="579"/>
      <c r="BY364" s="579"/>
      <c r="BZ364" s="579"/>
      <c r="CA364" s="579"/>
      <c r="CB364" s="579"/>
      <c r="CC364" s="579"/>
      <c r="CD364" s="579"/>
      <c r="CE364" s="579"/>
      <c r="CF364" s="579"/>
      <c r="CG364" s="579"/>
      <c r="CH364" s="579"/>
      <c r="CI364" s="579"/>
      <c r="CJ364" s="579"/>
      <c r="CK364" s="579"/>
      <c r="CL364" s="579"/>
      <c r="CM364" s="579"/>
      <c r="CN364" s="579"/>
      <c r="CO364" s="579"/>
      <c r="CP364" s="579"/>
      <c r="CQ364" s="579"/>
      <c r="CR364" s="579"/>
      <c r="CS364" s="579"/>
      <c r="CT364" s="579"/>
      <c r="CU364" s="579"/>
      <c r="CV364" s="579"/>
      <c r="CW364" s="579"/>
      <c r="CX364" s="508"/>
      <c r="CY364" s="582"/>
      <c r="CZ364" s="582"/>
      <c r="DA364" s="583"/>
      <c r="DB364" s="583"/>
      <c r="DC364" s="583"/>
      <c r="DD364" s="583"/>
      <c r="DE364" s="547"/>
      <c r="DF364" s="583"/>
      <c r="DG364" s="583"/>
      <c r="DH364" s="583"/>
      <c r="DI364" s="583"/>
      <c r="DJ364" s="584"/>
      <c r="DK364" s="501">
        <f t="shared" si="54"/>
        <v>0</v>
      </c>
      <c r="DL364" s="502">
        <f t="shared" si="55"/>
        <v>-2209380933238</v>
      </c>
      <c r="DM364" s="503"/>
      <c r="DY364" s="504"/>
    </row>
    <row r="365" spans="1:129" ht="18" customHeight="1" x14ac:dyDescent="0.5">
      <c r="A365" s="399">
        <v>39</v>
      </c>
      <c r="B365" s="493">
        <v>390006</v>
      </c>
      <c r="C365" s="586" t="s">
        <v>1105</v>
      </c>
      <c r="D365" s="591">
        <v>29717598295</v>
      </c>
      <c r="E365" s="588">
        <v>0</v>
      </c>
      <c r="F365" s="581"/>
      <c r="G365" s="581"/>
      <c r="H365" s="581"/>
      <c r="I365" s="581"/>
      <c r="J365" s="581"/>
      <c r="K365" s="579"/>
      <c r="L365" s="579"/>
      <c r="M365" s="579"/>
      <c r="N365" s="579"/>
      <c r="O365" s="579"/>
      <c r="P365" s="579"/>
      <c r="Q365" s="579"/>
      <c r="R365" s="579"/>
      <c r="S365" s="579"/>
      <c r="T365" s="579"/>
      <c r="U365" s="579"/>
      <c r="V365" s="579"/>
      <c r="W365" s="579"/>
      <c r="X365" s="579"/>
      <c r="Y365" s="579"/>
      <c r="Z365" s="579"/>
      <c r="AA365" s="579"/>
      <c r="AB365" s="579"/>
      <c r="AC365" s="579"/>
      <c r="AD365" s="579"/>
      <c r="AE365" s="579"/>
      <c r="AF365" s="579"/>
      <c r="AG365" s="579"/>
      <c r="AH365" s="579"/>
      <c r="AI365" s="579"/>
      <c r="AJ365" s="579"/>
      <c r="AK365" s="579"/>
      <c r="AL365" s="579"/>
      <c r="AM365" s="579"/>
      <c r="AN365" s="579"/>
      <c r="AO365" s="579"/>
      <c r="AP365" s="579"/>
      <c r="AQ365" s="579"/>
      <c r="AR365" s="579"/>
      <c r="AS365" s="579"/>
      <c r="AT365" s="579"/>
      <c r="AU365" s="579"/>
      <c r="AV365" s="579"/>
      <c r="AW365" s="579"/>
      <c r="AX365" s="579"/>
      <c r="AY365" s="579"/>
      <c r="AZ365" s="579"/>
      <c r="BA365" s="579"/>
      <c r="BB365" s="579"/>
      <c r="BC365" s="579"/>
      <c r="BD365" s="579"/>
      <c r="BE365" s="579"/>
      <c r="BF365" s="579"/>
      <c r="BG365" s="579"/>
      <c r="BH365" s="579"/>
      <c r="BI365" s="579"/>
      <c r="BJ365" s="579"/>
      <c r="BK365" s="579"/>
      <c r="BL365" s="579"/>
      <c r="BM365" s="579"/>
      <c r="BN365" s="579"/>
      <c r="BO365" s="579"/>
      <c r="BP365" s="579"/>
      <c r="BQ365" s="579"/>
      <c r="BR365" s="579"/>
      <c r="BS365" s="579"/>
      <c r="BT365" s="579"/>
      <c r="BU365" s="579"/>
      <c r="BV365" s="579"/>
      <c r="BW365" s="579"/>
      <c r="BX365" s="579"/>
      <c r="BY365" s="579"/>
      <c r="BZ365" s="579"/>
      <c r="CA365" s="579"/>
      <c r="CB365" s="579"/>
      <c r="CC365" s="579"/>
      <c r="CD365" s="579"/>
      <c r="CE365" s="579"/>
      <c r="CF365" s="579"/>
      <c r="CG365" s="579"/>
      <c r="CH365" s="579"/>
      <c r="CI365" s="579"/>
      <c r="CJ365" s="579"/>
      <c r="CK365" s="579"/>
      <c r="CL365" s="579"/>
      <c r="CM365" s="579"/>
      <c r="CN365" s="579"/>
      <c r="CO365" s="579"/>
      <c r="CP365" s="579"/>
      <c r="CQ365" s="579"/>
      <c r="CR365" s="579"/>
      <c r="CS365" s="579"/>
      <c r="CT365" s="579"/>
      <c r="CU365" s="579"/>
      <c r="CV365" s="579"/>
      <c r="CW365" s="579"/>
      <c r="CX365" s="508"/>
      <c r="CY365" s="582"/>
      <c r="CZ365" s="582"/>
      <c r="DA365" s="583"/>
      <c r="DB365" s="583"/>
      <c r="DC365" s="583"/>
      <c r="DD365" s="583"/>
      <c r="DE365" s="547"/>
      <c r="DF365" s="583"/>
      <c r="DG365" s="583"/>
      <c r="DH365" s="583"/>
      <c r="DI365" s="583"/>
      <c r="DJ365" s="584"/>
      <c r="DK365" s="501">
        <f t="shared" si="54"/>
        <v>0</v>
      </c>
      <c r="DL365" s="502">
        <f t="shared" si="55"/>
        <v>29717598295</v>
      </c>
      <c r="DM365" s="503"/>
      <c r="DY365" s="504"/>
    </row>
    <row r="366" spans="1:129" ht="18" customHeight="1" x14ac:dyDescent="0.5">
      <c r="A366" s="399">
        <v>39</v>
      </c>
      <c r="B366" s="493">
        <v>390099</v>
      </c>
      <c r="C366" s="586" t="s">
        <v>1106</v>
      </c>
      <c r="D366" s="587">
        <v>0</v>
      </c>
      <c r="E366" s="592">
        <v>3638129622940</v>
      </c>
      <c r="F366" s="581"/>
      <c r="G366" s="581"/>
      <c r="H366" s="581"/>
      <c r="I366" s="581"/>
      <c r="J366" s="581"/>
      <c r="K366" s="579"/>
      <c r="L366" s="579"/>
      <c r="M366" s="579"/>
      <c r="N366" s="579"/>
      <c r="O366" s="579"/>
      <c r="P366" s="579"/>
      <c r="Q366" s="579"/>
      <c r="R366" s="579"/>
      <c r="S366" s="579"/>
      <c r="T366" s="579"/>
      <c r="U366" s="579"/>
      <c r="V366" s="579"/>
      <c r="W366" s="579"/>
      <c r="X366" s="579"/>
      <c r="Y366" s="579"/>
      <c r="Z366" s="579"/>
      <c r="AA366" s="579"/>
      <c r="AB366" s="579"/>
      <c r="AC366" s="579"/>
      <c r="AD366" s="579"/>
      <c r="AE366" s="579"/>
      <c r="AF366" s="579"/>
      <c r="AG366" s="579"/>
      <c r="AH366" s="579"/>
      <c r="AI366" s="579"/>
      <c r="AJ366" s="579"/>
      <c r="AK366" s="579"/>
      <c r="AL366" s="579"/>
      <c r="AM366" s="579"/>
      <c r="AN366" s="579"/>
      <c r="AO366" s="579"/>
      <c r="AP366" s="579"/>
      <c r="AQ366" s="579"/>
      <c r="AR366" s="579"/>
      <c r="AS366" s="579"/>
      <c r="AT366" s="579"/>
      <c r="AU366" s="579"/>
      <c r="AV366" s="579"/>
      <c r="AW366" s="579"/>
      <c r="AX366" s="579"/>
      <c r="AY366" s="579"/>
      <c r="AZ366" s="579"/>
      <c r="BA366" s="579"/>
      <c r="BB366" s="579"/>
      <c r="BC366" s="579"/>
      <c r="BD366" s="579"/>
      <c r="BE366" s="579"/>
      <c r="BF366" s="579"/>
      <c r="BG366" s="579"/>
      <c r="BH366" s="579"/>
      <c r="BI366" s="579"/>
      <c r="BJ366" s="579"/>
      <c r="BK366" s="579"/>
      <c r="BL366" s="579"/>
      <c r="BM366" s="579"/>
      <c r="BN366" s="579"/>
      <c r="BO366" s="579"/>
      <c r="BP366" s="579"/>
      <c r="BQ366" s="579"/>
      <c r="BR366" s="579"/>
      <c r="BS366" s="579"/>
      <c r="BT366" s="579"/>
      <c r="BU366" s="579"/>
      <c r="BV366" s="579"/>
      <c r="BW366" s="579"/>
      <c r="BX366" s="579"/>
      <c r="BY366" s="579"/>
      <c r="BZ366" s="579"/>
      <c r="CA366" s="579"/>
      <c r="CB366" s="579"/>
      <c r="CC366" s="579"/>
      <c r="CD366" s="579"/>
      <c r="CE366" s="579"/>
      <c r="CF366" s="579"/>
      <c r="CG366" s="579"/>
      <c r="CH366" s="579"/>
      <c r="CI366" s="579"/>
      <c r="CJ366" s="579"/>
      <c r="CK366" s="579"/>
      <c r="CL366" s="579"/>
      <c r="CM366" s="579"/>
      <c r="CN366" s="579"/>
      <c r="CO366" s="579"/>
      <c r="CP366" s="579"/>
      <c r="CQ366" s="579"/>
      <c r="CR366" s="579"/>
      <c r="CS366" s="579"/>
      <c r="CT366" s="579"/>
      <c r="CU366" s="579"/>
      <c r="CV366" s="579"/>
      <c r="CW366" s="579"/>
      <c r="CX366" s="508"/>
      <c r="CY366" s="582"/>
      <c r="CZ366" s="582"/>
      <c r="DA366" s="583"/>
      <c r="DB366" s="583"/>
      <c r="DC366" s="583"/>
      <c r="DD366" s="583"/>
      <c r="DE366" s="547"/>
      <c r="DF366" s="583"/>
      <c r="DG366" s="583"/>
      <c r="DH366" s="583"/>
      <c r="DI366" s="583"/>
      <c r="DJ366" s="584"/>
      <c r="DK366" s="501">
        <f t="shared" si="54"/>
        <v>0</v>
      </c>
      <c r="DL366" s="502">
        <f t="shared" si="55"/>
        <v>-3638129622940</v>
      </c>
      <c r="DM366" s="503"/>
      <c r="DY366" s="504"/>
    </row>
    <row r="367" spans="1:129" ht="18" customHeight="1" x14ac:dyDescent="0.5">
      <c r="A367" s="399">
        <v>39</v>
      </c>
      <c r="B367" s="493">
        <v>390101</v>
      </c>
      <c r="C367" s="586" t="s">
        <v>1107</v>
      </c>
      <c r="D367" s="587">
        <v>0</v>
      </c>
      <c r="E367" s="592">
        <v>130107484652341</v>
      </c>
      <c r="F367" s="581"/>
      <c r="G367" s="581"/>
      <c r="H367" s="581"/>
      <c r="I367" s="581"/>
      <c r="J367" s="581"/>
      <c r="K367" s="579"/>
      <c r="L367" s="579"/>
      <c r="M367" s="579"/>
      <c r="N367" s="579"/>
      <c r="O367" s="579"/>
      <c r="P367" s="579"/>
      <c r="Q367" s="579"/>
      <c r="R367" s="579"/>
      <c r="S367" s="579"/>
      <c r="T367" s="579"/>
      <c r="U367" s="579"/>
      <c r="V367" s="579"/>
      <c r="W367" s="579"/>
      <c r="X367" s="579"/>
      <c r="Y367" s="579"/>
      <c r="Z367" s="579"/>
      <c r="AA367" s="579"/>
      <c r="AB367" s="579"/>
      <c r="AC367" s="579"/>
      <c r="AD367" s="579"/>
      <c r="AE367" s="579"/>
      <c r="AF367" s="579"/>
      <c r="AG367" s="579"/>
      <c r="AH367" s="579"/>
      <c r="AI367" s="579"/>
      <c r="AJ367" s="579"/>
      <c r="AK367" s="579"/>
      <c r="AL367" s="579"/>
      <c r="AM367" s="579"/>
      <c r="AN367" s="579"/>
      <c r="AO367" s="579"/>
      <c r="AP367" s="579"/>
      <c r="AQ367" s="579"/>
      <c r="AR367" s="579"/>
      <c r="AS367" s="579"/>
      <c r="AT367" s="579"/>
      <c r="AU367" s="579"/>
      <c r="AV367" s="579"/>
      <c r="AW367" s="579"/>
      <c r="AX367" s="579"/>
      <c r="AY367" s="579"/>
      <c r="AZ367" s="579"/>
      <c r="BA367" s="579"/>
      <c r="BB367" s="579"/>
      <c r="BC367" s="579"/>
      <c r="BD367" s="579"/>
      <c r="BE367" s="579"/>
      <c r="BF367" s="579"/>
      <c r="BG367" s="579"/>
      <c r="BH367" s="579"/>
      <c r="BI367" s="579"/>
      <c r="BJ367" s="579"/>
      <c r="BK367" s="579"/>
      <c r="BL367" s="579"/>
      <c r="BM367" s="579"/>
      <c r="BN367" s="579"/>
      <c r="BO367" s="579"/>
      <c r="BP367" s="579"/>
      <c r="BQ367" s="579"/>
      <c r="BR367" s="579"/>
      <c r="BS367" s="579"/>
      <c r="BT367" s="579"/>
      <c r="BU367" s="579"/>
      <c r="BV367" s="579"/>
      <c r="BW367" s="579"/>
      <c r="BX367" s="579"/>
      <c r="BY367" s="579"/>
      <c r="BZ367" s="579"/>
      <c r="CA367" s="579"/>
      <c r="CB367" s="579"/>
      <c r="CC367" s="579"/>
      <c r="CD367" s="579"/>
      <c r="CE367" s="579"/>
      <c r="CF367" s="579"/>
      <c r="CG367" s="579"/>
      <c r="CH367" s="579"/>
      <c r="CI367" s="579"/>
      <c r="CJ367" s="579"/>
      <c r="CK367" s="579"/>
      <c r="CL367" s="579"/>
      <c r="CM367" s="579"/>
      <c r="CN367" s="579"/>
      <c r="CO367" s="579"/>
      <c r="CP367" s="579"/>
      <c r="CQ367" s="579"/>
      <c r="CR367" s="579"/>
      <c r="CS367" s="579"/>
      <c r="CT367" s="579"/>
      <c r="CU367" s="579"/>
      <c r="CV367" s="579"/>
      <c r="CW367" s="579"/>
      <c r="CX367" s="508"/>
      <c r="CY367" s="582"/>
      <c r="CZ367" s="582"/>
      <c r="DA367" s="583"/>
      <c r="DB367" s="583"/>
      <c r="DC367" s="583"/>
      <c r="DD367" s="583"/>
      <c r="DE367" s="547"/>
      <c r="DF367" s="583"/>
      <c r="DG367" s="583"/>
      <c r="DH367" s="583"/>
      <c r="DI367" s="583"/>
      <c r="DJ367" s="584"/>
      <c r="DK367" s="501">
        <f t="shared" si="54"/>
        <v>0</v>
      </c>
      <c r="DL367" s="502">
        <f t="shared" si="55"/>
        <v>-130107484652341</v>
      </c>
      <c r="DM367" s="503"/>
      <c r="DY367" s="504"/>
    </row>
    <row r="368" spans="1:129" ht="18" customHeight="1" x14ac:dyDescent="0.5">
      <c r="A368" s="399">
        <v>39</v>
      </c>
      <c r="B368" s="493">
        <v>390102</v>
      </c>
      <c r="C368" s="586" t="s">
        <v>1108</v>
      </c>
      <c r="D368" s="591">
        <v>150025154083584</v>
      </c>
      <c r="E368" s="588">
        <v>0</v>
      </c>
      <c r="F368" s="581"/>
      <c r="G368" s="581"/>
      <c r="H368" s="581"/>
      <c r="I368" s="581"/>
      <c r="J368" s="581"/>
      <c r="K368" s="579"/>
      <c r="L368" s="579"/>
      <c r="M368" s="579"/>
      <c r="N368" s="579"/>
      <c r="O368" s="579"/>
      <c r="P368" s="579"/>
      <c r="Q368" s="579"/>
      <c r="R368" s="579"/>
      <c r="S368" s="579"/>
      <c r="T368" s="579"/>
      <c r="U368" s="579"/>
      <c r="V368" s="579"/>
      <c r="W368" s="579"/>
      <c r="X368" s="579"/>
      <c r="Y368" s="579"/>
      <c r="Z368" s="579"/>
      <c r="AA368" s="579"/>
      <c r="AB368" s="579"/>
      <c r="AC368" s="579"/>
      <c r="AD368" s="579"/>
      <c r="AE368" s="579"/>
      <c r="AF368" s="579"/>
      <c r="AG368" s="579"/>
      <c r="AH368" s="579"/>
      <c r="AI368" s="579"/>
      <c r="AJ368" s="579"/>
      <c r="AK368" s="579"/>
      <c r="AL368" s="579"/>
      <c r="AM368" s="579"/>
      <c r="AN368" s="579"/>
      <c r="AO368" s="579"/>
      <c r="AP368" s="579"/>
      <c r="AQ368" s="579"/>
      <c r="AR368" s="579"/>
      <c r="AS368" s="579"/>
      <c r="AT368" s="579"/>
      <c r="AU368" s="579"/>
      <c r="AV368" s="579"/>
      <c r="AW368" s="579"/>
      <c r="AX368" s="579"/>
      <c r="AY368" s="579"/>
      <c r="AZ368" s="579"/>
      <c r="BA368" s="579"/>
      <c r="BB368" s="579"/>
      <c r="BC368" s="579"/>
      <c r="BD368" s="579"/>
      <c r="BE368" s="579"/>
      <c r="BF368" s="579"/>
      <c r="BG368" s="579"/>
      <c r="BH368" s="579"/>
      <c r="BI368" s="579"/>
      <c r="BJ368" s="579"/>
      <c r="BK368" s="579"/>
      <c r="BL368" s="579"/>
      <c r="BM368" s="579"/>
      <c r="BN368" s="579"/>
      <c r="BO368" s="579"/>
      <c r="BP368" s="579"/>
      <c r="BQ368" s="579"/>
      <c r="BR368" s="579"/>
      <c r="BS368" s="579"/>
      <c r="BT368" s="579"/>
      <c r="BU368" s="579"/>
      <c r="BV368" s="579"/>
      <c r="BW368" s="579"/>
      <c r="BX368" s="579"/>
      <c r="BY368" s="579"/>
      <c r="BZ368" s="579"/>
      <c r="CA368" s="579"/>
      <c r="CB368" s="579"/>
      <c r="CC368" s="579"/>
      <c r="CD368" s="579"/>
      <c r="CE368" s="579"/>
      <c r="CF368" s="579"/>
      <c r="CG368" s="579"/>
      <c r="CH368" s="579"/>
      <c r="CI368" s="579"/>
      <c r="CJ368" s="579"/>
      <c r="CK368" s="579"/>
      <c r="CL368" s="579"/>
      <c r="CM368" s="579"/>
      <c r="CN368" s="579"/>
      <c r="CO368" s="579"/>
      <c r="CP368" s="579"/>
      <c r="CQ368" s="579"/>
      <c r="CR368" s="579"/>
      <c r="CS368" s="579"/>
      <c r="CT368" s="579"/>
      <c r="CU368" s="579"/>
      <c r="CV368" s="579"/>
      <c r="CW368" s="579"/>
      <c r="CX368" s="508"/>
      <c r="CY368" s="582"/>
      <c r="CZ368" s="582"/>
      <c r="DA368" s="583"/>
      <c r="DB368" s="583"/>
      <c r="DC368" s="583"/>
      <c r="DD368" s="583"/>
      <c r="DE368" s="547"/>
      <c r="DF368" s="583"/>
      <c r="DG368" s="583"/>
      <c r="DH368" s="583"/>
      <c r="DI368" s="583"/>
      <c r="DJ368" s="584"/>
      <c r="DK368" s="501">
        <f t="shared" si="54"/>
        <v>0</v>
      </c>
      <c r="DL368" s="502">
        <f t="shared" si="55"/>
        <v>150025154083584</v>
      </c>
      <c r="DM368" s="503"/>
      <c r="DY368" s="504"/>
    </row>
    <row r="369" spans="1:129" ht="18" customHeight="1" x14ac:dyDescent="0.5">
      <c r="A369" s="399">
        <v>39</v>
      </c>
      <c r="B369" s="493">
        <v>390103</v>
      </c>
      <c r="C369" s="586" t="s">
        <v>1109</v>
      </c>
      <c r="D369" s="591">
        <v>88065026007</v>
      </c>
      <c r="E369" s="588">
        <v>0</v>
      </c>
      <c r="F369" s="581"/>
      <c r="G369" s="581"/>
      <c r="H369" s="581"/>
      <c r="I369" s="581"/>
      <c r="J369" s="581"/>
      <c r="K369" s="579"/>
      <c r="L369" s="579"/>
      <c r="M369" s="579"/>
      <c r="N369" s="579"/>
      <c r="O369" s="579"/>
      <c r="P369" s="579"/>
      <c r="Q369" s="579"/>
      <c r="R369" s="579"/>
      <c r="S369" s="579"/>
      <c r="T369" s="579"/>
      <c r="U369" s="579"/>
      <c r="V369" s="579"/>
      <c r="W369" s="579"/>
      <c r="X369" s="579"/>
      <c r="Y369" s="579"/>
      <c r="Z369" s="579"/>
      <c r="AA369" s="579"/>
      <c r="AB369" s="579"/>
      <c r="AC369" s="579"/>
      <c r="AD369" s="579"/>
      <c r="AE369" s="579"/>
      <c r="AF369" s="579"/>
      <c r="AG369" s="579"/>
      <c r="AH369" s="579"/>
      <c r="AI369" s="579"/>
      <c r="AJ369" s="579"/>
      <c r="AK369" s="579"/>
      <c r="AL369" s="579"/>
      <c r="AM369" s="579"/>
      <c r="AN369" s="579"/>
      <c r="AO369" s="579"/>
      <c r="AP369" s="579"/>
      <c r="AQ369" s="579"/>
      <c r="AR369" s="579"/>
      <c r="AS369" s="579"/>
      <c r="AT369" s="579"/>
      <c r="AU369" s="579"/>
      <c r="AV369" s="579"/>
      <c r="AW369" s="579"/>
      <c r="AX369" s="579"/>
      <c r="AY369" s="579"/>
      <c r="AZ369" s="579"/>
      <c r="BA369" s="579"/>
      <c r="BB369" s="579"/>
      <c r="BC369" s="579"/>
      <c r="BD369" s="579"/>
      <c r="BE369" s="579"/>
      <c r="BF369" s="579"/>
      <c r="BG369" s="579"/>
      <c r="BH369" s="579"/>
      <c r="BI369" s="579"/>
      <c r="BJ369" s="579"/>
      <c r="BK369" s="579"/>
      <c r="BL369" s="579"/>
      <c r="BM369" s="579"/>
      <c r="BN369" s="579"/>
      <c r="BO369" s="579"/>
      <c r="BP369" s="579"/>
      <c r="BQ369" s="579"/>
      <c r="BR369" s="579"/>
      <c r="BS369" s="579"/>
      <c r="BT369" s="579"/>
      <c r="BU369" s="579"/>
      <c r="BV369" s="579"/>
      <c r="BW369" s="579"/>
      <c r="BX369" s="579"/>
      <c r="BY369" s="579"/>
      <c r="BZ369" s="579"/>
      <c r="CA369" s="579"/>
      <c r="CB369" s="579"/>
      <c r="CC369" s="579"/>
      <c r="CD369" s="579"/>
      <c r="CE369" s="579"/>
      <c r="CF369" s="579"/>
      <c r="CG369" s="579"/>
      <c r="CH369" s="579"/>
      <c r="CI369" s="579"/>
      <c r="CJ369" s="579"/>
      <c r="CK369" s="579"/>
      <c r="CL369" s="579"/>
      <c r="CM369" s="579"/>
      <c r="CN369" s="579"/>
      <c r="CO369" s="579"/>
      <c r="CP369" s="579"/>
      <c r="CQ369" s="579"/>
      <c r="CR369" s="579"/>
      <c r="CS369" s="579"/>
      <c r="CT369" s="579"/>
      <c r="CU369" s="579"/>
      <c r="CV369" s="579"/>
      <c r="CW369" s="579"/>
      <c r="CX369" s="508"/>
      <c r="CY369" s="582"/>
      <c r="CZ369" s="582"/>
      <c r="DA369" s="583"/>
      <c r="DB369" s="583"/>
      <c r="DC369" s="583"/>
      <c r="DD369" s="583"/>
      <c r="DE369" s="547"/>
      <c r="DF369" s="583"/>
      <c r="DG369" s="583"/>
      <c r="DH369" s="583"/>
      <c r="DI369" s="583"/>
      <c r="DJ369" s="584"/>
      <c r="DK369" s="501">
        <f t="shared" si="54"/>
        <v>0</v>
      </c>
      <c r="DL369" s="502">
        <f t="shared" si="55"/>
        <v>88065026007</v>
      </c>
      <c r="DM369" s="503"/>
      <c r="DY369" s="504"/>
    </row>
    <row r="370" spans="1:129" ht="18" customHeight="1" x14ac:dyDescent="0.5">
      <c r="A370" s="399">
        <v>39</v>
      </c>
      <c r="B370" s="493">
        <v>390104</v>
      </c>
      <c r="C370" s="586" t="s">
        <v>1110</v>
      </c>
      <c r="D370" s="587">
        <v>0</v>
      </c>
      <c r="E370" s="592">
        <v>9848334396347</v>
      </c>
      <c r="F370" s="581"/>
      <c r="G370" s="581"/>
      <c r="H370" s="581"/>
      <c r="I370" s="581"/>
      <c r="J370" s="581"/>
      <c r="K370" s="579"/>
      <c r="L370" s="579"/>
      <c r="M370" s="579"/>
      <c r="N370" s="579"/>
      <c r="O370" s="579"/>
      <c r="P370" s="579"/>
      <c r="Q370" s="579"/>
      <c r="R370" s="579"/>
      <c r="S370" s="579"/>
      <c r="T370" s="579"/>
      <c r="U370" s="579"/>
      <c r="V370" s="579"/>
      <c r="W370" s="579"/>
      <c r="X370" s="579"/>
      <c r="Y370" s="579"/>
      <c r="Z370" s="579"/>
      <c r="AA370" s="579"/>
      <c r="AB370" s="579"/>
      <c r="AC370" s="579"/>
      <c r="AD370" s="579"/>
      <c r="AE370" s="579"/>
      <c r="AF370" s="579"/>
      <c r="AG370" s="579"/>
      <c r="AH370" s="579"/>
      <c r="AI370" s="579"/>
      <c r="AJ370" s="579"/>
      <c r="AK370" s="579"/>
      <c r="AL370" s="579"/>
      <c r="AM370" s="579"/>
      <c r="AN370" s="579"/>
      <c r="AO370" s="579"/>
      <c r="AP370" s="579"/>
      <c r="AQ370" s="579"/>
      <c r="AR370" s="579"/>
      <c r="AS370" s="579"/>
      <c r="AT370" s="579"/>
      <c r="AU370" s="579"/>
      <c r="AV370" s="579"/>
      <c r="AW370" s="579"/>
      <c r="AX370" s="579"/>
      <c r="AY370" s="579"/>
      <c r="AZ370" s="579"/>
      <c r="BA370" s="579"/>
      <c r="BB370" s="579"/>
      <c r="BC370" s="579"/>
      <c r="BD370" s="579"/>
      <c r="BE370" s="579"/>
      <c r="BF370" s="579"/>
      <c r="BG370" s="579"/>
      <c r="BH370" s="579"/>
      <c r="BI370" s="579"/>
      <c r="BJ370" s="579"/>
      <c r="BK370" s="579"/>
      <c r="BL370" s="579"/>
      <c r="BM370" s="579"/>
      <c r="BN370" s="579"/>
      <c r="BO370" s="579"/>
      <c r="BP370" s="579"/>
      <c r="BQ370" s="579"/>
      <c r="BR370" s="579"/>
      <c r="BS370" s="579"/>
      <c r="BT370" s="579"/>
      <c r="BU370" s="579"/>
      <c r="BV370" s="579"/>
      <c r="BW370" s="579"/>
      <c r="BX370" s="579"/>
      <c r="BY370" s="579"/>
      <c r="BZ370" s="579"/>
      <c r="CA370" s="579"/>
      <c r="CB370" s="579"/>
      <c r="CC370" s="579"/>
      <c r="CD370" s="579"/>
      <c r="CE370" s="579"/>
      <c r="CF370" s="579"/>
      <c r="CG370" s="579"/>
      <c r="CH370" s="579"/>
      <c r="CI370" s="579"/>
      <c r="CJ370" s="579"/>
      <c r="CK370" s="579"/>
      <c r="CL370" s="579"/>
      <c r="CM370" s="579"/>
      <c r="CN370" s="579"/>
      <c r="CO370" s="579"/>
      <c r="CP370" s="579"/>
      <c r="CQ370" s="579"/>
      <c r="CR370" s="579"/>
      <c r="CS370" s="579"/>
      <c r="CT370" s="579"/>
      <c r="CU370" s="579"/>
      <c r="CV370" s="579"/>
      <c r="CW370" s="579"/>
      <c r="CX370" s="508"/>
      <c r="CY370" s="582"/>
      <c r="CZ370" s="582"/>
      <c r="DA370" s="583"/>
      <c r="DB370" s="583"/>
      <c r="DC370" s="583"/>
      <c r="DD370" s="583"/>
      <c r="DE370" s="547"/>
      <c r="DF370" s="583"/>
      <c r="DG370" s="583"/>
      <c r="DH370" s="583"/>
      <c r="DI370" s="583"/>
      <c r="DJ370" s="584"/>
      <c r="DK370" s="501">
        <f t="shared" si="54"/>
        <v>0</v>
      </c>
      <c r="DL370" s="502">
        <f t="shared" si="55"/>
        <v>-9848334396347</v>
      </c>
      <c r="DM370" s="503"/>
      <c r="DY370" s="504"/>
    </row>
    <row r="371" spans="1:129" ht="18" customHeight="1" x14ac:dyDescent="0.5">
      <c r="A371" s="399">
        <v>39</v>
      </c>
      <c r="B371" s="493">
        <v>390105</v>
      </c>
      <c r="C371" s="586" t="s">
        <v>1111</v>
      </c>
      <c r="D371" s="591">
        <v>2209380933238</v>
      </c>
      <c r="E371" s="588">
        <v>0</v>
      </c>
      <c r="F371" s="581"/>
      <c r="G371" s="581"/>
      <c r="H371" s="581"/>
      <c r="I371" s="581"/>
      <c r="J371" s="581"/>
      <c r="K371" s="579"/>
      <c r="L371" s="579"/>
      <c r="M371" s="579"/>
      <c r="N371" s="579"/>
      <c r="O371" s="579"/>
      <c r="P371" s="579"/>
      <c r="Q371" s="579"/>
      <c r="R371" s="579"/>
      <c r="S371" s="579"/>
      <c r="T371" s="579"/>
      <c r="U371" s="579"/>
      <c r="V371" s="579"/>
      <c r="W371" s="579"/>
      <c r="X371" s="579"/>
      <c r="Y371" s="579"/>
      <c r="Z371" s="579"/>
      <c r="AA371" s="579"/>
      <c r="AB371" s="579"/>
      <c r="AC371" s="579"/>
      <c r="AD371" s="579"/>
      <c r="AE371" s="579"/>
      <c r="AF371" s="579"/>
      <c r="AG371" s="579"/>
      <c r="AH371" s="579"/>
      <c r="AI371" s="579"/>
      <c r="AJ371" s="579"/>
      <c r="AK371" s="579"/>
      <c r="AL371" s="579"/>
      <c r="AM371" s="579"/>
      <c r="AN371" s="579"/>
      <c r="AO371" s="579"/>
      <c r="AP371" s="579"/>
      <c r="AQ371" s="579"/>
      <c r="AR371" s="579"/>
      <c r="AS371" s="579"/>
      <c r="AT371" s="579"/>
      <c r="AU371" s="579"/>
      <c r="AV371" s="579"/>
      <c r="AW371" s="579"/>
      <c r="AX371" s="579"/>
      <c r="AY371" s="579"/>
      <c r="AZ371" s="579"/>
      <c r="BA371" s="579"/>
      <c r="BB371" s="579"/>
      <c r="BC371" s="579"/>
      <c r="BD371" s="579"/>
      <c r="BE371" s="579"/>
      <c r="BF371" s="579"/>
      <c r="BG371" s="579"/>
      <c r="BH371" s="579"/>
      <c r="BI371" s="579"/>
      <c r="BJ371" s="579"/>
      <c r="BK371" s="579"/>
      <c r="BL371" s="579"/>
      <c r="BM371" s="579"/>
      <c r="BN371" s="579"/>
      <c r="BO371" s="579"/>
      <c r="BP371" s="579"/>
      <c r="BQ371" s="579"/>
      <c r="BR371" s="579"/>
      <c r="BS371" s="579"/>
      <c r="BT371" s="579"/>
      <c r="BU371" s="579"/>
      <c r="BV371" s="579"/>
      <c r="BW371" s="579"/>
      <c r="BX371" s="579"/>
      <c r="BY371" s="579"/>
      <c r="BZ371" s="579"/>
      <c r="CA371" s="579"/>
      <c r="CB371" s="579"/>
      <c r="CC371" s="579"/>
      <c r="CD371" s="579"/>
      <c r="CE371" s="579"/>
      <c r="CF371" s="579"/>
      <c r="CG371" s="579"/>
      <c r="CH371" s="579"/>
      <c r="CI371" s="579"/>
      <c r="CJ371" s="579"/>
      <c r="CK371" s="579"/>
      <c r="CL371" s="579"/>
      <c r="CM371" s="579"/>
      <c r="CN371" s="579"/>
      <c r="CO371" s="579"/>
      <c r="CP371" s="579"/>
      <c r="CQ371" s="579"/>
      <c r="CR371" s="579"/>
      <c r="CS371" s="579"/>
      <c r="CT371" s="579"/>
      <c r="CU371" s="579"/>
      <c r="CV371" s="579"/>
      <c r="CW371" s="579"/>
      <c r="CX371" s="508"/>
      <c r="CY371" s="582"/>
      <c r="CZ371" s="582"/>
      <c r="DA371" s="583"/>
      <c r="DB371" s="583"/>
      <c r="DC371" s="583"/>
      <c r="DD371" s="583"/>
      <c r="DE371" s="547"/>
      <c r="DF371" s="583"/>
      <c r="DG371" s="583"/>
      <c r="DH371" s="583"/>
      <c r="DI371" s="583"/>
      <c r="DJ371" s="584"/>
      <c r="DK371" s="501">
        <f t="shared" si="54"/>
        <v>0</v>
      </c>
      <c r="DL371" s="502">
        <f t="shared" si="55"/>
        <v>2209380933238</v>
      </c>
      <c r="DM371" s="503"/>
      <c r="DY371" s="504"/>
    </row>
    <row r="372" spans="1:129" ht="18" customHeight="1" x14ac:dyDescent="0.5">
      <c r="A372" s="399">
        <v>39</v>
      </c>
      <c r="B372" s="493">
        <v>390106</v>
      </c>
      <c r="C372" s="586" t="s">
        <v>1112</v>
      </c>
      <c r="D372" s="587">
        <v>0</v>
      </c>
      <c r="E372" s="592">
        <v>29717598295</v>
      </c>
      <c r="F372" s="581"/>
      <c r="G372" s="581"/>
      <c r="H372" s="581"/>
      <c r="I372" s="581"/>
      <c r="J372" s="581"/>
      <c r="K372" s="579"/>
      <c r="L372" s="579"/>
      <c r="M372" s="579"/>
      <c r="N372" s="579"/>
      <c r="O372" s="579"/>
      <c r="P372" s="579"/>
      <c r="Q372" s="579"/>
      <c r="R372" s="579"/>
      <c r="S372" s="579"/>
      <c r="T372" s="579"/>
      <c r="U372" s="579"/>
      <c r="V372" s="579"/>
      <c r="W372" s="579"/>
      <c r="X372" s="579"/>
      <c r="Y372" s="579"/>
      <c r="Z372" s="579"/>
      <c r="AA372" s="579"/>
      <c r="AB372" s="579"/>
      <c r="AC372" s="579"/>
      <c r="AD372" s="579"/>
      <c r="AE372" s="579"/>
      <c r="AF372" s="579"/>
      <c r="AG372" s="579"/>
      <c r="AH372" s="579"/>
      <c r="AI372" s="579"/>
      <c r="AJ372" s="579"/>
      <c r="AK372" s="579"/>
      <c r="AL372" s="579"/>
      <c r="AM372" s="579"/>
      <c r="AN372" s="579"/>
      <c r="AO372" s="579"/>
      <c r="AP372" s="579"/>
      <c r="AQ372" s="579"/>
      <c r="AR372" s="579"/>
      <c r="AS372" s="579"/>
      <c r="AT372" s="579"/>
      <c r="AU372" s="579"/>
      <c r="AV372" s="579"/>
      <c r="AW372" s="579"/>
      <c r="AX372" s="579"/>
      <c r="AY372" s="579"/>
      <c r="AZ372" s="579"/>
      <c r="BA372" s="579"/>
      <c r="BB372" s="579"/>
      <c r="BC372" s="579"/>
      <c r="BD372" s="579"/>
      <c r="BE372" s="579"/>
      <c r="BF372" s="579"/>
      <c r="BG372" s="579"/>
      <c r="BH372" s="579"/>
      <c r="BI372" s="579"/>
      <c r="BJ372" s="579"/>
      <c r="BK372" s="579"/>
      <c r="BL372" s="579"/>
      <c r="BM372" s="579"/>
      <c r="BN372" s="579"/>
      <c r="BO372" s="579"/>
      <c r="BP372" s="579"/>
      <c r="BQ372" s="579"/>
      <c r="BR372" s="579"/>
      <c r="BS372" s="579"/>
      <c r="BT372" s="579"/>
      <c r="BU372" s="579"/>
      <c r="BV372" s="579"/>
      <c r="BW372" s="579"/>
      <c r="BX372" s="579"/>
      <c r="BY372" s="579"/>
      <c r="BZ372" s="579"/>
      <c r="CA372" s="579"/>
      <c r="CB372" s="579"/>
      <c r="CC372" s="579"/>
      <c r="CD372" s="579"/>
      <c r="CE372" s="579"/>
      <c r="CF372" s="579"/>
      <c r="CG372" s="579"/>
      <c r="CH372" s="579"/>
      <c r="CI372" s="579"/>
      <c r="CJ372" s="579"/>
      <c r="CK372" s="579"/>
      <c r="CL372" s="579"/>
      <c r="CM372" s="579"/>
      <c r="CN372" s="579"/>
      <c r="CO372" s="579"/>
      <c r="CP372" s="579"/>
      <c r="CQ372" s="579"/>
      <c r="CR372" s="579"/>
      <c r="CS372" s="579"/>
      <c r="CT372" s="579"/>
      <c r="CU372" s="579"/>
      <c r="CV372" s="579"/>
      <c r="CW372" s="579"/>
      <c r="CX372" s="508"/>
      <c r="CY372" s="582"/>
      <c r="CZ372" s="582"/>
      <c r="DA372" s="583"/>
      <c r="DB372" s="583"/>
      <c r="DC372" s="583"/>
      <c r="DD372" s="583"/>
      <c r="DE372" s="547"/>
      <c r="DF372" s="583"/>
      <c r="DG372" s="583"/>
      <c r="DH372" s="583"/>
      <c r="DI372" s="583"/>
      <c r="DJ372" s="584"/>
      <c r="DK372" s="501">
        <f t="shared" si="54"/>
        <v>0</v>
      </c>
      <c r="DL372" s="502">
        <f t="shared" si="55"/>
        <v>-29717598295</v>
      </c>
      <c r="DM372" s="503"/>
      <c r="DY372" s="504"/>
    </row>
    <row r="373" spans="1:129" ht="18" customHeight="1" x14ac:dyDescent="0.5">
      <c r="A373" s="399">
        <v>39</v>
      </c>
      <c r="B373" s="493">
        <v>390199</v>
      </c>
      <c r="C373" s="586" t="s">
        <v>1113</v>
      </c>
      <c r="D373" s="591">
        <v>3638129622940</v>
      </c>
      <c r="E373" s="588">
        <v>0</v>
      </c>
      <c r="F373" s="581"/>
      <c r="G373" s="581"/>
      <c r="H373" s="581"/>
      <c r="I373" s="581"/>
      <c r="J373" s="581"/>
      <c r="K373" s="579"/>
      <c r="L373" s="579"/>
      <c r="M373" s="579"/>
      <c r="N373" s="579"/>
      <c r="O373" s="579"/>
      <c r="P373" s="579"/>
      <c r="Q373" s="579"/>
      <c r="R373" s="579"/>
      <c r="S373" s="579"/>
      <c r="T373" s="579"/>
      <c r="U373" s="579"/>
      <c r="V373" s="579"/>
      <c r="W373" s="579"/>
      <c r="X373" s="579"/>
      <c r="Y373" s="579"/>
      <c r="Z373" s="579"/>
      <c r="AA373" s="579"/>
      <c r="AB373" s="579"/>
      <c r="AC373" s="579"/>
      <c r="AD373" s="579"/>
      <c r="AE373" s="579"/>
      <c r="AF373" s="579"/>
      <c r="AG373" s="579"/>
      <c r="AH373" s="579"/>
      <c r="AI373" s="579"/>
      <c r="AJ373" s="579"/>
      <c r="AK373" s="579"/>
      <c r="AL373" s="579"/>
      <c r="AM373" s="579"/>
      <c r="AN373" s="579"/>
      <c r="AO373" s="579"/>
      <c r="AP373" s="579"/>
      <c r="AQ373" s="579"/>
      <c r="AR373" s="579"/>
      <c r="AS373" s="579"/>
      <c r="AT373" s="579"/>
      <c r="AU373" s="579"/>
      <c r="AV373" s="579"/>
      <c r="AW373" s="579"/>
      <c r="AX373" s="579"/>
      <c r="AY373" s="579"/>
      <c r="AZ373" s="579"/>
      <c r="BA373" s="579"/>
      <c r="BB373" s="579"/>
      <c r="BC373" s="579"/>
      <c r="BD373" s="579"/>
      <c r="BE373" s="579"/>
      <c r="BF373" s="579"/>
      <c r="BG373" s="579"/>
      <c r="BH373" s="579"/>
      <c r="BI373" s="579"/>
      <c r="BJ373" s="579"/>
      <c r="BK373" s="579"/>
      <c r="BL373" s="579"/>
      <c r="BM373" s="579"/>
      <c r="BN373" s="579"/>
      <c r="BO373" s="579"/>
      <c r="BP373" s="579"/>
      <c r="BQ373" s="579"/>
      <c r="BR373" s="579"/>
      <c r="BS373" s="579"/>
      <c r="BT373" s="579"/>
      <c r="BU373" s="579"/>
      <c r="BV373" s="579"/>
      <c r="BW373" s="579"/>
      <c r="BX373" s="579"/>
      <c r="BY373" s="579"/>
      <c r="BZ373" s="579"/>
      <c r="CA373" s="579"/>
      <c r="CB373" s="579"/>
      <c r="CC373" s="579"/>
      <c r="CD373" s="579"/>
      <c r="CE373" s="579"/>
      <c r="CF373" s="579"/>
      <c r="CG373" s="579"/>
      <c r="CH373" s="579"/>
      <c r="CI373" s="579"/>
      <c r="CJ373" s="579"/>
      <c r="CK373" s="579"/>
      <c r="CL373" s="579"/>
      <c r="CM373" s="579"/>
      <c r="CN373" s="579"/>
      <c r="CO373" s="579"/>
      <c r="CP373" s="579"/>
      <c r="CQ373" s="579"/>
      <c r="CR373" s="579"/>
      <c r="CS373" s="579"/>
      <c r="CT373" s="579"/>
      <c r="CU373" s="579"/>
      <c r="CV373" s="579"/>
      <c r="CW373" s="579"/>
      <c r="CX373" s="508"/>
      <c r="CY373" s="582"/>
      <c r="CZ373" s="582"/>
      <c r="DA373" s="583"/>
      <c r="DB373" s="583"/>
      <c r="DC373" s="583"/>
      <c r="DD373" s="583"/>
      <c r="DE373" s="547"/>
      <c r="DF373" s="583"/>
      <c r="DG373" s="583"/>
      <c r="DH373" s="583"/>
      <c r="DI373" s="583"/>
      <c r="DJ373" s="584"/>
      <c r="DK373" s="501">
        <f t="shared" si="54"/>
        <v>0</v>
      </c>
      <c r="DL373" s="502">
        <f t="shared" si="55"/>
        <v>3638129622940</v>
      </c>
      <c r="DM373" s="503"/>
      <c r="DY373" s="504"/>
    </row>
    <row r="374" spans="1:129" ht="18" customHeight="1" x14ac:dyDescent="0.5">
      <c r="A374" s="399" t="str">
        <f t="shared" si="51"/>
        <v>90</v>
      </c>
      <c r="B374" s="493">
        <v>900001</v>
      </c>
      <c r="C374" s="586" t="s">
        <v>1114</v>
      </c>
      <c r="D374" s="587">
        <v>0</v>
      </c>
      <c r="E374" s="593">
        <v>9928301026000</v>
      </c>
      <c r="F374" s="581"/>
      <c r="G374" s="581"/>
      <c r="H374" s="581"/>
      <c r="I374" s="581"/>
      <c r="J374" s="581"/>
      <c r="K374" s="579"/>
      <c r="L374" s="579"/>
      <c r="M374" s="579"/>
      <c r="N374" s="579"/>
      <c r="O374" s="579"/>
      <c r="P374" s="579"/>
      <c r="Q374" s="579"/>
      <c r="R374" s="579"/>
      <c r="S374" s="579"/>
      <c r="T374" s="579"/>
      <c r="U374" s="579"/>
      <c r="V374" s="579"/>
      <c r="W374" s="579"/>
      <c r="X374" s="579"/>
      <c r="Y374" s="579"/>
      <c r="Z374" s="579"/>
      <c r="AA374" s="579"/>
      <c r="AB374" s="579"/>
      <c r="AC374" s="579"/>
      <c r="AD374" s="579"/>
      <c r="AE374" s="579"/>
      <c r="AF374" s="579"/>
      <c r="AG374" s="579"/>
      <c r="AH374" s="579"/>
      <c r="AI374" s="579"/>
      <c r="AJ374" s="579"/>
      <c r="AK374" s="579"/>
      <c r="AL374" s="579"/>
      <c r="AM374" s="579"/>
      <c r="AN374" s="579"/>
      <c r="AO374" s="579"/>
      <c r="AP374" s="579"/>
      <c r="AQ374" s="579"/>
      <c r="AR374" s="579"/>
      <c r="AS374" s="579"/>
      <c r="AT374" s="579"/>
      <c r="AU374" s="579"/>
      <c r="AV374" s="579"/>
      <c r="AW374" s="579"/>
      <c r="AX374" s="579"/>
      <c r="AY374" s="579"/>
      <c r="AZ374" s="579"/>
      <c r="BA374" s="579"/>
      <c r="BB374" s="579"/>
      <c r="BC374" s="579"/>
      <c r="BD374" s="579"/>
      <c r="BE374" s="579"/>
      <c r="BF374" s="579"/>
      <c r="BG374" s="579"/>
      <c r="BH374" s="579"/>
      <c r="BI374" s="579"/>
      <c r="BJ374" s="579"/>
      <c r="BK374" s="579"/>
      <c r="BL374" s="579"/>
      <c r="BM374" s="579"/>
      <c r="BN374" s="579"/>
      <c r="BO374" s="579"/>
      <c r="BP374" s="579"/>
      <c r="BQ374" s="579"/>
      <c r="BR374" s="579"/>
      <c r="BS374" s="579"/>
      <c r="BT374" s="579"/>
      <c r="BU374" s="579"/>
      <c r="BV374" s="579"/>
      <c r="BW374" s="579"/>
      <c r="BX374" s="579"/>
      <c r="BY374" s="579"/>
      <c r="BZ374" s="579"/>
      <c r="CA374" s="579"/>
      <c r="CB374" s="579"/>
      <c r="CC374" s="579"/>
      <c r="CD374" s="579"/>
      <c r="CE374" s="579"/>
      <c r="CF374" s="579"/>
      <c r="CG374" s="579"/>
      <c r="CH374" s="579"/>
      <c r="CI374" s="579"/>
      <c r="CJ374" s="579"/>
      <c r="CK374" s="579"/>
      <c r="CL374" s="579"/>
      <c r="CM374" s="579"/>
      <c r="CN374" s="579"/>
      <c r="CO374" s="579"/>
      <c r="CP374" s="579"/>
      <c r="CQ374" s="579"/>
      <c r="CR374" s="579"/>
      <c r="CS374" s="579"/>
      <c r="CT374" s="579"/>
      <c r="CU374" s="579"/>
      <c r="CV374" s="579"/>
      <c r="CW374" s="579"/>
      <c r="CX374" s="508"/>
      <c r="CY374" s="582"/>
      <c r="CZ374" s="582"/>
      <c r="DA374" s="583"/>
      <c r="DB374" s="583"/>
      <c r="DC374" s="583"/>
      <c r="DD374" s="583"/>
      <c r="DE374" s="547"/>
      <c r="DF374" s="583"/>
      <c r="DG374" s="583"/>
      <c r="DH374" s="583"/>
      <c r="DI374" s="583"/>
      <c r="DJ374" s="583"/>
      <c r="DK374" s="501">
        <f t="shared" si="54"/>
        <v>0</v>
      </c>
      <c r="DL374" s="502">
        <f t="shared" si="55"/>
        <v>-9928301026000</v>
      </c>
      <c r="DM374" s="503"/>
      <c r="DY374" s="504"/>
    </row>
    <row r="375" spans="1:129" ht="18" customHeight="1" x14ac:dyDescent="0.5">
      <c r="A375" s="399">
        <v>90</v>
      </c>
      <c r="B375" s="513">
        <v>900002</v>
      </c>
      <c r="C375" s="586" t="s">
        <v>1115</v>
      </c>
      <c r="D375" s="587">
        <v>0</v>
      </c>
      <c r="E375" s="593">
        <v>288800000000</v>
      </c>
      <c r="F375" s="581"/>
      <c r="G375" s="581"/>
      <c r="H375" s="581"/>
      <c r="I375" s="581"/>
      <c r="J375" s="581"/>
      <c r="K375" s="579"/>
      <c r="L375" s="579"/>
      <c r="M375" s="579"/>
      <c r="N375" s="579"/>
      <c r="O375" s="579"/>
      <c r="P375" s="579"/>
      <c r="Q375" s="579"/>
      <c r="R375" s="579"/>
      <c r="S375" s="579"/>
      <c r="T375" s="579"/>
      <c r="U375" s="579"/>
      <c r="V375" s="579"/>
      <c r="W375" s="579"/>
      <c r="X375" s="579"/>
      <c r="Y375" s="579"/>
      <c r="Z375" s="579"/>
      <c r="AA375" s="579"/>
      <c r="AB375" s="579"/>
      <c r="AC375" s="579"/>
      <c r="AD375" s="579"/>
      <c r="AE375" s="579"/>
      <c r="AF375" s="579"/>
      <c r="AG375" s="579"/>
      <c r="AH375" s="579"/>
      <c r="AI375" s="579"/>
      <c r="AJ375" s="579"/>
      <c r="AK375" s="579"/>
      <c r="AL375" s="579"/>
      <c r="AM375" s="579"/>
      <c r="AN375" s="579"/>
      <c r="AO375" s="579"/>
      <c r="AP375" s="579"/>
      <c r="AQ375" s="579"/>
      <c r="AR375" s="579"/>
      <c r="AS375" s="579"/>
      <c r="AT375" s="579"/>
      <c r="AU375" s="579"/>
      <c r="AV375" s="579"/>
      <c r="AW375" s="579"/>
      <c r="AX375" s="579"/>
      <c r="AY375" s="579"/>
      <c r="AZ375" s="579"/>
      <c r="BA375" s="579"/>
      <c r="BB375" s="579"/>
      <c r="BC375" s="579"/>
      <c r="BD375" s="579"/>
      <c r="BE375" s="579"/>
      <c r="BF375" s="579"/>
      <c r="BG375" s="579"/>
      <c r="BH375" s="579"/>
      <c r="BI375" s="579"/>
      <c r="BJ375" s="579"/>
      <c r="BK375" s="579"/>
      <c r="BL375" s="579"/>
      <c r="BM375" s="579"/>
      <c r="BN375" s="579"/>
      <c r="BO375" s="579"/>
      <c r="BP375" s="579"/>
      <c r="BQ375" s="579"/>
      <c r="BR375" s="579"/>
      <c r="BS375" s="579"/>
      <c r="BT375" s="579"/>
      <c r="BU375" s="579"/>
      <c r="BV375" s="579"/>
      <c r="BW375" s="579"/>
      <c r="BX375" s="579"/>
      <c r="BY375" s="579"/>
      <c r="BZ375" s="579"/>
      <c r="CA375" s="579"/>
      <c r="CB375" s="579"/>
      <c r="CC375" s="579"/>
      <c r="CD375" s="579"/>
      <c r="CE375" s="579"/>
      <c r="CF375" s="579"/>
      <c r="CG375" s="579"/>
      <c r="CH375" s="579"/>
      <c r="CI375" s="579"/>
      <c r="CJ375" s="579"/>
      <c r="CK375" s="579"/>
      <c r="CL375" s="579"/>
      <c r="CM375" s="579"/>
      <c r="CN375" s="579"/>
      <c r="CO375" s="579"/>
      <c r="CP375" s="579"/>
      <c r="CQ375" s="579"/>
      <c r="CR375" s="579"/>
      <c r="CS375" s="579"/>
      <c r="CT375" s="579"/>
      <c r="CU375" s="579"/>
      <c r="CV375" s="579"/>
      <c r="CW375" s="579"/>
      <c r="CX375" s="508"/>
      <c r="CY375" s="582"/>
      <c r="CZ375" s="582"/>
      <c r="DA375" s="583"/>
      <c r="DB375" s="583"/>
      <c r="DC375" s="583"/>
      <c r="DD375" s="583"/>
      <c r="DE375" s="547"/>
      <c r="DF375" s="583"/>
      <c r="DG375" s="583"/>
      <c r="DH375" s="583"/>
      <c r="DI375" s="583"/>
      <c r="DJ375" s="583"/>
      <c r="DK375" s="501">
        <f t="shared" si="54"/>
        <v>0</v>
      </c>
      <c r="DL375" s="502">
        <f t="shared" si="55"/>
        <v>-288800000000</v>
      </c>
      <c r="DM375" s="503"/>
      <c r="DY375" s="504"/>
    </row>
    <row r="376" spans="1:129" ht="18" customHeight="1" x14ac:dyDescent="0.5">
      <c r="A376" s="399" t="str">
        <f t="shared" si="51"/>
        <v>90</v>
      </c>
      <c r="B376" s="493">
        <v>900003</v>
      </c>
      <c r="C376" s="586" t="s">
        <v>1116</v>
      </c>
      <c r="D376" s="587">
        <v>0</v>
      </c>
      <c r="E376" s="593">
        <v>8545624326000</v>
      </c>
      <c r="F376" s="581"/>
      <c r="G376" s="581"/>
      <c r="H376" s="581"/>
      <c r="I376" s="581"/>
      <c r="J376" s="581"/>
      <c r="K376" s="579"/>
      <c r="L376" s="579"/>
      <c r="M376" s="579"/>
      <c r="N376" s="579"/>
      <c r="O376" s="579"/>
      <c r="P376" s="579"/>
      <c r="Q376" s="579"/>
      <c r="R376" s="579"/>
      <c r="S376" s="579"/>
      <c r="T376" s="579"/>
      <c r="U376" s="579"/>
      <c r="V376" s="579"/>
      <c r="W376" s="579"/>
      <c r="X376" s="579"/>
      <c r="Y376" s="579"/>
      <c r="Z376" s="579"/>
      <c r="AA376" s="579"/>
      <c r="AB376" s="579"/>
      <c r="AC376" s="579"/>
      <c r="AD376" s="579"/>
      <c r="AE376" s="579"/>
      <c r="AF376" s="579"/>
      <c r="AG376" s="579"/>
      <c r="AH376" s="579"/>
      <c r="AI376" s="579"/>
      <c r="AJ376" s="579"/>
      <c r="AK376" s="579"/>
      <c r="AL376" s="579"/>
      <c r="AM376" s="579"/>
      <c r="AN376" s="579"/>
      <c r="AO376" s="579"/>
      <c r="AP376" s="579"/>
      <c r="AQ376" s="579"/>
      <c r="AR376" s="579"/>
      <c r="AS376" s="579"/>
      <c r="AT376" s="579"/>
      <c r="AU376" s="579"/>
      <c r="AV376" s="579"/>
      <c r="AW376" s="579"/>
      <c r="AX376" s="579"/>
      <c r="AY376" s="579"/>
      <c r="AZ376" s="579"/>
      <c r="BA376" s="579"/>
      <c r="BB376" s="579"/>
      <c r="BC376" s="579"/>
      <c r="BD376" s="579"/>
      <c r="BE376" s="579"/>
      <c r="BF376" s="579"/>
      <c r="BG376" s="579"/>
      <c r="BH376" s="579"/>
      <c r="BI376" s="579"/>
      <c r="BJ376" s="579"/>
      <c r="BK376" s="579"/>
      <c r="BL376" s="579"/>
      <c r="BM376" s="579"/>
      <c r="BN376" s="579"/>
      <c r="BO376" s="579"/>
      <c r="BP376" s="579"/>
      <c r="BQ376" s="579"/>
      <c r="BR376" s="579"/>
      <c r="BS376" s="579"/>
      <c r="BT376" s="579"/>
      <c r="BU376" s="579"/>
      <c r="BV376" s="579"/>
      <c r="BW376" s="579"/>
      <c r="BX376" s="579"/>
      <c r="BY376" s="579"/>
      <c r="BZ376" s="579"/>
      <c r="CA376" s="579"/>
      <c r="CB376" s="579"/>
      <c r="CC376" s="579"/>
      <c r="CD376" s="579"/>
      <c r="CE376" s="579"/>
      <c r="CF376" s="579"/>
      <c r="CG376" s="579"/>
      <c r="CH376" s="579"/>
      <c r="CI376" s="579"/>
      <c r="CJ376" s="579"/>
      <c r="CK376" s="579"/>
      <c r="CL376" s="579"/>
      <c r="CM376" s="579"/>
      <c r="CN376" s="579"/>
      <c r="CO376" s="579"/>
      <c r="CP376" s="579"/>
      <c r="CQ376" s="579"/>
      <c r="CR376" s="579"/>
      <c r="CS376" s="579"/>
      <c r="CT376" s="579"/>
      <c r="CU376" s="579"/>
      <c r="CV376" s="579"/>
      <c r="CW376" s="579"/>
      <c r="CX376" s="508"/>
      <c r="CY376" s="582"/>
      <c r="CZ376" s="582"/>
      <c r="DA376" s="583"/>
      <c r="DB376" s="583"/>
      <c r="DC376" s="583"/>
      <c r="DD376" s="583"/>
      <c r="DE376" s="547"/>
      <c r="DF376" s="583"/>
      <c r="DG376" s="583"/>
      <c r="DH376" s="583"/>
      <c r="DI376" s="583"/>
      <c r="DJ376" s="583"/>
      <c r="DK376" s="501">
        <f t="shared" si="54"/>
        <v>0</v>
      </c>
      <c r="DL376" s="502">
        <f t="shared" si="55"/>
        <v>-8545624326000</v>
      </c>
      <c r="DM376" s="503"/>
      <c r="DY376" s="504"/>
    </row>
    <row r="377" spans="1:129" ht="18" customHeight="1" x14ac:dyDescent="0.5">
      <c r="A377" s="399" t="str">
        <f t="shared" si="51"/>
        <v>90</v>
      </c>
      <c r="B377" s="493">
        <v>900004</v>
      </c>
      <c r="C377" s="586" t="s">
        <v>1117</v>
      </c>
      <c r="D377" s="587">
        <v>0</v>
      </c>
      <c r="E377" s="593">
        <v>11994846250459</v>
      </c>
      <c r="F377" s="581"/>
      <c r="G377" s="581"/>
      <c r="H377" s="581"/>
      <c r="I377" s="581"/>
      <c r="J377" s="581"/>
      <c r="K377" s="579"/>
      <c r="L377" s="579"/>
      <c r="M377" s="579"/>
      <c r="N377" s="579"/>
      <c r="O377" s="579"/>
      <c r="P377" s="579"/>
      <c r="Q377" s="579"/>
      <c r="R377" s="579"/>
      <c r="S377" s="579"/>
      <c r="T377" s="579"/>
      <c r="U377" s="579"/>
      <c r="V377" s="579"/>
      <c r="W377" s="579"/>
      <c r="X377" s="579"/>
      <c r="Y377" s="579"/>
      <c r="Z377" s="579"/>
      <c r="AA377" s="579"/>
      <c r="AB377" s="579"/>
      <c r="AC377" s="579"/>
      <c r="AD377" s="579"/>
      <c r="AE377" s="579"/>
      <c r="AF377" s="579"/>
      <c r="AG377" s="579"/>
      <c r="AH377" s="579"/>
      <c r="AI377" s="579"/>
      <c r="AJ377" s="579"/>
      <c r="AK377" s="579"/>
      <c r="AL377" s="579"/>
      <c r="AM377" s="579"/>
      <c r="AN377" s="579"/>
      <c r="AO377" s="579"/>
      <c r="AP377" s="579"/>
      <c r="AQ377" s="579"/>
      <c r="AR377" s="579"/>
      <c r="AS377" s="579"/>
      <c r="AT377" s="579"/>
      <c r="AU377" s="579"/>
      <c r="AV377" s="579"/>
      <c r="AW377" s="579"/>
      <c r="AX377" s="579"/>
      <c r="AY377" s="579"/>
      <c r="AZ377" s="579"/>
      <c r="BA377" s="579"/>
      <c r="BB377" s="579"/>
      <c r="BC377" s="579"/>
      <c r="BD377" s="579"/>
      <c r="BE377" s="579"/>
      <c r="BF377" s="579"/>
      <c r="BG377" s="579"/>
      <c r="BH377" s="579"/>
      <c r="BI377" s="579"/>
      <c r="BJ377" s="579"/>
      <c r="BK377" s="579"/>
      <c r="BL377" s="579"/>
      <c r="BM377" s="579"/>
      <c r="BN377" s="579"/>
      <c r="BO377" s="579"/>
      <c r="BP377" s="579"/>
      <c r="BQ377" s="579"/>
      <c r="BR377" s="579"/>
      <c r="BS377" s="579"/>
      <c r="BT377" s="579"/>
      <c r="BU377" s="579"/>
      <c r="BV377" s="579"/>
      <c r="BW377" s="579"/>
      <c r="BX377" s="579"/>
      <c r="BY377" s="579"/>
      <c r="BZ377" s="579"/>
      <c r="CA377" s="579"/>
      <c r="CB377" s="579"/>
      <c r="CC377" s="579"/>
      <c r="CD377" s="579"/>
      <c r="CE377" s="579"/>
      <c r="CF377" s="579"/>
      <c r="CG377" s="579"/>
      <c r="CH377" s="579"/>
      <c r="CI377" s="579"/>
      <c r="CJ377" s="579"/>
      <c r="CK377" s="579"/>
      <c r="CL377" s="579"/>
      <c r="CM377" s="579"/>
      <c r="CN377" s="579"/>
      <c r="CO377" s="579"/>
      <c r="CP377" s="579"/>
      <c r="CQ377" s="579"/>
      <c r="CR377" s="579"/>
      <c r="CS377" s="579"/>
      <c r="CT377" s="579"/>
      <c r="CU377" s="579"/>
      <c r="CV377" s="579"/>
      <c r="CW377" s="579"/>
      <c r="CX377" s="508"/>
      <c r="CY377" s="582"/>
      <c r="CZ377" s="582"/>
      <c r="DA377" s="583"/>
      <c r="DB377" s="583"/>
      <c r="DC377" s="583"/>
      <c r="DD377" s="583"/>
      <c r="DE377" s="547"/>
      <c r="DF377" s="583"/>
      <c r="DG377" s="583"/>
      <c r="DH377" s="583"/>
      <c r="DI377" s="583"/>
      <c r="DJ377" s="583"/>
      <c r="DK377" s="501">
        <f t="shared" si="54"/>
        <v>0</v>
      </c>
      <c r="DL377" s="502">
        <f t="shared" si="55"/>
        <v>-11994846250459</v>
      </c>
      <c r="DM377" s="503"/>
      <c r="DY377" s="504"/>
    </row>
    <row r="378" spans="1:129" ht="18" customHeight="1" x14ac:dyDescent="0.5">
      <c r="A378" s="399" t="str">
        <f t="shared" si="51"/>
        <v>90</v>
      </c>
      <c r="B378" s="493">
        <v>900010</v>
      </c>
      <c r="C378" s="586" t="s">
        <v>1118</v>
      </c>
      <c r="D378" s="587">
        <v>0</v>
      </c>
      <c r="E378" s="593">
        <v>60154646500</v>
      </c>
      <c r="F378" s="581"/>
      <c r="G378" s="581"/>
      <c r="H378" s="581"/>
      <c r="I378" s="581"/>
      <c r="J378" s="581"/>
      <c r="K378" s="579"/>
      <c r="L378" s="579"/>
      <c r="M378" s="579"/>
      <c r="N378" s="579"/>
      <c r="O378" s="579"/>
      <c r="P378" s="579"/>
      <c r="Q378" s="579"/>
      <c r="R378" s="579"/>
      <c r="S378" s="579"/>
      <c r="T378" s="579"/>
      <c r="U378" s="579"/>
      <c r="V378" s="579"/>
      <c r="W378" s="579"/>
      <c r="X378" s="579"/>
      <c r="Y378" s="579"/>
      <c r="Z378" s="579"/>
      <c r="AA378" s="579"/>
      <c r="AB378" s="579"/>
      <c r="AC378" s="579"/>
      <c r="AD378" s="579"/>
      <c r="AE378" s="579"/>
      <c r="AF378" s="579"/>
      <c r="AG378" s="579"/>
      <c r="AH378" s="579"/>
      <c r="AI378" s="579"/>
      <c r="AJ378" s="579"/>
      <c r="AK378" s="579"/>
      <c r="AL378" s="579"/>
      <c r="AM378" s="579"/>
      <c r="AN378" s="579"/>
      <c r="AO378" s="579"/>
      <c r="AP378" s="579"/>
      <c r="AQ378" s="579"/>
      <c r="AR378" s="579"/>
      <c r="AS378" s="579"/>
      <c r="AT378" s="579"/>
      <c r="AU378" s="579"/>
      <c r="AV378" s="579"/>
      <c r="AW378" s="579"/>
      <c r="AX378" s="579"/>
      <c r="AY378" s="579"/>
      <c r="AZ378" s="579"/>
      <c r="BA378" s="579"/>
      <c r="BB378" s="579"/>
      <c r="BC378" s="579"/>
      <c r="BD378" s="579"/>
      <c r="BE378" s="579"/>
      <c r="BF378" s="579"/>
      <c r="BG378" s="579"/>
      <c r="BH378" s="579"/>
      <c r="BI378" s="579"/>
      <c r="BJ378" s="579"/>
      <c r="BK378" s="579"/>
      <c r="BL378" s="579"/>
      <c r="BM378" s="579"/>
      <c r="BN378" s="579"/>
      <c r="BO378" s="579"/>
      <c r="BP378" s="579"/>
      <c r="BQ378" s="579"/>
      <c r="BR378" s="579"/>
      <c r="BS378" s="579"/>
      <c r="BT378" s="579"/>
      <c r="BU378" s="579"/>
      <c r="BV378" s="579"/>
      <c r="BW378" s="579"/>
      <c r="BX378" s="579"/>
      <c r="BY378" s="579"/>
      <c r="BZ378" s="579"/>
      <c r="CA378" s="579"/>
      <c r="CB378" s="579"/>
      <c r="CC378" s="579"/>
      <c r="CD378" s="579"/>
      <c r="CE378" s="579"/>
      <c r="CF378" s="579"/>
      <c r="CG378" s="579"/>
      <c r="CH378" s="579"/>
      <c r="CI378" s="579"/>
      <c r="CJ378" s="579"/>
      <c r="CK378" s="579"/>
      <c r="CL378" s="579"/>
      <c r="CM378" s="579"/>
      <c r="CN378" s="579"/>
      <c r="CO378" s="579"/>
      <c r="CP378" s="579"/>
      <c r="CQ378" s="579"/>
      <c r="CR378" s="579"/>
      <c r="CS378" s="579"/>
      <c r="CT378" s="579"/>
      <c r="CU378" s="579"/>
      <c r="CV378" s="579"/>
      <c r="CW378" s="579"/>
      <c r="CX378" s="508"/>
      <c r="CY378" s="582"/>
      <c r="CZ378" s="582"/>
      <c r="DA378" s="583"/>
      <c r="DB378" s="583"/>
      <c r="DC378" s="583"/>
      <c r="DD378" s="583"/>
      <c r="DE378" s="547"/>
      <c r="DF378" s="583"/>
      <c r="DG378" s="583"/>
      <c r="DH378" s="583"/>
      <c r="DI378" s="583"/>
      <c r="DJ378" s="583"/>
      <c r="DK378" s="501">
        <f t="shared" si="54"/>
        <v>0</v>
      </c>
      <c r="DL378" s="502">
        <f t="shared" si="55"/>
        <v>-60154646500</v>
      </c>
      <c r="DM378" s="503"/>
      <c r="DY378" s="504"/>
    </row>
    <row r="379" spans="1:129" ht="18" customHeight="1" x14ac:dyDescent="0.5">
      <c r="A379" s="399" t="str">
        <f t="shared" si="51"/>
        <v>90</v>
      </c>
      <c r="B379" s="493">
        <v>900900</v>
      </c>
      <c r="C379" s="586" t="s">
        <v>1119</v>
      </c>
      <c r="D379" s="587">
        <v>30817726248959</v>
      </c>
      <c r="E379" s="588">
        <v>0</v>
      </c>
      <c r="F379" s="581"/>
      <c r="G379" s="581"/>
      <c r="H379" s="581"/>
      <c r="I379" s="581"/>
      <c r="J379" s="581"/>
      <c r="K379" s="579"/>
      <c r="L379" s="579"/>
      <c r="M379" s="579"/>
      <c r="N379" s="579"/>
      <c r="O379" s="579"/>
      <c r="P379" s="579"/>
      <c r="Q379" s="579"/>
      <c r="R379" s="579"/>
      <c r="S379" s="579"/>
      <c r="T379" s="579"/>
      <c r="U379" s="579"/>
      <c r="V379" s="579"/>
      <c r="W379" s="579"/>
      <c r="X379" s="579"/>
      <c r="Y379" s="579"/>
      <c r="Z379" s="579"/>
      <c r="AA379" s="579"/>
      <c r="AB379" s="579"/>
      <c r="AC379" s="579"/>
      <c r="AD379" s="579"/>
      <c r="AE379" s="579"/>
      <c r="AF379" s="579"/>
      <c r="AG379" s="579"/>
      <c r="AH379" s="579"/>
      <c r="AI379" s="579"/>
      <c r="AJ379" s="579"/>
      <c r="AK379" s="579"/>
      <c r="AL379" s="579"/>
      <c r="AM379" s="579"/>
      <c r="AN379" s="579"/>
      <c r="AO379" s="579"/>
      <c r="AP379" s="579"/>
      <c r="AQ379" s="579"/>
      <c r="AR379" s="579"/>
      <c r="AS379" s="579"/>
      <c r="AT379" s="579"/>
      <c r="AU379" s="579"/>
      <c r="AV379" s="579"/>
      <c r="AW379" s="579"/>
      <c r="AX379" s="579"/>
      <c r="AY379" s="579"/>
      <c r="AZ379" s="579"/>
      <c r="BA379" s="579"/>
      <c r="BB379" s="579"/>
      <c r="BC379" s="579"/>
      <c r="BD379" s="579"/>
      <c r="BE379" s="579"/>
      <c r="BF379" s="579"/>
      <c r="BG379" s="579"/>
      <c r="BH379" s="579"/>
      <c r="BI379" s="579"/>
      <c r="BJ379" s="579"/>
      <c r="BK379" s="579"/>
      <c r="BL379" s="579"/>
      <c r="BM379" s="579"/>
      <c r="BN379" s="579"/>
      <c r="BO379" s="579"/>
      <c r="BP379" s="579"/>
      <c r="BQ379" s="579"/>
      <c r="BR379" s="579"/>
      <c r="BS379" s="579"/>
      <c r="BT379" s="579"/>
      <c r="BU379" s="579"/>
      <c r="BV379" s="579"/>
      <c r="BW379" s="579"/>
      <c r="BX379" s="579"/>
      <c r="BY379" s="579"/>
      <c r="BZ379" s="579"/>
      <c r="CA379" s="579"/>
      <c r="CB379" s="579"/>
      <c r="CC379" s="579"/>
      <c r="CD379" s="579"/>
      <c r="CE379" s="579"/>
      <c r="CF379" s="579"/>
      <c r="CG379" s="579"/>
      <c r="CH379" s="579"/>
      <c r="CI379" s="579"/>
      <c r="CJ379" s="579"/>
      <c r="CK379" s="579"/>
      <c r="CL379" s="579"/>
      <c r="CM379" s="579"/>
      <c r="CN379" s="579"/>
      <c r="CO379" s="579"/>
      <c r="CP379" s="579"/>
      <c r="CQ379" s="579"/>
      <c r="CR379" s="579"/>
      <c r="CS379" s="579"/>
      <c r="CT379" s="579"/>
      <c r="CU379" s="579"/>
      <c r="CV379" s="579"/>
      <c r="CW379" s="579"/>
      <c r="CX379" s="508"/>
      <c r="CY379" s="582"/>
      <c r="CZ379" s="582"/>
      <c r="DA379" s="583"/>
      <c r="DB379" s="583"/>
      <c r="DC379" s="583"/>
      <c r="DD379" s="583"/>
      <c r="DE379" s="547"/>
      <c r="DF379" s="583"/>
      <c r="DG379" s="583"/>
      <c r="DH379" s="583"/>
      <c r="DI379" s="583"/>
      <c r="DJ379" s="583"/>
      <c r="DK379" s="501">
        <f t="shared" si="54"/>
        <v>0</v>
      </c>
      <c r="DL379" s="502">
        <f t="shared" si="55"/>
        <v>30817726248959</v>
      </c>
      <c r="DM379" s="503"/>
      <c r="DY379" s="504"/>
    </row>
    <row r="380" spans="1:129" ht="18" customHeight="1" x14ac:dyDescent="0.5">
      <c r="A380" s="399" t="str">
        <f t="shared" si="51"/>
        <v>91</v>
      </c>
      <c r="B380" s="493">
        <v>910001</v>
      </c>
      <c r="C380" s="586" t="s">
        <v>1120</v>
      </c>
      <c r="D380" s="587">
        <v>11779604067419</v>
      </c>
      <c r="E380" s="588">
        <v>0</v>
      </c>
      <c r="F380" s="581"/>
      <c r="G380" s="581"/>
      <c r="H380" s="581"/>
      <c r="I380" s="581"/>
      <c r="J380" s="581"/>
      <c r="K380" s="579"/>
      <c r="L380" s="579"/>
      <c r="M380" s="579"/>
      <c r="N380" s="579"/>
      <c r="O380" s="579"/>
      <c r="P380" s="579"/>
      <c r="Q380" s="579"/>
      <c r="R380" s="579"/>
      <c r="S380" s="579"/>
      <c r="T380" s="579"/>
      <c r="U380" s="579"/>
      <c r="V380" s="579"/>
      <c r="W380" s="579"/>
      <c r="X380" s="579"/>
      <c r="Y380" s="579"/>
      <c r="Z380" s="579"/>
      <c r="AA380" s="579"/>
      <c r="AB380" s="579"/>
      <c r="AC380" s="579"/>
      <c r="AD380" s="579"/>
      <c r="AE380" s="579"/>
      <c r="AF380" s="579"/>
      <c r="AG380" s="579"/>
      <c r="AH380" s="579"/>
      <c r="AI380" s="579"/>
      <c r="AJ380" s="579"/>
      <c r="AK380" s="579"/>
      <c r="AL380" s="579"/>
      <c r="AM380" s="579"/>
      <c r="AN380" s="579"/>
      <c r="AO380" s="579"/>
      <c r="AP380" s="579"/>
      <c r="AQ380" s="579"/>
      <c r="AR380" s="579"/>
      <c r="AS380" s="579"/>
      <c r="AT380" s="579"/>
      <c r="AU380" s="579"/>
      <c r="AV380" s="579"/>
      <c r="AW380" s="579"/>
      <c r="AX380" s="579"/>
      <c r="AY380" s="579"/>
      <c r="AZ380" s="579"/>
      <c r="BA380" s="579"/>
      <c r="BB380" s="579"/>
      <c r="BC380" s="579"/>
      <c r="BD380" s="579"/>
      <c r="BE380" s="579"/>
      <c r="BF380" s="579"/>
      <c r="BG380" s="579"/>
      <c r="BH380" s="579"/>
      <c r="BI380" s="579"/>
      <c r="BJ380" s="579"/>
      <c r="BK380" s="579"/>
      <c r="BL380" s="579"/>
      <c r="BM380" s="579"/>
      <c r="BN380" s="579"/>
      <c r="BO380" s="579"/>
      <c r="BP380" s="579"/>
      <c r="BQ380" s="579"/>
      <c r="BR380" s="579"/>
      <c r="BS380" s="579"/>
      <c r="BT380" s="579"/>
      <c r="BU380" s="579"/>
      <c r="BV380" s="579"/>
      <c r="BW380" s="579"/>
      <c r="BX380" s="579"/>
      <c r="BY380" s="579"/>
      <c r="BZ380" s="579"/>
      <c r="CA380" s="579"/>
      <c r="CB380" s="579"/>
      <c r="CC380" s="579"/>
      <c r="CD380" s="579"/>
      <c r="CE380" s="579"/>
      <c r="CF380" s="579"/>
      <c r="CG380" s="579"/>
      <c r="CH380" s="579"/>
      <c r="CI380" s="579"/>
      <c r="CJ380" s="579"/>
      <c r="CK380" s="579"/>
      <c r="CL380" s="579"/>
      <c r="CM380" s="579"/>
      <c r="CN380" s="579"/>
      <c r="CO380" s="579"/>
      <c r="CP380" s="579"/>
      <c r="CQ380" s="579"/>
      <c r="CR380" s="579"/>
      <c r="CS380" s="579"/>
      <c r="CT380" s="579"/>
      <c r="CU380" s="579"/>
      <c r="CV380" s="579"/>
      <c r="CW380" s="579"/>
      <c r="CX380" s="508"/>
      <c r="CY380" s="582"/>
      <c r="CZ380" s="582"/>
      <c r="DA380" s="583"/>
      <c r="DB380" s="583"/>
      <c r="DC380" s="583"/>
      <c r="DD380" s="583"/>
      <c r="DE380" s="547"/>
      <c r="DF380" s="583"/>
      <c r="DG380" s="583"/>
      <c r="DH380" s="583"/>
      <c r="DI380" s="583"/>
      <c r="DJ380" s="583"/>
      <c r="DK380" s="501">
        <f t="shared" si="54"/>
        <v>0</v>
      </c>
      <c r="DL380" s="502">
        <f t="shared" si="55"/>
        <v>11779604067419</v>
      </c>
      <c r="DM380" s="503"/>
      <c r="DY380" s="504"/>
    </row>
    <row r="381" spans="1:129" ht="18" customHeight="1" x14ac:dyDescent="0.5">
      <c r="A381" s="399" t="str">
        <f t="shared" si="51"/>
        <v>91</v>
      </c>
      <c r="B381" s="493">
        <v>910002</v>
      </c>
      <c r="C381" s="586" t="s">
        <v>1121</v>
      </c>
      <c r="D381" s="587">
        <v>3564340840</v>
      </c>
      <c r="E381" s="588">
        <v>0</v>
      </c>
      <c r="F381" s="581"/>
      <c r="G381" s="581"/>
      <c r="H381" s="581"/>
      <c r="I381" s="581"/>
      <c r="J381" s="581"/>
      <c r="K381" s="579"/>
      <c r="L381" s="579"/>
      <c r="M381" s="579"/>
      <c r="N381" s="579"/>
      <c r="O381" s="579"/>
      <c r="P381" s="579"/>
      <c r="Q381" s="579"/>
      <c r="R381" s="579"/>
      <c r="S381" s="579"/>
      <c r="T381" s="579"/>
      <c r="U381" s="579"/>
      <c r="V381" s="579"/>
      <c r="W381" s="579"/>
      <c r="X381" s="579"/>
      <c r="Y381" s="579"/>
      <c r="Z381" s="579"/>
      <c r="AA381" s="579"/>
      <c r="AB381" s="579"/>
      <c r="AC381" s="579"/>
      <c r="AD381" s="579"/>
      <c r="AE381" s="579"/>
      <c r="AF381" s="579"/>
      <c r="AG381" s="579"/>
      <c r="AH381" s="579"/>
      <c r="AI381" s="579"/>
      <c r="AJ381" s="579"/>
      <c r="AK381" s="579"/>
      <c r="AL381" s="579"/>
      <c r="AM381" s="579"/>
      <c r="AN381" s="579"/>
      <c r="AO381" s="579"/>
      <c r="AP381" s="579"/>
      <c r="AQ381" s="579"/>
      <c r="AR381" s="579"/>
      <c r="AS381" s="579"/>
      <c r="AT381" s="579"/>
      <c r="AU381" s="579"/>
      <c r="AV381" s="579"/>
      <c r="AW381" s="579"/>
      <c r="AX381" s="579"/>
      <c r="AY381" s="579"/>
      <c r="AZ381" s="579"/>
      <c r="BA381" s="579"/>
      <c r="BB381" s="579"/>
      <c r="BC381" s="579"/>
      <c r="BD381" s="579"/>
      <c r="BE381" s="579"/>
      <c r="BF381" s="579"/>
      <c r="BG381" s="579"/>
      <c r="BH381" s="579"/>
      <c r="BI381" s="579"/>
      <c r="BJ381" s="579"/>
      <c r="BK381" s="579"/>
      <c r="BL381" s="579"/>
      <c r="BM381" s="579"/>
      <c r="BN381" s="579"/>
      <c r="BO381" s="579"/>
      <c r="BP381" s="579"/>
      <c r="BQ381" s="579"/>
      <c r="BR381" s="579"/>
      <c r="BS381" s="579"/>
      <c r="BT381" s="579"/>
      <c r="BU381" s="579"/>
      <c r="BV381" s="579"/>
      <c r="BW381" s="579"/>
      <c r="BX381" s="579"/>
      <c r="BY381" s="579"/>
      <c r="BZ381" s="579"/>
      <c r="CA381" s="579"/>
      <c r="CB381" s="579"/>
      <c r="CC381" s="579"/>
      <c r="CD381" s="579"/>
      <c r="CE381" s="579"/>
      <c r="CF381" s="579"/>
      <c r="CG381" s="579"/>
      <c r="CH381" s="579"/>
      <c r="CI381" s="579"/>
      <c r="CJ381" s="579"/>
      <c r="CK381" s="579"/>
      <c r="CL381" s="579"/>
      <c r="CM381" s="579"/>
      <c r="CN381" s="579"/>
      <c r="CO381" s="579"/>
      <c r="CP381" s="579"/>
      <c r="CQ381" s="579"/>
      <c r="CR381" s="579"/>
      <c r="CS381" s="579"/>
      <c r="CT381" s="579"/>
      <c r="CU381" s="579"/>
      <c r="CV381" s="579"/>
      <c r="CW381" s="579"/>
      <c r="CX381" s="508"/>
      <c r="CY381" s="582"/>
      <c r="CZ381" s="582"/>
      <c r="DA381" s="583"/>
      <c r="DB381" s="583"/>
      <c r="DC381" s="583"/>
      <c r="DD381" s="583"/>
      <c r="DE381" s="547"/>
      <c r="DF381" s="583"/>
      <c r="DG381" s="583"/>
      <c r="DH381" s="583"/>
      <c r="DI381" s="583"/>
      <c r="DJ381" s="583"/>
      <c r="DK381" s="501">
        <f t="shared" si="54"/>
        <v>0</v>
      </c>
      <c r="DL381" s="502">
        <f t="shared" si="55"/>
        <v>3564340840</v>
      </c>
      <c r="DM381" s="503"/>
      <c r="DY381" s="504"/>
    </row>
    <row r="382" spans="1:129" ht="18" customHeight="1" x14ac:dyDescent="0.5">
      <c r="A382" s="399" t="str">
        <f t="shared" si="51"/>
        <v>91</v>
      </c>
      <c r="B382" s="493">
        <v>910010</v>
      </c>
      <c r="C382" s="586" t="s">
        <v>1122</v>
      </c>
      <c r="D382" s="587">
        <v>4222906423983</v>
      </c>
      <c r="E382" s="588">
        <v>0</v>
      </c>
      <c r="F382" s="581"/>
      <c r="G382" s="581"/>
      <c r="H382" s="581"/>
      <c r="I382" s="581"/>
      <c r="J382" s="581"/>
      <c r="K382" s="579"/>
      <c r="L382" s="579"/>
      <c r="M382" s="579"/>
      <c r="N382" s="579"/>
      <c r="O382" s="579"/>
      <c r="P382" s="579"/>
      <c r="Q382" s="579"/>
      <c r="R382" s="579"/>
      <c r="S382" s="579"/>
      <c r="T382" s="579"/>
      <c r="U382" s="579"/>
      <c r="V382" s="579"/>
      <c r="W382" s="579"/>
      <c r="X382" s="579"/>
      <c r="Y382" s="579"/>
      <c r="Z382" s="579"/>
      <c r="AA382" s="579"/>
      <c r="AB382" s="579"/>
      <c r="AC382" s="579"/>
      <c r="AD382" s="579"/>
      <c r="AE382" s="579"/>
      <c r="AF382" s="579"/>
      <c r="AG382" s="579"/>
      <c r="AH382" s="579"/>
      <c r="AI382" s="579"/>
      <c r="AJ382" s="579"/>
      <c r="AK382" s="579"/>
      <c r="AL382" s="579"/>
      <c r="AM382" s="579"/>
      <c r="AN382" s="579"/>
      <c r="AO382" s="579"/>
      <c r="AP382" s="579"/>
      <c r="AQ382" s="579"/>
      <c r="AR382" s="579"/>
      <c r="AS382" s="579"/>
      <c r="AT382" s="579"/>
      <c r="AU382" s="579"/>
      <c r="AV382" s="579"/>
      <c r="AW382" s="579"/>
      <c r="AX382" s="579"/>
      <c r="AY382" s="579"/>
      <c r="AZ382" s="579"/>
      <c r="BA382" s="579"/>
      <c r="BB382" s="579"/>
      <c r="BC382" s="579"/>
      <c r="BD382" s="579"/>
      <c r="BE382" s="579"/>
      <c r="BF382" s="579"/>
      <c r="BG382" s="579"/>
      <c r="BH382" s="579"/>
      <c r="BI382" s="579"/>
      <c r="BJ382" s="579"/>
      <c r="BK382" s="579"/>
      <c r="BL382" s="579"/>
      <c r="BM382" s="579"/>
      <c r="BN382" s="579"/>
      <c r="BO382" s="579"/>
      <c r="BP382" s="579"/>
      <c r="BQ382" s="579"/>
      <c r="BR382" s="579"/>
      <c r="BS382" s="579"/>
      <c r="BT382" s="579"/>
      <c r="BU382" s="579"/>
      <c r="BV382" s="579"/>
      <c r="BW382" s="579"/>
      <c r="BX382" s="579"/>
      <c r="BY382" s="579"/>
      <c r="BZ382" s="579"/>
      <c r="CA382" s="579"/>
      <c r="CB382" s="579"/>
      <c r="CC382" s="579"/>
      <c r="CD382" s="579"/>
      <c r="CE382" s="579"/>
      <c r="CF382" s="579"/>
      <c r="CG382" s="579"/>
      <c r="CH382" s="579"/>
      <c r="CI382" s="579"/>
      <c r="CJ382" s="579"/>
      <c r="CK382" s="579"/>
      <c r="CL382" s="579"/>
      <c r="CM382" s="579"/>
      <c r="CN382" s="579"/>
      <c r="CO382" s="579"/>
      <c r="CP382" s="579"/>
      <c r="CQ382" s="579"/>
      <c r="CR382" s="579"/>
      <c r="CS382" s="579"/>
      <c r="CT382" s="579"/>
      <c r="CU382" s="579"/>
      <c r="CV382" s="579"/>
      <c r="CW382" s="579"/>
      <c r="CX382" s="508"/>
      <c r="CY382" s="582"/>
      <c r="CZ382" s="582"/>
      <c r="DA382" s="583"/>
      <c r="DB382" s="583"/>
      <c r="DC382" s="583"/>
      <c r="DD382" s="583"/>
      <c r="DE382" s="547"/>
      <c r="DF382" s="583"/>
      <c r="DG382" s="583"/>
      <c r="DH382" s="583"/>
      <c r="DI382" s="583"/>
      <c r="DJ382" s="583"/>
      <c r="DK382" s="501">
        <f t="shared" si="54"/>
        <v>0</v>
      </c>
      <c r="DL382" s="502">
        <f t="shared" si="55"/>
        <v>4222906423983</v>
      </c>
      <c r="DM382" s="503"/>
      <c r="DY382" s="504"/>
    </row>
    <row r="383" spans="1:129" ht="18" customHeight="1" x14ac:dyDescent="0.5">
      <c r="A383" s="399" t="str">
        <f t="shared" si="51"/>
        <v>91</v>
      </c>
      <c r="B383" s="493">
        <v>910011</v>
      </c>
      <c r="C383" s="586" t="s">
        <v>1123</v>
      </c>
      <c r="D383" s="587">
        <v>176654520071</v>
      </c>
      <c r="E383" s="588">
        <v>0</v>
      </c>
      <c r="F383" s="581"/>
      <c r="G383" s="581"/>
      <c r="H383" s="581"/>
      <c r="I383" s="581"/>
      <c r="J383" s="581"/>
      <c r="K383" s="579"/>
      <c r="L383" s="579"/>
      <c r="M383" s="579"/>
      <c r="N383" s="579"/>
      <c r="O383" s="579"/>
      <c r="P383" s="579"/>
      <c r="Q383" s="579"/>
      <c r="R383" s="579"/>
      <c r="S383" s="579"/>
      <c r="T383" s="579"/>
      <c r="U383" s="579"/>
      <c r="V383" s="579"/>
      <c r="W383" s="579"/>
      <c r="X383" s="579"/>
      <c r="Y383" s="579"/>
      <c r="Z383" s="579"/>
      <c r="AA383" s="579"/>
      <c r="AB383" s="579"/>
      <c r="AC383" s="579"/>
      <c r="AD383" s="579"/>
      <c r="AE383" s="579"/>
      <c r="AF383" s="579"/>
      <c r="AG383" s="579"/>
      <c r="AH383" s="579"/>
      <c r="AI383" s="579"/>
      <c r="AJ383" s="579"/>
      <c r="AK383" s="579"/>
      <c r="AL383" s="579"/>
      <c r="AM383" s="579"/>
      <c r="AN383" s="579"/>
      <c r="AO383" s="579"/>
      <c r="AP383" s="579"/>
      <c r="AQ383" s="579"/>
      <c r="AR383" s="579"/>
      <c r="AS383" s="579"/>
      <c r="AT383" s="579"/>
      <c r="AU383" s="579"/>
      <c r="AV383" s="579"/>
      <c r="AW383" s="579"/>
      <c r="AX383" s="579"/>
      <c r="AY383" s="579"/>
      <c r="AZ383" s="579"/>
      <c r="BA383" s="579"/>
      <c r="BB383" s="579"/>
      <c r="BC383" s="579"/>
      <c r="BD383" s="579"/>
      <c r="BE383" s="579"/>
      <c r="BF383" s="579"/>
      <c r="BG383" s="579"/>
      <c r="BH383" s="579"/>
      <c r="BI383" s="579"/>
      <c r="BJ383" s="579"/>
      <c r="BK383" s="579"/>
      <c r="BL383" s="579"/>
      <c r="BM383" s="579"/>
      <c r="BN383" s="579"/>
      <c r="BO383" s="579"/>
      <c r="BP383" s="579"/>
      <c r="BQ383" s="579"/>
      <c r="BR383" s="579"/>
      <c r="BS383" s="579"/>
      <c r="BT383" s="579"/>
      <c r="BU383" s="579"/>
      <c r="BV383" s="579"/>
      <c r="BW383" s="579"/>
      <c r="BX383" s="579"/>
      <c r="BY383" s="579"/>
      <c r="BZ383" s="579"/>
      <c r="CA383" s="579"/>
      <c r="CB383" s="579"/>
      <c r="CC383" s="579"/>
      <c r="CD383" s="579"/>
      <c r="CE383" s="579"/>
      <c r="CF383" s="579"/>
      <c r="CG383" s="579"/>
      <c r="CH383" s="579"/>
      <c r="CI383" s="579"/>
      <c r="CJ383" s="579"/>
      <c r="CK383" s="579"/>
      <c r="CL383" s="579"/>
      <c r="CM383" s="579"/>
      <c r="CN383" s="579"/>
      <c r="CO383" s="579"/>
      <c r="CP383" s="579"/>
      <c r="CQ383" s="579"/>
      <c r="CR383" s="579"/>
      <c r="CS383" s="579"/>
      <c r="CT383" s="579"/>
      <c r="CU383" s="579"/>
      <c r="CV383" s="579"/>
      <c r="CW383" s="579"/>
      <c r="CX383" s="508"/>
      <c r="CY383" s="582"/>
      <c r="CZ383" s="582"/>
      <c r="DA383" s="583"/>
      <c r="DB383" s="583"/>
      <c r="DC383" s="583"/>
      <c r="DD383" s="583"/>
      <c r="DE383" s="547"/>
      <c r="DF383" s="583"/>
      <c r="DG383" s="583"/>
      <c r="DH383" s="583"/>
      <c r="DI383" s="583"/>
      <c r="DJ383" s="583"/>
      <c r="DK383" s="501">
        <f t="shared" si="54"/>
        <v>0</v>
      </c>
      <c r="DL383" s="502">
        <f t="shared" si="55"/>
        <v>176654520071</v>
      </c>
      <c r="DM383" s="503"/>
      <c r="DY383" s="504"/>
    </row>
    <row r="384" spans="1:129" ht="18" customHeight="1" x14ac:dyDescent="0.5">
      <c r="A384" s="399" t="str">
        <f t="shared" si="51"/>
        <v>91</v>
      </c>
      <c r="B384" s="493">
        <v>910012</v>
      </c>
      <c r="C384" s="586" t="s">
        <v>1124</v>
      </c>
      <c r="D384" s="587">
        <v>256839710179</v>
      </c>
      <c r="E384" s="588">
        <v>0</v>
      </c>
      <c r="F384" s="581"/>
      <c r="G384" s="581"/>
      <c r="H384" s="581"/>
      <c r="I384" s="581"/>
      <c r="J384" s="581"/>
      <c r="K384" s="579"/>
      <c r="L384" s="579"/>
      <c r="M384" s="579"/>
      <c r="N384" s="579"/>
      <c r="O384" s="579"/>
      <c r="P384" s="579"/>
      <c r="Q384" s="579"/>
      <c r="R384" s="579"/>
      <c r="S384" s="579"/>
      <c r="T384" s="579"/>
      <c r="U384" s="579"/>
      <c r="V384" s="579"/>
      <c r="W384" s="579"/>
      <c r="X384" s="579"/>
      <c r="Y384" s="579"/>
      <c r="Z384" s="579"/>
      <c r="AA384" s="579"/>
      <c r="AB384" s="579"/>
      <c r="AC384" s="579"/>
      <c r="AD384" s="579"/>
      <c r="AE384" s="579"/>
      <c r="AF384" s="579"/>
      <c r="AG384" s="579"/>
      <c r="AH384" s="579"/>
      <c r="AI384" s="579"/>
      <c r="AJ384" s="579"/>
      <c r="AK384" s="579"/>
      <c r="AL384" s="579"/>
      <c r="AM384" s="579"/>
      <c r="AN384" s="579"/>
      <c r="AO384" s="579"/>
      <c r="AP384" s="579"/>
      <c r="AQ384" s="579"/>
      <c r="AR384" s="579"/>
      <c r="AS384" s="579"/>
      <c r="AT384" s="579"/>
      <c r="AU384" s="579"/>
      <c r="AV384" s="579"/>
      <c r="AW384" s="579"/>
      <c r="AX384" s="579"/>
      <c r="AY384" s="579"/>
      <c r="AZ384" s="579"/>
      <c r="BA384" s="579"/>
      <c r="BB384" s="579"/>
      <c r="BC384" s="579"/>
      <c r="BD384" s="579"/>
      <c r="BE384" s="579"/>
      <c r="BF384" s="579"/>
      <c r="BG384" s="579"/>
      <c r="BH384" s="579"/>
      <c r="BI384" s="579"/>
      <c r="BJ384" s="579"/>
      <c r="BK384" s="579"/>
      <c r="BL384" s="579"/>
      <c r="BM384" s="579"/>
      <c r="BN384" s="579"/>
      <c r="BO384" s="579"/>
      <c r="BP384" s="579"/>
      <c r="BQ384" s="579"/>
      <c r="BR384" s="579"/>
      <c r="BS384" s="579"/>
      <c r="BT384" s="579"/>
      <c r="BU384" s="579"/>
      <c r="BV384" s="579"/>
      <c r="BW384" s="579"/>
      <c r="BX384" s="579"/>
      <c r="BY384" s="579"/>
      <c r="BZ384" s="579"/>
      <c r="CA384" s="579"/>
      <c r="CB384" s="579"/>
      <c r="CC384" s="579"/>
      <c r="CD384" s="579"/>
      <c r="CE384" s="579"/>
      <c r="CF384" s="579"/>
      <c r="CG384" s="579"/>
      <c r="CH384" s="579"/>
      <c r="CI384" s="579"/>
      <c r="CJ384" s="579"/>
      <c r="CK384" s="579"/>
      <c r="CL384" s="579"/>
      <c r="CM384" s="579"/>
      <c r="CN384" s="579"/>
      <c r="CO384" s="579"/>
      <c r="CP384" s="579"/>
      <c r="CQ384" s="579"/>
      <c r="CR384" s="579"/>
      <c r="CS384" s="579"/>
      <c r="CT384" s="579"/>
      <c r="CU384" s="579"/>
      <c r="CV384" s="579"/>
      <c r="CW384" s="579"/>
      <c r="CX384" s="508"/>
      <c r="CY384" s="582"/>
      <c r="CZ384" s="582"/>
      <c r="DA384" s="583"/>
      <c r="DB384" s="583"/>
      <c r="DC384" s="583"/>
      <c r="DD384" s="583"/>
      <c r="DE384" s="547"/>
      <c r="DF384" s="583"/>
      <c r="DG384" s="583"/>
      <c r="DH384" s="583"/>
      <c r="DI384" s="583"/>
      <c r="DJ384" s="583"/>
      <c r="DK384" s="501">
        <f t="shared" si="54"/>
        <v>0</v>
      </c>
      <c r="DL384" s="502">
        <f t="shared" si="55"/>
        <v>256839710179</v>
      </c>
      <c r="DM384" s="503"/>
      <c r="DY384" s="504"/>
    </row>
    <row r="385" spans="1:129" ht="18" customHeight="1" x14ac:dyDescent="0.5">
      <c r="A385" s="399" t="str">
        <f t="shared" si="51"/>
        <v>91</v>
      </c>
      <c r="B385" s="493">
        <v>910013</v>
      </c>
      <c r="C385" s="586" t="s">
        <v>1125</v>
      </c>
      <c r="D385" s="587">
        <v>89035396127</v>
      </c>
      <c r="E385" s="588">
        <v>0</v>
      </c>
      <c r="F385" s="581"/>
      <c r="G385" s="581"/>
      <c r="H385" s="581"/>
      <c r="I385" s="581"/>
      <c r="J385" s="581"/>
      <c r="K385" s="579"/>
      <c r="L385" s="579"/>
      <c r="M385" s="579"/>
      <c r="N385" s="579"/>
      <c r="O385" s="579"/>
      <c r="P385" s="579"/>
      <c r="Q385" s="579"/>
      <c r="R385" s="579"/>
      <c r="S385" s="579"/>
      <c r="T385" s="579"/>
      <c r="U385" s="579"/>
      <c r="V385" s="579"/>
      <c r="W385" s="579"/>
      <c r="X385" s="579"/>
      <c r="Y385" s="579"/>
      <c r="Z385" s="579"/>
      <c r="AA385" s="579"/>
      <c r="AB385" s="579"/>
      <c r="AC385" s="579"/>
      <c r="AD385" s="579"/>
      <c r="AE385" s="579"/>
      <c r="AF385" s="579"/>
      <c r="AG385" s="579"/>
      <c r="AH385" s="579"/>
      <c r="AI385" s="579"/>
      <c r="AJ385" s="579"/>
      <c r="AK385" s="579"/>
      <c r="AL385" s="579"/>
      <c r="AM385" s="579"/>
      <c r="AN385" s="579"/>
      <c r="AO385" s="579"/>
      <c r="AP385" s="579"/>
      <c r="AQ385" s="579"/>
      <c r="AR385" s="579"/>
      <c r="AS385" s="579"/>
      <c r="AT385" s="579"/>
      <c r="AU385" s="579"/>
      <c r="AV385" s="579"/>
      <c r="AW385" s="579"/>
      <c r="AX385" s="579"/>
      <c r="AY385" s="579"/>
      <c r="AZ385" s="579"/>
      <c r="BA385" s="579"/>
      <c r="BB385" s="579"/>
      <c r="BC385" s="579"/>
      <c r="BD385" s="579"/>
      <c r="BE385" s="579"/>
      <c r="BF385" s="579"/>
      <c r="BG385" s="579"/>
      <c r="BH385" s="579"/>
      <c r="BI385" s="579"/>
      <c r="BJ385" s="579"/>
      <c r="BK385" s="579"/>
      <c r="BL385" s="579"/>
      <c r="BM385" s="579"/>
      <c r="BN385" s="579"/>
      <c r="BO385" s="579"/>
      <c r="BP385" s="579"/>
      <c r="BQ385" s="579"/>
      <c r="BR385" s="579"/>
      <c r="BS385" s="579"/>
      <c r="BT385" s="579"/>
      <c r="BU385" s="579"/>
      <c r="BV385" s="579"/>
      <c r="BW385" s="579"/>
      <c r="BX385" s="579"/>
      <c r="BY385" s="579"/>
      <c r="BZ385" s="579"/>
      <c r="CA385" s="579"/>
      <c r="CB385" s="579"/>
      <c r="CC385" s="579"/>
      <c r="CD385" s="579"/>
      <c r="CE385" s="579"/>
      <c r="CF385" s="579"/>
      <c r="CG385" s="579"/>
      <c r="CH385" s="579"/>
      <c r="CI385" s="579"/>
      <c r="CJ385" s="579"/>
      <c r="CK385" s="579"/>
      <c r="CL385" s="579"/>
      <c r="CM385" s="579"/>
      <c r="CN385" s="579"/>
      <c r="CO385" s="579"/>
      <c r="CP385" s="579"/>
      <c r="CQ385" s="579"/>
      <c r="CR385" s="579"/>
      <c r="CS385" s="579"/>
      <c r="CT385" s="579"/>
      <c r="CU385" s="579"/>
      <c r="CV385" s="579"/>
      <c r="CW385" s="579"/>
      <c r="CX385" s="508"/>
      <c r="CY385" s="582"/>
      <c r="CZ385" s="582"/>
      <c r="DA385" s="583"/>
      <c r="DB385" s="583"/>
      <c r="DC385" s="583"/>
      <c r="DD385" s="583"/>
      <c r="DE385" s="547"/>
      <c r="DF385" s="583"/>
      <c r="DG385" s="583"/>
      <c r="DH385" s="583"/>
      <c r="DI385" s="583"/>
      <c r="DJ385" s="583"/>
      <c r="DK385" s="501">
        <f t="shared" si="54"/>
        <v>0</v>
      </c>
      <c r="DL385" s="502">
        <f t="shared" si="55"/>
        <v>89035396127</v>
      </c>
      <c r="DM385" s="503"/>
      <c r="DY385" s="504"/>
    </row>
    <row r="386" spans="1:129" ht="18" customHeight="1" x14ac:dyDescent="0.5">
      <c r="A386" s="399" t="str">
        <f t="shared" si="51"/>
        <v>91</v>
      </c>
      <c r="B386" s="493">
        <v>910900</v>
      </c>
      <c r="C386" s="586" t="s">
        <v>1126</v>
      </c>
      <c r="D386" s="587">
        <v>0</v>
      </c>
      <c r="E386" s="593">
        <v>16528604458619</v>
      </c>
      <c r="F386" s="581"/>
      <c r="G386" s="581"/>
      <c r="H386" s="581"/>
      <c r="I386" s="581"/>
      <c r="J386" s="581"/>
      <c r="K386" s="579"/>
      <c r="L386" s="579"/>
      <c r="M386" s="579"/>
      <c r="N386" s="579"/>
      <c r="O386" s="579"/>
      <c r="P386" s="579"/>
      <c r="Q386" s="579"/>
      <c r="R386" s="579"/>
      <c r="S386" s="579"/>
      <c r="T386" s="579"/>
      <c r="U386" s="579"/>
      <c r="V386" s="579"/>
      <c r="W386" s="579"/>
      <c r="X386" s="579"/>
      <c r="Y386" s="579"/>
      <c r="Z386" s="579"/>
      <c r="AA386" s="579"/>
      <c r="AB386" s="579"/>
      <c r="AC386" s="579"/>
      <c r="AD386" s="579"/>
      <c r="AE386" s="579"/>
      <c r="AF386" s="579"/>
      <c r="AG386" s="579"/>
      <c r="AH386" s="579"/>
      <c r="AI386" s="579"/>
      <c r="AJ386" s="579"/>
      <c r="AK386" s="579"/>
      <c r="AL386" s="579"/>
      <c r="AM386" s="579"/>
      <c r="AN386" s="579"/>
      <c r="AO386" s="579"/>
      <c r="AP386" s="579"/>
      <c r="AQ386" s="579"/>
      <c r="AR386" s="579"/>
      <c r="AS386" s="579"/>
      <c r="AT386" s="579"/>
      <c r="AU386" s="579"/>
      <c r="AV386" s="579"/>
      <c r="AW386" s="579"/>
      <c r="AX386" s="579"/>
      <c r="AY386" s="579"/>
      <c r="AZ386" s="579"/>
      <c r="BA386" s="579"/>
      <c r="BB386" s="579"/>
      <c r="BC386" s="579"/>
      <c r="BD386" s="579"/>
      <c r="BE386" s="579"/>
      <c r="BF386" s="579"/>
      <c r="BG386" s="579"/>
      <c r="BH386" s="579"/>
      <c r="BI386" s="579"/>
      <c r="BJ386" s="579"/>
      <c r="BK386" s="579"/>
      <c r="BL386" s="579"/>
      <c r="BM386" s="579"/>
      <c r="BN386" s="579"/>
      <c r="BO386" s="579"/>
      <c r="BP386" s="579"/>
      <c r="BQ386" s="579"/>
      <c r="BR386" s="579"/>
      <c r="BS386" s="579"/>
      <c r="BT386" s="579"/>
      <c r="BU386" s="579"/>
      <c r="BV386" s="579"/>
      <c r="BW386" s="579"/>
      <c r="BX386" s="579"/>
      <c r="BY386" s="579"/>
      <c r="BZ386" s="579"/>
      <c r="CA386" s="579"/>
      <c r="CB386" s="579"/>
      <c r="CC386" s="579"/>
      <c r="CD386" s="579"/>
      <c r="CE386" s="579"/>
      <c r="CF386" s="579"/>
      <c r="CG386" s="579"/>
      <c r="CH386" s="579"/>
      <c r="CI386" s="579"/>
      <c r="CJ386" s="579"/>
      <c r="CK386" s="579"/>
      <c r="CL386" s="579"/>
      <c r="CM386" s="579"/>
      <c r="CN386" s="579"/>
      <c r="CO386" s="579"/>
      <c r="CP386" s="579"/>
      <c r="CQ386" s="579"/>
      <c r="CR386" s="579"/>
      <c r="CS386" s="579"/>
      <c r="CT386" s="579"/>
      <c r="CU386" s="579"/>
      <c r="CV386" s="579"/>
      <c r="CW386" s="579"/>
      <c r="CX386" s="508"/>
      <c r="CY386" s="582"/>
      <c r="CZ386" s="582"/>
      <c r="DA386" s="583"/>
      <c r="DB386" s="583"/>
      <c r="DC386" s="583"/>
      <c r="DD386" s="583"/>
      <c r="DE386" s="547"/>
      <c r="DF386" s="583"/>
      <c r="DG386" s="583"/>
      <c r="DH386" s="583"/>
      <c r="DI386" s="583"/>
      <c r="DJ386" s="583"/>
      <c r="DK386" s="501">
        <f t="shared" si="54"/>
        <v>0</v>
      </c>
      <c r="DL386" s="502">
        <f t="shared" si="55"/>
        <v>-16528604458619</v>
      </c>
      <c r="DM386" s="503"/>
      <c r="DY386" s="504"/>
    </row>
    <row r="387" spans="1:129" ht="18" customHeight="1" x14ac:dyDescent="0.5">
      <c r="A387" s="399" t="str">
        <f t="shared" si="51"/>
        <v>92</v>
      </c>
      <c r="B387" s="493">
        <v>920005</v>
      </c>
      <c r="C387" s="586" t="s">
        <v>1127</v>
      </c>
      <c r="D387" s="587">
        <v>0</v>
      </c>
      <c r="E387" s="588">
        <v>0</v>
      </c>
      <c r="F387" s="581"/>
      <c r="G387" s="581"/>
      <c r="H387" s="581"/>
      <c r="I387" s="581"/>
      <c r="J387" s="581"/>
      <c r="K387" s="579"/>
      <c r="L387" s="579"/>
      <c r="M387" s="579"/>
      <c r="N387" s="579"/>
      <c r="O387" s="579"/>
      <c r="P387" s="579"/>
      <c r="Q387" s="579"/>
      <c r="R387" s="579"/>
      <c r="S387" s="579"/>
      <c r="T387" s="579"/>
      <c r="U387" s="579"/>
      <c r="V387" s="579"/>
      <c r="W387" s="579"/>
      <c r="X387" s="579"/>
      <c r="Y387" s="579"/>
      <c r="Z387" s="579"/>
      <c r="AA387" s="579"/>
      <c r="AB387" s="579"/>
      <c r="AC387" s="579"/>
      <c r="AD387" s="579"/>
      <c r="AE387" s="579"/>
      <c r="AF387" s="579"/>
      <c r="AG387" s="579"/>
      <c r="AH387" s="579"/>
      <c r="AI387" s="579"/>
      <c r="AJ387" s="579"/>
      <c r="AK387" s="579"/>
      <c r="AL387" s="579"/>
      <c r="AM387" s="579"/>
      <c r="AN387" s="579"/>
      <c r="AO387" s="579"/>
      <c r="AP387" s="579"/>
      <c r="AQ387" s="579"/>
      <c r="AR387" s="579"/>
      <c r="AS387" s="579"/>
      <c r="AT387" s="579"/>
      <c r="AU387" s="579"/>
      <c r="AV387" s="579"/>
      <c r="AW387" s="579"/>
      <c r="AX387" s="579"/>
      <c r="AY387" s="579"/>
      <c r="AZ387" s="579"/>
      <c r="BA387" s="579"/>
      <c r="BB387" s="579"/>
      <c r="BC387" s="579"/>
      <c r="BD387" s="579"/>
      <c r="BE387" s="579"/>
      <c r="BF387" s="579"/>
      <c r="BG387" s="579"/>
      <c r="BH387" s="579"/>
      <c r="BI387" s="579"/>
      <c r="BJ387" s="579"/>
      <c r="BK387" s="579"/>
      <c r="BL387" s="579"/>
      <c r="BM387" s="579"/>
      <c r="BN387" s="579"/>
      <c r="BO387" s="579"/>
      <c r="BP387" s="579"/>
      <c r="BQ387" s="579"/>
      <c r="BR387" s="579"/>
      <c r="BS387" s="579"/>
      <c r="BT387" s="579"/>
      <c r="BU387" s="579"/>
      <c r="BV387" s="579"/>
      <c r="BW387" s="579"/>
      <c r="BX387" s="579"/>
      <c r="BY387" s="579"/>
      <c r="BZ387" s="579"/>
      <c r="CA387" s="579"/>
      <c r="CB387" s="579"/>
      <c r="CC387" s="579"/>
      <c r="CD387" s="579"/>
      <c r="CE387" s="579"/>
      <c r="CF387" s="579"/>
      <c r="CG387" s="579"/>
      <c r="CH387" s="579"/>
      <c r="CI387" s="579"/>
      <c r="CJ387" s="579"/>
      <c r="CK387" s="579"/>
      <c r="CL387" s="579"/>
      <c r="CM387" s="579"/>
      <c r="CN387" s="579"/>
      <c r="CO387" s="579"/>
      <c r="CP387" s="579"/>
      <c r="CQ387" s="579"/>
      <c r="CR387" s="579"/>
      <c r="CS387" s="579"/>
      <c r="CT387" s="579"/>
      <c r="CU387" s="579"/>
      <c r="CV387" s="579"/>
      <c r="CW387" s="579"/>
      <c r="CX387" s="508"/>
      <c r="CY387" s="582"/>
      <c r="CZ387" s="582"/>
      <c r="DA387" s="583"/>
      <c r="DB387" s="583"/>
      <c r="DC387" s="583"/>
      <c r="DD387" s="583"/>
      <c r="DE387" s="547"/>
      <c r="DF387" s="583"/>
      <c r="DG387" s="583"/>
      <c r="DH387" s="583"/>
      <c r="DI387" s="583"/>
      <c r="DJ387" s="583"/>
      <c r="DK387" s="501">
        <f t="shared" si="54"/>
        <v>0</v>
      </c>
      <c r="DL387" s="502">
        <f t="shared" si="55"/>
        <v>0</v>
      </c>
      <c r="DM387" s="503"/>
      <c r="DY387" s="504"/>
    </row>
    <row r="388" spans="1:129" ht="18" customHeight="1" x14ac:dyDescent="0.5">
      <c r="A388" s="399" t="str">
        <f t="shared" si="51"/>
        <v>92</v>
      </c>
      <c r="B388" s="493">
        <v>920900</v>
      </c>
      <c r="C388" s="586" t="s">
        <v>1128</v>
      </c>
      <c r="D388" s="587">
        <v>0</v>
      </c>
      <c r="E388" s="588">
        <v>0</v>
      </c>
      <c r="F388" s="581"/>
      <c r="G388" s="581"/>
      <c r="H388" s="581"/>
      <c r="I388" s="581"/>
      <c r="J388" s="581"/>
      <c r="K388" s="579"/>
      <c r="L388" s="579"/>
      <c r="M388" s="579"/>
      <c r="N388" s="579"/>
      <c r="O388" s="579"/>
      <c r="P388" s="579"/>
      <c r="Q388" s="579"/>
      <c r="R388" s="579"/>
      <c r="S388" s="579"/>
      <c r="T388" s="579"/>
      <c r="U388" s="579"/>
      <c r="V388" s="579"/>
      <c r="W388" s="579"/>
      <c r="X388" s="579"/>
      <c r="Y388" s="579"/>
      <c r="Z388" s="579"/>
      <c r="AA388" s="579"/>
      <c r="AB388" s="579"/>
      <c r="AC388" s="579"/>
      <c r="AD388" s="579"/>
      <c r="AE388" s="579"/>
      <c r="AF388" s="579"/>
      <c r="AG388" s="579"/>
      <c r="AH388" s="579"/>
      <c r="AI388" s="579"/>
      <c r="AJ388" s="579"/>
      <c r="AK388" s="579"/>
      <c r="AL388" s="579"/>
      <c r="AM388" s="579"/>
      <c r="AN388" s="579"/>
      <c r="AO388" s="579"/>
      <c r="AP388" s="579"/>
      <c r="AQ388" s="579"/>
      <c r="AR388" s="579"/>
      <c r="AS388" s="579"/>
      <c r="AT388" s="579"/>
      <c r="AU388" s="579"/>
      <c r="AV388" s="579"/>
      <c r="AW388" s="579"/>
      <c r="AX388" s="579"/>
      <c r="AY388" s="579"/>
      <c r="AZ388" s="579"/>
      <c r="BA388" s="579"/>
      <c r="BB388" s="579"/>
      <c r="BC388" s="579"/>
      <c r="BD388" s="579"/>
      <c r="BE388" s="579"/>
      <c r="BF388" s="579"/>
      <c r="BG388" s="579"/>
      <c r="BH388" s="579"/>
      <c r="BI388" s="579"/>
      <c r="BJ388" s="579"/>
      <c r="BK388" s="579"/>
      <c r="BL388" s="579"/>
      <c r="BM388" s="579"/>
      <c r="BN388" s="579"/>
      <c r="BO388" s="579"/>
      <c r="BP388" s="579"/>
      <c r="BQ388" s="579"/>
      <c r="BR388" s="579"/>
      <c r="BS388" s="579"/>
      <c r="BT388" s="579"/>
      <c r="BU388" s="579"/>
      <c r="BV388" s="579"/>
      <c r="BW388" s="579"/>
      <c r="BX388" s="579"/>
      <c r="BY388" s="579"/>
      <c r="BZ388" s="579"/>
      <c r="CA388" s="579"/>
      <c r="CB388" s="579"/>
      <c r="CC388" s="579"/>
      <c r="CD388" s="579"/>
      <c r="CE388" s="579"/>
      <c r="CF388" s="579"/>
      <c r="CG388" s="579"/>
      <c r="CH388" s="579"/>
      <c r="CI388" s="579"/>
      <c r="CJ388" s="579"/>
      <c r="CK388" s="579"/>
      <c r="CL388" s="579"/>
      <c r="CM388" s="579"/>
      <c r="CN388" s="579"/>
      <c r="CO388" s="579"/>
      <c r="CP388" s="579"/>
      <c r="CQ388" s="579"/>
      <c r="CR388" s="579"/>
      <c r="CS388" s="579"/>
      <c r="CT388" s="579"/>
      <c r="CU388" s="579"/>
      <c r="CV388" s="579"/>
      <c r="CW388" s="579"/>
      <c r="CX388" s="508"/>
      <c r="CY388" s="582"/>
      <c r="CZ388" s="582"/>
      <c r="DA388" s="583"/>
      <c r="DB388" s="583"/>
      <c r="DC388" s="583"/>
      <c r="DD388" s="583"/>
      <c r="DE388" s="547"/>
      <c r="DF388" s="583"/>
      <c r="DG388" s="583"/>
      <c r="DH388" s="583"/>
      <c r="DI388" s="583"/>
      <c r="DJ388" s="583"/>
      <c r="DK388" s="501">
        <f t="shared" si="54"/>
        <v>0</v>
      </c>
      <c r="DL388" s="502">
        <f t="shared" si="55"/>
        <v>0</v>
      </c>
      <c r="DM388" s="503"/>
      <c r="DY388" s="504"/>
    </row>
    <row r="389" spans="1:129" ht="18" customHeight="1" x14ac:dyDescent="0.5">
      <c r="A389" s="399" t="str">
        <f t="shared" si="51"/>
        <v>93</v>
      </c>
      <c r="B389" s="493">
        <v>930002</v>
      </c>
      <c r="C389" s="586" t="s">
        <v>1129</v>
      </c>
      <c r="D389" s="587">
        <v>1956588386881</v>
      </c>
      <c r="E389" s="588">
        <v>0</v>
      </c>
      <c r="F389" s="581"/>
      <c r="G389" s="581"/>
      <c r="H389" s="581"/>
      <c r="I389" s="581"/>
      <c r="J389" s="581"/>
      <c r="K389" s="579"/>
      <c r="L389" s="579"/>
      <c r="M389" s="579"/>
      <c r="N389" s="579"/>
      <c r="O389" s="579"/>
      <c r="P389" s="579"/>
      <c r="Q389" s="579"/>
      <c r="R389" s="579"/>
      <c r="S389" s="579"/>
      <c r="T389" s="579"/>
      <c r="U389" s="579"/>
      <c r="V389" s="579"/>
      <c r="W389" s="579"/>
      <c r="X389" s="579"/>
      <c r="Y389" s="579"/>
      <c r="Z389" s="579"/>
      <c r="AA389" s="579"/>
      <c r="AB389" s="579"/>
      <c r="AC389" s="579"/>
      <c r="AD389" s="579"/>
      <c r="AE389" s="579"/>
      <c r="AF389" s="579"/>
      <c r="AG389" s="579"/>
      <c r="AH389" s="579"/>
      <c r="AI389" s="579"/>
      <c r="AJ389" s="579"/>
      <c r="AK389" s="579"/>
      <c r="AL389" s="579"/>
      <c r="AM389" s="579"/>
      <c r="AN389" s="579"/>
      <c r="AO389" s="579"/>
      <c r="AP389" s="579"/>
      <c r="AQ389" s="579"/>
      <c r="AR389" s="579"/>
      <c r="AS389" s="579"/>
      <c r="AT389" s="579"/>
      <c r="AU389" s="579"/>
      <c r="AV389" s="579"/>
      <c r="AW389" s="579"/>
      <c r="AX389" s="579"/>
      <c r="AY389" s="579"/>
      <c r="AZ389" s="579"/>
      <c r="BA389" s="579"/>
      <c r="BB389" s="579"/>
      <c r="BC389" s="579"/>
      <c r="BD389" s="579"/>
      <c r="BE389" s="579"/>
      <c r="BF389" s="579"/>
      <c r="BG389" s="579"/>
      <c r="BH389" s="579"/>
      <c r="BI389" s="579"/>
      <c r="BJ389" s="579"/>
      <c r="BK389" s="579"/>
      <c r="BL389" s="579"/>
      <c r="BM389" s="579"/>
      <c r="BN389" s="579"/>
      <c r="BO389" s="579"/>
      <c r="BP389" s="579"/>
      <c r="BQ389" s="579"/>
      <c r="BR389" s="579"/>
      <c r="BS389" s="579"/>
      <c r="BT389" s="579"/>
      <c r="BU389" s="579"/>
      <c r="BV389" s="579"/>
      <c r="BW389" s="579"/>
      <c r="BX389" s="579"/>
      <c r="BY389" s="579"/>
      <c r="BZ389" s="579"/>
      <c r="CA389" s="579"/>
      <c r="CB389" s="579"/>
      <c r="CC389" s="579"/>
      <c r="CD389" s="579"/>
      <c r="CE389" s="579"/>
      <c r="CF389" s="579"/>
      <c r="CG389" s="579"/>
      <c r="CH389" s="579"/>
      <c r="CI389" s="579"/>
      <c r="CJ389" s="579"/>
      <c r="CK389" s="579"/>
      <c r="CL389" s="579"/>
      <c r="CM389" s="579"/>
      <c r="CN389" s="579"/>
      <c r="CO389" s="579"/>
      <c r="CP389" s="579"/>
      <c r="CQ389" s="579"/>
      <c r="CR389" s="579"/>
      <c r="CS389" s="579"/>
      <c r="CT389" s="579"/>
      <c r="CU389" s="579"/>
      <c r="CV389" s="579"/>
      <c r="CW389" s="579"/>
      <c r="CX389" s="508"/>
      <c r="CY389" s="582"/>
      <c r="CZ389" s="582"/>
      <c r="DA389" s="583"/>
      <c r="DB389" s="583"/>
      <c r="DC389" s="583"/>
      <c r="DD389" s="583"/>
      <c r="DE389" s="547"/>
      <c r="DF389" s="583"/>
      <c r="DG389" s="583"/>
      <c r="DH389" s="583"/>
      <c r="DI389" s="583"/>
      <c r="DJ389" s="583"/>
      <c r="DK389" s="501">
        <f t="shared" si="54"/>
        <v>0</v>
      </c>
      <c r="DL389" s="502">
        <f t="shared" si="55"/>
        <v>1956588386881</v>
      </c>
      <c r="DM389" s="503"/>
      <c r="DY389" s="504"/>
    </row>
    <row r="390" spans="1:129" ht="18" customHeight="1" x14ac:dyDescent="0.5">
      <c r="A390" s="399" t="str">
        <f t="shared" si="51"/>
        <v>93</v>
      </c>
      <c r="B390" s="493">
        <v>930900</v>
      </c>
      <c r="C390" s="586" t="s">
        <v>1130</v>
      </c>
      <c r="D390" s="587">
        <v>0</v>
      </c>
      <c r="E390" s="593">
        <v>1956588386881</v>
      </c>
      <c r="F390" s="581"/>
      <c r="G390" s="581"/>
      <c r="H390" s="581"/>
      <c r="I390" s="581"/>
      <c r="J390" s="581"/>
      <c r="K390" s="579"/>
      <c r="L390" s="579"/>
      <c r="M390" s="579"/>
      <c r="N390" s="579"/>
      <c r="O390" s="579"/>
      <c r="P390" s="579">
        <f>E390-E390</f>
        <v>0</v>
      </c>
      <c r="Q390" s="579"/>
      <c r="R390" s="579"/>
      <c r="S390" s="579"/>
      <c r="T390" s="579"/>
      <c r="U390" s="579"/>
      <c r="V390" s="579"/>
      <c r="W390" s="579"/>
      <c r="X390" s="579"/>
      <c r="Y390" s="579"/>
      <c r="Z390" s="579"/>
      <c r="AA390" s="579"/>
      <c r="AB390" s="579"/>
      <c r="AC390" s="579"/>
      <c r="AD390" s="579"/>
      <c r="AE390" s="579"/>
      <c r="AF390" s="579"/>
      <c r="AG390" s="579"/>
      <c r="AH390" s="579"/>
      <c r="AI390" s="579"/>
      <c r="AJ390" s="579"/>
      <c r="AK390" s="579"/>
      <c r="AL390" s="579"/>
      <c r="AM390" s="579"/>
      <c r="AN390" s="579"/>
      <c r="AO390" s="579"/>
      <c r="AP390" s="579"/>
      <c r="AQ390" s="579"/>
      <c r="AR390" s="579"/>
      <c r="AS390" s="579"/>
      <c r="AT390" s="579"/>
      <c r="AU390" s="579"/>
      <c r="AV390" s="579"/>
      <c r="AW390" s="579"/>
      <c r="AX390" s="579"/>
      <c r="AY390" s="579"/>
      <c r="AZ390" s="579"/>
      <c r="BA390" s="579"/>
      <c r="BB390" s="579"/>
      <c r="BC390" s="579"/>
      <c r="BD390" s="579"/>
      <c r="BE390" s="579"/>
      <c r="BF390" s="579"/>
      <c r="BG390" s="579"/>
      <c r="BH390" s="579"/>
      <c r="BI390" s="579"/>
      <c r="BJ390" s="579"/>
      <c r="BK390" s="579"/>
      <c r="BL390" s="579"/>
      <c r="BM390" s="579"/>
      <c r="BN390" s="579"/>
      <c r="BO390" s="579"/>
      <c r="BP390" s="579"/>
      <c r="BQ390" s="579"/>
      <c r="BR390" s="579"/>
      <c r="BS390" s="579"/>
      <c r="BT390" s="579"/>
      <c r="BU390" s="579"/>
      <c r="BV390" s="579"/>
      <c r="BW390" s="579"/>
      <c r="BX390" s="579"/>
      <c r="BY390" s="579"/>
      <c r="BZ390" s="579"/>
      <c r="CA390" s="579"/>
      <c r="CB390" s="579"/>
      <c r="CC390" s="579"/>
      <c r="CD390" s="579"/>
      <c r="CE390" s="579"/>
      <c r="CF390" s="579"/>
      <c r="CG390" s="579"/>
      <c r="CH390" s="579"/>
      <c r="CI390" s="579"/>
      <c r="CJ390" s="579"/>
      <c r="CK390" s="579"/>
      <c r="CL390" s="579"/>
      <c r="CM390" s="579"/>
      <c r="CN390" s="579"/>
      <c r="CO390" s="579"/>
      <c r="CP390" s="579"/>
      <c r="CQ390" s="579"/>
      <c r="CR390" s="579"/>
      <c r="CS390" s="579"/>
      <c r="CT390" s="579"/>
      <c r="CU390" s="579"/>
      <c r="CV390" s="579"/>
      <c r="CW390" s="579"/>
      <c r="CX390" s="508"/>
      <c r="CY390" s="582"/>
      <c r="CZ390" s="582"/>
      <c r="DA390" s="583"/>
      <c r="DB390" s="583"/>
      <c r="DC390" s="583"/>
      <c r="DD390" s="583"/>
      <c r="DE390" s="547"/>
      <c r="DF390" s="583"/>
      <c r="DG390" s="583"/>
      <c r="DH390" s="583"/>
      <c r="DI390" s="583"/>
      <c r="DJ390" s="583"/>
      <c r="DK390" s="501">
        <f t="shared" si="54"/>
        <v>0</v>
      </c>
      <c r="DL390" s="502">
        <f t="shared" si="55"/>
        <v>-1956588386881</v>
      </c>
      <c r="DM390" s="503"/>
      <c r="DY390" s="504"/>
    </row>
    <row r="391" spans="1:129" ht="18" customHeight="1" x14ac:dyDescent="0.5">
      <c r="A391" s="399" t="str">
        <f t="shared" si="51"/>
        <v>95</v>
      </c>
      <c r="B391" s="493">
        <v>950001</v>
      </c>
      <c r="C391" s="586" t="s">
        <v>1131</v>
      </c>
      <c r="D391" s="587">
        <v>26585785371577</v>
      </c>
      <c r="E391" s="588">
        <v>0</v>
      </c>
      <c r="F391" s="581"/>
      <c r="G391" s="581"/>
      <c r="H391" s="581"/>
      <c r="I391" s="581"/>
      <c r="J391" s="581"/>
      <c r="K391" s="579"/>
      <c r="L391" s="579"/>
      <c r="M391" s="579"/>
      <c r="N391" s="579"/>
      <c r="O391" s="579"/>
      <c r="P391" s="579"/>
      <c r="Q391" s="579"/>
      <c r="R391" s="579"/>
      <c r="S391" s="579"/>
      <c r="T391" s="579"/>
      <c r="U391" s="579"/>
      <c r="V391" s="579"/>
      <c r="W391" s="579"/>
      <c r="X391" s="579"/>
      <c r="Y391" s="579"/>
      <c r="Z391" s="579"/>
      <c r="AA391" s="579"/>
      <c r="AB391" s="579"/>
      <c r="AC391" s="579"/>
      <c r="AD391" s="579"/>
      <c r="AE391" s="579"/>
      <c r="AF391" s="579"/>
      <c r="AG391" s="579"/>
      <c r="AH391" s="579"/>
      <c r="AI391" s="579"/>
      <c r="AJ391" s="579"/>
      <c r="AK391" s="579"/>
      <c r="AL391" s="579"/>
      <c r="AM391" s="579"/>
      <c r="AN391" s="579"/>
      <c r="AO391" s="579"/>
      <c r="AP391" s="579"/>
      <c r="AQ391" s="579"/>
      <c r="AR391" s="579"/>
      <c r="AS391" s="579"/>
      <c r="AT391" s="579"/>
      <c r="AU391" s="579"/>
      <c r="AV391" s="579"/>
      <c r="AW391" s="579"/>
      <c r="AX391" s="579"/>
      <c r="AY391" s="579"/>
      <c r="AZ391" s="579"/>
      <c r="BA391" s="579"/>
      <c r="BB391" s="579"/>
      <c r="BC391" s="579"/>
      <c r="BD391" s="579"/>
      <c r="BE391" s="579"/>
      <c r="BF391" s="579"/>
      <c r="BG391" s="579"/>
      <c r="BH391" s="579"/>
      <c r="BI391" s="579"/>
      <c r="BJ391" s="579"/>
      <c r="BK391" s="579"/>
      <c r="BL391" s="579"/>
      <c r="BM391" s="579"/>
      <c r="BN391" s="579"/>
      <c r="BO391" s="579"/>
      <c r="BP391" s="579"/>
      <c r="BQ391" s="579"/>
      <c r="BR391" s="579"/>
      <c r="BS391" s="579"/>
      <c r="BT391" s="579"/>
      <c r="BU391" s="579"/>
      <c r="BV391" s="579"/>
      <c r="BW391" s="579"/>
      <c r="BX391" s="579"/>
      <c r="BY391" s="579"/>
      <c r="BZ391" s="579"/>
      <c r="CA391" s="579"/>
      <c r="CB391" s="579"/>
      <c r="CC391" s="579"/>
      <c r="CD391" s="579"/>
      <c r="CE391" s="579"/>
      <c r="CF391" s="579"/>
      <c r="CG391" s="579"/>
      <c r="CH391" s="579"/>
      <c r="CI391" s="579"/>
      <c r="CJ391" s="579"/>
      <c r="CK391" s="579"/>
      <c r="CL391" s="579"/>
      <c r="CM391" s="579"/>
      <c r="CN391" s="579"/>
      <c r="CO391" s="579"/>
      <c r="CP391" s="579"/>
      <c r="CQ391" s="579"/>
      <c r="CR391" s="579"/>
      <c r="CS391" s="579"/>
      <c r="CT391" s="579"/>
      <c r="CU391" s="579"/>
      <c r="CV391" s="579"/>
      <c r="CW391" s="579"/>
      <c r="CX391" s="508"/>
      <c r="CY391" s="582"/>
      <c r="CZ391" s="582"/>
      <c r="DA391" s="583"/>
      <c r="DB391" s="583"/>
      <c r="DC391" s="583"/>
      <c r="DD391" s="583"/>
      <c r="DE391" s="547"/>
      <c r="DF391" s="583"/>
      <c r="DG391" s="583"/>
      <c r="DH391" s="583"/>
      <c r="DI391" s="583"/>
      <c r="DJ391" s="583"/>
      <c r="DK391" s="501">
        <f t="shared" si="54"/>
        <v>0</v>
      </c>
      <c r="DL391" s="502">
        <f t="shared" si="55"/>
        <v>26585785371577</v>
      </c>
      <c r="DM391" s="503"/>
      <c r="DY391" s="504"/>
    </row>
    <row r="392" spans="1:129" ht="18" customHeight="1" x14ac:dyDescent="0.5">
      <c r="A392" s="399" t="str">
        <f t="shared" si="51"/>
        <v>95</v>
      </c>
      <c r="B392" s="493">
        <v>950002</v>
      </c>
      <c r="C392" s="586" t="s">
        <v>1132</v>
      </c>
      <c r="D392" s="587">
        <v>0</v>
      </c>
      <c r="E392" s="593">
        <v>26585785371577</v>
      </c>
      <c r="F392" s="581"/>
      <c r="G392" s="581"/>
      <c r="H392" s="581"/>
      <c r="I392" s="581"/>
      <c r="J392" s="581"/>
      <c r="K392" s="579"/>
      <c r="L392" s="579"/>
      <c r="M392" s="579"/>
      <c r="N392" s="579"/>
      <c r="O392" s="579"/>
      <c r="P392" s="579"/>
      <c r="Q392" s="579"/>
      <c r="R392" s="579"/>
      <c r="S392" s="579"/>
      <c r="T392" s="579"/>
      <c r="U392" s="579"/>
      <c r="V392" s="579"/>
      <c r="W392" s="579"/>
      <c r="X392" s="579"/>
      <c r="Y392" s="579"/>
      <c r="Z392" s="579"/>
      <c r="AA392" s="579"/>
      <c r="AB392" s="579"/>
      <c r="AC392" s="579"/>
      <c r="AD392" s="579"/>
      <c r="AE392" s="579"/>
      <c r="AF392" s="579"/>
      <c r="AG392" s="579"/>
      <c r="AH392" s="579"/>
      <c r="AI392" s="579"/>
      <c r="AJ392" s="579"/>
      <c r="AK392" s="579"/>
      <c r="AL392" s="579"/>
      <c r="AM392" s="579"/>
      <c r="AN392" s="579"/>
      <c r="AO392" s="579"/>
      <c r="AP392" s="579"/>
      <c r="AQ392" s="579"/>
      <c r="AR392" s="579"/>
      <c r="AS392" s="579"/>
      <c r="AT392" s="579"/>
      <c r="AU392" s="579"/>
      <c r="AV392" s="579"/>
      <c r="AW392" s="579"/>
      <c r="AX392" s="579"/>
      <c r="AY392" s="579"/>
      <c r="AZ392" s="579"/>
      <c r="BA392" s="579"/>
      <c r="BB392" s="579"/>
      <c r="BC392" s="579"/>
      <c r="BD392" s="579"/>
      <c r="BE392" s="579"/>
      <c r="BF392" s="579"/>
      <c r="BG392" s="579"/>
      <c r="BH392" s="579"/>
      <c r="BI392" s="579"/>
      <c r="BJ392" s="579"/>
      <c r="BK392" s="579"/>
      <c r="BL392" s="579"/>
      <c r="BM392" s="579"/>
      <c r="BN392" s="579"/>
      <c r="BO392" s="579"/>
      <c r="BP392" s="579"/>
      <c r="BQ392" s="579"/>
      <c r="BR392" s="579"/>
      <c r="BS392" s="579"/>
      <c r="BT392" s="579"/>
      <c r="BU392" s="579"/>
      <c r="BV392" s="579"/>
      <c r="BW392" s="579"/>
      <c r="BX392" s="579"/>
      <c r="BY392" s="579"/>
      <c r="BZ392" s="579"/>
      <c r="CA392" s="579"/>
      <c r="CB392" s="579"/>
      <c r="CC392" s="579"/>
      <c r="CD392" s="579"/>
      <c r="CE392" s="579"/>
      <c r="CF392" s="579"/>
      <c r="CG392" s="579"/>
      <c r="CH392" s="579"/>
      <c r="CI392" s="579"/>
      <c r="CJ392" s="579"/>
      <c r="CK392" s="579"/>
      <c r="CL392" s="579"/>
      <c r="CM392" s="579"/>
      <c r="CN392" s="579"/>
      <c r="CO392" s="579"/>
      <c r="CP392" s="579"/>
      <c r="CQ392" s="579"/>
      <c r="CR392" s="579"/>
      <c r="CS392" s="579"/>
      <c r="CT392" s="579"/>
      <c r="CU392" s="579"/>
      <c r="CV392" s="579"/>
      <c r="CW392" s="579"/>
      <c r="CX392" s="508"/>
      <c r="CY392" s="582"/>
      <c r="CZ392" s="582"/>
      <c r="DA392" s="583"/>
      <c r="DB392" s="583"/>
      <c r="DC392" s="583"/>
      <c r="DD392" s="583"/>
      <c r="DE392" s="547"/>
      <c r="DF392" s="583"/>
      <c r="DG392" s="583"/>
      <c r="DH392" s="583"/>
      <c r="DI392" s="583"/>
      <c r="DJ392" s="583"/>
      <c r="DK392" s="501">
        <f t="shared" si="54"/>
        <v>0</v>
      </c>
      <c r="DL392" s="502">
        <f t="shared" si="55"/>
        <v>-26585785371577</v>
      </c>
      <c r="DM392" s="503"/>
      <c r="DY392" s="504"/>
    </row>
    <row r="393" spans="1:129" ht="18" customHeight="1" x14ac:dyDescent="0.5">
      <c r="A393" s="399"/>
      <c r="C393" s="594"/>
      <c r="D393" s="595"/>
      <c r="E393" s="595"/>
      <c r="F393" s="581"/>
      <c r="G393" s="581"/>
      <c r="H393" s="581"/>
      <c r="I393" s="581"/>
      <c r="J393" s="581"/>
      <c r="K393" s="579"/>
      <c r="L393" s="579"/>
      <c r="M393" s="579"/>
      <c r="N393" s="579"/>
      <c r="O393" s="579"/>
      <c r="P393" s="579"/>
      <c r="Q393" s="579"/>
      <c r="R393" s="579"/>
      <c r="S393" s="579"/>
      <c r="T393" s="579"/>
      <c r="U393" s="579"/>
      <c r="V393" s="579"/>
      <c r="W393" s="579"/>
      <c r="X393" s="579"/>
      <c r="Y393" s="579"/>
      <c r="Z393" s="579"/>
      <c r="AA393" s="579"/>
      <c r="AB393" s="579"/>
      <c r="AC393" s="579"/>
      <c r="AD393" s="579"/>
      <c r="AE393" s="579"/>
      <c r="AF393" s="579"/>
      <c r="AG393" s="579"/>
      <c r="AH393" s="579"/>
      <c r="AI393" s="579"/>
      <c r="AJ393" s="579"/>
      <c r="AK393" s="579"/>
      <c r="AL393" s="579"/>
      <c r="AM393" s="579"/>
      <c r="AN393" s="579"/>
      <c r="AO393" s="579"/>
      <c r="AP393" s="579"/>
      <c r="AQ393" s="579"/>
      <c r="AR393" s="579"/>
      <c r="AS393" s="579"/>
      <c r="AT393" s="579"/>
      <c r="AU393" s="579"/>
      <c r="AV393" s="579"/>
      <c r="AW393" s="579"/>
      <c r="AX393" s="579"/>
      <c r="AY393" s="579"/>
      <c r="AZ393" s="579"/>
      <c r="BA393" s="579"/>
      <c r="BB393" s="579"/>
      <c r="BC393" s="579"/>
      <c r="BD393" s="579"/>
      <c r="BE393" s="579"/>
      <c r="BF393" s="579"/>
      <c r="BG393" s="579"/>
      <c r="BH393" s="579"/>
      <c r="BI393" s="579"/>
      <c r="BJ393" s="579"/>
      <c r="BK393" s="579"/>
      <c r="BL393" s="579"/>
      <c r="BM393" s="579"/>
      <c r="BN393" s="579"/>
      <c r="BO393" s="579"/>
      <c r="BP393" s="579"/>
      <c r="BQ393" s="579"/>
      <c r="BR393" s="579"/>
      <c r="BS393" s="579"/>
      <c r="BT393" s="579"/>
      <c r="BU393" s="579"/>
      <c r="BV393" s="579"/>
      <c r="BW393" s="579"/>
      <c r="BX393" s="579"/>
      <c r="BY393" s="579"/>
      <c r="BZ393" s="579"/>
      <c r="CA393" s="579"/>
      <c r="CB393" s="579"/>
      <c r="CC393" s="579"/>
      <c r="CD393" s="579"/>
      <c r="CE393" s="579"/>
      <c r="CF393" s="579"/>
      <c r="CG393" s="579"/>
      <c r="CH393" s="579"/>
      <c r="CI393" s="579"/>
      <c r="CJ393" s="579"/>
      <c r="CK393" s="579"/>
      <c r="CL393" s="579"/>
      <c r="CM393" s="579"/>
      <c r="CN393" s="579"/>
      <c r="CO393" s="579"/>
      <c r="CP393" s="579"/>
      <c r="CQ393" s="579"/>
      <c r="CR393" s="579"/>
      <c r="CS393" s="579"/>
      <c r="CT393" s="579"/>
      <c r="CU393" s="579"/>
      <c r="CV393" s="579"/>
      <c r="CW393" s="579"/>
      <c r="CX393" s="508"/>
      <c r="CY393" s="582"/>
      <c r="CZ393" s="582"/>
      <c r="DA393" s="583"/>
      <c r="DB393" s="583"/>
      <c r="DC393" s="583"/>
      <c r="DD393" s="583"/>
      <c r="DE393" s="547"/>
      <c r="DF393" s="583"/>
      <c r="DG393" s="583"/>
      <c r="DH393" s="583"/>
      <c r="DI393" s="583"/>
      <c r="DJ393" s="583"/>
      <c r="DK393" s="501">
        <f t="shared" si="54"/>
        <v>0</v>
      </c>
      <c r="DL393" s="502">
        <f t="shared" si="55"/>
        <v>0</v>
      </c>
      <c r="DM393" s="503"/>
      <c r="DY393" s="504"/>
    </row>
    <row r="394" spans="1:129" ht="18" customHeight="1" thickBot="1" x14ac:dyDescent="0.55000000000000004">
      <c r="A394" s="399" t="e">
        <f>LEFT(#REF!,2)</f>
        <v>#REF!</v>
      </c>
      <c r="C394" s="594"/>
      <c r="D394" s="595"/>
      <c r="E394" s="595"/>
      <c r="F394" s="581"/>
      <c r="G394" s="581"/>
      <c r="H394" s="581"/>
      <c r="I394" s="581"/>
      <c r="J394" s="581"/>
      <c r="K394" s="579"/>
      <c r="L394" s="579"/>
      <c r="M394" s="579"/>
      <c r="N394" s="579"/>
      <c r="O394" s="579"/>
      <c r="P394" s="579"/>
      <c r="Q394" s="579"/>
      <c r="R394" s="579"/>
      <c r="S394" s="579"/>
      <c r="T394" s="579"/>
      <c r="U394" s="579"/>
      <c r="V394" s="579"/>
      <c r="W394" s="579"/>
      <c r="X394" s="579"/>
      <c r="Y394" s="579"/>
      <c r="Z394" s="579"/>
      <c r="AA394" s="579"/>
      <c r="AB394" s="579"/>
      <c r="AC394" s="579"/>
      <c r="AD394" s="579"/>
      <c r="AE394" s="579"/>
      <c r="AF394" s="579"/>
      <c r="AG394" s="579"/>
      <c r="AH394" s="579"/>
      <c r="AI394" s="579"/>
      <c r="AJ394" s="579"/>
      <c r="AK394" s="579"/>
      <c r="AL394" s="579"/>
      <c r="AM394" s="579"/>
      <c r="AN394" s="579"/>
      <c r="AO394" s="579"/>
      <c r="AP394" s="579"/>
      <c r="AQ394" s="579"/>
      <c r="AR394" s="579"/>
      <c r="AS394" s="579"/>
      <c r="AT394" s="579"/>
      <c r="AU394" s="579"/>
      <c r="AV394" s="579"/>
      <c r="AW394" s="579"/>
      <c r="AX394" s="579"/>
      <c r="AY394" s="579"/>
      <c r="AZ394" s="579"/>
      <c r="BA394" s="579"/>
      <c r="BB394" s="579"/>
      <c r="BC394" s="579"/>
      <c r="BD394" s="579"/>
      <c r="BE394" s="579"/>
      <c r="BF394" s="579"/>
      <c r="BG394" s="579"/>
      <c r="BH394" s="579"/>
      <c r="BI394" s="579"/>
      <c r="BJ394" s="579"/>
      <c r="BK394" s="579"/>
      <c r="BL394" s="579"/>
      <c r="BM394" s="579"/>
      <c r="BN394" s="579"/>
      <c r="BO394" s="579"/>
      <c r="BP394" s="579"/>
      <c r="BQ394" s="579"/>
      <c r="BR394" s="579"/>
      <c r="BS394" s="579"/>
      <c r="BT394" s="579"/>
      <c r="BU394" s="579"/>
      <c r="BV394" s="579"/>
      <c r="BW394" s="579"/>
      <c r="BX394" s="579"/>
      <c r="BY394" s="579"/>
      <c r="BZ394" s="579"/>
      <c r="CA394" s="579"/>
      <c r="CB394" s="579"/>
      <c r="CC394" s="579"/>
      <c r="CD394" s="579"/>
      <c r="CE394" s="579"/>
      <c r="CF394" s="579"/>
      <c r="CG394" s="579"/>
      <c r="CH394" s="579"/>
      <c r="CI394" s="579"/>
      <c r="CJ394" s="579"/>
      <c r="CK394" s="579"/>
      <c r="CL394" s="579"/>
      <c r="CM394" s="579"/>
      <c r="CN394" s="579"/>
      <c r="CO394" s="579"/>
      <c r="CP394" s="579"/>
      <c r="CQ394" s="579"/>
      <c r="CR394" s="579"/>
      <c r="CS394" s="579"/>
      <c r="CT394" s="579"/>
      <c r="CU394" s="579"/>
      <c r="CV394" s="579"/>
      <c r="CW394" s="579"/>
      <c r="CX394" s="508"/>
      <c r="CY394" s="582"/>
      <c r="CZ394" s="582"/>
      <c r="DA394" s="583"/>
      <c r="DB394" s="583"/>
      <c r="DC394" s="583"/>
      <c r="DD394" s="583"/>
      <c r="DE394" s="547"/>
      <c r="DF394" s="583"/>
      <c r="DG394" s="583"/>
      <c r="DH394" s="583"/>
      <c r="DI394" s="583"/>
      <c r="DJ394" s="583"/>
      <c r="DK394" s="501">
        <f t="shared" si="54"/>
        <v>0</v>
      </c>
      <c r="DL394" s="502">
        <f t="shared" si="55"/>
        <v>0</v>
      </c>
      <c r="DM394" s="503"/>
      <c r="DY394" s="504"/>
    </row>
    <row r="395" spans="1:129" ht="33" customHeight="1" thickBot="1" x14ac:dyDescent="0.55000000000000004">
      <c r="C395" s="596" t="s">
        <v>1133</v>
      </c>
      <c r="D395" s="467">
        <f>SUM(D9:D394)</f>
        <v>423339112037019</v>
      </c>
      <c r="E395" s="467">
        <f t="shared" ref="E395:BP395" si="57">SUM(E9:E394)</f>
        <v>423339112037019</v>
      </c>
      <c r="F395" s="597">
        <f t="shared" si="57"/>
        <v>514710565158</v>
      </c>
      <c r="G395" s="597">
        <f t="shared" si="57"/>
        <v>0</v>
      </c>
      <c r="H395" s="597">
        <f t="shared" si="57"/>
        <v>0</v>
      </c>
      <c r="I395" s="597">
        <f t="shared" si="57"/>
        <v>0</v>
      </c>
      <c r="J395" s="597">
        <f t="shared" si="57"/>
        <v>0</v>
      </c>
      <c r="K395" s="597">
        <f t="shared" si="57"/>
        <v>11552227675317.75</v>
      </c>
      <c r="L395" s="597">
        <f t="shared" si="57"/>
        <v>3938589212041</v>
      </c>
      <c r="M395" s="597">
        <f t="shared" si="57"/>
        <v>42491460422</v>
      </c>
      <c r="N395" s="597">
        <f t="shared" si="57"/>
        <v>634060772</v>
      </c>
      <c r="O395" s="597">
        <f t="shared" si="57"/>
        <v>88497366302</v>
      </c>
      <c r="P395" s="597">
        <f t="shared" si="57"/>
        <v>3030607232488</v>
      </c>
      <c r="Q395" s="597">
        <f t="shared" si="57"/>
        <v>0</v>
      </c>
      <c r="R395" s="597">
        <f t="shared" si="57"/>
        <v>2547846932</v>
      </c>
      <c r="S395" s="597">
        <f t="shared" si="57"/>
        <v>4936323169</v>
      </c>
      <c r="T395" s="597">
        <f t="shared" si="57"/>
        <v>1237500000</v>
      </c>
      <c r="U395" s="597">
        <f t="shared" si="57"/>
        <v>51800000</v>
      </c>
      <c r="V395" s="597">
        <f t="shared" si="57"/>
        <v>0</v>
      </c>
      <c r="W395" s="597">
        <f t="shared" si="57"/>
        <v>21834380036</v>
      </c>
      <c r="X395" s="597">
        <f t="shared" si="57"/>
        <v>476882163388</v>
      </c>
      <c r="Y395" s="597">
        <f t="shared" si="57"/>
        <v>0</v>
      </c>
      <c r="Z395" s="597">
        <f t="shared" si="57"/>
        <v>235853403</v>
      </c>
      <c r="AA395" s="597">
        <f t="shared" si="57"/>
        <v>2335143530</v>
      </c>
      <c r="AB395" s="597">
        <f t="shared" si="57"/>
        <v>11915111466</v>
      </c>
      <c r="AC395" s="597">
        <f t="shared" si="57"/>
        <v>21395088108</v>
      </c>
      <c r="AD395" s="597">
        <f t="shared" si="57"/>
        <v>2182335245</v>
      </c>
      <c r="AE395" s="597">
        <f t="shared" si="57"/>
        <v>0</v>
      </c>
      <c r="AF395" s="597">
        <f t="shared" si="57"/>
        <v>4759009527</v>
      </c>
      <c r="AG395" s="597">
        <f t="shared" si="57"/>
        <v>1218059000</v>
      </c>
      <c r="AH395" s="597">
        <f t="shared" si="57"/>
        <v>5535656537</v>
      </c>
      <c r="AI395" s="597">
        <f t="shared" si="57"/>
        <v>436180227</v>
      </c>
      <c r="AJ395" s="597">
        <f t="shared" si="57"/>
        <v>0</v>
      </c>
      <c r="AK395" s="597">
        <f t="shared" si="57"/>
        <v>24065827301</v>
      </c>
      <c r="AL395" s="597">
        <f t="shared" si="57"/>
        <v>48573535000</v>
      </c>
      <c r="AM395" s="597">
        <f t="shared" si="57"/>
        <v>728385624</v>
      </c>
      <c r="AN395" s="597">
        <f t="shared" si="57"/>
        <v>0</v>
      </c>
      <c r="AO395" s="597">
        <f t="shared" si="57"/>
        <v>0</v>
      </c>
      <c r="AP395" s="597">
        <f t="shared" si="57"/>
        <v>1064766351765</v>
      </c>
      <c r="AQ395" s="597">
        <f t="shared" si="57"/>
        <v>6258889782108</v>
      </c>
      <c r="AR395" s="597">
        <f t="shared" si="57"/>
        <v>6998948354654</v>
      </c>
      <c r="AS395" s="597">
        <f t="shared" si="57"/>
        <v>0</v>
      </c>
      <c r="AT395" s="597">
        <f t="shared" si="57"/>
        <v>344118267</v>
      </c>
      <c r="AU395" s="597">
        <f t="shared" si="57"/>
        <v>0</v>
      </c>
      <c r="AV395" s="597">
        <f t="shared" si="57"/>
        <v>3424046718</v>
      </c>
      <c r="AW395" s="597">
        <f t="shared" si="57"/>
        <v>37468007813</v>
      </c>
      <c r="AX395" s="597">
        <f t="shared" si="57"/>
        <v>4134166404</v>
      </c>
      <c r="AY395" s="597">
        <f t="shared" si="57"/>
        <v>8454691748</v>
      </c>
      <c r="AZ395" s="597">
        <f t="shared" si="57"/>
        <v>5952604531</v>
      </c>
      <c r="BA395" s="597">
        <f t="shared" si="57"/>
        <v>311372241</v>
      </c>
      <c r="BB395" s="597">
        <f t="shared" si="57"/>
        <v>8918611105</v>
      </c>
      <c r="BC395" s="597">
        <f t="shared" si="57"/>
        <v>2979132533</v>
      </c>
      <c r="BD395" s="597">
        <f t="shared" si="57"/>
        <v>2784831133</v>
      </c>
      <c r="BE395" s="597">
        <f t="shared" si="57"/>
        <v>2540577711</v>
      </c>
      <c r="BF395" s="597">
        <f t="shared" si="57"/>
        <v>0</v>
      </c>
      <c r="BG395" s="597">
        <f t="shared" si="57"/>
        <v>0</v>
      </c>
      <c r="BH395" s="597">
        <f t="shared" si="57"/>
        <v>171537660451</v>
      </c>
      <c r="BI395" s="597">
        <f t="shared" si="57"/>
        <v>20512477199</v>
      </c>
      <c r="BJ395" s="597">
        <f t="shared" si="57"/>
        <v>18498217504</v>
      </c>
      <c r="BK395" s="597">
        <f t="shared" si="57"/>
        <v>75831062552</v>
      </c>
      <c r="BL395" s="597">
        <f t="shared" si="57"/>
        <v>22364891527</v>
      </c>
      <c r="BM395" s="597">
        <f t="shared" si="57"/>
        <v>400000</v>
      </c>
      <c r="BN395" s="597">
        <f t="shared" si="57"/>
        <v>3395743286894</v>
      </c>
      <c r="BO395" s="597">
        <f t="shared" si="57"/>
        <v>0</v>
      </c>
      <c r="BP395" s="597">
        <f t="shared" si="57"/>
        <v>-214369984374</v>
      </c>
      <c r="BQ395" s="597">
        <f t="shared" ref="BQ395:DJ395" si="58">SUM(BQ9:BQ394)</f>
        <v>200231048428</v>
      </c>
      <c r="BR395" s="597">
        <f t="shared" si="58"/>
        <v>600000000000</v>
      </c>
      <c r="BS395" s="597">
        <f t="shared" si="58"/>
        <v>30000000000</v>
      </c>
      <c r="BT395" s="597">
        <f t="shared" si="58"/>
        <v>33396062017</v>
      </c>
      <c r="BU395" s="597">
        <f t="shared" si="58"/>
        <v>0</v>
      </c>
      <c r="BV395" s="597">
        <f t="shared" si="58"/>
        <v>30324334176403.863</v>
      </c>
      <c r="BW395" s="597">
        <f t="shared" si="58"/>
        <v>27310030222541</v>
      </c>
      <c r="BX395" s="597">
        <f t="shared" si="58"/>
        <v>372698569298</v>
      </c>
      <c r="BY395" s="597">
        <f t="shared" si="58"/>
        <v>256193821640</v>
      </c>
      <c r="BZ395" s="597">
        <f t="shared" si="58"/>
        <v>49863541357</v>
      </c>
      <c r="CA395" s="597">
        <f t="shared" si="58"/>
        <v>68075212112</v>
      </c>
      <c r="CB395" s="597">
        <f t="shared" si="58"/>
        <v>123634617571</v>
      </c>
      <c r="CC395" s="597">
        <f t="shared" si="58"/>
        <v>87428293959</v>
      </c>
      <c r="CD395" s="597">
        <f t="shared" si="58"/>
        <v>33904626615</v>
      </c>
      <c r="CE395" s="597">
        <f t="shared" si="58"/>
        <v>64606224602</v>
      </c>
      <c r="CF395" s="597">
        <f t="shared" si="58"/>
        <v>0</v>
      </c>
      <c r="CG395" s="597">
        <f t="shared" si="58"/>
        <v>90936668687</v>
      </c>
      <c r="CH395" s="597">
        <f t="shared" si="58"/>
        <v>73372586522</v>
      </c>
      <c r="CI395" s="597">
        <f t="shared" si="58"/>
        <v>42287203009</v>
      </c>
      <c r="CJ395" s="597">
        <f t="shared" si="58"/>
        <v>27548667769</v>
      </c>
      <c r="CK395" s="597">
        <f t="shared" si="58"/>
        <v>12323767237</v>
      </c>
      <c r="CL395" s="597">
        <f t="shared" si="58"/>
        <v>9027929803</v>
      </c>
      <c r="CM395" s="597">
        <f t="shared" si="58"/>
        <v>2881128172</v>
      </c>
      <c r="CN395" s="597">
        <f t="shared" si="58"/>
        <v>6698443958</v>
      </c>
      <c r="CO395" s="597">
        <f t="shared" si="58"/>
        <v>77936442743</v>
      </c>
      <c r="CP395" s="597">
        <f t="shared" si="58"/>
        <v>70706791143</v>
      </c>
      <c r="CQ395" s="597">
        <f t="shared" si="58"/>
        <v>36414790287</v>
      </c>
      <c r="CR395" s="597">
        <f t="shared" si="58"/>
        <v>303834752781</v>
      </c>
      <c r="CS395" s="597">
        <f t="shared" si="58"/>
        <v>-1885055644</v>
      </c>
      <c r="CT395" s="597">
        <f t="shared" si="58"/>
        <v>0</v>
      </c>
      <c r="CU395" s="597">
        <f t="shared" si="58"/>
        <v>409393596</v>
      </c>
      <c r="CV395" s="597">
        <f t="shared" si="58"/>
        <v>2430715237</v>
      </c>
      <c r="CW395" s="597">
        <f t="shared" si="58"/>
        <v>570858851865.08997</v>
      </c>
      <c r="CX395" s="597">
        <f t="shared" si="58"/>
        <v>0</v>
      </c>
      <c r="CY395" s="597">
        <f t="shared" si="58"/>
        <v>0</v>
      </c>
      <c r="CZ395" s="597">
        <f t="shared" si="58"/>
        <v>-216034365598</v>
      </c>
      <c r="DA395" s="597">
        <f t="shared" si="58"/>
        <v>3646498916</v>
      </c>
      <c r="DB395" s="597">
        <f t="shared" si="58"/>
        <v>0</v>
      </c>
      <c r="DC395" s="597">
        <f t="shared" si="58"/>
        <v>9332082555</v>
      </c>
      <c r="DD395" s="597">
        <f t="shared" si="58"/>
        <v>3603421850</v>
      </c>
      <c r="DE395" s="597">
        <f t="shared" si="58"/>
        <v>101505600</v>
      </c>
      <c r="DF395" s="597">
        <f t="shared" si="58"/>
        <v>1588941011</v>
      </c>
      <c r="DG395" s="597">
        <f t="shared" si="58"/>
        <v>521147160</v>
      </c>
      <c r="DH395" s="597">
        <f t="shared" si="58"/>
        <v>360000000</v>
      </c>
      <c r="DI395" s="597">
        <f t="shared" si="58"/>
        <v>0</v>
      </c>
      <c r="DJ395" s="597">
        <f t="shared" si="58"/>
        <v>159601550</v>
      </c>
      <c r="DK395" s="598"/>
      <c r="DL395" s="599"/>
      <c r="DM395" s="600"/>
      <c r="DN395" s="601"/>
    </row>
    <row r="396" spans="1:129" ht="50.25" customHeight="1" thickBot="1" x14ac:dyDescent="0.55000000000000004">
      <c r="A396" s="602">
        <v>130500</v>
      </c>
      <c r="B396" s="603">
        <v>130500</v>
      </c>
      <c r="C396" s="604" t="s">
        <v>821</v>
      </c>
      <c r="D396" s="605">
        <f>D395-E395</f>
        <v>0</v>
      </c>
      <c r="E396" s="606"/>
      <c r="F396" s="607"/>
      <c r="G396" s="607"/>
      <c r="H396" s="607"/>
      <c r="I396" s="607"/>
      <c r="J396" s="607"/>
      <c r="K396" s="608">
        <f>-K33</f>
        <v>101000433668</v>
      </c>
    </row>
    <row r="397" spans="1:129" ht="18.75" customHeight="1" thickBot="1" x14ac:dyDescent="0.25">
      <c r="A397" s="610">
        <v>140080</v>
      </c>
      <c r="B397" s="603">
        <v>140080</v>
      </c>
      <c r="C397" s="611" t="s">
        <v>857</v>
      </c>
      <c r="D397" s="612"/>
      <c r="E397" s="612">
        <f>VLOOKUP(B397,[17]Sheet1!$A$2:$C$458,2,0)</f>
        <v>0</v>
      </c>
      <c r="F397" s="613"/>
      <c r="G397" s="613"/>
      <c r="H397" s="613"/>
      <c r="I397" s="613"/>
      <c r="J397" s="613"/>
      <c r="K397" s="614"/>
      <c r="L397" s="613"/>
      <c r="M397" s="613"/>
      <c r="N397" s="613"/>
      <c r="O397" s="615">
        <f>-O69</f>
        <v>0</v>
      </c>
      <c r="P397" s="616"/>
      <c r="Q397" s="616"/>
      <c r="R397" s="616"/>
    </row>
    <row r="398" spans="1:129" ht="20.25" customHeight="1" thickBot="1" x14ac:dyDescent="0.25">
      <c r="A398" s="617" t="s">
        <v>1134</v>
      </c>
      <c r="B398" s="618" t="s">
        <v>1134</v>
      </c>
      <c r="C398" s="619" t="s">
        <v>912</v>
      </c>
      <c r="D398" s="620"/>
      <c r="E398" s="620" t="e">
        <f>VLOOKUP(B398,[17]Sheet1!$A$2:$C$458,2,0)</f>
        <v>#N/A</v>
      </c>
      <c r="F398" s="621"/>
      <c r="G398" s="621"/>
      <c r="H398" s="621"/>
      <c r="I398" s="621"/>
      <c r="J398" s="621"/>
      <c r="K398" s="622"/>
      <c r="L398" s="621"/>
      <c r="M398" s="621"/>
      <c r="N398" s="621"/>
      <c r="O398" s="622"/>
      <c r="P398" s="623"/>
      <c r="Q398" s="623"/>
      <c r="R398" s="623"/>
      <c r="S398" s="624"/>
      <c r="T398" s="624"/>
      <c r="U398" s="624"/>
      <c r="V398" s="624"/>
      <c r="W398" s="624"/>
      <c r="X398" s="624"/>
      <c r="Y398" s="624"/>
      <c r="Z398" s="624"/>
      <c r="AA398" s="624"/>
      <c r="AB398" s="624"/>
      <c r="AC398" s="624"/>
      <c r="AD398" s="624"/>
      <c r="AE398" s="624"/>
      <c r="AF398" s="624"/>
      <c r="AG398" s="624"/>
      <c r="AH398" s="624"/>
      <c r="AI398" s="624"/>
      <c r="AJ398" s="624"/>
      <c r="AK398" s="624"/>
      <c r="AL398" s="624"/>
      <c r="AM398" s="624"/>
      <c r="AN398" s="624"/>
      <c r="AO398" s="624"/>
      <c r="AP398" s="624"/>
      <c r="AQ398" s="624"/>
      <c r="AR398" s="624"/>
      <c r="AS398" s="624"/>
      <c r="AT398" s="624"/>
      <c r="AU398" s="624"/>
      <c r="AV398" s="624"/>
      <c r="AW398" s="624"/>
      <c r="AX398" s="624"/>
      <c r="AY398" s="624"/>
      <c r="AZ398" s="624"/>
      <c r="BA398" s="624"/>
      <c r="BB398" s="624"/>
      <c r="BC398" s="624"/>
      <c r="BD398" s="624"/>
      <c r="BE398" s="624"/>
      <c r="BF398" s="624"/>
      <c r="BG398" s="624"/>
      <c r="BH398" s="624"/>
      <c r="BI398" s="624"/>
      <c r="BJ398" s="624"/>
      <c r="BK398" s="624"/>
      <c r="BL398" s="624"/>
    </row>
    <row r="399" spans="1:129" ht="20.25" customHeight="1" x14ac:dyDescent="0.2">
      <c r="A399" s="625"/>
      <c r="C399" s="626"/>
      <c r="D399" s="627"/>
      <c r="E399" s="627"/>
      <c r="F399" s="624"/>
      <c r="G399" s="624"/>
      <c r="H399" s="624"/>
      <c r="I399" s="624"/>
      <c r="J399" s="624"/>
      <c r="K399" s="628"/>
      <c r="L399" s="624"/>
      <c r="M399" s="624"/>
      <c r="N399" s="624"/>
      <c r="O399" s="628"/>
      <c r="P399" s="628"/>
      <c r="Q399" s="628"/>
      <c r="R399" s="628"/>
      <c r="S399" s="624"/>
      <c r="T399" s="624"/>
      <c r="U399" s="624"/>
      <c r="V399" s="624"/>
      <c r="W399" s="624"/>
      <c r="X399" s="624"/>
      <c r="Y399" s="624"/>
      <c r="Z399" s="624"/>
      <c r="AA399" s="624"/>
      <c r="AB399" s="624"/>
      <c r="AC399" s="624"/>
      <c r="AD399" s="624"/>
      <c r="AE399" s="624"/>
      <c r="AF399" s="624"/>
      <c r="AG399" s="624"/>
      <c r="AH399" s="629">
        <f>D395-E395</f>
        <v>0</v>
      </c>
      <c r="AI399" s="624"/>
      <c r="AJ399" s="624"/>
      <c r="AK399" s="624"/>
      <c r="AL399" s="624"/>
      <c r="AM399" s="624"/>
      <c r="AN399" s="624"/>
      <c r="AO399" s="624"/>
      <c r="AP399" s="624"/>
      <c r="AQ399" s="624"/>
      <c r="AR399" s="624"/>
      <c r="AS399" s="624"/>
      <c r="AT399" s="624"/>
      <c r="AU399" s="624"/>
      <c r="AV399" s="624"/>
      <c r="AW399" s="624"/>
      <c r="AX399" s="624"/>
      <c r="AY399" s="624"/>
      <c r="AZ399" s="624"/>
      <c r="BA399" s="624"/>
      <c r="BB399" s="624"/>
      <c r="BC399" s="624"/>
      <c r="BD399" s="624"/>
      <c r="BE399" s="624"/>
      <c r="BF399" s="624"/>
      <c r="BG399" s="624"/>
      <c r="BH399" s="624"/>
      <c r="BI399" s="624"/>
      <c r="BJ399" s="624"/>
      <c r="BK399" s="624"/>
      <c r="BL399" s="624"/>
    </row>
    <row r="400" spans="1:129" ht="20.25" customHeight="1" x14ac:dyDescent="0.2">
      <c r="C400" s="630" t="s">
        <v>1135</v>
      </c>
      <c r="D400" s="402"/>
      <c r="E400" s="631">
        <f>BV395</f>
        <v>30324334176403.863</v>
      </c>
    </row>
    <row r="401" spans="1:117" ht="20.25" customHeight="1" x14ac:dyDescent="0.2">
      <c r="C401" s="630" t="s">
        <v>670</v>
      </c>
      <c r="D401" s="631">
        <f>BW395</f>
        <v>27310030222541</v>
      </c>
      <c r="E401" s="402"/>
      <c r="BI401" s="609">
        <f>E400-D401</f>
        <v>3014303953862.8633</v>
      </c>
    </row>
    <row r="402" spans="1:117" ht="20.25" customHeight="1" x14ac:dyDescent="0.2">
      <c r="C402" s="630" t="s">
        <v>1136</v>
      </c>
      <c r="D402" s="402">
        <f>SUM(BX395:CE395)</f>
        <v>1056404907154</v>
      </c>
      <c r="E402" s="402"/>
      <c r="BW402" s="632"/>
    </row>
    <row r="403" spans="1:117" ht="20.25" customHeight="1" x14ac:dyDescent="0.2">
      <c r="C403" s="630" t="s">
        <v>1137</v>
      </c>
      <c r="D403" s="402">
        <f>SUM(CH395:CQ395)+CF395</f>
        <v>359197750643</v>
      </c>
      <c r="E403" s="402"/>
    </row>
    <row r="404" spans="1:117" ht="20.25" customHeight="1" x14ac:dyDescent="0.2">
      <c r="C404" s="630" t="s">
        <v>700</v>
      </c>
      <c r="D404" s="402"/>
      <c r="E404" s="402"/>
    </row>
    <row r="405" spans="1:117" ht="20.25" customHeight="1" x14ac:dyDescent="0.2">
      <c r="C405" s="630" t="s">
        <v>1138</v>
      </c>
      <c r="D405" s="631">
        <f>CG395</f>
        <v>90936668687</v>
      </c>
      <c r="E405" s="402"/>
    </row>
    <row r="406" spans="1:117" ht="20.25" customHeight="1" x14ac:dyDescent="0.2">
      <c r="C406" s="630" t="s">
        <v>701</v>
      </c>
      <c r="D406" s="631">
        <f>CW395</f>
        <v>570858851865.08997</v>
      </c>
      <c r="E406" s="402"/>
    </row>
    <row r="407" spans="1:117" ht="20.25" customHeight="1" x14ac:dyDescent="0.2">
      <c r="C407" s="630" t="s">
        <v>702</v>
      </c>
      <c r="D407" s="402">
        <v>0</v>
      </c>
      <c r="E407" s="631">
        <f>SUM(CR395:CV395)</f>
        <v>304789805970</v>
      </c>
    </row>
    <row r="408" spans="1:117" ht="18.75" customHeight="1" x14ac:dyDescent="0.2">
      <c r="A408" s="404"/>
      <c r="B408" s="633"/>
      <c r="C408" s="630" t="s">
        <v>715</v>
      </c>
      <c r="D408" s="402">
        <v>0</v>
      </c>
      <c r="E408" s="631">
        <f>SUM(CX395:DJ395)</f>
        <v>-196721166956</v>
      </c>
      <c r="F408" s="404"/>
      <c r="G408" s="404"/>
      <c r="H408" s="404"/>
      <c r="I408" s="404"/>
      <c r="J408" s="404"/>
      <c r="K408" s="404"/>
      <c r="L408" s="404"/>
      <c r="M408" s="404"/>
      <c r="N408" s="404"/>
      <c r="O408" s="404"/>
      <c r="P408" s="404"/>
      <c r="Q408" s="404"/>
      <c r="R408" s="404"/>
      <c r="S408" s="404"/>
      <c r="T408" s="404"/>
      <c r="U408" s="404"/>
      <c r="V408" s="404"/>
      <c r="W408" s="404"/>
      <c r="X408" s="404"/>
      <c r="Y408" s="404"/>
      <c r="Z408" s="404"/>
      <c r="AA408" s="404"/>
      <c r="AB408" s="404"/>
      <c r="AC408" s="404"/>
      <c r="AD408" s="404"/>
      <c r="AE408" s="404"/>
      <c r="AF408" s="404"/>
      <c r="AG408" s="404"/>
      <c r="AH408" s="404"/>
      <c r="AI408" s="404"/>
      <c r="AJ408" s="404"/>
      <c r="AK408" s="404"/>
      <c r="AL408" s="404"/>
      <c r="AM408" s="404"/>
      <c r="AN408" s="404"/>
      <c r="AO408" s="404"/>
      <c r="AP408" s="404"/>
      <c r="AQ408" s="404"/>
      <c r="AR408" s="404"/>
      <c r="AS408" s="404"/>
      <c r="AT408" s="404"/>
      <c r="AU408" s="404"/>
      <c r="AV408" s="404"/>
      <c r="AW408" s="404"/>
      <c r="AX408" s="404"/>
      <c r="AY408" s="404"/>
      <c r="AZ408" s="404"/>
      <c r="BA408" s="404"/>
      <c r="BB408" s="404"/>
      <c r="BC408" s="404"/>
      <c r="BD408" s="404"/>
      <c r="BE408" s="404"/>
      <c r="BF408" s="404"/>
      <c r="BG408" s="404"/>
      <c r="BH408" s="404"/>
      <c r="BI408" s="404"/>
      <c r="BJ408" s="404"/>
      <c r="BK408" s="404"/>
      <c r="BL408" s="404"/>
      <c r="BM408" s="404"/>
      <c r="BN408" s="404"/>
      <c r="BO408" s="404"/>
      <c r="BP408" s="404"/>
      <c r="BQ408" s="404"/>
      <c r="BR408" s="404"/>
      <c r="BS408" s="404"/>
      <c r="BT408" s="404"/>
      <c r="BU408" s="404"/>
      <c r="BV408" s="404"/>
      <c r="BW408" s="404"/>
      <c r="BX408" s="404"/>
      <c r="BY408" s="404"/>
      <c r="BZ408" s="404"/>
      <c r="CA408" s="404"/>
      <c r="CB408" s="404"/>
      <c r="CC408" s="404"/>
      <c r="CD408" s="404"/>
      <c r="CE408" s="404"/>
      <c r="CF408" s="404"/>
      <c r="CG408" s="404"/>
      <c r="CH408" s="404"/>
      <c r="CI408" s="404"/>
      <c r="CJ408" s="404"/>
      <c r="CK408" s="404"/>
      <c r="CL408" s="404"/>
      <c r="CM408" s="404"/>
      <c r="CN408" s="404"/>
      <c r="CO408" s="404"/>
      <c r="CP408" s="404"/>
      <c r="CQ408" s="404"/>
      <c r="CR408" s="404"/>
      <c r="CS408" s="404"/>
      <c r="CT408" s="404"/>
      <c r="CU408" s="404"/>
      <c r="CV408" s="404"/>
      <c r="CW408" s="404"/>
      <c r="CX408" s="404"/>
      <c r="CY408" s="404"/>
      <c r="CZ408" s="404"/>
      <c r="DA408" s="404"/>
      <c r="DD408" s="404"/>
      <c r="DE408" s="404"/>
      <c r="DF408" s="404"/>
      <c r="DG408" s="404"/>
      <c r="DH408" s="404"/>
      <c r="DI408" s="404"/>
      <c r="DJ408" s="404"/>
      <c r="DK408" s="404"/>
      <c r="DL408" s="404"/>
      <c r="DM408" s="404"/>
    </row>
    <row r="409" spans="1:117" ht="12.75" customHeight="1" x14ac:dyDescent="0.2">
      <c r="A409" s="404"/>
      <c r="B409" s="633"/>
      <c r="D409" s="635">
        <f>SUM(D400:D408)</f>
        <v>29387428400890.09</v>
      </c>
      <c r="E409" s="635">
        <f>SUM(E400:E408)</f>
        <v>30432402815417.863</v>
      </c>
      <c r="F409" s="404"/>
      <c r="G409" s="404"/>
      <c r="H409" s="404"/>
      <c r="I409" s="404"/>
      <c r="J409" s="404"/>
      <c r="K409" s="404"/>
      <c r="L409" s="404"/>
      <c r="M409" s="404"/>
      <c r="N409" s="404"/>
      <c r="O409" s="404"/>
      <c r="P409" s="404"/>
      <c r="Q409" s="404"/>
      <c r="R409" s="404"/>
      <c r="S409" s="404"/>
      <c r="T409" s="404"/>
      <c r="U409" s="404"/>
      <c r="V409" s="404"/>
      <c r="W409" s="404"/>
      <c r="X409" s="404"/>
      <c r="Y409" s="404"/>
      <c r="Z409" s="404"/>
      <c r="AA409" s="404"/>
      <c r="AB409" s="404"/>
      <c r="AC409" s="404"/>
      <c r="AD409" s="404"/>
      <c r="AE409" s="404"/>
      <c r="AF409" s="404"/>
      <c r="AG409" s="404"/>
      <c r="AH409" s="404"/>
      <c r="AI409" s="404"/>
      <c r="AJ409" s="404"/>
      <c r="AK409" s="404"/>
      <c r="AL409" s="404"/>
      <c r="AM409" s="404"/>
      <c r="AN409" s="404"/>
      <c r="AO409" s="404"/>
      <c r="AP409" s="404"/>
      <c r="AQ409" s="404"/>
      <c r="AR409" s="404"/>
      <c r="AS409" s="404"/>
      <c r="AT409" s="404"/>
      <c r="AU409" s="404"/>
      <c r="AV409" s="404"/>
      <c r="AW409" s="404"/>
      <c r="AX409" s="404"/>
      <c r="AY409" s="404"/>
      <c r="AZ409" s="404"/>
      <c r="BA409" s="404"/>
      <c r="BB409" s="404"/>
      <c r="BC409" s="404"/>
      <c r="BD409" s="404"/>
      <c r="BE409" s="404"/>
      <c r="BF409" s="404"/>
      <c r="BG409" s="404"/>
      <c r="BH409" s="404"/>
      <c r="BI409" s="404"/>
      <c r="BJ409" s="404"/>
      <c r="BK409" s="404"/>
      <c r="BL409" s="404"/>
      <c r="BM409" s="404"/>
      <c r="BN409" s="404"/>
      <c r="BO409" s="404"/>
      <c r="BP409" s="404"/>
      <c r="BQ409" s="404"/>
      <c r="BR409" s="404"/>
      <c r="BS409" s="404"/>
      <c r="BT409" s="404"/>
      <c r="BU409" s="404"/>
      <c r="BV409" s="404"/>
      <c r="BW409" s="404"/>
      <c r="BX409" s="404"/>
      <c r="BY409" s="404"/>
      <c r="BZ409" s="404"/>
      <c r="CA409" s="404"/>
      <c r="CB409" s="404"/>
      <c r="CC409" s="404"/>
      <c r="CD409" s="404"/>
      <c r="CE409" s="404"/>
      <c r="CF409" s="404"/>
      <c r="CG409" s="404"/>
      <c r="CH409" s="404"/>
      <c r="CI409" s="404"/>
      <c r="CJ409" s="404"/>
      <c r="CK409" s="404"/>
      <c r="CL409" s="404"/>
      <c r="CM409" s="404"/>
      <c r="CN409" s="404"/>
      <c r="CO409" s="404"/>
      <c r="CP409" s="404"/>
      <c r="CQ409" s="404"/>
      <c r="CR409" s="404"/>
      <c r="CS409" s="404"/>
      <c r="CT409" s="404"/>
      <c r="CU409" s="404"/>
      <c r="CV409" s="404"/>
      <c r="CW409" s="404"/>
      <c r="CX409" s="404"/>
      <c r="CY409" s="404"/>
      <c r="CZ409" s="404"/>
      <c r="DA409" s="404"/>
      <c r="DD409" s="404"/>
      <c r="DE409" s="404"/>
      <c r="DF409" s="404"/>
      <c r="DG409" s="404"/>
      <c r="DH409" s="404"/>
      <c r="DI409" s="404"/>
      <c r="DJ409" s="404"/>
      <c r="DK409" s="404"/>
      <c r="DL409" s="404"/>
      <c r="DM409" s="404"/>
    </row>
    <row r="410" spans="1:117" ht="16.899999999999999" customHeight="1" x14ac:dyDescent="0.2">
      <c r="A410" s="404"/>
      <c r="B410" s="633"/>
      <c r="D410" s="635">
        <f>E409-D409</f>
        <v>1044974414527.7734</v>
      </c>
      <c r="F410" s="404"/>
      <c r="G410" s="404"/>
      <c r="H410" s="404"/>
      <c r="I410" s="404"/>
      <c r="J410" s="404"/>
      <c r="K410" s="404"/>
      <c r="L410" s="404"/>
      <c r="M410" s="404"/>
      <c r="N410" s="404"/>
      <c r="O410" s="404"/>
      <c r="P410" s="404"/>
      <c r="Q410" s="404"/>
      <c r="R410" s="404"/>
      <c r="S410" s="404"/>
      <c r="T410" s="404"/>
      <c r="U410" s="404"/>
      <c r="V410" s="404"/>
      <c r="W410" s="404"/>
      <c r="X410" s="404"/>
      <c r="Y410" s="404"/>
      <c r="Z410" s="404"/>
      <c r="AA410" s="404"/>
      <c r="AB410" s="404"/>
      <c r="AC410" s="404"/>
      <c r="AD410" s="404"/>
      <c r="AE410" s="404"/>
      <c r="AF410" s="404"/>
      <c r="AG410" s="404"/>
      <c r="AH410" s="404"/>
      <c r="AI410" s="404"/>
      <c r="AJ410" s="404"/>
      <c r="AK410" s="404"/>
      <c r="AL410" s="404"/>
      <c r="AM410" s="404"/>
      <c r="AN410" s="404"/>
      <c r="AO410" s="404"/>
      <c r="AP410" s="404"/>
      <c r="AQ410" s="404"/>
      <c r="AR410" s="404"/>
      <c r="AS410" s="404"/>
      <c r="AT410" s="404"/>
      <c r="AU410" s="404"/>
      <c r="AV410" s="404"/>
      <c r="AW410" s="404"/>
      <c r="AX410" s="404"/>
      <c r="AY410" s="404"/>
      <c r="AZ410" s="404"/>
      <c r="BA410" s="404"/>
      <c r="BB410" s="404"/>
      <c r="BC410" s="404"/>
      <c r="BD410" s="404"/>
      <c r="BE410" s="404"/>
      <c r="BF410" s="404"/>
      <c r="BG410" s="404"/>
      <c r="BH410" s="404"/>
      <c r="BI410" s="404"/>
      <c r="BJ410" s="404"/>
      <c r="BK410" s="404"/>
      <c r="BL410" s="404"/>
      <c r="BM410" s="404"/>
      <c r="BN410" s="404"/>
      <c r="BO410" s="404"/>
      <c r="BP410" s="404"/>
      <c r="BQ410" s="404"/>
      <c r="BR410" s="404"/>
      <c r="BS410" s="404"/>
      <c r="BT410" s="404"/>
      <c r="BU410" s="404"/>
      <c r="BV410" s="404"/>
      <c r="BW410" s="404"/>
      <c r="BX410" s="404"/>
      <c r="BY410" s="404"/>
      <c r="BZ410" s="404"/>
      <c r="CA410" s="404"/>
      <c r="CB410" s="404"/>
      <c r="CC410" s="404"/>
      <c r="CD410" s="404"/>
      <c r="CE410" s="404"/>
      <c r="CF410" s="404"/>
      <c r="CG410" s="404"/>
      <c r="CH410" s="404"/>
      <c r="CI410" s="404"/>
      <c r="CJ410" s="404"/>
      <c r="CK410" s="404"/>
      <c r="CL410" s="404"/>
      <c r="CM410" s="404"/>
      <c r="CN410" s="404"/>
      <c r="CO410" s="404"/>
      <c r="CP410" s="404"/>
      <c r="CQ410" s="404"/>
      <c r="CR410" s="404"/>
      <c r="CS410" s="404"/>
      <c r="CT410" s="404"/>
      <c r="CU410" s="404"/>
      <c r="CV410" s="404"/>
      <c r="CW410" s="404"/>
      <c r="CX410" s="404"/>
      <c r="CY410" s="404"/>
      <c r="CZ410" s="404"/>
      <c r="DA410" s="404"/>
      <c r="DD410" s="404"/>
      <c r="DE410" s="404"/>
      <c r="DF410" s="404"/>
      <c r="DG410" s="404"/>
      <c r="DH410" s="404"/>
      <c r="DI410" s="404"/>
      <c r="DJ410" s="404"/>
      <c r="DK410" s="404"/>
      <c r="DL410" s="404"/>
      <c r="DM410" s="404"/>
    </row>
  </sheetData>
  <autoFilter ref="A8:DY410" xr:uid="{00000000-0009-0000-0000-000023000000}"/>
  <mergeCells count="4">
    <mergeCell ref="P5:R5"/>
    <mergeCell ref="AH5:AJ5"/>
    <mergeCell ref="AO5:AR5"/>
    <mergeCell ref="BN5:BP5"/>
  </mergeCells>
  <printOptions horizontalCentered="1" verticalCentered="1"/>
  <pageMargins left="0" right="0" top="0" bottom="0" header="0" footer="0"/>
  <pageSetup paperSize="9" scale="80" orientation="landscape" r:id="rId1"/>
  <headerFooter alignWithMargins="0"/>
  <rowBreaks count="10" manualBreakCount="10">
    <brk id="33" max="16383" man="1"/>
    <brk id="72" max="16383" man="1"/>
    <brk id="112" max="16383" man="1"/>
    <brk id="151" max="16383" man="1"/>
    <brk id="180" max="16383" man="1"/>
    <brk id="216" max="16383" man="1"/>
    <brk id="252" max="16383" man="1"/>
    <brk id="288" max="16383" man="1"/>
    <brk id="326" max="16383" man="1"/>
    <brk id="398" max="117" man="1"/>
  </rowBreaks>
  <colBreaks count="13" manualBreakCount="13">
    <brk id="10" max="1048575" man="1"/>
    <brk id="23" max="1048575" man="1"/>
    <brk id="33" max="1048575" man="1"/>
    <brk id="41" max="1048575" man="1"/>
    <brk id="46" max="1048575" man="1"/>
    <brk id="53" max="1048575" man="1"/>
    <brk id="63" max="1048575" man="1"/>
    <brk id="72" max="1048575" man="1"/>
    <brk id="77" max="1048575" man="1"/>
    <brk id="86" max="1048575" man="1"/>
    <brk id="94" max="1048575" man="1"/>
    <brk id="100" min="2" max="409" man="1"/>
    <brk id="111" min="2" max="409" man="1"/>
  </colBreaks>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00000"/>
  </sheetPr>
  <dimension ref="A1"/>
  <sheetViews>
    <sheetView rightToLeft="1" view="pageBreakPreview" zoomScale="120" zoomScaleNormal="100" zoomScaleSheetLayoutView="120" workbookViewId="0">
      <selection activeCell="J11" sqref="J11"/>
    </sheetView>
  </sheetViews>
  <sheetFormatPr defaultRowHeight="15" x14ac:dyDescent="0.25"/>
  <sheetData/>
  <pageMargins left="0.7" right="0.7" top="0.75" bottom="0.75" header="0.3" footer="0.3"/>
  <pageSetup paperSize="9" orientation="portrait" horizontalDpi="300" verticalDpi="300" r:id="rId1"/>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1" tint="0.249977111117893"/>
    <outlinePr summaryBelow="0" summaryRight="0"/>
  </sheetPr>
  <dimension ref="A1:DR375"/>
  <sheetViews>
    <sheetView showGridLines="0" rightToLeft="1" view="pageBreakPreview" topLeftCell="A4" zoomScaleNormal="80" zoomScaleSheetLayoutView="100" workbookViewId="0">
      <pane xSplit="5" ySplit="5" topLeftCell="N77" activePane="bottomRight" state="frozen"/>
      <selection activeCell="A19" sqref="A19"/>
      <selection pane="topRight" activeCell="A19" sqref="A19"/>
      <selection pane="bottomLeft" activeCell="A19" sqref="A19"/>
      <selection pane="bottomRight" activeCell="A19" sqref="A19"/>
    </sheetView>
  </sheetViews>
  <sheetFormatPr defaultColWidth="8" defaultRowHeight="20.25" x14ac:dyDescent="0.2"/>
  <cols>
    <col min="1" max="1" width="8.85546875" style="398" customWidth="1"/>
    <col min="2" max="2" width="10.140625" style="398" customWidth="1"/>
    <col min="3" max="3" width="39.42578125" style="634" bestFit="1" customWidth="1"/>
    <col min="4" max="5" width="19.42578125" style="812" bestFit="1" customWidth="1"/>
    <col min="6" max="6" width="18.5703125" style="798" customWidth="1"/>
    <col min="7" max="7" width="16" style="798" customWidth="1"/>
    <col min="8" max="8" width="12.85546875" style="798" customWidth="1"/>
    <col min="9" max="9" width="17" style="798" bestFit="1" customWidth="1"/>
    <col min="10" max="10" width="25.140625" style="798" bestFit="1" customWidth="1"/>
    <col min="11" max="11" width="20.42578125" style="798" customWidth="1"/>
    <col min="12" max="12" width="18.42578125" style="798" customWidth="1"/>
    <col min="13" max="13" width="27.42578125" style="798" customWidth="1"/>
    <col min="14" max="14" width="23.42578125" style="798" customWidth="1"/>
    <col min="15" max="15" width="15.5703125" style="798" customWidth="1"/>
    <col min="16" max="16" width="20.42578125" style="798" customWidth="1"/>
    <col min="17" max="17" width="18.42578125" style="798" customWidth="1"/>
    <col min="18" max="18" width="15.140625" style="798" customWidth="1"/>
    <col min="19" max="19" width="26.85546875" style="798" customWidth="1"/>
    <col min="20" max="20" width="16.42578125" style="798" customWidth="1"/>
    <col min="21" max="21" width="13.85546875" style="798" customWidth="1"/>
    <col min="22" max="22" width="17" style="798" customWidth="1"/>
    <col min="23" max="23" width="14.42578125" style="798" customWidth="1"/>
    <col min="24" max="24" width="18.42578125" style="798" customWidth="1"/>
    <col min="25" max="25" width="22.42578125" style="798" customWidth="1"/>
    <col min="26" max="26" width="16.42578125" style="798" customWidth="1"/>
    <col min="27" max="27" width="23.42578125" style="798" customWidth="1"/>
    <col min="28" max="28" width="20.42578125" style="798" customWidth="1"/>
    <col min="29" max="29" width="30.42578125" style="798" customWidth="1"/>
    <col min="30" max="32" width="16.42578125" style="798" customWidth="1"/>
    <col min="33" max="33" width="15.5703125" style="798" customWidth="1"/>
    <col min="34" max="34" width="24.85546875" style="798" customWidth="1"/>
    <col min="35" max="35" width="19.5703125" style="798" customWidth="1"/>
    <col min="36" max="36" width="16.42578125" style="798" customWidth="1"/>
    <col min="37" max="37" width="21.85546875" style="798" customWidth="1"/>
    <col min="38" max="38" width="22.42578125" style="798" customWidth="1"/>
    <col min="39" max="39" width="22.5703125" style="798" customWidth="1"/>
    <col min="40" max="40" width="26.42578125" style="798" customWidth="1"/>
    <col min="41" max="41" width="22.42578125" style="798" customWidth="1"/>
    <col min="42" max="42" width="31.140625" style="798" customWidth="1"/>
    <col min="43" max="43" width="30.42578125" style="798" customWidth="1"/>
    <col min="44" max="47" width="22.85546875" style="798" customWidth="1"/>
    <col min="48" max="48" width="25.42578125" style="798" customWidth="1"/>
    <col min="49" max="49" width="22.42578125" style="798" customWidth="1"/>
    <col min="50" max="50" width="14.140625" style="798" customWidth="1"/>
    <col min="51" max="51" width="15.42578125" style="798" customWidth="1"/>
    <col min="52" max="52" width="17" style="798" customWidth="1"/>
    <col min="53" max="53" width="19.42578125" style="798" customWidth="1"/>
    <col min="54" max="54" width="18.42578125" style="798" customWidth="1"/>
    <col min="55" max="55" width="19" style="798" customWidth="1"/>
    <col min="56" max="56" width="16.42578125" style="798" customWidth="1"/>
    <col min="57" max="57" width="17" style="798" customWidth="1"/>
    <col min="58" max="58" width="15.140625" style="798" bestFit="1" customWidth="1"/>
    <col min="59" max="59" width="17.140625" style="798" bestFit="1" customWidth="1"/>
    <col min="60" max="60" width="15.42578125" style="798" customWidth="1"/>
    <col min="61" max="61" width="17.42578125" style="798" customWidth="1"/>
    <col min="62" max="62" width="19.42578125" style="798" customWidth="1"/>
    <col min="63" max="64" width="20.42578125" style="798" customWidth="1"/>
    <col min="65" max="65" width="22.140625" style="798" customWidth="1"/>
    <col min="66" max="66" width="13.85546875" style="798" bestFit="1" customWidth="1"/>
    <col min="67" max="67" width="13.28515625" style="798" bestFit="1" customWidth="1"/>
    <col min="68" max="68" width="17.42578125" style="798" customWidth="1"/>
    <col min="69" max="69" width="17.42578125" style="798" bestFit="1" customWidth="1"/>
    <col min="70" max="70" width="19.42578125" style="798" customWidth="1"/>
    <col min="71" max="71" width="18.42578125" style="798" customWidth="1"/>
    <col min="72" max="72" width="20.42578125" style="798" customWidth="1"/>
    <col min="73" max="73" width="18" style="798" customWidth="1"/>
    <col min="74" max="74" width="19.140625" style="798" customWidth="1"/>
    <col min="75" max="75" width="22.85546875" style="798" customWidth="1"/>
    <col min="76" max="76" width="25.42578125" style="798" customWidth="1"/>
    <col min="77" max="77" width="22.42578125" style="798" customWidth="1"/>
    <col min="78" max="78" width="17.42578125" style="798" customWidth="1"/>
    <col min="79" max="79" width="23.42578125" style="798" customWidth="1"/>
    <col min="80" max="80" width="17.140625" style="798" customWidth="1"/>
    <col min="81" max="81" width="24.42578125" style="798" customWidth="1"/>
    <col min="82" max="82" width="15.42578125" style="798" customWidth="1"/>
    <col min="83" max="83" width="25.42578125" style="798" customWidth="1"/>
    <col min="84" max="84" width="21.5703125" style="798" customWidth="1"/>
    <col min="85" max="85" width="24.140625" style="798" customWidth="1"/>
    <col min="86" max="86" width="19.140625" style="798" customWidth="1"/>
    <col min="87" max="87" width="15.42578125" style="798" customWidth="1"/>
    <col min="88" max="89" width="17.42578125" style="798" customWidth="1"/>
    <col min="90" max="90" width="21.42578125" style="798" customWidth="1"/>
    <col min="91" max="91" width="14.42578125" style="798" customWidth="1"/>
    <col min="92" max="93" width="24.140625" style="798" customWidth="1"/>
    <col min="94" max="94" width="14.140625" style="798" customWidth="1"/>
    <col min="95" max="95" width="19.42578125" style="798" customWidth="1"/>
    <col min="96" max="96" width="14.5703125" style="798" customWidth="1"/>
    <col min="97" max="97" width="18" style="798" customWidth="1"/>
    <col min="98" max="98" width="27" style="798" bestFit="1" customWidth="1"/>
    <col min="99" max="99" width="22.42578125" style="798" bestFit="1" customWidth="1"/>
    <col min="100" max="100" width="22.140625" style="798" bestFit="1" customWidth="1"/>
    <col min="101" max="101" width="16.42578125" style="798" bestFit="1" customWidth="1"/>
    <col min="102" max="102" width="27.42578125" style="798" bestFit="1" customWidth="1"/>
    <col min="103" max="103" width="21.42578125" style="798" bestFit="1" customWidth="1"/>
    <col min="104" max="104" width="23.42578125" style="798" bestFit="1" customWidth="1"/>
    <col min="105" max="105" width="20.42578125" style="798" bestFit="1" customWidth="1"/>
    <col min="106" max="106" width="17.140625" style="798" bestFit="1" customWidth="1"/>
    <col min="107" max="107" width="16.42578125" style="798" customWidth="1"/>
    <col min="108" max="108" width="23.42578125" style="798" bestFit="1" customWidth="1"/>
    <col min="109" max="109" width="17.42578125" style="798" bestFit="1" customWidth="1"/>
    <col min="110" max="110" width="15.42578125" style="798" hidden="1" customWidth="1"/>
    <col min="111" max="111" width="23.42578125" style="404" hidden="1" customWidth="1"/>
    <col min="112" max="121" width="8" style="404" hidden="1" customWidth="1"/>
    <col min="122" max="122" width="8.140625" style="404" bestFit="1" customWidth="1"/>
    <col min="123" max="256" width="8" style="404"/>
    <col min="257" max="257" width="8.85546875" style="404" customWidth="1"/>
    <col min="258" max="258" width="10.140625" style="404" customWidth="1"/>
    <col min="259" max="259" width="39.42578125" style="404" bestFit="1" customWidth="1"/>
    <col min="260" max="261" width="19.42578125" style="404" bestFit="1" customWidth="1"/>
    <col min="262" max="262" width="18.5703125" style="404" customWidth="1"/>
    <col min="263" max="263" width="16" style="404" customWidth="1"/>
    <col min="264" max="264" width="12.85546875" style="404" customWidth="1"/>
    <col min="265" max="265" width="17" style="404" bestFit="1" customWidth="1"/>
    <col min="266" max="266" width="25.140625" style="404" bestFit="1" customWidth="1"/>
    <col min="267" max="267" width="20.42578125" style="404" customWidth="1"/>
    <col min="268" max="268" width="18.42578125" style="404" customWidth="1"/>
    <col min="269" max="269" width="27.42578125" style="404" customWidth="1"/>
    <col min="270" max="270" width="23.42578125" style="404" customWidth="1"/>
    <col min="271" max="271" width="15.5703125" style="404" customWidth="1"/>
    <col min="272" max="272" width="20.42578125" style="404" customWidth="1"/>
    <col min="273" max="273" width="18.42578125" style="404" customWidth="1"/>
    <col min="274" max="274" width="15.140625" style="404" customWidth="1"/>
    <col min="275" max="275" width="26.85546875" style="404" customWidth="1"/>
    <col min="276" max="276" width="16.42578125" style="404" customWidth="1"/>
    <col min="277" max="277" width="13.85546875" style="404" customWidth="1"/>
    <col min="278" max="278" width="17" style="404" customWidth="1"/>
    <col min="279" max="279" width="14.42578125" style="404" customWidth="1"/>
    <col min="280" max="280" width="18.42578125" style="404" customWidth="1"/>
    <col min="281" max="281" width="22.42578125" style="404" customWidth="1"/>
    <col min="282" max="282" width="16.42578125" style="404" customWidth="1"/>
    <col min="283" max="283" width="23.42578125" style="404" customWidth="1"/>
    <col min="284" max="284" width="20.42578125" style="404" customWidth="1"/>
    <col min="285" max="285" width="30.42578125" style="404" customWidth="1"/>
    <col min="286" max="288" width="16.42578125" style="404" customWidth="1"/>
    <col min="289" max="289" width="15.5703125" style="404" customWidth="1"/>
    <col min="290" max="290" width="24.85546875" style="404" customWidth="1"/>
    <col min="291" max="291" width="19.5703125" style="404" customWidth="1"/>
    <col min="292" max="292" width="16.42578125" style="404" customWidth="1"/>
    <col min="293" max="293" width="21.85546875" style="404" customWidth="1"/>
    <col min="294" max="294" width="22.42578125" style="404" customWidth="1"/>
    <col min="295" max="295" width="22.5703125" style="404" customWidth="1"/>
    <col min="296" max="296" width="26.42578125" style="404" customWidth="1"/>
    <col min="297" max="297" width="22.42578125" style="404" customWidth="1"/>
    <col min="298" max="298" width="31.140625" style="404" customWidth="1"/>
    <col min="299" max="299" width="30.42578125" style="404" customWidth="1"/>
    <col min="300" max="303" width="22.85546875" style="404" customWidth="1"/>
    <col min="304" max="304" width="25.42578125" style="404" customWidth="1"/>
    <col min="305" max="305" width="22.42578125" style="404" customWidth="1"/>
    <col min="306" max="306" width="14.140625" style="404" customWidth="1"/>
    <col min="307" max="307" width="15.42578125" style="404" customWidth="1"/>
    <col min="308" max="308" width="17" style="404" customWidth="1"/>
    <col min="309" max="309" width="19.42578125" style="404" customWidth="1"/>
    <col min="310" max="310" width="18.42578125" style="404" customWidth="1"/>
    <col min="311" max="311" width="19" style="404" customWidth="1"/>
    <col min="312" max="312" width="16.42578125" style="404" customWidth="1"/>
    <col min="313" max="313" width="17" style="404" customWidth="1"/>
    <col min="314" max="314" width="15.140625" style="404" bestFit="1" customWidth="1"/>
    <col min="315" max="315" width="17.140625" style="404" bestFit="1" customWidth="1"/>
    <col min="316" max="316" width="15.42578125" style="404" customWidth="1"/>
    <col min="317" max="317" width="17.42578125" style="404" customWidth="1"/>
    <col min="318" max="318" width="19.42578125" style="404" customWidth="1"/>
    <col min="319" max="320" width="20.42578125" style="404" customWidth="1"/>
    <col min="321" max="321" width="22.140625" style="404" customWidth="1"/>
    <col min="322" max="322" width="12.42578125" style="404" customWidth="1"/>
    <col min="323" max="323" width="12.5703125" style="404" customWidth="1"/>
    <col min="324" max="324" width="17.42578125" style="404" customWidth="1"/>
    <col min="325" max="325" width="17.42578125" style="404" bestFit="1" customWidth="1"/>
    <col min="326" max="326" width="19.42578125" style="404" customWidth="1"/>
    <col min="327" max="327" width="18.42578125" style="404" customWidth="1"/>
    <col min="328" max="328" width="20.42578125" style="404" customWidth="1"/>
    <col min="329" max="329" width="18" style="404" customWidth="1"/>
    <col min="330" max="330" width="19.140625" style="404" customWidth="1"/>
    <col min="331" max="331" width="22.85546875" style="404" customWidth="1"/>
    <col min="332" max="332" width="25.42578125" style="404" customWidth="1"/>
    <col min="333" max="333" width="22.42578125" style="404" customWidth="1"/>
    <col min="334" max="334" width="17.42578125" style="404" customWidth="1"/>
    <col min="335" max="335" width="23.42578125" style="404" customWidth="1"/>
    <col min="336" max="336" width="17.140625" style="404" customWidth="1"/>
    <col min="337" max="337" width="24.42578125" style="404" customWidth="1"/>
    <col min="338" max="338" width="15.42578125" style="404" customWidth="1"/>
    <col min="339" max="339" width="25.42578125" style="404" customWidth="1"/>
    <col min="340" max="340" width="21.5703125" style="404" customWidth="1"/>
    <col min="341" max="341" width="24.140625" style="404" customWidth="1"/>
    <col min="342" max="342" width="19.140625" style="404" customWidth="1"/>
    <col min="343" max="343" width="15.42578125" style="404" customWidth="1"/>
    <col min="344" max="345" width="17.42578125" style="404" customWidth="1"/>
    <col min="346" max="346" width="21.42578125" style="404" customWidth="1"/>
    <col min="347" max="347" width="14.42578125" style="404" customWidth="1"/>
    <col min="348" max="349" width="24.140625" style="404" customWidth="1"/>
    <col min="350" max="350" width="14.140625" style="404" customWidth="1"/>
    <col min="351" max="351" width="19.42578125" style="404" customWidth="1"/>
    <col min="352" max="352" width="14.5703125" style="404" customWidth="1"/>
    <col min="353" max="353" width="18" style="404" customWidth="1"/>
    <col min="354" max="354" width="27" style="404" bestFit="1" customWidth="1"/>
    <col min="355" max="355" width="22.42578125" style="404" bestFit="1" customWidth="1"/>
    <col min="356" max="356" width="22.140625" style="404" bestFit="1" customWidth="1"/>
    <col min="357" max="357" width="16.42578125" style="404" bestFit="1" customWidth="1"/>
    <col min="358" max="358" width="27.42578125" style="404" bestFit="1" customWidth="1"/>
    <col min="359" max="359" width="21.42578125" style="404" bestFit="1" customWidth="1"/>
    <col min="360" max="360" width="23.42578125" style="404" bestFit="1" customWidth="1"/>
    <col min="361" max="361" width="20.42578125" style="404" bestFit="1" customWidth="1"/>
    <col min="362" max="362" width="17.140625" style="404" bestFit="1" customWidth="1"/>
    <col min="363" max="363" width="16.42578125" style="404" customWidth="1"/>
    <col min="364" max="364" width="23.42578125" style="404" bestFit="1" customWidth="1"/>
    <col min="365" max="365" width="17.42578125" style="404" bestFit="1" customWidth="1"/>
    <col min="366" max="377" width="0" style="404" hidden="1" customWidth="1"/>
    <col min="378" max="378" width="8.140625" style="404" bestFit="1" customWidth="1"/>
    <col min="379" max="512" width="8" style="404"/>
    <col min="513" max="513" width="8.85546875" style="404" customWidth="1"/>
    <col min="514" max="514" width="10.140625" style="404" customWidth="1"/>
    <col min="515" max="515" width="39.42578125" style="404" bestFit="1" customWidth="1"/>
    <col min="516" max="517" width="19.42578125" style="404" bestFit="1" customWidth="1"/>
    <col min="518" max="518" width="18.5703125" style="404" customWidth="1"/>
    <col min="519" max="519" width="16" style="404" customWidth="1"/>
    <col min="520" max="520" width="12.85546875" style="404" customWidth="1"/>
    <col min="521" max="521" width="17" style="404" bestFit="1" customWidth="1"/>
    <col min="522" max="522" width="25.140625" style="404" bestFit="1" customWidth="1"/>
    <col min="523" max="523" width="20.42578125" style="404" customWidth="1"/>
    <col min="524" max="524" width="18.42578125" style="404" customWidth="1"/>
    <col min="525" max="525" width="27.42578125" style="404" customWidth="1"/>
    <col min="526" max="526" width="23.42578125" style="404" customWidth="1"/>
    <col min="527" max="527" width="15.5703125" style="404" customWidth="1"/>
    <col min="528" max="528" width="20.42578125" style="404" customWidth="1"/>
    <col min="529" max="529" width="18.42578125" style="404" customWidth="1"/>
    <col min="530" max="530" width="15.140625" style="404" customWidth="1"/>
    <col min="531" max="531" width="26.85546875" style="404" customWidth="1"/>
    <col min="532" max="532" width="16.42578125" style="404" customWidth="1"/>
    <col min="533" max="533" width="13.85546875" style="404" customWidth="1"/>
    <col min="534" max="534" width="17" style="404" customWidth="1"/>
    <col min="535" max="535" width="14.42578125" style="404" customWidth="1"/>
    <col min="536" max="536" width="18.42578125" style="404" customWidth="1"/>
    <col min="537" max="537" width="22.42578125" style="404" customWidth="1"/>
    <col min="538" max="538" width="16.42578125" style="404" customWidth="1"/>
    <col min="539" max="539" width="23.42578125" style="404" customWidth="1"/>
    <col min="540" max="540" width="20.42578125" style="404" customWidth="1"/>
    <col min="541" max="541" width="30.42578125" style="404" customWidth="1"/>
    <col min="542" max="544" width="16.42578125" style="404" customWidth="1"/>
    <col min="545" max="545" width="15.5703125" style="404" customWidth="1"/>
    <col min="546" max="546" width="24.85546875" style="404" customWidth="1"/>
    <col min="547" max="547" width="19.5703125" style="404" customWidth="1"/>
    <col min="548" max="548" width="16.42578125" style="404" customWidth="1"/>
    <col min="549" max="549" width="21.85546875" style="404" customWidth="1"/>
    <col min="550" max="550" width="22.42578125" style="404" customWidth="1"/>
    <col min="551" max="551" width="22.5703125" style="404" customWidth="1"/>
    <col min="552" max="552" width="26.42578125" style="404" customWidth="1"/>
    <col min="553" max="553" width="22.42578125" style="404" customWidth="1"/>
    <col min="554" max="554" width="31.140625" style="404" customWidth="1"/>
    <col min="555" max="555" width="30.42578125" style="404" customWidth="1"/>
    <col min="556" max="559" width="22.85546875" style="404" customWidth="1"/>
    <col min="560" max="560" width="25.42578125" style="404" customWidth="1"/>
    <col min="561" max="561" width="22.42578125" style="404" customWidth="1"/>
    <col min="562" max="562" width="14.140625" style="404" customWidth="1"/>
    <col min="563" max="563" width="15.42578125" style="404" customWidth="1"/>
    <col min="564" max="564" width="17" style="404" customWidth="1"/>
    <col min="565" max="565" width="19.42578125" style="404" customWidth="1"/>
    <col min="566" max="566" width="18.42578125" style="404" customWidth="1"/>
    <col min="567" max="567" width="19" style="404" customWidth="1"/>
    <col min="568" max="568" width="16.42578125" style="404" customWidth="1"/>
    <col min="569" max="569" width="17" style="404" customWidth="1"/>
    <col min="570" max="570" width="15.140625" style="404" bestFit="1" customWidth="1"/>
    <col min="571" max="571" width="17.140625" style="404" bestFit="1" customWidth="1"/>
    <col min="572" max="572" width="15.42578125" style="404" customWidth="1"/>
    <col min="573" max="573" width="17.42578125" style="404" customWidth="1"/>
    <col min="574" max="574" width="19.42578125" style="404" customWidth="1"/>
    <col min="575" max="576" width="20.42578125" style="404" customWidth="1"/>
    <col min="577" max="577" width="22.140625" style="404" customWidth="1"/>
    <col min="578" max="578" width="12.42578125" style="404" customWidth="1"/>
    <col min="579" max="579" width="12.5703125" style="404" customWidth="1"/>
    <col min="580" max="580" width="17.42578125" style="404" customWidth="1"/>
    <col min="581" max="581" width="17.42578125" style="404" bestFit="1" customWidth="1"/>
    <col min="582" max="582" width="19.42578125" style="404" customWidth="1"/>
    <col min="583" max="583" width="18.42578125" style="404" customWidth="1"/>
    <col min="584" max="584" width="20.42578125" style="404" customWidth="1"/>
    <col min="585" max="585" width="18" style="404" customWidth="1"/>
    <col min="586" max="586" width="19.140625" style="404" customWidth="1"/>
    <col min="587" max="587" width="22.85546875" style="404" customWidth="1"/>
    <col min="588" max="588" width="25.42578125" style="404" customWidth="1"/>
    <col min="589" max="589" width="22.42578125" style="404" customWidth="1"/>
    <col min="590" max="590" width="17.42578125" style="404" customWidth="1"/>
    <col min="591" max="591" width="23.42578125" style="404" customWidth="1"/>
    <col min="592" max="592" width="17.140625" style="404" customWidth="1"/>
    <col min="593" max="593" width="24.42578125" style="404" customWidth="1"/>
    <col min="594" max="594" width="15.42578125" style="404" customWidth="1"/>
    <col min="595" max="595" width="25.42578125" style="404" customWidth="1"/>
    <col min="596" max="596" width="21.5703125" style="404" customWidth="1"/>
    <col min="597" max="597" width="24.140625" style="404" customWidth="1"/>
    <col min="598" max="598" width="19.140625" style="404" customWidth="1"/>
    <col min="599" max="599" width="15.42578125" style="404" customWidth="1"/>
    <col min="600" max="601" width="17.42578125" style="404" customWidth="1"/>
    <col min="602" max="602" width="21.42578125" style="404" customWidth="1"/>
    <col min="603" max="603" width="14.42578125" style="404" customWidth="1"/>
    <col min="604" max="605" width="24.140625" style="404" customWidth="1"/>
    <col min="606" max="606" width="14.140625" style="404" customWidth="1"/>
    <col min="607" max="607" width="19.42578125" style="404" customWidth="1"/>
    <col min="608" max="608" width="14.5703125" style="404" customWidth="1"/>
    <col min="609" max="609" width="18" style="404" customWidth="1"/>
    <col min="610" max="610" width="27" style="404" bestFit="1" customWidth="1"/>
    <col min="611" max="611" width="22.42578125" style="404" bestFit="1" customWidth="1"/>
    <col min="612" max="612" width="22.140625" style="404" bestFit="1" customWidth="1"/>
    <col min="613" max="613" width="16.42578125" style="404" bestFit="1" customWidth="1"/>
    <col min="614" max="614" width="27.42578125" style="404" bestFit="1" customWidth="1"/>
    <col min="615" max="615" width="21.42578125" style="404" bestFit="1" customWidth="1"/>
    <col min="616" max="616" width="23.42578125" style="404" bestFit="1" customWidth="1"/>
    <col min="617" max="617" width="20.42578125" style="404" bestFit="1" customWidth="1"/>
    <col min="618" max="618" width="17.140625" style="404" bestFit="1" customWidth="1"/>
    <col min="619" max="619" width="16.42578125" style="404" customWidth="1"/>
    <col min="620" max="620" width="23.42578125" style="404" bestFit="1" customWidth="1"/>
    <col min="621" max="621" width="17.42578125" style="404" bestFit="1" customWidth="1"/>
    <col min="622" max="633" width="0" style="404" hidden="1" customWidth="1"/>
    <col min="634" max="634" width="8.140625" style="404" bestFit="1" customWidth="1"/>
    <col min="635" max="768" width="8" style="404"/>
    <col min="769" max="769" width="8.85546875" style="404" customWidth="1"/>
    <col min="770" max="770" width="10.140625" style="404" customWidth="1"/>
    <col min="771" max="771" width="39.42578125" style="404" bestFit="1" customWidth="1"/>
    <col min="772" max="773" width="19.42578125" style="404" bestFit="1" customWidth="1"/>
    <col min="774" max="774" width="18.5703125" style="404" customWidth="1"/>
    <col min="775" max="775" width="16" style="404" customWidth="1"/>
    <col min="776" max="776" width="12.85546875" style="404" customWidth="1"/>
    <col min="777" max="777" width="17" style="404" bestFit="1" customWidth="1"/>
    <col min="778" max="778" width="25.140625" style="404" bestFit="1" customWidth="1"/>
    <col min="779" max="779" width="20.42578125" style="404" customWidth="1"/>
    <col min="780" max="780" width="18.42578125" style="404" customWidth="1"/>
    <col min="781" max="781" width="27.42578125" style="404" customWidth="1"/>
    <col min="782" max="782" width="23.42578125" style="404" customWidth="1"/>
    <col min="783" max="783" width="15.5703125" style="404" customWidth="1"/>
    <col min="784" max="784" width="20.42578125" style="404" customWidth="1"/>
    <col min="785" max="785" width="18.42578125" style="404" customWidth="1"/>
    <col min="786" max="786" width="15.140625" style="404" customWidth="1"/>
    <col min="787" max="787" width="26.85546875" style="404" customWidth="1"/>
    <col min="788" max="788" width="16.42578125" style="404" customWidth="1"/>
    <col min="789" max="789" width="13.85546875" style="404" customWidth="1"/>
    <col min="790" max="790" width="17" style="404" customWidth="1"/>
    <col min="791" max="791" width="14.42578125" style="404" customWidth="1"/>
    <col min="792" max="792" width="18.42578125" style="404" customWidth="1"/>
    <col min="793" max="793" width="22.42578125" style="404" customWidth="1"/>
    <col min="794" max="794" width="16.42578125" style="404" customWidth="1"/>
    <col min="795" max="795" width="23.42578125" style="404" customWidth="1"/>
    <col min="796" max="796" width="20.42578125" style="404" customWidth="1"/>
    <col min="797" max="797" width="30.42578125" style="404" customWidth="1"/>
    <col min="798" max="800" width="16.42578125" style="404" customWidth="1"/>
    <col min="801" max="801" width="15.5703125" style="404" customWidth="1"/>
    <col min="802" max="802" width="24.85546875" style="404" customWidth="1"/>
    <col min="803" max="803" width="19.5703125" style="404" customWidth="1"/>
    <col min="804" max="804" width="16.42578125" style="404" customWidth="1"/>
    <col min="805" max="805" width="21.85546875" style="404" customWidth="1"/>
    <col min="806" max="806" width="22.42578125" style="404" customWidth="1"/>
    <col min="807" max="807" width="22.5703125" style="404" customWidth="1"/>
    <col min="808" max="808" width="26.42578125" style="404" customWidth="1"/>
    <col min="809" max="809" width="22.42578125" style="404" customWidth="1"/>
    <col min="810" max="810" width="31.140625" style="404" customWidth="1"/>
    <col min="811" max="811" width="30.42578125" style="404" customWidth="1"/>
    <col min="812" max="815" width="22.85546875" style="404" customWidth="1"/>
    <col min="816" max="816" width="25.42578125" style="404" customWidth="1"/>
    <col min="817" max="817" width="22.42578125" style="404" customWidth="1"/>
    <col min="818" max="818" width="14.140625" style="404" customWidth="1"/>
    <col min="819" max="819" width="15.42578125" style="404" customWidth="1"/>
    <col min="820" max="820" width="17" style="404" customWidth="1"/>
    <col min="821" max="821" width="19.42578125" style="404" customWidth="1"/>
    <col min="822" max="822" width="18.42578125" style="404" customWidth="1"/>
    <col min="823" max="823" width="19" style="404" customWidth="1"/>
    <col min="824" max="824" width="16.42578125" style="404" customWidth="1"/>
    <col min="825" max="825" width="17" style="404" customWidth="1"/>
    <col min="826" max="826" width="15.140625" style="404" bestFit="1" customWidth="1"/>
    <col min="827" max="827" width="17.140625" style="404" bestFit="1" customWidth="1"/>
    <col min="828" max="828" width="15.42578125" style="404" customWidth="1"/>
    <col min="829" max="829" width="17.42578125" style="404" customWidth="1"/>
    <col min="830" max="830" width="19.42578125" style="404" customWidth="1"/>
    <col min="831" max="832" width="20.42578125" style="404" customWidth="1"/>
    <col min="833" max="833" width="22.140625" style="404" customWidth="1"/>
    <col min="834" max="834" width="12.42578125" style="404" customWidth="1"/>
    <col min="835" max="835" width="12.5703125" style="404" customWidth="1"/>
    <col min="836" max="836" width="17.42578125" style="404" customWidth="1"/>
    <col min="837" max="837" width="17.42578125" style="404" bestFit="1" customWidth="1"/>
    <col min="838" max="838" width="19.42578125" style="404" customWidth="1"/>
    <col min="839" max="839" width="18.42578125" style="404" customWidth="1"/>
    <col min="840" max="840" width="20.42578125" style="404" customWidth="1"/>
    <col min="841" max="841" width="18" style="404" customWidth="1"/>
    <col min="842" max="842" width="19.140625" style="404" customWidth="1"/>
    <col min="843" max="843" width="22.85546875" style="404" customWidth="1"/>
    <col min="844" max="844" width="25.42578125" style="404" customWidth="1"/>
    <col min="845" max="845" width="22.42578125" style="404" customWidth="1"/>
    <col min="846" max="846" width="17.42578125" style="404" customWidth="1"/>
    <col min="847" max="847" width="23.42578125" style="404" customWidth="1"/>
    <col min="848" max="848" width="17.140625" style="404" customWidth="1"/>
    <col min="849" max="849" width="24.42578125" style="404" customWidth="1"/>
    <col min="850" max="850" width="15.42578125" style="404" customWidth="1"/>
    <col min="851" max="851" width="25.42578125" style="404" customWidth="1"/>
    <col min="852" max="852" width="21.5703125" style="404" customWidth="1"/>
    <col min="853" max="853" width="24.140625" style="404" customWidth="1"/>
    <col min="854" max="854" width="19.140625" style="404" customWidth="1"/>
    <col min="855" max="855" width="15.42578125" style="404" customWidth="1"/>
    <col min="856" max="857" width="17.42578125" style="404" customWidth="1"/>
    <col min="858" max="858" width="21.42578125" style="404" customWidth="1"/>
    <col min="859" max="859" width="14.42578125" style="404" customWidth="1"/>
    <col min="860" max="861" width="24.140625" style="404" customWidth="1"/>
    <col min="862" max="862" width="14.140625" style="404" customWidth="1"/>
    <col min="863" max="863" width="19.42578125" style="404" customWidth="1"/>
    <col min="864" max="864" width="14.5703125" style="404" customWidth="1"/>
    <col min="865" max="865" width="18" style="404" customWidth="1"/>
    <col min="866" max="866" width="27" style="404" bestFit="1" customWidth="1"/>
    <col min="867" max="867" width="22.42578125" style="404" bestFit="1" customWidth="1"/>
    <col min="868" max="868" width="22.140625" style="404" bestFit="1" customWidth="1"/>
    <col min="869" max="869" width="16.42578125" style="404" bestFit="1" customWidth="1"/>
    <col min="870" max="870" width="27.42578125" style="404" bestFit="1" customWidth="1"/>
    <col min="871" max="871" width="21.42578125" style="404" bestFit="1" customWidth="1"/>
    <col min="872" max="872" width="23.42578125" style="404" bestFit="1" customWidth="1"/>
    <col min="873" max="873" width="20.42578125" style="404" bestFit="1" customWidth="1"/>
    <col min="874" max="874" width="17.140625" style="404" bestFit="1" customWidth="1"/>
    <col min="875" max="875" width="16.42578125" style="404" customWidth="1"/>
    <col min="876" max="876" width="23.42578125" style="404" bestFit="1" customWidth="1"/>
    <col min="877" max="877" width="17.42578125" style="404" bestFit="1" customWidth="1"/>
    <col min="878" max="889" width="0" style="404" hidden="1" customWidth="1"/>
    <col min="890" max="890" width="8.140625" style="404" bestFit="1" customWidth="1"/>
    <col min="891" max="1024" width="8" style="404"/>
    <col min="1025" max="1025" width="8.85546875" style="404" customWidth="1"/>
    <col min="1026" max="1026" width="10.140625" style="404" customWidth="1"/>
    <col min="1027" max="1027" width="39.42578125" style="404" bestFit="1" customWidth="1"/>
    <col min="1028" max="1029" width="19.42578125" style="404" bestFit="1" customWidth="1"/>
    <col min="1030" max="1030" width="18.5703125" style="404" customWidth="1"/>
    <col min="1031" max="1031" width="16" style="404" customWidth="1"/>
    <col min="1032" max="1032" width="12.85546875" style="404" customWidth="1"/>
    <col min="1033" max="1033" width="17" style="404" bestFit="1" customWidth="1"/>
    <col min="1034" max="1034" width="25.140625" style="404" bestFit="1" customWidth="1"/>
    <col min="1035" max="1035" width="20.42578125" style="404" customWidth="1"/>
    <col min="1036" max="1036" width="18.42578125" style="404" customWidth="1"/>
    <col min="1037" max="1037" width="27.42578125" style="404" customWidth="1"/>
    <col min="1038" max="1038" width="23.42578125" style="404" customWidth="1"/>
    <col min="1039" max="1039" width="15.5703125" style="404" customWidth="1"/>
    <col min="1040" max="1040" width="20.42578125" style="404" customWidth="1"/>
    <col min="1041" max="1041" width="18.42578125" style="404" customWidth="1"/>
    <col min="1042" max="1042" width="15.140625" style="404" customWidth="1"/>
    <col min="1043" max="1043" width="26.85546875" style="404" customWidth="1"/>
    <col min="1044" max="1044" width="16.42578125" style="404" customWidth="1"/>
    <col min="1045" max="1045" width="13.85546875" style="404" customWidth="1"/>
    <col min="1046" max="1046" width="17" style="404" customWidth="1"/>
    <col min="1047" max="1047" width="14.42578125" style="404" customWidth="1"/>
    <col min="1048" max="1048" width="18.42578125" style="404" customWidth="1"/>
    <col min="1049" max="1049" width="22.42578125" style="404" customWidth="1"/>
    <col min="1050" max="1050" width="16.42578125" style="404" customWidth="1"/>
    <col min="1051" max="1051" width="23.42578125" style="404" customWidth="1"/>
    <col min="1052" max="1052" width="20.42578125" style="404" customWidth="1"/>
    <col min="1053" max="1053" width="30.42578125" style="404" customWidth="1"/>
    <col min="1054" max="1056" width="16.42578125" style="404" customWidth="1"/>
    <col min="1057" max="1057" width="15.5703125" style="404" customWidth="1"/>
    <col min="1058" max="1058" width="24.85546875" style="404" customWidth="1"/>
    <col min="1059" max="1059" width="19.5703125" style="404" customWidth="1"/>
    <col min="1060" max="1060" width="16.42578125" style="404" customWidth="1"/>
    <col min="1061" max="1061" width="21.85546875" style="404" customWidth="1"/>
    <col min="1062" max="1062" width="22.42578125" style="404" customWidth="1"/>
    <col min="1063" max="1063" width="22.5703125" style="404" customWidth="1"/>
    <col min="1064" max="1064" width="26.42578125" style="404" customWidth="1"/>
    <col min="1065" max="1065" width="22.42578125" style="404" customWidth="1"/>
    <col min="1066" max="1066" width="31.140625" style="404" customWidth="1"/>
    <col min="1067" max="1067" width="30.42578125" style="404" customWidth="1"/>
    <col min="1068" max="1071" width="22.85546875" style="404" customWidth="1"/>
    <col min="1072" max="1072" width="25.42578125" style="404" customWidth="1"/>
    <col min="1073" max="1073" width="22.42578125" style="404" customWidth="1"/>
    <col min="1074" max="1074" width="14.140625" style="404" customWidth="1"/>
    <col min="1075" max="1075" width="15.42578125" style="404" customWidth="1"/>
    <col min="1076" max="1076" width="17" style="404" customWidth="1"/>
    <col min="1077" max="1077" width="19.42578125" style="404" customWidth="1"/>
    <col min="1078" max="1078" width="18.42578125" style="404" customWidth="1"/>
    <col min="1079" max="1079" width="19" style="404" customWidth="1"/>
    <col min="1080" max="1080" width="16.42578125" style="404" customWidth="1"/>
    <col min="1081" max="1081" width="17" style="404" customWidth="1"/>
    <col min="1082" max="1082" width="15.140625" style="404" bestFit="1" customWidth="1"/>
    <col min="1083" max="1083" width="17.140625" style="404" bestFit="1" customWidth="1"/>
    <col min="1084" max="1084" width="15.42578125" style="404" customWidth="1"/>
    <col min="1085" max="1085" width="17.42578125" style="404" customWidth="1"/>
    <col min="1086" max="1086" width="19.42578125" style="404" customWidth="1"/>
    <col min="1087" max="1088" width="20.42578125" style="404" customWidth="1"/>
    <col min="1089" max="1089" width="22.140625" style="404" customWidth="1"/>
    <col min="1090" max="1090" width="12.42578125" style="404" customWidth="1"/>
    <col min="1091" max="1091" width="12.5703125" style="404" customWidth="1"/>
    <col min="1092" max="1092" width="17.42578125" style="404" customWidth="1"/>
    <col min="1093" max="1093" width="17.42578125" style="404" bestFit="1" customWidth="1"/>
    <col min="1094" max="1094" width="19.42578125" style="404" customWidth="1"/>
    <col min="1095" max="1095" width="18.42578125" style="404" customWidth="1"/>
    <col min="1096" max="1096" width="20.42578125" style="404" customWidth="1"/>
    <col min="1097" max="1097" width="18" style="404" customWidth="1"/>
    <col min="1098" max="1098" width="19.140625" style="404" customWidth="1"/>
    <col min="1099" max="1099" width="22.85546875" style="404" customWidth="1"/>
    <col min="1100" max="1100" width="25.42578125" style="404" customWidth="1"/>
    <col min="1101" max="1101" width="22.42578125" style="404" customWidth="1"/>
    <col min="1102" max="1102" width="17.42578125" style="404" customWidth="1"/>
    <col min="1103" max="1103" width="23.42578125" style="404" customWidth="1"/>
    <col min="1104" max="1104" width="17.140625" style="404" customWidth="1"/>
    <col min="1105" max="1105" width="24.42578125" style="404" customWidth="1"/>
    <col min="1106" max="1106" width="15.42578125" style="404" customWidth="1"/>
    <col min="1107" max="1107" width="25.42578125" style="404" customWidth="1"/>
    <col min="1108" max="1108" width="21.5703125" style="404" customWidth="1"/>
    <col min="1109" max="1109" width="24.140625" style="404" customWidth="1"/>
    <col min="1110" max="1110" width="19.140625" style="404" customWidth="1"/>
    <col min="1111" max="1111" width="15.42578125" style="404" customWidth="1"/>
    <col min="1112" max="1113" width="17.42578125" style="404" customWidth="1"/>
    <col min="1114" max="1114" width="21.42578125" style="404" customWidth="1"/>
    <col min="1115" max="1115" width="14.42578125" style="404" customWidth="1"/>
    <col min="1116" max="1117" width="24.140625" style="404" customWidth="1"/>
    <col min="1118" max="1118" width="14.140625" style="404" customWidth="1"/>
    <col min="1119" max="1119" width="19.42578125" style="404" customWidth="1"/>
    <col min="1120" max="1120" width="14.5703125" style="404" customWidth="1"/>
    <col min="1121" max="1121" width="18" style="404" customWidth="1"/>
    <col min="1122" max="1122" width="27" style="404" bestFit="1" customWidth="1"/>
    <col min="1123" max="1123" width="22.42578125" style="404" bestFit="1" customWidth="1"/>
    <col min="1124" max="1124" width="22.140625" style="404" bestFit="1" customWidth="1"/>
    <col min="1125" max="1125" width="16.42578125" style="404" bestFit="1" customWidth="1"/>
    <col min="1126" max="1126" width="27.42578125" style="404" bestFit="1" customWidth="1"/>
    <col min="1127" max="1127" width="21.42578125" style="404" bestFit="1" customWidth="1"/>
    <col min="1128" max="1128" width="23.42578125" style="404" bestFit="1" customWidth="1"/>
    <col min="1129" max="1129" width="20.42578125" style="404" bestFit="1" customWidth="1"/>
    <col min="1130" max="1130" width="17.140625" style="404" bestFit="1" customWidth="1"/>
    <col min="1131" max="1131" width="16.42578125" style="404" customWidth="1"/>
    <col min="1132" max="1132" width="23.42578125" style="404" bestFit="1" customWidth="1"/>
    <col min="1133" max="1133" width="17.42578125" style="404" bestFit="1" customWidth="1"/>
    <col min="1134" max="1145" width="0" style="404" hidden="1" customWidth="1"/>
    <col min="1146" max="1146" width="8.140625" style="404" bestFit="1" customWidth="1"/>
    <col min="1147" max="1280" width="8" style="404"/>
    <col min="1281" max="1281" width="8.85546875" style="404" customWidth="1"/>
    <col min="1282" max="1282" width="10.140625" style="404" customWidth="1"/>
    <col min="1283" max="1283" width="39.42578125" style="404" bestFit="1" customWidth="1"/>
    <col min="1284" max="1285" width="19.42578125" style="404" bestFit="1" customWidth="1"/>
    <col min="1286" max="1286" width="18.5703125" style="404" customWidth="1"/>
    <col min="1287" max="1287" width="16" style="404" customWidth="1"/>
    <col min="1288" max="1288" width="12.85546875" style="404" customWidth="1"/>
    <col min="1289" max="1289" width="17" style="404" bestFit="1" customWidth="1"/>
    <col min="1290" max="1290" width="25.140625" style="404" bestFit="1" customWidth="1"/>
    <col min="1291" max="1291" width="20.42578125" style="404" customWidth="1"/>
    <col min="1292" max="1292" width="18.42578125" style="404" customWidth="1"/>
    <col min="1293" max="1293" width="27.42578125" style="404" customWidth="1"/>
    <col min="1294" max="1294" width="23.42578125" style="404" customWidth="1"/>
    <col min="1295" max="1295" width="15.5703125" style="404" customWidth="1"/>
    <col min="1296" max="1296" width="20.42578125" style="404" customWidth="1"/>
    <col min="1297" max="1297" width="18.42578125" style="404" customWidth="1"/>
    <col min="1298" max="1298" width="15.140625" style="404" customWidth="1"/>
    <col min="1299" max="1299" width="26.85546875" style="404" customWidth="1"/>
    <col min="1300" max="1300" width="16.42578125" style="404" customWidth="1"/>
    <col min="1301" max="1301" width="13.85546875" style="404" customWidth="1"/>
    <col min="1302" max="1302" width="17" style="404" customWidth="1"/>
    <col min="1303" max="1303" width="14.42578125" style="404" customWidth="1"/>
    <col min="1304" max="1304" width="18.42578125" style="404" customWidth="1"/>
    <col min="1305" max="1305" width="22.42578125" style="404" customWidth="1"/>
    <col min="1306" max="1306" width="16.42578125" style="404" customWidth="1"/>
    <col min="1307" max="1307" width="23.42578125" style="404" customWidth="1"/>
    <col min="1308" max="1308" width="20.42578125" style="404" customWidth="1"/>
    <col min="1309" max="1309" width="30.42578125" style="404" customWidth="1"/>
    <col min="1310" max="1312" width="16.42578125" style="404" customWidth="1"/>
    <col min="1313" max="1313" width="15.5703125" style="404" customWidth="1"/>
    <col min="1314" max="1314" width="24.85546875" style="404" customWidth="1"/>
    <col min="1315" max="1315" width="19.5703125" style="404" customWidth="1"/>
    <col min="1316" max="1316" width="16.42578125" style="404" customWidth="1"/>
    <col min="1317" max="1317" width="21.85546875" style="404" customWidth="1"/>
    <col min="1318" max="1318" width="22.42578125" style="404" customWidth="1"/>
    <col min="1319" max="1319" width="22.5703125" style="404" customWidth="1"/>
    <col min="1320" max="1320" width="26.42578125" style="404" customWidth="1"/>
    <col min="1321" max="1321" width="22.42578125" style="404" customWidth="1"/>
    <col min="1322" max="1322" width="31.140625" style="404" customWidth="1"/>
    <col min="1323" max="1323" width="30.42578125" style="404" customWidth="1"/>
    <col min="1324" max="1327" width="22.85546875" style="404" customWidth="1"/>
    <col min="1328" max="1328" width="25.42578125" style="404" customWidth="1"/>
    <col min="1329" max="1329" width="22.42578125" style="404" customWidth="1"/>
    <col min="1330" max="1330" width="14.140625" style="404" customWidth="1"/>
    <col min="1331" max="1331" width="15.42578125" style="404" customWidth="1"/>
    <col min="1332" max="1332" width="17" style="404" customWidth="1"/>
    <col min="1333" max="1333" width="19.42578125" style="404" customWidth="1"/>
    <col min="1334" max="1334" width="18.42578125" style="404" customWidth="1"/>
    <col min="1335" max="1335" width="19" style="404" customWidth="1"/>
    <col min="1336" max="1336" width="16.42578125" style="404" customWidth="1"/>
    <col min="1337" max="1337" width="17" style="404" customWidth="1"/>
    <col min="1338" max="1338" width="15.140625" style="404" bestFit="1" customWidth="1"/>
    <col min="1339" max="1339" width="17.140625" style="404" bestFit="1" customWidth="1"/>
    <col min="1340" max="1340" width="15.42578125" style="404" customWidth="1"/>
    <col min="1341" max="1341" width="17.42578125" style="404" customWidth="1"/>
    <col min="1342" max="1342" width="19.42578125" style="404" customWidth="1"/>
    <col min="1343" max="1344" width="20.42578125" style="404" customWidth="1"/>
    <col min="1345" max="1345" width="22.140625" style="404" customWidth="1"/>
    <col min="1346" max="1346" width="12.42578125" style="404" customWidth="1"/>
    <col min="1347" max="1347" width="12.5703125" style="404" customWidth="1"/>
    <col min="1348" max="1348" width="17.42578125" style="404" customWidth="1"/>
    <col min="1349" max="1349" width="17.42578125" style="404" bestFit="1" customWidth="1"/>
    <col min="1350" max="1350" width="19.42578125" style="404" customWidth="1"/>
    <col min="1351" max="1351" width="18.42578125" style="404" customWidth="1"/>
    <col min="1352" max="1352" width="20.42578125" style="404" customWidth="1"/>
    <col min="1353" max="1353" width="18" style="404" customWidth="1"/>
    <col min="1354" max="1354" width="19.140625" style="404" customWidth="1"/>
    <col min="1355" max="1355" width="22.85546875" style="404" customWidth="1"/>
    <col min="1356" max="1356" width="25.42578125" style="404" customWidth="1"/>
    <col min="1357" max="1357" width="22.42578125" style="404" customWidth="1"/>
    <col min="1358" max="1358" width="17.42578125" style="404" customWidth="1"/>
    <col min="1359" max="1359" width="23.42578125" style="404" customWidth="1"/>
    <col min="1360" max="1360" width="17.140625" style="404" customWidth="1"/>
    <col min="1361" max="1361" width="24.42578125" style="404" customWidth="1"/>
    <col min="1362" max="1362" width="15.42578125" style="404" customWidth="1"/>
    <col min="1363" max="1363" width="25.42578125" style="404" customWidth="1"/>
    <col min="1364" max="1364" width="21.5703125" style="404" customWidth="1"/>
    <col min="1365" max="1365" width="24.140625" style="404" customWidth="1"/>
    <col min="1366" max="1366" width="19.140625" style="404" customWidth="1"/>
    <col min="1367" max="1367" width="15.42578125" style="404" customWidth="1"/>
    <col min="1368" max="1369" width="17.42578125" style="404" customWidth="1"/>
    <col min="1370" max="1370" width="21.42578125" style="404" customWidth="1"/>
    <col min="1371" max="1371" width="14.42578125" style="404" customWidth="1"/>
    <col min="1372" max="1373" width="24.140625" style="404" customWidth="1"/>
    <col min="1374" max="1374" width="14.140625" style="404" customWidth="1"/>
    <col min="1375" max="1375" width="19.42578125" style="404" customWidth="1"/>
    <col min="1376" max="1376" width="14.5703125" style="404" customWidth="1"/>
    <col min="1377" max="1377" width="18" style="404" customWidth="1"/>
    <col min="1378" max="1378" width="27" style="404" bestFit="1" customWidth="1"/>
    <col min="1379" max="1379" width="22.42578125" style="404" bestFit="1" customWidth="1"/>
    <col min="1380" max="1380" width="22.140625" style="404" bestFit="1" customWidth="1"/>
    <col min="1381" max="1381" width="16.42578125" style="404" bestFit="1" customWidth="1"/>
    <col min="1382" max="1382" width="27.42578125" style="404" bestFit="1" customWidth="1"/>
    <col min="1383" max="1383" width="21.42578125" style="404" bestFit="1" customWidth="1"/>
    <col min="1384" max="1384" width="23.42578125" style="404" bestFit="1" customWidth="1"/>
    <col min="1385" max="1385" width="20.42578125" style="404" bestFit="1" customWidth="1"/>
    <col min="1386" max="1386" width="17.140625" style="404" bestFit="1" customWidth="1"/>
    <col min="1387" max="1387" width="16.42578125" style="404" customWidth="1"/>
    <col min="1388" max="1388" width="23.42578125" style="404" bestFit="1" customWidth="1"/>
    <col min="1389" max="1389" width="17.42578125" style="404" bestFit="1" customWidth="1"/>
    <col min="1390" max="1401" width="0" style="404" hidden="1" customWidth="1"/>
    <col min="1402" max="1402" width="8.140625" style="404" bestFit="1" customWidth="1"/>
    <col min="1403" max="1536" width="8" style="404"/>
    <col min="1537" max="1537" width="8.85546875" style="404" customWidth="1"/>
    <col min="1538" max="1538" width="10.140625" style="404" customWidth="1"/>
    <col min="1539" max="1539" width="39.42578125" style="404" bestFit="1" customWidth="1"/>
    <col min="1540" max="1541" width="19.42578125" style="404" bestFit="1" customWidth="1"/>
    <col min="1542" max="1542" width="18.5703125" style="404" customWidth="1"/>
    <col min="1543" max="1543" width="16" style="404" customWidth="1"/>
    <col min="1544" max="1544" width="12.85546875" style="404" customWidth="1"/>
    <col min="1545" max="1545" width="17" style="404" bestFit="1" customWidth="1"/>
    <col min="1546" max="1546" width="25.140625" style="404" bestFit="1" customWidth="1"/>
    <col min="1547" max="1547" width="20.42578125" style="404" customWidth="1"/>
    <col min="1548" max="1548" width="18.42578125" style="404" customWidth="1"/>
    <col min="1549" max="1549" width="27.42578125" style="404" customWidth="1"/>
    <col min="1550" max="1550" width="23.42578125" style="404" customWidth="1"/>
    <col min="1551" max="1551" width="15.5703125" style="404" customWidth="1"/>
    <col min="1552" max="1552" width="20.42578125" style="404" customWidth="1"/>
    <col min="1553" max="1553" width="18.42578125" style="404" customWidth="1"/>
    <col min="1554" max="1554" width="15.140625" style="404" customWidth="1"/>
    <col min="1555" max="1555" width="26.85546875" style="404" customWidth="1"/>
    <col min="1556" max="1556" width="16.42578125" style="404" customWidth="1"/>
    <col min="1557" max="1557" width="13.85546875" style="404" customWidth="1"/>
    <col min="1558" max="1558" width="17" style="404" customWidth="1"/>
    <col min="1559" max="1559" width="14.42578125" style="404" customWidth="1"/>
    <col min="1560" max="1560" width="18.42578125" style="404" customWidth="1"/>
    <col min="1561" max="1561" width="22.42578125" style="404" customWidth="1"/>
    <col min="1562" max="1562" width="16.42578125" style="404" customWidth="1"/>
    <col min="1563" max="1563" width="23.42578125" style="404" customWidth="1"/>
    <col min="1564" max="1564" width="20.42578125" style="404" customWidth="1"/>
    <col min="1565" max="1565" width="30.42578125" style="404" customWidth="1"/>
    <col min="1566" max="1568" width="16.42578125" style="404" customWidth="1"/>
    <col min="1569" max="1569" width="15.5703125" style="404" customWidth="1"/>
    <col min="1570" max="1570" width="24.85546875" style="404" customWidth="1"/>
    <col min="1571" max="1571" width="19.5703125" style="404" customWidth="1"/>
    <col min="1572" max="1572" width="16.42578125" style="404" customWidth="1"/>
    <col min="1573" max="1573" width="21.85546875" style="404" customWidth="1"/>
    <col min="1574" max="1574" width="22.42578125" style="404" customWidth="1"/>
    <col min="1575" max="1575" width="22.5703125" style="404" customWidth="1"/>
    <col min="1576" max="1576" width="26.42578125" style="404" customWidth="1"/>
    <col min="1577" max="1577" width="22.42578125" style="404" customWidth="1"/>
    <col min="1578" max="1578" width="31.140625" style="404" customWidth="1"/>
    <col min="1579" max="1579" width="30.42578125" style="404" customWidth="1"/>
    <col min="1580" max="1583" width="22.85546875" style="404" customWidth="1"/>
    <col min="1584" max="1584" width="25.42578125" style="404" customWidth="1"/>
    <col min="1585" max="1585" width="22.42578125" style="404" customWidth="1"/>
    <col min="1586" max="1586" width="14.140625" style="404" customWidth="1"/>
    <col min="1587" max="1587" width="15.42578125" style="404" customWidth="1"/>
    <col min="1588" max="1588" width="17" style="404" customWidth="1"/>
    <col min="1589" max="1589" width="19.42578125" style="404" customWidth="1"/>
    <col min="1590" max="1590" width="18.42578125" style="404" customWidth="1"/>
    <col min="1591" max="1591" width="19" style="404" customWidth="1"/>
    <col min="1592" max="1592" width="16.42578125" style="404" customWidth="1"/>
    <col min="1593" max="1593" width="17" style="404" customWidth="1"/>
    <col min="1594" max="1594" width="15.140625" style="404" bestFit="1" customWidth="1"/>
    <col min="1595" max="1595" width="17.140625" style="404" bestFit="1" customWidth="1"/>
    <col min="1596" max="1596" width="15.42578125" style="404" customWidth="1"/>
    <col min="1597" max="1597" width="17.42578125" style="404" customWidth="1"/>
    <col min="1598" max="1598" width="19.42578125" style="404" customWidth="1"/>
    <col min="1599" max="1600" width="20.42578125" style="404" customWidth="1"/>
    <col min="1601" max="1601" width="22.140625" style="404" customWidth="1"/>
    <col min="1602" max="1602" width="12.42578125" style="404" customWidth="1"/>
    <col min="1603" max="1603" width="12.5703125" style="404" customWidth="1"/>
    <col min="1604" max="1604" width="17.42578125" style="404" customWidth="1"/>
    <col min="1605" max="1605" width="17.42578125" style="404" bestFit="1" customWidth="1"/>
    <col min="1606" max="1606" width="19.42578125" style="404" customWidth="1"/>
    <col min="1607" max="1607" width="18.42578125" style="404" customWidth="1"/>
    <col min="1608" max="1608" width="20.42578125" style="404" customWidth="1"/>
    <col min="1609" max="1609" width="18" style="404" customWidth="1"/>
    <col min="1610" max="1610" width="19.140625" style="404" customWidth="1"/>
    <col min="1611" max="1611" width="22.85546875" style="404" customWidth="1"/>
    <col min="1612" max="1612" width="25.42578125" style="404" customWidth="1"/>
    <col min="1613" max="1613" width="22.42578125" style="404" customWidth="1"/>
    <col min="1614" max="1614" width="17.42578125" style="404" customWidth="1"/>
    <col min="1615" max="1615" width="23.42578125" style="404" customWidth="1"/>
    <col min="1616" max="1616" width="17.140625" style="404" customWidth="1"/>
    <col min="1617" max="1617" width="24.42578125" style="404" customWidth="1"/>
    <col min="1618" max="1618" width="15.42578125" style="404" customWidth="1"/>
    <col min="1619" max="1619" width="25.42578125" style="404" customWidth="1"/>
    <col min="1620" max="1620" width="21.5703125" style="404" customWidth="1"/>
    <col min="1621" max="1621" width="24.140625" style="404" customWidth="1"/>
    <col min="1622" max="1622" width="19.140625" style="404" customWidth="1"/>
    <col min="1623" max="1623" width="15.42578125" style="404" customWidth="1"/>
    <col min="1624" max="1625" width="17.42578125" style="404" customWidth="1"/>
    <col min="1626" max="1626" width="21.42578125" style="404" customWidth="1"/>
    <col min="1627" max="1627" width="14.42578125" style="404" customWidth="1"/>
    <col min="1628" max="1629" width="24.140625" style="404" customWidth="1"/>
    <col min="1630" max="1630" width="14.140625" style="404" customWidth="1"/>
    <col min="1631" max="1631" width="19.42578125" style="404" customWidth="1"/>
    <col min="1632" max="1632" width="14.5703125" style="404" customWidth="1"/>
    <col min="1633" max="1633" width="18" style="404" customWidth="1"/>
    <col min="1634" max="1634" width="27" style="404" bestFit="1" customWidth="1"/>
    <col min="1635" max="1635" width="22.42578125" style="404" bestFit="1" customWidth="1"/>
    <col min="1636" max="1636" width="22.140625" style="404" bestFit="1" customWidth="1"/>
    <col min="1637" max="1637" width="16.42578125" style="404" bestFit="1" customWidth="1"/>
    <col min="1638" max="1638" width="27.42578125" style="404" bestFit="1" customWidth="1"/>
    <col min="1639" max="1639" width="21.42578125" style="404" bestFit="1" customWidth="1"/>
    <col min="1640" max="1640" width="23.42578125" style="404" bestFit="1" customWidth="1"/>
    <col min="1641" max="1641" width="20.42578125" style="404" bestFit="1" customWidth="1"/>
    <col min="1642" max="1642" width="17.140625" style="404" bestFit="1" customWidth="1"/>
    <col min="1643" max="1643" width="16.42578125" style="404" customWidth="1"/>
    <col min="1644" max="1644" width="23.42578125" style="404" bestFit="1" customWidth="1"/>
    <col min="1645" max="1645" width="17.42578125" style="404" bestFit="1" customWidth="1"/>
    <col min="1646" max="1657" width="0" style="404" hidden="1" customWidth="1"/>
    <col min="1658" max="1658" width="8.140625" style="404" bestFit="1" customWidth="1"/>
    <col min="1659" max="1792" width="8" style="404"/>
    <col min="1793" max="1793" width="8.85546875" style="404" customWidth="1"/>
    <col min="1794" max="1794" width="10.140625" style="404" customWidth="1"/>
    <col min="1795" max="1795" width="39.42578125" style="404" bestFit="1" customWidth="1"/>
    <col min="1796" max="1797" width="19.42578125" style="404" bestFit="1" customWidth="1"/>
    <col min="1798" max="1798" width="18.5703125" style="404" customWidth="1"/>
    <col min="1799" max="1799" width="16" style="404" customWidth="1"/>
    <col min="1800" max="1800" width="12.85546875" style="404" customWidth="1"/>
    <col min="1801" max="1801" width="17" style="404" bestFit="1" customWidth="1"/>
    <col min="1802" max="1802" width="25.140625" style="404" bestFit="1" customWidth="1"/>
    <col min="1803" max="1803" width="20.42578125" style="404" customWidth="1"/>
    <col min="1804" max="1804" width="18.42578125" style="404" customWidth="1"/>
    <col min="1805" max="1805" width="27.42578125" style="404" customWidth="1"/>
    <col min="1806" max="1806" width="23.42578125" style="404" customWidth="1"/>
    <col min="1807" max="1807" width="15.5703125" style="404" customWidth="1"/>
    <col min="1808" max="1808" width="20.42578125" style="404" customWidth="1"/>
    <col min="1809" max="1809" width="18.42578125" style="404" customWidth="1"/>
    <col min="1810" max="1810" width="15.140625" style="404" customWidth="1"/>
    <col min="1811" max="1811" width="26.85546875" style="404" customWidth="1"/>
    <col min="1812" max="1812" width="16.42578125" style="404" customWidth="1"/>
    <col min="1813" max="1813" width="13.85546875" style="404" customWidth="1"/>
    <col min="1814" max="1814" width="17" style="404" customWidth="1"/>
    <col min="1815" max="1815" width="14.42578125" style="404" customWidth="1"/>
    <col min="1816" max="1816" width="18.42578125" style="404" customWidth="1"/>
    <col min="1817" max="1817" width="22.42578125" style="404" customWidth="1"/>
    <col min="1818" max="1818" width="16.42578125" style="404" customWidth="1"/>
    <col min="1819" max="1819" width="23.42578125" style="404" customWidth="1"/>
    <col min="1820" max="1820" width="20.42578125" style="404" customWidth="1"/>
    <col min="1821" max="1821" width="30.42578125" style="404" customWidth="1"/>
    <col min="1822" max="1824" width="16.42578125" style="404" customWidth="1"/>
    <col min="1825" max="1825" width="15.5703125" style="404" customWidth="1"/>
    <col min="1826" max="1826" width="24.85546875" style="404" customWidth="1"/>
    <col min="1827" max="1827" width="19.5703125" style="404" customWidth="1"/>
    <col min="1828" max="1828" width="16.42578125" style="404" customWidth="1"/>
    <col min="1829" max="1829" width="21.85546875" style="404" customWidth="1"/>
    <col min="1830" max="1830" width="22.42578125" style="404" customWidth="1"/>
    <col min="1831" max="1831" width="22.5703125" style="404" customWidth="1"/>
    <col min="1832" max="1832" width="26.42578125" style="404" customWidth="1"/>
    <col min="1833" max="1833" width="22.42578125" style="404" customWidth="1"/>
    <col min="1834" max="1834" width="31.140625" style="404" customWidth="1"/>
    <col min="1835" max="1835" width="30.42578125" style="404" customWidth="1"/>
    <col min="1836" max="1839" width="22.85546875" style="404" customWidth="1"/>
    <col min="1840" max="1840" width="25.42578125" style="404" customWidth="1"/>
    <col min="1841" max="1841" width="22.42578125" style="404" customWidth="1"/>
    <col min="1842" max="1842" width="14.140625" style="404" customWidth="1"/>
    <col min="1843" max="1843" width="15.42578125" style="404" customWidth="1"/>
    <col min="1844" max="1844" width="17" style="404" customWidth="1"/>
    <col min="1845" max="1845" width="19.42578125" style="404" customWidth="1"/>
    <col min="1846" max="1846" width="18.42578125" style="404" customWidth="1"/>
    <col min="1847" max="1847" width="19" style="404" customWidth="1"/>
    <col min="1848" max="1848" width="16.42578125" style="404" customWidth="1"/>
    <col min="1849" max="1849" width="17" style="404" customWidth="1"/>
    <col min="1850" max="1850" width="15.140625" style="404" bestFit="1" customWidth="1"/>
    <col min="1851" max="1851" width="17.140625" style="404" bestFit="1" customWidth="1"/>
    <col min="1852" max="1852" width="15.42578125" style="404" customWidth="1"/>
    <col min="1853" max="1853" width="17.42578125" style="404" customWidth="1"/>
    <col min="1854" max="1854" width="19.42578125" style="404" customWidth="1"/>
    <col min="1855" max="1856" width="20.42578125" style="404" customWidth="1"/>
    <col min="1857" max="1857" width="22.140625" style="404" customWidth="1"/>
    <col min="1858" max="1858" width="12.42578125" style="404" customWidth="1"/>
    <col min="1859" max="1859" width="12.5703125" style="404" customWidth="1"/>
    <col min="1860" max="1860" width="17.42578125" style="404" customWidth="1"/>
    <col min="1861" max="1861" width="17.42578125" style="404" bestFit="1" customWidth="1"/>
    <col min="1862" max="1862" width="19.42578125" style="404" customWidth="1"/>
    <col min="1863" max="1863" width="18.42578125" style="404" customWidth="1"/>
    <col min="1864" max="1864" width="20.42578125" style="404" customWidth="1"/>
    <col min="1865" max="1865" width="18" style="404" customWidth="1"/>
    <col min="1866" max="1866" width="19.140625" style="404" customWidth="1"/>
    <col min="1867" max="1867" width="22.85546875" style="404" customWidth="1"/>
    <col min="1868" max="1868" width="25.42578125" style="404" customWidth="1"/>
    <col min="1869" max="1869" width="22.42578125" style="404" customWidth="1"/>
    <col min="1870" max="1870" width="17.42578125" style="404" customWidth="1"/>
    <col min="1871" max="1871" width="23.42578125" style="404" customWidth="1"/>
    <col min="1872" max="1872" width="17.140625" style="404" customWidth="1"/>
    <col min="1873" max="1873" width="24.42578125" style="404" customWidth="1"/>
    <col min="1874" max="1874" width="15.42578125" style="404" customWidth="1"/>
    <col min="1875" max="1875" width="25.42578125" style="404" customWidth="1"/>
    <col min="1876" max="1876" width="21.5703125" style="404" customWidth="1"/>
    <col min="1877" max="1877" width="24.140625" style="404" customWidth="1"/>
    <col min="1878" max="1878" width="19.140625" style="404" customWidth="1"/>
    <col min="1879" max="1879" width="15.42578125" style="404" customWidth="1"/>
    <col min="1880" max="1881" width="17.42578125" style="404" customWidth="1"/>
    <col min="1882" max="1882" width="21.42578125" style="404" customWidth="1"/>
    <col min="1883" max="1883" width="14.42578125" style="404" customWidth="1"/>
    <col min="1884" max="1885" width="24.140625" style="404" customWidth="1"/>
    <col min="1886" max="1886" width="14.140625" style="404" customWidth="1"/>
    <col min="1887" max="1887" width="19.42578125" style="404" customWidth="1"/>
    <col min="1888" max="1888" width="14.5703125" style="404" customWidth="1"/>
    <col min="1889" max="1889" width="18" style="404" customWidth="1"/>
    <col min="1890" max="1890" width="27" style="404" bestFit="1" customWidth="1"/>
    <col min="1891" max="1891" width="22.42578125" style="404" bestFit="1" customWidth="1"/>
    <col min="1892" max="1892" width="22.140625" style="404" bestFit="1" customWidth="1"/>
    <col min="1893" max="1893" width="16.42578125" style="404" bestFit="1" customWidth="1"/>
    <col min="1894" max="1894" width="27.42578125" style="404" bestFit="1" customWidth="1"/>
    <col min="1895" max="1895" width="21.42578125" style="404" bestFit="1" customWidth="1"/>
    <col min="1896" max="1896" width="23.42578125" style="404" bestFit="1" customWidth="1"/>
    <col min="1897" max="1897" width="20.42578125" style="404" bestFit="1" customWidth="1"/>
    <col min="1898" max="1898" width="17.140625" style="404" bestFit="1" customWidth="1"/>
    <col min="1899" max="1899" width="16.42578125" style="404" customWidth="1"/>
    <col min="1900" max="1900" width="23.42578125" style="404" bestFit="1" customWidth="1"/>
    <col min="1901" max="1901" width="17.42578125" style="404" bestFit="1" customWidth="1"/>
    <col min="1902" max="1913" width="0" style="404" hidden="1" customWidth="1"/>
    <col min="1914" max="1914" width="8.140625" style="404" bestFit="1" customWidth="1"/>
    <col min="1915" max="2048" width="8" style="404"/>
    <col min="2049" max="2049" width="8.85546875" style="404" customWidth="1"/>
    <col min="2050" max="2050" width="10.140625" style="404" customWidth="1"/>
    <col min="2051" max="2051" width="39.42578125" style="404" bestFit="1" customWidth="1"/>
    <col min="2052" max="2053" width="19.42578125" style="404" bestFit="1" customWidth="1"/>
    <col min="2054" max="2054" width="18.5703125" style="404" customWidth="1"/>
    <col min="2055" max="2055" width="16" style="404" customWidth="1"/>
    <col min="2056" max="2056" width="12.85546875" style="404" customWidth="1"/>
    <col min="2057" max="2057" width="17" style="404" bestFit="1" customWidth="1"/>
    <col min="2058" max="2058" width="25.140625" style="404" bestFit="1" customWidth="1"/>
    <col min="2059" max="2059" width="20.42578125" style="404" customWidth="1"/>
    <col min="2060" max="2060" width="18.42578125" style="404" customWidth="1"/>
    <col min="2061" max="2061" width="27.42578125" style="404" customWidth="1"/>
    <col min="2062" max="2062" width="23.42578125" style="404" customWidth="1"/>
    <col min="2063" max="2063" width="15.5703125" style="404" customWidth="1"/>
    <col min="2064" max="2064" width="20.42578125" style="404" customWidth="1"/>
    <col min="2065" max="2065" width="18.42578125" style="404" customWidth="1"/>
    <col min="2066" max="2066" width="15.140625" style="404" customWidth="1"/>
    <col min="2067" max="2067" width="26.85546875" style="404" customWidth="1"/>
    <col min="2068" max="2068" width="16.42578125" style="404" customWidth="1"/>
    <col min="2069" max="2069" width="13.85546875" style="404" customWidth="1"/>
    <col min="2070" max="2070" width="17" style="404" customWidth="1"/>
    <col min="2071" max="2071" width="14.42578125" style="404" customWidth="1"/>
    <col min="2072" max="2072" width="18.42578125" style="404" customWidth="1"/>
    <col min="2073" max="2073" width="22.42578125" style="404" customWidth="1"/>
    <col min="2074" max="2074" width="16.42578125" style="404" customWidth="1"/>
    <col min="2075" max="2075" width="23.42578125" style="404" customWidth="1"/>
    <col min="2076" max="2076" width="20.42578125" style="404" customWidth="1"/>
    <col min="2077" max="2077" width="30.42578125" style="404" customWidth="1"/>
    <col min="2078" max="2080" width="16.42578125" style="404" customWidth="1"/>
    <col min="2081" max="2081" width="15.5703125" style="404" customWidth="1"/>
    <col min="2082" max="2082" width="24.85546875" style="404" customWidth="1"/>
    <col min="2083" max="2083" width="19.5703125" style="404" customWidth="1"/>
    <col min="2084" max="2084" width="16.42578125" style="404" customWidth="1"/>
    <col min="2085" max="2085" width="21.85546875" style="404" customWidth="1"/>
    <col min="2086" max="2086" width="22.42578125" style="404" customWidth="1"/>
    <col min="2087" max="2087" width="22.5703125" style="404" customWidth="1"/>
    <col min="2088" max="2088" width="26.42578125" style="404" customWidth="1"/>
    <col min="2089" max="2089" width="22.42578125" style="404" customWidth="1"/>
    <col min="2090" max="2090" width="31.140625" style="404" customWidth="1"/>
    <col min="2091" max="2091" width="30.42578125" style="404" customWidth="1"/>
    <col min="2092" max="2095" width="22.85546875" style="404" customWidth="1"/>
    <col min="2096" max="2096" width="25.42578125" style="404" customWidth="1"/>
    <col min="2097" max="2097" width="22.42578125" style="404" customWidth="1"/>
    <col min="2098" max="2098" width="14.140625" style="404" customWidth="1"/>
    <col min="2099" max="2099" width="15.42578125" style="404" customWidth="1"/>
    <col min="2100" max="2100" width="17" style="404" customWidth="1"/>
    <col min="2101" max="2101" width="19.42578125" style="404" customWidth="1"/>
    <col min="2102" max="2102" width="18.42578125" style="404" customWidth="1"/>
    <col min="2103" max="2103" width="19" style="404" customWidth="1"/>
    <col min="2104" max="2104" width="16.42578125" style="404" customWidth="1"/>
    <col min="2105" max="2105" width="17" style="404" customWidth="1"/>
    <col min="2106" max="2106" width="15.140625" style="404" bestFit="1" customWidth="1"/>
    <col min="2107" max="2107" width="17.140625" style="404" bestFit="1" customWidth="1"/>
    <col min="2108" max="2108" width="15.42578125" style="404" customWidth="1"/>
    <col min="2109" max="2109" width="17.42578125" style="404" customWidth="1"/>
    <col min="2110" max="2110" width="19.42578125" style="404" customWidth="1"/>
    <col min="2111" max="2112" width="20.42578125" style="404" customWidth="1"/>
    <col min="2113" max="2113" width="22.140625" style="404" customWidth="1"/>
    <col min="2114" max="2114" width="12.42578125" style="404" customWidth="1"/>
    <col min="2115" max="2115" width="12.5703125" style="404" customWidth="1"/>
    <col min="2116" max="2116" width="17.42578125" style="404" customWidth="1"/>
    <col min="2117" max="2117" width="17.42578125" style="404" bestFit="1" customWidth="1"/>
    <col min="2118" max="2118" width="19.42578125" style="404" customWidth="1"/>
    <col min="2119" max="2119" width="18.42578125" style="404" customWidth="1"/>
    <col min="2120" max="2120" width="20.42578125" style="404" customWidth="1"/>
    <col min="2121" max="2121" width="18" style="404" customWidth="1"/>
    <col min="2122" max="2122" width="19.140625" style="404" customWidth="1"/>
    <col min="2123" max="2123" width="22.85546875" style="404" customWidth="1"/>
    <col min="2124" max="2124" width="25.42578125" style="404" customWidth="1"/>
    <col min="2125" max="2125" width="22.42578125" style="404" customWidth="1"/>
    <col min="2126" max="2126" width="17.42578125" style="404" customWidth="1"/>
    <col min="2127" max="2127" width="23.42578125" style="404" customWidth="1"/>
    <col min="2128" max="2128" width="17.140625" style="404" customWidth="1"/>
    <col min="2129" max="2129" width="24.42578125" style="404" customWidth="1"/>
    <col min="2130" max="2130" width="15.42578125" style="404" customWidth="1"/>
    <col min="2131" max="2131" width="25.42578125" style="404" customWidth="1"/>
    <col min="2132" max="2132" width="21.5703125" style="404" customWidth="1"/>
    <col min="2133" max="2133" width="24.140625" style="404" customWidth="1"/>
    <col min="2134" max="2134" width="19.140625" style="404" customWidth="1"/>
    <col min="2135" max="2135" width="15.42578125" style="404" customWidth="1"/>
    <col min="2136" max="2137" width="17.42578125" style="404" customWidth="1"/>
    <col min="2138" max="2138" width="21.42578125" style="404" customWidth="1"/>
    <col min="2139" max="2139" width="14.42578125" style="404" customWidth="1"/>
    <col min="2140" max="2141" width="24.140625" style="404" customWidth="1"/>
    <col min="2142" max="2142" width="14.140625" style="404" customWidth="1"/>
    <col min="2143" max="2143" width="19.42578125" style="404" customWidth="1"/>
    <col min="2144" max="2144" width="14.5703125" style="404" customWidth="1"/>
    <col min="2145" max="2145" width="18" style="404" customWidth="1"/>
    <col min="2146" max="2146" width="27" style="404" bestFit="1" customWidth="1"/>
    <col min="2147" max="2147" width="22.42578125" style="404" bestFit="1" customWidth="1"/>
    <col min="2148" max="2148" width="22.140625" style="404" bestFit="1" customWidth="1"/>
    <col min="2149" max="2149" width="16.42578125" style="404" bestFit="1" customWidth="1"/>
    <col min="2150" max="2150" width="27.42578125" style="404" bestFit="1" customWidth="1"/>
    <col min="2151" max="2151" width="21.42578125" style="404" bestFit="1" customWidth="1"/>
    <col min="2152" max="2152" width="23.42578125" style="404" bestFit="1" customWidth="1"/>
    <col min="2153" max="2153" width="20.42578125" style="404" bestFit="1" customWidth="1"/>
    <col min="2154" max="2154" width="17.140625" style="404" bestFit="1" customWidth="1"/>
    <col min="2155" max="2155" width="16.42578125" style="404" customWidth="1"/>
    <col min="2156" max="2156" width="23.42578125" style="404" bestFit="1" customWidth="1"/>
    <col min="2157" max="2157" width="17.42578125" style="404" bestFit="1" customWidth="1"/>
    <col min="2158" max="2169" width="0" style="404" hidden="1" customWidth="1"/>
    <col min="2170" max="2170" width="8.140625" style="404" bestFit="1" customWidth="1"/>
    <col min="2171" max="2304" width="8" style="404"/>
    <col min="2305" max="2305" width="8.85546875" style="404" customWidth="1"/>
    <col min="2306" max="2306" width="10.140625" style="404" customWidth="1"/>
    <col min="2307" max="2307" width="39.42578125" style="404" bestFit="1" customWidth="1"/>
    <col min="2308" max="2309" width="19.42578125" style="404" bestFit="1" customWidth="1"/>
    <col min="2310" max="2310" width="18.5703125" style="404" customWidth="1"/>
    <col min="2311" max="2311" width="16" style="404" customWidth="1"/>
    <col min="2312" max="2312" width="12.85546875" style="404" customWidth="1"/>
    <col min="2313" max="2313" width="17" style="404" bestFit="1" customWidth="1"/>
    <col min="2314" max="2314" width="25.140625" style="404" bestFit="1" customWidth="1"/>
    <col min="2315" max="2315" width="20.42578125" style="404" customWidth="1"/>
    <col min="2316" max="2316" width="18.42578125" style="404" customWidth="1"/>
    <col min="2317" max="2317" width="27.42578125" style="404" customWidth="1"/>
    <col min="2318" max="2318" width="23.42578125" style="404" customWidth="1"/>
    <col min="2319" max="2319" width="15.5703125" style="404" customWidth="1"/>
    <col min="2320" max="2320" width="20.42578125" style="404" customWidth="1"/>
    <col min="2321" max="2321" width="18.42578125" style="404" customWidth="1"/>
    <col min="2322" max="2322" width="15.140625" style="404" customWidth="1"/>
    <col min="2323" max="2323" width="26.85546875" style="404" customWidth="1"/>
    <col min="2324" max="2324" width="16.42578125" style="404" customWidth="1"/>
    <col min="2325" max="2325" width="13.85546875" style="404" customWidth="1"/>
    <col min="2326" max="2326" width="17" style="404" customWidth="1"/>
    <col min="2327" max="2327" width="14.42578125" style="404" customWidth="1"/>
    <col min="2328" max="2328" width="18.42578125" style="404" customWidth="1"/>
    <col min="2329" max="2329" width="22.42578125" style="404" customWidth="1"/>
    <col min="2330" max="2330" width="16.42578125" style="404" customWidth="1"/>
    <col min="2331" max="2331" width="23.42578125" style="404" customWidth="1"/>
    <col min="2332" max="2332" width="20.42578125" style="404" customWidth="1"/>
    <col min="2333" max="2333" width="30.42578125" style="404" customWidth="1"/>
    <col min="2334" max="2336" width="16.42578125" style="404" customWidth="1"/>
    <col min="2337" max="2337" width="15.5703125" style="404" customWidth="1"/>
    <col min="2338" max="2338" width="24.85546875" style="404" customWidth="1"/>
    <col min="2339" max="2339" width="19.5703125" style="404" customWidth="1"/>
    <col min="2340" max="2340" width="16.42578125" style="404" customWidth="1"/>
    <col min="2341" max="2341" width="21.85546875" style="404" customWidth="1"/>
    <col min="2342" max="2342" width="22.42578125" style="404" customWidth="1"/>
    <col min="2343" max="2343" width="22.5703125" style="404" customWidth="1"/>
    <col min="2344" max="2344" width="26.42578125" style="404" customWidth="1"/>
    <col min="2345" max="2345" width="22.42578125" style="404" customWidth="1"/>
    <col min="2346" max="2346" width="31.140625" style="404" customWidth="1"/>
    <col min="2347" max="2347" width="30.42578125" style="404" customWidth="1"/>
    <col min="2348" max="2351" width="22.85546875" style="404" customWidth="1"/>
    <col min="2352" max="2352" width="25.42578125" style="404" customWidth="1"/>
    <col min="2353" max="2353" width="22.42578125" style="404" customWidth="1"/>
    <col min="2354" max="2354" width="14.140625" style="404" customWidth="1"/>
    <col min="2355" max="2355" width="15.42578125" style="404" customWidth="1"/>
    <col min="2356" max="2356" width="17" style="404" customWidth="1"/>
    <col min="2357" max="2357" width="19.42578125" style="404" customWidth="1"/>
    <col min="2358" max="2358" width="18.42578125" style="404" customWidth="1"/>
    <col min="2359" max="2359" width="19" style="404" customWidth="1"/>
    <col min="2360" max="2360" width="16.42578125" style="404" customWidth="1"/>
    <col min="2361" max="2361" width="17" style="404" customWidth="1"/>
    <col min="2362" max="2362" width="15.140625" style="404" bestFit="1" customWidth="1"/>
    <col min="2363" max="2363" width="17.140625" style="404" bestFit="1" customWidth="1"/>
    <col min="2364" max="2364" width="15.42578125" style="404" customWidth="1"/>
    <col min="2365" max="2365" width="17.42578125" style="404" customWidth="1"/>
    <col min="2366" max="2366" width="19.42578125" style="404" customWidth="1"/>
    <col min="2367" max="2368" width="20.42578125" style="404" customWidth="1"/>
    <col min="2369" max="2369" width="22.140625" style="404" customWidth="1"/>
    <col min="2370" max="2370" width="12.42578125" style="404" customWidth="1"/>
    <col min="2371" max="2371" width="12.5703125" style="404" customWidth="1"/>
    <col min="2372" max="2372" width="17.42578125" style="404" customWidth="1"/>
    <col min="2373" max="2373" width="17.42578125" style="404" bestFit="1" customWidth="1"/>
    <col min="2374" max="2374" width="19.42578125" style="404" customWidth="1"/>
    <col min="2375" max="2375" width="18.42578125" style="404" customWidth="1"/>
    <col min="2376" max="2376" width="20.42578125" style="404" customWidth="1"/>
    <col min="2377" max="2377" width="18" style="404" customWidth="1"/>
    <col min="2378" max="2378" width="19.140625" style="404" customWidth="1"/>
    <col min="2379" max="2379" width="22.85546875" style="404" customWidth="1"/>
    <col min="2380" max="2380" width="25.42578125" style="404" customWidth="1"/>
    <col min="2381" max="2381" width="22.42578125" style="404" customWidth="1"/>
    <col min="2382" max="2382" width="17.42578125" style="404" customWidth="1"/>
    <col min="2383" max="2383" width="23.42578125" style="404" customWidth="1"/>
    <col min="2384" max="2384" width="17.140625" style="404" customWidth="1"/>
    <col min="2385" max="2385" width="24.42578125" style="404" customWidth="1"/>
    <col min="2386" max="2386" width="15.42578125" style="404" customWidth="1"/>
    <col min="2387" max="2387" width="25.42578125" style="404" customWidth="1"/>
    <col min="2388" max="2388" width="21.5703125" style="404" customWidth="1"/>
    <col min="2389" max="2389" width="24.140625" style="404" customWidth="1"/>
    <col min="2390" max="2390" width="19.140625" style="404" customWidth="1"/>
    <col min="2391" max="2391" width="15.42578125" style="404" customWidth="1"/>
    <col min="2392" max="2393" width="17.42578125" style="404" customWidth="1"/>
    <col min="2394" max="2394" width="21.42578125" style="404" customWidth="1"/>
    <col min="2395" max="2395" width="14.42578125" style="404" customWidth="1"/>
    <col min="2396" max="2397" width="24.140625" style="404" customWidth="1"/>
    <col min="2398" max="2398" width="14.140625" style="404" customWidth="1"/>
    <col min="2399" max="2399" width="19.42578125" style="404" customWidth="1"/>
    <col min="2400" max="2400" width="14.5703125" style="404" customWidth="1"/>
    <col min="2401" max="2401" width="18" style="404" customWidth="1"/>
    <col min="2402" max="2402" width="27" style="404" bestFit="1" customWidth="1"/>
    <col min="2403" max="2403" width="22.42578125" style="404" bestFit="1" customWidth="1"/>
    <col min="2404" max="2404" width="22.140625" style="404" bestFit="1" customWidth="1"/>
    <col min="2405" max="2405" width="16.42578125" style="404" bestFit="1" customWidth="1"/>
    <col min="2406" max="2406" width="27.42578125" style="404" bestFit="1" customWidth="1"/>
    <col min="2407" max="2407" width="21.42578125" style="404" bestFit="1" customWidth="1"/>
    <col min="2408" max="2408" width="23.42578125" style="404" bestFit="1" customWidth="1"/>
    <col min="2409" max="2409" width="20.42578125" style="404" bestFit="1" customWidth="1"/>
    <col min="2410" max="2410" width="17.140625" style="404" bestFit="1" customWidth="1"/>
    <col min="2411" max="2411" width="16.42578125" style="404" customWidth="1"/>
    <col min="2412" max="2412" width="23.42578125" style="404" bestFit="1" customWidth="1"/>
    <col min="2413" max="2413" width="17.42578125" style="404" bestFit="1" customWidth="1"/>
    <col min="2414" max="2425" width="0" style="404" hidden="1" customWidth="1"/>
    <col min="2426" max="2426" width="8.140625" style="404" bestFit="1" customWidth="1"/>
    <col min="2427" max="2560" width="8" style="404"/>
    <col min="2561" max="2561" width="8.85546875" style="404" customWidth="1"/>
    <col min="2562" max="2562" width="10.140625" style="404" customWidth="1"/>
    <col min="2563" max="2563" width="39.42578125" style="404" bestFit="1" customWidth="1"/>
    <col min="2564" max="2565" width="19.42578125" style="404" bestFit="1" customWidth="1"/>
    <col min="2566" max="2566" width="18.5703125" style="404" customWidth="1"/>
    <col min="2567" max="2567" width="16" style="404" customWidth="1"/>
    <col min="2568" max="2568" width="12.85546875" style="404" customWidth="1"/>
    <col min="2569" max="2569" width="17" style="404" bestFit="1" customWidth="1"/>
    <col min="2570" max="2570" width="25.140625" style="404" bestFit="1" customWidth="1"/>
    <col min="2571" max="2571" width="20.42578125" style="404" customWidth="1"/>
    <col min="2572" max="2572" width="18.42578125" style="404" customWidth="1"/>
    <col min="2573" max="2573" width="27.42578125" style="404" customWidth="1"/>
    <col min="2574" max="2574" width="23.42578125" style="404" customWidth="1"/>
    <col min="2575" max="2575" width="15.5703125" style="404" customWidth="1"/>
    <col min="2576" max="2576" width="20.42578125" style="404" customWidth="1"/>
    <col min="2577" max="2577" width="18.42578125" style="404" customWidth="1"/>
    <col min="2578" max="2578" width="15.140625" style="404" customWidth="1"/>
    <col min="2579" max="2579" width="26.85546875" style="404" customWidth="1"/>
    <col min="2580" max="2580" width="16.42578125" style="404" customWidth="1"/>
    <col min="2581" max="2581" width="13.85546875" style="404" customWidth="1"/>
    <col min="2582" max="2582" width="17" style="404" customWidth="1"/>
    <col min="2583" max="2583" width="14.42578125" style="404" customWidth="1"/>
    <col min="2584" max="2584" width="18.42578125" style="404" customWidth="1"/>
    <col min="2585" max="2585" width="22.42578125" style="404" customWidth="1"/>
    <col min="2586" max="2586" width="16.42578125" style="404" customWidth="1"/>
    <col min="2587" max="2587" width="23.42578125" style="404" customWidth="1"/>
    <col min="2588" max="2588" width="20.42578125" style="404" customWidth="1"/>
    <col min="2589" max="2589" width="30.42578125" style="404" customWidth="1"/>
    <col min="2590" max="2592" width="16.42578125" style="404" customWidth="1"/>
    <col min="2593" max="2593" width="15.5703125" style="404" customWidth="1"/>
    <col min="2594" max="2594" width="24.85546875" style="404" customWidth="1"/>
    <col min="2595" max="2595" width="19.5703125" style="404" customWidth="1"/>
    <col min="2596" max="2596" width="16.42578125" style="404" customWidth="1"/>
    <col min="2597" max="2597" width="21.85546875" style="404" customWidth="1"/>
    <col min="2598" max="2598" width="22.42578125" style="404" customWidth="1"/>
    <col min="2599" max="2599" width="22.5703125" style="404" customWidth="1"/>
    <col min="2600" max="2600" width="26.42578125" style="404" customWidth="1"/>
    <col min="2601" max="2601" width="22.42578125" style="404" customWidth="1"/>
    <col min="2602" max="2602" width="31.140625" style="404" customWidth="1"/>
    <col min="2603" max="2603" width="30.42578125" style="404" customWidth="1"/>
    <col min="2604" max="2607" width="22.85546875" style="404" customWidth="1"/>
    <col min="2608" max="2608" width="25.42578125" style="404" customWidth="1"/>
    <col min="2609" max="2609" width="22.42578125" style="404" customWidth="1"/>
    <col min="2610" max="2610" width="14.140625" style="404" customWidth="1"/>
    <col min="2611" max="2611" width="15.42578125" style="404" customWidth="1"/>
    <col min="2612" max="2612" width="17" style="404" customWidth="1"/>
    <col min="2613" max="2613" width="19.42578125" style="404" customWidth="1"/>
    <col min="2614" max="2614" width="18.42578125" style="404" customWidth="1"/>
    <col min="2615" max="2615" width="19" style="404" customWidth="1"/>
    <col min="2616" max="2616" width="16.42578125" style="404" customWidth="1"/>
    <col min="2617" max="2617" width="17" style="404" customWidth="1"/>
    <col min="2618" max="2618" width="15.140625" style="404" bestFit="1" customWidth="1"/>
    <col min="2619" max="2619" width="17.140625" style="404" bestFit="1" customWidth="1"/>
    <col min="2620" max="2620" width="15.42578125" style="404" customWidth="1"/>
    <col min="2621" max="2621" width="17.42578125" style="404" customWidth="1"/>
    <col min="2622" max="2622" width="19.42578125" style="404" customWidth="1"/>
    <col min="2623" max="2624" width="20.42578125" style="404" customWidth="1"/>
    <col min="2625" max="2625" width="22.140625" style="404" customWidth="1"/>
    <col min="2626" max="2626" width="12.42578125" style="404" customWidth="1"/>
    <col min="2627" max="2627" width="12.5703125" style="404" customWidth="1"/>
    <col min="2628" max="2628" width="17.42578125" style="404" customWidth="1"/>
    <col min="2629" max="2629" width="17.42578125" style="404" bestFit="1" customWidth="1"/>
    <col min="2630" max="2630" width="19.42578125" style="404" customWidth="1"/>
    <col min="2631" max="2631" width="18.42578125" style="404" customWidth="1"/>
    <col min="2632" max="2632" width="20.42578125" style="404" customWidth="1"/>
    <col min="2633" max="2633" width="18" style="404" customWidth="1"/>
    <col min="2634" max="2634" width="19.140625" style="404" customWidth="1"/>
    <col min="2635" max="2635" width="22.85546875" style="404" customWidth="1"/>
    <col min="2636" max="2636" width="25.42578125" style="404" customWidth="1"/>
    <col min="2637" max="2637" width="22.42578125" style="404" customWidth="1"/>
    <col min="2638" max="2638" width="17.42578125" style="404" customWidth="1"/>
    <col min="2639" max="2639" width="23.42578125" style="404" customWidth="1"/>
    <col min="2640" max="2640" width="17.140625" style="404" customWidth="1"/>
    <col min="2641" max="2641" width="24.42578125" style="404" customWidth="1"/>
    <col min="2642" max="2642" width="15.42578125" style="404" customWidth="1"/>
    <col min="2643" max="2643" width="25.42578125" style="404" customWidth="1"/>
    <col min="2644" max="2644" width="21.5703125" style="404" customWidth="1"/>
    <col min="2645" max="2645" width="24.140625" style="404" customWidth="1"/>
    <col min="2646" max="2646" width="19.140625" style="404" customWidth="1"/>
    <col min="2647" max="2647" width="15.42578125" style="404" customWidth="1"/>
    <col min="2648" max="2649" width="17.42578125" style="404" customWidth="1"/>
    <col min="2650" max="2650" width="21.42578125" style="404" customWidth="1"/>
    <col min="2651" max="2651" width="14.42578125" style="404" customWidth="1"/>
    <col min="2652" max="2653" width="24.140625" style="404" customWidth="1"/>
    <col min="2654" max="2654" width="14.140625" style="404" customWidth="1"/>
    <col min="2655" max="2655" width="19.42578125" style="404" customWidth="1"/>
    <col min="2656" max="2656" width="14.5703125" style="404" customWidth="1"/>
    <col min="2657" max="2657" width="18" style="404" customWidth="1"/>
    <col min="2658" max="2658" width="27" style="404" bestFit="1" customWidth="1"/>
    <col min="2659" max="2659" width="22.42578125" style="404" bestFit="1" customWidth="1"/>
    <col min="2660" max="2660" width="22.140625" style="404" bestFit="1" customWidth="1"/>
    <col min="2661" max="2661" width="16.42578125" style="404" bestFit="1" customWidth="1"/>
    <col min="2662" max="2662" width="27.42578125" style="404" bestFit="1" customWidth="1"/>
    <col min="2663" max="2663" width="21.42578125" style="404" bestFit="1" customWidth="1"/>
    <col min="2664" max="2664" width="23.42578125" style="404" bestFit="1" customWidth="1"/>
    <col min="2665" max="2665" width="20.42578125" style="404" bestFit="1" customWidth="1"/>
    <col min="2666" max="2666" width="17.140625" style="404" bestFit="1" customWidth="1"/>
    <col min="2667" max="2667" width="16.42578125" style="404" customWidth="1"/>
    <col min="2668" max="2668" width="23.42578125" style="404" bestFit="1" customWidth="1"/>
    <col min="2669" max="2669" width="17.42578125" style="404" bestFit="1" customWidth="1"/>
    <col min="2670" max="2681" width="0" style="404" hidden="1" customWidth="1"/>
    <col min="2682" max="2682" width="8.140625" style="404" bestFit="1" customWidth="1"/>
    <col min="2683" max="2816" width="8" style="404"/>
    <col min="2817" max="2817" width="8.85546875" style="404" customWidth="1"/>
    <col min="2818" max="2818" width="10.140625" style="404" customWidth="1"/>
    <col min="2819" max="2819" width="39.42578125" style="404" bestFit="1" customWidth="1"/>
    <col min="2820" max="2821" width="19.42578125" style="404" bestFit="1" customWidth="1"/>
    <col min="2822" max="2822" width="18.5703125" style="404" customWidth="1"/>
    <col min="2823" max="2823" width="16" style="404" customWidth="1"/>
    <col min="2824" max="2824" width="12.85546875" style="404" customWidth="1"/>
    <col min="2825" max="2825" width="17" style="404" bestFit="1" customWidth="1"/>
    <col min="2826" max="2826" width="25.140625" style="404" bestFit="1" customWidth="1"/>
    <col min="2827" max="2827" width="20.42578125" style="404" customWidth="1"/>
    <col min="2828" max="2828" width="18.42578125" style="404" customWidth="1"/>
    <col min="2829" max="2829" width="27.42578125" style="404" customWidth="1"/>
    <col min="2830" max="2830" width="23.42578125" style="404" customWidth="1"/>
    <col min="2831" max="2831" width="15.5703125" style="404" customWidth="1"/>
    <col min="2832" max="2832" width="20.42578125" style="404" customWidth="1"/>
    <col min="2833" max="2833" width="18.42578125" style="404" customWidth="1"/>
    <col min="2834" max="2834" width="15.140625" style="404" customWidth="1"/>
    <col min="2835" max="2835" width="26.85546875" style="404" customWidth="1"/>
    <col min="2836" max="2836" width="16.42578125" style="404" customWidth="1"/>
    <col min="2837" max="2837" width="13.85546875" style="404" customWidth="1"/>
    <col min="2838" max="2838" width="17" style="404" customWidth="1"/>
    <col min="2839" max="2839" width="14.42578125" style="404" customWidth="1"/>
    <col min="2840" max="2840" width="18.42578125" style="404" customWidth="1"/>
    <col min="2841" max="2841" width="22.42578125" style="404" customWidth="1"/>
    <col min="2842" max="2842" width="16.42578125" style="404" customWidth="1"/>
    <col min="2843" max="2843" width="23.42578125" style="404" customWidth="1"/>
    <col min="2844" max="2844" width="20.42578125" style="404" customWidth="1"/>
    <col min="2845" max="2845" width="30.42578125" style="404" customWidth="1"/>
    <col min="2846" max="2848" width="16.42578125" style="404" customWidth="1"/>
    <col min="2849" max="2849" width="15.5703125" style="404" customWidth="1"/>
    <col min="2850" max="2850" width="24.85546875" style="404" customWidth="1"/>
    <col min="2851" max="2851" width="19.5703125" style="404" customWidth="1"/>
    <col min="2852" max="2852" width="16.42578125" style="404" customWidth="1"/>
    <col min="2853" max="2853" width="21.85546875" style="404" customWidth="1"/>
    <col min="2854" max="2854" width="22.42578125" style="404" customWidth="1"/>
    <col min="2855" max="2855" width="22.5703125" style="404" customWidth="1"/>
    <col min="2856" max="2856" width="26.42578125" style="404" customWidth="1"/>
    <col min="2857" max="2857" width="22.42578125" style="404" customWidth="1"/>
    <col min="2858" max="2858" width="31.140625" style="404" customWidth="1"/>
    <col min="2859" max="2859" width="30.42578125" style="404" customWidth="1"/>
    <col min="2860" max="2863" width="22.85546875" style="404" customWidth="1"/>
    <col min="2864" max="2864" width="25.42578125" style="404" customWidth="1"/>
    <col min="2865" max="2865" width="22.42578125" style="404" customWidth="1"/>
    <col min="2866" max="2866" width="14.140625" style="404" customWidth="1"/>
    <col min="2867" max="2867" width="15.42578125" style="404" customWidth="1"/>
    <col min="2868" max="2868" width="17" style="404" customWidth="1"/>
    <col min="2869" max="2869" width="19.42578125" style="404" customWidth="1"/>
    <col min="2870" max="2870" width="18.42578125" style="404" customWidth="1"/>
    <col min="2871" max="2871" width="19" style="404" customWidth="1"/>
    <col min="2872" max="2872" width="16.42578125" style="404" customWidth="1"/>
    <col min="2873" max="2873" width="17" style="404" customWidth="1"/>
    <col min="2874" max="2874" width="15.140625" style="404" bestFit="1" customWidth="1"/>
    <col min="2875" max="2875" width="17.140625" style="404" bestFit="1" customWidth="1"/>
    <col min="2876" max="2876" width="15.42578125" style="404" customWidth="1"/>
    <col min="2877" max="2877" width="17.42578125" style="404" customWidth="1"/>
    <col min="2878" max="2878" width="19.42578125" style="404" customWidth="1"/>
    <col min="2879" max="2880" width="20.42578125" style="404" customWidth="1"/>
    <col min="2881" max="2881" width="22.140625" style="404" customWidth="1"/>
    <col min="2882" max="2882" width="12.42578125" style="404" customWidth="1"/>
    <col min="2883" max="2883" width="12.5703125" style="404" customWidth="1"/>
    <col min="2884" max="2884" width="17.42578125" style="404" customWidth="1"/>
    <col min="2885" max="2885" width="17.42578125" style="404" bestFit="1" customWidth="1"/>
    <col min="2886" max="2886" width="19.42578125" style="404" customWidth="1"/>
    <col min="2887" max="2887" width="18.42578125" style="404" customWidth="1"/>
    <col min="2888" max="2888" width="20.42578125" style="404" customWidth="1"/>
    <col min="2889" max="2889" width="18" style="404" customWidth="1"/>
    <col min="2890" max="2890" width="19.140625" style="404" customWidth="1"/>
    <col min="2891" max="2891" width="22.85546875" style="404" customWidth="1"/>
    <col min="2892" max="2892" width="25.42578125" style="404" customWidth="1"/>
    <col min="2893" max="2893" width="22.42578125" style="404" customWidth="1"/>
    <col min="2894" max="2894" width="17.42578125" style="404" customWidth="1"/>
    <col min="2895" max="2895" width="23.42578125" style="404" customWidth="1"/>
    <col min="2896" max="2896" width="17.140625" style="404" customWidth="1"/>
    <col min="2897" max="2897" width="24.42578125" style="404" customWidth="1"/>
    <col min="2898" max="2898" width="15.42578125" style="404" customWidth="1"/>
    <col min="2899" max="2899" width="25.42578125" style="404" customWidth="1"/>
    <col min="2900" max="2900" width="21.5703125" style="404" customWidth="1"/>
    <col min="2901" max="2901" width="24.140625" style="404" customWidth="1"/>
    <col min="2902" max="2902" width="19.140625" style="404" customWidth="1"/>
    <col min="2903" max="2903" width="15.42578125" style="404" customWidth="1"/>
    <col min="2904" max="2905" width="17.42578125" style="404" customWidth="1"/>
    <col min="2906" max="2906" width="21.42578125" style="404" customWidth="1"/>
    <col min="2907" max="2907" width="14.42578125" style="404" customWidth="1"/>
    <col min="2908" max="2909" width="24.140625" style="404" customWidth="1"/>
    <col min="2910" max="2910" width="14.140625" style="404" customWidth="1"/>
    <col min="2911" max="2911" width="19.42578125" style="404" customWidth="1"/>
    <col min="2912" max="2912" width="14.5703125" style="404" customWidth="1"/>
    <col min="2913" max="2913" width="18" style="404" customWidth="1"/>
    <col min="2914" max="2914" width="27" style="404" bestFit="1" customWidth="1"/>
    <col min="2915" max="2915" width="22.42578125" style="404" bestFit="1" customWidth="1"/>
    <col min="2916" max="2916" width="22.140625" style="404" bestFit="1" customWidth="1"/>
    <col min="2917" max="2917" width="16.42578125" style="404" bestFit="1" customWidth="1"/>
    <col min="2918" max="2918" width="27.42578125" style="404" bestFit="1" customWidth="1"/>
    <col min="2919" max="2919" width="21.42578125" style="404" bestFit="1" customWidth="1"/>
    <col min="2920" max="2920" width="23.42578125" style="404" bestFit="1" customWidth="1"/>
    <col min="2921" max="2921" width="20.42578125" style="404" bestFit="1" customWidth="1"/>
    <col min="2922" max="2922" width="17.140625" style="404" bestFit="1" customWidth="1"/>
    <col min="2923" max="2923" width="16.42578125" style="404" customWidth="1"/>
    <col min="2924" max="2924" width="23.42578125" style="404" bestFit="1" customWidth="1"/>
    <col min="2925" max="2925" width="17.42578125" style="404" bestFit="1" customWidth="1"/>
    <col min="2926" max="2937" width="0" style="404" hidden="1" customWidth="1"/>
    <col min="2938" max="2938" width="8.140625" style="404" bestFit="1" customWidth="1"/>
    <col min="2939" max="3072" width="8" style="404"/>
    <col min="3073" max="3073" width="8.85546875" style="404" customWidth="1"/>
    <col min="3074" max="3074" width="10.140625" style="404" customWidth="1"/>
    <col min="3075" max="3075" width="39.42578125" style="404" bestFit="1" customWidth="1"/>
    <col min="3076" max="3077" width="19.42578125" style="404" bestFit="1" customWidth="1"/>
    <col min="3078" max="3078" width="18.5703125" style="404" customWidth="1"/>
    <col min="3079" max="3079" width="16" style="404" customWidth="1"/>
    <col min="3080" max="3080" width="12.85546875" style="404" customWidth="1"/>
    <col min="3081" max="3081" width="17" style="404" bestFit="1" customWidth="1"/>
    <col min="3082" max="3082" width="25.140625" style="404" bestFit="1" customWidth="1"/>
    <col min="3083" max="3083" width="20.42578125" style="404" customWidth="1"/>
    <col min="3084" max="3084" width="18.42578125" style="404" customWidth="1"/>
    <col min="3085" max="3085" width="27.42578125" style="404" customWidth="1"/>
    <col min="3086" max="3086" width="23.42578125" style="404" customWidth="1"/>
    <col min="3087" max="3087" width="15.5703125" style="404" customWidth="1"/>
    <col min="3088" max="3088" width="20.42578125" style="404" customWidth="1"/>
    <col min="3089" max="3089" width="18.42578125" style="404" customWidth="1"/>
    <col min="3090" max="3090" width="15.140625" style="404" customWidth="1"/>
    <col min="3091" max="3091" width="26.85546875" style="404" customWidth="1"/>
    <col min="3092" max="3092" width="16.42578125" style="404" customWidth="1"/>
    <col min="3093" max="3093" width="13.85546875" style="404" customWidth="1"/>
    <col min="3094" max="3094" width="17" style="404" customWidth="1"/>
    <col min="3095" max="3095" width="14.42578125" style="404" customWidth="1"/>
    <col min="3096" max="3096" width="18.42578125" style="404" customWidth="1"/>
    <col min="3097" max="3097" width="22.42578125" style="404" customWidth="1"/>
    <col min="3098" max="3098" width="16.42578125" style="404" customWidth="1"/>
    <col min="3099" max="3099" width="23.42578125" style="404" customWidth="1"/>
    <col min="3100" max="3100" width="20.42578125" style="404" customWidth="1"/>
    <col min="3101" max="3101" width="30.42578125" style="404" customWidth="1"/>
    <col min="3102" max="3104" width="16.42578125" style="404" customWidth="1"/>
    <col min="3105" max="3105" width="15.5703125" style="404" customWidth="1"/>
    <col min="3106" max="3106" width="24.85546875" style="404" customWidth="1"/>
    <col min="3107" max="3107" width="19.5703125" style="404" customWidth="1"/>
    <col min="3108" max="3108" width="16.42578125" style="404" customWidth="1"/>
    <col min="3109" max="3109" width="21.85546875" style="404" customWidth="1"/>
    <col min="3110" max="3110" width="22.42578125" style="404" customWidth="1"/>
    <col min="3111" max="3111" width="22.5703125" style="404" customWidth="1"/>
    <col min="3112" max="3112" width="26.42578125" style="404" customWidth="1"/>
    <col min="3113" max="3113" width="22.42578125" style="404" customWidth="1"/>
    <col min="3114" max="3114" width="31.140625" style="404" customWidth="1"/>
    <col min="3115" max="3115" width="30.42578125" style="404" customWidth="1"/>
    <col min="3116" max="3119" width="22.85546875" style="404" customWidth="1"/>
    <col min="3120" max="3120" width="25.42578125" style="404" customWidth="1"/>
    <col min="3121" max="3121" width="22.42578125" style="404" customWidth="1"/>
    <col min="3122" max="3122" width="14.140625" style="404" customWidth="1"/>
    <col min="3123" max="3123" width="15.42578125" style="404" customWidth="1"/>
    <col min="3124" max="3124" width="17" style="404" customWidth="1"/>
    <col min="3125" max="3125" width="19.42578125" style="404" customWidth="1"/>
    <col min="3126" max="3126" width="18.42578125" style="404" customWidth="1"/>
    <col min="3127" max="3127" width="19" style="404" customWidth="1"/>
    <col min="3128" max="3128" width="16.42578125" style="404" customWidth="1"/>
    <col min="3129" max="3129" width="17" style="404" customWidth="1"/>
    <col min="3130" max="3130" width="15.140625" style="404" bestFit="1" customWidth="1"/>
    <col min="3131" max="3131" width="17.140625" style="404" bestFit="1" customWidth="1"/>
    <col min="3132" max="3132" width="15.42578125" style="404" customWidth="1"/>
    <col min="3133" max="3133" width="17.42578125" style="404" customWidth="1"/>
    <col min="3134" max="3134" width="19.42578125" style="404" customWidth="1"/>
    <col min="3135" max="3136" width="20.42578125" style="404" customWidth="1"/>
    <col min="3137" max="3137" width="22.140625" style="404" customWidth="1"/>
    <col min="3138" max="3138" width="12.42578125" style="404" customWidth="1"/>
    <col min="3139" max="3139" width="12.5703125" style="404" customWidth="1"/>
    <col min="3140" max="3140" width="17.42578125" style="404" customWidth="1"/>
    <col min="3141" max="3141" width="17.42578125" style="404" bestFit="1" customWidth="1"/>
    <col min="3142" max="3142" width="19.42578125" style="404" customWidth="1"/>
    <col min="3143" max="3143" width="18.42578125" style="404" customWidth="1"/>
    <col min="3144" max="3144" width="20.42578125" style="404" customWidth="1"/>
    <col min="3145" max="3145" width="18" style="404" customWidth="1"/>
    <col min="3146" max="3146" width="19.140625" style="404" customWidth="1"/>
    <col min="3147" max="3147" width="22.85546875" style="404" customWidth="1"/>
    <col min="3148" max="3148" width="25.42578125" style="404" customWidth="1"/>
    <col min="3149" max="3149" width="22.42578125" style="404" customWidth="1"/>
    <col min="3150" max="3150" width="17.42578125" style="404" customWidth="1"/>
    <col min="3151" max="3151" width="23.42578125" style="404" customWidth="1"/>
    <col min="3152" max="3152" width="17.140625" style="404" customWidth="1"/>
    <col min="3153" max="3153" width="24.42578125" style="404" customWidth="1"/>
    <col min="3154" max="3154" width="15.42578125" style="404" customWidth="1"/>
    <col min="3155" max="3155" width="25.42578125" style="404" customWidth="1"/>
    <col min="3156" max="3156" width="21.5703125" style="404" customWidth="1"/>
    <col min="3157" max="3157" width="24.140625" style="404" customWidth="1"/>
    <col min="3158" max="3158" width="19.140625" style="404" customWidth="1"/>
    <col min="3159" max="3159" width="15.42578125" style="404" customWidth="1"/>
    <col min="3160" max="3161" width="17.42578125" style="404" customWidth="1"/>
    <col min="3162" max="3162" width="21.42578125" style="404" customWidth="1"/>
    <col min="3163" max="3163" width="14.42578125" style="404" customWidth="1"/>
    <col min="3164" max="3165" width="24.140625" style="404" customWidth="1"/>
    <col min="3166" max="3166" width="14.140625" style="404" customWidth="1"/>
    <col min="3167" max="3167" width="19.42578125" style="404" customWidth="1"/>
    <col min="3168" max="3168" width="14.5703125" style="404" customWidth="1"/>
    <col min="3169" max="3169" width="18" style="404" customWidth="1"/>
    <col min="3170" max="3170" width="27" style="404" bestFit="1" customWidth="1"/>
    <col min="3171" max="3171" width="22.42578125" style="404" bestFit="1" customWidth="1"/>
    <col min="3172" max="3172" width="22.140625" style="404" bestFit="1" customWidth="1"/>
    <col min="3173" max="3173" width="16.42578125" style="404" bestFit="1" customWidth="1"/>
    <col min="3174" max="3174" width="27.42578125" style="404" bestFit="1" customWidth="1"/>
    <col min="3175" max="3175" width="21.42578125" style="404" bestFit="1" customWidth="1"/>
    <col min="3176" max="3176" width="23.42578125" style="404" bestFit="1" customWidth="1"/>
    <col min="3177" max="3177" width="20.42578125" style="404" bestFit="1" customWidth="1"/>
    <col min="3178" max="3178" width="17.140625" style="404" bestFit="1" customWidth="1"/>
    <col min="3179" max="3179" width="16.42578125" style="404" customWidth="1"/>
    <col min="3180" max="3180" width="23.42578125" style="404" bestFit="1" customWidth="1"/>
    <col min="3181" max="3181" width="17.42578125" style="404" bestFit="1" customWidth="1"/>
    <col min="3182" max="3193" width="0" style="404" hidden="1" customWidth="1"/>
    <col min="3194" max="3194" width="8.140625" style="404" bestFit="1" customWidth="1"/>
    <col min="3195" max="3328" width="8" style="404"/>
    <col min="3329" max="3329" width="8.85546875" style="404" customWidth="1"/>
    <col min="3330" max="3330" width="10.140625" style="404" customWidth="1"/>
    <col min="3331" max="3331" width="39.42578125" style="404" bestFit="1" customWidth="1"/>
    <col min="3332" max="3333" width="19.42578125" style="404" bestFit="1" customWidth="1"/>
    <col min="3334" max="3334" width="18.5703125" style="404" customWidth="1"/>
    <col min="3335" max="3335" width="16" style="404" customWidth="1"/>
    <col min="3336" max="3336" width="12.85546875" style="404" customWidth="1"/>
    <col min="3337" max="3337" width="17" style="404" bestFit="1" customWidth="1"/>
    <col min="3338" max="3338" width="25.140625" style="404" bestFit="1" customWidth="1"/>
    <col min="3339" max="3339" width="20.42578125" style="404" customWidth="1"/>
    <col min="3340" max="3340" width="18.42578125" style="404" customWidth="1"/>
    <col min="3341" max="3341" width="27.42578125" style="404" customWidth="1"/>
    <col min="3342" max="3342" width="23.42578125" style="404" customWidth="1"/>
    <col min="3343" max="3343" width="15.5703125" style="404" customWidth="1"/>
    <col min="3344" max="3344" width="20.42578125" style="404" customWidth="1"/>
    <col min="3345" max="3345" width="18.42578125" style="404" customWidth="1"/>
    <col min="3346" max="3346" width="15.140625" style="404" customWidth="1"/>
    <col min="3347" max="3347" width="26.85546875" style="404" customWidth="1"/>
    <col min="3348" max="3348" width="16.42578125" style="404" customWidth="1"/>
    <col min="3349" max="3349" width="13.85546875" style="404" customWidth="1"/>
    <col min="3350" max="3350" width="17" style="404" customWidth="1"/>
    <col min="3351" max="3351" width="14.42578125" style="404" customWidth="1"/>
    <col min="3352" max="3352" width="18.42578125" style="404" customWidth="1"/>
    <col min="3353" max="3353" width="22.42578125" style="404" customWidth="1"/>
    <col min="3354" max="3354" width="16.42578125" style="404" customWidth="1"/>
    <col min="3355" max="3355" width="23.42578125" style="404" customWidth="1"/>
    <col min="3356" max="3356" width="20.42578125" style="404" customWidth="1"/>
    <col min="3357" max="3357" width="30.42578125" style="404" customWidth="1"/>
    <col min="3358" max="3360" width="16.42578125" style="404" customWidth="1"/>
    <col min="3361" max="3361" width="15.5703125" style="404" customWidth="1"/>
    <col min="3362" max="3362" width="24.85546875" style="404" customWidth="1"/>
    <col min="3363" max="3363" width="19.5703125" style="404" customWidth="1"/>
    <col min="3364" max="3364" width="16.42578125" style="404" customWidth="1"/>
    <col min="3365" max="3365" width="21.85546875" style="404" customWidth="1"/>
    <col min="3366" max="3366" width="22.42578125" style="404" customWidth="1"/>
    <col min="3367" max="3367" width="22.5703125" style="404" customWidth="1"/>
    <col min="3368" max="3368" width="26.42578125" style="404" customWidth="1"/>
    <col min="3369" max="3369" width="22.42578125" style="404" customWidth="1"/>
    <col min="3370" max="3370" width="31.140625" style="404" customWidth="1"/>
    <col min="3371" max="3371" width="30.42578125" style="404" customWidth="1"/>
    <col min="3372" max="3375" width="22.85546875" style="404" customWidth="1"/>
    <col min="3376" max="3376" width="25.42578125" style="404" customWidth="1"/>
    <col min="3377" max="3377" width="22.42578125" style="404" customWidth="1"/>
    <col min="3378" max="3378" width="14.140625" style="404" customWidth="1"/>
    <col min="3379" max="3379" width="15.42578125" style="404" customWidth="1"/>
    <col min="3380" max="3380" width="17" style="404" customWidth="1"/>
    <col min="3381" max="3381" width="19.42578125" style="404" customWidth="1"/>
    <col min="3382" max="3382" width="18.42578125" style="404" customWidth="1"/>
    <col min="3383" max="3383" width="19" style="404" customWidth="1"/>
    <col min="3384" max="3384" width="16.42578125" style="404" customWidth="1"/>
    <col min="3385" max="3385" width="17" style="404" customWidth="1"/>
    <col min="3386" max="3386" width="15.140625" style="404" bestFit="1" customWidth="1"/>
    <col min="3387" max="3387" width="17.140625" style="404" bestFit="1" customWidth="1"/>
    <col min="3388" max="3388" width="15.42578125" style="404" customWidth="1"/>
    <col min="3389" max="3389" width="17.42578125" style="404" customWidth="1"/>
    <col min="3390" max="3390" width="19.42578125" style="404" customWidth="1"/>
    <col min="3391" max="3392" width="20.42578125" style="404" customWidth="1"/>
    <col min="3393" max="3393" width="22.140625" style="404" customWidth="1"/>
    <col min="3394" max="3394" width="12.42578125" style="404" customWidth="1"/>
    <col min="3395" max="3395" width="12.5703125" style="404" customWidth="1"/>
    <col min="3396" max="3396" width="17.42578125" style="404" customWidth="1"/>
    <col min="3397" max="3397" width="17.42578125" style="404" bestFit="1" customWidth="1"/>
    <col min="3398" max="3398" width="19.42578125" style="404" customWidth="1"/>
    <col min="3399" max="3399" width="18.42578125" style="404" customWidth="1"/>
    <col min="3400" max="3400" width="20.42578125" style="404" customWidth="1"/>
    <col min="3401" max="3401" width="18" style="404" customWidth="1"/>
    <col min="3402" max="3402" width="19.140625" style="404" customWidth="1"/>
    <col min="3403" max="3403" width="22.85546875" style="404" customWidth="1"/>
    <col min="3404" max="3404" width="25.42578125" style="404" customWidth="1"/>
    <col min="3405" max="3405" width="22.42578125" style="404" customWidth="1"/>
    <col min="3406" max="3406" width="17.42578125" style="404" customWidth="1"/>
    <col min="3407" max="3407" width="23.42578125" style="404" customWidth="1"/>
    <col min="3408" max="3408" width="17.140625" style="404" customWidth="1"/>
    <col min="3409" max="3409" width="24.42578125" style="404" customWidth="1"/>
    <col min="3410" max="3410" width="15.42578125" style="404" customWidth="1"/>
    <col min="3411" max="3411" width="25.42578125" style="404" customWidth="1"/>
    <col min="3412" max="3412" width="21.5703125" style="404" customWidth="1"/>
    <col min="3413" max="3413" width="24.140625" style="404" customWidth="1"/>
    <col min="3414" max="3414" width="19.140625" style="404" customWidth="1"/>
    <col min="3415" max="3415" width="15.42578125" style="404" customWidth="1"/>
    <col min="3416" max="3417" width="17.42578125" style="404" customWidth="1"/>
    <col min="3418" max="3418" width="21.42578125" style="404" customWidth="1"/>
    <col min="3419" max="3419" width="14.42578125" style="404" customWidth="1"/>
    <col min="3420" max="3421" width="24.140625" style="404" customWidth="1"/>
    <col min="3422" max="3422" width="14.140625" style="404" customWidth="1"/>
    <col min="3423" max="3423" width="19.42578125" style="404" customWidth="1"/>
    <col min="3424" max="3424" width="14.5703125" style="404" customWidth="1"/>
    <col min="3425" max="3425" width="18" style="404" customWidth="1"/>
    <col min="3426" max="3426" width="27" style="404" bestFit="1" customWidth="1"/>
    <col min="3427" max="3427" width="22.42578125" style="404" bestFit="1" customWidth="1"/>
    <col min="3428" max="3428" width="22.140625" style="404" bestFit="1" customWidth="1"/>
    <col min="3429" max="3429" width="16.42578125" style="404" bestFit="1" customWidth="1"/>
    <col min="3430" max="3430" width="27.42578125" style="404" bestFit="1" customWidth="1"/>
    <col min="3431" max="3431" width="21.42578125" style="404" bestFit="1" customWidth="1"/>
    <col min="3432" max="3432" width="23.42578125" style="404" bestFit="1" customWidth="1"/>
    <col min="3433" max="3433" width="20.42578125" style="404" bestFit="1" customWidth="1"/>
    <col min="3434" max="3434" width="17.140625" style="404" bestFit="1" customWidth="1"/>
    <col min="3435" max="3435" width="16.42578125" style="404" customWidth="1"/>
    <col min="3436" max="3436" width="23.42578125" style="404" bestFit="1" customWidth="1"/>
    <col min="3437" max="3437" width="17.42578125" style="404" bestFit="1" customWidth="1"/>
    <col min="3438" max="3449" width="0" style="404" hidden="1" customWidth="1"/>
    <col min="3450" max="3450" width="8.140625" style="404" bestFit="1" customWidth="1"/>
    <col min="3451" max="3584" width="8" style="404"/>
    <col min="3585" max="3585" width="8.85546875" style="404" customWidth="1"/>
    <col min="3586" max="3586" width="10.140625" style="404" customWidth="1"/>
    <col min="3587" max="3587" width="39.42578125" style="404" bestFit="1" customWidth="1"/>
    <col min="3588" max="3589" width="19.42578125" style="404" bestFit="1" customWidth="1"/>
    <col min="3590" max="3590" width="18.5703125" style="404" customWidth="1"/>
    <col min="3591" max="3591" width="16" style="404" customWidth="1"/>
    <col min="3592" max="3592" width="12.85546875" style="404" customWidth="1"/>
    <col min="3593" max="3593" width="17" style="404" bestFit="1" customWidth="1"/>
    <col min="3594" max="3594" width="25.140625" style="404" bestFit="1" customWidth="1"/>
    <col min="3595" max="3595" width="20.42578125" style="404" customWidth="1"/>
    <col min="3596" max="3596" width="18.42578125" style="404" customWidth="1"/>
    <col min="3597" max="3597" width="27.42578125" style="404" customWidth="1"/>
    <col min="3598" max="3598" width="23.42578125" style="404" customWidth="1"/>
    <col min="3599" max="3599" width="15.5703125" style="404" customWidth="1"/>
    <col min="3600" max="3600" width="20.42578125" style="404" customWidth="1"/>
    <col min="3601" max="3601" width="18.42578125" style="404" customWidth="1"/>
    <col min="3602" max="3602" width="15.140625" style="404" customWidth="1"/>
    <col min="3603" max="3603" width="26.85546875" style="404" customWidth="1"/>
    <col min="3604" max="3604" width="16.42578125" style="404" customWidth="1"/>
    <col min="3605" max="3605" width="13.85546875" style="404" customWidth="1"/>
    <col min="3606" max="3606" width="17" style="404" customWidth="1"/>
    <col min="3607" max="3607" width="14.42578125" style="404" customWidth="1"/>
    <col min="3608" max="3608" width="18.42578125" style="404" customWidth="1"/>
    <col min="3609" max="3609" width="22.42578125" style="404" customWidth="1"/>
    <col min="3610" max="3610" width="16.42578125" style="404" customWidth="1"/>
    <col min="3611" max="3611" width="23.42578125" style="404" customWidth="1"/>
    <col min="3612" max="3612" width="20.42578125" style="404" customWidth="1"/>
    <col min="3613" max="3613" width="30.42578125" style="404" customWidth="1"/>
    <col min="3614" max="3616" width="16.42578125" style="404" customWidth="1"/>
    <col min="3617" max="3617" width="15.5703125" style="404" customWidth="1"/>
    <col min="3618" max="3618" width="24.85546875" style="404" customWidth="1"/>
    <col min="3619" max="3619" width="19.5703125" style="404" customWidth="1"/>
    <col min="3620" max="3620" width="16.42578125" style="404" customWidth="1"/>
    <col min="3621" max="3621" width="21.85546875" style="404" customWidth="1"/>
    <col min="3622" max="3622" width="22.42578125" style="404" customWidth="1"/>
    <col min="3623" max="3623" width="22.5703125" style="404" customWidth="1"/>
    <col min="3624" max="3624" width="26.42578125" style="404" customWidth="1"/>
    <col min="3625" max="3625" width="22.42578125" style="404" customWidth="1"/>
    <col min="3626" max="3626" width="31.140625" style="404" customWidth="1"/>
    <col min="3627" max="3627" width="30.42578125" style="404" customWidth="1"/>
    <col min="3628" max="3631" width="22.85546875" style="404" customWidth="1"/>
    <col min="3632" max="3632" width="25.42578125" style="404" customWidth="1"/>
    <col min="3633" max="3633" width="22.42578125" style="404" customWidth="1"/>
    <col min="3634" max="3634" width="14.140625" style="404" customWidth="1"/>
    <col min="3635" max="3635" width="15.42578125" style="404" customWidth="1"/>
    <col min="3636" max="3636" width="17" style="404" customWidth="1"/>
    <col min="3637" max="3637" width="19.42578125" style="404" customWidth="1"/>
    <col min="3638" max="3638" width="18.42578125" style="404" customWidth="1"/>
    <col min="3639" max="3639" width="19" style="404" customWidth="1"/>
    <col min="3640" max="3640" width="16.42578125" style="404" customWidth="1"/>
    <col min="3641" max="3641" width="17" style="404" customWidth="1"/>
    <col min="3642" max="3642" width="15.140625" style="404" bestFit="1" customWidth="1"/>
    <col min="3643" max="3643" width="17.140625" style="404" bestFit="1" customWidth="1"/>
    <col min="3644" max="3644" width="15.42578125" style="404" customWidth="1"/>
    <col min="3645" max="3645" width="17.42578125" style="404" customWidth="1"/>
    <col min="3646" max="3646" width="19.42578125" style="404" customWidth="1"/>
    <col min="3647" max="3648" width="20.42578125" style="404" customWidth="1"/>
    <col min="3649" max="3649" width="22.140625" style="404" customWidth="1"/>
    <col min="3650" max="3650" width="12.42578125" style="404" customWidth="1"/>
    <col min="3651" max="3651" width="12.5703125" style="404" customWidth="1"/>
    <col min="3652" max="3652" width="17.42578125" style="404" customWidth="1"/>
    <col min="3653" max="3653" width="17.42578125" style="404" bestFit="1" customWidth="1"/>
    <col min="3654" max="3654" width="19.42578125" style="404" customWidth="1"/>
    <col min="3655" max="3655" width="18.42578125" style="404" customWidth="1"/>
    <col min="3656" max="3656" width="20.42578125" style="404" customWidth="1"/>
    <col min="3657" max="3657" width="18" style="404" customWidth="1"/>
    <col min="3658" max="3658" width="19.140625" style="404" customWidth="1"/>
    <col min="3659" max="3659" width="22.85546875" style="404" customWidth="1"/>
    <col min="3660" max="3660" width="25.42578125" style="404" customWidth="1"/>
    <col min="3661" max="3661" width="22.42578125" style="404" customWidth="1"/>
    <col min="3662" max="3662" width="17.42578125" style="404" customWidth="1"/>
    <col min="3663" max="3663" width="23.42578125" style="404" customWidth="1"/>
    <col min="3664" max="3664" width="17.140625" style="404" customWidth="1"/>
    <col min="3665" max="3665" width="24.42578125" style="404" customWidth="1"/>
    <col min="3666" max="3666" width="15.42578125" style="404" customWidth="1"/>
    <col min="3667" max="3667" width="25.42578125" style="404" customWidth="1"/>
    <col min="3668" max="3668" width="21.5703125" style="404" customWidth="1"/>
    <col min="3669" max="3669" width="24.140625" style="404" customWidth="1"/>
    <col min="3670" max="3670" width="19.140625" style="404" customWidth="1"/>
    <col min="3671" max="3671" width="15.42578125" style="404" customWidth="1"/>
    <col min="3672" max="3673" width="17.42578125" style="404" customWidth="1"/>
    <col min="3674" max="3674" width="21.42578125" style="404" customWidth="1"/>
    <col min="3675" max="3675" width="14.42578125" style="404" customWidth="1"/>
    <col min="3676" max="3677" width="24.140625" style="404" customWidth="1"/>
    <col min="3678" max="3678" width="14.140625" style="404" customWidth="1"/>
    <col min="3679" max="3679" width="19.42578125" style="404" customWidth="1"/>
    <col min="3680" max="3680" width="14.5703125" style="404" customWidth="1"/>
    <col min="3681" max="3681" width="18" style="404" customWidth="1"/>
    <col min="3682" max="3682" width="27" style="404" bestFit="1" customWidth="1"/>
    <col min="3683" max="3683" width="22.42578125" style="404" bestFit="1" customWidth="1"/>
    <col min="3684" max="3684" width="22.140625" style="404" bestFit="1" customWidth="1"/>
    <col min="3685" max="3685" width="16.42578125" style="404" bestFit="1" customWidth="1"/>
    <col min="3686" max="3686" width="27.42578125" style="404" bestFit="1" customWidth="1"/>
    <col min="3687" max="3687" width="21.42578125" style="404" bestFit="1" customWidth="1"/>
    <col min="3688" max="3688" width="23.42578125" style="404" bestFit="1" customWidth="1"/>
    <col min="3689" max="3689" width="20.42578125" style="404" bestFit="1" customWidth="1"/>
    <col min="3690" max="3690" width="17.140625" style="404" bestFit="1" customWidth="1"/>
    <col min="3691" max="3691" width="16.42578125" style="404" customWidth="1"/>
    <col min="3692" max="3692" width="23.42578125" style="404" bestFit="1" customWidth="1"/>
    <col min="3693" max="3693" width="17.42578125" style="404" bestFit="1" customWidth="1"/>
    <col min="3694" max="3705" width="0" style="404" hidden="1" customWidth="1"/>
    <col min="3706" max="3706" width="8.140625" style="404" bestFit="1" customWidth="1"/>
    <col min="3707" max="3840" width="8" style="404"/>
    <col min="3841" max="3841" width="8.85546875" style="404" customWidth="1"/>
    <col min="3842" max="3842" width="10.140625" style="404" customWidth="1"/>
    <col min="3843" max="3843" width="39.42578125" style="404" bestFit="1" customWidth="1"/>
    <col min="3844" max="3845" width="19.42578125" style="404" bestFit="1" customWidth="1"/>
    <col min="3846" max="3846" width="18.5703125" style="404" customWidth="1"/>
    <col min="3847" max="3847" width="16" style="404" customWidth="1"/>
    <col min="3848" max="3848" width="12.85546875" style="404" customWidth="1"/>
    <col min="3849" max="3849" width="17" style="404" bestFit="1" customWidth="1"/>
    <col min="3850" max="3850" width="25.140625" style="404" bestFit="1" customWidth="1"/>
    <col min="3851" max="3851" width="20.42578125" style="404" customWidth="1"/>
    <col min="3852" max="3852" width="18.42578125" style="404" customWidth="1"/>
    <col min="3853" max="3853" width="27.42578125" style="404" customWidth="1"/>
    <col min="3854" max="3854" width="23.42578125" style="404" customWidth="1"/>
    <col min="3855" max="3855" width="15.5703125" style="404" customWidth="1"/>
    <col min="3856" max="3856" width="20.42578125" style="404" customWidth="1"/>
    <col min="3857" max="3857" width="18.42578125" style="404" customWidth="1"/>
    <col min="3858" max="3858" width="15.140625" style="404" customWidth="1"/>
    <col min="3859" max="3859" width="26.85546875" style="404" customWidth="1"/>
    <col min="3860" max="3860" width="16.42578125" style="404" customWidth="1"/>
    <col min="3861" max="3861" width="13.85546875" style="404" customWidth="1"/>
    <col min="3862" max="3862" width="17" style="404" customWidth="1"/>
    <col min="3863" max="3863" width="14.42578125" style="404" customWidth="1"/>
    <col min="3864" max="3864" width="18.42578125" style="404" customWidth="1"/>
    <col min="3865" max="3865" width="22.42578125" style="404" customWidth="1"/>
    <col min="3866" max="3866" width="16.42578125" style="404" customWidth="1"/>
    <col min="3867" max="3867" width="23.42578125" style="404" customWidth="1"/>
    <col min="3868" max="3868" width="20.42578125" style="404" customWidth="1"/>
    <col min="3869" max="3869" width="30.42578125" style="404" customWidth="1"/>
    <col min="3870" max="3872" width="16.42578125" style="404" customWidth="1"/>
    <col min="3873" max="3873" width="15.5703125" style="404" customWidth="1"/>
    <col min="3874" max="3874" width="24.85546875" style="404" customWidth="1"/>
    <col min="3875" max="3875" width="19.5703125" style="404" customWidth="1"/>
    <col min="3876" max="3876" width="16.42578125" style="404" customWidth="1"/>
    <col min="3877" max="3877" width="21.85546875" style="404" customWidth="1"/>
    <col min="3878" max="3878" width="22.42578125" style="404" customWidth="1"/>
    <col min="3879" max="3879" width="22.5703125" style="404" customWidth="1"/>
    <col min="3880" max="3880" width="26.42578125" style="404" customWidth="1"/>
    <col min="3881" max="3881" width="22.42578125" style="404" customWidth="1"/>
    <col min="3882" max="3882" width="31.140625" style="404" customWidth="1"/>
    <col min="3883" max="3883" width="30.42578125" style="404" customWidth="1"/>
    <col min="3884" max="3887" width="22.85546875" style="404" customWidth="1"/>
    <col min="3888" max="3888" width="25.42578125" style="404" customWidth="1"/>
    <col min="3889" max="3889" width="22.42578125" style="404" customWidth="1"/>
    <col min="3890" max="3890" width="14.140625" style="404" customWidth="1"/>
    <col min="3891" max="3891" width="15.42578125" style="404" customWidth="1"/>
    <col min="3892" max="3892" width="17" style="404" customWidth="1"/>
    <col min="3893" max="3893" width="19.42578125" style="404" customWidth="1"/>
    <col min="3894" max="3894" width="18.42578125" style="404" customWidth="1"/>
    <col min="3895" max="3895" width="19" style="404" customWidth="1"/>
    <col min="3896" max="3896" width="16.42578125" style="404" customWidth="1"/>
    <col min="3897" max="3897" width="17" style="404" customWidth="1"/>
    <col min="3898" max="3898" width="15.140625" style="404" bestFit="1" customWidth="1"/>
    <col min="3899" max="3899" width="17.140625" style="404" bestFit="1" customWidth="1"/>
    <col min="3900" max="3900" width="15.42578125" style="404" customWidth="1"/>
    <col min="3901" max="3901" width="17.42578125" style="404" customWidth="1"/>
    <col min="3902" max="3902" width="19.42578125" style="404" customWidth="1"/>
    <col min="3903" max="3904" width="20.42578125" style="404" customWidth="1"/>
    <col min="3905" max="3905" width="22.140625" style="404" customWidth="1"/>
    <col min="3906" max="3906" width="12.42578125" style="404" customWidth="1"/>
    <col min="3907" max="3907" width="12.5703125" style="404" customWidth="1"/>
    <col min="3908" max="3908" width="17.42578125" style="404" customWidth="1"/>
    <col min="3909" max="3909" width="17.42578125" style="404" bestFit="1" customWidth="1"/>
    <col min="3910" max="3910" width="19.42578125" style="404" customWidth="1"/>
    <col min="3911" max="3911" width="18.42578125" style="404" customWidth="1"/>
    <col min="3912" max="3912" width="20.42578125" style="404" customWidth="1"/>
    <col min="3913" max="3913" width="18" style="404" customWidth="1"/>
    <col min="3914" max="3914" width="19.140625" style="404" customWidth="1"/>
    <col min="3915" max="3915" width="22.85546875" style="404" customWidth="1"/>
    <col min="3916" max="3916" width="25.42578125" style="404" customWidth="1"/>
    <col min="3917" max="3917" width="22.42578125" style="404" customWidth="1"/>
    <col min="3918" max="3918" width="17.42578125" style="404" customWidth="1"/>
    <col min="3919" max="3919" width="23.42578125" style="404" customWidth="1"/>
    <col min="3920" max="3920" width="17.140625" style="404" customWidth="1"/>
    <col min="3921" max="3921" width="24.42578125" style="404" customWidth="1"/>
    <col min="3922" max="3922" width="15.42578125" style="404" customWidth="1"/>
    <col min="3923" max="3923" width="25.42578125" style="404" customWidth="1"/>
    <col min="3924" max="3924" width="21.5703125" style="404" customWidth="1"/>
    <col min="3925" max="3925" width="24.140625" style="404" customWidth="1"/>
    <col min="3926" max="3926" width="19.140625" style="404" customWidth="1"/>
    <col min="3927" max="3927" width="15.42578125" style="404" customWidth="1"/>
    <col min="3928" max="3929" width="17.42578125" style="404" customWidth="1"/>
    <col min="3930" max="3930" width="21.42578125" style="404" customWidth="1"/>
    <col min="3931" max="3931" width="14.42578125" style="404" customWidth="1"/>
    <col min="3932" max="3933" width="24.140625" style="404" customWidth="1"/>
    <col min="3934" max="3934" width="14.140625" style="404" customWidth="1"/>
    <col min="3935" max="3935" width="19.42578125" style="404" customWidth="1"/>
    <col min="3936" max="3936" width="14.5703125" style="404" customWidth="1"/>
    <col min="3937" max="3937" width="18" style="404" customWidth="1"/>
    <col min="3938" max="3938" width="27" style="404" bestFit="1" customWidth="1"/>
    <col min="3939" max="3939" width="22.42578125" style="404" bestFit="1" customWidth="1"/>
    <col min="3940" max="3940" width="22.140625" style="404" bestFit="1" customWidth="1"/>
    <col min="3941" max="3941" width="16.42578125" style="404" bestFit="1" customWidth="1"/>
    <col min="3942" max="3942" width="27.42578125" style="404" bestFit="1" customWidth="1"/>
    <col min="3943" max="3943" width="21.42578125" style="404" bestFit="1" customWidth="1"/>
    <col min="3944" max="3944" width="23.42578125" style="404" bestFit="1" customWidth="1"/>
    <col min="3945" max="3945" width="20.42578125" style="404" bestFit="1" customWidth="1"/>
    <col min="3946" max="3946" width="17.140625" style="404" bestFit="1" customWidth="1"/>
    <col min="3947" max="3947" width="16.42578125" style="404" customWidth="1"/>
    <col min="3948" max="3948" width="23.42578125" style="404" bestFit="1" customWidth="1"/>
    <col min="3949" max="3949" width="17.42578125" style="404" bestFit="1" customWidth="1"/>
    <col min="3950" max="3961" width="0" style="404" hidden="1" customWidth="1"/>
    <col min="3962" max="3962" width="8.140625" style="404" bestFit="1" customWidth="1"/>
    <col min="3963" max="4096" width="8" style="404"/>
    <col min="4097" max="4097" width="8.85546875" style="404" customWidth="1"/>
    <col min="4098" max="4098" width="10.140625" style="404" customWidth="1"/>
    <col min="4099" max="4099" width="39.42578125" style="404" bestFit="1" customWidth="1"/>
    <col min="4100" max="4101" width="19.42578125" style="404" bestFit="1" customWidth="1"/>
    <col min="4102" max="4102" width="18.5703125" style="404" customWidth="1"/>
    <col min="4103" max="4103" width="16" style="404" customWidth="1"/>
    <col min="4104" max="4104" width="12.85546875" style="404" customWidth="1"/>
    <col min="4105" max="4105" width="17" style="404" bestFit="1" customWidth="1"/>
    <col min="4106" max="4106" width="25.140625" style="404" bestFit="1" customWidth="1"/>
    <col min="4107" max="4107" width="20.42578125" style="404" customWidth="1"/>
    <col min="4108" max="4108" width="18.42578125" style="404" customWidth="1"/>
    <col min="4109" max="4109" width="27.42578125" style="404" customWidth="1"/>
    <col min="4110" max="4110" width="23.42578125" style="404" customWidth="1"/>
    <col min="4111" max="4111" width="15.5703125" style="404" customWidth="1"/>
    <col min="4112" max="4112" width="20.42578125" style="404" customWidth="1"/>
    <col min="4113" max="4113" width="18.42578125" style="404" customWidth="1"/>
    <col min="4114" max="4114" width="15.140625" style="404" customWidth="1"/>
    <col min="4115" max="4115" width="26.85546875" style="404" customWidth="1"/>
    <col min="4116" max="4116" width="16.42578125" style="404" customWidth="1"/>
    <col min="4117" max="4117" width="13.85546875" style="404" customWidth="1"/>
    <col min="4118" max="4118" width="17" style="404" customWidth="1"/>
    <col min="4119" max="4119" width="14.42578125" style="404" customWidth="1"/>
    <col min="4120" max="4120" width="18.42578125" style="404" customWidth="1"/>
    <col min="4121" max="4121" width="22.42578125" style="404" customWidth="1"/>
    <col min="4122" max="4122" width="16.42578125" style="404" customWidth="1"/>
    <col min="4123" max="4123" width="23.42578125" style="404" customWidth="1"/>
    <col min="4124" max="4124" width="20.42578125" style="404" customWidth="1"/>
    <col min="4125" max="4125" width="30.42578125" style="404" customWidth="1"/>
    <col min="4126" max="4128" width="16.42578125" style="404" customWidth="1"/>
    <col min="4129" max="4129" width="15.5703125" style="404" customWidth="1"/>
    <col min="4130" max="4130" width="24.85546875" style="404" customWidth="1"/>
    <col min="4131" max="4131" width="19.5703125" style="404" customWidth="1"/>
    <col min="4132" max="4132" width="16.42578125" style="404" customWidth="1"/>
    <col min="4133" max="4133" width="21.85546875" style="404" customWidth="1"/>
    <col min="4134" max="4134" width="22.42578125" style="404" customWidth="1"/>
    <col min="4135" max="4135" width="22.5703125" style="404" customWidth="1"/>
    <col min="4136" max="4136" width="26.42578125" style="404" customWidth="1"/>
    <col min="4137" max="4137" width="22.42578125" style="404" customWidth="1"/>
    <col min="4138" max="4138" width="31.140625" style="404" customWidth="1"/>
    <col min="4139" max="4139" width="30.42578125" style="404" customWidth="1"/>
    <col min="4140" max="4143" width="22.85546875" style="404" customWidth="1"/>
    <col min="4144" max="4144" width="25.42578125" style="404" customWidth="1"/>
    <col min="4145" max="4145" width="22.42578125" style="404" customWidth="1"/>
    <col min="4146" max="4146" width="14.140625" style="404" customWidth="1"/>
    <col min="4147" max="4147" width="15.42578125" style="404" customWidth="1"/>
    <col min="4148" max="4148" width="17" style="404" customWidth="1"/>
    <col min="4149" max="4149" width="19.42578125" style="404" customWidth="1"/>
    <col min="4150" max="4150" width="18.42578125" style="404" customWidth="1"/>
    <col min="4151" max="4151" width="19" style="404" customWidth="1"/>
    <col min="4152" max="4152" width="16.42578125" style="404" customWidth="1"/>
    <col min="4153" max="4153" width="17" style="404" customWidth="1"/>
    <col min="4154" max="4154" width="15.140625" style="404" bestFit="1" customWidth="1"/>
    <col min="4155" max="4155" width="17.140625" style="404" bestFit="1" customWidth="1"/>
    <col min="4156" max="4156" width="15.42578125" style="404" customWidth="1"/>
    <col min="4157" max="4157" width="17.42578125" style="404" customWidth="1"/>
    <col min="4158" max="4158" width="19.42578125" style="404" customWidth="1"/>
    <col min="4159" max="4160" width="20.42578125" style="404" customWidth="1"/>
    <col min="4161" max="4161" width="22.140625" style="404" customWidth="1"/>
    <col min="4162" max="4162" width="12.42578125" style="404" customWidth="1"/>
    <col min="4163" max="4163" width="12.5703125" style="404" customWidth="1"/>
    <col min="4164" max="4164" width="17.42578125" style="404" customWidth="1"/>
    <col min="4165" max="4165" width="17.42578125" style="404" bestFit="1" customWidth="1"/>
    <col min="4166" max="4166" width="19.42578125" style="404" customWidth="1"/>
    <col min="4167" max="4167" width="18.42578125" style="404" customWidth="1"/>
    <col min="4168" max="4168" width="20.42578125" style="404" customWidth="1"/>
    <col min="4169" max="4169" width="18" style="404" customWidth="1"/>
    <col min="4170" max="4170" width="19.140625" style="404" customWidth="1"/>
    <col min="4171" max="4171" width="22.85546875" style="404" customWidth="1"/>
    <col min="4172" max="4172" width="25.42578125" style="404" customWidth="1"/>
    <col min="4173" max="4173" width="22.42578125" style="404" customWidth="1"/>
    <col min="4174" max="4174" width="17.42578125" style="404" customWidth="1"/>
    <col min="4175" max="4175" width="23.42578125" style="404" customWidth="1"/>
    <col min="4176" max="4176" width="17.140625" style="404" customWidth="1"/>
    <col min="4177" max="4177" width="24.42578125" style="404" customWidth="1"/>
    <col min="4178" max="4178" width="15.42578125" style="404" customWidth="1"/>
    <col min="4179" max="4179" width="25.42578125" style="404" customWidth="1"/>
    <col min="4180" max="4180" width="21.5703125" style="404" customWidth="1"/>
    <col min="4181" max="4181" width="24.140625" style="404" customWidth="1"/>
    <col min="4182" max="4182" width="19.140625" style="404" customWidth="1"/>
    <col min="4183" max="4183" width="15.42578125" style="404" customWidth="1"/>
    <col min="4184" max="4185" width="17.42578125" style="404" customWidth="1"/>
    <col min="4186" max="4186" width="21.42578125" style="404" customWidth="1"/>
    <col min="4187" max="4187" width="14.42578125" style="404" customWidth="1"/>
    <col min="4188" max="4189" width="24.140625" style="404" customWidth="1"/>
    <col min="4190" max="4190" width="14.140625" style="404" customWidth="1"/>
    <col min="4191" max="4191" width="19.42578125" style="404" customWidth="1"/>
    <col min="4192" max="4192" width="14.5703125" style="404" customWidth="1"/>
    <col min="4193" max="4193" width="18" style="404" customWidth="1"/>
    <col min="4194" max="4194" width="27" style="404" bestFit="1" customWidth="1"/>
    <col min="4195" max="4195" width="22.42578125" style="404" bestFit="1" customWidth="1"/>
    <col min="4196" max="4196" width="22.140625" style="404" bestFit="1" customWidth="1"/>
    <col min="4197" max="4197" width="16.42578125" style="404" bestFit="1" customWidth="1"/>
    <col min="4198" max="4198" width="27.42578125" style="404" bestFit="1" customWidth="1"/>
    <col min="4199" max="4199" width="21.42578125" style="404" bestFit="1" customWidth="1"/>
    <col min="4200" max="4200" width="23.42578125" style="404" bestFit="1" customWidth="1"/>
    <col min="4201" max="4201" width="20.42578125" style="404" bestFit="1" customWidth="1"/>
    <col min="4202" max="4202" width="17.140625" style="404" bestFit="1" customWidth="1"/>
    <col min="4203" max="4203" width="16.42578125" style="404" customWidth="1"/>
    <col min="4204" max="4204" width="23.42578125" style="404" bestFit="1" customWidth="1"/>
    <col min="4205" max="4205" width="17.42578125" style="404" bestFit="1" customWidth="1"/>
    <col min="4206" max="4217" width="0" style="404" hidden="1" customWidth="1"/>
    <col min="4218" max="4218" width="8.140625" style="404" bestFit="1" customWidth="1"/>
    <col min="4219" max="4352" width="8" style="404"/>
    <col min="4353" max="4353" width="8.85546875" style="404" customWidth="1"/>
    <col min="4354" max="4354" width="10.140625" style="404" customWidth="1"/>
    <col min="4355" max="4355" width="39.42578125" style="404" bestFit="1" customWidth="1"/>
    <col min="4356" max="4357" width="19.42578125" style="404" bestFit="1" customWidth="1"/>
    <col min="4358" max="4358" width="18.5703125" style="404" customWidth="1"/>
    <col min="4359" max="4359" width="16" style="404" customWidth="1"/>
    <col min="4360" max="4360" width="12.85546875" style="404" customWidth="1"/>
    <col min="4361" max="4361" width="17" style="404" bestFit="1" customWidth="1"/>
    <col min="4362" max="4362" width="25.140625" style="404" bestFit="1" customWidth="1"/>
    <col min="4363" max="4363" width="20.42578125" style="404" customWidth="1"/>
    <col min="4364" max="4364" width="18.42578125" style="404" customWidth="1"/>
    <col min="4365" max="4365" width="27.42578125" style="404" customWidth="1"/>
    <col min="4366" max="4366" width="23.42578125" style="404" customWidth="1"/>
    <col min="4367" max="4367" width="15.5703125" style="404" customWidth="1"/>
    <col min="4368" max="4368" width="20.42578125" style="404" customWidth="1"/>
    <col min="4369" max="4369" width="18.42578125" style="404" customWidth="1"/>
    <col min="4370" max="4370" width="15.140625" style="404" customWidth="1"/>
    <col min="4371" max="4371" width="26.85546875" style="404" customWidth="1"/>
    <col min="4372" max="4372" width="16.42578125" style="404" customWidth="1"/>
    <col min="4373" max="4373" width="13.85546875" style="404" customWidth="1"/>
    <col min="4374" max="4374" width="17" style="404" customWidth="1"/>
    <col min="4375" max="4375" width="14.42578125" style="404" customWidth="1"/>
    <col min="4376" max="4376" width="18.42578125" style="404" customWidth="1"/>
    <col min="4377" max="4377" width="22.42578125" style="404" customWidth="1"/>
    <col min="4378" max="4378" width="16.42578125" style="404" customWidth="1"/>
    <col min="4379" max="4379" width="23.42578125" style="404" customWidth="1"/>
    <col min="4380" max="4380" width="20.42578125" style="404" customWidth="1"/>
    <col min="4381" max="4381" width="30.42578125" style="404" customWidth="1"/>
    <col min="4382" max="4384" width="16.42578125" style="404" customWidth="1"/>
    <col min="4385" max="4385" width="15.5703125" style="404" customWidth="1"/>
    <col min="4386" max="4386" width="24.85546875" style="404" customWidth="1"/>
    <col min="4387" max="4387" width="19.5703125" style="404" customWidth="1"/>
    <col min="4388" max="4388" width="16.42578125" style="404" customWidth="1"/>
    <col min="4389" max="4389" width="21.85546875" style="404" customWidth="1"/>
    <col min="4390" max="4390" width="22.42578125" style="404" customWidth="1"/>
    <col min="4391" max="4391" width="22.5703125" style="404" customWidth="1"/>
    <col min="4392" max="4392" width="26.42578125" style="404" customWidth="1"/>
    <col min="4393" max="4393" width="22.42578125" style="404" customWidth="1"/>
    <col min="4394" max="4394" width="31.140625" style="404" customWidth="1"/>
    <col min="4395" max="4395" width="30.42578125" style="404" customWidth="1"/>
    <col min="4396" max="4399" width="22.85546875" style="404" customWidth="1"/>
    <col min="4400" max="4400" width="25.42578125" style="404" customWidth="1"/>
    <col min="4401" max="4401" width="22.42578125" style="404" customWidth="1"/>
    <col min="4402" max="4402" width="14.140625" style="404" customWidth="1"/>
    <col min="4403" max="4403" width="15.42578125" style="404" customWidth="1"/>
    <col min="4404" max="4404" width="17" style="404" customWidth="1"/>
    <col min="4405" max="4405" width="19.42578125" style="404" customWidth="1"/>
    <col min="4406" max="4406" width="18.42578125" style="404" customWidth="1"/>
    <col min="4407" max="4407" width="19" style="404" customWidth="1"/>
    <col min="4408" max="4408" width="16.42578125" style="404" customWidth="1"/>
    <col min="4409" max="4409" width="17" style="404" customWidth="1"/>
    <col min="4410" max="4410" width="15.140625" style="404" bestFit="1" customWidth="1"/>
    <col min="4411" max="4411" width="17.140625" style="404" bestFit="1" customWidth="1"/>
    <col min="4412" max="4412" width="15.42578125" style="404" customWidth="1"/>
    <col min="4413" max="4413" width="17.42578125" style="404" customWidth="1"/>
    <col min="4414" max="4414" width="19.42578125" style="404" customWidth="1"/>
    <col min="4415" max="4416" width="20.42578125" style="404" customWidth="1"/>
    <col min="4417" max="4417" width="22.140625" style="404" customWidth="1"/>
    <col min="4418" max="4418" width="12.42578125" style="404" customWidth="1"/>
    <col min="4419" max="4419" width="12.5703125" style="404" customWidth="1"/>
    <col min="4420" max="4420" width="17.42578125" style="404" customWidth="1"/>
    <col min="4421" max="4421" width="17.42578125" style="404" bestFit="1" customWidth="1"/>
    <col min="4422" max="4422" width="19.42578125" style="404" customWidth="1"/>
    <col min="4423" max="4423" width="18.42578125" style="404" customWidth="1"/>
    <col min="4424" max="4424" width="20.42578125" style="404" customWidth="1"/>
    <col min="4425" max="4425" width="18" style="404" customWidth="1"/>
    <col min="4426" max="4426" width="19.140625" style="404" customWidth="1"/>
    <col min="4427" max="4427" width="22.85546875" style="404" customWidth="1"/>
    <col min="4428" max="4428" width="25.42578125" style="404" customWidth="1"/>
    <col min="4429" max="4429" width="22.42578125" style="404" customWidth="1"/>
    <col min="4430" max="4430" width="17.42578125" style="404" customWidth="1"/>
    <col min="4431" max="4431" width="23.42578125" style="404" customWidth="1"/>
    <col min="4432" max="4432" width="17.140625" style="404" customWidth="1"/>
    <col min="4433" max="4433" width="24.42578125" style="404" customWidth="1"/>
    <col min="4434" max="4434" width="15.42578125" style="404" customWidth="1"/>
    <col min="4435" max="4435" width="25.42578125" style="404" customWidth="1"/>
    <col min="4436" max="4436" width="21.5703125" style="404" customWidth="1"/>
    <col min="4437" max="4437" width="24.140625" style="404" customWidth="1"/>
    <col min="4438" max="4438" width="19.140625" style="404" customWidth="1"/>
    <col min="4439" max="4439" width="15.42578125" style="404" customWidth="1"/>
    <col min="4440" max="4441" width="17.42578125" style="404" customWidth="1"/>
    <col min="4442" max="4442" width="21.42578125" style="404" customWidth="1"/>
    <col min="4443" max="4443" width="14.42578125" style="404" customWidth="1"/>
    <col min="4444" max="4445" width="24.140625" style="404" customWidth="1"/>
    <col min="4446" max="4446" width="14.140625" style="404" customWidth="1"/>
    <col min="4447" max="4447" width="19.42578125" style="404" customWidth="1"/>
    <col min="4448" max="4448" width="14.5703125" style="404" customWidth="1"/>
    <col min="4449" max="4449" width="18" style="404" customWidth="1"/>
    <col min="4450" max="4450" width="27" style="404" bestFit="1" customWidth="1"/>
    <col min="4451" max="4451" width="22.42578125" style="404" bestFit="1" customWidth="1"/>
    <col min="4452" max="4452" width="22.140625" style="404" bestFit="1" customWidth="1"/>
    <col min="4453" max="4453" width="16.42578125" style="404" bestFit="1" customWidth="1"/>
    <col min="4454" max="4454" width="27.42578125" style="404" bestFit="1" customWidth="1"/>
    <col min="4455" max="4455" width="21.42578125" style="404" bestFit="1" customWidth="1"/>
    <col min="4456" max="4456" width="23.42578125" style="404" bestFit="1" customWidth="1"/>
    <col min="4457" max="4457" width="20.42578125" style="404" bestFit="1" customWidth="1"/>
    <col min="4458" max="4458" width="17.140625" style="404" bestFit="1" customWidth="1"/>
    <col min="4459" max="4459" width="16.42578125" style="404" customWidth="1"/>
    <col min="4460" max="4460" width="23.42578125" style="404" bestFit="1" customWidth="1"/>
    <col min="4461" max="4461" width="17.42578125" style="404" bestFit="1" customWidth="1"/>
    <col min="4462" max="4473" width="0" style="404" hidden="1" customWidth="1"/>
    <col min="4474" max="4474" width="8.140625" style="404" bestFit="1" customWidth="1"/>
    <col min="4475" max="4608" width="8" style="404"/>
    <col min="4609" max="4609" width="8.85546875" style="404" customWidth="1"/>
    <col min="4610" max="4610" width="10.140625" style="404" customWidth="1"/>
    <col min="4611" max="4611" width="39.42578125" style="404" bestFit="1" customWidth="1"/>
    <col min="4612" max="4613" width="19.42578125" style="404" bestFit="1" customWidth="1"/>
    <col min="4614" max="4614" width="18.5703125" style="404" customWidth="1"/>
    <col min="4615" max="4615" width="16" style="404" customWidth="1"/>
    <col min="4616" max="4616" width="12.85546875" style="404" customWidth="1"/>
    <col min="4617" max="4617" width="17" style="404" bestFit="1" customWidth="1"/>
    <col min="4618" max="4618" width="25.140625" style="404" bestFit="1" customWidth="1"/>
    <col min="4619" max="4619" width="20.42578125" style="404" customWidth="1"/>
    <col min="4620" max="4620" width="18.42578125" style="404" customWidth="1"/>
    <col min="4621" max="4621" width="27.42578125" style="404" customWidth="1"/>
    <col min="4622" max="4622" width="23.42578125" style="404" customWidth="1"/>
    <col min="4623" max="4623" width="15.5703125" style="404" customWidth="1"/>
    <col min="4624" max="4624" width="20.42578125" style="404" customWidth="1"/>
    <col min="4625" max="4625" width="18.42578125" style="404" customWidth="1"/>
    <col min="4626" max="4626" width="15.140625" style="404" customWidth="1"/>
    <col min="4627" max="4627" width="26.85546875" style="404" customWidth="1"/>
    <col min="4628" max="4628" width="16.42578125" style="404" customWidth="1"/>
    <col min="4629" max="4629" width="13.85546875" style="404" customWidth="1"/>
    <col min="4630" max="4630" width="17" style="404" customWidth="1"/>
    <col min="4631" max="4631" width="14.42578125" style="404" customWidth="1"/>
    <col min="4632" max="4632" width="18.42578125" style="404" customWidth="1"/>
    <col min="4633" max="4633" width="22.42578125" style="404" customWidth="1"/>
    <col min="4634" max="4634" width="16.42578125" style="404" customWidth="1"/>
    <col min="4635" max="4635" width="23.42578125" style="404" customWidth="1"/>
    <col min="4636" max="4636" width="20.42578125" style="404" customWidth="1"/>
    <col min="4637" max="4637" width="30.42578125" style="404" customWidth="1"/>
    <col min="4638" max="4640" width="16.42578125" style="404" customWidth="1"/>
    <col min="4641" max="4641" width="15.5703125" style="404" customWidth="1"/>
    <col min="4642" max="4642" width="24.85546875" style="404" customWidth="1"/>
    <col min="4643" max="4643" width="19.5703125" style="404" customWidth="1"/>
    <col min="4644" max="4644" width="16.42578125" style="404" customWidth="1"/>
    <col min="4645" max="4645" width="21.85546875" style="404" customWidth="1"/>
    <col min="4646" max="4646" width="22.42578125" style="404" customWidth="1"/>
    <col min="4647" max="4647" width="22.5703125" style="404" customWidth="1"/>
    <col min="4648" max="4648" width="26.42578125" style="404" customWidth="1"/>
    <col min="4649" max="4649" width="22.42578125" style="404" customWidth="1"/>
    <col min="4650" max="4650" width="31.140625" style="404" customWidth="1"/>
    <col min="4651" max="4651" width="30.42578125" style="404" customWidth="1"/>
    <col min="4652" max="4655" width="22.85546875" style="404" customWidth="1"/>
    <col min="4656" max="4656" width="25.42578125" style="404" customWidth="1"/>
    <col min="4657" max="4657" width="22.42578125" style="404" customWidth="1"/>
    <col min="4658" max="4658" width="14.140625" style="404" customWidth="1"/>
    <col min="4659" max="4659" width="15.42578125" style="404" customWidth="1"/>
    <col min="4660" max="4660" width="17" style="404" customWidth="1"/>
    <col min="4661" max="4661" width="19.42578125" style="404" customWidth="1"/>
    <col min="4662" max="4662" width="18.42578125" style="404" customWidth="1"/>
    <col min="4663" max="4663" width="19" style="404" customWidth="1"/>
    <col min="4664" max="4664" width="16.42578125" style="404" customWidth="1"/>
    <col min="4665" max="4665" width="17" style="404" customWidth="1"/>
    <col min="4666" max="4666" width="15.140625" style="404" bestFit="1" customWidth="1"/>
    <col min="4667" max="4667" width="17.140625" style="404" bestFit="1" customWidth="1"/>
    <col min="4668" max="4668" width="15.42578125" style="404" customWidth="1"/>
    <col min="4669" max="4669" width="17.42578125" style="404" customWidth="1"/>
    <col min="4670" max="4670" width="19.42578125" style="404" customWidth="1"/>
    <col min="4671" max="4672" width="20.42578125" style="404" customWidth="1"/>
    <col min="4673" max="4673" width="22.140625" style="404" customWidth="1"/>
    <col min="4674" max="4674" width="12.42578125" style="404" customWidth="1"/>
    <col min="4675" max="4675" width="12.5703125" style="404" customWidth="1"/>
    <col min="4676" max="4676" width="17.42578125" style="404" customWidth="1"/>
    <col min="4677" max="4677" width="17.42578125" style="404" bestFit="1" customWidth="1"/>
    <col min="4678" max="4678" width="19.42578125" style="404" customWidth="1"/>
    <col min="4679" max="4679" width="18.42578125" style="404" customWidth="1"/>
    <col min="4680" max="4680" width="20.42578125" style="404" customWidth="1"/>
    <col min="4681" max="4681" width="18" style="404" customWidth="1"/>
    <col min="4682" max="4682" width="19.140625" style="404" customWidth="1"/>
    <col min="4683" max="4683" width="22.85546875" style="404" customWidth="1"/>
    <col min="4684" max="4684" width="25.42578125" style="404" customWidth="1"/>
    <col min="4685" max="4685" width="22.42578125" style="404" customWidth="1"/>
    <col min="4686" max="4686" width="17.42578125" style="404" customWidth="1"/>
    <col min="4687" max="4687" width="23.42578125" style="404" customWidth="1"/>
    <col min="4688" max="4688" width="17.140625" style="404" customWidth="1"/>
    <col min="4689" max="4689" width="24.42578125" style="404" customWidth="1"/>
    <col min="4690" max="4690" width="15.42578125" style="404" customWidth="1"/>
    <col min="4691" max="4691" width="25.42578125" style="404" customWidth="1"/>
    <col min="4692" max="4692" width="21.5703125" style="404" customWidth="1"/>
    <col min="4693" max="4693" width="24.140625" style="404" customWidth="1"/>
    <col min="4694" max="4694" width="19.140625" style="404" customWidth="1"/>
    <col min="4695" max="4695" width="15.42578125" style="404" customWidth="1"/>
    <col min="4696" max="4697" width="17.42578125" style="404" customWidth="1"/>
    <col min="4698" max="4698" width="21.42578125" style="404" customWidth="1"/>
    <col min="4699" max="4699" width="14.42578125" style="404" customWidth="1"/>
    <col min="4700" max="4701" width="24.140625" style="404" customWidth="1"/>
    <col min="4702" max="4702" width="14.140625" style="404" customWidth="1"/>
    <col min="4703" max="4703" width="19.42578125" style="404" customWidth="1"/>
    <col min="4704" max="4704" width="14.5703125" style="404" customWidth="1"/>
    <col min="4705" max="4705" width="18" style="404" customWidth="1"/>
    <col min="4706" max="4706" width="27" style="404" bestFit="1" customWidth="1"/>
    <col min="4707" max="4707" width="22.42578125" style="404" bestFit="1" customWidth="1"/>
    <col min="4708" max="4708" width="22.140625" style="404" bestFit="1" customWidth="1"/>
    <col min="4709" max="4709" width="16.42578125" style="404" bestFit="1" customWidth="1"/>
    <col min="4710" max="4710" width="27.42578125" style="404" bestFit="1" customWidth="1"/>
    <col min="4711" max="4711" width="21.42578125" style="404" bestFit="1" customWidth="1"/>
    <col min="4712" max="4712" width="23.42578125" style="404" bestFit="1" customWidth="1"/>
    <col min="4713" max="4713" width="20.42578125" style="404" bestFit="1" customWidth="1"/>
    <col min="4714" max="4714" width="17.140625" style="404" bestFit="1" customWidth="1"/>
    <col min="4715" max="4715" width="16.42578125" style="404" customWidth="1"/>
    <col min="4716" max="4716" width="23.42578125" style="404" bestFit="1" customWidth="1"/>
    <col min="4717" max="4717" width="17.42578125" style="404" bestFit="1" customWidth="1"/>
    <col min="4718" max="4729" width="0" style="404" hidden="1" customWidth="1"/>
    <col min="4730" max="4730" width="8.140625" style="404" bestFit="1" customWidth="1"/>
    <col min="4731" max="4864" width="8" style="404"/>
    <col min="4865" max="4865" width="8.85546875" style="404" customWidth="1"/>
    <col min="4866" max="4866" width="10.140625" style="404" customWidth="1"/>
    <col min="4867" max="4867" width="39.42578125" style="404" bestFit="1" customWidth="1"/>
    <col min="4868" max="4869" width="19.42578125" style="404" bestFit="1" customWidth="1"/>
    <col min="4870" max="4870" width="18.5703125" style="404" customWidth="1"/>
    <col min="4871" max="4871" width="16" style="404" customWidth="1"/>
    <col min="4872" max="4872" width="12.85546875" style="404" customWidth="1"/>
    <col min="4873" max="4873" width="17" style="404" bestFit="1" customWidth="1"/>
    <col min="4874" max="4874" width="25.140625" style="404" bestFit="1" customWidth="1"/>
    <col min="4875" max="4875" width="20.42578125" style="404" customWidth="1"/>
    <col min="4876" max="4876" width="18.42578125" style="404" customWidth="1"/>
    <col min="4877" max="4877" width="27.42578125" style="404" customWidth="1"/>
    <col min="4878" max="4878" width="23.42578125" style="404" customWidth="1"/>
    <col min="4879" max="4879" width="15.5703125" style="404" customWidth="1"/>
    <col min="4880" max="4880" width="20.42578125" style="404" customWidth="1"/>
    <col min="4881" max="4881" width="18.42578125" style="404" customWidth="1"/>
    <col min="4882" max="4882" width="15.140625" style="404" customWidth="1"/>
    <col min="4883" max="4883" width="26.85546875" style="404" customWidth="1"/>
    <col min="4884" max="4884" width="16.42578125" style="404" customWidth="1"/>
    <col min="4885" max="4885" width="13.85546875" style="404" customWidth="1"/>
    <col min="4886" max="4886" width="17" style="404" customWidth="1"/>
    <col min="4887" max="4887" width="14.42578125" style="404" customWidth="1"/>
    <col min="4888" max="4888" width="18.42578125" style="404" customWidth="1"/>
    <col min="4889" max="4889" width="22.42578125" style="404" customWidth="1"/>
    <col min="4890" max="4890" width="16.42578125" style="404" customWidth="1"/>
    <col min="4891" max="4891" width="23.42578125" style="404" customWidth="1"/>
    <col min="4892" max="4892" width="20.42578125" style="404" customWidth="1"/>
    <col min="4893" max="4893" width="30.42578125" style="404" customWidth="1"/>
    <col min="4894" max="4896" width="16.42578125" style="404" customWidth="1"/>
    <col min="4897" max="4897" width="15.5703125" style="404" customWidth="1"/>
    <col min="4898" max="4898" width="24.85546875" style="404" customWidth="1"/>
    <col min="4899" max="4899" width="19.5703125" style="404" customWidth="1"/>
    <col min="4900" max="4900" width="16.42578125" style="404" customWidth="1"/>
    <col min="4901" max="4901" width="21.85546875" style="404" customWidth="1"/>
    <col min="4902" max="4902" width="22.42578125" style="404" customWidth="1"/>
    <col min="4903" max="4903" width="22.5703125" style="404" customWidth="1"/>
    <col min="4904" max="4904" width="26.42578125" style="404" customWidth="1"/>
    <col min="4905" max="4905" width="22.42578125" style="404" customWidth="1"/>
    <col min="4906" max="4906" width="31.140625" style="404" customWidth="1"/>
    <col min="4907" max="4907" width="30.42578125" style="404" customWidth="1"/>
    <col min="4908" max="4911" width="22.85546875" style="404" customWidth="1"/>
    <col min="4912" max="4912" width="25.42578125" style="404" customWidth="1"/>
    <col min="4913" max="4913" width="22.42578125" style="404" customWidth="1"/>
    <col min="4914" max="4914" width="14.140625" style="404" customWidth="1"/>
    <col min="4915" max="4915" width="15.42578125" style="404" customWidth="1"/>
    <col min="4916" max="4916" width="17" style="404" customWidth="1"/>
    <col min="4917" max="4917" width="19.42578125" style="404" customWidth="1"/>
    <col min="4918" max="4918" width="18.42578125" style="404" customWidth="1"/>
    <col min="4919" max="4919" width="19" style="404" customWidth="1"/>
    <col min="4920" max="4920" width="16.42578125" style="404" customWidth="1"/>
    <col min="4921" max="4921" width="17" style="404" customWidth="1"/>
    <col min="4922" max="4922" width="15.140625" style="404" bestFit="1" customWidth="1"/>
    <col min="4923" max="4923" width="17.140625" style="404" bestFit="1" customWidth="1"/>
    <col min="4924" max="4924" width="15.42578125" style="404" customWidth="1"/>
    <col min="4925" max="4925" width="17.42578125" style="404" customWidth="1"/>
    <col min="4926" max="4926" width="19.42578125" style="404" customWidth="1"/>
    <col min="4927" max="4928" width="20.42578125" style="404" customWidth="1"/>
    <col min="4929" max="4929" width="22.140625" style="404" customWidth="1"/>
    <col min="4930" max="4930" width="12.42578125" style="404" customWidth="1"/>
    <col min="4931" max="4931" width="12.5703125" style="404" customWidth="1"/>
    <col min="4932" max="4932" width="17.42578125" style="404" customWidth="1"/>
    <col min="4933" max="4933" width="17.42578125" style="404" bestFit="1" customWidth="1"/>
    <col min="4934" max="4934" width="19.42578125" style="404" customWidth="1"/>
    <col min="4935" max="4935" width="18.42578125" style="404" customWidth="1"/>
    <col min="4936" max="4936" width="20.42578125" style="404" customWidth="1"/>
    <col min="4937" max="4937" width="18" style="404" customWidth="1"/>
    <col min="4938" max="4938" width="19.140625" style="404" customWidth="1"/>
    <col min="4939" max="4939" width="22.85546875" style="404" customWidth="1"/>
    <col min="4940" max="4940" width="25.42578125" style="404" customWidth="1"/>
    <col min="4941" max="4941" width="22.42578125" style="404" customWidth="1"/>
    <col min="4942" max="4942" width="17.42578125" style="404" customWidth="1"/>
    <col min="4943" max="4943" width="23.42578125" style="404" customWidth="1"/>
    <col min="4944" max="4944" width="17.140625" style="404" customWidth="1"/>
    <col min="4945" max="4945" width="24.42578125" style="404" customWidth="1"/>
    <col min="4946" max="4946" width="15.42578125" style="404" customWidth="1"/>
    <col min="4947" max="4947" width="25.42578125" style="404" customWidth="1"/>
    <col min="4948" max="4948" width="21.5703125" style="404" customWidth="1"/>
    <col min="4949" max="4949" width="24.140625" style="404" customWidth="1"/>
    <col min="4950" max="4950" width="19.140625" style="404" customWidth="1"/>
    <col min="4951" max="4951" width="15.42578125" style="404" customWidth="1"/>
    <col min="4952" max="4953" width="17.42578125" style="404" customWidth="1"/>
    <col min="4954" max="4954" width="21.42578125" style="404" customWidth="1"/>
    <col min="4955" max="4955" width="14.42578125" style="404" customWidth="1"/>
    <col min="4956" max="4957" width="24.140625" style="404" customWidth="1"/>
    <col min="4958" max="4958" width="14.140625" style="404" customWidth="1"/>
    <col min="4959" max="4959" width="19.42578125" style="404" customWidth="1"/>
    <col min="4960" max="4960" width="14.5703125" style="404" customWidth="1"/>
    <col min="4961" max="4961" width="18" style="404" customWidth="1"/>
    <col min="4962" max="4962" width="27" style="404" bestFit="1" customWidth="1"/>
    <col min="4963" max="4963" width="22.42578125" style="404" bestFit="1" customWidth="1"/>
    <col min="4964" max="4964" width="22.140625" style="404" bestFit="1" customWidth="1"/>
    <col min="4965" max="4965" width="16.42578125" style="404" bestFit="1" customWidth="1"/>
    <col min="4966" max="4966" width="27.42578125" style="404" bestFit="1" customWidth="1"/>
    <col min="4967" max="4967" width="21.42578125" style="404" bestFit="1" customWidth="1"/>
    <col min="4968" max="4968" width="23.42578125" style="404" bestFit="1" customWidth="1"/>
    <col min="4969" max="4969" width="20.42578125" style="404" bestFit="1" customWidth="1"/>
    <col min="4970" max="4970" width="17.140625" style="404" bestFit="1" customWidth="1"/>
    <col min="4971" max="4971" width="16.42578125" style="404" customWidth="1"/>
    <col min="4972" max="4972" width="23.42578125" style="404" bestFit="1" customWidth="1"/>
    <col min="4973" max="4973" width="17.42578125" style="404" bestFit="1" customWidth="1"/>
    <col min="4974" max="4985" width="0" style="404" hidden="1" customWidth="1"/>
    <col min="4986" max="4986" width="8.140625" style="404" bestFit="1" customWidth="1"/>
    <col min="4987" max="5120" width="8" style="404"/>
    <col min="5121" max="5121" width="8.85546875" style="404" customWidth="1"/>
    <col min="5122" max="5122" width="10.140625" style="404" customWidth="1"/>
    <col min="5123" max="5123" width="39.42578125" style="404" bestFit="1" customWidth="1"/>
    <col min="5124" max="5125" width="19.42578125" style="404" bestFit="1" customWidth="1"/>
    <col min="5126" max="5126" width="18.5703125" style="404" customWidth="1"/>
    <col min="5127" max="5127" width="16" style="404" customWidth="1"/>
    <col min="5128" max="5128" width="12.85546875" style="404" customWidth="1"/>
    <col min="5129" max="5129" width="17" style="404" bestFit="1" customWidth="1"/>
    <col min="5130" max="5130" width="25.140625" style="404" bestFit="1" customWidth="1"/>
    <col min="5131" max="5131" width="20.42578125" style="404" customWidth="1"/>
    <col min="5132" max="5132" width="18.42578125" style="404" customWidth="1"/>
    <col min="5133" max="5133" width="27.42578125" style="404" customWidth="1"/>
    <col min="5134" max="5134" width="23.42578125" style="404" customWidth="1"/>
    <col min="5135" max="5135" width="15.5703125" style="404" customWidth="1"/>
    <col min="5136" max="5136" width="20.42578125" style="404" customWidth="1"/>
    <col min="5137" max="5137" width="18.42578125" style="404" customWidth="1"/>
    <col min="5138" max="5138" width="15.140625" style="404" customWidth="1"/>
    <col min="5139" max="5139" width="26.85546875" style="404" customWidth="1"/>
    <col min="5140" max="5140" width="16.42578125" style="404" customWidth="1"/>
    <col min="5141" max="5141" width="13.85546875" style="404" customWidth="1"/>
    <col min="5142" max="5142" width="17" style="404" customWidth="1"/>
    <col min="5143" max="5143" width="14.42578125" style="404" customWidth="1"/>
    <col min="5144" max="5144" width="18.42578125" style="404" customWidth="1"/>
    <col min="5145" max="5145" width="22.42578125" style="404" customWidth="1"/>
    <col min="5146" max="5146" width="16.42578125" style="404" customWidth="1"/>
    <col min="5147" max="5147" width="23.42578125" style="404" customWidth="1"/>
    <col min="5148" max="5148" width="20.42578125" style="404" customWidth="1"/>
    <col min="5149" max="5149" width="30.42578125" style="404" customWidth="1"/>
    <col min="5150" max="5152" width="16.42578125" style="404" customWidth="1"/>
    <col min="5153" max="5153" width="15.5703125" style="404" customWidth="1"/>
    <col min="5154" max="5154" width="24.85546875" style="404" customWidth="1"/>
    <col min="5155" max="5155" width="19.5703125" style="404" customWidth="1"/>
    <col min="5156" max="5156" width="16.42578125" style="404" customWidth="1"/>
    <col min="5157" max="5157" width="21.85546875" style="404" customWidth="1"/>
    <col min="5158" max="5158" width="22.42578125" style="404" customWidth="1"/>
    <col min="5159" max="5159" width="22.5703125" style="404" customWidth="1"/>
    <col min="5160" max="5160" width="26.42578125" style="404" customWidth="1"/>
    <col min="5161" max="5161" width="22.42578125" style="404" customWidth="1"/>
    <col min="5162" max="5162" width="31.140625" style="404" customWidth="1"/>
    <col min="5163" max="5163" width="30.42578125" style="404" customWidth="1"/>
    <col min="5164" max="5167" width="22.85546875" style="404" customWidth="1"/>
    <col min="5168" max="5168" width="25.42578125" style="404" customWidth="1"/>
    <col min="5169" max="5169" width="22.42578125" style="404" customWidth="1"/>
    <col min="5170" max="5170" width="14.140625" style="404" customWidth="1"/>
    <col min="5171" max="5171" width="15.42578125" style="404" customWidth="1"/>
    <col min="5172" max="5172" width="17" style="404" customWidth="1"/>
    <col min="5173" max="5173" width="19.42578125" style="404" customWidth="1"/>
    <col min="5174" max="5174" width="18.42578125" style="404" customWidth="1"/>
    <col min="5175" max="5175" width="19" style="404" customWidth="1"/>
    <col min="5176" max="5176" width="16.42578125" style="404" customWidth="1"/>
    <col min="5177" max="5177" width="17" style="404" customWidth="1"/>
    <col min="5178" max="5178" width="15.140625" style="404" bestFit="1" customWidth="1"/>
    <col min="5179" max="5179" width="17.140625" style="404" bestFit="1" customWidth="1"/>
    <col min="5180" max="5180" width="15.42578125" style="404" customWidth="1"/>
    <col min="5181" max="5181" width="17.42578125" style="404" customWidth="1"/>
    <col min="5182" max="5182" width="19.42578125" style="404" customWidth="1"/>
    <col min="5183" max="5184" width="20.42578125" style="404" customWidth="1"/>
    <col min="5185" max="5185" width="22.140625" style="404" customWidth="1"/>
    <col min="5186" max="5186" width="12.42578125" style="404" customWidth="1"/>
    <col min="5187" max="5187" width="12.5703125" style="404" customWidth="1"/>
    <col min="5188" max="5188" width="17.42578125" style="404" customWidth="1"/>
    <col min="5189" max="5189" width="17.42578125" style="404" bestFit="1" customWidth="1"/>
    <col min="5190" max="5190" width="19.42578125" style="404" customWidth="1"/>
    <col min="5191" max="5191" width="18.42578125" style="404" customWidth="1"/>
    <col min="5192" max="5192" width="20.42578125" style="404" customWidth="1"/>
    <col min="5193" max="5193" width="18" style="404" customWidth="1"/>
    <col min="5194" max="5194" width="19.140625" style="404" customWidth="1"/>
    <col min="5195" max="5195" width="22.85546875" style="404" customWidth="1"/>
    <col min="5196" max="5196" width="25.42578125" style="404" customWidth="1"/>
    <col min="5197" max="5197" width="22.42578125" style="404" customWidth="1"/>
    <col min="5198" max="5198" width="17.42578125" style="404" customWidth="1"/>
    <col min="5199" max="5199" width="23.42578125" style="404" customWidth="1"/>
    <col min="5200" max="5200" width="17.140625" style="404" customWidth="1"/>
    <col min="5201" max="5201" width="24.42578125" style="404" customWidth="1"/>
    <col min="5202" max="5202" width="15.42578125" style="404" customWidth="1"/>
    <col min="5203" max="5203" width="25.42578125" style="404" customWidth="1"/>
    <col min="5204" max="5204" width="21.5703125" style="404" customWidth="1"/>
    <col min="5205" max="5205" width="24.140625" style="404" customWidth="1"/>
    <col min="5206" max="5206" width="19.140625" style="404" customWidth="1"/>
    <col min="5207" max="5207" width="15.42578125" style="404" customWidth="1"/>
    <col min="5208" max="5209" width="17.42578125" style="404" customWidth="1"/>
    <col min="5210" max="5210" width="21.42578125" style="404" customWidth="1"/>
    <col min="5211" max="5211" width="14.42578125" style="404" customWidth="1"/>
    <col min="5212" max="5213" width="24.140625" style="404" customWidth="1"/>
    <col min="5214" max="5214" width="14.140625" style="404" customWidth="1"/>
    <col min="5215" max="5215" width="19.42578125" style="404" customWidth="1"/>
    <col min="5216" max="5216" width="14.5703125" style="404" customWidth="1"/>
    <col min="5217" max="5217" width="18" style="404" customWidth="1"/>
    <col min="5218" max="5218" width="27" style="404" bestFit="1" customWidth="1"/>
    <col min="5219" max="5219" width="22.42578125" style="404" bestFit="1" customWidth="1"/>
    <col min="5220" max="5220" width="22.140625" style="404" bestFit="1" customWidth="1"/>
    <col min="5221" max="5221" width="16.42578125" style="404" bestFit="1" customWidth="1"/>
    <col min="5222" max="5222" width="27.42578125" style="404" bestFit="1" customWidth="1"/>
    <col min="5223" max="5223" width="21.42578125" style="404" bestFit="1" customWidth="1"/>
    <col min="5224" max="5224" width="23.42578125" style="404" bestFit="1" customWidth="1"/>
    <col min="5225" max="5225" width="20.42578125" style="404" bestFit="1" customWidth="1"/>
    <col min="5226" max="5226" width="17.140625" style="404" bestFit="1" customWidth="1"/>
    <col min="5227" max="5227" width="16.42578125" style="404" customWidth="1"/>
    <col min="5228" max="5228" width="23.42578125" style="404" bestFit="1" customWidth="1"/>
    <col min="5229" max="5229" width="17.42578125" style="404" bestFit="1" customWidth="1"/>
    <col min="5230" max="5241" width="0" style="404" hidden="1" customWidth="1"/>
    <col min="5242" max="5242" width="8.140625" style="404" bestFit="1" customWidth="1"/>
    <col min="5243" max="5376" width="8" style="404"/>
    <col min="5377" max="5377" width="8.85546875" style="404" customWidth="1"/>
    <col min="5378" max="5378" width="10.140625" style="404" customWidth="1"/>
    <col min="5379" max="5379" width="39.42578125" style="404" bestFit="1" customWidth="1"/>
    <col min="5380" max="5381" width="19.42578125" style="404" bestFit="1" customWidth="1"/>
    <col min="5382" max="5382" width="18.5703125" style="404" customWidth="1"/>
    <col min="5383" max="5383" width="16" style="404" customWidth="1"/>
    <col min="5384" max="5384" width="12.85546875" style="404" customWidth="1"/>
    <col min="5385" max="5385" width="17" style="404" bestFit="1" customWidth="1"/>
    <col min="5386" max="5386" width="25.140625" style="404" bestFit="1" customWidth="1"/>
    <col min="5387" max="5387" width="20.42578125" style="404" customWidth="1"/>
    <col min="5388" max="5388" width="18.42578125" style="404" customWidth="1"/>
    <col min="5389" max="5389" width="27.42578125" style="404" customWidth="1"/>
    <col min="5390" max="5390" width="23.42578125" style="404" customWidth="1"/>
    <col min="5391" max="5391" width="15.5703125" style="404" customWidth="1"/>
    <col min="5392" max="5392" width="20.42578125" style="404" customWidth="1"/>
    <col min="5393" max="5393" width="18.42578125" style="404" customWidth="1"/>
    <col min="5394" max="5394" width="15.140625" style="404" customWidth="1"/>
    <col min="5395" max="5395" width="26.85546875" style="404" customWidth="1"/>
    <col min="5396" max="5396" width="16.42578125" style="404" customWidth="1"/>
    <col min="5397" max="5397" width="13.85546875" style="404" customWidth="1"/>
    <col min="5398" max="5398" width="17" style="404" customWidth="1"/>
    <col min="5399" max="5399" width="14.42578125" style="404" customWidth="1"/>
    <col min="5400" max="5400" width="18.42578125" style="404" customWidth="1"/>
    <col min="5401" max="5401" width="22.42578125" style="404" customWidth="1"/>
    <col min="5402" max="5402" width="16.42578125" style="404" customWidth="1"/>
    <col min="5403" max="5403" width="23.42578125" style="404" customWidth="1"/>
    <col min="5404" max="5404" width="20.42578125" style="404" customWidth="1"/>
    <col min="5405" max="5405" width="30.42578125" style="404" customWidth="1"/>
    <col min="5406" max="5408" width="16.42578125" style="404" customWidth="1"/>
    <col min="5409" max="5409" width="15.5703125" style="404" customWidth="1"/>
    <col min="5410" max="5410" width="24.85546875" style="404" customWidth="1"/>
    <col min="5411" max="5411" width="19.5703125" style="404" customWidth="1"/>
    <col min="5412" max="5412" width="16.42578125" style="404" customWidth="1"/>
    <col min="5413" max="5413" width="21.85546875" style="404" customWidth="1"/>
    <col min="5414" max="5414" width="22.42578125" style="404" customWidth="1"/>
    <col min="5415" max="5415" width="22.5703125" style="404" customWidth="1"/>
    <col min="5416" max="5416" width="26.42578125" style="404" customWidth="1"/>
    <col min="5417" max="5417" width="22.42578125" style="404" customWidth="1"/>
    <col min="5418" max="5418" width="31.140625" style="404" customWidth="1"/>
    <col min="5419" max="5419" width="30.42578125" style="404" customWidth="1"/>
    <col min="5420" max="5423" width="22.85546875" style="404" customWidth="1"/>
    <col min="5424" max="5424" width="25.42578125" style="404" customWidth="1"/>
    <col min="5425" max="5425" width="22.42578125" style="404" customWidth="1"/>
    <col min="5426" max="5426" width="14.140625" style="404" customWidth="1"/>
    <col min="5427" max="5427" width="15.42578125" style="404" customWidth="1"/>
    <col min="5428" max="5428" width="17" style="404" customWidth="1"/>
    <col min="5429" max="5429" width="19.42578125" style="404" customWidth="1"/>
    <col min="5430" max="5430" width="18.42578125" style="404" customWidth="1"/>
    <col min="5431" max="5431" width="19" style="404" customWidth="1"/>
    <col min="5432" max="5432" width="16.42578125" style="404" customWidth="1"/>
    <col min="5433" max="5433" width="17" style="404" customWidth="1"/>
    <col min="5434" max="5434" width="15.140625" style="404" bestFit="1" customWidth="1"/>
    <col min="5435" max="5435" width="17.140625" style="404" bestFit="1" customWidth="1"/>
    <col min="5436" max="5436" width="15.42578125" style="404" customWidth="1"/>
    <col min="5437" max="5437" width="17.42578125" style="404" customWidth="1"/>
    <col min="5438" max="5438" width="19.42578125" style="404" customWidth="1"/>
    <col min="5439" max="5440" width="20.42578125" style="404" customWidth="1"/>
    <col min="5441" max="5441" width="22.140625" style="404" customWidth="1"/>
    <col min="5442" max="5442" width="12.42578125" style="404" customWidth="1"/>
    <col min="5443" max="5443" width="12.5703125" style="404" customWidth="1"/>
    <col min="5444" max="5444" width="17.42578125" style="404" customWidth="1"/>
    <col min="5445" max="5445" width="17.42578125" style="404" bestFit="1" customWidth="1"/>
    <col min="5446" max="5446" width="19.42578125" style="404" customWidth="1"/>
    <col min="5447" max="5447" width="18.42578125" style="404" customWidth="1"/>
    <col min="5448" max="5448" width="20.42578125" style="404" customWidth="1"/>
    <col min="5449" max="5449" width="18" style="404" customWidth="1"/>
    <col min="5450" max="5450" width="19.140625" style="404" customWidth="1"/>
    <col min="5451" max="5451" width="22.85546875" style="404" customWidth="1"/>
    <col min="5452" max="5452" width="25.42578125" style="404" customWidth="1"/>
    <col min="5453" max="5453" width="22.42578125" style="404" customWidth="1"/>
    <col min="5454" max="5454" width="17.42578125" style="404" customWidth="1"/>
    <col min="5455" max="5455" width="23.42578125" style="404" customWidth="1"/>
    <col min="5456" max="5456" width="17.140625" style="404" customWidth="1"/>
    <col min="5457" max="5457" width="24.42578125" style="404" customWidth="1"/>
    <col min="5458" max="5458" width="15.42578125" style="404" customWidth="1"/>
    <col min="5459" max="5459" width="25.42578125" style="404" customWidth="1"/>
    <col min="5460" max="5460" width="21.5703125" style="404" customWidth="1"/>
    <col min="5461" max="5461" width="24.140625" style="404" customWidth="1"/>
    <col min="5462" max="5462" width="19.140625" style="404" customWidth="1"/>
    <col min="5463" max="5463" width="15.42578125" style="404" customWidth="1"/>
    <col min="5464" max="5465" width="17.42578125" style="404" customWidth="1"/>
    <col min="5466" max="5466" width="21.42578125" style="404" customWidth="1"/>
    <col min="5467" max="5467" width="14.42578125" style="404" customWidth="1"/>
    <col min="5468" max="5469" width="24.140625" style="404" customWidth="1"/>
    <col min="5470" max="5470" width="14.140625" style="404" customWidth="1"/>
    <col min="5471" max="5471" width="19.42578125" style="404" customWidth="1"/>
    <col min="5472" max="5472" width="14.5703125" style="404" customWidth="1"/>
    <col min="5473" max="5473" width="18" style="404" customWidth="1"/>
    <col min="5474" max="5474" width="27" style="404" bestFit="1" customWidth="1"/>
    <col min="5475" max="5475" width="22.42578125" style="404" bestFit="1" customWidth="1"/>
    <col min="5476" max="5476" width="22.140625" style="404" bestFit="1" customWidth="1"/>
    <col min="5477" max="5477" width="16.42578125" style="404" bestFit="1" customWidth="1"/>
    <col min="5478" max="5478" width="27.42578125" style="404" bestFit="1" customWidth="1"/>
    <col min="5479" max="5479" width="21.42578125" style="404" bestFit="1" customWidth="1"/>
    <col min="5480" max="5480" width="23.42578125" style="404" bestFit="1" customWidth="1"/>
    <col min="5481" max="5481" width="20.42578125" style="404" bestFit="1" customWidth="1"/>
    <col min="5482" max="5482" width="17.140625" style="404" bestFit="1" customWidth="1"/>
    <col min="5483" max="5483" width="16.42578125" style="404" customWidth="1"/>
    <col min="5484" max="5484" width="23.42578125" style="404" bestFit="1" customWidth="1"/>
    <col min="5485" max="5485" width="17.42578125" style="404" bestFit="1" customWidth="1"/>
    <col min="5486" max="5497" width="0" style="404" hidden="1" customWidth="1"/>
    <col min="5498" max="5498" width="8.140625" style="404" bestFit="1" customWidth="1"/>
    <col min="5499" max="5632" width="8" style="404"/>
    <col min="5633" max="5633" width="8.85546875" style="404" customWidth="1"/>
    <col min="5634" max="5634" width="10.140625" style="404" customWidth="1"/>
    <col min="5635" max="5635" width="39.42578125" style="404" bestFit="1" customWidth="1"/>
    <col min="5636" max="5637" width="19.42578125" style="404" bestFit="1" customWidth="1"/>
    <col min="5638" max="5638" width="18.5703125" style="404" customWidth="1"/>
    <col min="5639" max="5639" width="16" style="404" customWidth="1"/>
    <col min="5640" max="5640" width="12.85546875" style="404" customWidth="1"/>
    <col min="5641" max="5641" width="17" style="404" bestFit="1" customWidth="1"/>
    <col min="5642" max="5642" width="25.140625" style="404" bestFit="1" customWidth="1"/>
    <col min="5643" max="5643" width="20.42578125" style="404" customWidth="1"/>
    <col min="5644" max="5644" width="18.42578125" style="404" customWidth="1"/>
    <col min="5645" max="5645" width="27.42578125" style="404" customWidth="1"/>
    <col min="5646" max="5646" width="23.42578125" style="404" customWidth="1"/>
    <col min="5647" max="5647" width="15.5703125" style="404" customWidth="1"/>
    <col min="5648" max="5648" width="20.42578125" style="404" customWidth="1"/>
    <col min="5649" max="5649" width="18.42578125" style="404" customWidth="1"/>
    <col min="5650" max="5650" width="15.140625" style="404" customWidth="1"/>
    <col min="5651" max="5651" width="26.85546875" style="404" customWidth="1"/>
    <col min="5652" max="5652" width="16.42578125" style="404" customWidth="1"/>
    <col min="5653" max="5653" width="13.85546875" style="404" customWidth="1"/>
    <col min="5654" max="5654" width="17" style="404" customWidth="1"/>
    <col min="5655" max="5655" width="14.42578125" style="404" customWidth="1"/>
    <col min="5656" max="5656" width="18.42578125" style="404" customWidth="1"/>
    <col min="5657" max="5657" width="22.42578125" style="404" customWidth="1"/>
    <col min="5658" max="5658" width="16.42578125" style="404" customWidth="1"/>
    <col min="5659" max="5659" width="23.42578125" style="404" customWidth="1"/>
    <col min="5660" max="5660" width="20.42578125" style="404" customWidth="1"/>
    <col min="5661" max="5661" width="30.42578125" style="404" customWidth="1"/>
    <col min="5662" max="5664" width="16.42578125" style="404" customWidth="1"/>
    <col min="5665" max="5665" width="15.5703125" style="404" customWidth="1"/>
    <col min="5666" max="5666" width="24.85546875" style="404" customWidth="1"/>
    <col min="5667" max="5667" width="19.5703125" style="404" customWidth="1"/>
    <col min="5668" max="5668" width="16.42578125" style="404" customWidth="1"/>
    <col min="5669" max="5669" width="21.85546875" style="404" customWidth="1"/>
    <col min="5670" max="5670" width="22.42578125" style="404" customWidth="1"/>
    <col min="5671" max="5671" width="22.5703125" style="404" customWidth="1"/>
    <col min="5672" max="5672" width="26.42578125" style="404" customWidth="1"/>
    <col min="5673" max="5673" width="22.42578125" style="404" customWidth="1"/>
    <col min="5674" max="5674" width="31.140625" style="404" customWidth="1"/>
    <col min="5675" max="5675" width="30.42578125" style="404" customWidth="1"/>
    <col min="5676" max="5679" width="22.85546875" style="404" customWidth="1"/>
    <col min="5680" max="5680" width="25.42578125" style="404" customWidth="1"/>
    <col min="5681" max="5681" width="22.42578125" style="404" customWidth="1"/>
    <col min="5682" max="5682" width="14.140625" style="404" customWidth="1"/>
    <col min="5683" max="5683" width="15.42578125" style="404" customWidth="1"/>
    <col min="5684" max="5684" width="17" style="404" customWidth="1"/>
    <col min="5685" max="5685" width="19.42578125" style="404" customWidth="1"/>
    <col min="5686" max="5686" width="18.42578125" style="404" customWidth="1"/>
    <col min="5687" max="5687" width="19" style="404" customWidth="1"/>
    <col min="5688" max="5688" width="16.42578125" style="404" customWidth="1"/>
    <col min="5689" max="5689" width="17" style="404" customWidth="1"/>
    <col min="5690" max="5690" width="15.140625" style="404" bestFit="1" customWidth="1"/>
    <col min="5691" max="5691" width="17.140625" style="404" bestFit="1" customWidth="1"/>
    <col min="5692" max="5692" width="15.42578125" style="404" customWidth="1"/>
    <col min="5693" max="5693" width="17.42578125" style="404" customWidth="1"/>
    <col min="5694" max="5694" width="19.42578125" style="404" customWidth="1"/>
    <col min="5695" max="5696" width="20.42578125" style="404" customWidth="1"/>
    <col min="5697" max="5697" width="22.140625" style="404" customWidth="1"/>
    <col min="5698" max="5698" width="12.42578125" style="404" customWidth="1"/>
    <col min="5699" max="5699" width="12.5703125" style="404" customWidth="1"/>
    <col min="5700" max="5700" width="17.42578125" style="404" customWidth="1"/>
    <col min="5701" max="5701" width="17.42578125" style="404" bestFit="1" customWidth="1"/>
    <col min="5702" max="5702" width="19.42578125" style="404" customWidth="1"/>
    <col min="5703" max="5703" width="18.42578125" style="404" customWidth="1"/>
    <col min="5704" max="5704" width="20.42578125" style="404" customWidth="1"/>
    <col min="5705" max="5705" width="18" style="404" customWidth="1"/>
    <col min="5706" max="5706" width="19.140625" style="404" customWidth="1"/>
    <col min="5707" max="5707" width="22.85546875" style="404" customWidth="1"/>
    <col min="5708" max="5708" width="25.42578125" style="404" customWidth="1"/>
    <col min="5709" max="5709" width="22.42578125" style="404" customWidth="1"/>
    <col min="5710" max="5710" width="17.42578125" style="404" customWidth="1"/>
    <col min="5711" max="5711" width="23.42578125" style="404" customWidth="1"/>
    <col min="5712" max="5712" width="17.140625" style="404" customWidth="1"/>
    <col min="5713" max="5713" width="24.42578125" style="404" customWidth="1"/>
    <col min="5714" max="5714" width="15.42578125" style="404" customWidth="1"/>
    <col min="5715" max="5715" width="25.42578125" style="404" customWidth="1"/>
    <col min="5716" max="5716" width="21.5703125" style="404" customWidth="1"/>
    <col min="5717" max="5717" width="24.140625" style="404" customWidth="1"/>
    <col min="5718" max="5718" width="19.140625" style="404" customWidth="1"/>
    <col min="5719" max="5719" width="15.42578125" style="404" customWidth="1"/>
    <col min="5720" max="5721" width="17.42578125" style="404" customWidth="1"/>
    <col min="5722" max="5722" width="21.42578125" style="404" customWidth="1"/>
    <col min="5723" max="5723" width="14.42578125" style="404" customWidth="1"/>
    <col min="5724" max="5725" width="24.140625" style="404" customWidth="1"/>
    <col min="5726" max="5726" width="14.140625" style="404" customWidth="1"/>
    <col min="5727" max="5727" width="19.42578125" style="404" customWidth="1"/>
    <col min="5728" max="5728" width="14.5703125" style="404" customWidth="1"/>
    <col min="5729" max="5729" width="18" style="404" customWidth="1"/>
    <col min="5730" max="5730" width="27" style="404" bestFit="1" customWidth="1"/>
    <col min="5731" max="5731" width="22.42578125" style="404" bestFit="1" customWidth="1"/>
    <col min="5732" max="5732" width="22.140625" style="404" bestFit="1" customWidth="1"/>
    <col min="5733" max="5733" width="16.42578125" style="404" bestFit="1" customWidth="1"/>
    <col min="5734" max="5734" width="27.42578125" style="404" bestFit="1" customWidth="1"/>
    <col min="5735" max="5735" width="21.42578125" style="404" bestFit="1" customWidth="1"/>
    <col min="5736" max="5736" width="23.42578125" style="404" bestFit="1" customWidth="1"/>
    <col min="5737" max="5737" width="20.42578125" style="404" bestFit="1" customWidth="1"/>
    <col min="5738" max="5738" width="17.140625" style="404" bestFit="1" customWidth="1"/>
    <col min="5739" max="5739" width="16.42578125" style="404" customWidth="1"/>
    <col min="5740" max="5740" width="23.42578125" style="404" bestFit="1" customWidth="1"/>
    <col min="5741" max="5741" width="17.42578125" style="404" bestFit="1" customWidth="1"/>
    <col min="5742" max="5753" width="0" style="404" hidden="1" customWidth="1"/>
    <col min="5754" max="5754" width="8.140625" style="404" bestFit="1" customWidth="1"/>
    <col min="5755" max="5888" width="8" style="404"/>
    <col min="5889" max="5889" width="8.85546875" style="404" customWidth="1"/>
    <col min="5890" max="5890" width="10.140625" style="404" customWidth="1"/>
    <col min="5891" max="5891" width="39.42578125" style="404" bestFit="1" customWidth="1"/>
    <col min="5892" max="5893" width="19.42578125" style="404" bestFit="1" customWidth="1"/>
    <col min="5894" max="5894" width="18.5703125" style="404" customWidth="1"/>
    <col min="5895" max="5895" width="16" style="404" customWidth="1"/>
    <col min="5896" max="5896" width="12.85546875" style="404" customWidth="1"/>
    <col min="5897" max="5897" width="17" style="404" bestFit="1" customWidth="1"/>
    <col min="5898" max="5898" width="25.140625" style="404" bestFit="1" customWidth="1"/>
    <col min="5899" max="5899" width="20.42578125" style="404" customWidth="1"/>
    <col min="5900" max="5900" width="18.42578125" style="404" customWidth="1"/>
    <col min="5901" max="5901" width="27.42578125" style="404" customWidth="1"/>
    <col min="5902" max="5902" width="23.42578125" style="404" customWidth="1"/>
    <col min="5903" max="5903" width="15.5703125" style="404" customWidth="1"/>
    <col min="5904" max="5904" width="20.42578125" style="404" customWidth="1"/>
    <col min="5905" max="5905" width="18.42578125" style="404" customWidth="1"/>
    <col min="5906" max="5906" width="15.140625" style="404" customWidth="1"/>
    <col min="5907" max="5907" width="26.85546875" style="404" customWidth="1"/>
    <col min="5908" max="5908" width="16.42578125" style="404" customWidth="1"/>
    <col min="5909" max="5909" width="13.85546875" style="404" customWidth="1"/>
    <col min="5910" max="5910" width="17" style="404" customWidth="1"/>
    <col min="5911" max="5911" width="14.42578125" style="404" customWidth="1"/>
    <col min="5912" max="5912" width="18.42578125" style="404" customWidth="1"/>
    <col min="5913" max="5913" width="22.42578125" style="404" customWidth="1"/>
    <col min="5914" max="5914" width="16.42578125" style="404" customWidth="1"/>
    <col min="5915" max="5915" width="23.42578125" style="404" customWidth="1"/>
    <col min="5916" max="5916" width="20.42578125" style="404" customWidth="1"/>
    <col min="5917" max="5917" width="30.42578125" style="404" customWidth="1"/>
    <col min="5918" max="5920" width="16.42578125" style="404" customWidth="1"/>
    <col min="5921" max="5921" width="15.5703125" style="404" customWidth="1"/>
    <col min="5922" max="5922" width="24.85546875" style="404" customWidth="1"/>
    <col min="5923" max="5923" width="19.5703125" style="404" customWidth="1"/>
    <col min="5924" max="5924" width="16.42578125" style="404" customWidth="1"/>
    <col min="5925" max="5925" width="21.85546875" style="404" customWidth="1"/>
    <col min="5926" max="5926" width="22.42578125" style="404" customWidth="1"/>
    <col min="5927" max="5927" width="22.5703125" style="404" customWidth="1"/>
    <col min="5928" max="5928" width="26.42578125" style="404" customWidth="1"/>
    <col min="5929" max="5929" width="22.42578125" style="404" customWidth="1"/>
    <col min="5930" max="5930" width="31.140625" style="404" customWidth="1"/>
    <col min="5931" max="5931" width="30.42578125" style="404" customWidth="1"/>
    <col min="5932" max="5935" width="22.85546875" style="404" customWidth="1"/>
    <col min="5936" max="5936" width="25.42578125" style="404" customWidth="1"/>
    <col min="5937" max="5937" width="22.42578125" style="404" customWidth="1"/>
    <col min="5938" max="5938" width="14.140625" style="404" customWidth="1"/>
    <col min="5939" max="5939" width="15.42578125" style="404" customWidth="1"/>
    <col min="5940" max="5940" width="17" style="404" customWidth="1"/>
    <col min="5941" max="5941" width="19.42578125" style="404" customWidth="1"/>
    <col min="5942" max="5942" width="18.42578125" style="404" customWidth="1"/>
    <col min="5943" max="5943" width="19" style="404" customWidth="1"/>
    <col min="5944" max="5944" width="16.42578125" style="404" customWidth="1"/>
    <col min="5945" max="5945" width="17" style="404" customWidth="1"/>
    <col min="5946" max="5946" width="15.140625" style="404" bestFit="1" customWidth="1"/>
    <col min="5947" max="5947" width="17.140625" style="404" bestFit="1" customWidth="1"/>
    <col min="5948" max="5948" width="15.42578125" style="404" customWidth="1"/>
    <col min="5949" max="5949" width="17.42578125" style="404" customWidth="1"/>
    <col min="5950" max="5950" width="19.42578125" style="404" customWidth="1"/>
    <col min="5951" max="5952" width="20.42578125" style="404" customWidth="1"/>
    <col min="5953" max="5953" width="22.140625" style="404" customWidth="1"/>
    <col min="5954" max="5954" width="12.42578125" style="404" customWidth="1"/>
    <col min="5955" max="5955" width="12.5703125" style="404" customWidth="1"/>
    <col min="5956" max="5956" width="17.42578125" style="404" customWidth="1"/>
    <col min="5957" max="5957" width="17.42578125" style="404" bestFit="1" customWidth="1"/>
    <col min="5958" max="5958" width="19.42578125" style="404" customWidth="1"/>
    <col min="5959" max="5959" width="18.42578125" style="404" customWidth="1"/>
    <col min="5960" max="5960" width="20.42578125" style="404" customWidth="1"/>
    <col min="5961" max="5961" width="18" style="404" customWidth="1"/>
    <col min="5962" max="5962" width="19.140625" style="404" customWidth="1"/>
    <col min="5963" max="5963" width="22.85546875" style="404" customWidth="1"/>
    <col min="5964" max="5964" width="25.42578125" style="404" customWidth="1"/>
    <col min="5965" max="5965" width="22.42578125" style="404" customWidth="1"/>
    <col min="5966" max="5966" width="17.42578125" style="404" customWidth="1"/>
    <col min="5967" max="5967" width="23.42578125" style="404" customWidth="1"/>
    <col min="5968" max="5968" width="17.140625" style="404" customWidth="1"/>
    <col min="5969" max="5969" width="24.42578125" style="404" customWidth="1"/>
    <col min="5970" max="5970" width="15.42578125" style="404" customWidth="1"/>
    <col min="5971" max="5971" width="25.42578125" style="404" customWidth="1"/>
    <col min="5972" max="5972" width="21.5703125" style="404" customWidth="1"/>
    <col min="5973" max="5973" width="24.140625" style="404" customWidth="1"/>
    <col min="5974" max="5974" width="19.140625" style="404" customWidth="1"/>
    <col min="5975" max="5975" width="15.42578125" style="404" customWidth="1"/>
    <col min="5976" max="5977" width="17.42578125" style="404" customWidth="1"/>
    <col min="5978" max="5978" width="21.42578125" style="404" customWidth="1"/>
    <col min="5979" max="5979" width="14.42578125" style="404" customWidth="1"/>
    <col min="5980" max="5981" width="24.140625" style="404" customWidth="1"/>
    <col min="5982" max="5982" width="14.140625" style="404" customWidth="1"/>
    <col min="5983" max="5983" width="19.42578125" style="404" customWidth="1"/>
    <col min="5984" max="5984" width="14.5703125" style="404" customWidth="1"/>
    <col min="5985" max="5985" width="18" style="404" customWidth="1"/>
    <col min="5986" max="5986" width="27" style="404" bestFit="1" customWidth="1"/>
    <col min="5987" max="5987" width="22.42578125" style="404" bestFit="1" customWidth="1"/>
    <col min="5988" max="5988" width="22.140625" style="404" bestFit="1" customWidth="1"/>
    <col min="5989" max="5989" width="16.42578125" style="404" bestFit="1" customWidth="1"/>
    <col min="5990" max="5990" width="27.42578125" style="404" bestFit="1" customWidth="1"/>
    <col min="5991" max="5991" width="21.42578125" style="404" bestFit="1" customWidth="1"/>
    <col min="5992" max="5992" width="23.42578125" style="404" bestFit="1" customWidth="1"/>
    <col min="5993" max="5993" width="20.42578125" style="404" bestFit="1" customWidth="1"/>
    <col min="5994" max="5994" width="17.140625" style="404" bestFit="1" customWidth="1"/>
    <col min="5995" max="5995" width="16.42578125" style="404" customWidth="1"/>
    <col min="5996" max="5996" width="23.42578125" style="404" bestFit="1" customWidth="1"/>
    <col min="5997" max="5997" width="17.42578125" style="404" bestFit="1" customWidth="1"/>
    <col min="5998" max="6009" width="0" style="404" hidden="1" customWidth="1"/>
    <col min="6010" max="6010" width="8.140625" style="404" bestFit="1" customWidth="1"/>
    <col min="6011" max="6144" width="8" style="404"/>
    <col min="6145" max="6145" width="8.85546875" style="404" customWidth="1"/>
    <col min="6146" max="6146" width="10.140625" style="404" customWidth="1"/>
    <col min="6147" max="6147" width="39.42578125" style="404" bestFit="1" customWidth="1"/>
    <col min="6148" max="6149" width="19.42578125" style="404" bestFit="1" customWidth="1"/>
    <col min="6150" max="6150" width="18.5703125" style="404" customWidth="1"/>
    <col min="6151" max="6151" width="16" style="404" customWidth="1"/>
    <col min="6152" max="6152" width="12.85546875" style="404" customWidth="1"/>
    <col min="6153" max="6153" width="17" style="404" bestFit="1" customWidth="1"/>
    <col min="6154" max="6154" width="25.140625" style="404" bestFit="1" customWidth="1"/>
    <col min="6155" max="6155" width="20.42578125" style="404" customWidth="1"/>
    <col min="6156" max="6156" width="18.42578125" style="404" customWidth="1"/>
    <col min="6157" max="6157" width="27.42578125" style="404" customWidth="1"/>
    <col min="6158" max="6158" width="23.42578125" style="404" customWidth="1"/>
    <col min="6159" max="6159" width="15.5703125" style="404" customWidth="1"/>
    <col min="6160" max="6160" width="20.42578125" style="404" customWidth="1"/>
    <col min="6161" max="6161" width="18.42578125" style="404" customWidth="1"/>
    <col min="6162" max="6162" width="15.140625" style="404" customWidth="1"/>
    <col min="6163" max="6163" width="26.85546875" style="404" customWidth="1"/>
    <col min="6164" max="6164" width="16.42578125" style="404" customWidth="1"/>
    <col min="6165" max="6165" width="13.85546875" style="404" customWidth="1"/>
    <col min="6166" max="6166" width="17" style="404" customWidth="1"/>
    <col min="6167" max="6167" width="14.42578125" style="404" customWidth="1"/>
    <col min="6168" max="6168" width="18.42578125" style="404" customWidth="1"/>
    <col min="6169" max="6169" width="22.42578125" style="404" customWidth="1"/>
    <col min="6170" max="6170" width="16.42578125" style="404" customWidth="1"/>
    <col min="6171" max="6171" width="23.42578125" style="404" customWidth="1"/>
    <col min="6172" max="6172" width="20.42578125" style="404" customWidth="1"/>
    <col min="6173" max="6173" width="30.42578125" style="404" customWidth="1"/>
    <col min="6174" max="6176" width="16.42578125" style="404" customWidth="1"/>
    <col min="6177" max="6177" width="15.5703125" style="404" customWidth="1"/>
    <col min="6178" max="6178" width="24.85546875" style="404" customWidth="1"/>
    <col min="6179" max="6179" width="19.5703125" style="404" customWidth="1"/>
    <col min="6180" max="6180" width="16.42578125" style="404" customWidth="1"/>
    <col min="6181" max="6181" width="21.85546875" style="404" customWidth="1"/>
    <col min="6182" max="6182" width="22.42578125" style="404" customWidth="1"/>
    <col min="6183" max="6183" width="22.5703125" style="404" customWidth="1"/>
    <col min="6184" max="6184" width="26.42578125" style="404" customWidth="1"/>
    <col min="6185" max="6185" width="22.42578125" style="404" customWidth="1"/>
    <col min="6186" max="6186" width="31.140625" style="404" customWidth="1"/>
    <col min="6187" max="6187" width="30.42578125" style="404" customWidth="1"/>
    <col min="6188" max="6191" width="22.85546875" style="404" customWidth="1"/>
    <col min="6192" max="6192" width="25.42578125" style="404" customWidth="1"/>
    <col min="6193" max="6193" width="22.42578125" style="404" customWidth="1"/>
    <col min="6194" max="6194" width="14.140625" style="404" customWidth="1"/>
    <col min="6195" max="6195" width="15.42578125" style="404" customWidth="1"/>
    <col min="6196" max="6196" width="17" style="404" customWidth="1"/>
    <col min="6197" max="6197" width="19.42578125" style="404" customWidth="1"/>
    <col min="6198" max="6198" width="18.42578125" style="404" customWidth="1"/>
    <col min="6199" max="6199" width="19" style="404" customWidth="1"/>
    <col min="6200" max="6200" width="16.42578125" style="404" customWidth="1"/>
    <col min="6201" max="6201" width="17" style="404" customWidth="1"/>
    <col min="6202" max="6202" width="15.140625" style="404" bestFit="1" customWidth="1"/>
    <col min="6203" max="6203" width="17.140625" style="404" bestFit="1" customWidth="1"/>
    <col min="6204" max="6204" width="15.42578125" style="404" customWidth="1"/>
    <col min="6205" max="6205" width="17.42578125" style="404" customWidth="1"/>
    <col min="6206" max="6206" width="19.42578125" style="404" customWidth="1"/>
    <col min="6207" max="6208" width="20.42578125" style="404" customWidth="1"/>
    <col min="6209" max="6209" width="22.140625" style="404" customWidth="1"/>
    <col min="6210" max="6210" width="12.42578125" style="404" customWidth="1"/>
    <col min="6211" max="6211" width="12.5703125" style="404" customWidth="1"/>
    <col min="6212" max="6212" width="17.42578125" style="404" customWidth="1"/>
    <col min="6213" max="6213" width="17.42578125" style="404" bestFit="1" customWidth="1"/>
    <col min="6214" max="6214" width="19.42578125" style="404" customWidth="1"/>
    <col min="6215" max="6215" width="18.42578125" style="404" customWidth="1"/>
    <col min="6216" max="6216" width="20.42578125" style="404" customWidth="1"/>
    <col min="6217" max="6217" width="18" style="404" customWidth="1"/>
    <col min="6218" max="6218" width="19.140625" style="404" customWidth="1"/>
    <col min="6219" max="6219" width="22.85546875" style="404" customWidth="1"/>
    <col min="6220" max="6220" width="25.42578125" style="404" customWidth="1"/>
    <col min="6221" max="6221" width="22.42578125" style="404" customWidth="1"/>
    <col min="6222" max="6222" width="17.42578125" style="404" customWidth="1"/>
    <col min="6223" max="6223" width="23.42578125" style="404" customWidth="1"/>
    <col min="6224" max="6224" width="17.140625" style="404" customWidth="1"/>
    <col min="6225" max="6225" width="24.42578125" style="404" customWidth="1"/>
    <col min="6226" max="6226" width="15.42578125" style="404" customWidth="1"/>
    <col min="6227" max="6227" width="25.42578125" style="404" customWidth="1"/>
    <col min="6228" max="6228" width="21.5703125" style="404" customWidth="1"/>
    <col min="6229" max="6229" width="24.140625" style="404" customWidth="1"/>
    <col min="6230" max="6230" width="19.140625" style="404" customWidth="1"/>
    <col min="6231" max="6231" width="15.42578125" style="404" customWidth="1"/>
    <col min="6232" max="6233" width="17.42578125" style="404" customWidth="1"/>
    <col min="6234" max="6234" width="21.42578125" style="404" customWidth="1"/>
    <col min="6235" max="6235" width="14.42578125" style="404" customWidth="1"/>
    <col min="6236" max="6237" width="24.140625" style="404" customWidth="1"/>
    <col min="6238" max="6238" width="14.140625" style="404" customWidth="1"/>
    <col min="6239" max="6239" width="19.42578125" style="404" customWidth="1"/>
    <col min="6240" max="6240" width="14.5703125" style="404" customWidth="1"/>
    <col min="6241" max="6241" width="18" style="404" customWidth="1"/>
    <col min="6242" max="6242" width="27" style="404" bestFit="1" customWidth="1"/>
    <col min="6243" max="6243" width="22.42578125" style="404" bestFit="1" customWidth="1"/>
    <col min="6244" max="6244" width="22.140625" style="404" bestFit="1" customWidth="1"/>
    <col min="6245" max="6245" width="16.42578125" style="404" bestFit="1" customWidth="1"/>
    <col min="6246" max="6246" width="27.42578125" style="404" bestFit="1" customWidth="1"/>
    <col min="6247" max="6247" width="21.42578125" style="404" bestFit="1" customWidth="1"/>
    <col min="6248" max="6248" width="23.42578125" style="404" bestFit="1" customWidth="1"/>
    <col min="6249" max="6249" width="20.42578125" style="404" bestFit="1" customWidth="1"/>
    <col min="6250" max="6250" width="17.140625" style="404" bestFit="1" customWidth="1"/>
    <col min="6251" max="6251" width="16.42578125" style="404" customWidth="1"/>
    <col min="6252" max="6252" width="23.42578125" style="404" bestFit="1" customWidth="1"/>
    <col min="6253" max="6253" width="17.42578125" style="404" bestFit="1" customWidth="1"/>
    <col min="6254" max="6265" width="0" style="404" hidden="1" customWidth="1"/>
    <col min="6266" max="6266" width="8.140625" style="404" bestFit="1" customWidth="1"/>
    <col min="6267" max="6400" width="8" style="404"/>
    <col min="6401" max="6401" width="8.85546875" style="404" customWidth="1"/>
    <col min="6402" max="6402" width="10.140625" style="404" customWidth="1"/>
    <col min="6403" max="6403" width="39.42578125" style="404" bestFit="1" customWidth="1"/>
    <col min="6404" max="6405" width="19.42578125" style="404" bestFit="1" customWidth="1"/>
    <col min="6406" max="6406" width="18.5703125" style="404" customWidth="1"/>
    <col min="6407" max="6407" width="16" style="404" customWidth="1"/>
    <col min="6408" max="6408" width="12.85546875" style="404" customWidth="1"/>
    <col min="6409" max="6409" width="17" style="404" bestFit="1" customWidth="1"/>
    <col min="6410" max="6410" width="25.140625" style="404" bestFit="1" customWidth="1"/>
    <col min="6411" max="6411" width="20.42578125" style="404" customWidth="1"/>
    <col min="6412" max="6412" width="18.42578125" style="404" customWidth="1"/>
    <col min="6413" max="6413" width="27.42578125" style="404" customWidth="1"/>
    <col min="6414" max="6414" width="23.42578125" style="404" customWidth="1"/>
    <col min="6415" max="6415" width="15.5703125" style="404" customWidth="1"/>
    <col min="6416" max="6416" width="20.42578125" style="404" customWidth="1"/>
    <col min="6417" max="6417" width="18.42578125" style="404" customWidth="1"/>
    <col min="6418" max="6418" width="15.140625" style="404" customWidth="1"/>
    <col min="6419" max="6419" width="26.85546875" style="404" customWidth="1"/>
    <col min="6420" max="6420" width="16.42578125" style="404" customWidth="1"/>
    <col min="6421" max="6421" width="13.85546875" style="404" customWidth="1"/>
    <col min="6422" max="6422" width="17" style="404" customWidth="1"/>
    <col min="6423" max="6423" width="14.42578125" style="404" customWidth="1"/>
    <col min="6424" max="6424" width="18.42578125" style="404" customWidth="1"/>
    <col min="6425" max="6425" width="22.42578125" style="404" customWidth="1"/>
    <col min="6426" max="6426" width="16.42578125" style="404" customWidth="1"/>
    <col min="6427" max="6427" width="23.42578125" style="404" customWidth="1"/>
    <col min="6428" max="6428" width="20.42578125" style="404" customWidth="1"/>
    <col min="6429" max="6429" width="30.42578125" style="404" customWidth="1"/>
    <col min="6430" max="6432" width="16.42578125" style="404" customWidth="1"/>
    <col min="6433" max="6433" width="15.5703125" style="404" customWidth="1"/>
    <col min="6434" max="6434" width="24.85546875" style="404" customWidth="1"/>
    <col min="6435" max="6435" width="19.5703125" style="404" customWidth="1"/>
    <col min="6436" max="6436" width="16.42578125" style="404" customWidth="1"/>
    <col min="6437" max="6437" width="21.85546875" style="404" customWidth="1"/>
    <col min="6438" max="6438" width="22.42578125" style="404" customWidth="1"/>
    <col min="6439" max="6439" width="22.5703125" style="404" customWidth="1"/>
    <col min="6440" max="6440" width="26.42578125" style="404" customWidth="1"/>
    <col min="6441" max="6441" width="22.42578125" style="404" customWidth="1"/>
    <col min="6442" max="6442" width="31.140625" style="404" customWidth="1"/>
    <col min="6443" max="6443" width="30.42578125" style="404" customWidth="1"/>
    <col min="6444" max="6447" width="22.85546875" style="404" customWidth="1"/>
    <col min="6448" max="6448" width="25.42578125" style="404" customWidth="1"/>
    <col min="6449" max="6449" width="22.42578125" style="404" customWidth="1"/>
    <col min="6450" max="6450" width="14.140625" style="404" customWidth="1"/>
    <col min="6451" max="6451" width="15.42578125" style="404" customWidth="1"/>
    <col min="6452" max="6452" width="17" style="404" customWidth="1"/>
    <col min="6453" max="6453" width="19.42578125" style="404" customWidth="1"/>
    <col min="6454" max="6454" width="18.42578125" style="404" customWidth="1"/>
    <col min="6455" max="6455" width="19" style="404" customWidth="1"/>
    <col min="6456" max="6456" width="16.42578125" style="404" customWidth="1"/>
    <col min="6457" max="6457" width="17" style="404" customWidth="1"/>
    <col min="6458" max="6458" width="15.140625" style="404" bestFit="1" customWidth="1"/>
    <col min="6459" max="6459" width="17.140625" style="404" bestFit="1" customWidth="1"/>
    <col min="6460" max="6460" width="15.42578125" style="404" customWidth="1"/>
    <col min="6461" max="6461" width="17.42578125" style="404" customWidth="1"/>
    <col min="6462" max="6462" width="19.42578125" style="404" customWidth="1"/>
    <col min="6463" max="6464" width="20.42578125" style="404" customWidth="1"/>
    <col min="6465" max="6465" width="22.140625" style="404" customWidth="1"/>
    <col min="6466" max="6466" width="12.42578125" style="404" customWidth="1"/>
    <col min="6467" max="6467" width="12.5703125" style="404" customWidth="1"/>
    <col min="6468" max="6468" width="17.42578125" style="404" customWidth="1"/>
    <col min="6469" max="6469" width="17.42578125" style="404" bestFit="1" customWidth="1"/>
    <col min="6470" max="6470" width="19.42578125" style="404" customWidth="1"/>
    <col min="6471" max="6471" width="18.42578125" style="404" customWidth="1"/>
    <col min="6472" max="6472" width="20.42578125" style="404" customWidth="1"/>
    <col min="6473" max="6473" width="18" style="404" customWidth="1"/>
    <col min="6474" max="6474" width="19.140625" style="404" customWidth="1"/>
    <col min="6475" max="6475" width="22.85546875" style="404" customWidth="1"/>
    <col min="6476" max="6476" width="25.42578125" style="404" customWidth="1"/>
    <col min="6477" max="6477" width="22.42578125" style="404" customWidth="1"/>
    <col min="6478" max="6478" width="17.42578125" style="404" customWidth="1"/>
    <col min="6479" max="6479" width="23.42578125" style="404" customWidth="1"/>
    <col min="6480" max="6480" width="17.140625" style="404" customWidth="1"/>
    <col min="6481" max="6481" width="24.42578125" style="404" customWidth="1"/>
    <col min="6482" max="6482" width="15.42578125" style="404" customWidth="1"/>
    <col min="6483" max="6483" width="25.42578125" style="404" customWidth="1"/>
    <col min="6484" max="6484" width="21.5703125" style="404" customWidth="1"/>
    <col min="6485" max="6485" width="24.140625" style="404" customWidth="1"/>
    <col min="6486" max="6486" width="19.140625" style="404" customWidth="1"/>
    <col min="6487" max="6487" width="15.42578125" style="404" customWidth="1"/>
    <col min="6488" max="6489" width="17.42578125" style="404" customWidth="1"/>
    <col min="6490" max="6490" width="21.42578125" style="404" customWidth="1"/>
    <col min="6491" max="6491" width="14.42578125" style="404" customWidth="1"/>
    <col min="6492" max="6493" width="24.140625" style="404" customWidth="1"/>
    <col min="6494" max="6494" width="14.140625" style="404" customWidth="1"/>
    <col min="6495" max="6495" width="19.42578125" style="404" customWidth="1"/>
    <col min="6496" max="6496" width="14.5703125" style="404" customWidth="1"/>
    <col min="6497" max="6497" width="18" style="404" customWidth="1"/>
    <col min="6498" max="6498" width="27" style="404" bestFit="1" customWidth="1"/>
    <col min="6499" max="6499" width="22.42578125" style="404" bestFit="1" customWidth="1"/>
    <col min="6500" max="6500" width="22.140625" style="404" bestFit="1" customWidth="1"/>
    <col min="6501" max="6501" width="16.42578125" style="404" bestFit="1" customWidth="1"/>
    <col min="6502" max="6502" width="27.42578125" style="404" bestFit="1" customWidth="1"/>
    <col min="6503" max="6503" width="21.42578125" style="404" bestFit="1" customWidth="1"/>
    <col min="6504" max="6504" width="23.42578125" style="404" bestFit="1" customWidth="1"/>
    <col min="6505" max="6505" width="20.42578125" style="404" bestFit="1" customWidth="1"/>
    <col min="6506" max="6506" width="17.140625" style="404" bestFit="1" customWidth="1"/>
    <col min="6507" max="6507" width="16.42578125" style="404" customWidth="1"/>
    <col min="6508" max="6508" width="23.42578125" style="404" bestFit="1" customWidth="1"/>
    <col min="6509" max="6509" width="17.42578125" style="404" bestFit="1" customWidth="1"/>
    <col min="6510" max="6521" width="0" style="404" hidden="1" customWidth="1"/>
    <col min="6522" max="6522" width="8.140625" style="404" bestFit="1" customWidth="1"/>
    <col min="6523" max="6656" width="8" style="404"/>
    <col min="6657" max="6657" width="8.85546875" style="404" customWidth="1"/>
    <col min="6658" max="6658" width="10.140625" style="404" customWidth="1"/>
    <col min="6659" max="6659" width="39.42578125" style="404" bestFit="1" customWidth="1"/>
    <col min="6660" max="6661" width="19.42578125" style="404" bestFit="1" customWidth="1"/>
    <col min="6662" max="6662" width="18.5703125" style="404" customWidth="1"/>
    <col min="6663" max="6663" width="16" style="404" customWidth="1"/>
    <col min="6664" max="6664" width="12.85546875" style="404" customWidth="1"/>
    <col min="6665" max="6665" width="17" style="404" bestFit="1" customWidth="1"/>
    <col min="6666" max="6666" width="25.140625" style="404" bestFit="1" customWidth="1"/>
    <col min="6667" max="6667" width="20.42578125" style="404" customWidth="1"/>
    <col min="6668" max="6668" width="18.42578125" style="404" customWidth="1"/>
    <col min="6669" max="6669" width="27.42578125" style="404" customWidth="1"/>
    <col min="6670" max="6670" width="23.42578125" style="404" customWidth="1"/>
    <col min="6671" max="6671" width="15.5703125" style="404" customWidth="1"/>
    <col min="6672" max="6672" width="20.42578125" style="404" customWidth="1"/>
    <col min="6673" max="6673" width="18.42578125" style="404" customWidth="1"/>
    <col min="6674" max="6674" width="15.140625" style="404" customWidth="1"/>
    <col min="6675" max="6675" width="26.85546875" style="404" customWidth="1"/>
    <col min="6676" max="6676" width="16.42578125" style="404" customWidth="1"/>
    <col min="6677" max="6677" width="13.85546875" style="404" customWidth="1"/>
    <col min="6678" max="6678" width="17" style="404" customWidth="1"/>
    <col min="6679" max="6679" width="14.42578125" style="404" customWidth="1"/>
    <col min="6680" max="6680" width="18.42578125" style="404" customWidth="1"/>
    <col min="6681" max="6681" width="22.42578125" style="404" customWidth="1"/>
    <col min="6682" max="6682" width="16.42578125" style="404" customWidth="1"/>
    <col min="6683" max="6683" width="23.42578125" style="404" customWidth="1"/>
    <col min="6684" max="6684" width="20.42578125" style="404" customWidth="1"/>
    <col min="6685" max="6685" width="30.42578125" style="404" customWidth="1"/>
    <col min="6686" max="6688" width="16.42578125" style="404" customWidth="1"/>
    <col min="6689" max="6689" width="15.5703125" style="404" customWidth="1"/>
    <col min="6690" max="6690" width="24.85546875" style="404" customWidth="1"/>
    <col min="6691" max="6691" width="19.5703125" style="404" customWidth="1"/>
    <col min="6692" max="6692" width="16.42578125" style="404" customWidth="1"/>
    <col min="6693" max="6693" width="21.85546875" style="404" customWidth="1"/>
    <col min="6694" max="6694" width="22.42578125" style="404" customWidth="1"/>
    <col min="6695" max="6695" width="22.5703125" style="404" customWidth="1"/>
    <col min="6696" max="6696" width="26.42578125" style="404" customWidth="1"/>
    <col min="6697" max="6697" width="22.42578125" style="404" customWidth="1"/>
    <col min="6698" max="6698" width="31.140625" style="404" customWidth="1"/>
    <col min="6699" max="6699" width="30.42578125" style="404" customWidth="1"/>
    <col min="6700" max="6703" width="22.85546875" style="404" customWidth="1"/>
    <col min="6704" max="6704" width="25.42578125" style="404" customWidth="1"/>
    <col min="6705" max="6705" width="22.42578125" style="404" customWidth="1"/>
    <col min="6706" max="6706" width="14.140625" style="404" customWidth="1"/>
    <col min="6707" max="6707" width="15.42578125" style="404" customWidth="1"/>
    <col min="6708" max="6708" width="17" style="404" customWidth="1"/>
    <col min="6709" max="6709" width="19.42578125" style="404" customWidth="1"/>
    <col min="6710" max="6710" width="18.42578125" style="404" customWidth="1"/>
    <col min="6711" max="6711" width="19" style="404" customWidth="1"/>
    <col min="6712" max="6712" width="16.42578125" style="404" customWidth="1"/>
    <col min="6713" max="6713" width="17" style="404" customWidth="1"/>
    <col min="6714" max="6714" width="15.140625" style="404" bestFit="1" customWidth="1"/>
    <col min="6715" max="6715" width="17.140625" style="404" bestFit="1" customWidth="1"/>
    <col min="6716" max="6716" width="15.42578125" style="404" customWidth="1"/>
    <col min="6717" max="6717" width="17.42578125" style="404" customWidth="1"/>
    <col min="6718" max="6718" width="19.42578125" style="404" customWidth="1"/>
    <col min="6719" max="6720" width="20.42578125" style="404" customWidth="1"/>
    <col min="6721" max="6721" width="22.140625" style="404" customWidth="1"/>
    <col min="6722" max="6722" width="12.42578125" style="404" customWidth="1"/>
    <col min="6723" max="6723" width="12.5703125" style="404" customWidth="1"/>
    <col min="6724" max="6724" width="17.42578125" style="404" customWidth="1"/>
    <col min="6725" max="6725" width="17.42578125" style="404" bestFit="1" customWidth="1"/>
    <col min="6726" max="6726" width="19.42578125" style="404" customWidth="1"/>
    <col min="6727" max="6727" width="18.42578125" style="404" customWidth="1"/>
    <col min="6728" max="6728" width="20.42578125" style="404" customWidth="1"/>
    <col min="6729" max="6729" width="18" style="404" customWidth="1"/>
    <col min="6730" max="6730" width="19.140625" style="404" customWidth="1"/>
    <col min="6731" max="6731" width="22.85546875" style="404" customWidth="1"/>
    <col min="6732" max="6732" width="25.42578125" style="404" customWidth="1"/>
    <col min="6733" max="6733" width="22.42578125" style="404" customWidth="1"/>
    <col min="6734" max="6734" width="17.42578125" style="404" customWidth="1"/>
    <col min="6735" max="6735" width="23.42578125" style="404" customWidth="1"/>
    <col min="6736" max="6736" width="17.140625" style="404" customWidth="1"/>
    <col min="6737" max="6737" width="24.42578125" style="404" customWidth="1"/>
    <col min="6738" max="6738" width="15.42578125" style="404" customWidth="1"/>
    <col min="6739" max="6739" width="25.42578125" style="404" customWidth="1"/>
    <col min="6740" max="6740" width="21.5703125" style="404" customWidth="1"/>
    <col min="6741" max="6741" width="24.140625" style="404" customWidth="1"/>
    <col min="6742" max="6742" width="19.140625" style="404" customWidth="1"/>
    <col min="6743" max="6743" width="15.42578125" style="404" customWidth="1"/>
    <col min="6744" max="6745" width="17.42578125" style="404" customWidth="1"/>
    <col min="6746" max="6746" width="21.42578125" style="404" customWidth="1"/>
    <col min="6747" max="6747" width="14.42578125" style="404" customWidth="1"/>
    <col min="6748" max="6749" width="24.140625" style="404" customWidth="1"/>
    <col min="6750" max="6750" width="14.140625" style="404" customWidth="1"/>
    <col min="6751" max="6751" width="19.42578125" style="404" customWidth="1"/>
    <col min="6752" max="6752" width="14.5703125" style="404" customWidth="1"/>
    <col min="6753" max="6753" width="18" style="404" customWidth="1"/>
    <col min="6754" max="6754" width="27" style="404" bestFit="1" customWidth="1"/>
    <col min="6755" max="6755" width="22.42578125" style="404" bestFit="1" customWidth="1"/>
    <col min="6756" max="6756" width="22.140625" style="404" bestFit="1" customWidth="1"/>
    <col min="6757" max="6757" width="16.42578125" style="404" bestFit="1" customWidth="1"/>
    <col min="6758" max="6758" width="27.42578125" style="404" bestFit="1" customWidth="1"/>
    <col min="6759" max="6759" width="21.42578125" style="404" bestFit="1" customWidth="1"/>
    <col min="6760" max="6760" width="23.42578125" style="404" bestFit="1" customWidth="1"/>
    <col min="6761" max="6761" width="20.42578125" style="404" bestFit="1" customWidth="1"/>
    <col min="6762" max="6762" width="17.140625" style="404" bestFit="1" customWidth="1"/>
    <col min="6763" max="6763" width="16.42578125" style="404" customWidth="1"/>
    <col min="6764" max="6764" width="23.42578125" style="404" bestFit="1" customWidth="1"/>
    <col min="6765" max="6765" width="17.42578125" style="404" bestFit="1" customWidth="1"/>
    <col min="6766" max="6777" width="0" style="404" hidden="1" customWidth="1"/>
    <col min="6778" max="6778" width="8.140625" style="404" bestFit="1" customWidth="1"/>
    <col min="6779" max="6912" width="8" style="404"/>
    <col min="6913" max="6913" width="8.85546875" style="404" customWidth="1"/>
    <col min="6914" max="6914" width="10.140625" style="404" customWidth="1"/>
    <col min="6915" max="6915" width="39.42578125" style="404" bestFit="1" customWidth="1"/>
    <col min="6916" max="6917" width="19.42578125" style="404" bestFit="1" customWidth="1"/>
    <col min="6918" max="6918" width="18.5703125" style="404" customWidth="1"/>
    <col min="6919" max="6919" width="16" style="404" customWidth="1"/>
    <col min="6920" max="6920" width="12.85546875" style="404" customWidth="1"/>
    <col min="6921" max="6921" width="17" style="404" bestFit="1" customWidth="1"/>
    <col min="6922" max="6922" width="25.140625" style="404" bestFit="1" customWidth="1"/>
    <col min="6923" max="6923" width="20.42578125" style="404" customWidth="1"/>
    <col min="6924" max="6924" width="18.42578125" style="404" customWidth="1"/>
    <col min="6925" max="6925" width="27.42578125" style="404" customWidth="1"/>
    <col min="6926" max="6926" width="23.42578125" style="404" customWidth="1"/>
    <col min="6927" max="6927" width="15.5703125" style="404" customWidth="1"/>
    <col min="6928" max="6928" width="20.42578125" style="404" customWidth="1"/>
    <col min="6929" max="6929" width="18.42578125" style="404" customWidth="1"/>
    <col min="6930" max="6930" width="15.140625" style="404" customWidth="1"/>
    <col min="6931" max="6931" width="26.85546875" style="404" customWidth="1"/>
    <col min="6932" max="6932" width="16.42578125" style="404" customWidth="1"/>
    <col min="6933" max="6933" width="13.85546875" style="404" customWidth="1"/>
    <col min="6934" max="6934" width="17" style="404" customWidth="1"/>
    <col min="6935" max="6935" width="14.42578125" style="404" customWidth="1"/>
    <col min="6936" max="6936" width="18.42578125" style="404" customWidth="1"/>
    <col min="6937" max="6937" width="22.42578125" style="404" customWidth="1"/>
    <col min="6938" max="6938" width="16.42578125" style="404" customWidth="1"/>
    <col min="6939" max="6939" width="23.42578125" style="404" customWidth="1"/>
    <col min="6940" max="6940" width="20.42578125" style="404" customWidth="1"/>
    <col min="6941" max="6941" width="30.42578125" style="404" customWidth="1"/>
    <col min="6942" max="6944" width="16.42578125" style="404" customWidth="1"/>
    <col min="6945" max="6945" width="15.5703125" style="404" customWidth="1"/>
    <col min="6946" max="6946" width="24.85546875" style="404" customWidth="1"/>
    <col min="6947" max="6947" width="19.5703125" style="404" customWidth="1"/>
    <col min="6948" max="6948" width="16.42578125" style="404" customWidth="1"/>
    <col min="6949" max="6949" width="21.85546875" style="404" customWidth="1"/>
    <col min="6950" max="6950" width="22.42578125" style="404" customWidth="1"/>
    <col min="6951" max="6951" width="22.5703125" style="404" customWidth="1"/>
    <col min="6952" max="6952" width="26.42578125" style="404" customWidth="1"/>
    <col min="6953" max="6953" width="22.42578125" style="404" customWidth="1"/>
    <col min="6954" max="6954" width="31.140625" style="404" customWidth="1"/>
    <col min="6955" max="6955" width="30.42578125" style="404" customWidth="1"/>
    <col min="6956" max="6959" width="22.85546875" style="404" customWidth="1"/>
    <col min="6960" max="6960" width="25.42578125" style="404" customWidth="1"/>
    <col min="6961" max="6961" width="22.42578125" style="404" customWidth="1"/>
    <col min="6962" max="6962" width="14.140625" style="404" customWidth="1"/>
    <col min="6963" max="6963" width="15.42578125" style="404" customWidth="1"/>
    <col min="6964" max="6964" width="17" style="404" customWidth="1"/>
    <col min="6965" max="6965" width="19.42578125" style="404" customWidth="1"/>
    <col min="6966" max="6966" width="18.42578125" style="404" customWidth="1"/>
    <col min="6967" max="6967" width="19" style="404" customWidth="1"/>
    <col min="6968" max="6968" width="16.42578125" style="404" customWidth="1"/>
    <col min="6969" max="6969" width="17" style="404" customWidth="1"/>
    <col min="6970" max="6970" width="15.140625" style="404" bestFit="1" customWidth="1"/>
    <col min="6971" max="6971" width="17.140625" style="404" bestFit="1" customWidth="1"/>
    <col min="6972" max="6972" width="15.42578125" style="404" customWidth="1"/>
    <col min="6973" max="6973" width="17.42578125" style="404" customWidth="1"/>
    <col min="6974" max="6974" width="19.42578125" style="404" customWidth="1"/>
    <col min="6975" max="6976" width="20.42578125" style="404" customWidth="1"/>
    <col min="6977" max="6977" width="22.140625" style="404" customWidth="1"/>
    <col min="6978" max="6978" width="12.42578125" style="404" customWidth="1"/>
    <col min="6979" max="6979" width="12.5703125" style="404" customWidth="1"/>
    <col min="6980" max="6980" width="17.42578125" style="404" customWidth="1"/>
    <col min="6981" max="6981" width="17.42578125" style="404" bestFit="1" customWidth="1"/>
    <col min="6982" max="6982" width="19.42578125" style="404" customWidth="1"/>
    <col min="6983" max="6983" width="18.42578125" style="404" customWidth="1"/>
    <col min="6984" max="6984" width="20.42578125" style="404" customWidth="1"/>
    <col min="6985" max="6985" width="18" style="404" customWidth="1"/>
    <col min="6986" max="6986" width="19.140625" style="404" customWidth="1"/>
    <col min="6987" max="6987" width="22.85546875" style="404" customWidth="1"/>
    <col min="6988" max="6988" width="25.42578125" style="404" customWidth="1"/>
    <col min="6989" max="6989" width="22.42578125" style="404" customWidth="1"/>
    <col min="6990" max="6990" width="17.42578125" style="404" customWidth="1"/>
    <col min="6991" max="6991" width="23.42578125" style="404" customWidth="1"/>
    <col min="6992" max="6992" width="17.140625" style="404" customWidth="1"/>
    <col min="6993" max="6993" width="24.42578125" style="404" customWidth="1"/>
    <col min="6994" max="6994" width="15.42578125" style="404" customWidth="1"/>
    <col min="6995" max="6995" width="25.42578125" style="404" customWidth="1"/>
    <col min="6996" max="6996" width="21.5703125" style="404" customWidth="1"/>
    <col min="6997" max="6997" width="24.140625" style="404" customWidth="1"/>
    <col min="6998" max="6998" width="19.140625" style="404" customWidth="1"/>
    <col min="6999" max="6999" width="15.42578125" style="404" customWidth="1"/>
    <col min="7000" max="7001" width="17.42578125" style="404" customWidth="1"/>
    <col min="7002" max="7002" width="21.42578125" style="404" customWidth="1"/>
    <col min="7003" max="7003" width="14.42578125" style="404" customWidth="1"/>
    <col min="7004" max="7005" width="24.140625" style="404" customWidth="1"/>
    <col min="7006" max="7006" width="14.140625" style="404" customWidth="1"/>
    <col min="7007" max="7007" width="19.42578125" style="404" customWidth="1"/>
    <col min="7008" max="7008" width="14.5703125" style="404" customWidth="1"/>
    <col min="7009" max="7009" width="18" style="404" customWidth="1"/>
    <col min="7010" max="7010" width="27" style="404" bestFit="1" customWidth="1"/>
    <col min="7011" max="7011" width="22.42578125" style="404" bestFit="1" customWidth="1"/>
    <col min="7012" max="7012" width="22.140625" style="404" bestFit="1" customWidth="1"/>
    <col min="7013" max="7013" width="16.42578125" style="404" bestFit="1" customWidth="1"/>
    <col min="7014" max="7014" width="27.42578125" style="404" bestFit="1" customWidth="1"/>
    <col min="7015" max="7015" width="21.42578125" style="404" bestFit="1" customWidth="1"/>
    <col min="7016" max="7016" width="23.42578125" style="404" bestFit="1" customWidth="1"/>
    <col min="7017" max="7017" width="20.42578125" style="404" bestFit="1" customWidth="1"/>
    <col min="7018" max="7018" width="17.140625" style="404" bestFit="1" customWidth="1"/>
    <col min="7019" max="7019" width="16.42578125" style="404" customWidth="1"/>
    <col min="7020" max="7020" width="23.42578125" style="404" bestFit="1" customWidth="1"/>
    <col min="7021" max="7021" width="17.42578125" style="404" bestFit="1" customWidth="1"/>
    <col min="7022" max="7033" width="0" style="404" hidden="1" customWidth="1"/>
    <col min="7034" max="7034" width="8.140625" style="404" bestFit="1" customWidth="1"/>
    <col min="7035" max="7168" width="8" style="404"/>
    <col min="7169" max="7169" width="8.85546875" style="404" customWidth="1"/>
    <col min="7170" max="7170" width="10.140625" style="404" customWidth="1"/>
    <col min="7171" max="7171" width="39.42578125" style="404" bestFit="1" customWidth="1"/>
    <col min="7172" max="7173" width="19.42578125" style="404" bestFit="1" customWidth="1"/>
    <col min="7174" max="7174" width="18.5703125" style="404" customWidth="1"/>
    <col min="7175" max="7175" width="16" style="404" customWidth="1"/>
    <col min="7176" max="7176" width="12.85546875" style="404" customWidth="1"/>
    <col min="7177" max="7177" width="17" style="404" bestFit="1" customWidth="1"/>
    <col min="7178" max="7178" width="25.140625" style="404" bestFit="1" customWidth="1"/>
    <col min="7179" max="7179" width="20.42578125" style="404" customWidth="1"/>
    <col min="7180" max="7180" width="18.42578125" style="404" customWidth="1"/>
    <col min="7181" max="7181" width="27.42578125" style="404" customWidth="1"/>
    <col min="7182" max="7182" width="23.42578125" style="404" customWidth="1"/>
    <col min="7183" max="7183" width="15.5703125" style="404" customWidth="1"/>
    <col min="7184" max="7184" width="20.42578125" style="404" customWidth="1"/>
    <col min="7185" max="7185" width="18.42578125" style="404" customWidth="1"/>
    <col min="7186" max="7186" width="15.140625" style="404" customWidth="1"/>
    <col min="7187" max="7187" width="26.85546875" style="404" customWidth="1"/>
    <col min="7188" max="7188" width="16.42578125" style="404" customWidth="1"/>
    <col min="7189" max="7189" width="13.85546875" style="404" customWidth="1"/>
    <col min="7190" max="7190" width="17" style="404" customWidth="1"/>
    <col min="7191" max="7191" width="14.42578125" style="404" customWidth="1"/>
    <col min="7192" max="7192" width="18.42578125" style="404" customWidth="1"/>
    <col min="7193" max="7193" width="22.42578125" style="404" customWidth="1"/>
    <col min="7194" max="7194" width="16.42578125" style="404" customWidth="1"/>
    <col min="7195" max="7195" width="23.42578125" style="404" customWidth="1"/>
    <col min="7196" max="7196" width="20.42578125" style="404" customWidth="1"/>
    <col min="7197" max="7197" width="30.42578125" style="404" customWidth="1"/>
    <col min="7198" max="7200" width="16.42578125" style="404" customWidth="1"/>
    <col min="7201" max="7201" width="15.5703125" style="404" customWidth="1"/>
    <col min="7202" max="7202" width="24.85546875" style="404" customWidth="1"/>
    <col min="7203" max="7203" width="19.5703125" style="404" customWidth="1"/>
    <col min="7204" max="7204" width="16.42578125" style="404" customWidth="1"/>
    <col min="7205" max="7205" width="21.85546875" style="404" customWidth="1"/>
    <col min="7206" max="7206" width="22.42578125" style="404" customWidth="1"/>
    <col min="7207" max="7207" width="22.5703125" style="404" customWidth="1"/>
    <col min="7208" max="7208" width="26.42578125" style="404" customWidth="1"/>
    <col min="7209" max="7209" width="22.42578125" style="404" customWidth="1"/>
    <col min="7210" max="7210" width="31.140625" style="404" customWidth="1"/>
    <col min="7211" max="7211" width="30.42578125" style="404" customWidth="1"/>
    <col min="7212" max="7215" width="22.85546875" style="404" customWidth="1"/>
    <col min="7216" max="7216" width="25.42578125" style="404" customWidth="1"/>
    <col min="7217" max="7217" width="22.42578125" style="404" customWidth="1"/>
    <col min="7218" max="7218" width="14.140625" style="404" customWidth="1"/>
    <col min="7219" max="7219" width="15.42578125" style="404" customWidth="1"/>
    <col min="7220" max="7220" width="17" style="404" customWidth="1"/>
    <col min="7221" max="7221" width="19.42578125" style="404" customWidth="1"/>
    <col min="7222" max="7222" width="18.42578125" style="404" customWidth="1"/>
    <col min="7223" max="7223" width="19" style="404" customWidth="1"/>
    <col min="7224" max="7224" width="16.42578125" style="404" customWidth="1"/>
    <col min="7225" max="7225" width="17" style="404" customWidth="1"/>
    <col min="7226" max="7226" width="15.140625" style="404" bestFit="1" customWidth="1"/>
    <col min="7227" max="7227" width="17.140625" style="404" bestFit="1" customWidth="1"/>
    <col min="7228" max="7228" width="15.42578125" style="404" customWidth="1"/>
    <col min="7229" max="7229" width="17.42578125" style="404" customWidth="1"/>
    <col min="7230" max="7230" width="19.42578125" style="404" customWidth="1"/>
    <col min="7231" max="7232" width="20.42578125" style="404" customWidth="1"/>
    <col min="7233" max="7233" width="22.140625" style="404" customWidth="1"/>
    <col min="7234" max="7234" width="12.42578125" style="404" customWidth="1"/>
    <col min="7235" max="7235" width="12.5703125" style="404" customWidth="1"/>
    <col min="7236" max="7236" width="17.42578125" style="404" customWidth="1"/>
    <col min="7237" max="7237" width="17.42578125" style="404" bestFit="1" customWidth="1"/>
    <col min="7238" max="7238" width="19.42578125" style="404" customWidth="1"/>
    <col min="7239" max="7239" width="18.42578125" style="404" customWidth="1"/>
    <col min="7240" max="7240" width="20.42578125" style="404" customWidth="1"/>
    <col min="7241" max="7241" width="18" style="404" customWidth="1"/>
    <col min="7242" max="7242" width="19.140625" style="404" customWidth="1"/>
    <col min="7243" max="7243" width="22.85546875" style="404" customWidth="1"/>
    <col min="7244" max="7244" width="25.42578125" style="404" customWidth="1"/>
    <col min="7245" max="7245" width="22.42578125" style="404" customWidth="1"/>
    <col min="7246" max="7246" width="17.42578125" style="404" customWidth="1"/>
    <col min="7247" max="7247" width="23.42578125" style="404" customWidth="1"/>
    <col min="7248" max="7248" width="17.140625" style="404" customWidth="1"/>
    <col min="7249" max="7249" width="24.42578125" style="404" customWidth="1"/>
    <col min="7250" max="7250" width="15.42578125" style="404" customWidth="1"/>
    <col min="7251" max="7251" width="25.42578125" style="404" customWidth="1"/>
    <col min="7252" max="7252" width="21.5703125" style="404" customWidth="1"/>
    <col min="7253" max="7253" width="24.140625" style="404" customWidth="1"/>
    <col min="7254" max="7254" width="19.140625" style="404" customWidth="1"/>
    <col min="7255" max="7255" width="15.42578125" style="404" customWidth="1"/>
    <col min="7256" max="7257" width="17.42578125" style="404" customWidth="1"/>
    <col min="7258" max="7258" width="21.42578125" style="404" customWidth="1"/>
    <col min="7259" max="7259" width="14.42578125" style="404" customWidth="1"/>
    <col min="7260" max="7261" width="24.140625" style="404" customWidth="1"/>
    <col min="7262" max="7262" width="14.140625" style="404" customWidth="1"/>
    <col min="7263" max="7263" width="19.42578125" style="404" customWidth="1"/>
    <col min="7264" max="7264" width="14.5703125" style="404" customWidth="1"/>
    <col min="7265" max="7265" width="18" style="404" customWidth="1"/>
    <col min="7266" max="7266" width="27" style="404" bestFit="1" customWidth="1"/>
    <col min="7267" max="7267" width="22.42578125" style="404" bestFit="1" customWidth="1"/>
    <col min="7268" max="7268" width="22.140625" style="404" bestFit="1" customWidth="1"/>
    <col min="7269" max="7269" width="16.42578125" style="404" bestFit="1" customWidth="1"/>
    <col min="7270" max="7270" width="27.42578125" style="404" bestFit="1" customWidth="1"/>
    <col min="7271" max="7271" width="21.42578125" style="404" bestFit="1" customWidth="1"/>
    <col min="7272" max="7272" width="23.42578125" style="404" bestFit="1" customWidth="1"/>
    <col min="7273" max="7273" width="20.42578125" style="404" bestFit="1" customWidth="1"/>
    <col min="7274" max="7274" width="17.140625" style="404" bestFit="1" customWidth="1"/>
    <col min="7275" max="7275" width="16.42578125" style="404" customWidth="1"/>
    <col min="7276" max="7276" width="23.42578125" style="404" bestFit="1" customWidth="1"/>
    <col min="7277" max="7277" width="17.42578125" style="404" bestFit="1" customWidth="1"/>
    <col min="7278" max="7289" width="0" style="404" hidden="1" customWidth="1"/>
    <col min="7290" max="7290" width="8.140625" style="404" bestFit="1" customWidth="1"/>
    <col min="7291" max="7424" width="8" style="404"/>
    <col min="7425" max="7425" width="8.85546875" style="404" customWidth="1"/>
    <col min="7426" max="7426" width="10.140625" style="404" customWidth="1"/>
    <col min="7427" max="7427" width="39.42578125" style="404" bestFit="1" customWidth="1"/>
    <col min="7428" max="7429" width="19.42578125" style="404" bestFit="1" customWidth="1"/>
    <col min="7430" max="7430" width="18.5703125" style="404" customWidth="1"/>
    <col min="7431" max="7431" width="16" style="404" customWidth="1"/>
    <col min="7432" max="7432" width="12.85546875" style="404" customWidth="1"/>
    <col min="7433" max="7433" width="17" style="404" bestFit="1" customWidth="1"/>
    <col min="7434" max="7434" width="25.140625" style="404" bestFit="1" customWidth="1"/>
    <col min="7435" max="7435" width="20.42578125" style="404" customWidth="1"/>
    <col min="7436" max="7436" width="18.42578125" style="404" customWidth="1"/>
    <col min="7437" max="7437" width="27.42578125" style="404" customWidth="1"/>
    <col min="7438" max="7438" width="23.42578125" style="404" customWidth="1"/>
    <col min="7439" max="7439" width="15.5703125" style="404" customWidth="1"/>
    <col min="7440" max="7440" width="20.42578125" style="404" customWidth="1"/>
    <col min="7441" max="7441" width="18.42578125" style="404" customWidth="1"/>
    <col min="7442" max="7442" width="15.140625" style="404" customWidth="1"/>
    <col min="7443" max="7443" width="26.85546875" style="404" customWidth="1"/>
    <col min="7444" max="7444" width="16.42578125" style="404" customWidth="1"/>
    <col min="7445" max="7445" width="13.85546875" style="404" customWidth="1"/>
    <col min="7446" max="7446" width="17" style="404" customWidth="1"/>
    <col min="7447" max="7447" width="14.42578125" style="404" customWidth="1"/>
    <col min="7448" max="7448" width="18.42578125" style="404" customWidth="1"/>
    <col min="7449" max="7449" width="22.42578125" style="404" customWidth="1"/>
    <col min="7450" max="7450" width="16.42578125" style="404" customWidth="1"/>
    <col min="7451" max="7451" width="23.42578125" style="404" customWidth="1"/>
    <col min="7452" max="7452" width="20.42578125" style="404" customWidth="1"/>
    <col min="7453" max="7453" width="30.42578125" style="404" customWidth="1"/>
    <col min="7454" max="7456" width="16.42578125" style="404" customWidth="1"/>
    <col min="7457" max="7457" width="15.5703125" style="404" customWidth="1"/>
    <col min="7458" max="7458" width="24.85546875" style="404" customWidth="1"/>
    <col min="7459" max="7459" width="19.5703125" style="404" customWidth="1"/>
    <col min="7460" max="7460" width="16.42578125" style="404" customWidth="1"/>
    <col min="7461" max="7461" width="21.85546875" style="404" customWidth="1"/>
    <col min="7462" max="7462" width="22.42578125" style="404" customWidth="1"/>
    <col min="7463" max="7463" width="22.5703125" style="404" customWidth="1"/>
    <col min="7464" max="7464" width="26.42578125" style="404" customWidth="1"/>
    <col min="7465" max="7465" width="22.42578125" style="404" customWidth="1"/>
    <col min="7466" max="7466" width="31.140625" style="404" customWidth="1"/>
    <col min="7467" max="7467" width="30.42578125" style="404" customWidth="1"/>
    <col min="7468" max="7471" width="22.85546875" style="404" customWidth="1"/>
    <col min="7472" max="7472" width="25.42578125" style="404" customWidth="1"/>
    <col min="7473" max="7473" width="22.42578125" style="404" customWidth="1"/>
    <col min="7474" max="7474" width="14.140625" style="404" customWidth="1"/>
    <col min="7475" max="7475" width="15.42578125" style="404" customWidth="1"/>
    <col min="7476" max="7476" width="17" style="404" customWidth="1"/>
    <col min="7477" max="7477" width="19.42578125" style="404" customWidth="1"/>
    <col min="7478" max="7478" width="18.42578125" style="404" customWidth="1"/>
    <col min="7479" max="7479" width="19" style="404" customWidth="1"/>
    <col min="7480" max="7480" width="16.42578125" style="404" customWidth="1"/>
    <col min="7481" max="7481" width="17" style="404" customWidth="1"/>
    <col min="7482" max="7482" width="15.140625" style="404" bestFit="1" customWidth="1"/>
    <col min="7483" max="7483" width="17.140625" style="404" bestFit="1" customWidth="1"/>
    <col min="7484" max="7484" width="15.42578125" style="404" customWidth="1"/>
    <col min="7485" max="7485" width="17.42578125" style="404" customWidth="1"/>
    <col min="7486" max="7486" width="19.42578125" style="404" customWidth="1"/>
    <col min="7487" max="7488" width="20.42578125" style="404" customWidth="1"/>
    <col min="7489" max="7489" width="22.140625" style="404" customWidth="1"/>
    <col min="7490" max="7490" width="12.42578125" style="404" customWidth="1"/>
    <col min="7491" max="7491" width="12.5703125" style="404" customWidth="1"/>
    <col min="7492" max="7492" width="17.42578125" style="404" customWidth="1"/>
    <col min="7493" max="7493" width="17.42578125" style="404" bestFit="1" customWidth="1"/>
    <col min="7494" max="7494" width="19.42578125" style="404" customWidth="1"/>
    <col min="7495" max="7495" width="18.42578125" style="404" customWidth="1"/>
    <col min="7496" max="7496" width="20.42578125" style="404" customWidth="1"/>
    <col min="7497" max="7497" width="18" style="404" customWidth="1"/>
    <col min="7498" max="7498" width="19.140625" style="404" customWidth="1"/>
    <col min="7499" max="7499" width="22.85546875" style="404" customWidth="1"/>
    <col min="7500" max="7500" width="25.42578125" style="404" customWidth="1"/>
    <col min="7501" max="7501" width="22.42578125" style="404" customWidth="1"/>
    <col min="7502" max="7502" width="17.42578125" style="404" customWidth="1"/>
    <col min="7503" max="7503" width="23.42578125" style="404" customWidth="1"/>
    <col min="7504" max="7504" width="17.140625" style="404" customWidth="1"/>
    <col min="7505" max="7505" width="24.42578125" style="404" customWidth="1"/>
    <col min="7506" max="7506" width="15.42578125" style="404" customWidth="1"/>
    <col min="7507" max="7507" width="25.42578125" style="404" customWidth="1"/>
    <col min="7508" max="7508" width="21.5703125" style="404" customWidth="1"/>
    <col min="7509" max="7509" width="24.140625" style="404" customWidth="1"/>
    <col min="7510" max="7510" width="19.140625" style="404" customWidth="1"/>
    <col min="7511" max="7511" width="15.42578125" style="404" customWidth="1"/>
    <col min="7512" max="7513" width="17.42578125" style="404" customWidth="1"/>
    <col min="7514" max="7514" width="21.42578125" style="404" customWidth="1"/>
    <col min="7515" max="7515" width="14.42578125" style="404" customWidth="1"/>
    <col min="7516" max="7517" width="24.140625" style="404" customWidth="1"/>
    <col min="7518" max="7518" width="14.140625" style="404" customWidth="1"/>
    <col min="7519" max="7519" width="19.42578125" style="404" customWidth="1"/>
    <col min="7520" max="7520" width="14.5703125" style="404" customWidth="1"/>
    <col min="7521" max="7521" width="18" style="404" customWidth="1"/>
    <col min="7522" max="7522" width="27" style="404" bestFit="1" customWidth="1"/>
    <col min="7523" max="7523" width="22.42578125" style="404" bestFit="1" customWidth="1"/>
    <col min="7524" max="7524" width="22.140625" style="404" bestFit="1" customWidth="1"/>
    <col min="7525" max="7525" width="16.42578125" style="404" bestFit="1" customWidth="1"/>
    <col min="7526" max="7526" width="27.42578125" style="404" bestFit="1" customWidth="1"/>
    <col min="7527" max="7527" width="21.42578125" style="404" bestFit="1" customWidth="1"/>
    <col min="7528" max="7528" width="23.42578125" style="404" bestFit="1" customWidth="1"/>
    <col min="7529" max="7529" width="20.42578125" style="404" bestFit="1" customWidth="1"/>
    <col min="7530" max="7530" width="17.140625" style="404" bestFit="1" customWidth="1"/>
    <col min="7531" max="7531" width="16.42578125" style="404" customWidth="1"/>
    <col min="7532" max="7532" width="23.42578125" style="404" bestFit="1" customWidth="1"/>
    <col min="7533" max="7533" width="17.42578125" style="404" bestFit="1" customWidth="1"/>
    <col min="7534" max="7545" width="0" style="404" hidden="1" customWidth="1"/>
    <col min="7546" max="7546" width="8.140625" style="404" bestFit="1" customWidth="1"/>
    <col min="7547" max="7680" width="8" style="404"/>
    <col min="7681" max="7681" width="8.85546875" style="404" customWidth="1"/>
    <col min="7682" max="7682" width="10.140625" style="404" customWidth="1"/>
    <col min="7683" max="7683" width="39.42578125" style="404" bestFit="1" customWidth="1"/>
    <col min="7684" max="7685" width="19.42578125" style="404" bestFit="1" customWidth="1"/>
    <col min="7686" max="7686" width="18.5703125" style="404" customWidth="1"/>
    <col min="7687" max="7687" width="16" style="404" customWidth="1"/>
    <col min="7688" max="7688" width="12.85546875" style="404" customWidth="1"/>
    <col min="7689" max="7689" width="17" style="404" bestFit="1" customWidth="1"/>
    <col min="7690" max="7690" width="25.140625" style="404" bestFit="1" customWidth="1"/>
    <col min="7691" max="7691" width="20.42578125" style="404" customWidth="1"/>
    <col min="7692" max="7692" width="18.42578125" style="404" customWidth="1"/>
    <col min="7693" max="7693" width="27.42578125" style="404" customWidth="1"/>
    <col min="7694" max="7694" width="23.42578125" style="404" customWidth="1"/>
    <col min="7695" max="7695" width="15.5703125" style="404" customWidth="1"/>
    <col min="7696" max="7696" width="20.42578125" style="404" customWidth="1"/>
    <col min="7697" max="7697" width="18.42578125" style="404" customWidth="1"/>
    <col min="7698" max="7698" width="15.140625" style="404" customWidth="1"/>
    <col min="7699" max="7699" width="26.85546875" style="404" customWidth="1"/>
    <col min="7700" max="7700" width="16.42578125" style="404" customWidth="1"/>
    <col min="7701" max="7701" width="13.85546875" style="404" customWidth="1"/>
    <col min="7702" max="7702" width="17" style="404" customWidth="1"/>
    <col min="7703" max="7703" width="14.42578125" style="404" customWidth="1"/>
    <col min="7704" max="7704" width="18.42578125" style="404" customWidth="1"/>
    <col min="7705" max="7705" width="22.42578125" style="404" customWidth="1"/>
    <col min="7706" max="7706" width="16.42578125" style="404" customWidth="1"/>
    <col min="7707" max="7707" width="23.42578125" style="404" customWidth="1"/>
    <col min="7708" max="7708" width="20.42578125" style="404" customWidth="1"/>
    <col min="7709" max="7709" width="30.42578125" style="404" customWidth="1"/>
    <col min="7710" max="7712" width="16.42578125" style="404" customWidth="1"/>
    <col min="7713" max="7713" width="15.5703125" style="404" customWidth="1"/>
    <col min="7714" max="7714" width="24.85546875" style="404" customWidth="1"/>
    <col min="7715" max="7715" width="19.5703125" style="404" customWidth="1"/>
    <col min="7716" max="7716" width="16.42578125" style="404" customWidth="1"/>
    <col min="7717" max="7717" width="21.85546875" style="404" customWidth="1"/>
    <col min="7718" max="7718" width="22.42578125" style="404" customWidth="1"/>
    <col min="7719" max="7719" width="22.5703125" style="404" customWidth="1"/>
    <col min="7720" max="7720" width="26.42578125" style="404" customWidth="1"/>
    <col min="7721" max="7721" width="22.42578125" style="404" customWidth="1"/>
    <col min="7722" max="7722" width="31.140625" style="404" customWidth="1"/>
    <col min="7723" max="7723" width="30.42578125" style="404" customWidth="1"/>
    <col min="7724" max="7727" width="22.85546875" style="404" customWidth="1"/>
    <col min="7728" max="7728" width="25.42578125" style="404" customWidth="1"/>
    <col min="7729" max="7729" width="22.42578125" style="404" customWidth="1"/>
    <col min="7730" max="7730" width="14.140625" style="404" customWidth="1"/>
    <col min="7731" max="7731" width="15.42578125" style="404" customWidth="1"/>
    <col min="7732" max="7732" width="17" style="404" customWidth="1"/>
    <col min="7733" max="7733" width="19.42578125" style="404" customWidth="1"/>
    <col min="7734" max="7734" width="18.42578125" style="404" customWidth="1"/>
    <col min="7735" max="7735" width="19" style="404" customWidth="1"/>
    <col min="7736" max="7736" width="16.42578125" style="404" customWidth="1"/>
    <col min="7737" max="7737" width="17" style="404" customWidth="1"/>
    <col min="7738" max="7738" width="15.140625" style="404" bestFit="1" customWidth="1"/>
    <col min="7739" max="7739" width="17.140625" style="404" bestFit="1" customWidth="1"/>
    <col min="7740" max="7740" width="15.42578125" style="404" customWidth="1"/>
    <col min="7741" max="7741" width="17.42578125" style="404" customWidth="1"/>
    <col min="7742" max="7742" width="19.42578125" style="404" customWidth="1"/>
    <col min="7743" max="7744" width="20.42578125" style="404" customWidth="1"/>
    <col min="7745" max="7745" width="22.140625" style="404" customWidth="1"/>
    <col min="7746" max="7746" width="12.42578125" style="404" customWidth="1"/>
    <col min="7747" max="7747" width="12.5703125" style="404" customWidth="1"/>
    <col min="7748" max="7748" width="17.42578125" style="404" customWidth="1"/>
    <col min="7749" max="7749" width="17.42578125" style="404" bestFit="1" customWidth="1"/>
    <col min="7750" max="7750" width="19.42578125" style="404" customWidth="1"/>
    <col min="7751" max="7751" width="18.42578125" style="404" customWidth="1"/>
    <col min="7752" max="7752" width="20.42578125" style="404" customWidth="1"/>
    <col min="7753" max="7753" width="18" style="404" customWidth="1"/>
    <col min="7754" max="7754" width="19.140625" style="404" customWidth="1"/>
    <col min="7755" max="7755" width="22.85546875" style="404" customWidth="1"/>
    <col min="7756" max="7756" width="25.42578125" style="404" customWidth="1"/>
    <col min="7757" max="7757" width="22.42578125" style="404" customWidth="1"/>
    <col min="7758" max="7758" width="17.42578125" style="404" customWidth="1"/>
    <col min="7759" max="7759" width="23.42578125" style="404" customWidth="1"/>
    <col min="7760" max="7760" width="17.140625" style="404" customWidth="1"/>
    <col min="7761" max="7761" width="24.42578125" style="404" customWidth="1"/>
    <col min="7762" max="7762" width="15.42578125" style="404" customWidth="1"/>
    <col min="7763" max="7763" width="25.42578125" style="404" customWidth="1"/>
    <col min="7764" max="7764" width="21.5703125" style="404" customWidth="1"/>
    <col min="7765" max="7765" width="24.140625" style="404" customWidth="1"/>
    <col min="7766" max="7766" width="19.140625" style="404" customWidth="1"/>
    <col min="7767" max="7767" width="15.42578125" style="404" customWidth="1"/>
    <col min="7768" max="7769" width="17.42578125" style="404" customWidth="1"/>
    <col min="7770" max="7770" width="21.42578125" style="404" customWidth="1"/>
    <col min="7771" max="7771" width="14.42578125" style="404" customWidth="1"/>
    <col min="7772" max="7773" width="24.140625" style="404" customWidth="1"/>
    <col min="7774" max="7774" width="14.140625" style="404" customWidth="1"/>
    <col min="7775" max="7775" width="19.42578125" style="404" customWidth="1"/>
    <col min="7776" max="7776" width="14.5703125" style="404" customWidth="1"/>
    <col min="7777" max="7777" width="18" style="404" customWidth="1"/>
    <col min="7778" max="7778" width="27" style="404" bestFit="1" customWidth="1"/>
    <col min="7779" max="7779" width="22.42578125" style="404" bestFit="1" customWidth="1"/>
    <col min="7780" max="7780" width="22.140625" style="404" bestFit="1" customWidth="1"/>
    <col min="7781" max="7781" width="16.42578125" style="404" bestFit="1" customWidth="1"/>
    <col min="7782" max="7782" width="27.42578125" style="404" bestFit="1" customWidth="1"/>
    <col min="7783" max="7783" width="21.42578125" style="404" bestFit="1" customWidth="1"/>
    <col min="7784" max="7784" width="23.42578125" style="404" bestFit="1" customWidth="1"/>
    <col min="7785" max="7785" width="20.42578125" style="404" bestFit="1" customWidth="1"/>
    <col min="7786" max="7786" width="17.140625" style="404" bestFit="1" customWidth="1"/>
    <col min="7787" max="7787" width="16.42578125" style="404" customWidth="1"/>
    <col min="7788" max="7788" width="23.42578125" style="404" bestFit="1" customWidth="1"/>
    <col min="7789" max="7789" width="17.42578125" style="404" bestFit="1" customWidth="1"/>
    <col min="7790" max="7801" width="0" style="404" hidden="1" customWidth="1"/>
    <col min="7802" max="7802" width="8.140625" style="404" bestFit="1" customWidth="1"/>
    <col min="7803" max="7936" width="8" style="404"/>
    <col min="7937" max="7937" width="8.85546875" style="404" customWidth="1"/>
    <col min="7938" max="7938" width="10.140625" style="404" customWidth="1"/>
    <col min="7939" max="7939" width="39.42578125" style="404" bestFit="1" customWidth="1"/>
    <col min="7940" max="7941" width="19.42578125" style="404" bestFit="1" customWidth="1"/>
    <col min="7942" max="7942" width="18.5703125" style="404" customWidth="1"/>
    <col min="7943" max="7943" width="16" style="404" customWidth="1"/>
    <col min="7944" max="7944" width="12.85546875" style="404" customWidth="1"/>
    <col min="7945" max="7945" width="17" style="404" bestFit="1" customWidth="1"/>
    <col min="7946" max="7946" width="25.140625" style="404" bestFit="1" customWidth="1"/>
    <col min="7947" max="7947" width="20.42578125" style="404" customWidth="1"/>
    <col min="7948" max="7948" width="18.42578125" style="404" customWidth="1"/>
    <col min="7949" max="7949" width="27.42578125" style="404" customWidth="1"/>
    <col min="7950" max="7950" width="23.42578125" style="404" customWidth="1"/>
    <col min="7951" max="7951" width="15.5703125" style="404" customWidth="1"/>
    <col min="7952" max="7952" width="20.42578125" style="404" customWidth="1"/>
    <col min="7953" max="7953" width="18.42578125" style="404" customWidth="1"/>
    <col min="7954" max="7954" width="15.140625" style="404" customWidth="1"/>
    <col min="7955" max="7955" width="26.85546875" style="404" customWidth="1"/>
    <col min="7956" max="7956" width="16.42578125" style="404" customWidth="1"/>
    <col min="7957" max="7957" width="13.85546875" style="404" customWidth="1"/>
    <col min="7958" max="7958" width="17" style="404" customWidth="1"/>
    <col min="7959" max="7959" width="14.42578125" style="404" customWidth="1"/>
    <col min="7960" max="7960" width="18.42578125" style="404" customWidth="1"/>
    <col min="7961" max="7961" width="22.42578125" style="404" customWidth="1"/>
    <col min="7962" max="7962" width="16.42578125" style="404" customWidth="1"/>
    <col min="7963" max="7963" width="23.42578125" style="404" customWidth="1"/>
    <col min="7964" max="7964" width="20.42578125" style="404" customWidth="1"/>
    <col min="7965" max="7965" width="30.42578125" style="404" customWidth="1"/>
    <col min="7966" max="7968" width="16.42578125" style="404" customWidth="1"/>
    <col min="7969" max="7969" width="15.5703125" style="404" customWidth="1"/>
    <col min="7970" max="7970" width="24.85546875" style="404" customWidth="1"/>
    <col min="7971" max="7971" width="19.5703125" style="404" customWidth="1"/>
    <col min="7972" max="7972" width="16.42578125" style="404" customWidth="1"/>
    <col min="7973" max="7973" width="21.85546875" style="404" customWidth="1"/>
    <col min="7974" max="7974" width="22.42578125" style="404" customWidth="1"/>
    <col min="7975" max="7975" width="22.5703125" style="404" customWidth="1"/>
    <col min="7976" max="7976" width="26.42578125" style="404" customWidth="1"/>
    <col min="7977" max="7977" width="22.42578125" style="404" customWidth="1"/>
    <col min="7978" max="7978" width="31.140625" style="404" customWidth="1"/>
    <col min="7979" max="7979" width="30.42578125" style="404" customWidth="1"/>
    <col min="7980" max="7983" width="22.85546875" style="404" customWidth="1"/>
    <col min="7984" max="7984" width="25.42578125" style="404" customWidth="1"/>
    <col min="7985" max="7985" width="22.42578125" style="404" customWidth="1"/>
    <col min="7986" max="7986" width="14.140625" style="404" customWidth="1"/>
    <col min="7987" max="7987" width="15.42578125" style="404" customWidth="1"/>
    <col min="7988" max="7988" width="17" style="404" customWidth="1"/>
    <col min="7989" max="7989" width="19.42578125" style="404" customWidth="1"/>
    <col min="7990" max="7990" width="18.42578125" style="404" customWidth="1"/>
    <col min="7991" max="7991" width="19" style="404" customWidth="1"/>
    <col min="7992" max="7992" width="16.42578125" style="404" customWidth="1"/>
    <col min="7993" max="7993" width="17" style="404" customWidth="1"/>
    <col min="7994" max="7994" width="15.140625" style="404" bestFit="1" customWidth="1"/>
    <col min="7995" max="7995" width="17.140625" style="404" bestFit="1" customWidth="1"/>
    <col min="7996" max="7996" width="15.42578125" style="404" customWidth="1"/>
    <col min="7997" max="7997" width="17.42578125" style="404" customWidth="1"/>
    <col min="7998" max="7998" width="19.42578125" style="404" customWidth="1"/>
    <col min="7999" max="8000" width="20.42578125" style="404" customWidth="1"/>
    <col min="8001" max="8001" width="22.140625" style="404" customWidth="1"/>
    <col min="8002" max="8002" width="12.42578125" style="404" customWidth="1"/>
    <col min="8003" max="8003" width="12.5703125" style="404" customWidth="1"/>
    <col min="8004" max="8004" width="17.42578125" style="404" customWidth="1"/>
    <col min="8005" max="8005" width="17.42578125" style="404" bestFit="1" customWidth="1"/>
    <col min="8006" max="8006" width="19.42578125" style="404" customWidth="1"/>
    <col min="8007" max="8007" width="18.42578125" style="404" customWidth="1"/>
    <col min="8008" max="8008" width="20.42578125" style="404" customWidth="1"/>
    <col min="8009" max="8009" width="18" style="404" customWidth="1"/>
    <col min="8010" max="8010" width="19.140625" style="404" customWidth="1"/>
    <col min="8011" max="8011" width="22.85546875" style="404" customWidth="1"/>
    <col min="8012" max="8012" width="25.42578125" style="404" customWidth="1"/>
    <col min="8013" max="8013" width="22.42578125" style="404" customWidth="1"/>
    <col min="8014" max="8014" width="17.42578125" style="404" customWidth="1"/>
    <col min="8015" max="8015" width="23.42578125" style="404" customWidth="1"/>
    <col min="8016" max="8016" width="17.140625" style="404" customWidth="1"/>
    <col min="8017" max="8017" width="24.42578125" style="404" customWidth="1"/>
    <col min="8018" max="8018" width="15.42578125" style="404" customWidth="1"/>
    <col min="8019" max="8019" width="25.42578125" style="404" customWidth="1"/>
    <col min="8020" max="8020" width="21.5703125" style="404" customWidth="1"/>
    <col min="8021" max="8021" width="24.140625" style="404" customWidth="1"/>
    <col min="8022" max="8022" width="19.140625" style="404" customWidth="1"/>
    <col min="8023" max="8023" width="15.42578125" style="404" customWidth="1"/>
    <col min="8024" max="8025" width="17.42578125" style="404" customWidth="1"/>
    <col min="8026" max="8026" width="21.42578125" style="404" customWidth="1"/>
    <col min="8027" max="8027" width="14.42578125" style="404" customWidth="1"/>
    <col min="8028" max="8029" width="24.140625" style="404" customWidth="1"/>
    <col min="8030" max="8030" width="14.140625" style="404" customWidth="1"/>
    <col min="8031" max="8031" width="19.42578125" style="404" customWidth="1"/>
    <col min="8032" max="8032" width="14.5703125" style="404" customWidth="1"/>
    <col min="8033" max="8033" width="18" style="404" customWidth="1"/>
    <col min="8034" max="8034" width="27" style="404" bestFit="1" customWidth="1"/>
    <col min="8035" max="8035" width="22.42578125" style="404" bestFit="1" customWidth="1"/>
    <col min="8036" max="8036" width="22.140625" style="404" bestFit="1" customWidth="1"/>
    <col min="8037" max="8037" width="16.42578125" style="404" bestFit="1" customWidth="1"/>
    <col min="8038" max="8038" width="27.42578125" style="404" bestFit="1" customWidth="1"/>
    <col min="8039" max="8039" width="21.42578125" style="404" bestFit="1" customWidth="1"/>
    <col min="8040" max="8040" width="23.42578125" style="404" bestFit="1" customWidth="1"/>
    <col min="8041" max="8041" width="20.42578125" style="404" bestFit="1" customWidth="1"/>
    <col min="8042" max="8042" width="17.140625" style="404" bestFit="1" customWidth="1"/>
    <col min="8043" max="8043" width="16.42578125" style="404" customWidth="1"/>
    <col min="8044" max="8044" width="23.42578125" style="404" bestFit="1" customWidth="1"/>
    <col min="8045" max="8045" width="17.42578125" style="404" bestFit="1" customWidth="1"/>
    <col min="8046" max="8057" width="0" style="404" hidden="1" customWidth="1"/>
    <col min="8058" max="8058" width="8.140625" style="404" bestFit="1" customWidth="1"/>
    <col min="8059" max="8192" width="8" style="404"/>
    <col min="8193" max="8193" width="8.85546875" style="404" customWidth="1"/>
    <col min="8194" max="8194" width="10.140625" style="404" customWidth="1"/>
    <col min="8195" max="8195" width="39.42578125" style="404" bestFit="1" customWidth="1"/>
    <col min="8196" max="8197" width="19.42578125" style="404" bestFit="1" customWidth="1"/>
    <col min="8198" max="8198" width="18.5703125" style="404" customWidth="1"/>
    <col min="8199" max="8199" width="16" style="404" customWidth="1"/>
    <col min="8200" max="8200" width="12.85546875" style="404" customWidth="1"/>
    <col min="8201" max="8201" width="17" style="404" bestFit="1" customWidth="1"/>
    <col min="8202" max="8202" width="25.140625" style="404" bestFit="1" customWidth="1"/>
    <col min="8203" max="8203" width="20.42578125" style="404" customWidth="1"/>
    <col min="8204" max="8204" width="18.42578125" style="404" customWidth="1"/>
    <col min="8205" max="8205" width="27.42578125" style="404" customWidth="1"/>
    <col min="8206" max="8206" width="23.42578125" style="404" customWidth="1"/>
    <col min="8207" max="8207" width="15.5703125" style="404" customWidth="1"/>
    <col min="8208" max="8208" width="20.42578125" style="404" customWidth="1"/>
    <col min="8209" max="8209" width="18.42578125" style="404" customWidth="1"/>
    <col min="8210" max="8210" width="15.140625" style="404" customWidth="1"/>
    <col min="8211" max="8211" width="26.85546875" style="404" customWidth="1"/>
    <col min="8212" max="8212" width="16.42578125" style="404" customWidth="1"/>
    <col min="8213" max="8213" width="13.85546875" style="404" customWidth="1"/>
    <col min="8214" max="8214" width="17" style="404" customWidth="1"/>
    <col min="8215" max="8215" width="14.42578125" style="404" customWidth="1"/>
    <col min="8216" max="8216" width="18.42578125" style="404" customWidth="1"/>
    <col min="8217" max="8217" width="22.42578125" style="404" customWidth="1"/>
    <col min="8218" max="8218" width="16.42578125" style="404" customWidth="1"/>
    <col min="8219" max="8219" width="23.42578125" style="404" customWidth="1"/>
    <col min="8220" max="8220" width="20.42578125" style="404" customWidth="1"/>
    <col min="8221" max="8221" width="30.42578125" style="404" customWidth="1"/>
    <col min="8222" max="8224" width="16.42578125" style="404" customWidth="1"/>
    <col min="8225" max="8225" width="15.5703125" style="404" customWidth="1"/>
    <col min="8226" max="8226" width="24.85546875" style="404" customWidth="1"/>
    <col min="8227" max="8227" width="19.5703125" style="404" customWidth="1"/>
    <col min="8228" max="8228" width="16.42578125" style="404" customWidth="1"/>
    <col min="8229" max="8229" width="21.85546875" style="404" customWidth="1"/>
    <col min="8230" max="8230" width="22.42578125" style="404" customWidth="1"/>
    <col min="8231" max="8231" width="22.5703125" style="404" customWidth="1"/>
    <col min="8232" max="8232" width="26.42578125" style="404" customWidth="1"/>
    <col min="8233" max="8233" width="22.42578125" style="404" customWidth="1"/>
    <col min="8234" max="8234" width="31.140625" style="404" customWidth="1"/>
    <col min="8235" max="8235" width="30.42578125" style="404" customWidth="1"/>
    <col min="8236" max="8239" width="22.85546875" style="404" customWidth="1"/>
    <col min="8240" max="8240" width="25.42578125" style="404" customWidth="1"/>
    <col min="8241" max="8241" width="22.42578125" style="404" customWidth="1"/>
    <col min="8242" max="8242" width="14.140625" style="404" customWidth="1"/>
    <col min="8243" max="8243" width="15.42578125" style="404" customWidth="1"/>
    <col min="8244" max="8244" width="17" style="404" customWidth="1"/>
    <col min="8245" max="8245" width="19.42578125" style="404" customWidth="1"/>
    <col min="8246" max="8246" width="18.42578125" style="404" customWidth="1"/>
    <col min="8247" max="8247" width="19" style="404" customWidth="1"/>
    <col min="8248" max="8248" width="16.42578125" style="404" customWidth="1"/>
    <col min="8249" max="8249" width="17" style="404" customWidth="1"/>
    <col min="8250" max="8250" width="15.140625" style="404" bestFit="1" customWidth="1"/>
    <col min="8251" max="8251" width="17.140625" style="404" bestFit="1" customWidth="1"/>
    <col min="8252" max="8252" width="15.42578125" style="404" customWidth="1"/>
    <col min="8253" max="8253" width="17.42578125" style="404" customWidth="1"/>
    <col min="8254" max="8254" width="19.42578125" style="404" customWidth="1"/>
    <col min="8255" max="8256" width="20.42578125" style="404" customWidth="1"/>
    <col min="8257" max="8257" width="22.140625" style="404" customWidth="1"/>
    <col min="8258" max="8258" width="12.42578125" style="404" customWidth="1"/>
    <col min="8259" max="8259" width="12.5703125" style="404" customWidth="1"/>
    <col min="8260" max="8260" width="17.42578125" style="404" customWidth="1"/>
    <col min="8261" max="8261" width="17.42578125" style="404" bestFit="1" customWidth="1"/>
    <col min="8262" max="8262" width="19.42578125" style="404" customWidth="1"/>
    <col min="8263" max="8263" width="18.42578125" style="404" customWidth="1"/>
    <col min="8264" max="8264" width="20.42578125" style="404" customWidth="1"/>
    <col min="8265" max="8265" width="18" style="404" customWidth="1"/>
    <col min="8266" max="8266" width="19.140625" style="404" customWidth="1"/>
    <col min="8267" max="8267" width="22.85546875" style="404" customWidth="1"/>
    <col min="8268" max="8268" width="25.42578125" style="404" customWidth="1"/>
    <col min="8269" max="8269" width="22.42578125" style="404" customWidth="1"/>
    <col min="8270" max="8270" width="17.42578125" style="404" customWidth="1"/>
    <col min="8271" max="8271" width="23.42578125" style="404" customWidth="1"/>
    <col min="8272" max="8272" width="17.140625" style="404" customWidth="1"/>
    <col min="8273" max="8273" width="24.42578125" style="404" customWidth="1"/>
    <col min="8274" max="8274" width="15.42578125" style="404" customWidth="1"/>
    <col min="8275" max="8275" width="25.42578125" style="404" customWidth="1"/>
    <col min="8276" max="8276" width="21.5703125" style="404" customWidth="1"/>
    <col min="8277" max="8277" width="24.140625" style="404" customWidth="1"/>
    <col min="8278" max="8278" width="19.140625" style="404" customWidth="1"/>
    <col min="8279" max="8279" width="15.42578125" style="404" customWidth="1"/>
    <col min="8280" max="8281" width="17.42578125" style="404" customWidth="1"/>
    <col min="8282" max="8282" width="21.42578125" style="404" customWidth="1"/>
    <col min="8283" max="8283" width="14.42578125" style="404" customWidth="1"/>
    <col min="8284" max="8285" width="24.140625" style="404" customWidth="1"/>
    <col min="8286" max="8286" width="14.140625" style="404" customWidth="1"/>
    <col min="8287" max="8287" width="19.42578125" style="404" customWidth="1"/>
    <col min="8288" max="8288" width="14.5703125" style="404" customWidth="1"/>
    <col min="8289" max="8289" width="18" style="404" customWidth="1"/>
    <col min="8290" max="8290" width="27" style="404" bestFit="1" customWidth="1"/>
    <col min="8291" max="8291" width="22.42578125" style="404" bestFit="1" customWidth="1"/>
    <col min="8292" max="8292" width="22.140625" style="404" bestFit="1" customWidth="1"/>
    <col min="8293" max="8293" width="16.42578125" style="404" bestFit="1" customWidth="1"/>
    <col min="8294" max="8294" width="27.42578125" style="404" bestFit="1" customWidth="1"/>
    <col min="8295" max="8295" width="21.42578125" style="404" bestFit="1" customWidth="1"/>
    <col min="8296" max="8296" width="23.42578125" style="404" bestFit="1" customWidth="1"/>
    <col min="8297" max="8297" width="20.42578125" style="404" bestFit="1" customWidth="1"/>
    <col min="8298" max="8298" width="17.140625" style="404" bestFit="1" customWidth="1"/>
    <col min="8299" max="8299" width="16.42578125" style="404" customWidth="1"/>
    <col min="8300" max="8300" width="23.42578125" style="404" bestFit="1" customWidth="1"/>
    <col min="8301" max="8301" width="17.42578125" style="404" bestFit="1" customWidth="1"/>
    <col min="8302" max="8313" width="0" style="404" hidden="1" customWidth="1"/>
    <col min="8314" max="8314" width="8.140625" style="404" bestFit="1" customWidth="1"/>
    <col min="8315" max="8448" width="8" style="404"/>
    <col min="8449" max="8449" width="8.85546875" style="404" customWidth="1"/>
    <col min="8450" max="8450" width="10.140625" style="404" customWidth="1"/>
    <col min="8451" max="8451" width="39.42578125" style="404" bestFit="1" customWidth="1"/>
    <col min="8452" max="8453" width="19.42578125" style="404" bestFit="1" customWidth="1"/>
    <col min="8454" max="8454" width="18.5703125" style="404" customWidth="1"/>
    <col min="8455" max="8455" width="16" style="404" customWidth="1"/>
    <col min="8456" max="8456" width="12.85546875" style="404" customWidth="1"/>
    <col min="8457" max="8457" width="17" style="404" bestFit="1" customWidth="1"/>
    <col min="8458" max="8458" width="25.140625" style="404" bestFit="1" customWidth="1"/>
    <col min="8459" max="8459" width="20.42578125" style="404" customWidth="1"/>
    <col min="8460" max="8460" width="18.42578125" style="404" customWidth="1"/>
    <col min="8461" max="8461" width="27.42578125" style="404" customWidth="1"/>
    <col min="8462" max="8462" width="23.42578125" style="404" customWidth="1"/>
    <col min="8463" max="8463" width="15.5703125" style="404" customWidth="1"/>
    <col min="8464" max="8464" width="20.42578125" style="404" customWidth="1"/>
    <col min="8465" max="8465" width="18.42578125" style="404" customWidth="1"/>
    <col min="8466" max="8466" width="15.140625" style="404" customWidth="1"/>
    <col min="8467" max="8467" width="26.85546875" style="404" customWidth="1"/>
    <col min="8468" max="8468" width="16.42578125" style="404" customWidth="1"/>
    <col min="8469" max="8469" width="13.85546875" style="404" customWidth="1"/>
    <col min="8470" max="8470" width="17" style="404" customWidth="1"/>
    <col min="8471" max="8471" width="14.42578125" style="404" customWidth="1"/>
    <col min="8472" max="8472" width="18.42578125" style="404" customWidth="1"/>
    <col min="8473" max="8473" width="22.42578125" style="404" customWidth="1"/>
    <col min="8474" max="8474" width="16.42578125" style="404" customWidth="1"/>
    <col min="8475" max="8475" width="23.42578125" style="404" customWidth="1"/>
    <col min="8476" max="8476" width="20.42578125" style="404" customWidth="1"/>
    <col min="8477" max="8477" width="30.42578125" style="404" customWidth="1"/>
    <col min="8478" max="8480" width="16.42578125" style="404" customWidth="1"/>
    <col min="8481" max="8481" width="15.5703125" style="404" customWidth="1"/>
    <col min="8482" max="8482" width="24.85546875" style="404" customWidth="1"/>
    <col min="8483" max="8483" width="19.5703125" style="404" customWidth="1"/>
    <col min="8484" max="8484" width="16.42578125" style="404" customWidth="1"/>
    <col min="8485" max="8485" width="21.85546875" style="404" customWidth="1"/>
    <col min="8486" max="8486" width="22.42578125" style="404" customWidth="1"/>
    <col min="8487" max="8487" width="22.5703125" style="404" customWidth="1"/>
    <col min="8488" max="8488" width="26.42578125" style="404" customWidth="1"/>
    <col min="8489" max="8489" width="22.42578125" style="404" customWidth="1"/>
    <col min="8490" max="8490" width="31.140625" style="404" customWidth="1"/>
    <col min="8491" max="8491" width="30.42578125" style="404" customWidth="1"/>
    <col min="8492" max="8495" width="22.85546875" style="404" customWidth="1"/>
    <col min="8496" max="8496" width="25.42578125" style="404" customWidth="1"/>
    <col min="8497" max="8497" width="22.42578125" style="404" customWidth="1"/>
    <col min="8498" max="8498" width="14.140625" style="404" customWidth="1"/>
    <col min="8499" max="8499" width="15.42578125" style="404" customWidth="1"/>
    <col min="8500" max="8500" width="17" style="404" customWidth="1"/>
    <col min="8501" max="8501" width="19.42578125" style="404" customWidth="1"/>
    <col min="8502" max="8502" width="18.42578125" style="404" customWidth="1"/>
    <col min="8503" max="8503" width="19" style="404" customWidth="1"/>
    <col min="8504" max="8504" width="16.42578125" style="404" customWidth="1"/>
    <col min="8505" max="8505" width="17" style="404" customWidth="1"/>
    <col min="8506" max="8506" width="15.140625" style="404" bestFit="1" customWidth="1"/>
    <col min="8507" max="8507" width="17.140625" style="404" bestFit="1" customWidth="1"/>
    <col min="8508" max="8508" width="15.42578125" style="404" customWidth="1"/>
    <col min="8509" max="8509" width="17.42578125" style="404" customWidth="1"/>
    <col min="8510" max="8510" width="19.42578125" style="404" customWidth="1"/>
    <col min="8511" max="8512" width="20.42578125" style="404" customWidth="1"/>
    <col min="8513" max="8513" width="22.140625" style="404" customWidth="1"/>
    <col min="8514" max="8514" width="12.42578125" style="404" customWidth="1"/>
    <col min="8515" max="8515" width="12.5703125" style="404" customWidth="1"/>
    <col min="8516" max="8516" width="17.42578125" style="404" customWidth="1"/>
    <col min="8517" max="8517" width="17.42578125" style="404" bestFit="1" customWidth="1"/>
    <col min="8518" max="8518" width="19.42578125" style="404" customWidth="1"/>
    <col min="8519" max="8519" width="18.42578125" style="404" customWidth="1"/>
    <col min="8520" max="8520" width="20.42578125" style="404" customWidth="1"/>
    <col min="8521" max="8521" width="18" style="404" customWidth="1"/>
    <col min="8522" max="8522" width="19.140625" style="404" customWidth="1"/>
    <col min="8523" max="8523" width="22.85546875" style="404" customWidth="1"/>
    <col min="8524" max="8524" width="25.42578125" style="404" customWidth="1"/>
    <col min="8525" max="8525" width="22.42578125" style="404" customWidth="1"/>
    <col min="8526" max="8526" width="17.42578125" style="404" customWidth="1"/>
    <col min="8527" max="8527" width="23.42578125" style="404" customWidth="1"/>
    <col min="8528" max="8528" width="17.140625" style="404" customWidth="1"/>
    <col min="8529" max="8529" width="24.42578125" style="404" customWidth="1"/>
    <col min="8530" max="8530" width="15.42578125" style="404" customWidth="1"/>
    <col min="8531" max="8531" width="25.42578125" style="404" customWidth="1"/>
    <col min="8532" max="8532" width="21.5703125" style="404" customWidth="1"/>
    <col min="8533" max="8533" width="24.140625" style="404" customWidth="1"/>
    <col min="8534" max="8534" width="19.140625" style="404" customWidth="1"/>
    <col min="8535" max="8535" width="15.42578125" style="404" customWidth="1"/>
    <col min="8536" max="8537" width="17.42578125" style="404" customWidth="1"/>
    <col min="8538" max="8538" width="21.42578125" style="404" customWidth="1"/>
    <col min="8539" max="8539" width="14.42578125" style="404" customWidth="1"/>
    <col min="8540" max="8541" width="24.140625" style="404" customWidth="1"/>
    <col min="8542" max="8542" width="14.140625" style="404" customWidth="1"/>
    <col min="8543" max="8543" width="19.42578125" style="404" customWidth="1"/>
    <col min="8544" max="8544" width="14.5703125" style="404" customWidth="1"/>
    <col min="8545" max="8545" width="18" style="404" customWidth="1"/>
    <col min="8546" max="8546" width="27" style="404" bestFit="1" customWidth="1"/>
    <col min="8547" max="8547" width="22.42578125" style="404" bestFit="1" customWidth="1"/>
    <col min="8548" max="8548" width="22.140625" style="404" bestFit="1" customWidth="1"/>
    <col min="8549" max="8549" width="16.42578125" style="404" bestFit="1" customWidth="1"/>
    <col min="8550" max="8550" width="27.42578125" style="404" bestFit="1" customWidth="1"/>
    <col min="8551" max="8551" width="21.42578125" style="404" bestFit="1" customWidth="1"/>
    <col min="8552" max="8552" width="23.42578125" style="404" bestFit="1" customWidth="1"/>
    <col min="8553" max="8553" width="20.42578125" style="404" bestFit="1" customWidth="1"/>
    <col min="8554" max="8554" width="17.140625" style="404" bestFit="1" customWidth="1"/>
    <col min="8555" max="8555" width="16.42578125" style="404" customWidth="1"/>
    <col min="8556" max="8556" width="23.42578125" style="404" bestFit="1" customWidth="1"/>
    <col min="8557" max="8557" width="17.42578125" style="404" bestFit="1" customWidth="1"/>
    <col min="8558" max="8569" width="0" style="404" hidden="1" customWidth="1"/>
    <col min="8570" max="8570" width="8.140625" style="404" bestFit="1" customWidth="1"/>
    <col min="8571" max="8704" width="8" style="404"/>
    <col min="8705" max="8705" width="8.85546875" style="404" customWidth="1"/>
    <col min="8706" max="8706" width="10.140625" style="404" customWidth="1"/>
    <col min="8707" max="8707" width="39.42578125" style="404" bestFit="1" customWidth="1"/>
    <col min="8708" max="8709" width="19.42578125" style="404" bestFit="1" customWidth="1"/>
    <col min="8710" max="8710" width="18.5703125" style="404" customWidth="1"/>
    <col min="8711" max="8711" width="16" style="404" customWidth="1"/>
    <col min="8712" max="8712" width="12.85546875" style="404" customWidth="1"/>
    <col min="8713" max="8713" width="17" style="404" bestFit="1" customWidth="1"/>
    <col min="8714" max="8714" width="25.140625" style="404" bestFit="1" customWidth="1"/>
    <col min="8715" max="8715" width="20.42578125" style="404" customWidth="1"/>
    <col min="8716" max="8716" width="18.42578125" style="404" customWidth="1"/>
    <col min="8717" max="8717" width="27.42578125" style="404" customWidth="1"/>
    <col min="8718" max="8718" width="23.42578125" style="404" customWidth="1"/>
    <col min="8719" max="8719" width="15.5703125" style="404" customWidth="1"/>
    <col min="8720" max="8720" width="20.42578125" style="404" customWidth="1"/>
    <col min="8721" max="8721" width="18.42578125" style="404" customWidth="1"/>
    <col min="8722" max="8722" width="15.140625" style="404" customWidth="1"/>
    <col min="8723" max="8723" width="26.85546875" style="404" customWidth="1"/>
    <col min="8724" max="8724" width="16.42578125" style="404" customWidth="1"/>
    <col min="8725" max="8725" width="13.85546875" style="404" customWidth="1"/>
    <col min="8726" max="8726" width="17" style="404" customWidth="1"/>
    <col min="8727" max="8727" width="14.42578125" style="404" customWidth="1"/>
    <col min="8728" max="8728" width="18.42578125" style="404" customWidth="1"/>
    <col min="8729" max="8729" width="22.42578125" style="404" customWidth="1"/>
    <col min="8730" max="8730" width="16.42578125" style="404" customWidth="1"/>
    <col min="8731" max="8731" width="23.42578125" style="404" customWidth="1"/>
    <col min="8732" max="8732" width="20.42578125" style="404" customWidth="1"/>
    <col min="8733" max="8733" width="30.42578125" style="404" customWidth="1"/>
    <col min="8734" max="8736" width="16.42578125" style="404" customWidth="1"/>
    <col min="8737" max="8737" width="15.5703125" style="404" customWidth="1"/>
    <col min="8738" max="8738" width="24.85546875" style="404" customWidth="1"/>
    <col min="8739" max="8739" width="19.5703125" style="404" customWidth="1"/>
    <col min="8740" max="8740" width="16.42578125" style="404" customWidth="1"/>
    <col min="8741" max="8741" width="21.85546875" style="404" customWidth="1"/>
    <col min="8742" max="8742" width="22.42578125" style="404" customWidth="1"/>
    <col min="8743" max="8743" width="22.5703125" style="404" customWidth="1"/>
    <col min="8744" max="8744" width="26.42578125" style="404" customWidth="1"/>
    <col min="8745" max="8745" width="22.42578125" style="404" customWidth="1"/>
    <col min="8746" max="8746" width="31.140625" style="404" customWidth="1"/>
    <col min="8747" max="8747" width="30.42578125" style="404" customWidth="1"/>
    <col min="8748" max="8751" width="22.85546875" style="404" customWidth="1"/>
    <col min="8752" max="8752" width="25.42578125" style="404" customWidth="1"/>
    <col min="8753" max="8753" width="22.42578125" style="404" customWidth="1"/>
    <col min="8754" max="8754" width="14.140625" style="404" customWidth="1"/>
    <col min="8755" max="8755" width="15.42578125" style="404" customWidth="1"/>
    <col min="8756" max="8756" width="17" style="404" customWidth="1"/>
    <col min="8757" max="8757" width="19.42578125" style="404" customWidth="1"/>
    <col min="8758" max="8758" width="18.42578125" style="404" customWidth="1"/>
    <col min="8759" max="8759" width="19" style="404" customWidth="1"/>
    <col min="8760" max="8760" width="16.42578125" style="404" customWidth="1"/>
    <col min="8761" max="8761" width="17" style="404" customWidth="1"/>
    <col min="8762" max="8762" width="15.140625" style="404" bestFit="1" customWidth="1"/>
    <col min="8763" max="8763" width="17.140625" style="404" bestFit="1" customWidth="1"/>
    <col min="8764" max="8764" width="15.42578125" style="404" customWidth="1"/>
    <col min="8765" max="8765" width="17.42578125" style="404" customWidth="1"/>
    <col min="8766" max="8766" width="19.42578125" style="404" customWidth="1"/>
    <col min="8767" max="8768" width="20.42578125" style="404" customWidth="1"/>
    <col min="8769" max="8769" width="22.140625" style="404" customWidth="1"/>
    <col min="8770" max="8770" width="12.42578125" style="404" customWidth="1"/>
    <col min="8771" max="8771" width="12.5703125" style="404" customWidth="1"/>
    <col min="8772" max="8772" width="17.42578125" style="404" customWidth="1"/>
    <col min="8773" max="8773" width="17.42578125" style="404" bestFit="1" customWidth="1"/>
    <col min="8774" max="8774" width="19.42578125" style="404" customWidth="1"/>
    <col min="8775" max="8775" width="18.42578125" style="404" customWidth="1"/>
    <col min="8776" max="8776" width="20.42578125" style="404" customWidth="1"/>
    <col min="8777" max="8777" width="18" style="404" customWidth="1"/>
    <col min="8778" max="8778" width="19.140625" style="404" customWidth="1"/>
    <col min="8779" max="8779" width="22.85546875" style="404" customWidth="1"/>
    <col min="8780" max="8780" width="25.42578125" style="404" customWidth="1"/>
    <col min="8781" max="8781" width="22.42578125" style="404" customWidth="1"/>
    <col min="8782" max="8782" width="17.42578125" style="404" customWidth="1"/>
    <col min="8783" max="8783" width="23.42578125" style="404" customWidth="1"/>
    <col min="8784" max="8784" width="17.140625" style="404" customWidth="1"/>
    <col min="8785" max="8785" width="24.42578125" style="404" customWidth="1"/>
    <col min="8786" max="8786" width="15.42578125" style="404" customWidth="1"/>
    <col min="8787" max="8787" width="25.42578125" style="404" customWidth="1"/>
    <col min="8788" max="8788" width="21.5703125" style="404" customWidth="1"/>
    <col min="8789" max="8789" width="24.140625" style="404" customWidth="1"/>
    <col min="8790" max="8790" width="19.140625" style="404" customWidth="1"/>
    <col min="8791" max="8791" width="15.42578125" style="404" customWidth="1"/>
    <col min="8792" max="8793" width="17.42578125" style="404" customWidth="1"/>
    <col min="8794" max="8794" width="21.42578125" style="404" customWidth="1"/>
    <col min="8795" max="8795" width="14.42578125" style="404" customWidth="1"/>
    <col min="8796" max="8797" width="24.140625" style="404" customWidth="1"/>
    <col min="8798" max="8798" width="14.140625" style="404" customWidth="1"/>
    <col min="8799" max="8799" width="19.42578125" style="404" customWidth="1"/>
    <col min="8800" max="8800" width="14.5703125" style="404" customWidth="1"/>
    <col min="8801" max="8801" width="18" style="404" customWidth="1"/>
    <col min="8802" max="8802" width="27" style="404" bestFit="1" customWidth="1"/>
    <col min="8803" max="8803" width="22.42578125" style="404" bestFit="1" customWidth="1"/>
    <col min="8804" max="8804" width="22.140625" style="404" bestFit="1" customWidth="1"/>
    <col min="8805" max="8805" width="16.42578125" style="404" bestFit="1" customWidth="1"/>
    <col min="8806" max="8806" width="27.42578125" style="404" bestFit="1" customWidth="1"/>
    <col min="8807" max="8807" width="21.42578125" style="404" bestFit="1" customWidth="1"/>
    <col min="8808" max="8808" width="23.42578125" style="404" bestFit="1" customWidth="1"/>
    <col min="8809" max="8809" width="20.42578125" style="404" bestFit="1" customWidth="1"/>
    <col min="8810" max="8810" width="17.140625" style="404" bestFit="1" customWidth="1"/>
    <col min="8811" max="8811" width="16.42578125" style="404" customWidth="1"/>
    <col min="8812" max="8812" width="23.42578125" style="404" bestFit="1" customWidth="1"/>
    <col min="8813" max="8813" width="17.42578125" style="404" bestFit="1" customWidth="1"/>
    <col min="8814" max="8825" width="0" style="404" hidden="1" customWidth="1"/>
    <col min="8826" max="8826" width="8.140625" style="404" bestFit="1" customWidth="1"/>
    <col min="8827" max="8960" width="8" style="404"/>
    <col min="8961" max="8961" width="8.85546875" style="404" customWidth="1"/>
    <col min="8962" max="8962" width="10.140625" style="404" customWidth="1"/>
    <col min="8963" max="8963" width="39.42578125" style="404" bestFit="1" customWidth="1"/>
    <col min="8964" max="8965" width="19.42578125" style="404" bestFit="1" customWidth="1"/>
    <col min="8966" max="8966" width="18.5703125" style="404" customWidth="1"/>
    <col min="8967" max="8967" width="16" style="404" customWidth="1"/>
    <col min="8968" max="8968" width="12.85546875" style="404" customWidth="1"/>
    <col min="8969" max="8969" width="17" style="404" bestFit="1" customWidth="1"/>
    <col min="8970" max="8970" width="25.140625" style="404" bestFit="1" customWidth="1"/>
    <col min="8971" max="8971" width="20.42578125" style="404" customWidth="1"/>
    <col min="8972" max="8972" width="18.42578125" style="404" customWidth="1"/>
    <col min="8973" max="8973" width="27.42578125" style="404" customWidth="1"/>
    <col min="8974" max="8974" width="23.42578125" style="404" customWidth="1"/>
    <col min="8975" max="8975" width="15.5703125" style="404" customWidth="1"/>
    <col min="8976" max="8976" width="20.42578125" style="404" customWidth="1"/>
    <col min="8977" max="8977" width="18.42578125" style="404" customWidth="1"/>
    <col min="8978" max="8978" width="15.140625" style="404" customWidth="1"/>
    <col min="8979" max="8979" width="26.85546875" style="404" customWidth="1"/>
    <col min="8980" max="8980" width="16.42578125" style="404" customWidth="1"/>
    <col min="8981" max="8981" width="13.85546875" style="404" customWidth="1"/>
    <col min="8982" max="8982" width="17" style="404" customWidth="1"/>
    <col min="8983" max="8983" width="14.42578125" style="404" customWidth="1"/>
    <col min="8984" max="8984" width="18.42578125" style="404" customWidth="1"/>
    <col min="8985" max="8985" width="22.42578125" style="404" customWidth="1"/>
    <col min="8986" max="8986" width="16.42578125" style="404" customWidth="1"/>
    <col min="8987" max="8987" width="23.42578125" style="404" customWidth="1"/>
    <col min="8988" max="8988" width="20.42578125" style="404" customWidth="1"/>
    <col min="8989" max="8989" width="30.42578125" style="404" customWidth="1"/>
    <col min="8990" max="8992" width="16.42578125" style="404" customWidth="1"/>
    <col min="8993" max="8993" width="15.5703125" style="404" customWidth="1"/>
    <col min="8994" max="8994" width="24.85546875" style="404" customWidth="1"/>
    <col min="8995" max="8995" width="19.5703125" style="404" customWidth="1"/>
    <col min="8996" max="8996" width="16.42578125" style="404" customWidth="1"/>
    <col min="8997" max="8997" width="21.85546875" style="404" customWidth="1"/>
    <col min="8998" max="8998" width="22.42578125" style="404" customWidth="1"/>
    <col min="8999" max="8999" width="22.5703125" style="404" customWidth="1"/>
    <col min="9000" max="9000" width="26.42578125" style="404" customWidth="1"/>
    <col min="9001" max="9001" width="22.42578125" style="404" customWidth="1"/>
    <col min="9002" max="9002" width="31.140625" style="404" customWidth="1"/>
    <col min="9003" max="9003" width="30.42578125" style="404" customWidth="1"/>
    <col min="9004" max="9007" width="22.85546875" style="404" customWidth="1"/>
    <col min="9008" max="9008" width="25.42578125" style="404" customWidth="1"/>
    <col min="9009" max="9009" width="22.42578125" style="404" customWidth="1"/>
    <col min="9010" max="9010" width="14.140625" style="404" customWidth="1"/>
    <col min="9011" max="9011" width="15.42578125" style="404" customWidth="1"/>
    <col min="9012" max="9012" width="17" style="404" customWidth="1"/>
    <col min="9013" max="9013" width="19.42578125" style="404" customWidth="1"/>
    <col min="9014" max="9014" width="18.42578125" style="404" customWidth="1"/>
    <col min="9015" max="9015" width="19" style="404" customWidth="1"/>
    <col min="9016" max="9016" width="16.42578125" style="404" customWidth="1"/>
    <col min="9017" max="9017" width="17" style="404" customWidth="1"/>
    <col min="9018" max="9018" width="15.140625" style="404" bestFit="1" customWidth="1"/>
    <col min="9019" max="9019" width="17.140625" style="404" bestFit="1" customWidth="1"/>
    <col min="9020" max="9020" width="15.42578125" style="404" customWidth="1"/>
    <col min="9021" max="9021" width="17.42578125" style="404" customWidth="1"/>
    <col min="9022" max="9022" width="19.42578125" style="404" customWidth="1"/>
    <col min="9023" max="9024" width="20.42578125" style="404" customWidth="1"/>
    <col min="9025" max="9025" width="22.140625" style="404" customWidth="1"/>
    <col min="9026" max="9026" width="12.42578125" style="404" customWidth="1"/>
    <col min="9027" max="9027" width="12.5703125" style="404" customWidth="1"/>
    <col min="9028" max="9028" width="17.42578125" style="404" customWidth="1"/>
    <col min="9029" max="9029" width="17.42578125" style="404" bestFit="1" customWidth="1"/>
    <col min="9030" max="9030" width="19.42578125" style="404" customWidth="1"/>
    <col min="9031" max="9031" width="18.42578125" style="404" customWidth="1"/>
    <col min="9032" max="9032" width="20.42578125" style="404" customWidth="1"/>
    <col min="9033" max="9033" width="18" style="404" customWidth="1"/>
    <col min="9034" max="9034" width="19.140625" style="404" customWidth="1"/>
    <col min="9035" max="9035" width="22.85546875" style="404" customWidth="1"/>
    <col min="9036" max="9036" width="25.42578125" style="404" customWidth="1"/>
    <col min="9037" max="9037" width="22.42578125" style="404" customWidth="1"/>
    <col min="9038" max="9038" width="17.42578125" style="404" customWidth="1"/>
    <col min="9039" max="9039" width="23.42578125" style="404" customWidth="1"/>
    <col min="9040" max="9040" width="17.140625" style="404" customWidth="1"/>
    <col min="9041" max="9041" width="24.42578125" style="404" customWidth="1"/>
    <col min="9042" max="9042" width="15.42578125" style="404" customWidth="1"/>
    <col min="9043" max="9043" width="25.42578125" style="404" customWidth="1"/>
    <col min="9044" max="9044" width="21.5703125" style="404" customWidth="1"/>
    <col min="9045" max="9045" width="24.140625" style="404" customWidth="1"/>
    <col min="9046" max="9046" width="19.140625" style="404" customWidth="1"/>
    <col min="9047" max="9047" width="15.42578125" style="404" customWidth="1"/>
    <col min="9048" max="9049" width="17.42578125" style="404" customWidth="1"/>
    <col min="9050" max="9050" width="21.42578125" style="404" customWidth="1"/>
    <col min="9051" max="9051" width="14.42578125" style="404" customWidth="1"/>
    <col min="9052" max="9053" width="24.140625" style="404" customWidth="1"/>
    <col min="9054" max="9054" width="14.140625" style="404" customWidth="1"/>
    <col min="9055" max="9055" width="19.42578125" style="404" customWidth="1"/>
    <col min="9056" max="9056" width="14.5703125" style="404" customWidth="1"/>
    <col min="9057" max="9057" width="18" style="404" customWidth="1"/>
    <col min="9058" max="9058" width="27" style="404" bestFit="1" customWidth="1"/>
    <col min="9059" max="9059" width="22.42578125" style="404" bestFit="1" customWidth="1"/>
    <col min="9060" max="9060" width="22.140625" style="404" bestFit="1" customWidth="1"/>
    <col min="9061" max="9061" width="16.42578125" style="404" bestFit="1" customWidth="1"/>
    <col min="9062" max="9062" width="27.42578125" style="404" bestFit="1" customWidth="1"/>
    <col min="9063" max="9063" width="21.42578125" style="404" bestFit="1" customWidth="1"/>
    <col min="9064" max="9064" width="23.42578125" style="404" bestFit="1" customWidth="1"/>
    <col min="9065" max="9065" width="20.42578125" style="404" bestFit="1" customWidth="1"/>
    <col min="9066" max="9066" width="17.140625" style="404" bestFit="1" customWidth="1"/>
    <col min="9067" max="9067" width="16.42578125" style="404" customWidth="1"/>
    <col min="9068" max="9068" width="23.42578125" style="404" bestFit="1" customWidth="1"/>
    <col min="9069" max="9069" width="17.42578125" style="404" bestFit="1" customWidth="1"/>
    <col min="9070" max="9081" width="0" style="404" hidden="1" customWidth="1"/>
    <col min="9082" max="9082" width="8.140625" style="404" bestFit="1" customWidth="1"/>
    <col min="9083" max="9216" width="8" style="404"/>
    <col min="9217" max="9217" width="8.85546875" style="404" customWidth="1"/>
    <col min="9218" max="9218" width="10.140625" style="404" customWidth="1"/>
    <col min="9219" max="9219" width="39.42578125" style="404" bestFit="1" customWidth="1"/>
    <col min="9220" max="9221" width="19.42578125" style="404" bestFit="1" customWidth="1"/>
    <col min="9222" max="9222" width="18.5703125" style="404" customWidth="1"/>
    <col min="9223" max="9223" width="16" style="404" customWidth="1"/>
    <col min="9224" max="9224" width="12.85546875" style="404" customWidth="1"/>
    <col min="9225" max="9225" width="17" style="404" bestFit="1" customWidth="1"/>
    <col min="9226" max="9226" width="25.140625" style="404" bestFit="1" customWidth="1"/>
    <col min="9227" max="9227" width="20.42578125" style="404" customWidth="1"/>
    <col min="9228" max="9228" width="18.42578125" style="404" customWidth="1"/>
    <col min="9229" max="9229" width="27.42578125" style="404" customWidth="1"/>
    <col min="9230" max="9230" width="23.42578125" style="404" customWidth="1"/>
    <col min="9231" max="9231" width="15.5703125" style="404" customWidth="1"/>
    <col min="9232" max="9232" width="20.42578125" style="404" customWidth="1"/>
    <col min="9233" max="9233" width="18.42578125" style="404" customWidth="1"/>
    <col min="9234" max="9234" width="15.140625" style="404" customWidth="1"/>
    <col min="9235" max="9235" width="26.85546875" style="404" customWidth="1"/>
    <col min="9236" max="9236" width="16.42578125" style="404" customWidth="1"/>
    <col min="9237" max="9237" width="13.85546875" style="404" customWidth="1"/>
    <col min="9238" max="9238" width="17" style="404" customWidth="1"/>
    <col min="9239" max="9239" width="14.42578125" style="404" customWidth="1"/>
    <col min="9240" max="9240" width="18.42578125" style="404" customWidth="1"/>
    <col min="9241" max="9241" width="22.42578125" style="404" customWidth="1"/>
    <col min="9242" max="9242" width="16.42578125" style="404" customWidth="1"/>
    <col min="9243" max="9243" width="23.42578125" style="404" customWidth="1"/>
    <col min="9244" max="9244" width="20.42578125" style="404" customWidth="1"/>
    <col min="9245" max="9245" width="30.42578125" style="404" customWidth="1"/>
    <col min="9246" max="9248" width="16.42578125" style="404" customWidth="1"/>
    <col min="9249" max="9249" width="15.5703125" style="404" customWidth="1"/>
    <col min="9250" max="9250" width="24.85546875" style="404" customWidth="1"/>
    <col min="9251" max="9251" width="19.5703125" style="404" customWidth="1"/>
    <col min="9252" max="9252" width="16.42578125" style="404" customWidth="1"/>
    <col min="9253" max="9253" width="21.85546875" style="404" customWidth="1"/>
    <col min="9254" max="9254" width="22.42578125" style="404" customWidth="1"/>
    <col min="9255" max="9255" width="22.5703125" style="404" customWidth="1"/>
    <col min="9256" max="9256" width="26.42578125" style="404" customWidth="1"/>
    <col min="9257" max="9257" width="22.42578125" style="404" customWidth="1"/>
    <col min="9258" max="9258" width="31.140625" style="404" customWidth="1"/>
    <col min="9259" max="9259" width="30.42578125" style="404" customWidth="1"/>
    <col min="9260" max="9263" width="22.85546875" style="404" customWidth="1"/>
    <col min="9264" max="9264" width="25.42578125" style="404" customWidth="1"/>
    <col min="9265" max="9265" width="22.42578125" style="404" customWidth="1"/>
    <col min="9266" max="9266" width="14.140625" style="404" customWidth="1"/>
    <col min="9267" max="9267" width="15.42578125" style="404" customWidth="1"/>
    <col min="9268" max="9268" width="17" style="404" customWidth="1"/>
    <col min="9269" max="9269" width="19.42578125" style="404" customWidth="1"/>
    <col min="9270" max="9270" width="18.42578125" style="404" customWidth="1"/>
    <col min="9271" max="9271" width="19" style="404" customWidth="1"/>
    <col min="9272" max="9272" width="16.42578125" style="404" customWidth="1"/>
    <col min="9273" max="9273" width="17" style="404" customWidth="1"/>
    <col min="9274" max="9274" width="15.140625" style="404" bestFit="1" customWidth="1"/>
    <col min="9275" max="9275" width="17.140625" style="404" bestFit="1" customWidth="1"/>
    <col min="9276" max="9276" width="15.42578125" style="404" customWidth="1"/>
    <col min="9277" max="9277" width="17.42578125" style="404" customWidth="1"/>
    <col min="9278" max="9278" width="19.42578125" style="404" customWidth="1"/>
    <col min="9279" max="9280" width="20.42578125" style="404" customWidth="1"/>
    <col min="9281" max="9281" width="22.140625" style="404" customWidth="1"/>
    <col min="9282" max="9282" width="12.42578125" style="404" customWidth="1"/>
    <col min="9283" max="9283" width="12.5703125" style="404" customWidth="1"/>
    <col min="9284" max="9284" width="17.42578125" style="404" customWidth="1"/>
    <col min="9285" max="9285" width="17.42578125" style="404" bestFit="1" customWidth="1"/>
    <col min="9286" max="9286" width="19.42578125" style="404" customWidth="1"/>
    <col min="9287" max="9287" width="18.42578125" style="404" customWidth="1"/>
    <col min="9288" max="9288" width="20.42578125" style="404" customWidth="1"/>
    <col min="9289" max="9289" width="18" style="404" customWidth="1"/>
    <col min="9290" max="9290" width="19.140625" style="404" customWidth="1"/>
    <col min="9291" max="9291" width="22.85546875" style="404" customWidth="1"/>
    <col min="9292" max="9292" width="25.42578125" style="404" customWidth="1"/>
    <col min="9293" max="9293" width="22.42578125" style="404" customWidth="1"/>
    <col min="9294" max="9294" width="17.42578125" style="404" customWidth="1"/>
    <col min="9295" max="9295" width="23.42578125" style="404" customWidth="1"/>
    <col min="9296" max="9296" width="17.140625" style="404" customWidth="1"/>
    <col min="9297" max="9297" width="24.42578125" style="404" customWidth="1"/>
    <col min="9298" max="9298" width="15.42578125" style="404" customWidth="1"/>
    <col min="9299" max="9299" width="25.42578125" style="404" customWidth="1"/>
    <col min="9300" max="9300" width="21.5703125" style="404" customWidth="1"/>
    <col min="9301" max="9301" width="24.140625" style="404" customWidth="1"/>
    <col min="9302" max="9302" width="19.140625" style="404" customWidth="1"/>
    <col min="9303" max="9303" width="15.42578125" style="404" customWidth="1"/>
    <col min="9304" max="9305" width="17.42578125" style="404" customWidth="1"/>
    <col min="9306" max="9306" width="21.42578125" style="404" customWidth="1"/>
    <col min="9307" max="9307" width="14.42578125" style="404" customWidth="1"/>
    <col min="9308" max="9309" width="24.140625" style="404" customWidth="1"/>
    <col min="9310" max="9310" width="14.140625" style="404" customWidth="1"/>
    <col min="9311" max="9311" width="19.42578125" style="404" customWidth="1"/>
    <col min="9312" max="9312" width="14.5703125" style="404" customWidth="1"/>
    <col min="9313" max="9313" width="18" style="404" customWidth="1"/>
    <col min="9314" max="9314" width="27" style="404" bestFit="1" customWidth="1"/>
    <col min="9315" max="9315" width="22.42578125" style="404" bestFit="1" customWidth="1"/>
    <col min="9316" max="9316" width="22.140625" style="404" bestFit="1" customWidth="1"/>
    <col min="9317" max="9317" width="16.42578125" style="404" bestFit="1" customWidth="1"/>
    <col min="9318" max="9318" width="27.42578125" style="404" bestFit="1" customWidth="1"/>
    <col min="9319" max="9319" width="21.42578125" style="404" bestFit="1" customWidth="1"/>
    <col min="9320" max="9320" width="23.42578125" style="404" bestFit="1" customWidth="1"/>
    <col min="9321" max="9321" width="20.42578125" style="404" bestFit="1" customWidth="1"/>
    <col min="9322" max="9322" width="17.140625" style="404" bestFit="1" customWidth="1"/>
    <col min="9323" max="9323" width="16.42578125" style="404" customWidth="1"/>
    <col min="9324" max="9324" width="23.42578125" style="404" bestFit="1" customWidth="1"/>
    <col min="9325" max="9325" width="17.42578125" style="404" bestFit="1" customWidth="1"/>
    <col min="9326" max="9337" width="0" style="404" hidden="1" customWidth="1"/>
    <col min="9338" max="9338" width="8.140625" style="404" bestFit="1" customWidth="1"/>
    <col min="9339" max="9472" width="8" style="404"/>
    <col min="9473" max="9473" width="8.85546875" style="404" customWidth="1"/>
    <col min="9474" max="9474" width="10.140625" style="404" customWidth="1"/>
    <col min="9475" max="9475" width="39.42578125" style="404" bestFit="1" customWidth="1"/>
    <col min="9476" max="9477" width="19.42578125" style="404" bestFit="1" customWidth="1"/>
    <col min="9478" max="9478" width="18.5703125" style="404" customWidth="1"/>
    <col min="9479" max="9479" width="16" style="404" customWidth="1"/>
    <col min="9480" max="9480" width="12.85546875" style="404" customWidth="1"/>
    <col min="9481" max="9481" width="17" style="404" bestFit="1" customWidth="1"/>
    <col min="9482" max="9482" width="25.140625" style="404" bestFit="1" customWidth="1"/>
    <col min="9483" max="9483" width="20.42578125" style="404" customWidth="1"/>
    <col min="9484" max="9484" width="18.42578125" style="404" customWidth="1"/>
    <col min="9485" max="9485" width="27.42578125" style="404" customWidth="1"/>
    <col min="9486" max="9486" width="23.42578125" style="404" customWidth="1"/>
    <col min="9487" max="9487" width="15.5703125" style="404" customWidth="1"/>
    <col min="9488" max="9488" width="20.42578125" style="404" customWidth="1"/>
    <col min="9489" max="9489" width="18.42578125" style="404" customWidth="1"/>
    <col min="9490" max="9490" width="15.140625" style="404" customWidth="1"/>
    <col min="9491" max="9491" width="26.85546875" style="404" customWidth="1"/>
    <col min="9492" max="9492" width="16.42578125" style="404" customWidth="1"/>
    <col min="9493" max="9493" width="13.85546875" style="404" customWidth="1"/>
    <col min="9494" max="9494" width="17" style="404" customWidth="1"/>
    <col min="9495" max="9495" width="14.42578125" style="404" customWidth="1"/>
    <col min="9496" max="9496" width="18.42578125" style="404" customWidth="1"/>
    <col min="9497" max="9497" width="22.42578125" style="404" customWidth="1"/>
    <col min="9498" max="9498" width="16.42578125" style="404" customWidth="1"/>
    <col min="9499" max="9499" width="23.42578125" style="404" customWidth="1"/>
    <col min="9500" max="9500" width="20.42578125" style="404" customWidth="1"/>
    <col min="9501" max="9501" width="30.42578125" style="404" customWidth="1"/>
    <col min="9502" max="9504" width="16.42578125" style="404" customWidth="1"/>
    <col min="9505" max="9505" width="15.5703125" style="404" customWidth="1"/>
    <col min="9506" max="9506" width="24.85546875" style="404" customWidth="1"/>
    <col min="9507" max="9507" width="19.5703125" style="404" customWidth="1"/>
    <col min="9508" max="9508" width="16.42578125" style="404" customWidth="1"/>
    <col min="9509" max="9509" width="21.85546875" style="404" customWidth="1"/>
    <col min="9510" max="9510" width="22.42578125" style="404" customWidth="1"/>
    <col min="9511" max="9511" width="22.5703125" style="404" customWidth="1"/>
    <col min="9512" max="9512" width="26.42578125" style="404" customWidth="1"/>
    <col min="9513" max="9513" width="22.42578125" style="404" customWidth="1"/>
    <col min="9514" max="9514" width="31.140625" style="404" customWidth="1"/>
    <col min="9515" max="9515" width="30.42578125" style="404" customWidth="1"/>
    <col min="9516" max="9519" width="22.85546875" style="404" customWidth="1"/>
    <col min="9520" max="9520" width="25.42578125" style="404" customWidth="1"/>
    <col min="9521" max="9521" width="22.42578125" style="404" customWidth="1"/>
    <col min="9522" max="9522" width="14.140625" style="404" customWidth="1"/>
    <col min="9523" max="9523" width="15.42578125" style="404" customWidth="1"/>
    <col min="9524" max="9524" width="17" style="404" customWidth="1"/>
    <col min="9525" max="9525" width="19.42578125" style="404" customWidth="1"/>
    <col min="9526" max="9526" width="18.42578125" style="404" customWidth="1"/>
    <col min="9527" max="9527" width="19" style="404" customWidth="1"/>
    <col min="9528" max="9528" width="16.42578125" style="404" customWidth="1"/>
    <col min="9529" max="9529" width="17" style="404" customWidth="1"/>
    <col min="9530" max="9530" width="15.140625" style="404" bestFit="1" customWidth="1"/>
    <col min="9531" max="9531" width="17.140625" style="404" bestFit="1" customWidth="1"/>
    <col min="9532" max="9532" width="15.42578125" style="404" customWidth="1"/>
    <col min="9533" max="9533" width="17.42578125" style="404" customWidth="1"/>
    <col min="9534" max="9534" width="19.42578125" style="404" customWidth="1"/>
    <col min="9535" max="9536" width="20.42578125" style="404" customWidth="1"/>
    <col min="9537" max="9537" width="22.140625" style="404" customWidth="1"/>
    <col min="9538" max="9538" width="12.42578125" style="404" customWidth="1"/>
    <col min="9539" max="9539" width="12.5703125" style="404" customWidth="1"/>
    <col min="9540" max="9540" width="17.42578125" style="404" customWidth="1"/>
    <col min="9541" max="9541" width="17.42578125" style="404" bestFit="1" customWidth="1"/>
    <col min="9542" max="9542" width="19.42578125" style="404" customWidth="1"/>
    <col min="9543" max="9543" width="18.42578125" style="404" customWidth="1"/>
    <col min="9544" max="9544" width="20.42578125" style="404" customWidth="1"/>
    <col min="9545" max="9545" width="18" style="404" customWidth="1"/>
    <col min="9546" max="9546" width="19.140625" style="404" customWidth="1"/>
    <col min="9547" max="9547" width="22.85546875" style="404" customWidth="1"/>
    <col min="9548" max="9548" width="25.42578125" style="404" customWidth="1"/>
    <col min="9549" max="9549" width="22.42578125" style="404" customWidth="1"/>
    <col min="9550" max="9550" width="17.42578125" style="404" customWidth="1"/>
    <col min="9551" max="9551" width="23.42578125" style="404" customWidth="1"/>
    <col min="9552" max="9552" width="17.140625" style="404" customWidth="1"/>
    <col min="9553" max="9553" width="24.42578125" style="404" customWidth="1"/>
    <col min="9554" max="9554" width="15.42578125" style="404" customWidth="1"/>
    <col min="9555" max="9555" width="25.42578125" style="404" customWidth="1"/>
    <col min="9556" max="9556" width="21.5703125" style="404" customWidth="1"/>
    <col min="9557" max="9557" width="24.140625" style="404" customWidth="1"/>
    <col min="9558" max="9558" width="19.140625" style="404" customWidth="1"/>
    <col min="9559" max="9559" width="15.42578125" style="404" customWidth="1"/>
    <col min="9560" max="9561" width="17.42578125" style="404" customWidth="1"/>
    <col min="9562" max="9562" width="21.42578125" style="404" customWidth="1"/>
    <col min="9563" max="9563" width="14.42578125" style="404" customWidth="1"/>
    <col min="9564" max="9565" width="24.140625" style="404" customWidth="1"/>
    <col min="9566" max="9566" width="14.140625" style="404" customWidth="1"/>
    <col min="9567" max="9567" width="19.42578125" style="404" customWidth="1"/>
    <col min="9568" max="9568" width="14.5703125" style="404" customWidth="1"/>
    <col min="9569" max="9569" width="18" style="404" customWidth="1"/>
    <col min="9570" max="9570" width="27" style="404" bestFit="1" customWidth="1"/>
    <col min="9571" max="9571" width="22.42578125" style="404" bestFit="1" customWidth="1"/>
    <col min="9572" max="9572" width="22.140625" style="404" bestFit="1" customWidth="1"/>
    <col min="9573" max="9573" width="16.42578125" style="404" bestFit="1" customWidth="1"/>
    <col min="9574" max="9574" width="27.42578125" style="404" bestFit="1" customWidth="1"/>
    <col min="9575" max="9575" width="21.42578125" style="404" bestFit="1" customWidth="1"/>
    <col min="9576" max="9576" width="23.42578125" style="404" bestFit="1" customWidth="1"/>
    <col min="9577" max="9577" width="20.42578125" style="404" bestFit="1" customWidth="1"/>
    <col min="9578" max="9578" width="17.140625" style="404" bestFit="1" customWidth="1"/>
    <col min="9579" max="9579" width="16.42578125" style="404" customWidth="1"/>
    <col min="9580" max="9580" width="23.42578125" style="404" bestFit="1" customWidth="1"/>
    <col min="9581" max="9581" width="17.42578125" style="404" bestFit="1" customWidth="1"/>
    <col min="9582" max="9593" width="0" style="404" hidden="1" customWidth="1"/>
    <col min="9594" max="9594" width="8.140625" style="404" bestFit="1" customWidth="1"/>
    <col min="9595" max="9728" width="8" style="404"/>
    <col min="9729" max="9729" width="8.85546875" style="404" customWidth="1"/>
    <col min="9730" max="9730" width="10.140625" style="404" customWidth="1"/>
    <col min="9731" max="9731" width="39.42578125" style="404" bestFit="1" customWidth="1"/>
    <col min="9732" max="9733" width="19.42578125" style="404" bestFit="1" customWidth="1"/>
    <col min="9734" max="9734" width="18.5703125" style="404" customWidth="1"/>
    <col min="9735" max="9735" width="16" style="404" customWidth="1"/>
    <col min="9736" max="9736" width="12.85546875" style="404" customWidth="1"/>
    <col min="9737" max="9737" width="17" style="404" bestFit="1" customWidth="1"/>
    <col min="9738" max="9738" width="25.140625" style="404" bestFit="1" customWidth="1"/>
    <col min="9739" max="9739" width="20.42578125" style="404" customWidth="1"/>
    <col min="9740" max="9740" width="18.42578125" style="404" customWidth="1"/>
    <col min="9741" max="9741" width="27.42578125" style="404" customWidth="1"/>
    <col min="9742" max="9742" width="23.42578125" style="404" customWidth="1"/>
    <col min="9743" max="9743" width="15.5703125" style="404" customWidth="1"/>
    <col min="9744" max="9744" width="20.42578125" style="404" customWidth="1"/>
    <col min="9745" max="9745" width="18.42578125" style="404" customWidth="1"/>
    <col min="9746" max="9746" width="15.140625" style="404" customWidth="1"/>
    <col min="9747" max="9747" width="26.85546875" style="404" customWidth="1"/>
    <col min="9748" max="9748" width="16.42578125" style="404" customWidth="1"/>
    <col min="9749" max="9749" width="13.85546875" style="404" customWidth="1"/>
    <col min="9750" max="9750" width="17" style="404" customWidth="1"/>
    <col min="9751" max="9751" width="14.42578125" style="404" customWidth="1"/>
    <col min="9752" max="9752" width="18.42578125" style="404" customWidth="1"/>
    <col min="9753" max="9753" width="22.42578125" style="404" customWidth="1"/>
    <col min="9754" max="9754" width="16.42578125" style="404" customWidth="1"/>
    <col min="9755" max="9755" width="23.42578125" style="404" customWidth="1"/>
    <col min="9756" max="9756" width="20.42578125" style="404" customWidth="1"/>
    <col min="9757" max="9757" width="30.42578125" style="404" customWidth="1"/>
    <col min="9758" max="9760" width="16.42578125" style="404" customWidth="1"/>
    <col min="9761" max="9761" width="15.5703125" style="404" customWidth="1"/>
    <col min="9762" max="9762" width="24.85546875" style="404" customWidth="1"/>
    <col min="9763" max="9763" width="19.5703125" style="404" customWidth="1"/>
    <col min="9764" max="9764" width="16.42578125" style="404" customWidth="1"/>
    <col min="9765" max="9765" width="21.85546875" style="404" customWidth="1"/>
    <col min="9766" max="9766" width="22.42578125" style="404" customWidth="1"/>
    <col min="9767" max="9767" width="22.5703125" style="404" customWidth="1"/>
    <col min="9768" max="9768" width="26.42578125" style="404" customWidth="1"/>
    <col min="9769" max="9769" width="22.42578125" style="404" customWidth="1"/>
    <col min="9770" max="9770" width="31.140625" style="404" customWidth="1"/>
    <col min="9771" max="9771" width="30.42578125" style="404" customWidth="1"/>
    <col min="9772" max="9775" width="22.85546875" style="404" customWidth="1"/>
    <col min="9776" max="9776" width="25.42578125" style="404" customWidth="1"/>
    <col min="9777" max="9777" width="22.42578125" style="404" customWidth="1"/>
    <col min="9778" max="9778" width="14.140625" style="404" customWidth="1"/>
    <col min="9779" max="9779" width="15.42578125" style="404" customWidth="1"/>
    <col min="9780" max="9780" width="17" style="404" customWidth="1"/>
    <col min="9781" max="9781" width="19.42578125" style="404" customWidth="1"/>
    <col min="9782" max="9782" width="18.42578125" style="404" customWidth="1"/>
    <col min="9783" max="9783" width="19" style="404" customWidth="1"/>
    <col min="9784" max="9784" width="16.42578125" style="404" customWidth="1"/>
    <col min="9785" max="9785" width="17" style="404" customWidth="1"/>
    <col min="9786" max="9786" width="15.140625" style="404" bestFit="1" customWidth="1"/>
    <col min="9787" max="9787" width="17.140625" style="404" bestFit="1" customWidth="1"/>
    <col min="9788" max="9788" width="15.42578125" style="404" customWidth="1"/>
    <col min="9789" max="9789" width="17.42578125" style="404" customWidth="1"/>
    <col min="9790" max="9790" width="19.42578125" style="404" customWidth="1"/>
    <col min="9791" max="9792" width="20.42578125" style="404" customWidth="1"/>
    <col min="9793" max="9793" width="22.140625" style="404" customWidth="1"/>
    <col min="9794" max="9794" width="12.42578125" style="404" customWidth="1"/>
    <col min="9795" max="9795" width="12.5703125" style="404" customWidth="1"/>
    <col min="9796" max="9796" width="17.42578125" style="404" customWidth="1"/>
    <col min="9797" max="9797" width="17.42578125" style="404" bestFit="1" customWidth="1"/>
    <col min="9798" max="9798" width="19.42578125" style="404" customWidth="1"/>
    <col min="9799" max="9799" width="18.42578125" style="404" customWidth="1"/>
    <col min="9800" max="9800" width="20.42578125" style="404" customWidth="1"/>
    <col min="9801" max="9801" width="18" style="404" customWidth="1"/>
    <col min="9802" max="9802" width="19.140625" style="404" customWidth="1"/>
    <col min="9803" max="9803" width="22.85546875" style="404" customWidth="1"/>
    <col min="9804" max="9804" width="25.42578125" style="404" customWidth="1"/>
    <col min="9805" max="9805" width="22.42578125" style="404" customWidth="1"/>
    <col min="9806" max="9806" width="17.42578125" style="404" customWidth="1"/>
    <col min="9807" max="9807" width="23.42578125" style="404" customWidth="1"/>
    <col min="9808" max="9808" width="17.140625" style="404" customWidth="1"/>
    <col min="9809" max="9809" width="24.42578125" style="404" customWidth="1"/>
    <col min="9810" max="9810" width="15.42578125" style="404" customWidth="1"/>
    <col min="9811" max="9811" width="25.42578125" style="404" customWidth="1"/>
    <col min="9812" max="9812" width="21.5703125" style="404" customWidth="1"/>
    <col min="9813" max="9813" width="24.140625" style="404" customWidth="1"/>
    <col min="9814" max="9814" width="19.140625" style="404" customWidth="1"/>
    <col min="9815" max="9815" width="15.42578125" style="404" customWidth="1"/>
    <col min="9816" max="9817" width="17.42578125" style="404" customWidth="1"/>
    <col min="9818" max="9818" width="21.42578125" style="404" customWidth="1"/>
    <col min="9819" max="9819" width="14.42578125" style="404" customWidth="1"/>
    <col min="9820" max="9821" width="24.140625" style="404" customWidth="1"/>
    <col min="9822" max="9822" width="14.140625" style="404" customWidth="1"/>
    <col min="9823" max="9823" width="19.42578125" style="404" customWidth="1"/>
    <col min="9824" max="9824" width="14.5703125" style="404" customWidth="1"/>
    <col min="9825" max="9825" width="18" style="404" customWidth="1"/>
    <col min="9826" max="9826" width="27" style="404" bestFit="1" customWidth="1"/>
    <col min="9827" max="9827" width="22.42578125" style="404" bestFit="1" customWidth="1"/>
    <col min="9828" max="9828" width="22.140625" style="404" bestFit="1" customWidth="1"/>
    <col min="9829" max="9829" width="16.42578125" style="404" bestFit="1" customWidth="1"/>
    <col min="9830" max="9830" width="27.42578125" style="404" bestFit="1" customWidth="1"/>
    <col min="9831" max="9831" width="21.42578125" style="404" bestFit="1" customWidth="1"/>
    <col min="9832" max="9832" width="23.42578125" style="404" bestFit="1" customWidth="1"/>
    <col min="9833" max="9833" width="20.42578125" style="404" bestFit="1" customWidth="1"/>
    <col min="9834" max="9834" width="17.140625" style="404" bestFit="1" customWidth="1"/>
    <col min="9835" max="9835" width="16.42578125" style="404" customWidth="1"/>
    <col min="9836" max="9836" width="23.42578125" style="404" bestFit="1" customWidth="1"/>
    <col min="9837" max="9837" width="17.42578125" style="404" bestFit="1" customWidth="1"/>
    <col min="9838" max="9849" width="0" style="404" hidden="1" customWidth="1"/>
    <col min="9850" max="9850" width="8.140625" style="404" bestFit="1" customWidth="1"/>
    <col min="9851" max="9984" width="8" style="404"/>
    <col min="9985" max="9985" width="8.85546875" style="404" customWidth="1"/>
    <col min="9986" max="9986" width="10.140625" style="404" customWidth="1"/>
    <col min="9987" max="9987" width="39.42578125" style="404" bestFit="1" customWidth="1"/>
    <col min="9988" max="9989" width="19.42578125" style="404" bestFit="1" customWidth="1"/>
    <col min="9990" max="9990" width="18.5703125" style="404" customWidth="1"/>
    <col min="9991" max="9991" width="16" style="404" customWidth="1"/>
    <col min="9992" max="9992" width="12.85546875" style="404" customWidth="1"/>
    <col min="9993" max="9993" width="17" style="404" bestFit="1" customWidth="1"/>
    <col min="9994" max="9994" width="25.140625" style="404" bestFit="1" customWidth="1"/>
    <col min="9995" max="9995" width="20.42578125" style="404" customWidth="1"/>
    <col min="9996" max="9996" width="18.42578125" style="404" customWidth="1"/>
    <col min="9997" max="9997" width="27.42578125" style="404" customWidth="1"/>
    <col min="9998" max="9998" width="23.42578125" style="404" customWidth="1"/>
    <col min="9999" max="9999" width="15.5703125" style="404" customWidth="1"/>
    <col min="10000" max="10000" width="20.42578125" style="404" customWidth="1"/>
    <col min="10001" max="10001" width="18.42578125" style="404" customWidth="1"/>
    <col min="10002" max="10002" width="15.140625" style="404" customWidth="1"/>
    <col min="10003" max="10003" width="26.85546875" style="404" customWidth="1"/>
    <col min="10004" max="10004" width="16.42578125" style="404" customWidth="1"/>
    <col min="10005" max="10005" width="13.85546875" style="404" customWidth="1"/>
    <col min="10006" max="10006" width="17" style="404" customWidth="1"/>
    <col min="10007" max="10007" width="14.42578125" style="404" customWidth="1"/>
    <col min="10008" max="10008" width="18.42578125" style="404" customWidth="1"/>
    <col min="10009" max="10009" width="22.42578125" style="404" customWidth="1"/>
    <col min="10010" max="10010" width="16.42578125" style="404" customWidth="1"/>
    <col min="10011" max="10011" width="23.42578125" style="404" customWidth="1"/>
    <col min="10012" max="10012" width="20.42578125" style="404" customWidth="1"/>
    <col min="10013" max="10013" width="30.42578125" style="404" customWidth="1"/>
    <col min="10014" max="10016" width="16.42578125" style="404" customWidth="1"/>
    <col min="10017" max="10017" width="15.5703125" style="404" customWidth="1"/>
    <col min="10018" max="10018" width="24.85546875" style="404" customWidth="1"/>
    <col min="10019" max="10019" width="19.5703125" style="404" customWidth="1"/>
    <col min="10020" max="10020" width="16.42578125" style="404" customWidth="1"/>
    <col min="10021" max="10021" width="21.85546875" style="404" customWidth="1"/>
    <col min="10022" max="10022" width="22.42578125" style="404" customWidth="1"/>
    <col min="10023" max="10023" width="22.5703125" style="404" customWidth="1"/>
    <col min="10024" max="10024" width="26.42578125" style="404" customWidth="1"/>
    <col min="10025" max="10025" width="22.42578125" style="404" customWidth="1"/>
    <col min="10026" max="10026" width="31.140625" style="404" customWidth="1"/>
    <col min="10027" max="10027" width="30.42578125" style="404" customWidth="1"/>
    <col min="10028" max="10031" width="22.85546875" style="404" customWidth="1"/>
    <col min="10032" max="10032" width="25.42578125" style="404" customWidth="1"/>
    <col min="10033" max="10033" width="22.42578125" style="404" customWidth="1"/>
    <col min="10034" max="10034" width="14.140625" style="404" customWidth="1"/>
    <col min="10035" max="10035" width="15.42578125" style="404" customWidth="1"/>
    <col min="10036" max="10036" width="17" style="404" customWidth="1"/>
    <col min="10037" max="10037" width="19.42578125" style="404" customWidth="1"/>
    <col min="10038" max="10038" width="18.42578125" style="404" customWidth="1"/>
    <col min="10039" max="10039" width="19" style="404" customWidth="1"/>
    <col min="10040" max="10040" width="16.42578125" style="404" customWidth="1"/>
    <col min="10041" max="10041" width="17" style="404" customWidth="1"/>
    <col min="10042" max="10042" width="15.140625" style="404" bestFit="1" customWidth="1"/>
    <col min="10043" max="10043" width="17.140625" style="404" bestFit="1" customWidth="1"/>
    <col min="10044" max="10044" width="15.42578125" style="404" customWidth="1"/>
    <col min="10045" max="10045" width="17.42578125" style="404" customWidth="1"/>
    <col min="10046" max="10046" width="19.42578125" style="404" customWidth="1"/>
    <col min="10047" max="10048" width="20.42578125" style="404" customWidth="1"/>
    <col min="10049" max="10049" width="22.140625" style="404" customWidth="1"/>
    <col min="10050" max="10050" width="12.42578125" style="404" customWidth="1"/>
    <col min="10051" max="10051" width="12.5703125" style="404" customWidth="1"/>
    <col min="10052" max="10052" width="17.42578125" style="404" customWidth="1"/>
    <col min="10053" max="10053" width="17.42578125" style="404" bestFit="1" customWidth="1"/>
    <col min="10054" max="10054" width="19.42578125" style="404" customWidth="1"/>
    <col min="10055" max="10055" width="18.42578125" style="404" customWidth="1"/>
    <col min="10056" max="10056" width="20.42578125" style="404" customWidth="1"/>
    <col min="10057" max="10057" width="18" style="404" customWidth="1"/>
    <col min="10058" max="10058" width="19.140625" style="404" customWidth="1"/>
    <col min="10059" max="10059" width="22.85546875" style="404" customWidth="1"/>
    <col min="10060" max="10060" width="25.42578125" style="404" customWidth="1"/>
    <col min="10061" max="10061" width="22.42578125" style="404" customWidth="1"/>
    <col min="10062" max="10062" width="17.42578125" style="404" customWidth="1"/>
    <col min="10063" max="10063" width="23.42578125" style="404" customWidth="1"/>
    <col min="10064" max="10064" width="17.140625" style="404" customWidth="1"/>
    <col min="10065" max="10065" width="24.42578125" style="404" customWidth="1"/>
    <col min="10066" max="10066" width="15.42578125" style="404" customWidth="1"/>
    <col min="10067" max="10067" width="25.42578125" style="404" customWidth="1"/>
    <col min="10068" max="10068" width="21.5703125" style="404" customWidth="1"/>
    <col min="10069" max="10069" width="24.140625" style="404" customWidth="1"/>
    <col min="10070" max="10070" width="19.140625" style="404" customWidth="1"/>
    <col min="10071" max="10071" width="15.42578125" style="404" customWidth="1"/>
    <col min="10072" max="10073" width="17.42578125" style="404" customWidth="1"/>
    <col min="10074" max="10074" width="21.42578125" style="404" customWidth="1"/>
    <col min="10075" max="10075" width="14.42578125" style="404" customWidth="1"/>
    <col min="10076" max="10077" width="24.140625" style="404" customWidth="1"/>
    <col min="10078" max="10078" width="14.140625" style="404" customWidth="1"/>
    <col min="10079" max="10079" width="19.42578125" style="404" customWidth="1"/>
    <col min="10080" max="10080" width="14.5703125" style="404" customWidth="1"/>
    <col min="10081" max="10081" width="18" style="404" customWidth="1"/>
    <col min="10082" max="10082" width="27" style="404" bestFit="1" customWidth="1"/>
    <col min="10083" max="10083" width="22.42578125" style="404" bestFit="1" customWidth="1"/>
    <col min="10084" max="10084" width="22.140625" style="404" bestFit="1" customWidth="1"/>
    <col min="10085" max="10085" width="16.42578125" style="404" bestFit="1" customWidth="1"/>
    <col min="10086" max="10086" width="27.42578125" style="404" bestFit="1" customWidth="1"/>
    <col min="10087" max="10087" width="21.42578125" style="404" bestFit="1" customWidth="1"/>
    <col min="10088" max="10088" width="23.42578125" style="404" bestFit="1" customWidth="1"/>
    <col min="10089" max="10089" width="20.42578125" style="404" bestFit="1" customWidth="1"/>
    <col min="10090" max="10090" width="17.140625" style="404" bestFit="1" customWidth="1"/>
    <col min="10091" max="10091" width="16.42578125" style="404" customWidth="1"/>
    <col min="10092" max="10092" width="23.42578125" style="404" bestFit="1" customWidth="1"/>
    <col min="10093" max="10093" width="17.42578125" style="404" bestFit="1" customWidth="1"/>
    <col min="10094" max="10105" width="0" style="404" hidden="1" customWidth="1"/>
    <col min="10106" max="10106" width="8.140625" style="404" bestFit="1" customWidth="1"/>
    <col min="10107" max="10240" width="8" style="404"/>
    <col min="10241" max="10241" width="8.85546875" style="404" customWidth="1"/>
    <col min="10242" max="10242" width="10.140625" style="404" customWidth="1"/>
    <col min="10243" max="10243" width="39.42578125" style="404" bestFit="1" customWidth="1"/>
    <col min="10244" max="10245" width="19.42578125" style="404" bestFit="1" customWidth="1"/>
    <col min="10246" max="10246" width="18.5703125" style="404" customWidth="1"/>
    <col min="10247" max="10247" width="16" style="404" customWidth="1"/>
    <col min="10248" max="10248" width="12.85546875" style="404" customWidth="1"/>
    <col min="10249" max="10249" width="17" style="404" bestFit="1" customWidth="1"/>
    <col min="10250" max="10250" width="25.140625" style="404" bestFit="1" customWidth="1"/>
    <col min="10251" max="10251" width="20.42578125" style="404" customWidth="1"/>
    <col min="10252" max="10252" width="18.42578125" style="404" customWidth="1"/>
    <col min="10253" max="10253" width="27.42578125" style="404" customWidth="1"/>
    <col min="10254" max="10254" width="23.42578125" style="404" customWidth="1"/>
    <col min="10255" max="10255" width="15.5703125" style="404" customWidth="1"/>
    <col min="10256" max="10256" width="20.42578125" style="404" customWidth="1"/>
    <col min="10257" max="10257" width="18.42578125" style="404" customWidth="1"/>
    <col min="10258" max="10258" width="15.140625" style="404" customWidth="1"/>
    <col min="10259" max="10259" width="26.85546875" style="404" customWidth="1"/>
    <col min="10260" max="10260" width="16.42578125" style="404" customWidth="1"/>
    <col min="10261" max="10261" width="13.85546875" style="404" customWidth="1"/>
    <col min="10262" max="10262" width="17" style="404" customWidth="1"/>
    <col min="10263" max="10263" width="14.42578125" style="404" customWidth="1"/>
    <col min="10264" max="10264" width="18.42578125" style="404" customWidth="1"/>
    <col min="10265" max="10265" width="22.42578125" style="404" customWidth="1"/>
    <col min="10266" max="10266" width="16.42578125" style="404" customWidth="1"/>
    <col min="10267" max="10267" width="23.42578125" style="404" customWidth="1"/>
    <col min="10268" max="10268" width="20.42578125" style="404" customWidth="1"/>
    <col min="10269" max="10269" width="30.42578125" style="404" customWidth="1"/>
    <col min="10270" max="10272" width="16.42578125" style="404" customWidth="1"/>
    <col min="10273" max="10273" width="15.5703125" style="404" customWidth="1"/>
    <col min="10274" max="10274" width="24.85546875" style="404" customWidth="1"/>
    <col min="10275" max="10275" width="19.5703125" style="404" customWidth="1"/>
    <col min="10276" max="10276" width="16.42578125" style="404" customWidth="1"/>
    <col min="10277" max="10277" width="21.85546875" style="404" customWidth="1"/>
    <col min="10278" max="10278" width="22.42578125" style="404" customWidth="1"/>
    <col min="10279" max="10279" width="22.5703125" style="404" customWidth="1"/>
    <col min="10280" max="10280" width="26.42578125" style="404" customWidth="1"/>
    <col min="10281" max="10281" width="22.42578125" style="404" customWidth="1"/>
    <col min="10282" max="10282" width="31.140625" style="404" customWidth="1"/>
    <col min="10283" max="10283" width="30.42578125" style="404" customWidth="1"/>
    <col min="10284" max="10287" width="22.85546875" style="404" customWidth="1"/>
    <col min="10288" max="10288" width="25.42578125" style="404" customWidth="1"/>
    <col min="10289" max="10289" width="22.42578125" style="404" customWidth="1"/>
    <col min="10290" max="10290" width="14.140625" style="404" customWidth="1"/>
    <col min="10291" max="10291" width="15.42578125" style="404" customWidth="1"/>
    <col min="10292" max="10292" width="17" style="404" customWidth="1"/>
    <col min="10293" max="10293" width="19.42578125" style="404" customWidth="1"/>
    <col min="10294" max="10294" width="18.42578125" style="404" customWidth="1"/>
    <col min="10295" max="10295" width="19" style="404" customWidth="1"/>
    <col min="10296" max="10296" width="16.42578125" style="404" customWidth="1"/>
    <col min="10297" max="10297" width="17" style="404" customWidth="1"/>
    <col min="10298" max="10298" width="15.140625" style="404" bestFit="1" customWidth="1"/>
    <col min="10299" max="10299" width="17.140625" style="404" bestFit="1" customWidth="1"/>
    <col min="10300" max="10300" width="15.42578125" style="404" customWidth="1"/>
    <col min="10301" max="10301" width="17.42578125" style="404" customWidth="1"/>
    <col min="10302" max="10302" width="19.42578125" style="404" customWidth="1"/>
    <col min="10303" max="10304" width="20.42578125" style="404" customWidth="1"/>
    <col min="10305" max="10305" width="22.140625" style="404" customWidth="1"/>
    <col min="10306" max="10306" width="12.42578125" style="404" customWidth="1"/>
    <col min="10307" max="10307" width="12.5703125" style="404" customWidth="1"/>
    <col min="10308" max="10308" width="17.42578125" style="404" customWidth="1"/>
    <col min="10309" max="10309" width="17.42578125" style="404" bestFit="1" customWidth="1"/>
    <col min="10310" max="10310" width="19.42578125" style="404" customWidth="1"/>
    <col min="10311" max="10311" width="18.42578125" style="404" customWidth="1"/>
    <col min="10312" max="10312" width="20.42578125" style="404" customWidth="1"/>
    <col min="10313" max="10313" width="18" style="404" customWidth="1"/>
    <col min="10314" max="10314" width="19.140625" style="404" customWidth="1"/>
    <col min="10315" max="10315" width="22.85546875" style="404" customWidth="1"/>
    <col min="10316" max="10316" width="25.42578125" style="404" customWidth="1"/>
    <col min="10317" max="10317" width="22.42578125" style="404" customWidth="1"/>
    <col min="10318" max="10318" width="17.42578125" style="404" customWidth="1"/>
    <col min="10319" max="10319" width="23.42578125" style="404" customWidth="1"/>
    <col min="10320" max="10320" width="17.140625" style="404" customWidth="1"/>
    <col min="10321" max="10321" width="24.42578125" style="404" customWidth="1"/>
    <col min="10322" max="10322" width="15.42578125" style="404" customWidth="1"/>
    <col min="10323" max="10323" width="25.42578125" style="404" customWidth="1"/>
    <col min="10324" max="10324" width="21.5703125" style="404" customWidth="1"/>
    <col min="10325" max="10325" width="24.140625" style="404" customWidth="1"/>
    <col min="10326" max="10326" width="19.140625" style="404" customWidth="1"/>
    <col min="10327" max="10327" width="15.42578125" style="404" customWidth="1"/>
    <col min="10328" max="10329" width="17.42578125" style="404" customWidth="1"/>
    <col min="10330" max="10330" width="21.42578125" style="404" customWidth="1"/>
    <col min="10331" max="10331" width="14.42578125" style="404" customWidth="1"/>
    <col min="10332" max="10333" width="24.140625" style="404" customWidth="1"/>
    <col min="10334" max="10334" width="14.140625" style="404" customWidth="1"/>
    <col min="10335" max="10335" width="19.42578125" style="404" customWidth="1"/>
    <col min="10336" max="10336" width="14.5703125" style="404" customWidth="1"/>
    <col min="10337" max="10337" width="18" style="404" customWidth="1"/>
    <col min="10338" max="10338" width="27" style="404" bestFit="1" customWidth="1"/>
    <col min="10339" max="10339" width="22.42578125" style="404" bestFit="1" customWidth="1"/>
    <col min="10340" max="10340" width="22.140625" style="404" bestFit="1" customWidth="1"/>
    <col min="10341" max="10341" width="16.42578125" style="404" bestFit="1" customWidth="1"/>
    <col min="10342" max="10342" width="27.42578125" style="404" bestFit="1" customWidth="1"/>
    <col min="10343" max="10343" width="21.42578125" style="404" bestFit="1" customWidth="1"/>
    <col min="10344" max="10344" width="23.42578125" style="404" bestFit="1" customWidth="1"/>
    <col min="10345" max="10345" width="20.42578125" style="404" bestFit="1" customWidth="1"/>
    <col min="10346" max="10346" width="17.140625" style="404" bestFit="1" customWidth="1"/>
    <col min="10347" max="10347" width="16.42578125" style="404" customWidth="1"/>
    <col min="10348" max="10348" width="23.42578125" style="404" bestFit="1" customWidth="1"/>
    <col min="10349" max="10349" width="17.42578125" style="404" bestFit="1" customWidth="1"/>
    <col min="10350" max="10361" width="0" style="404" hidden="1" customWidth="1"/>
    <col min="10362" max="10362" width="8.140625" style="404" bestFit="1" customWidth="1"/>
    <col min="10363" max="10496" width="8" style="404"/>
    <col min="10497" max="10497" width="8.85546875" style="404" customWidth="1"/>
    <col min="10498" max="10498" width="10.140625" style="404" customWidth="1"/>
    <col min="10499" max="10499" width="39.42578125" style="404" bestFit="1" customWidth="1"/>
    <col min="10500" max="10501" width="19.42578125" style="404" bestFit="1" customWidth="1"/>
    <col min="10502" max="10502" width="18.5703125" style="404" customWidth="1"/>
    <col min="10503" max="10503" width="16" style="404" customWidth="1"/>
    <col min="10504" max="10504" width="12.85546875" style="404" customWidth="1"/>
    <col min="10505" max="10505" width="17" style="404" bestFit="1" customWidth="1"/>
    <col min="10506" max="10506" width="25.140625" style="404" bestFit="1" customWidth="1"/>
    <col min="10507" max="10507" width="20.42578125" style="404" customWidth="1"/>
    <col min="10508" max="10508" width="18.42578125" style="404" customWidth="1"/>
    <col min="10509" max="10509" width="27.42578125" style="404" customWidth="1"/>
    <col min="10510" max="10510" width="23.42578125" style="404" customWidth="1"/>
    <col min="10511" max="10511" width="15.5703125" style="404" customWidth="1"/>
    <col min="10512" max="10512" width="20.42578125" style="404" customWidth="1"/>
    <col min="10513" max="10513" width="18.42578125" style="404" customWidth="1"/>
    <col min="10514" max="10514" width="15.140625" style="404" customWidth="1"/>
    <col min="10515" max="10515" width="26.85546875" style="404" customWidth="1"/>
    <col min="10516" max="10516" width="16.42578125" style="404" customWidth="1"/>
    <col min="10517" max="10517" width="13.85546875" style="404" customWidth="1"/>
    <col min="10518" max="10518" width="17" style="404" customWidth="1"/>
    <col min="10519" max="10519" width="14.42578125" style="404" customWidth="1"/>
    <col min="10520" max="10520" width="18.42578125" style="404" customWidth="1"/>
    <col min="10521" max="10521" width="22.42578125" style="404" customWidth="1"/>
    <col min="10522" max="10522" width="16.42578125" style="404" customWidth="1"/>
    <col min="10523" max="10523" width="23.42578125" style="404" customWidth="1"/>
    <col min="10524" max="10524" width="20.42578125" style="404" customWidth="1"/>
    <col min="10525" max="10525" width="30.42578125" style="404" customWidth="1"/>
    <col min="10526" max="10528" width="16.42578125" style="404" customWidth="1"/>
    <col min="10529" max="10529" width="15.5703125" style="404" customWidth="1"/>
    <col min="10530" max="10530" width="24.85546875" style="404" customWidth="1"/>
    <col min="10531" max="10531" width="19.5703125" style="404" customWidth="1"/>
    <col min="10532" max="10532" width="16.42578125" style="404" customWidth="1"/>
    <col min="10533" max="10533" width="21.85546875" style="404" customWidth="1"/>
    <col min="10534" max="10534" width="22.42578125" style="404" customWidth="1"/>
    <col min="10535" max="10535" width="22.5703125" style="404" customWidth="1"/>
    <col min="10536" max="10536" width="26.42578125" style="404" customWidth="1"/>
    <col min="10537" max="10537" width="22.42578125" style="404" customWidth="1"/>
    <col min="10538" max="10538" width="31.140625" style="404" customWidth="1"/>
    <col min="10539" max="10539" width="30.42578125" style="404" customWidth="1"/>
    <col min="10540" max="10543" width="22.85546875" style="404" customWidth="1"/>
    <col min="10544" max="10544" width="25.42578125" style="404" customWidth="1"/>
    <col min="10545" max="10545" width="22.42578125" style="404" customWidth="1"/>
    <col min="10546" max="10546" width="14.140625" style="404" customWidth="1"/>
    <col min="10547" max="10547" width="15.42578125" style="404" customWidth="1"/>
    <col min="10548" max="10548" width="17" style="404" customWidth="1"/>
    <col min="10549" max="10549" width="19.42578125" style="404" customWidth="1"/>
    <col min="10550" max="10550" width="18.42578125" style="404" customWidth="1"/>
    <col min="10551" max="10551" width="19" style="404" customWidth="1"/>
    <col min="10552" max="10552" width="16.42578125" style="404" customWidth="1"/>
    <col min="10553" max="10553" width="17" style="404" customWidth="1"/>
    <col min="10554" max="10554" width="15.140625" style="404" bestFit="1" customWidth="1"/>
    <col min="10555" max="10555" width="17.140625" style="404" bestFit="1" customWidth="1"/>
    <col min="10556" max="10556" width="15.42578125" style="404" customWidth="1"/>
    <col min="10557" max="10557" width="17.42578125" style="404" customWidth="1"/>
    <col min="10558" max="10558" width="19.42578125" style="404" customWidth="1"/>
    <col min="10559" max="10560" width="20.42578125" style="404" customWidth="1"/>
    <col min="10561" max="10561" width="22.140625" style="404" customWidth="1"/>
    <col min="10562" max="10562" width="12.42578125" style="404" customWidth="1"/>
    <col min="10563" max="10563" width="12.5703125" style="404" customWidth="1"/>
    <col min="10564" max="10564" width="17.42578125" style="404" customWidth="1"/>
    <col min="10565" max="10565" width="17.42578125" style="404" bestFit="1" customWidth="1"/>
    <col min="10566" max="10566" width="19.42578125" style="404" customWidth="1"/>
    <col min="10567" max="10567" width="18.42578125" style="404" customWidth="1"/>
    <col min="10568" max="10568" width="20.42578125" style="404" customWidth="1"/>
    <col min="10569" max="10569" width="18" style="404" customWidth="1"/>
    <col min="10570" max="10570" width="19.140625" style="404" customWidth="1"/>
    <col min="10571" max="10571" width="22.85546875" style="404" customWidth="1"/>
    <col min="10572" max="10572" width="25.42578125" style="404" customWidth="1"/>
    <col min="10573" max="10573" width="22.42578125" style="404" customWidth="1"/>
    <col min="10574" max="10574" width="17.42578125" style="404" customWidth="1"/>
    <col min="10575" max="10575" width="23.42578125" style="404" customWidth="1"/>
    <col min="10576" max="10576" width="17.140625" style="404" customWidth="1"/>
    <col min="10577" max="10577" width="24.42578125" style="404" customWidth="1"/>
    <col min="10578" max="10578" width="15.42578125" style="404" customWidth="1"/>
    <col min="10579" max="10579" width="25.42578125" style="404" customWidth="1"/>
    <col min="10580" max="10580" width="21.5703125" style="404" customWidth="1"/>
    <col min="10581" max="10581" width="24.140625" style="404" customWidth="1"/>
    <col min="10582" max="10582" width="19.140625" style="404" customWidth="1"/>
    <col min="10583" max="10583" width="15.42578125" style="404" customWidth="1"/>
    <col min="10584" max="10585" width="17.42578125" style="404" customWidth="1"/>
    <col min="10586" max="10586" width="21.42578125" style="404" customWidth="1"/>
    <col min="10587" max="10587" width="14.42578125" style="404" customWidth="1"/>
    <col min="10588" max="10589" width="24.140625" style="404" customWidth="1"/>
    <col min="10590" max="10590" width="14.140625" style="404" customWidth="1"/>
    <col min="10591" max="10591" width="19.42578125" style="404" customWidth="1"/>
    <col min="10592" max="10592" width="14.5703125" style="404" customWidth="1"/>
    <col min="10593" max="10593" width="18" style="404" customWidth="1"/>
    <col min="10594" max="10594" width="27" style="404" bestFit="1" customWidth="1"/>
    <col min="10595" max="10595" width="22.42578125" style="404" bestFit="1" customWidth="1"/>
    <col min="10596" max="10596" width="22.140625" style="404" bestFit="1" customWidth="1"/>
    <col min="10597" max="10597" width="16.42578125" style="404" bestFit="1" customWidth="1"/>
    <col min="10598" max="10598" width="27.42578125" style="404" bestFit="1" customWidth="1"/>
    <col min="10599" max="10599" width="21.42578125" style="404" bestFit="1" customWidth="1"/>
    <col min="10600" max="10600" width="23.42578125" style="404" bestFit="1" customWidth="1"/>
    <col min="10601" max="10601" width="20.42578125" style="404" bestFit="1" customWidth="1"/>
    <col min="10602" max="10602" width="17.140625" style="404" bestFit="1" customWidth="1"/>
    <col min="10603" max="10603" width="16.42578125" style="404" customWidth="1"/>
    <col min="10604" max="10604" width="23.42578125" style="404" bestFit="1" customWidth="1"/>
    <col min="10605" max="10605" width="17.42578125" style="404" bestFit="1" customWidth="1"/>
    <col min="10606" max="10617" width="0" style="404" hidden="1" customWidth="1"/>
    <col min="10618" max="10618" width="8.140625" style="404" bestFit="1" customWidth="1"/>
    <col min="10619" max="10752" width="8" style="404"/>
    <col min="10753" max="10753" width="8.85546875" style="404" customWidth="1"/>
    <col min="10754" max="10754" width="10.140625" style="404" customWidth="1"/>
    <col min="10755" max="10755" width="39.42578125" style="404" bestFit="1" customWidth="1"/>
    <col min="10756" max="10757" width="19.42578125" style="404" bestFit="1" customWidth="1"/>
    <col min="10758" max="10758" width="18.5703125" style="404" customWidth="1"/>
    <col min="10759" max="10759" width="16" style="404" customWidth="1"/>
    <col min="10760" max="10760" width="12.85546875" style="404" customWidth="1"/>
    <col min="10761" max="10761" width="17" style="404" bestFit="1" customWidth="1"/>
    <col min="10762" max="10762" width="25.140625" style="404" bestFit="1" customWidth="1"/>
    <col min="10763" max="10763" width="20.42578125" style="404" customWidth="1"/>
    <col min="10764" max="10764" width="18.42578125" style="404" customWidth="1"/>
    <col min="10765" max="10765" width="27.42578125" style="404" customWidth="1"/>
    <col min="10766" max="10766" width="23.42578125" style="404" customWidth="1"/>
    <col min="10767" max="10767" width="15.5703125" style="404" customWidth="1"/>
    <col min="10768" max="10768" width="20.42578125" style="404" customWidth="1"/>
    <col min="10769" max="10769" width="18.42578125" style="404" customWidth="1"/>
    <col min="10770" max="10770" width="15.140625" style="404" customWidth="1"/>
    <col min="10771" max="10771" width="26.85546875" style="404" customWidth="1"/>
    <col min="10772" max="10772" width="16.42578125" style="404" customWidth="1"/>
    <col min="10773" max="10773" width="13.85546875" style="404" customWidth="1"/>
    <col min="10774" max="10774" width="17" style="404" customWidth="1"/>
    <col min="10775" max="10775" width="14.42578125" style="404" customWidth="1"/>
    <col min="10776" max="10776" width="18.42578125" style="404" customWidth="1"/>
    <col min="10777" max="10777" width="22.42578125" style="404" customWidth="1"/>
    <col min="10778" max="10778" width="16.42578125" style="404" customWidth="1"/>
    <col min="10779" max="10779" width="23.42578125" style="404" customWidth="1"/>
    <col min="10780" max="10780" width="20.42578125" style="404" customWidth="1"/>
    <col min="10781" max="10781" width="30.42578125" style="404" customWidth="1"/>
    <col min="10782" max="10784" width="16.42578125" style="404" customWidth="1"/>
    <col min="10785" max="10785" width="15.5703125" style="404" customWidth="1"/>
    <col min="10786" max="10786" width="24.85546875" style="404" customWidth="1"/>
    <col min="10787" max="10787" width="19.5703125" style="404" customWidth="1"/>
    <col min="10788" max="10788" width="16.42578125" style="404" customWidth="1"/>
    <col min="10789" max="10789" width="21.85546875" style="404" customWidth="1"/>
    <col min="10790" max="10790" width="22.42578125" style="404" customWidth="1"/>
    <col min="10791" max="10791" width="22.5703125" style="404" customWidth="1"/>
    <col min="10792" max="10792" width="26.42578125" style="404" customWidth="1"/>
    <col min="10793" max="10793" width="22.42578125" style="404" customWidth="1"/>
    <col min="10794" max="10794" width="31.140625" style="404" customWidth="1"/>
    <col min="10795" max="10795" width="30.42578125" style="404" customWidth="1"/>
    <col min="10796" max="10799" width="22.85546875" style="404" customWidth="1"/>
    <col min="10800" max="10800" width="25.42578125" style="404" customWidth="1"/>
    <col min="10801" max="10801" width="22.42578125" style="404" customWidth="1"/>
    <col min="10802" max="10802" width="14.140625" style="404" customWidth="1"/>
    <col min="10803" max="10803" width="15.42578125" style="404" customWidth="1"/>
    <col min="10804" max="10804" width="17" style="404" customWidth="1"/>
    <col min="10805" max="10805" width="19.42578125" style="404" customWidth="1"/>
    <col min="10806" max="10806" width="18.42578125" style="404" customWidth="1"/>
    <col min="10807" max="10807" width="19" style="404" customWidth="1"/>
    <col min="10808" max="10808" width="16.42578125" style="404" customWidth="1"/>
    <col min="10809" max="10809" width="17" style="404" customWidth="1"/>
    <col min="10810" max="10810" width="15.140625" style="404" bestFit="1" customWidth="1"/>
    <col min="10811" max="10811" width="17.140625" style="404" bestFit="1" customWidth="1"/>
    <col min="10812" max="10812" width="15.42578125" style="404" customWidth="1"/>
    <col min="10813" max="10813" width="17.42578125" style="404" customWidth="1"/>
    <col min="10814" max="10814" width="19.42578125" style="404" customWidth="1"/>
    <col min="10815" max="10816" width="20.42578125" style="404" customWidth="1"/>
    <col min="10817" max="10817" width="22.140625" style="404" customWidth="1"/>
    <col min="10818" max="10818" width="12.42578125" style="404" customWidth="1"/>
    <col min="10819" max="10819" width="12.5703125" style="404" customWidth="1"/>
    <col min="10820" max="10820" width="17.42578125" style="404" customWidth="1"/>
    <col min="10821" max="10821" width="17.42578125" style="404" bestFit="1" customWidth="1"/>
    <col min="10822" max="10822" width="19.42578125" style="404" customWidth="1"/>
    <col min="10823" max="10823" width="18.42578125" style="404" customWidth="1"/>
    <col min="10824" max="10824" width="20.42578125" style="404" customWidth="1"/>
    <col min="10825" max="10825" width="18" style="404" customWidth="1"/>
    <col min="10826" max="10826" width="19.140625" style="404" customWidth="1"/>
    <col min="10827" max="10827" width="22.85546875" style="404" customWidth="1"/>
    <col min="10828" max="10828" width="25.42578125" style="404" customWidth="1"/>
    <col min="10829" max="10829" width="22.42578125" style="404" customWidth="1"/>
    <col min="10830" max="10830" width="17.42578125" style="404" customWidth="1"/>
    <col min="10831" max="10831" width="23.42578125" style="404" customWidth="1"/>
    <col min="10832" max="10832" width="17.140625" style="404" customWidth="1"/>
    <col min="10833" max="10833" width="24.42578125" style="404" customWidth="1"/>
    <col min="10834" max="10834" width="15.42578125" style="404" customWidth="1"/>
    <col min="10835" max="10835" width="25.42578125" style="404" customWidth="1"/>
    <col min="10836" max="10836" width="21.5703125" style="404" customWidth="1"/>
    <col min="10837" max="10837" width="24.140625" style="404" customWidth="1"/>
    <col min="10838" max="10838" width="19.140625" style="404" customWidth="1"/>
    <col min="10839" max="10839" width="15.42578125" style="404" customWidth="1"/>
    <col min="10840" max="10841" width="17.42578125" style="404" customWidth="1"/>
    <col min="10842" max="10842" width="21.42578125" style="404" customWidth="1"/>
    <col min="10843" max="10843" width="14.42578125" style="404" customWidth="1"/>
    <col min="10844" max="10845" width="24.140625" style="404" customWidth="1"/>
    <col min="10846" max="10846" width="14.140625" style="404" customWidth="1"/>
    <col min="10847" max="10847" width="19.42578125" style="404" customWidth="1"/>
    <col min="10848" max="10848" width="14.5703125" style="404" customWidth="1"/>
    <col min="10849" max="10849" width="18" style="404" customWidth="1"/>
    <col min="10850" max="10850" width="27" style="404" bestFit="1" customWidth="1"/>
    <col min="10851" max="10851" width="22.42578125" style="404" bestFit="1" customWidth="1"/>
    <col min="10852" max="10852" width="22.140625" style="404" bestFit="1" customWidth="1"/>
    <col min="10853" max="10853" width="16.42578125" style="404" bestFit="1" customWidth="1"/>
    <col min="10854" max="10854" width="27.42578125" style="404" bestFit="1" customWidth="1"/>
    <col min="10855" max="10855" width="21.42578125" style="404" bestFit="1" customWidth="1"/>
    <col min="10856" max="10856" width="23.42578125" style="404" bestFit="1" customWidth="1"/>
    <col min="10857" max="10857" width="20.42578125" style="404" bestFit="1" customWidth="1"/>
    <col min="10858" max="10858" width="17.140625" style="404" bestFit="1" customWidth="1"/>
    <col min="10859" max="10859" width="16.42578125" style="404" customWidth="1"/>
    <col min="10860" max="10860" width="23.42578125" style="404" bestFit="1" customWidth="1"/>
    <col min="10861" max="10861" width="17.42578125" style="404" bestFit="1" customWidth="1"/>
    <col min="10862" max="10873" width="0" style="404" hidden="1" customWidth="1"/>
    <col min="10874" max="10874" width="8.140625" style="404" bestFit="1" customWidth="1"/>
    <col min="10875" max="11008" width="8" style="404"/>
    <col min="11009" max="11009" width="8.85546875" style="404" customWidth="1"/>
    <col min="11010" max="11010" width="10.140625" style="404" customWidth="1"/>
    <col min="11011" max="11011" width="39.42578125" style="404" bestFit="1" customWidth="1"/>
    <col min="11012" max="11013" width="19.42578125" style="404" bestFit="1" customWidth="1"/>
    <col min="11014" max="11014" width="18.5703125" style="404" customWidth="1"/>
    <col min="11015" max="11015" width="16" style="404" customWidth="1"/>
    <col min="11016" max="11016" width="12.85546875" style="404" customWidth="1"/>
    <col min="11017" max="11017" width="17" style="404" bestFit="1" customWidth="1"/>
    <col min="11018" max="11018" width="25.140625" style="404" bestFit="1" customWidth="1"/>
    <col min="11019" max="11019" width="20.42578125" style="404" customWidth="1"/>
    <col min="11020" max="11020" width="18.42578125" style="404" customWidth="1"/>
    <col min="11021" max="11021" width="27.42578125" style="404" customWidth="1"/>
    <col min="11022" max="11022" width="23.42578125" style="404" customWidth="1"/>
    <col min="11023" max="11023" width="15.5703125" style="404" customWidth="1"/>
    <col min="11024" max="11024" width="20.42578125" style="404" customWidth="1"/>
    <col min="11025" max="11025" width="18.42578125" style="404" customWidth="1"/>
    <col min="11026" max="11026" width="15.140625" style="404" customWidth="1"/>
    <col min="11027" max="11027" width="26.85546875" style="404" customWidth="1"/>
    <col min="11028" max="11028" width="16.42578125" style="404" customWidth="1"/>
    <col min="11029" max="11029" width="13.85546875" style="404" customWidth="1"/>
    <col min="11030" max="11030" width="17" style="404" customWidth="1"/>
    <col min="11031" max="11031" width="14.42578125" style="404" customWidth="1"/>
    <col min="11032" max="11032" width="18.42578125" style="404" customWidth="1"/>
    <col min="11033" max="11033" width="22.42578125" style="404" customWidth="1"/>
    <col min="11034" max="11034" width="16.42578125" style="404" customWidth="1"/>
    <col min="11035" max="11035" width="23.42578125" style="404" customWidth="1"/>
    <col min="11036" max="11036" width="20.42578125" style="404" customWidth="1"/>
    <col min="11037" max="11037" width="30.42578125" style="404" customWidth="1"/>
    <col min="11038" max="11040" width="16.42578125" style="404" customWidth="1"/>
    <col min="11041" max="11041" width="15.5703125" style="404" customWidth="1"/>
    <col min="11042" max="11042" width="24.85546875" style="404" customWidth="1"/>
    <col min="11043" max="11043" width="19.5703125" style="404" customWidth="1"/>
    <col min="11044" max="11044" width="16.42578125" style="404" customWidth="1"/>
    <col min="11045" max="11045" width="21.85546875" style="404" customWidth="1"/>
    <col min="11046" max="11046" width="22.42578125" style="404" customWidth="1"/>
    <col min="11047" max="11047" width="22.5703125" style="404" customWidth="1"/>
    <col min="11048" max="11048" width="26.42578125" style="404" customWidth="1"/>
    <col min="11049" max="11049" width="22.42578125" style="404" customWidth="1"/>
    <col min="11050" max="11050" width="31.140625" style="404" customWidth="1"/>
    <col min="11051" max="11051" width="30.42578125" style="404" customWidth="1"/>
    <col min="11052" max="11055" width="22.85546875" style="404" customWidth="1"/>
    <col min="11056" max="11056" width="25.42578125" style="404" customWidth="1"/>
    <col min="11057" max="11057" width="22.42578125" style="404" customWidth="1"/>
    <col min="11058" max="11058" width="14.140625" style="404" customWidth="1"/>
    <col min="11059" max="11059" width="15.42578125" style="404" customWidth="1"/>
    <col min="11060" max="11060" width="17" style="404" customWidth="1"/>
    <col min="11061" max="11061" width="19.42578125" style="404" customWidth="1"/>
    <col min="11062" max="11062" width="18.42578125" style="404" customWidth="1"/>
    <col min="11063" max="11063" width="19" style="404" customWidth="1"/>
    <col min="11064" max="11064" width="16.42578125" style="404" customWidth="1"/>
    <col min="11065" max="11065" width="17" style="404" customWidth="1"/>
    <col min="11066" max="11066" width="15.140625" style="404" bestFit="1" customWidth="1"/>
    <col min="11067" max="11067" width="17.140625" style="404" bestFit="1" customWidth="1"/>
    <col min="11068" max="11068" width="15.42578125" style="404" customWidth="1"/>
    <col min="11069" max="11069" width="17.42578125" style="404" customWidth="1"/>
    <col min="11070" max="11070" width="19.42578125" style="404" customWidth="1"/>
    <col min="11071" max="11072" width="20.42578125" style="404" customWidth="1"/>
    <col min="11073" max="11073" width="22.140625" style="404" customWidth="1"/>
    <col min="11074" max="11074" width="12.42578125" style="404" customWidth="1"/>
    <col min="11075" max="11075" width="12.5703125" style="404" customWidth="1"/>
    <col min="11076" max="11076" width="17.42578125" style="404" customWidth="1"/>
    <col min="11077" max="11077" width="17.42578125" style="404" bestFit="1" customWidth="1"/>
    <col min="11078" max="11078" width="19.42578125" style="404" customWidth="1"/>
    <col min="11079" max="11079" width="18.42578125" style="404" customWidth="1"/>
    <col min="11080" max="11080" width="20.42578125" style="404" customWidth="1"/>
    <col min="11081" max="11081" width="18" style="404" customWidth="1"/>
    <col min="11082" max="11082" width="19.140625" style="404" customWidth="1"/>
    <col min="11083" max="11083" width="22.85546875" style="404" customWidth="1"/>
    <col min="11084" max="11084" width="25.42578125" style="404" customWidth="1"/>
    <col min="11085" max="11085" width="22.42578125" style="404" customWidth="1"/>
    <col min="11086" max="11086" width="17.42578125" style="404" customWidth="1"/>
    <col min="11087" max="11087" width="23.42578125" style="404" customWidth="1"/>
    <col min="11088" max="11088" width="17.140625" style="404" customWidth="1"/>
    <col min="11089" max="11089" width="24.42578125" style="404" customWidth="1"/>
    <col min="11090" max="11090" width="15.42578125" style="404" customWidth="1"/>
    <col min="11091" max="11091" width="25.42578125" style="404" customWidth="1"/>
    <col min="11092" max="11092" width="21.5703125" style="404" customWidth="1"/>
    <col min="11093" max="11093" width="24.140625" style="404" customWidth="1"/>
    <col min="11094" max="11094" width="19.140625" style="404" customWidth="1"/>
    <col min="11095" max="11095" width="15.42578125" style="404" customWidth="1"/>
    <col min="11096" max="11097" width="17.42578125" style="404" customWidth="1"/>
    <col min="11098" max="11098" width="21.42578125" style="404" customWidth="1"/>
    <col min="11099" max="11099" width="14.42578125" style="404" customWidth="1"/>
    <col min="11100" max="11101" width="24.140625" style="404" customWidth="1"/>
    <col min="11102" max="11102" width="14.140625" style="404" customWidth="1"/>
    <col min="11103" max="11103" width="19.42578125" style="404" customWidth="1"/>
    <col min="11104" max="11104" width="14.5703125" style="404" customWidth="1"/>
    <col min="11105" max="11105" width="18" style="404" customWidth="1"/>
    <col min="11106" max="11106" width="27" style="404" bestFit="1" customWidth="1"/>
    <col min="11107" max="11107" width="22.42578125" style="404" bestFit="1" customWidth="1"/>
    <col min="11108" max="11108" width="22.140625" style="404" bestFit="1" customWidth="1"/>
    <col min="11109" max="11109" width="16.42578125" style="404" bestFit="1" customWidth="1"/>
    <col min="11110" max="11110" width="27.42578125" style="404" bestFit="1" customWidth="1"/>
    <col min="11111" max="11111" width="21.42578125" style="404" bestFit="1" customWidth="1"/>
    <col min="11112" max="11112" width="23.42578125" style="404" bestFit="1" customWidth="1"/>
    <col min="11113" max="11113" width="20.42578125" style="404" bestFit="1" customWidth="1"/>
    <col min="11114" max="11114" width="17.140625" style="404" bestFit="1" customWidth="1"/>
    <col min="11115" max="11115" width="16.42578125" style="404" customWidth="1"/>
    <col min="11116" max="11116" width="23.42578125" style="404" bestFit="1" customWidth="1"/>
    <col min="11117" max="11117" width="17.42578125" style="404" bestFit="1" customWidth="1"/>
    <col min="11118" max="11129" width="0" style="404" hidden="1" customWidth="1"/>
    <col min="11130" max="11130" width="8.140625" style="404" bestFit="1" customWidth="1"/>
    <col min="11131" max="11264" width="8" style="404"/>
    <col min="11265" max="11265" width="8.85546875" style="404" customWidth="1"/>
    <col min="11266" max="11266" width="10.140625" style="404" customWidth="1"/>
    <col min="11267" max="11267" width="39.42578125" style="404" bestFit="1" customWidth="1"/>
    <col min="11268" max="11269" width="19.42578125" style="404" bestFit="1" customWidth="1"/>
    <col min="11270" max="11270" width="18.5703125" style="404" customWidth="1"/>
    <col min="11271" max="11271" width="16" style="404" customWidth="1"/>
    <col min="11272" max="11272" width="12.85546875" style="404" customWidth="1"/>
    <col min="11273" max="11273" width="17" style="404" bestFit="1" customWidth="1"/>
    <col min="11274" max="11274" width="25.140625" style="404" bestFit="1" customWidth="1"/>
    <col min="11275" max="11275" width="20.42578125" style="404" customWidth="1"/>
    <col min="11276" max="11276" width="18.42578125" style="404" customWidth="1"/>
    <col min="11277" max="11277" width="27.42578125" style="404" customWidth="1"/>
    <col min="11278" max="11278" width="23.42578125" style="404" customWidth="1"/>
    <col min="11279" max="11279" width="15.5703125" style="404" customWidth="1"/>
    <col min="11280" max="11280" width="20.42578125" style="404" customWidth="1"/>
    <col min="11281" max="11281" width="18.42578125" style="404" customWidth="1"/>
    <col min="11282" max="11282" width="15.140625" style="404" customWidth="1"/>
    <col min="11283" max="11283" width="26.85546875" style="404" customWidth="1"/>
    <col min="11284" max="11284" width="16.42578125" style="404" customWidth="1"/>
    <col min="11285" max="11285" width="13.85546875" style="404" customWidth="1"/>
    <col min="11286" max="11286" width="17" style="404" customWidth="1"/>
    <col min="11287" max="11287" width="14.42578125" style="404" customWidth="1"/>
    <col min="11288" max="11288" width="18.42578125" style="404" customWidth="1"/>
    <col min="11289" max="11289" width="22.42578125" style="404" customWidth="1"/>
    <col min="11290" max="11290" width="16.42578125" style="404" customWidth="1"/>
    <col min="11291" max="11291" width="23.42578125" style="404" customWidth="1"/>
    <col min="11292" max="11292" width="20.42578125" style="404" customWidth="1"/>
    <col min="11293" max="11293" width="30.42578125" style="404" customWidth="1"/>
    <col min="11294" max="11296" width="16.42578125" style="404" customWidth="1"/>
    <col min="11297" max="11297" width="15.5703125" style="404" customWidth="1"/>
    <col min="11298" max="11298" width="24.85546875" style="404" customWidth="1"/>
    <col min="11299" max="11299" width="19.5703125" style="404" customWidth="1"/>
    <col min="11300" max="11300" width="16.42578125" style="404" customWidth="1"/>
    <col min="11301" max="11301" width="21.85546875" style="404" customWidth="1"/>
    <col min="11302" max="11302" width="22.42578125" style="404" customWidth="1"/>
    <col min="11303" max="11303" width="22.5703125" style="404" customWidth="1"/>
    <col min="11304" max="11304" width="26.42578125" style="404" customWidth="1"/>
    <col min="11305" max="11305" width="22.42578125" style="404" customWidth="1"/>
    <col min="11306" max="11306" width="31.140625" style="404" customWidth="1"/>
    <col min="11307" max="11307" width="30.42578125" style="404" customWidth="1"/>
    <col min="11308" max="11311" width="22.85546875" style="404" customWidth="1"/>
    <col min="11312" max="11312" width="25.42578125" style="404" customWidth="1"/>
    <col min="11313" max="11313" width="22.42578125" style="404" customWidth="1"/>
    <col min="11314" max="11314" width="14.140625" style="404" customWidth="1"/>
    <col min="11315" max="11315" width="15.42578125" style="404" customWidth="1"/>
    <col min="11316" max="11316" width="17" style="404" customWidth="1"/>
    <col min="11317" max="11317" width="19.42578125" style="404" customWidth="1"/>
    <col min="11318" max="11318" width="18.42578125" style="404" customWidth="1"/>
    <col min="11319" max="11319" width="19" style="404" customWidth="1"/>
    <col min="11320" max="11320" width="16.42578125" style="404" customWidth="1"/>
    <col min="11321" max="11321" width="17" style="404" customWidth="1"/>
    <col min="11322" max="11322" width="15.140625" style="404" bestFit="1" customWidth="1"/>
    <col min="11323" max="11323" width="17.140625" style="404" bestFit="1" customWidth="1"/>
    <col min="11324" max="11324" width="15.42578125" style="404" customWidth="1"/>
    <col min="11325" max="11325" width="17.42578125" style="404" customWidth="1"/>
    <col min="11326" max="11326" width="19.42578125" style="404" customWidth="1"/>
    <col min="11327" max="11328" width="20.42578125" style="404" customWidth="1"/>
    <col min="11329" max="11329" width="22.140625" style="404" customWidth="1"/>
    <col min="11330" max="11330" width="12.42578125" style="404" customWidth="1"/>
    <col min="11331" max="11331" width="12.5703125" style="404" customWidth="1"/>
    <col min="11332" max="11332" width="17.42578125" style="404" customWidth="1"/>
    <col min="11333" max="11333" width="17.42578125" style="404" bestFit="1" customWidth="1"/>
    <col min="11334" max="11334" width="19.42578125" style="404" customWidth="1"/>
    <col min="11335" max="11335" width="18.42578125" style="404" customWidth="1"/>
    <col min="11336" max="11336" width="20.42578125" style="404" customWidth="1"/>
    <col min="11337" max="11337" width="18" style="404" customWidth="1"/>
    <col min="11338" max="11338" width="19.140625" style="404" customWidth="1"/>
    <col min="11339" max="11339" width="22.85546875" style="404" customWidth="1"/>
    <col min="11340" max="11340" width="25.42578125" style="404" customWidth="1"/>
    <col min="11341" max="11341" width="22.42578125" style="404" customWidth="1"/>
    <col min="11342" max="11342" width="17.42578125" style="404" customWidth="1"/>
    <col min="11343" max="11343" width="23.42578125" style="404" customWidth="1"/>
    <col min="11344" max="11344" width="17.140625" style="404" customWidth="1"/>
    <col min="11345" max="11345" width="24.42578125" style="404" customWidth="1"/>
    <col min="11346" max="11346" width="15.42578125" style="404" customWidth="1"/>
    <col min="11347" max="11347" width="25.42578125" style="404" customWidth="1"/>
    <col min="11348" max="11348" width="21.5703125" style="404" customWidth="1"/>
    <col min="11349" max="11349" width="24.140625" style="404" customWidth="1"/>
    <col min="11350" max="11350" width="19.140625" style="404" customWidth="1"/>
    <col min="11351" max="11351" width="15.42578125" style="404" customWidth="1"/>
    <col min="11352" max="11353" width="17.42578125" style="404" customWidth="1"/>
    <col min="11354" max="11354" width="21.42578125" style="404" customWidth="1"/>
    <col min="11355" max="11355" width="14.42578125" style="404" customWidth="1"/>
    <col min="11356" max="11357" width="24.140625" style="404" customWidth="1"/>
    <col min="11358" max="11358" width="14.140625" style="404" customWidth="1"/>
    <col min="11359" max="11359" width="19.42578125" style="404" customWidth="1"/>
    <col min="11360" max="11360" width="14.5703125" style="404" customWidth="1"/>
    <col min="11361" max="11361" width="18" style="404" customWidth="1"/>
    <col min="11362" max="11362" width="27" style="404" bestFit="1" customWidth="1"/>
    <col min="11363" max="11363" width="22.42578125" style="404" bestFit="1" customWidth="1"/>
    <col min="11364" max="11364" width="22.140625" style="404" bestFit="1" customWidth="1"/>
    <col min="11365" max="11365" width="16.42578125" style="404" bestFit="1" customWidth="1"/>
    <col min="11366" max="11366" width="27.42578125" style="404" bestFit="1" customWidth="1"/>
    <col min="11367" max="11367" width="21.42578125" style="404" bestFit="1" customWidth="1"/>
    <col min="11368" max="11368" width="23.42578125" style="404" bestFit="1" customWidth="1"/>
    <col min="11369" max="11369" width="20.42578125" style="404" bestFit="1" customWidth="1"/>
    <col min="11370" max="11370" width="17.140625" style="404" bestFit="1" customWidth="1"/>
    <col min="11371" max="11371" width="16.42578125" style="404" customWidth="1"/>
    <col min="11372" max="11372" width="23.42578125" style="404" bestFit="1" customWidth="1"/>
    <col min="11373" max="11373" width="17.42578125" style="404" bestFit="1" customWidth="1"/>
    <col min="11374" max="11385" width="0" style="404" hidden="1" customWidth="1"/>
    <col min="11386" max="11386" width="8.140625" style="404" bestFit="1" customWidth="1"/>
    <col min="11387" max="11520" width="8" style="404"/>
    <col min="11521" max="11521" width="8.85546875" style="404" customWidth="1"/>
    <col min="11522" max="11522" width="10.140625" style="404" customWidth="1"/>
    <col min="11523" max="11523" width="39.42578125" style="404" bestFit="1" customWidth="1"/>
    <col min="11524" max="11525" width="19.42578125" style="404" bestFit="1" customWidth="1"/>
    <col min="11526" max="11526" width="18.5703125" style="404" customWidth="1"/>
    <col min="11527" max="11527" width="16" style="404" customWidth="1"/>
    <col min="11528" max="11528" width="12.85546875" style="404" customWidth="1"/>
    <col min="11529" max="11529" width="17" style="404" bestFit="1" customWidth="1"/>
    <col min="11530" max="11530" width="25.140625" style="404" bestFit="1" customWidth="1"/>
    <col min="11531" max="11531" width="20.42578125" style="404" customWidth="1"/>
    <col min="11532" max="11532" width="18.42578125" style="404" customWidth="1"/>
    <col min="11533" max="11533" width="27.42578125" style="404" customWidth="1"/>
    <col min="11534" max="11534" width="23.42578125" style="404" customWidth="1"/>
    <col min="11535" max="11535" width="15.5703125" style="404" customWidth="1"/>
    <col min="11536" max="11536" width="20.42578125" style="404" customWidth="1"/>
    <col min="11537" max="11537" width="18.42578125" style="404" customWidth="1"/>
    <col min="11538" max="11538" width="15.140625" style="404" customWidth="1"/>
    <col min="11539" max="11539" width="26.85546875" style="404" customWidth="1"/>
    <col min="11540" max="11540" width="16.42578125" style="404" customWidth="1"/>
    <col min="11541" max="11541" width="13.85546875" style="404" customWidth="1"/>
    <col min="11542" max="11542" width="17" style="404" customWidth="1"/>
    <col min="11543" max="11543" width="14.42578125" style="404" customWidth="1"/>
    <col min="11544" max="11544" width="18.42578125" style="404" customWidth="1"/>
    <col min="11545" max="11545" width="22.42578125" style="404" customWidth="1"/>
    <col min="11546" max="11546" width="16.42578125" style="404" customWidth="1"/>
    <col min="11547" max="11547" width="23.42578125" style="404" customWidth="1"/>
    <col min="11548" max="11548" width="20.42578125" style="404" customWidth="1"/>
    <col min="11549" max="11549" width="30.42578125" style="404" customWidth="1"/>
    <col min="11550" max="11552" width="16.42578125" style="404" customWidth="1"/>
    <col min="11553" max="11553" width="15.5703125" style="404" customWidth="1"/>
    <col min="11554" max="11554" width="24.85546875" style="404" customWidth="1"/>
    <col min="11555" max="11555" width="19.5703125" style="404" customWidth="1"/>
    <col min="11556" max="11556" width="16.42578125" style="404" customWidth="1"/>
    <col min="11557" max="11557" width="21.85546875" style="404" customWidth="1"/>
    <col min="11558" max="11558" width="22.42578125" style="404" customWidth="1"/>
    <col min="11559" max="11559" width="22.5703125" style="404" customWidth="1"/>
    <col min="11560" max="11560" width="26.42578125" style="404" customWidth="1"/>
    <col min="11561" max="11561" width="22.42578125" style="404" customWidth="1"/>
    <col min="11562" max="11562" width="31.140625" style="404" customWidth="1"/>
    <col min="11563" max="11563" width="30.42578125" style="404" customWidth="1"/>
    <col min="11564" max="11567" width="22.85546875" style="404" customWidth="1"/>
    <col min="11568" max="11568" width="25.42578125" style="404" customWidth="1"/>
    <col min="11569" max="11569" width="22.42578125" style="404" customWidth="1"/>
    <col min="11570" max="11570" width="14.140625" style="404" customWidth="1"/>
    <col min="11571" max="11571" width="15.42578125" style="404" customWidth="1"/>
    <col min="11572" max="11572" width="17" style="404" customWidth="1"/>
    <col min="11573" max="11573" width="19.42578125" style="404" customWidth="1"/>
    <col min="11574" max="11574" width="18.42578125" style="404" customWidth="1"/>
    <col min="11575" max="11575" width="19" style="404" customWidth="1"/>
    <col min="11576" max="11576" width="16.42578125" style="404" customWidth="1"/>
    <col min="11577" max="11577" width="17" style="404" customWidth="1"/>
    <col min="11578" max="11578" width="15.140625" style="404" bestFit="1" customWidth="1"/>
    <col min="11579" max="11579" width="17.140625" style="404" bestFit="1" customWidth="1"/>
    <col min="11580" max="11580" width="15.42578125" style="404" customWidth="1"/>
    <col min="11581" max="11581" width="17.42578125" style="404" customWidth="1"/>
    <col min="11582" max="11582" width="19.42578125" style="404" customWidth="1"/>
    <col min="11583" max="11584" width="20.42578125" style="404" customWidth="1"/>
    <col min="11585" max="11585" width="22.140625" style="404" customWidth="1"/>
    <col min="11586" max="11586" width="12.42578125" style="404" customWidth="1"/>
    <col min="11587" max="11587" width="12.5703125" style="404" customWidth="1"/>
    <col min="11588" max="11588" width="17.42578125" style="404" customWidth="1"/>
    <col min="11589" max="11589" width="17.42578125" style="404" bestFit="1" customWidth="1"/>
    <col min="11590" max="11590" width="19.42578125" style="404" customWidth="1"/>
    <col min="11591" max="11591" width="18.42578125" style="404" customWidth="1"/>
    <col min="11592" max="11592" width="20.42578125" style="404" customWidth="1"/>
    <col min="11593" max="11593" width="18" style="404" customWidth="1"/>
    <col min="11594" max="11594" width="19.140625" style="404" customWidth="1"/>
    <col min="11595" max="11595" width="22.85546875" style="404" customWidth="1"/>
    <col min="11596" max="11596" width="25.42578125" style="404" customWidth="1"/>
    <col min="11597" max="11597" width="22.42578125" style="404" customWidth="1"/>
    <col min="11598" max="11598" width="17.42578125" style="404" customWidth="1"/>
    <col min="11599" max="11599" width="23.42578125" style="404" customWidth="1"/>
    <col min="11600" max="11600" width="17.140625" style="404" customWidth="1"/>
    <col min="11601" max="11601" width="24.42578125" style="404" customWidth="1"/>
    <col min="11602" max="11602" width="15.42578125" style="404" customWidth="1"/>
    <col min="11603" max="11603" width="25.42578125" style="404" customWidth="1"/>
    <col min="11604" max="11604" width="21.5703125" style="404" customWidth="1"/>
    <col min="11605" max="11605" width="24.140625" style="404" customWidth="1"/>
    <col min="11606" max="11606" width="19.140625" style="404" customWidth="1"/>
    <col min="11607" max="11607" width="15.42578125" style="404" customWidth="1"/>
    <col min="11608" max="11609" width="17.42578125" style="404" customWidth="1"/>
    <col min="11610" max="11610" width="21.42578125" style="404" customWidth="1"/>
    <col min="11611" max="11611" width="14.42578125" style="404" customWidth="1"/>
    <col min="11612" max="11613" width="24.140625" style="404" customWidth="1"/>
    <col min="11614" max="11614" width="14.140625" style="404" customWidth="1"/>
    <col min="11615" max="11615" width="19.42578125" style="404" customWidth="1"/>
    <col min="11616" max="11616" width="14.5703125" style="404" customWidth="1"/>
    <col min="11617" max="11617" width="18" style="404" customWidth="1"/>
    <col min="11618" max="11618" width="27" style="404" bestFit="1" customWidth="1"/>
    <col min="11619" max="11619" width="22.42578125" style="404" bestFit="1" customWidth="1"/>
    <col min="11620" max="11620" width="22.140625" style="404" bestFit="1" customWidth="1"/>
    <col min="11621" max="11621" width="16.42578125" style="404" bestFit="1" customWidth="1"/>
    <col min="11622" max="11622" width="27.42578125" style="404" bestFit="1" customWidth="1"/>
    <col min="11623" max="11623" width="21.42578125" style="404" bestFit="1" customWidth="1"/>
    <col min="11624" max="11624" width="23.42578125" style="404" bestFit="1" customWidth="1"/>
    <col min="11625" max="11625" width="20.42578125" style="404" bestFit="1" customWidth="1"/>
    <col min="11626" max="11626" width="17.140625" style="404" bestFit="1" customWidth="1"/>
    <col min="11627" max="11627" width="16.42578125" style="404" customWidth="1"/>
    <col min="11628" max="11628" width="23.42578125" style="404" bestFit="1" customWidth="1"/>
    <col min="11629" max="11629" width="17.42578125" style="404" bestFit="1" customWidth="1"/>
    <col min="11630" max="11641" width="0" style="404" hidden="1" customWidth="1"/>
    <col min="11642" max="11642" width="8.140625" style="404" bestFit="1" customWidth="1"/>
    <col min="11643" max="11776" width="8" style="404"/>
    <col min="11777" max="11777" width="8.85546875" style="404" customWidth="1"/>
    <col min="11778" max="11778" width="10.140625" style="404" customWidth="1"/>
    <col min="11779" max="11779" width="39.42578125" style="404" bestFit="1" customWidth="1"/>
    <col min="11780" max="11781" width="19.42578125" style="404" bestFit="1" customWidth="1"/>
    <col min="11782" max="11782" width="18.5703125" style="404" customWidth="1"/>
    <col min="11783" max="11783" width="16" style="404" customWidth="1"/>
    <col min="11784" max="11784" width="12.85546875" style="404" customWidth="1"/>
    <col min="11785" max="11785" width="17" style="404" bestFit="1" customWidth="1"/>
    <col min="11786" max="11786" width="25.140625" style="404" bestFit="1" customWidth="1"/>
    <col min="11787" max="11787" width="20.42578125" style="404" customWidth="1"/>
    <col min="11788" max="11788" width="18.42578125" style="404" customWidth="1"/>
    <col min="11789" max="11789" width="27.42578125" style="404" customWidth="1"/>
    <col min="11790" max="11790" width="23.42578125" style="404" customWidth="1"/>
    <col min="11791" max="11791" width="15.5703125" style="404" customWidth="1"/>
    <col min="11792" max="11792" width="20.42578125" style="404" customWidth="1"/>
    <col min="11793" max="11793" width="18.42578125" style="404" customWidth="1"/>
    <col min="11794" max="11794" width="15.140625" style="404" customWidth="1"/>
    <col min="11795" max="11795" width="26.85546875" style="404" customWidth="1"/>
    <col min="11796" max="11796" width="16.42578125" style="404" customWidth="1"/>
    <col min="11797" max="11797" width="13.85546875" style="404" customWidth="1"/>
    <col min="11798" max="11798" width="17" style="404" customWidth="1"/>
    <col min="11799" max="11799" width="14.42578125" style="404" customWidth="1"/>
    <col min="11800" max="11800" width="18.42578125" style="404" customWidth="1"/>
    <col min="11801" max="11801" width="22.42578125" style="404" customWidth="1"/>
    <col min="11802" max="11802" width="16.42578125" style="404" customWidth="1"/>
    <col min="11803" max="11803" width="23.42578125" style="404" customWidth="1"/>
    <col min="11804" max="11804" width="20.42578125" style="404" customWidth="1"/>
    <col min="11805" max="11805" width="30.42578125" style="404" customWidth="1"/>
    <col min="11806" max="11808" width="16.42578125" style="404" customWidth="1"/>
    <col min="11809" max="11809" width="15.5703125" style="404" customWidth="1"/>
    <col min="11810" max="11810" width="24.85546875" style="404" customWidth="1"/>
    <col min="11811" max="11811" width="19.5703125" style="404" customWidth="1"/>
    <col min="11812" max="11812" width="16.42578125" style="404" customWidth="1"/>
    <col min="11813" max="11813" width="21.85546875" style="404" customWidth="1"/>
    <col min="11814" max="11814" width="22.42578125" style="404" customWidth="1"/>
    <col min="11815" max="11815" width="22.5703125" style="404" customWidth="1"/>
    <col min="11816" max="11816" width="26.42578125" style="404" customWidth="1"/>
    <col min="11817" max="11817" width="22.42578125" style="404" customWidth="1"/>
    <col min="11818" max="11818" width="31.140625" style="404" customWidth="1"/>
    <col min="11819" max="11819" width="30.42578125" style="404" customWidth="1"/>
    <col min="11820" max="11823" width="22.85546875" style="404" customWidth="1"/>
    <col min="11824" max="11824" width="25.42578125" style="404" customWidth="1"/>
    <col min="11825" max="11825" width="22.42578125" style="404" customWidth="1"/>
    <col min="11826" max="11826" width="14.140625" style="404" customWidth="1"/>
    <col min="11827" max="11827" width="15.42578125" style="404" customWidth="1"/>
    <col min="11828" max="11828" width="17" style="404" customWidth="1"/>
    <col min="11829" max="11829" width="19.42578125" style="404" customWidth="1"/>
    <col min="11830" max="11830" width="18.42578125" style="404" customWidth="1"/>
    <col min="11831" max="11831" width="19" style="404" customWidth="1"/>
    <col min="11832" max="11832" width="16.42578125" style="404" customWidth="1"/>
    <col min="11833" max="11833" width="17" style="404" customWidth="1"/>
    <col min="11834" max="11834" width="15.140625" style="404" bestFit="1" customWidth="1"/>
    <col min="11835" max="11835" width="17.140625" style="404" bestFit="1" customWidth="1"/>
    <col min="11836" max="11836" width="15.42578125" style="404" customWidth="1"/>
    <col min="11837" max="11837" width="17.42578125" style="404" customWidth="1"/>
    <col min="11838" max="11838" width="19.42578125" style="404" customWidth="1"/>
    <col min="11839" max="11840" width="20.42578125" style="404" customWidth="1"/>
    <col min="11841" max="11841" width="22.140625" style="404" customWidth="1"/>
    <col min="11842" max="11842" width="12.42578125" style="404" customWidth="1"/>
    <col min="11843" max="11843" width="12.5703125" style="404" customWidth="1"/>
    <col min="11844" max="11844" width="17.42578125" style="404" customWidth="1"/>
    <col min="11845" max="11845" width="17.42578125" style="404" bestFit="1" customWidth="1"/>
    <col min="11846" max="11846" width="19.42578125" style="404" customWidth="1"/>
    <col min="11847" max="11847" width="18.42578125" style="404" customWidth="1"/>
    <col min="11848" max="11848" width="20.42578125" style="404" customWidth="1"/>
    <col min="11849" max="11849" width="18" style="404" customWidth="1"/>
    <col min="11850" max="11850" width="19.140625" style="404" customWidth="1"/>
    <col min="11851" max="11851" width="22.85546875" style="404" customWidth="1"/>
    <col min="11852" max="11852" width="25.42578125" style="404" customWidth="1"/>
    <col min="11853" max="11853" width="22.42578125" style="404" customWidth="1"/>
    <col min="11854" max="11854" width="17.42578125" style="404" customWidth="1"/>
    <col min="11855" max="11855" width="23.42578125" style="404" customWidth="1"/>
    <col min="11856" max="11856" width="17.140625" style="404" customWidth="1"/>
    <col min="11857" max="11857" width="24.42578125" style="404" customWidth="1"/>
    <col min="11858" max="11858" width="15.42578125" style="404" customWidth="1"/>
    <col min="11859" max="11859" width="25.42578125" style="404" customWidth="1"/>
    <col min="11860" max="11860" width="21.5703125" style="404" customWidth="1"/>
    <col min="11861" max="11861" width="24.140625" style="404" customWidth="1"/>
    <col min="11862" max="11862" width="19.140625" style="404" customWidth="1"/>
    <col min="11863" max="11863" width="15.42578125" style="404" customWidth="1"/>
    <col min="11864" max="11865" width="17.42578125" style="404" customWidth="1"/>
    <col min="11866" max="11866" width="21.42578125" style="404" customWidth="1"/>
    <col min="11867" max="11867" width="14.42578125" style="404" customWidth="1"/>
    <col min="11868" max="11869" width="24.140625" style="404" customWidth="1"/>
    <col min="11870" max="11870" width="14.140625" style="404" customWidth="1"/>
    <col min="11871" max="11871" width="19.42578125" style="404" customWidth="1"/>
    <col min="11872" max="11872" width="14.5703125" style="404" customWidth="1"/>
    <col min="11873" max="11873" width="18" style="404" customWidth="1"/>
    <col min="11874" max="11874" width="27" style="404" bestFit="1" customWidth="1"/>
    <col min="11875" max="11875" width="22.42578125" style="404" bestFit="1" customWidth="1"/>
    <col min="11876" max="11876" width="22.140625" style="404" bestFit="1" customWidth="1"/>
    <col min="11877" max="11877" width="16.42578125" style="404" bestFit="1" customWidth="1"/>
    <col min="11878" max="11878" width="27.42578125" style="404" bestFit="1" customWidth="1"/>
    <col min="11879" max="11879" width="21.42578125" style="404" bestFit="1" customWidth="1"/>
    <col min="11880" max="11880" width="23.42578125" style="404" bestFit="1" customWidth="1"/>
    <col min="11881" max="11881" width="20.42578125" style="404" bestFit="1" customWidth="1"/>
    <col min="11882" max="11882" width="17.140625" style="404" bestFit="1" customWidth="1"/>
    <col min="11883" max="11883" width="16.42578125" style="404" customWidth="1"/>
    <col min="11884" max="11884" width="23.42578125" style="404" bestFit="1" customWidth="1"/>
    <col min="11885" max="11885" width="17.42578125" style="404" bestFit="1" customWidth="1"/>
    <col min="11886" max="11897" width="0" style="404" hidden="1" customWidth="1"/>
    <col min="11898" max="11898" width="8.140625" style="404" bestFit="1" customWidth="1"/>
    <col min="11899" max="12032" width="8" style="404"/>
    <col min="12033" max="12033" width="8.85546875" style="404" customWidth="1"/>
    <col min="12034" max="12034" width="10.140625" style="404" customWidth="1"/>
    <col min="12035" max="12035" width="39.42578125" style="404" bestFit="1" customWidth="1"/>
    <col min="12036" max="12037" width="19.42578125" style="404" bestFit="1" customWidth="1"/>
    <col min="12038" max="12038" width="18.5703125" style="404" customWidth="1"/>
    <col min="12039" max="12039" width="16" style="404" customWidth="1"/>
    <col min="12040" max="12040" width="12.85546875" style="404" customWidth="1"/>
    <col min="12041" max="12041" width="17" style="404" bestFit="1" customWidth="1"/>
    <col min="12042" max="12042" width="25.140625" style="404" bestFit="1" customWidth="1"/>
    <col min="12043" max="12043" width="20.42578125" style="404" customWidth="1"/>
    <col min="12044" max="12044" width="18.42578125" style="404" customWidth="1"/>
    <col min="12045" max="12045" width="27.42578125" style="404" customWidth="1"/>
    <col min="12046" max="12046" width="23.42578125" style="404" customWidth="1"/>
    <col min="12047" max="12047" width="15.5703125" style="404" customWidth="1"/>
    <col min="12048" max="12048" width="20.42578125" style="404" customWidth="1"/>
    <col min="12049" max="12049" width="18.42578125" style="404" customWidth="1"/>
    <col min="12050" max="12050" width="15.140625" style="404" customWidth="1"/>
    <col min="12051" max="12051" width="26.85546875" style="404" customWidth="1"/>
    <col min="12052" max="12052" width="16.42578125" style="404" customWidth="1"/>
    <col min="12053" max="12053" width="13.85546875" style="404" customWidth="1"/>
    <col min="12054" max="12054" width="17" style="404" customWidth="1"/>
    <col min="12055" max="12055" width="14.42578125" style="404" customWidth="1"/>
    <col min="12056" max="12056" width="18.42578125" style="404" customWidth="1"/>
    <col min="12057" max="12057" width="22.42578125" style="404" customWidth="1"/>
    <col min="12058" max="12058" width="16.42578125" style="404" customWidth="1"/>
    <col min="12059" max="12059" width="23.42578125" style="404" customWidth="1"/>
    <col min="12060" max="12060" width="20.42578125" style="404" customWidth="1"/>
    <col min="12061" max="12061" width="30.42578125" style="404" customWidth="1"/>
    <col min="12062" max="12064" width="16.42578125" style="404" customWidth="1"/>
    <col min="12065" max="12065" width="15.5703125" style="404" customWidth="1"/>
    <col min="12066" max="12066" width="24.85546875" style="404" customWidth="1"/>
    <col min="12067" max="12067" width="19.5703125" style="404" customWidth="1"/>
    <col min="12068" max="12068" width="16.42578125" style="404" customWidth="1"/>
    <col min="12069" max="12069" width="21.85546875" style="404" customWidth="1"/>
    <col min="12070" max="12070" width="22.42578125" style="404" customWidth="1"/>
    <col min="12071" max="12071" width="22.5703125" style="404" customWidth="1"/>
    <col min="12072" max="12072" width="26.42578125" style="404" customWidth="1"/>
    <col min="12073" max="12073" width="22.42578125" style="404" customWidth="1"/>
    <col min="12074" max="12074" width="31.140625" style="404" customWidth="1"/>
    <col min="12075" max="12075" width="30.42578125" style="404" customWidth="1"/>
    <col min="12076" max="12079" width="22.85546875" style="404" customWidth="1"/>
    <col min="12080" max="12080" width="25.42578125" style="404" customWidth="1"/>
    <col min="12081" max="12081" width="22.42578125" style="404" customWidth="1"/>
    <col min="12082" max="12082" width="14.140625" style="404" customWidth="1"/>
    <col min="12083" max="12083" width="15.42578125" style="404" customWidth="1"/>
    <col min="12084" max="12084" width="17" style="404" customWidth="1"/>
    <col min="12085" max="12085" width="19.42578125" style="404" customWidth="1"/>
    <col min="12086" max="12086" width="18.42578125" style="404" customWidth="1"/>
    <col min="12087" max="12087" width="19" style="404" customWidth="1"/>
    <col min="12088" max="12088" width="16.42578125" style="404" customWidth="1"/>
    <col min="12089" max="12089" width="17" style="404" customWidth="1"/>
    <col min="12090" max="12090" width="15.140625" style="404" bestFit="1" customWidth="1"/>
    <col min="12091" max="12091" width="17.140625" style="404" bestFit="1" customWidth="1"/>
    <col min="12092" max="12092" width="15.42578125" style="404" customWidth="1"/>
    <col min="12093" max="12093" width="17.42578125" style="404" customWidth="1"/>
    <col min="12094" max="12094" width="19.42578125" style="404" customWidth="1"/>
    <col min="12095" max="12096" width="20.42578125" style="404" customWidth="1"/>
    <col min="12097" max="12097" width="22.140625" style="404" customWidth="1"/>
    <col min="12098" max="12098" width="12.42578125" style="404" customWidth="1"/>
    <col min="12099" max="12099" width="12.5703125" style="404" customWidth="1"/>
    <col min="12100" max="12100" width="17.42578125" style="404" customWidth="1"/>
    <col min="12101" max="12101" width="17.42578125" style="404" bestFit="1" customWidth="1"/>
    <col min="12102" max="12102" width="19.42578125" style="404" customWidth="1"/>
    <col min="12103" max="12103" width="18.42578125" style="404" customWidth="1"/>
    <col min="12104" max="12104" width="20.42578125" style="404" customWidth="1"/>
    <col min="12105" max="12105" width="18" style="404" customWidth="1"/>
    <col min="12106" max="12106" width="19.140625" style="404" customWidth="1"/>
    <col min="12107" max="12107" width="22.85546875" style="404" customWidth="1"/>
    <col min="12108" max="12108" width="25.42578125" style="404" customWidth="1"/>
    <col min="12109" max="12109" width="22.42578125" style="404" customWidth="1"/>
    <col min="12110" max="12110" width="17.42578125" style="404" customWidth="1"/>
    <col min="12111" max="12111" width="23.42578125" style="404" customWidth="1"/>
    <col min="12112" max="12112" width="17.140625" style="404" customWidth="1"/>
    <col min="12113" max="12113" width="24.42578125" style="404" customWidth="1"/>
    <col min="12114" max="12114" width="15.42578125" style="404" customWidth="1"/>
    <col min="12115" max="12115" width="25.42578125" style="404" customWidth="1"/>
    <col min="12116" max="12116" width="21.5703125" style="404" customWidth="1"/>
    <col min="12117" max="12117" width="24.140625" style="404" customWidth="1"/>
    <col min="12118" max="12118" width="19.140625" style="404" customWidth="1"/>
    <col min="12119" max="12119" width="15.42578125" style="404" customWidth="1"/>
    <col min="12120" max="12121" width="17.42578125" style="404" customWidth="1"/>
    <col min="12122" max="12122" width="21.42578125" style="404" customWidth="1"/>
    <col min="12123" max="12123" width="14.42578125" style="404" customWidth="1"/>
    <col min="12124" max="12125" width="24.140625" style="404" customWidth="1"/>
    <col min="12126" max="12126" width="14.140625" style="404" customWidth="1"/>
    <col min="12127" max="12127" width="19.42578125" style="404" customWidth="1"/>
    <col min="12128" max="12128" width="14.5703125" style="404" customWidth="1"/>
    <col min="12129" max="12129" width="18" style="404" customWidth="1"/>
    <col min="12130" max="12130" width="27" style="404" bestFit="1" customWidth="1"/>
    <col min="12131" max="12131" width="22.42578125" style="404" bestFit="1" customWidth="1"/>
    <col min="12132" max="12132" width="22.140625" style="404" bestFit="1" customWidth="1"/>
    <col min="12133" max="12133" width="16.42578125" style="404" bestFit="1" customWidth="1"/>
    <col min="12134" max="12134" width="27.42578125" style="404" bestFit="1" customWidth="1"/>
    <col min="12135" max="12135" width="21.42578125" style="404" bestFit="1" customWidth="1"/>
    <col min="12136" max="12136" width="23.42578125" style="404" bestFit="1" customWidth="1"/>
    <col min="12137" max="12137" width="20.42578125" style="404" bestFit="1" customWidth="1"/>
    <col min="12138" max="12138" width="17.140625" style="404" bestFit="1" customWidth="1"/>
    <col min="12139" max="12139" width="16.42578125" style="404" customWidth="1"/>
    <col min="12140" max="12140" width="23.42578125" style="404" bestFit="1" customWidth="1"/>
    <col min="12141" max="12141" width="17.42578125" style="404" bestFit="1" customWidth="1"/>
    <col min="12142" max="12153" width="0" style="404" hidden="1" customWidth="1"/>
    <col min="12154" max="12154" width="8.140625" style="404" bestFit="1" customWidth="1"/>
    <col min="12155" max="12288" width="8" style="404"/>
    <col min="12289" max="12289" width="8.85546875" style="404" customWidth="1"/>
    <col min="12290" max="12290" width="10.140625" style="404" customWidth="1"/>
    <col min="12291" max="12291" width="39.42578125" style="404" bestFit="1" customWidth="1"/>
    <col min="12292" max="12293" width="19.42578125" style="404" bestFit="1" customWidth="1"/>
    <col min="12294" max="12294" width="18.5703125" style="404" customWidth="1"/>
    <col min="12295" max="12295" width="16" style="404" customWidth="1"/>
    <col min="12296" max="12296" width="12.85546875" style="404" customWidth="1"/>
    <col min="12297" max="12297" width="17" style="404" bestFit="1" customWidth="1"/>
    <col min="12298" max="12298" width="25.140625" style="404" bestFit="1" customWidth="1"/>
    <col min="12299" max="12299" width="20.42578125" style="404" customWidth="1"/>
    <col min="12300" max="12300" width="18.42578125" style="404" customWidth="1"/>
    <col min="12301" max="12301" width="27.42578125" style="404" customWidth="1"/>
    <col min="12302" max="12302" width="23.42578125" style="404" customWidth="1"/>
    <col min="12303" max="12303" width="15.5703125" style="404" customWidth="1"/>
    <col min="12304" max="12304" width="20.42578125" style="404" customWidth="1"/>
    <col min="12305" max="12305" width="18.42578125" style="404" customWidth="1"/>
    <col min="12306" max="12306" width="15.140625" style="404" customWidth="1"/>
    <col min="12307" max="12307" width="26.85546875" style="404" customWidth="1"/>
    <col min="12308" max="12308" width="16.42578125" style="404" customWidth="1"/>
    <col min="12309" max="12309" width="13.85546875" style="404" customWidth="1"/>
    <col min="12310" max="12310" width="17" style="404" customWidth="1"/>
    <col min="12311" max="12311" width="14.42578125" style="404" customWidth="1"/>
    <col min="12312" max="12312" width="18.42578125" style="404" customWidth="1"/>
    <col min="12313" max="12313" width="22.42578125" style="404" customWidth="1"/>
    <col min="12314" max="12314" width="16.42578125" style="404" customWidth="1"/>
    <col min="12315" max="12315" width="23.42578125" style="404" customWidth="1"/>
    <col min="12316" max="12316" width="20.42578125" style="404" customWidth="1"/>
    <col min="12317" max="12317" width="30.42578125" style="404" customWidth="1"/>
    <col min="12318" max="12320" width="16.42578125" style="404" customWidth="1"/>
    <col min="12321" max="12321" width="15.5703125" style="404" customWidth="1"/>
    <col min="12322" max="12322" width="24.85546875" style="404" customWidth="1"/>
    <col min="12323" max="12323" width="19.5703125" style="404" customWidth="1"/>
    <col min="12324" max="12324" width="16.42578125" style="404" customWidth="1"/>
    <col min="12325" max="12325" width="21.85546875" style="404" customWidth="1"/>
    <col min="12326" max="12326" width="22.42578125" style="404" customWidth="1"/>
    <col min="12327" max="12327" width="22.5703125" style="404" customWidth="1"/>
    <col min="12328" max="12328" width="26.42578125" style="404" customWidth="1"/>
    <col min="12329" max="12329" width="22.42578125" style="404" customWidth="1"/>
    <col min="12330" max="12330" width="31.140625" style="404" customWidth="1"/>
    <col min="12331" max="12331" width="30.42578125" style="404" customWidth="1"/>
    <col min="12332" max="12335" width="22.85546875" style="404" customWidth="1"/>
    <col min="12336" max="12336" width="25.42578125" style="404" customWidth="1"/>
    <col min="12337" max="12337" width="22.42578125" style="404" customWidth="1"/>
    <col min="12338" max="12338" width="14.140625" style="404" customWidth="1"/>
    <col min="12339" max="12339" width="15.42578125" style="404" customWidth="1"/>
    <col min="12340" max="12340" width="17" style="404" customWidth="1"/>
    <col min="12341" max="12341" width="19.42578125" style="404" customWidth="1"/>
    <col min="12342" max="12342" width="18.42578125" style="404" customWidth="1"/>
    <col min="12343" max="12343" width="19" style="404" customWidth="1"/>
    <col min="12344" max="12344" width="16.42578125" style="404" customWidth="1"/>
    <col min="12345" max="12345" width="17" style="404" customWidth="1"/>
    <col min="12346" max="12346" width="15.140625" style="404" bestFit="1" customWidth="1"/>
    <col min="12347" max="12347" width="17.140625" style="404" bestFit="1" customWidth="1"/>
    <col min="12348" max="12348" width="15.42578125" style="404" customWidth="1"/>
    <col min="12349" max="12349" width="17.42578125" style="404" customWidth="1"/>
    <col min="12350" max="12350" width="19.42578125" style="404" customWidth="1"/>
    <col min="12351" max="12352" width="20.42578125" style="404" customWidth="1"/>
    <col min="12353" max="12353" width="22.140625" style="404" customWidth="1"/>
    <col min="12354" max="12354" width="12.42578125" style="404" customWidth="1"/>
    <col min="12355" max="12355" width="12.5703125" style="404" customWidth="1"/>
    <col min="12356" max="12356" width="17.42578125" style="404" customWidth="1"/>
    <col min="12357" max="12357" width="17.42578125" style="404" bestFit="1" customWidth="1"/>
    <col min="12358" max="12358" width="19.42578125" style="404" customWidth="1"/>
    <col min="12359" max="12359" width="18.42578125" style="404" customWidth="1"/>
    <col min="12360" max="12360" width="20.42578125" style="404" customWidth="1"/>
    <col min="12361" max="12361" width="18" style="404" customWidth="1"/>
    <col min="12362" max="12362" width="19.140625" style="404" customWidth="1"/>
    <col min="12363" max="12363" width="22.85546875" style="404" customWidth="1"/>
    <col min="12364" max="12364" width="25.42578125" style="404" customWidth="1"/>
    <col min="12365" max="12365" width="22.42578125" style="404" customWidth="1"/>
    <col min="12366" max="12366" width="17.42578125" style="404" customWidth="1"/>
    <col min="12367" max="12367" width="23.42578125" style="404" customWidth="1"/>
    <col min="12368" max="12368" width="17.140625" style="404" customWidth="1"/>
    <col min="12369" max="12369" width="24.42578125" style="404" customWidth="1"/>
    <col min="12370" max="12370" width="15.42578125" style="404" customWidth="1"/>
    <col min="12371" max="12371" width="25.42578125" style="404" customWidth="1"/>
    <col min="12372" max="12372" width="21.5703125" style="404" customWidth="1"/>
    <col min="12373" max="12373" width="24.140625" style="404" customWidth="1"/>
    <col min="12374" max="12374" width="19.140625" style="404" customWidth="1"/>
    <col min="12375" max="12375" width="15.42578125" style="404" customWidth="1"/>
    <col min="12376" max="12377" width="17.42578125" style="404" customWidth="1"/>
    <col min="12378" max="12378" width="21.42578125" style="404" customWidth="1"/>
    <col min="12379" max="12379" width="14.42578125" style="404" customWidth="1"/>
    <col min="12380" max="12381" width="24.140625" style="404" customWidth="1"/>
    <col min="12382" max="12382" width="14.140625" style="404" customWidth="1"/>
    <col min="12383" max="12383" width="19.42578125" style="404" customWidth="1"/>
    <col min="12384" max="12384" width="14.5703125" style="404" customWidth="1"/>
    <col min="12385" max="12385" width="18" style="404" customWidth="1"/>
    <col min="12386" max="12386" width="27" style="404" bestFit="1" customWidth="1"/>
    <col min="12387" max="12387" width="22.42578125" style="404" bestFit="1" customWidth="1"/>
    <col min="12388" max="12388" width="22.140625" style="404" bestFit="1" customWidth="1"/>
    <col min="12389" max="12389" width="16.42578125" style="404" bestFit="1" customWidth="1"/>
    <col min="12390" max="12390" width="27.42578125" style="404" bestFit="1" customWidth="1"/>
    <col min="12391" max="12391" width="21.42578125" style="404" bestFit="1" customWidth="1"/>
    <col min="12392" max="12392" width="23.42578125" style="404" bestFit="1" customWidth="1"/>
    <col min="12393" max="12393" width="20.42578125" style="404" bestFit="1" customWidth="1"/>
    <col min="12394" max="12394" width="17.140625" style="404" bestFit="1" customWidth="1"/>
    <col min="12395" max="12395" width="16.42578125" style="404" customWidth="1"/>
    <col min="12396" max="12396" width="23.42578125" style="404" bestFit="1" customWidth="1"/>
    <col min="12397" max="12397" width="17.42578125" style="404" bestFit="1" customWidth="1"/>
    <col min="12398" max="12409" width="0" style="404" hidden="1" customWidth="1"/>
    <col min="12410" max="12410" width="8.140625" style="404" bestFit="1" customWidth="1"/>
    <col min="12411" max="12544" width="8" style="404"/>
    <col min="12545" max="12545" width="8.85546875" style="404" customWidth="1"/>
    <col min="12546" max="12546" width="10.140625" style="404" customWidth="1"/>
    <col min="12547" max="12547" width="39.42578125" style="404" bestFit="1" customWidth="1"/>
    <col min="12548" max="12549" width="19.42578125" style="404" bestFit="1" customWidth="1"/>
    <col min="12550" max="12550" width="18.5703125" style="404" customWidth="1"/>
    <col min="12551" max="12551" width="16" style="404" customWidth="1"/>
    <col min="12552" max="12552" width="12.85546875" style="404" customWidth="1"/>
    <col min="12553" max="12553" width="17" style="404" bestFit="1" customWidth="1"/>
    <col min="12554" max="12554" width="25.140625" style="404" bestFit="1" customWidth="1"/>
    <col min="12555" max="12555" width="20.42578125" style="404" customWidth="1"/>
    <col min="12556" max="12556" width="18.42578125" style="404" customWidth="1"/>
    <col min="12557" max="12557" width="27.42578125" style="404" customWidth="1"/>
    <col min="12558" max="12558" width="23.42578125" style="404" customWidth="1"/>
    <col min="12559" max="12559" width="15.5703125" style="404" customWidth="1"/>
    <col min="12560" max="12560" width="20.42578125" style="404" customWidth="1"/>
    <col min="12561" max="12561" width="18.42578125" style="404" customWidth="1"/>
    <col min="12562" max="12562" width="15.140625" style="404" customWidth="1"/>
    <col min="12563" max="12563" width="26.85546875" style="404" customWidth="1"/>
    <col min="12564" max="12564" width="16.42578125" style="404" customWidth="1"/>
    <col min="12565" max="12565" width="13.85546875" style="404" customWidth="1"/>
    <col min="12566" max="12566" width="17" style="404" customWidth="1"/>
    <col min="12567" max="12567" width="14.42578125" style="404" customWidth="1"/>
    <col min="12568" max="12568" width="18.42578125" style="404" customWidth="1"/>
    <col min="12569" max="12569" width="22.42578125" style="404" customWidth="1"/>
    <col min="12570" max="12570" width="16.42578125" style="404" customWidth="1"/>
    <col min="12571" max="12571" width="23.42578125" style="404" customWidth="1"/>
    <col min="12572" max="12572" width="20.42578125" style="404" customWidth="1"/>
    <col min="12573" max="12573" width="30.42578125" style="404" customWidth="1"/>
    <col min="12574" max="12576" width="16.42578125" style="404" customWidth="1"/>
    <col min="12577" max="12577" width="15.5703125" style="404" customWidth="1"/>
    <col min="12578" max="12578" width="24.85546875" style="404" customWidth="1"/>
    <col min="12579" max="12579" width="19.5703125" style="404" customWidth="1"/>
    <col min="12580" max="12580" width="16.42578125" style="404" customWidth="1"/>
    <col min="12581" max="12581" width="21.85546875" style="404" customWidth="1"/>
    <col min="12582" max="12582" width="22.42578125" style="404" customWidth="1"/>
    <col min="12583" max="12583" width="22.5703125" style="404" customWidth="1"/>
    <col min="12584" max="12584" width="26.42578125" style="404" customWidth="1"/>
    <col min="12585" max="12585" width="22.42578125" style="404" customWidth="1"/>
    <col min="12586" max="12586" width="31.140625" style="404" customWidth="1"/>
    <col min="12587" max="12587" width="30.42578125" style="404" customWidth="1"/>
    <col min="12588" max="12591" width="22.85546875" style="404" customWidth="1"/>
    <col min="12592" max="12592" width="25.42578125" style="404" customWidth="1"/>
    <col min="12593" max="12593" width="22.42578125" style="404" customWidth="1"/>
    <col min="12594" max="12594" width="14.140625" style="404" customWidth="1"/>
    <col min="12595" max="12595" width="15.42578125" style="404" customWidth="1"/>
    <col min="12596" max="12596" width="17" style="404" customWidth="1"/>
    <col min="12597" max="12597" width="19.42578125" style="404" customWidth="1"/>
    <col min="12598" max="12598" width="18.42578125" style="404" customWidth="1"/>
    <col min="12599" max="12599" width="19" style="404" customWidth="1"/>
    <col min="12600" max="12600" width="16.42578125" style="404" customWidth="1"/>
    <col min="12601" max="12601" width="17" style="404" customWidth="1"/>
    <col min="12602" max="12602" width="15.140625" style="404" bestFit="1" customWidth="1"/>
    <col min="12603" max="12603" width="17.140625" style="404" bestFit="1" customWidth="1"/>
    <col min="12604" max="12604" width="15.42578125" style="404" customWidth="1"/>
    <col min="12605" max="12605" width="17.42578125" style="404" customWidth="1"/>
    <col min="12606" max="12606" width="19.42578125" style="404" customWidth="1"/>
    <col min="12607" max="12608" width="20.42578125" style="404" customWidth="1"/>
    <col min="12609" max="12609" width="22.140625" style="404" customWidth="1"/>
    <col min="12610" max="12610" width="12.42578125" style="404" customWidth="1"/>
    <col min="12611" max="12611" width="12.5703125" style="404" customWidth="1"/>
    <col min="12612" max="12612" width="17.42578125" style="404" customWidth="1"/>
    <col min="12613" max="12613" width="17.42578125" style="404" bestFit="1" customWidth="1"/>
    <col min="12614" max="12614" width="19.42578125" style="404" customWidth="1"/>
    <col min="12615" max="12615" width="18.42578125" style="404" customWidth="1"/>
    <col min="12616" max="12616" width="20.42578125" style="404" customWidth="1"/>
    <col min="12617" max="12617" width="18" style="404" customWidth="1"/>
    <col min="12618" max="12618" width="19.140625" style="404" customWidth="1"/>
    <col min="12619" max="12619" width="22.85546875" style="404" customWidth="1"/>
    <col min="12620" max="12620" width="25.42578125" style="404" customWidth="1"/>
    <col min="12621" max="12621" width="22.42578125" style="404" customWidth="1"/>
    <col min="12622" max="12622" width="17.42578125" style="404" customWidth="1"/>
    <col min="12623" max="12623" width="23.42578125" style="404" customWidth="1"/>
    <col min="12624" max="12624" width="17.140625" style="404" customWidth="1"/>
    <col min="12625" max="12625" width="24.42578125" style="404" customWidth="1"/>
    <col min="12626" max="12626" width="15.42578125" style="404" customWidth="1"/>
    <col min="12627" max="12627" width="25.42578125" style="404" customWidth="1"/>
    <col min="12628" max="12628" width="21.5703125" style="404" customWidth="1"/>
    <col min="12629" max="12629" width="24.140625" style="404" customWidth="1"/>
    <col min="12630" max="12630" width="19.140625" style="404" customWidth="1"/>
    <col min="12631" max="12631" width="15.42578125" style="404" customWidth="1"/>
    <col min="12632" max="12633" width="17.42578125" style="404" customWidth="1"/>
    <col min="12634" max="12634" width="21.42578125" style="404" customWidth="1"/>
    <col min="12635" max="12635" width="14.42578125" style="404" customWidth="1"/>
    <col min="12636" max="12637" width="24.140625" style="404" customWidth="1"/>
    <col min="12638" max="12638" width="14.140625" style="404" customWidth="1"/>
    <col min="12639" max="12639" width="19.42578125" style="404" customWidth="1"/>
    <col min="12640" max="12640" width="14.5703125" style="404" customWidth="1"/>
    <col min="12641" max="12641" width="18" style="404" customWidth="1"/>
    <col min="12642" max="12642" width="27" style="404" bestFit="1" customWidth="1"/>
    <col min="12643" max="12643" width="22.42578125" style="404" bestFit="1" customWidth="1"/>
    <col min="12644" max="12644" width="22.140625" style="404" bestFit="1" customWidth="1"/>
    <col min="12645" max="12645" width="16.42578125" style="404" bestFit="1" customWidth="1"/>
    <col min="12646" max="12646" width="27.42578125" style="404" bestFit="1" customWidth="1"/>
    <col min="12647" max="12647" width="21.42578125" style="404" bestFit="1" customWidth="1"/>
    <col min="12648" max="12648" width="23.42578125" style="404" bestFit="1" customWidth="1"/>
    <col min="12649" max="12649" width="20.42578125" style="404" bestFit="1" customWidth="1"/>
    <col min="12650" max="12650" width="17.140625" style="404" bestFit="1" customWidth="1"/>
    <col min="12651" max="12651" width="16.42578125" style="404" customWidth="1"/>
    <col min="12652" max="12652" width="23.42578125" style="404" bestFit="1" customWidth="1"/>
    <col min="12653" max="12653" width="17.42578125" style="404" bestFit="1" customWidth="1"/>
    <col min="12654" max="12665" width="0" style="404" hidden="1" customWidth="1"/>
    <col min="12666" max="12666" width="8.140625" style="404" bestFit="1" customWidth="1"/>
    <col min="12667" max="12800" width="8" style="404"/>
    <col min="12801" max="12801" width="8.85546875" style="404" customWidth="1"/>
    <col min="12802" max="12802" width="10.140625" style="404" customWidth="1"/>
    <col min="12803" max="12803" width="39.42578125" style="404" bestFit="1" customWidth="1"/>
    <col min="12804" max="12805" width="19.42578125" style="404" bestFit="1" customWidth="1"/>
    <col min="12806" max="12806" width="18.5703125" style="404" customWidth="1"/>
    <col min="12807" max="12807" width="16" style="404" customWidth="1"/>
    <col min="12808" max="12808" width="12.85546875" style="404" customWidth="1"/>
    <col min="12809" max="12809" width="17" style="404" bestFit="1" customWidth="1"/>
    <col min="12810" max="12810" width="25.140625" style="404" bestFit="1" customWidth="1"/>
    <col min="12811" max="12811" width="20.42578125" style="404" customWidth="1"/>
    <col min="12812" max="12812" width="18.42578125" style="404" customWidth="1"/>
    <col min="12813" max="12813" width="27.42578125" style="404" customWidth="1"/>
    <col min="12814" max="12814" width="23.42578125" style="404" customWidth="1"/>
    <col min="12815" max="12815" width="15.5703125" style="404" customWidth="1"/>
    <col min="12816" max="12816" width="20.42578125" style="404" customWidth="1"/>
    <col min="12817" max="12817" width="18.42578125" style="404" customWidth="1"/>
    <col min="12818" max="12818" width="15.140625" style="404" customWidth="1"/>
    <col min="12819" max="12819" width="26.85546875" style="404" customWidth="1"/>
    <col min="12820" max="12820" width="16.42578125" style="404" customWidth="1"/>
    <col min="12821" max="12821" width="13.85546875" style="404" customWidth="1"/>
    <col min="12822" max="12822" width="17" style="404" customWidth="1"/>
    <col min="12823" max="12823" width="14.42578125" style="404" customWidth="1"/>
    <col min="12824" max="12824" width="18.42578125" style="404" customWidth="1"/>
    <col min="12825" max="12825" width="22.42578125" style="404" customWidth="1"/>
    <col min="12826" max="12826" width="16.42578125" style="404" customWidth="1"/>
    <col min="12827" max="12827" width="23.42578125" style="404" customWidth="1"/>
    <col min="12828" max="12828" width="20.42578125" style="404" customWidth="1"/>
    <col min="12829" max="12829" width="30.42578125" style="404" customWidth="1"/>
    <col min="12830" max="12832" width="16.42578125" style="404" customWidth="1"/>
    <col min="12833" max="12833" width="15.5703125" style="404" customWidth="1"/>
    <col min="12834" max="12834" width="24.85546875" style="404" customWidth="1"/>
    <col min="12835" max="12835" width="19.5703125" style="404" customWidth="1"/>
    <col min="12836" max="12836" width="16.42578125" style="404" customWidth="1"/>
    <col min="12837" max="12837" width="21.85546875" style="404" customWidth="1"/>
    <col min="12838" max="12838" width="22.42578125" style="404" customWidth="1"/>
    <col min="12839" max="12839" width="22.5703125" style="404" customWidth="1"/>
    <col min="12840" max="12840" width="26.42578125" style="404" customWidth="1"/>
    <col min="12841" max="12841" width="22.42578125" style="404" customWidth="1"/>
    <col min="12842" max="12842" width="31.140625" style="404" customWidth="1"/>
    <col min="12843" max="12843" width="30.42578125" style="404" customWidth="1"/>
    <col min="12844" max="12847" width="22.85546875" style="404" customWidth="1"/>
    <col min="12848" max="12848" width="25.42578125" style="404" customWidth="1"/>
    <col min="12849" max="12849" width="22.42578125" style="404" customWidth="1"/>
    <col min="12850" max="12850" width="14.140625" style="404" customWidth="1"/>
    <col min="12851" max="12851" width="15.42578125" style="404" customWidth="1"/>
    <col min="12852" max="12852" width="17" style="404" customWidth="1"/>
    <col min="12853" max="12853" width="19.42578125" style="404" customWidth="1"/>
    <col min="12854" max="12854" width="18.42578125" style="404" customWidth="1"/>
    <col min="12855" max="12855" width="19" style="404" customWidth="1"/>
    <col min="12856" max="12856" width="16.42578125" style="404" customWidth="1"/>
    <col min="12857" max="12857" width="17" style="404" customWidth="1"/>
    <col min="12858" max="12858" width="15.140625" style="404" bestFit="1" customWidth="1"/>
    <col min="12859" max="12859" width="17.140625" style="404" bestFit="1" customWidth="1"/>
    <col min="12860" max="12860" width="15.42578125" style="404" customWidth="1"/>
    <col min="12861" max="12861" width="17.42578125" style="404" customWidth="1"/>
    <col min="12862" max="12862" width="19.42578125" style="404" customWidth="1"/>
    <col min="12863" max="12864" width="20.42578125" style="404" customWidth="1"/>
    <col min="12865" max="12865" width="22.140625" style="404" customWidth="1"/>
    <col min="12866" max="12866" width="12.42578125" style="404" customWidth="1"/>
    <col min="12867" max="12867" width="12.5703125" style="404" customWidth="1"/>
    <col min="12868" max="12868" width="17.42578125" style="404" customWidth="1"/>
    <col min="12869" max="12869" width="17.42578125" style="404" bestFit="1" customWidth="1"/>
    <col min="12870" max="12870" width="19.42578125" style="404" customWidth="1"/>
    <col min="12871" max="12871" width="18.42578125" style="404" customWidth="1"/>
    <col min="12872" max="12872" width="20.42578125" style="404" customWidth="1"/>
    <col min="12873" max="12873" width="18" style="404" customWidth="1"/>
    <col min="12874" max="12874" width="19.140625" style="404" customWidth="1"/>
    <col min="12875" max="12875" width="22.85546875" style="404" customWidth="1"/>
    <col min="12876" max="12876" width="25.42578125" style="404" customWidth="1"/>
    <col min="12877" max="12877" width="22.42578125" style="404" customWidth="1"/>
    <col min="12878" max="12878" width="17.42578125" style="404" customWidth="1"/>
    <col min="12879" max="12879" width="23.42578125" style="404" customWidth="1"/>
    <col min="12880" max="12880" width="17.140625" style="404" customWidth="1"/>
    <col min="12881" max="12881" width="24.42578125" style="404" customWidth="1"/>
    <col min="12882" max="12882" width="15.42578125" style="404" customWidth="1"/>
    <col min="12883" max="12883" width="25.42578125" style="404" customWidth="1"/>
    <col min="12884" max="12884" width="21.5703125" style="404" customWidth="1"/>
    <col min="12885" max="12885" width="24.140625" style="404" customWidth="1"/>
    <col min="12886" max="12886" width="19.140625" style="404" customWidth="1"/>
    <col min="12887" max="12887" width="15.42578125" style="404" customWidth="1"/>
    <col min="12888" max="12889" width="17.42578125" style="404" customWidth="1"/>
    <col min="12890" max="12890" width="21.42578125" style="404" customWidth="1"/>
    <col min="12891" max="12891" width="14.42578125" style="404" customWidth="1"/>
    <col min="12892" max="12893" width="24.140625" style="404" customWidth="1"/>
    <col min="12894" max="12894" width="14.140625" style="404" customWidth="1"/>
    <col min="12895" max="12895" width="19.42578125" style="404" customWidth="1"/>
    <col min="12896" max="12896" width="14.5703125" style="404" customWidth="1"/>
    <col min="12897" max="12897" width="18" style="404" customWidth="1"/>
    <col min="12898" max="12898" width="27" style="404" bestFit="1" customWidth="1"/>
    <col min="12899" max="12899" width="22.42578125" style="404" bestFit="1" customWidth="1"/>
    <col min="12900" max="12900" width="22.140625" style="404" bestFit="1" customWidth="1"/>
    <col min="12901" max="12901" width="16.42578125" style="404" bestFit="1" customWidth="1"/>
    <col min="12902" max="12902" width="27.42578125" style="404" bestFit="1" customWidth="1"/>
    <col min="12903" max="12903" width="21.42578125" style="404" bestFit="1" customWidth="1"/>
    <col min="12904" max="12904" width="23.42578125" style="404" bestFit="1" customWidth="1"/>
    <col min="12905" max="12905" width="20.42578125" style="404" bestFit="1" customWidth="1"/>
    <col min="12906" max="12906" width="17.140625" style="404" bestFit="1" customWidth="1"/>
    <col min="12907" max="12907" width="16.42578125" style="404" customWidth="1"/>
    <col min="12908" max="12908" width="23.42578125" style="404" bestFit="1" customWidth="1"/>
    <col min="12909" max="12909" width="17.42578125" style="404" bestFit="1" customWidth="1"/>
    <col min="12910" max="12921" width="0" style="404" hidden="1" customWidth="1"/>
    <col min="12922" max="12922" width="8.140625" style="404" bestFit="1" customWidth="1"/>
    <col min="12923" max="13056" width="8" style="404"/>
    <col min="13057" max="13057" width="8.85546875" style="404" customWidth="1"/>
    <col min="13058" max="13058" width="10.140625" style="404" customWidth="1"/>
    <col min="13059" max="13059" width="39.42578125" style="404" bestFit="1" customWidth="1"/>
    <col min="13060" max="13061" width="19.42578125" style="404" bestFit="1" customWidth="1"/>
    <col min="13062" max="13062" width="18.5703125" style="404" customWidth="1"/>
    <col min="13063" max="13063" width="16" style="404" customWidth="1"/>
    <col min="13064" max="13064" width="12.85546875" style="404" customWidth="1"/>
    <col min="13065" max="13065" width="17" style="404" bestFit="1" customWidth="1"/>
    <col min="13066" max="13066" width="25.140625" style="404" bestFit="1" customWidth="1"/>
    <col min="13067" max="13067" width="20.42578125" style="404" customWidth="1"/>
    <col min="13068" max="13068" width="18.42578125" style="404" customWidth="1"/>
    <col min="13069" max="13069" width="27.42578125" style="404" customWidth="1"/>
    <col min="13070" max="13070" width="23.42578125" style="404" customWidth="1"/>
    <col min="13071" max="13071" width="15.5703125" style="404" customWidth="1"/>
    <col min="13072" max="13072" width="20.42578125" style="404" customWidth="1"/>
    <col min="13073" max="13073" width="18.42578125" style="404" customWidth="1"/>
    <col min="13074" max="13074" width="15.140625" style="404" customWidth="1"/>
    <col min="13075" max="13075" width="26.85546875" style="404" customWidth="1"/>
    <col min="13076" max="13076" width="16.42578125" style="404" customWidth="1"/>
    <col min="13077" max="13077" width="13.85546875" style="404" customWidth="1"/>
    <col min="13078" max="13078" width="17" style="404" customWidth="1"/>
    <col min="13079" max="13079" width="14.42578125" style="404" customWidth="1"/>
    <col min="13080" max="13080" width="18.42578125" style="404" customWidth="1"/>
    <col min="13081" max="13081" width="22.42578125" style="404" customWidth="1"/>
    <col min="13082" max="13082" width="16.42578125" style="404" customWidth="1"/>
    <col min="13083" max="13083" width="23.42578125" style="404" customWidth="1"/>
    <col min="13084" max="13084" width="20.42578125" style="404" customWidth="1"/>
    <col min="13085" max="13085" width="30.42578125" style="404" customWidth="1"/>
    <col min="13086" max="13088" width="16.42578125" style="404" customWidth="1"/>
    <col min="13089" max="13089" width="15.5703125" style="404" customWidth="1"/>
    <col min="13090" max="13090" width="24.85546875" style="404" customWidth="1"/>
    <col min="13091" max="13091" width="19.5703125" style="404" customWidth="1"/>
    <col min="13092" max="13092" width="16.42578125" style="404" customWidth="1"/>
    <col min="13093" max="13093" width="21.85546875" style="404" customWidth="1"/>
    <col min="13094" max="13094" width="22.42578125" style="404" customWidth="1"/>
    <col min="13095" max="13095" width="22.5703125" style="404" customWidth="1"/>
    <col min="13096" max="13096" width="26.42578125" style="404" customWidth="1"/>
    <col min="13097" max="13097" width="22.42578125" style="404" customWidth="1"/>
    <col min="13098" max="13098" width="31.140625" style="404" customWidth="1"/>
    <col min="13099" max="13099" width="30.42578125" style="404" customWidth="1"/>
    <col min="13100" max="13103" width="22.85546875" style="404" customWidth="1"/>
    <col min="13104" max="13104" width="25.42578125" style="404" customWidth="1"/>
    <col min="13105" max="13105" width="22.42578125" style="404" customWidth="1"/>
    <col min="13106" max="13106" width="14.140625" style="404" customWidth="1"/>
    <col min="13107" max="13107" width="15.42578125" style="404" customWidth="1"/>
    <col min="13108" max="13108" width="17" style="404" customWidth="1"/>
    <col min="13109" max="13109" width="19.42578125" style="404" customWidth="1"/>
    <col min="13110" max="13110" width="18.42578125" style="404" customWidth="1"/>
    <col min="13111" max="13111" width="19" style="404" customWidth="1"/>
    <col min="13112" max="13112" width="16.42578125" style="404" customWidth="1"/>
    <col min="13113" max="13113" width="17" style="404" customWidth="1"/>
    <col min="13114" max="13114" width="15.140625" style="404" bestFit="1" customWidth="1"/>
    <col min="13115" max="13115" width="17.140625" style="404" bestFit="1" customWidth="1"/>
    <col min="13116" max="13116" width="15.42578125" style="404" customWidth="1"/>
    <col min="13117" max="13117" width="17.42578125" style="404" customWidth="1"/>
    <col min="13118" max="13118" width="19.42578125" style="404" customWidth="1"/>
    <col min="13119" max="13120" width="20.42578125" style="404" customWidth="1"/>
    <col min="13121" max="13121" width="22.140625" style="404" customWidth="1"/>
    <col min="13122" max="13122" width="12.42578125" style="404" customWidth="1"/>
    <col min="13123" max="13123" width="12.5703125" style="404" customWidth="1"/>
    <col min="13124" max="13124" width="17.42578125" style="404" customWidth="1"/>
    <col min="13125" max="13125" width="17.42578125" style="404" bestFit="1" customWidth="1"/>
    <col min="13126" max="13126" width="19.42578125" style="404" customWidth="1"/>
    <col min="13127" max="13127" width="18.42578125" style="404" customWidth="1"/>
    <col min="13128" max="13128" width="20.42578125" style="404" customWidth="1"/>
    <col min="13129" max="13129" width="18" style="404" customWidth="1"/>
    <col min="13130" max="13130" width="19.140625" style="404" customWidth="1"/>
    <col min="13131" max="13131" width="22.85546875" style="404" customWidth="1"/>
    <col min="13132" max="13132" width="25.42578125" style="404" customWidth="1"/>
    <col min="13133" max="13133" width="22.42578125" style="404" customWidth="1"/>
    <col min="13134" max="13134" width="17.42578125" style="404" customWidth="1"/>
    <col min="13135" max="13135" width="23.42578125" style="404" customWidth="1"/>
    <col min="13136" max="13136" width="17.140625" style="404" customWidth="1"/>
    <col min="13137" max="13137" width="24.42578125" style="404" customWidth="1"/>
    <col min="13138" max="13138" width="15.42578125" style="404" customWidth="1"/>
    <col min="13139" max="13139" width="25.42578125" style="404" customWidth="1"/>
    <col min="13140" max="13140" width="21.5703125" style="404" customWidth="1"/>
    <col min="13141" max="13141" width="24.140625" style="404" customWidth="1"/>
    <col min="13142" max="13142" width="19.140625" style="404" customWidth="1"/>
    <col min="13143" max="13143" width="15.42578125" style="404" customWidth="1"/>
    <col min="13144" max="13145" width="17.42578125" style="404" customWidth="1"/>
    <col min="13146" max="13146" width="21.42578125" style="404" customWidth="1"/>
    <col min="13147" max="13147" width="14.42578125" style="404" customWidth="1"/>
    <col min="13148" max="13149" width="24.140625" style="404" customWidth="1"/>
    <col min="13150" max="13150" width="14.140625" style="404" customWidth="1"/>
    <col min="13151" max="13151" width="19.42578125" style="404" customWidth="1"/>
    <col min="13152" max="13152" width="14.5703125" style="404" customWidth="1"/>
    <col min="13153" max="13153" width="18" style="404" customWidth="1"/>
    <col min="13154" max="13154" width="27" style="404" bestFit="1" customWidth="1"/>
    <col min="13155" max="13155" width="22.42578125" style="404" bestFit="1" customWidth="1"/>
    <col min="13156" max="13156" width="22.140625" style="404" bestFit="1" customWidth="1"/>
    <col min="13157" max="13157" width="16.42578125" style="404" bestFit="1" customWidth="1"/>
    <col min="13158" max="13158" width="27.42578125" style="404" bestFit="1" customWidth="1"/>
    <col min="13159" max="13159" width="21.42578125" style="404" bestFit="1" customWidth="1"/>
    <col min="13160" max="13160" width="23.42578125" style="404" bestFit="1" customWidth="1"/>
    <col min="13161" max="13161" width="20.42578125" style="404" bestFit="1" customWidth="1"/>
    <col min="13162" max="13162" width="17.140625" style="404" bestFit="1" customWidth="1"/>
    <col min="13163" max="13163" width="16.42578125" style="404" customWidth="1"/>
    <col min="13164" max="13164" width="23.42578125" style="404" bestFit="1" customWidth="1"/>
    <col min="13165" max="13165" width="17.42578125" style="404" bestFit="1" customWidth="1"/>
    <col min="13166" max="13177" width="0" style="404" hidden="1" customWidth="1"/>
    <col min="13178" max="13178" width="8.140625" style="404" bestFit="1" customWidth="1"/>
    <col min="13179" max="13312" width="8" style="404"/>
    <col min="13313" max="13313" width="8.85546875" style="404" customWidth="1"/>
    <col min="13314" max="13314" width="10.140625" style="404" customWidth="1"/>
    <col min="13315" max="13315" width="39.42578125" style="404" bestFit="1" customWidth="1"/>
    <col min="13316" max="13317" width="19.42578125" style="404" bestFit="1" customWidth="1"/>
    <col min="13318" max="13318" width="18.5703125" style="404" customWidth="1"/>
    <col min="13319" max="13319" width="16" style="404" customWidth="1"/>
    <col min="13320" max="13320" width="12.85546875" style="404" customWidth="1"/>
    <col min="13321" max="13321" width="17" style="404" bestFit="1" customWidth="1"/>
    <col min="13322" max="13322" width="25.140625" style="404" bestFit="1" customWidth="1"/>
    <col min="13323" max="13323" width="20.42578125" style="404" customWidth="1"/>
    <col min="13324" max="13324" width="18.42578125" style="404" customWidth="1"/>
    <col min="13325" max="13325" width="27.42578125" style="404" customWidth="1"/>
    <col min="13326" max="13326" width="23.42578125" style="404" customWidth="1"/>
    <col min="13327" max="13327" width="15.5703125" style="404" customWidth="1"/>
    <col min="13328" max="13328" width="20.42578125" style="404" customWidth="1"/>
    <col min="13329" max="13329" width="18.42578125" style="404" customWidth="1"/>
    <col min="13330" max="13330" width="15.140625" style="404" customWidth="1"/>
    <col min="13331" max="13331" width="26.85546875" style="404" customWidth="1"/>
    <col min="13332" max="13332" width="16.42578125" style="404" customWidth="1"/>
    <col min="13333" max="13333" width="13.85546875" style="404" customWidth="1"/>
    <col min="13334" max="13334" width="17" style="404" customWidth="1"/>
    <col min="13335" max="13335" width="14.42578125" style="404" customWidth="1"/>
    <col min="13336" max="13336" width="18.42578125" style="404" customWidth="1"/>
    <col min="13337" max="13337" width="22.42578125" style="404" customWidth="1"/>
    <col min="13338" max="13338" width="16.42578125" style="404" customWidth="1"/>
    <col min="13339" max="13339" width="23.42578125" style="404" customWidth="1"/>
    <col min="13340" max="13340" width="20.42578125" style="404" customWidth="1"/>
    <col min="13341" max="13341" width="30.42578125" style="404" customWidth="1"/>
    <col min="13342" max="13344" width="16.42578125" style="404" customWidth="1"/>
    <col min="13345" max="13345" width="15.5703125" style="404" customWidth="1"/>
    <col min="13346" max="13346" width="24.85546875" style="404" customWidth="1"/>
    <col min="13347" max="13347" width="19.5703125" style="404" customWidth="1"/>
    <col min="13348" max="13348" width="16.42578125" style="404" customWidth="1"/>
    <col min="13349" max="13349" width="21.85546875" style="404" customWidth="1"/>
    <col min="13350" max="13350" width="22.42578125" style="404" customWidth="1"/>
    <col min="13351" max="13351" width="22.5703125" style="404" customWidth="1"/>
    <col min="13352" max="13352" width="26.42578125" style="404" customWidth="1"/>
    <col min="13353" max="13353" width="22.42578125" style="404" customWidth="1"/>
    <col min="13354" max="13354" width="31.140625" style="404" customWidth="1"/>
    <col min="13355" max="13355" width="30.42578125" style="404" customWidth="1"/>
    <col min="13356" max="13359" width="22.85546875" style="404" customWidth="1"/>
    <col min="13360" max="13360" width="25.42578125" style="404" customWidth="1"/>
    <col min="13361" max="13361" width="22.42578125" style="404" customWidth="1"/>
    <col min="13362" max="13362" width="14.140625" style="404" customWidth="1"/>
    <col min="13363" max="13363" width="15.42578125" style="404" customWidth="1"/>
    <col min="13364" max="13364" width="17" style="404" customWidth="1"/>
    <col min="13365" max="13365" width="19.42578125" style="404" customWidth="1"/>
    <col min="13366" max="13366" width="18.42578125" style="404" customWidth="1"/>
    <col min="13367" max="13367" width="19" style="404" customWidth="1"/>
    <col min="13368" max="13368" width="16.42578125" style="404" customWidth="1"/>
    <col min="13369" max="13369" width="17" style="404" customWidth="1"/>
    <col min="13370" max="13370" width="15.140625" style="404" bestFit="1" customWidth="1"/>
    <col min="13371" max="13371" width="17.140625" style="404" bestFit="1" customWidth="1"/>
    <col min="13372" max="13372" width="15.42578125" style="404" customWidth="1"/>
    <col min="13373" max="13373" width="17.42578125" style="404" customWidth="1"/>
    <col min="13374" max="13374" width="19.42578125" style="404" customWidth="1"/>
    <col min="13375" max="13376" width="20.42578125" style="404" customWidth="1"/>
    <col min="13377" max="13377" width="22.140625" style="404" customWidth="1"/>
    <col min="13378" max="13378" width="12.42578125" style="404" customWidth="1"/>
    <col min="13379" max="13379" width="12.5703125" style="404" customWidth="1"/>
    <col min="13380" max="13380" width="17.42578125" style="404" customWidth="1"/>
    <col min="13381" max="13381" width="17.42578125" style="404" bestFit="1" customWidth="1"/>
    <col min="13382" max="13382" width="19.42578125" style="404" customWidth="1"/>
    <col min="13383" max="13383" width="18.42578125" style="404" customWidth="1"/>
    <col min="13384" max="13384" width="20.42578125" style="404" customWidth="1"/>
    <col min="13385" max="13385" width="18" style="404" customWidth="1"/>
    <col min="13386" max="13386" width="19.140625" style="404" customWidth="1"/>
    <col min="13387" max="13387" width="22.85546875" style="404" customWidth="1"/>
    <col min="13388" max="13388" width="25.42578125" style="404" customWidth="1"/>
    <col min="13389" max="13389" width="22.42578125" style="404" customWidth="1"/>
    <col min="13390" max="13390" width="17.42578125" style="404" customWidth="1"/>
    <col min="13391" max="13391" width="23.42578125" style="404" customWidth="1"/>
    <col min="13392" max="13392" width="17.140625" style="404" customWidth="1"/>
    <col min="13393" max="13393" width="24.42578125" style="404" customWidth="1"/>
    <col min="13394" max="13394" width="15.42578125" style="404" customWidth="1"/>
    <col min="13395" max="13395" width="25.42578125" style="404" customWidth="1"/>
    <col min="13396" max="13396" width="21.5703125" style="404" customWidth="1"/>
    <col min="13397" max="13397" width="24.140625" style="404" customWidth="1"/>
    <col min="13398" max="13398" width="19.140625" style="404" customWidth="1"/>
    <col min="13399" max="13399" width="15.42578125" style="404" customWidth="1"/>
    <col min="13400" max="13401" width="17.42578125" style="404" customWidth="1"/>
    <col min="13402" max="13402" width="21.42578125" style="404" customWidth="1"/>
    <col min="13403" max="13403" width="14.42578125" style="404" customWidth="1"/>
    <col min="13404" max="13405" width="24.140625" style="404" customWidth="1"/>
    <col min="13406" max="13406" width="14.140625" style="404" customWidth="1"/>
    <col min="13407" max="13407" width="19.42578125" style="404" customWidth="1"/>
    <col min="13408" max="13408" width="14.5703125" style="404" customWidth="1"/>
    <col min="13409" max="13409" width="18" style="404" customWidth="1"/>
    <col min="13410" max="13410" width="27" style="404" bestFit="1" customWidth="1"/>
    <col min="13411" max="13411" width="22.42578125" style="404" bestFit="1" customWidth="1"/>
    <col min="13412" max="13412" width="22.140625" style="404" bestFit="1" customWidth="1"/>
    <col min="13413" max="13413" width="16.42578125" style="404" bestFit="1" customWidth="1"/>
    <col min="13414" max="13414" width="27.42578125" style="404" bestFit="1" customWidth="1"/>
    <col min="13415" max="13415" width="21.42578125" style="404" bestFit="1" customWidth="1"/>
    <col min="13416" max="13416" width="23.42578125" style="404" bestFit="1" customWidth="1"/>
    <col min="13417" max="13417" width="20.42578125" style="404" bestFit="1" customWidth="1"/>
    <col min="13418" max="13418" width="17.140625" style="404" bestFit="1" customWidth="1"/>
    <col min="13419" max="13419" width="16.42578125" style="404" customWidth="1"/>
    <col min="13420" max="13420" width="23.42578125" style="404" bestFit="1" customWidth="1"/>
    <col min="13421" max="13421" width="17.42578125" style="404" bestFit="1" customWidth="1"/>
    <col min="13422" max="13433" width="0" style="404" hidden="1" customWidth="1"/>
    <col min="13434" max="13434" width="8.140625" style="404" bestFit="1" customWidth="1"/>
    <col min="13435" max="13568" width="8" style="404"/>
    <col min="13569" max="13569" width="8.85546875" style="404" customWidth="1"/>
    <col min="13570" max="13570" width="10.140625" style="404" customWidth="1"/>
    <col min="13571" max="13571" width="39.42578125" style="404" bestFit="1" customWidth="1"/>
    <col min="13572" max="13573" width="19.42578125" style="404" bestFit="1" customWidth="1"/>
    <col min="13574" max="13574" width="18.5703125" style="404" customWidth="1"/>
    <col min="13575" max="13575" width="16" style="404" customWidth="1"/>
    <col min="13576" max="13576" width="12.85546875" style="404" customWidth="1"/>
    <col min="13577" max="13577" width="17" style="404" bestFit="1" customWidth="1"/>
    <col min="13578" max="13578" width="25.140625" style="404" bestFit="1" customWidth="1"/>
    <col min="13579" max="13579" width="20.42578125" style="404" customWidth="1"/>
    <col min="13580" max="13580" width="18.42578125" style="404" customWidth="1"/>
    <col min="13581" max="13581" width="27.42578125" style="404" customWidth="1"/>
    <col min="13582" max="13582" width="23.42578125" style="404" customWidth="1"/>
    <col min="13583" max="13583" width="15.5703125" style="404" customWidth="1"/>
    <col min="13584" max="13584" width="20.42578125" style="404" customWidth="1"/>
    <col min="13585" max="13585" width="18.42578125" style="404" customWidth="1"/>
    <col min="13586" max="13586" width="15.140625" style="404" customWidth="1"/>
    <col min="13587" max="13587" width="26.85546875" style="404" customWidth="1"/>
    <col min="13588" max="13588" width="16.42578125" style="404" customWidth="1"/>
    <col min="13589" max="13589" width="13.85546875" style="404" customWidth="1"/>
    <col min="13590" max="13590" width="17" style="404" customWidth="1"/>
    <col min="13591" max="13591" width="14.42578125" style="404" customWidth="1"/>
    <col min="13592" max="13592" width="18.42578125" style="404" customWidth="1"/>
    <col min="13593" max="13593" width="22.42578125" style="404" customWidth="1"/>
    <col min="13594" max="13594" width="16.42578125" style="404" customWidth="1"/>
    <col min="13595" max="13595" width="23.42578125" style="404" customWidth="1"/>
    <col min="13596" max="13596" width="20.42578125" style="404" customWidth="1"/>
    <col min="13597" max="13597" width="30.42578125" style="404" customWidth="1"/>
    <col min="13598" max="13600" width="16.42578125" style="404" customWidth="1"/>
    <col min="13601" max="13601" width="15.5703125" style="404" customWidth="1"/>
    <col min="13602" max="13602" width="24.85546875" style="404" customWidth="1"/>
    <col min="13603" max="13603" width="19.5703125" style="404" customWidth="1"/>
    <col min="13604" max="13604" width="16.42578125" style="404" customWidth="1"/>
    <col min="13605" max="13605" width="21.85546875" style="404" customWidth="1"/>
    <col min="13606" max="13606" width="22.42578125" style="404" customWidth="1"/>
    <col min="13607" max="13607" width="22.5703125" style="404" customWidth="1"/>
    <col min="13608" max="13608" width="26.42578125" style="404" customWidth="1"/>
    <col min="13609" max="13609" width="22.42578125" style="404" customWidth="1"/>
    <col min="13610" max="13610" width="31.140625" style="404" customWidth="1"/>
    <col min="13611" max="13611" width="30.42578125" style="404" customWidth="1"/>
    <col min="13612" max="13615" width="22.85546875" style="404" customWidth="1"/>
    <col min="13616" max="13616" width="25.42578125" style="404" customWidth="1"/>
    <col min="13617" max="13617" width="22.42578125" style="404" customWidth="1"/>
    <col min="13618" max="13618" width="14.140625" style="404" customWidth="1"/>
    <col min="13619" max="13619" width="15.42578125" style="404" customWidth="1"/>
    <col min="13620" max="13620" width="17" style="404" customWidth="1"/>
    <col min="13621" max="13621" width="19.42578125" style="404" customWidth="1"/>
    <col min="13622" max="13622" width="18.42578125" style="404" customWidth="1"/>
    <col min="13623" max="13623" width="19" style="404" customWidth="1"/>
    <col min="13624" max="13624" width="16.42578125" style="404" customWidth="1"/>
    <col min="13625" max="13625" width="17" style="404" customWidth="1"/>
    <col min="13626" max="13626" width="15.140625" style="404" bestFit="1" customWidth="1"/>
    <col min="13627" max="13627" width="17.140625" style="404" bestFit="1" customWidth="1"/>
    <col min="13628" max="13628" width="15.42578125" style="404" customWidth="1"/>
    <col min="13629" max="13629" width="17.42578125" style="404" customWidth="1"/>
    <col min="13630" max="13630" width="19.42578125" style="404" customWidth="1"/>
    <col min="13631" max="13632" width="20.42578125" style="404" customWidth="1"/>
    <col min="13633" max="13633" width="22.140625" style="404" customWidth="1"/>
    <col min="13634" max="13634" width="12.42578125" style="404" customWidth="1"/>
    <col min="13635" max="13635" width="12.5703125" style="404" customWidth="1"/>
    <col min="13636" max="13636" width="17.42578125" style="404" customWidth="1"/>
    <col min="13637" max="13637" width="17.42578125" style="404" bestFit="1" customWidth="1"/>
    <col min="13638" max="13638" width="19.42578125" style="404" customWidth="1"/>
    <col min="13639" max="13639" width="18.42578125" style="404" customWidth="1"/>
    <col min="13640" max="13640" width="20.42578125" style="404" customWidth="1"/>
    <col min="13641" max="13641" width="18" style="404" customWidth="1"/>
    <col min="13642" max="13642" width="19.140625" style="404" customWidth="1"/>
    <col min="13643" max="13643" width="22.85546875" style="404" customWidth="1"/>
    <col min="13644" max="13644" width="25.42578125" style="404" customWidth="1"/>
    <col min="13645" max="13645" width="22.42578125" style="404" customWidth="1"/>
    <col min="13646" max="13646" width="17.42578125" style="404" customWidth="1"/>
    <col min="13647" max="13647" width="23.42578125" style="404" customWidth="1"/>
    <col min="13648" max="13648" width="17.140625" style="404" customWidth="1"/>
    <col min="13649" max="13649" width="24.42578125" style="404" customWidth="1"/>
    <col min="13650" max="13650" width="15.42578125" style="404" customWidth="1"/>
    <col min="13651" max="13651" width="25.42578125" style="404" customWidth="1"/>
    <col min="13652" max="13652" width="21.5703125" style="404" customWidth="1"/>
    <col min="13653" max="13653" width="24.140625" style="404" customWidth="1"/>
    <col min="13654" max="13654" width="19.140625" style="404" customWidth="1"/>
    <col min="13655" max="13655" width="15.42578125" style="404" customWidth="1"/>
    <col min="13656" max="13657" width="17.42578125" style="404" customWidth="1"/>
    <col min="13658" max="13658" width="21.42578125" style="404" customWidth="1"/>
    <col min="13659" max="13659" width="14.42578125" style="404" customWidth="1"/>
    <col min="13660" max="13661" width="24.140625" style="404" customWidth="1"/>
    <col min="13662" max="13662" width="14.140625" style="404" customWidth="1"/>
    <col min="13663" max="13663" width="19.42578125" style="404" customWidth="1"/>
    <col min="13664" max="13664" width="14.5703125" style="404" customWidth="1"/>
    <col min="13665" max="13665" width="18" style="404" customWidth="1"/>
    <col min="13666" max="13666" width="27" style="404" bestFit="1" customWidth="1"/>
    <col min="13667" max="13667" width="22.42578125" style="404" bestFit="1" customWidth="1"/>
    <col min="13668" max="13668" width="22.140625" style="404" bestFit="1" customWidth="1"/>
    <col min="13669" max="13669" width="16.42578125" style="404" bestFit="1" customWidth="1"/>
    <col min="13670" max="13670" width="27.42578125" style="404" bestFit="1" customWidth="1"/>
    <col min="13671" max="13671" width="21.42578125" style="404" bestFit="1" customWidth="1"/>
    <col min="13672" max="13672" width="23.42578125" style="404" bestFit="1" customWidth="1"/>
    <col min="13673" max="13673" width="20.42578125" style="404" bestFit="1" customWidth="1"/>
    <col min="13674" max="13674" width="17.140625" style="404" bestFit="1" customWidth="1"/>
    <col min="13675" max="13675" width="16.42578125" style="404" customWidth="1"/>
    <col min="13676" max="13676" width="23.42578125" style="404" bestFit="1" customWidth="1"/>
    <col min="13677" max="13677" width="17.42578125" style="404" bestFit="1" customWidth="1"/>
    <col min="13678" max="13689" width="0" style="404" hidden="1" customWidth="1"/>
    <col min="13690" max="13690" width="8.140625" style="404" bestFit="1" customWidth="1"/>
    <col min="13691" max="13824" width="8" style="404"/>
    <col min="13825" max="13825" width="8.85546875" style="404" customWidth="1"/>
    <col min="13826" max="13826" width="10.140625" style="404" customWidth="1"/>
    <col min="13827" max="13827" width="39.42578125" style="404" bestFit="1" customWidth="1"/>
    <col min="13828" max="13829" width="19.42578125" style="404" bestFit="1" customWidth="1"/>
    <col min="13830" max="13830" width="18.5703125" style="404" customWidth="1"/>
    <col min="13831" max="13831" width="16" style="404" customWidth="1"/>
    <col min="13832" max="13832" width="12.85546875" style="404" customWidth="1"/>
    <col min="13833" max="13833" width="17" style="404" bestFit="1" customWidth="1"/>
    <col min="13834" max="13834" width="25.140625" style="404" bestFit="1" customWidth="1"/>
    <col min="13835" max="13835" width="20.42578125" style="404" customWidth="1"/>
    <col min="13836" max="13836" width="18.42578125" style="404" customWidth="1"/>
    <col min="13837" max="13837" width="27.42578125" style="404" customWidth="1"/>
    <col min="13838" max="13838" width="23.42578125" style="404" customWidth="1"/>
    <col min="13839" max="13839" width="15.5703125" style="404" customWidth="1"/>
    <col min="13840" max="13840" width="20.42578125" style="404" customWidth="1"/>
    <col min="13841" max="13841" width="18.42578125" style="404" customWidth="1"/>
    <col min="13842" max="13842" width="15.140625" style="404" customWidth="1"/>
    <col min="13843" max="13843" width="26.85546875" style="404" customWidth="1"/>
    <col min="13844" max="13844" width="16.42578125" style="404" customWidth="1"/>
    <col min="13845" max="13845" width="13.85546875" style="404" customWidth="1"/>
    <col min="13846" max="13846" width="17" style="404" customWidth="1"/>
    <col min="13847" max="13847" width="14.42578125" style="404" customWidth="1"/>
    <col min="13848" max="13848" width="18.42578125" style="404" customWidth="1"/>
    <col min="13849" max="13849" width="22.42578125" style="404" customWidth="1"/>
    <col min="13850" max="13850" width="16.42578125" style="404" customWidth="1"/>
    <col min="13851" max="13851" width="23.42578125" style="404" customWidth="1"/>
    <col min="13852" max="13852" width="20.42578125" style="404" customWidth="1"/>
    <col min="13853" max="13853" width="30.42578125" style="404" customWidth="1"/>
    <col min="13854" max="13856" width="16.42578125" style="404" customWidth="1"/>
    <col min="13857" max="13857" width="15.5703125" style="404" customWidth="1"/>
    <col min="13858" max="13858" width="24.85546875" style="404" customWidth="1"/>
    <col min="13859" max="13859" width="19.5703125" style="404" customWidth="1"/>
    <col min="13860" max="13860" width="16.42578125" style="404" customWidth="1"/>
    <col min="13861" max="13861" width="21.85546875" style="404" customWidth="1"/>
    <col min="13862" max="13862" width="22.42578125" style="404" customWidth="1"/>
    <col min="13863" max="13863" width="22.5703125" style="404" customWidth="1"/>
    <col min="13864" max="13864" width="26.42578125" style="404" customWidth="1"/>
    <col min="13865" max="13865" width="22.42578125" style="404" customWidth="1"/>
    <col min="13866" max="13866" width="31.140625" style="404" customWidth="1"/>
    <col min="13867" max="13867" width="30.42578125" style="404" customWidth="1"/>
    <col min="13868" max="13871" width="22.85546875" style="404" customWidth="1"/>
    <col min="13872" max="13872" width="25.42578125" style="404" customWidth="1"/>
    <col min="13873" max="13873" width="22.42578125" style="404" customWidth="1"/>
    <col min="13874" max="13874" width="14.140625" style="404" customWidth="1"/>
    <col min="13875" max="13875" width="15.42578125" style="404" customWidth="1"/>
    <col min="13876" max="13876" width="17" style="404" customWidth="1"/>
    <col min="13877" max="13877" width="19.42578125" style="404" customWidth="1"/>
    <col min="13878" max="13878" width="18.42578125" style="404" customWidth="1"/>
    <col min="13879" max="13879" width="19" style="404" customWidth="1"/>
    <col min="13880" max="13880" width="16.42578125" style="404" customWidth="1"/>
    <col min="13881" max="13881" width="17" style="404" customWidth="1"/>
    <col min="13882" max="13882" width="15.140625" style="404" bestFit="1" customWidth="1"/>
    <col min="13883" max="13883" width="17.140625" style="404" bestFit="1" customWidth="1"/>
    <col min="13884" max="13884" width="15.42578125" style="404" customWidth="1"/>
    <col min="13885" max="13885" width="17.42578125" style="404" customWidth="1"/>
    <col min="13886" max="13886" width="19.42578125" style="404" customWidth="1"/>
    <col min="13887" max="13888" width="20.42578125" style="404" customWidth="1"/>
    <col min="13889" max="13889" width="22.140625" style="404" customWidth="1"/>
    <col min="13890" max="13890" width="12.42578125" style="404" customWidth="1"/>
    <col min="13891" max="13891" width="12.5703125" style="404" customWidth="1"/>
    <col min="13892" max="13892" width="17.42578125" style="404" customWidth="1"/>
    <col min="13893" max="13893" width="17.42578125" style="404" bestFit="1" customWidth="1"/>
    <col min="13894" max="13894" width="19.42578125" style="404" customWidth="1"/>
    <col min="13895" max="13895" width="18.42578125" style="404" customWidth="1"/>
    <col min="13896" max="13896" width="20.42578125" style="404" customWidth="1"/>
    <col min="13897" max="13897" width="18" style="404" customWidth="1"/>
    <col min="13898" max="13898" width="19.140625" style="404" customWidth="1"/>
    <col min="13899" max="13899" width="22.85546875" style="404" customWidth="1"/>
    <col min="13900" max="13900" width="25.42578125" style="404" customWidth="1"/>
    <col min="13901" max="13901" width="22.42578125" style="404" customWidth="1"/>
    <col min="13902" max="13902" width="17.42578125" style="404" customWidth="1"/>
    <col min="13903" max="13903" width="23.42578125" style="404" customWidth="1"/>
    <col min="13904" max="13904" width="17.140625" style="404" customWidth="1"/>
    <col min="13905" max="13905" width="24.42578125" style="404" customWidth="1"/>
    <col min="13906" max="13906" width="15.42578125" style="404" customWidth="1"/>
    <col min="13907" max="13907" width="25.42578125" style="404" customWidth="1"/>
    <col min="13908" max="13908" width="21.5703125" style="404" customWidth="1"/>
    <col min="13909" max="13909" width="24.140625" style="404" customWidth="1"/>
    <col min="13910" max="13910" width="19.140625" style="404" customWidth="1"/>
    <col min="13911" max="13911" width="15.42578125" style="404" customWidth="1"/>
    <col min="13912" max="13913" width="17.42578125" style="404" customWidth="1"/>
    <col min="13914" max="13914" width="21.42578125" style="404" customWidth="1"/>
    <col min="13915" max="13915" width="14.42578125" style="404" customWidth="1"/>
    <col min="13916" max="13917" width="24.140625" style="404" customWidth="1"/>
    <col min="13918" max="13918" width="14.140625" style="404" customWidth="1"/>
    <col min="13919" max="13919" width="19.42578125" style="404" customWidth="1"/>
    <col min="13920" max="13920" width="14.5703125" style="404" customWidth="1"/>
    <col min="13921" max="13921" width="18" style="404" customWidth="1"/>
    <col min="13922" max="13922" width="27" style="404" bestFit="1" customWidth="1"/>
    <col min="13923" max="13923" width="22.42578125" style="404" bestFit="1" customWidth="1"/>
    <col min="13924" max="13924" width="22.140625" style="404" bestFit="1" customWidth="1"/>
    <col min="13925" max="13925" width="16.42578125" style="404" bestFit="1" customWidth="1"/>
    <col min="13926" max="13926" width="27.42578125" style="404" bestFit="1" customWidth="1"/>
    <col min="13927" max="13927" width="21.42578125" style="404" bestFit="1" customWidth="1"/>
    <col min="13928" max="13928" width="23.42578125" style="404" bestFit="1" customWidth="1"/>
    <col min="13929" max="13929" width="20.42578125" style="404" bestFit="1" customWidth="1"/>
    <col min="13930" max="13930" width="17.140625" style="404" bestFit="1" customWidth="1"/>
    <col min="13931" max="13931" width="16.42578125" style="404" customWidth="1"/>
    <col min="13932" max="13932" width="23.42578125" style="404" bestFit="1" customWidth="1"/>
    <col min="13933" max="13933" width="17.42578125" style="404" bestFit="1" customWidth="1"/>
    <col min="13934" max="13945" width="0" style="404" hidden="1" customWidth="1"/>
    <col min="13946" max="13946" width="8.140625" style="404" bestFit="1" customWidth="1"/>
    <col min="13947" max="14080" width="8" style="404"/>
    <col min="14081" max="14081" width="8.85546875" style="404" customWidth="1"/>
    <col min="14082" max="14082" width="10.140625" style="404" customWidth="1"/>
    <col min="14083" max="14083" width="39.42578125" style="404" bestFit="1" customWidth="1"/>
    <col min="14084" max="14085" width="19.42578125" style="404" bestFit="1" customWidth="1"/>
    <col min="14086" max="14086" width="18.5703125" style="404" customWidth="1"/>
    <col min="14087" max="14087" width="16" style="404" customWidth="1"/>
    <col min="14088" max="14088" width="12.85546875" style="404" customWidth="1"/>
    <col min="14089" max="14089" width="17" style="404" bestFit="1" customWidth="1"/>
    <col min="14090" max="14090" width="25.140625" style="404" bestFit="1" customWidth="1"/>
    <col min="14091" max="14091" width="20.42578125" style="404" customWidth="1"/>
    <col min="14092" max="14092" width="18.42578125" style="404" customWidth="1"/>
    <col min="14093" max="14093" width="27.42578125" style="404" customWidth="1"/>
    <col min="14094" max="14094" width="23.42578125" style="404" customWidth="1"/>
    <col min="14095" max="14095" width="15.5703125" style="404" customWidth="1"/>
    <col min="14096" max="14096" width="20.42578125" style="404" customWidth="1"/>
    <col min="14097" max="14097" width="18.42578125" style="404" customWidth="1"/>
    <col min="14098" max="14098" width="15.140625" style="404" customWidth="1"/>
    <col min="14099" max="14099" width="26.85546875" style="404" customWidth="1"/>
    <col min="14100" max="14100" width="16.42578125" style="404" customWidth="1"/>
    <col min="14101" max="14101" width="13.85546875" style="404" customWidth="1"/>
    <col min="14102" max="14102" width="17" style="404" customWidth="1"/>
    <col min="14103" max="14103" width="14.42578125" style="404" customWidth="1"/>
    <col min="14104" max="14104" width="18.42578125" style="404" customWidth="1"/>
    <col min="14105" max="14105" width="22.42578125" style="404" customWidth="1"/>
    <col min="14106" max="14106" width="16.42578125" style="404" customWidth="1"/>
    <col min="14107" max="14107" width="23.42578125" style="404" customWidth="1"/>
    <col min="14108" max="14108" width="20.42578125" style="404" customWidth="1"/>
    <col min="14109" max="14109" width="30.42578125" style="404" customWidth="1"/>
    <col min="14110" max="14112" width="16.42578125" style="404" customWidth="1"/>
    <col min="14113" max="14113" width="15.5703125" style="404" customWidth="1"/>
    <col min="14114" max="14114" width="24.85546875" style="404" customWidth="1"/>
    <col min="14115" max="14115" width="19.5703125" style="404" customWidth="1"/>
    <col min="14116" max="14116" width="16.42578125" style="404" customWidth="1"/>
    <col min="14117" max="14117" width="21.85546875" style="404" customWidth="1"/>
    <col min="14118" max="14118" width="22.42578125" style="404" customWidth="1"/>
    <col min="14119" max="14119" width="22.5703125" style="404" customWidth="1"/>
    <col min="14120" max="14120" width="26.42578125" style="404" customWidth="1"/>
    <col min="14121" max="14121" width="22.42578125" style="404" customWidth="1"/>
    <col min="14122" max="14122" width="31.140625" style="404" customWidth="1"/>
    <col min="14123" max="14123" width="30.42578125" style="404" customWidth="1"/>
    <col min="14124" max="14127" width="22.85546875" style="404" customWidth="1"/>
    <col min="14128" max="14128" width="25.42578125" style="404" customWidth="1"/>
    <col min="14129" max="14129" width="22.42578125" style="404" customWidth="1"/>
    <col min="14130" max="14130" width="14.140625" style="404" customWidth="1"/>
    <col min="14131" max="14131" width="15.42578125" style="404" customWidth="1"/>
    <col min="14132" max="14132" width="17" style="404" customWidth="1"/>
    <col min="14133" max="14133" width="19.42578125" style="404" customWidth="1"/>
    <col min="14134" max="14134" width="18.42578125" style="404" customWidth="1"/>
    <col min="14135" max="14135" width="19" style="404" customWidth="1"/>
    <col min="14136" max="14136" width="16.42578125" style="404" customWidth="1"/>
    <col min="14137" max="14137" width="17" style="404" customWidth="1"/>
    <col min="14138" max="14138" width="15.140625" style="404" bestFit="1" customWidth="1"/>
    <col min="14139" max="14139" width="17.140625" style="404" bestFit="1" customWidth="1"/>
    <col min="14140" max="14140" width="15.42578125" style="404" customWidth="1"/>
    <col min="14141" max="14141" width="17.42578125" style="404" customWidth="1"/>
    <col min="14142" max="14142" width="19.42578125" style="404" customWidth="1"/>
    <col min="14143" max="14144" width="20.42578125" style="404" customWidth="1"/>
    <col min="14145" max="14145" width="22.140625" style="404" customWidth="1"/>
    <col min="14146" max="14146" width="12.42578125" style="404" customWidth="1"/>
    <col min="14147" max="14147" width="12.5703125" style="404" customWidth="1"/>
    <col min="14148" max="14148" width="17.42578125" style="404" customWidth="1"/>
    <col min="14149" max="14149" width="17.42578125" style="404" bestFit="1" customWidth="1"/>
    <col min="14150" max="14150" width="19.42578125" style="404" customWidth="1"/>
    <col min="14151" max="14151" width="18.42578125" style="404" customWidth="1"/>
    <col min="14152" max="14152" width="20.42578125" style="404" customWidth="1"/>
    <col min="14153" max="14153" width="18" style="404" customWidth="1"/>
    <col min="14154" max="14154" width="19.140625" style="404" customWidth="1"/>
    <col min="14155" max="14155" width="22.85546875" style="404" customWidth="1"/>
    <col min="14156" max="14156" width="25.42578125" style="404" customWidth="1"/>
    <col min="14157" max="14157" width="22.42578125" style="404" customWidth="1"/>
    <col min="14158" max="14158" width="17.42578125" style="404" customWidth="1"/>
    <col min="14159" max="14159" width="23.42578125" style="404" customWidth="1"/>
    <col min="14160" max="14160" width="17.140625" style="404" customWidth="1"/>
    <col min="14161" max="14161" width="24.42578125" style="404" customWidth="1"/>
    <col min="14162" max="14162" width="15.42578125" style="404" customWidth="1"/>
    <col min="14163" max="14163" width="25.42578125" style="404" customWidth="1"/>
    <col min="14164" max="14164" width="21.5703125" style="404" customWidth="1"/>
    <col min="14165" max="14165" width="24.140625" style="404" customWidth="1"/>
    <col min="14166" max="14166" width="19.140625" style="404" customWidth="1"/>
    <col min="14167" max="14167" width="15.42578125" style="404" customWidth="1"/>
    <col min="14168" max="14169" width="17.42578125" style="404" customWidth="1"/>
    <col min="14170" max="14170" width="21.42578125" style="404" customWidth="1"/>
    <col min="14171" max="14171" width="14.42578125" style="404" customWidth="1"/>
    <col min="14172" max="14173" width="24.140625" style="404" customWidth="1"/>
    <col min="14174" max="14174" width="14.140625" style="404" customWidth="1"/>
    <col min="14175" max="14175" width="19.42578125" style="404" customWidth="1"/>
    <col min="14176" max="14176" width="14.5703125" style="404" customWidth="1"/>
    <col min="14177" max="14177" width="18" style="404" customWidth="1"/>
    <col min="14178" max="14178" width="27" style="404" bestFit="1" customWidth="1"/>
    <col min="14179" max="14179" width="22.42578125" style="404" bestFit="1" customWidth="1"/>
    <col min="14180" max="14180" width="22.140625" style="404" bestFit="1" customWidth="1"/>
    <col min="14181" max="14181" width="16.42578125" style="404" bestFit="1" customWidth="1"/>
    <col min="14182" max="14182" width="27.42578125" style="404" bestFit="1" customWidth="1"/>
    <col min="14183" max="14183" width="21.42578125" style="404" bestFit="1" customWidth="1"/>
    <col min="14184" max="14184" width="23.42578125" style="404" bestFit="1" customWidth="1"/>
    <col min="14185" max="14185" width="20.42578125" style="404" bestFit="1" customWidth="1"/>
    <col min="14186" max="14186" width="17.140625" style="404" bestFit="1" customWidth="1"/>
    <col min="14187" max="14187" width="16.42578125" style="404" customWidth="1"/>
    <col min="14188" max="14188" width="23.42578125" style="404" bestFit="1" customWidth="1"/>
    <col min="14189" max="14189" width="17.42578125" style="404" bestFit="1" customWidth="1"/>
    <col min="14190" max="14201" width="0" style="404" hidden="1" customWidth="1"/>
    <col min="14202" max="14202" width="8.140625" style="404" bestFit="1" customWidth="1"/>
    <col min="14203" max="14336" width="8" style="404"/>
    <col min="14337" max="14337" width="8.85546875" style="404" customWidth="1"/>
    <col min="14338" max="14338" width="10.140625" style="404" customWidth="1"/>
    <col min="14339" max="14339" width="39.42578125" style="404" bestFit="1" customWidth="1"/>
    <col min="14340" max="14341" width="19.42578125" style="404" bestFit="1" customWidth="1"/>
    <col min="14342" max="14342" width="18.5703125" style="404" customWidth="1"/>
    <col min="14343" max="14343" width="16" style="404" customWidth="1"/>
    <col min="14344" max="14344" width="12.85546875" style="404" customWidth="1"/>
    <col min="14345" max="14345" width="17" style="404" bestFit="1" customWidth="1"/>
    <col min="14346" max="14346" width="25.140625" style="404" bestFit="1" customWidth="1"/>
    <col min="14347" max="14347" width="20.42578125" style="404" customWidth="1"/>
    <col min="14348" max="14348" width="18.42578125" style="404" customWidth="1"/>
    <col min="14349" max="14349" width="27.42578125" style="404" customWidth="1"/>
    <col min="14350" max="14350" width="23.42578125" style="404" customWidth="1"/>
    <col min="14351" max="14351" width="15.5703125" style="404" customWidth="1"/>
    <col min="14352" max="14352" width="20.42578125" style="404" customWidth="1"/>
    <col min="14353" max="14353" width="18.42578125" style="404" customWidth="1"/>
    <col min="14354" max="14354" width="15.140625" style="404" customWidth="1"/>
    <col min="14355" max="14355" width="26.85546875" style="404" customWidth="1"/>
    <col min="14356" max="14356" width="16.42578125" style="404" customWidth="1"/>
    <col min="14357" max="14357" width="13.85546875" style="404" customWidth="1"/>
    <col min="14358" max="14358" width="17" style="404" customWidth="1"/>
    <col min="14359" max="14359" width="14.42578125" style="404" customWidth="1"/>
    <col min="14360" max="14360" width="18.42578125" style="404" customWidth="1"/>
    <col min="14361" max="14361" width="22.42578125" style="404" customWidth="1"/>
    <col min="14362" max="14362" width="16.42578125" style="404" customWidth="1"/>
    <col min="14363" max="14363" width="23.42578125" style="404" customWidth="1"/>
    <col min="14364" max="14364" width="20.42578125" style="404" customWidth="1"/>
    <col min="14365" max="14365" width="30.42578125" style="404" customWidth="1"/>
    <col min="14366" max="14368" width="16.42578125" style="404" customWidth="1"/>
    <col min="14369" max="14369" width="15.5703125" style="404" customWidth="1"/>
    <col min="14370" max="14370" width="24.85546875" style="404" customWidth="1"/>
    <col min="14371" max="14371" width="19.5703125" style="404" customWidth="1"/>
    <col min="14372" max="14372" width="16.42578125" style="404" customWidth="1"/>
    <col min="14373" max="14373" width="21.85546875" style="404" customWidth="1"/>
    <col min="14374" max="14374" width="22.42578125" style="404" customWidth="1"/>
    <col min="14375" max="14375" width="22.5703125" style="404" customWidth="1"/>
    <col min="14376" max="14376" width="26.42578125" style="404" customWidth="1"/>
    <col min="14377" max="14377" width="22.42578125" style="404" customWidth="1"/>
    <col min="14378" max="14378" width="31.140625" style="404" customWidth="1"/>
    <col min="14379" max="14379" width="30.42578125" style="404" customWidth="1"/>
    <col min="14380" max="14383" width="22.85546875" style="404" customWidth="1"/>
    <col min="14384" max="14384" width="25.42578125" style="404" customWidth="1"/>
    <col min="14385" max="14385" width="22.42578125" style="404" customWidth="1"/>
    <col min="14386" max="14386" width="14.140625" style="404" customWidth="1"/>
    <col min="14387" max="14387" width="15.42578125" style="404" customWidth="1"/>
    <col min="14388" max="14388" width="17" style="404" customWidth="1"/>
    <col min="14389" max="14389" width="19.42578125" style="404" customWidth="1"/>
    <col min="14390" max="14390" width="18.42578125" style="404" customWidth="1"/>
    <col min="14391" max="14391" width="19" style="404" customWidth="1"/>
    <col min="14392" max="14392" width="16.42578125" style="404" customWidth="1"/>
    <col min="14393" max="14393" width="17" style="404" customWidth="1"/>
    <col min="14394" max="14394" width="15.140625" style="404" bestFit="1" customWidth="1"/>
    <col min="14395" max="14395" width="17.140625" style="404" bestFit="1" customWidth="1"/>
    <col min="14396" max="14396" width="15.42578125" style="404" customWidth="1"/>
    <col min="14397" max="14397" width="17.42578125" style="404" customWidth="1"/>
    <col min="14398" max="14398" width="19.42578125" style="404" customWidth="1"/>
    <col min="14399" max="14400" width="20.42578125" style="404" customWidth="1"/>
    <col min="14401" max="14401" width="22.140625" style="404" customWidth="1"/>
    <col min="14402" max="14402" width="12.42578125" style="404" customWidth="1"/>
    <col min="14403" max="14403" width="12.5703125" style="404" customWidth="1"/>
    <col min="14404" max="14404" width="17.42578125" style="404" customWidth="1"/>
    <col min="14405" max="14405" width="17.42578125" style="404" bestFit="1" customWidth="1"/>
    <col min="14406" max="14406" width="19.42578125" style="404" customWidth="1"/>
    <col min="14407" max="14407" width="18.42578125" style="404" customWidth="1"/>
    <col min="14408" max="14408" width="20.42578125" style="404" customWidth="1"/>
    <col min="14409" max="14409" width="18" style="404" customWidth="1"/>
    <col min="14410" max="14410" width="19.140625" style="404" customWidth="1"/>
    <col min="14411" max="14411" width="22.85546875" style="404" customWidth="1"/>
    <col min="14412" max="14412" width="25.42578125" style="404" customWidth="1"/>
    <col min="14413" max="14413" width="22.42578125" style="404" customWidth="1"/>
    <col min="14414" max="14414" width="17.42578125" style="404" customWidth="1"/>
    <col min="14415" max="14415" width="23.42578125" style="404" customWidth="1"/>
    <col min="14416" max="14416" width="17.140625" style="404" customWidth="1"/>
    <col min="14417" max="14417" width="24.42578125" style="404" customWidth="1"/>
    <col min="14418" max="14418" width="15.42578125" style="404" customWidth="1"/>
    <col min="14419" max="14419" width="25.42578125" style="404" customWidth="1"/>
    <col min="14420" max="14420" width="21.5703125" style="404" customWidth="1"/>
    <col min="14421" max="14421" width="24.140625" style="404" customWidth="1"/>
    <col min="14422" max="14422" width="19.140625" style="404" customWidth="1"/>
    <col min="14423" max="14423" width="15.42578125" style="404" customWidth="1"/>
    <col min="14424" max="14425" width="17.42578125" style="404" customWidth="1"/>
    <col min="14426" max="14426" width="21.42578125" style="404" customWidth="1"/>
    <col min="14427" max="14427" width="14.42578125" style="404" customWidth="1"/>
    <col min="14428" max="14429" width="24.140625" style="404" customWidth="1"/>
    <col min="14430" max="14430" width="14.140625" style="404" customWidth="1"/>
    <col min="14431" max="14431" width="19.42578125" style="404" customWidth="1"/>
    <col min="14432" max="14432" width="14.5703125" style="404" customWidth="1"/>
    <col min="14433" max="14433" width="18" style="404" customWidth="1"/>
    <col min="14434" max="14434" width="27" style="404" bestFit="1" customWidth="1"/>
    <col min="14435" max="14435" width="22.42578125" style="404" bestFit="1" customWidth="1"/>
    <col min="14436" max="14436" width="22.140625" style="404" bestFit="1" customWidth="1"/>
    <col min="14437" max="14437" width="16.42578125" style="404" bestFit="1" customWidth="1"/>
    <col min="14438" max="14438" width="27.42578125" style="404" bestFit="1" customWidth="1"/>
    <col min="14439" max="14439" width="21.42578125" style="404" bestFit="1" customWidth="1"/>
    <col min="14440" max="14440" width="23.42578125" style="404" bestFit="1" customWidth="1"/>
    <col min="14441" max="14441" width="20.42578125" style="404" bestFit="1" customWidth="1"/>
    <col min="14442" max="14442" width="17.140625" style="404" bestFit="1" customWidth="1"/>
    <col min="14443" max="14443" width="16.42578125" style="404" customWidth="1"/>
    <col min="14444" max="14444" width="23.42578125" style="404" bestFit="1" customWidth="1"/>
    <col min="14445" max="14445" width="17.42578125" style="404" bestFit="1" customWidth="1"/>
    <col min="14446" max="14457" width="0" style="404" hidden="1" customWidth="1"/>
    <col min="14458" max="14458" width="8.140625" style="404" bestFit="1" customWidth="1"/>
    <col min="14459" max="14592" width="8" style="404"/>
    <col min="14593" max="14593" width="8.85546875" style="404" customWidth="1"/>
    <col min="14594" max="14594" width="10.140625" style="404" customWidth="1"/>
    <col min="14595" max="14595" width="39.42578125" style="404" bestFit="1" customWidth="1"/>
    <col min="14596" max="14597" width="19.42578125" style="404" bestFit="1" customWidth="1"/>
    <col min="14598" max="14598" width="18.5703125" style="404" customWidth="1"/>
    <col min="14599" max="14599" width="16" style="404" customWidth="1"/>
    <col min="14600" max="14600" width="12.85546875" style="404" customWidth="1"/>
    <col min="14601" max="14601" width="17" style="404" bestFit="1" customWidth="1"/>
    <col min="14602" max="14602" width="25.140625" style="404" bestFit="1" customWidth="1"/>
    <col min="14603" max="14603" width="20.42578125" style="404" customWidth="1"/>
    <col min="14604" max="14604" width="18.42578125" style="404" customWidth="1"/>
    <col min="14605" max="14605" width="27.42578125" style="404" customWidth="1"/>
    <col min="14606" max="14606" width="23.42578125" style="404" customWidth="1"/>
    <col min="14607" max="14607" width="15.5703125" style="404" customWidth="1"/>
    <col min="14608" max="14608" width="20.42578125" style="404" customWidth="1"/>
    <col min="14609" max="14609" width="18.42578125" style="404" customWidth="1"/>
    <col min="14610" max="14610" width="15.140625" style="404" customWidth="1"/>
    <col min="14611" max="14611" width="26.85546875" style="404" customWidth="1"/>
    <col min="14612" max="14612" width="16.42578125" style="404" customWidth="1"/>
    <col min="14613" max="14613" width="13.85546875" style="404" customWidth="1"/>
    <col min="14614" max="14614" width="17" style="404" customWidth="1"/>
    <col min="14615" max="14615" width="14.42578125" style="404" customWidth="1"/>
    <col min="14616" max="14616" width="18.42578125" style="404" customWidth="1"/>
    <col min="14617" max="14617" width="22.42578125" style="404" customWidth="1"/>
    <col min="14618" max="14618" width="16.42578125" style="404" customWidth="1"/>
    <col min="14619" max="14619" width="23.42578125" style="404" customWidth="1"/>
    <col min="14620" max="14620" width="20.42578125" style="404" customWidth="1"/>
    <col min="14621" max="14621" width="30.42578125" style="404" customWidth="1"/>
    <col min="14622" max="14624" width="16.42578125" style="404" customWidth="1"/>
    <col min="14625" max="14625" width="15.5703125" style="404" customWidth="1"/>
    <col min="14626" max="14626" width="24.85546875" style="404" customWidth="1"/>
    <col min="14627" max="14627" width="19.5703125" style="404" customWidth="1"/>
    <col min="14628" max="14628" width="16.42578125" style="404" customWidth="1"/>
    <col min="14629" max="14629" width="21.85546875" style="404" customWidth="1"/>
    <col min="14630" max="14630" width="22.42578125" style="404" customWidth="1"/>
    <col min="14631" max="14631" width="22.5703125" style="404" customWidth="1"/>
    <col min="14632" max="14632" width="26.42578125" style="404" customWidth="1"/>
    <col min="14633" max="14633" width="22.42578125" style="404" customWidth="1"/>
    <col min="14634" max="14634" width="31.140625" style="404" customWidth="1"/>
    <col min="14635" max="14635" width="30.42578125" style="404" customWidth="1"/>
    <col min="14636" max="14639" width="22.85546875" style="404" customWidth="1"/>
    <col min="14640" max="14640" width="25.42578125" style="404" customWidth="1"/>
    <col min="14641" max="14641" width="22.42578125" style="404" customWidth="1"/>
    <col min="14642" max="14642" width="14.140625" style="404" customWidth="1"/>
    <col min="14643" max="14643" width="15.42578125" style="404" customWidth="1"/>
    <col min="14644" max="14644" width="17" style="404" customWidth="1"/>
    <col min="14645" max="14645" width="19.42578125" style="404" customWidth="1"/>
    <col min="14646" max="14646" width="18.42578125" style="404" customWidth="1"/>
    <col min="14647" max="14647" width="19" style="404" customWidth="1"/>
    <col min="14648" max="14648" width="16.42578125" style="404" customWidth="1"/>
    <col min="14649" max="14649" width="17" style="404" customWidth="1"/>
    <col min="14650" max="14650" width="15.140625" style="404" bestFit="1" customWidth="1"/>
    <col min="14651" max="14651" width="17.140625" style="404" bestFit="1" customWidth="1"/>
    <col min="14652" max="14652" width="15.42578125" style="404" customWidth="1"/>
    <col min="14653" max="14653" width="17.42578125" style="404" customWidth="1"/>
    <col min="14654" max="14654" width="19.42578125" style="404" customWidth="1"/>
    <col min="14655" max="14656" width="20.42578125" style="404" customWidth="1"/>
    <col min="14657" max="14657" width="22.140625" style="404" customWidth="1"/>
    <col min="14658" max="14658" width="12.42578125" style="404" customWidth="1"/>
    <col min="14659" max="14659" width="12.5703125" style="404" customWidth="1"/>
    <col min="14660" max="14660" width="17.42578125" style="404" customWidth="1"/>
    <col min="14661" max="14661" width="17.42578125" style="404" bestFit="1" customWidth="1"/>
    <col min="14662" max="14662" width="19.42578125" style="404" customWidth="1"/>
    <col min="14663" max="14663" width="18.42578125" style="404" customWidth="1"/>
    <col min="14664" max="14664" width="20.42578125" style="404" customWidth="1"/>
    <col min="14665" max="14665" width="18" style="404" customWidth="1"/>
    <col min="14666" max="14666" width="19.140625" style="404" customWidth="1"/>
    <col min="14667" max="14667" width="22.85546875" style="404" customWidth="1"/>
    <col min="14668" max="14668" width="25.42578125" style="404" customWidth="1"/>
    <col min="14669" max="14669" width="22.42578125" style="404" customWidth="1"/>
    <col min="14670" max="14670" width="17.42578125" style="404" customWidth="1"/>
    <col min="14671" max="14671" width="23.42578125" style="404" customWidth="1"/>
    <col min="14672" max="14672" width="17.140625" style="404" customWidth="1"/>
    <col min="14673" max="14673" width="24.42578125" style="404" customWidth="1"/>
    <col min="14674" max="14674" width="15.42578125" style="404" customWidth="1"/>
    <col min="14675" max="14675" width="25.42578125" style="404" customWidth="1"/>
    <col min="14676" max="14676" width="21.5703125" style="404" customWidth="1"/>
    <col min="14677" max="14677" width="24.140625" style="404" customWidth="1"/>
    <col min="14678" max="14678" width="19.140625" style="404" customWidth="1"/>
    <col min="14679" max="14679" width="15.42578125" style="404" customWidth="1"/>
    <col min="14680" max="14681" width="17.42578125" style="404" customWidth="1"/>
    <col min="14682" max="14682" width="21.42578125" style="404" customWidth="1"/>
    <col min="14683" max="14683" width="14.42578125" style="404" customWidth="1"/>
    <col min="14684" max="14685" width="24.140625" style="404" customWidth="1"/>
    <col min="14686" max="14686" width="14.140625" style="404" customWidth="1"/>
    <col min="14687" max="14687" width="19.42578125" style="404" customWidth="1"/>
    <col min="14688" max="14688" width="14.5703125" style="404" customWidth="1"/>
    <col min="14689" max="14689" width="18" style="404" customWidth="1"/>
    <col min="14690" max="14690" width="27" style="404" bestFit="1" customWidth="1"/>
    <col min="14691" max="14691" width="22.42578125" style="404" bestFit="1" customWidth="1"/>
    <col min="14692" max="14692" width="22.140625" style="404" bestFit="1" customWidth="1"/>
    <col min="14693" max="14693" width="16.42578125" style="404" bestFit="1" customWidth="1"/>
    <col min="14694" max="14694" width="27.42578125" style="404" bestFit="1" customWidth="1"/>
    <col min="14695" max="14695" width="21.42578125" style="404" bestFit="1" customWidth="1"/>
    <col min="14696" max="14696" width="23.42578125" style="404" bestFit="1" customWidth="1"/>
    <col min="14697" max="14697" width="20.42578125" style="404" bestFit="1" customWidth="1"/>
    <col min="14698" max="14698" width="17.140625" style="404" bestFit="1" customWidth="1"/>
    <col min="14699" max="14699" width="16.42578125" style="404" customWidth="1"/>
    <col min="14700" max="14700" width="23.42578125" style="404" bestFit="1" customWidth="1"/>
    <col min="14701" max="14701" width="17.42578125" style="404" bestFit="1" customWidth="1"/>
    <col min="14702" max="14713" width="0" style="404" hidden="1" customWidth="1"/>
    <col min="14714" max="14714" width="8.140625" style="404" bestFit="1" customWidth="1"/>
    <col min="14715" max="14848" width="8" style="404"/>
    <col min="14849" max="14849" width="8.85546875" style="404" customWidth="1"/>
    <col min="14850" max="14850" width="10.140625" style="404" customWidth="1"/>
    <col min="14851" max="14851" width="39.42578125" style="404" bestFit="1" customWidth="1"/>
    <col min="14852" max="14853" width="19.42578125" style="404" bestFit="1" customWidth="1"/>
    <col min="14854" max="14854" width="18.5703125" style="404" customWidth="1"/>
    <col min="14855" max="14855" width="16" style="404" customWidth="1"/>
    <col min="14856" max="14856" width="12.85546875" style="404" customWidth="1"/>
    <col min="14857" max="14857" width="17" style="404" bestFit="1" customWidth="1"/>
    <col min="14858" max="14858" width="25.140625" style="404" bestFit="1" customWidth="1"/>
    <col min="14859" max="14859" width="20.42578125" style="404" customWidth="1"/>
    <col min="14860" max="14860" width="18.42578125" style="404" customWidth="1"/>
    <col min="14861" max="14861" width="27.42578125" style="404" customWidth="1"/>
    <col min="14862" max="14862" width="23.42578125" style="404" customWidth="1"/>
    <col min="14863" max="14863" width="15.5703125" style="404" customWidth="1"/>
    <col min="14864" max="14864" width="20.42578125" style="404" customWidth="1"/>
    <col min="14865" max="14865" width="18.42578125" style="404" customWidth="1"/>
    <col min="14866" max="14866" width="15.140625" style="404" customWidth="1"/>
    <col min="14867" max="14867" width="26.85546875" style="404" customWidth="1"/>
    <col min="14868" max="14868" width="16.42578125" style="404" customWidth="1"/>
    <col min="14869" max="14869" width="13.85546875" style="404" customWidth="1"/>
    <col min="14870" max="14870" width="17" style="404" customWidth="1"/>
    <col min="14871" max="14871" width="14.42578125" style="404" customWidth="1"/>
    <col min="14872" max="14872" width="18.42578125" style="404" customWidth="1"/>
    <col min="14873" max="14873" width="22.42578125" style="404" customWidth="1"/>
    <col min="14874" max="14874" width="16.42578125" style="404" customWidth="1"/>
    <col min="14875" max="14875" width="23.42578125" style="404" customWidth="1"/>
    <col min="14876" max="14876" width="20.42578125" style="404" customWidth="1"/>
    <col min="14877" max="14877" width="30.42578125" style="404" customWidth="1"/>
    <col min="14878" max="14880" width="16.42578125" style="404" customWidth="1"/>
    <col min="14881" max="14881" width="15.5703125" style="404" customWidth="1"/>
    <col min="14882" max="14882" width="24.85546875" style="404" customWidth="1"/>
    <col min="14883" max="14883" width="19.5703125" style="404" customWidth="1"/>
    <col min="14884" max="14884" width="16.42578125" style="404" customWidth="1"/>
    <col min="14885" max="14885" width="21.85546875" style="404" customWidth="1"/>
    <col min="14886" max="14886" width="22.42578125" style="404" customWidth="1"/>
    <col min="14887" max="14887" width="22.5703125" style="404" customWidth="1"/>
    <col min="14888" max="14888" width="26.42578125" style="404" customWidth="1"/>
    <col min="14889" max="14889" width="22.42578125" style="404" customWidth="1"/>
    <col min="14890" max="14890" width="31.140625" style="404" customWidth="1"/>
    <col min="14891" max="14891" width="30.42578125" style="404" customWidth="1"/>
    <col min="14892" max="14895" width="22.85546875" style="404" customWidth="1"/>
    <col min="14896" max="14896" width="25.42578125" style="404" customWidth="1"/>
    <col min="14897" max="14897" width="22.42578125" style="404" customWidth="1"/>
    <col min="14898" max="14898" width="14.140625" style="404" customWidth="1"/>
    <col min="14899" max="14899" width="15.42578125" style="404" customWidth="1"/>
    <col min="14900" max="14900" width="17" style="404" customWidth="1"/>
    <col min="14901" max="14901" width="19.42578125" style="404" customWidth="1"/>
    <col min="14902" max="14902" width="18.42578125" style="404" customWidth="1"/>
    <col min="14903" max="14903" width="19" style="404" customWidth="1"/>
    <col min="14904" max="14904" width="16.42578125" style="404" customWidth="1"/>
    <col min="14905" max="14905" width="17" style="404" customWidth="1"/>
    <col min="14906" max="14906" width="15.140625" style="404" bestFit="1" customWidth="1"/>
    <col min="14907" max="14907" width="17.140625" style="404" bestFit="1" customWidth="1"/>
    <col min="14908" max="14908" width="15.42578125" style="404" customWidth="1"/>
    <col min="14909" max="14909" width="17.42578125" style="404" customWidth="1"/>
    <col min="14910" max="14910" width="19.42578125" style="404" customWidth="1"/>
    <col min="14911" max="14912" width="20.42578125" style="404" customWidth="1"/>
    <col min="14913" max="14913" width="22.140625" style="404" customWidth="1"/>
    <col min="14914" max="14914" width="12.42578125" style="404" customWidth="1"/>
    <col min="14915" max="14915" width="12.5703125" style="404" customWidth="1"/>
    <col min="14916" max="14916" width="17.42578125" style="404" customWidth="1"/>
    <col min="14917" max="14917" width="17.42578125" style="404" bestFit="1" customWidth="1"/>
    <col min="14918" max="14918" width="19.42578125" style="404" customWidth="1"/>
    <col min="14919" max="14919" width="18.42578125" style="404" customWidth="1"/>
    <col min="14920" max="14920" width="20.42578125" style="404" customWidth="1"/>
    <col min="14921" max="14921" width="18" style="404" customWidth="1"/>
    <col min="14922" max="14922" width="19.140625" style="404" customWidth="1"/>
    <col min="14923" max="14923" width="22.85546875" style="404" customWidth="1"/>
    <col min="14924" max="14924" width="25.42578125" style="404" customWidth="1"/>
    <col min="14925" max="14925" width="22.42578125" style="404" customWidth="1"/>
    <col min="14926" max="14926" width="17.42578125" style="404" customWidth="1"/>
    <col min="14927" max="14927" width="23.42578125" style="404" customWidth="1"/>
    <col min="14928" max="14928" width="17.140625" style="404" customWidth="1"/>
    <col min="14929" max="14929" width="24.42578125" style="404" customWidth="1"/>
    <col min="14930" max="14930" width="15.42578125" style="404" customWidth="1"/>
    <col min="14931" max="14931" width="25.42578125" style="404" customWidth="1"/>
    <col min="14932" max="14932" width="21.5703125" style="404" customWidth="1"/>
    <col min="14933" max="14933" width="24.140625" style="404" customWidth="1"/>
    <col min="14934" max="14934" width="19.140625" style="404" customWidth="1"/>
    <col min="14935" max="14935" width="15.42578125" style="404" customWidth="1"/>
    <col min="14936" max="14937" width="17.42578125" style="404" customWidth="1"/>
    <col min="14938" max="14938" width="21.42578125" style="404" customWidth="1"/>
    <col min="14939" max="14939" width="14.42578125" style="404" customWidth="1"/>
    <col min="14940" max="14941" width="24.140625" style="404" customWidth="1"/>
    <col min="14942" max="14942" width="14.140625" style="404" customWidth="1"/>
    <col min="14943" max="14943" width="19.42578125" style="404" customWidth="1"/>
    <col min="14944" max="14944" width="14.5703125" style="404" customWidth="1"/>
    <col min="14945" max="14945" width="18" style="404" customWidth="1"/>
    <col min="14946" max="14946" width="27" style="404" bestFit="1" customWidth="1"/>
    <col min="14947" max="14947" width="22.42578125" style="404" bestFit="1" customWidth="1"/>
    <col min="14948" max="14948" width="22.140625" style="404" bestFit="1" customWidth="1"/>
    <col min="14949" max="14949" width="16.42578125" style="404" bestFit="1" customWidth="1"/>
    <col min="14950" max="14950" width="27.42578125" style="404" bestFit="1" customWidth="1"/>
    <col min="14951" max="14951" width="21.42578125" style="404" bestFit="1" customWidth="1"/>
    <col min="14952" max="14952" width="23.42578125" style="404" bestFit="1" customWidth="1"/>
    <col min="14953" max="14953" width="20.42578125" style="404" bestFit="1" customWidth="1"/>
    <col min="14954" max="14954" width="17.140625" style="404" bestFit="1" customWidth="1"/>
    <col min="14955" max="14955" width="16.42578125" style="404" customWidth="1"/>
    <col min="14956" max="14956" width="23.42578125" style="404" bestFit="1" customWidth="1"/>
    <col min="14957" max="14957" width="17.42578125" style="404" bestFit="1" customWidth="1"/>
    <col min="14958" max="14969" width="0" style="404" hidden="1" customWidth="1"/>
    <col min="14970" max="14970" width="8.140625" style="404" bestFit="1" customWidth="1"/>
    <col min="14971" max="15104" width="8" style="404"/>
    <col min="15105" max="15105" width="8.85546875" style="404" customWidth="1"/>
    <col min="15106" max="15106" width="10.140625" style="404" customWidth="1"/>
    <col min="15107" max="15107" width="39.42578125" style="404" bestFit="1" customWidth="1"/>
    <col min="15108" max="15109" width="19.42578125" style="404" bestFit="1" customWidth="1"/>
    <col min="15110" max="15110" width="18.5703125" style="404" customWidth="1"/>
    <col min="15111" max="15111" width="16" style="404" customWidth="1"/>
    <col min="15112" max="15112" width="12.85546875" style="404" customWidth="1"/>
    <col min="15113" max="15113" width="17" style="404" bestFit="1" customWidth="1"/>
    <col min="15114" max="15114" width="25.140625" style="404" bestFit="1" customWidth="1"/>
    <col min="15115" max="15115" width="20.42578125" style="404" customWidth="1"/>
    <col min="15116" max="15116" width="18.42578125" style="404" customWidth="1"/>
    <col min="15117" max="15117" width="27.42578125" style="404" customWidth="1"/>
    <col min="15118" max="15118" width="23.42578125" style="404" customWidth="1"/>
    <col min="15119" max="15119" width="15.5703125" style="404" customWidth="1"/>
    <col min="15120" max="15120" width="20.42578125" style="404" customWidth="1"/>
    <col min="15121" max="15121" width="18.42578125" style="404" customWidth="1"/>
    <col min="15122" max="15122" width="15.140625" style="404" customWidth="1"/>
    <col min="15123" max="15123" width="26.85546875" style="404" customWidth="1"/>
    <col min="15124" max="15124" width="16.42578125" style="404" customWidth="1"/>
    <col min="15125" max="15125" width="13.85546875" style="404" customWidth="1"/>
    <col min="15126" max="15126" width="17" style="404" customWidth="1"/>
    <col min="15127" max="15127" width="14.42578125" style="404" customWidth="1"/>
    <col min="15128" max="15128" width="18.42578125" style="404" customWidth="1"/>
    <col min="15129" max="15129" width="22.42578125" style="404" customWidth="1"/>
    <col min="15130" max="15130" width="16.42578125" style="404" customWidth="1"/>
    <col min="15131" max="15131" width="23.42578125" style="404" customWidth="1"/>
    <col min="15132" max="15132" width="20.42578125" style="404" customWidth="1"/>
    <col min="15133" max="15133" width="30.42578125" style="404" customWidth="1"/>
    <col min="15134" max="15136" width="16.42578125" style="404" customWidth="1"/>
    <col min="15137" max="15137" width="15.5703125" style="404" customWidth="1"/>
    <col min="15138" max="15138" width="24.85546875" style="404" customWidth="1"/>
    <col min="15139" max="15139" width="19.5703125" style="404" customWidth="1"/>
    <col min="15140" max="15140" width="16.42578125" style="404" customWidth="1"/>
    <col min="15141" max="15141" width="21.85546875" style="404" customWidth="1"/>
    <col min="15142" max="15142" width="22.42578125" style="404" customWidth="1"/>
    <col min="15143" max="15143" width="22.5703125" style="404" customWidth="1"/>
    <col min="15144" max="15144" width="26.42578125" style="404" customWidth="1"/>
    <col min="15145" max="15145" width="22.42578125" style="404" customWidth="1"/>
    <col min="15146" max="15146" width="31.140625" style="404" customWidth="1"/>
    <col min="15147" max="15147" width="30.42578125" style="404" customWidth="1"/>
    <col min="15148" max="15151" width="22.85546875" style="404" customWidth="1"/>
    <col min="15152" max="15152" width="25.42578125" style="404" customWidth="1"/>
    <col min="15153" max="15153" width="22.42578125" style="404" customWidth="1"/>
    <col min="15154" max="15154" width="14.140625" style="404" customWidth="1"/>
    <col min="15155" max="15155" width="15.42578125" style="404" customWidth="1"/>
    <col min="15156" max="15156" width="17" style="404" customWidth="1"/>
    <col min="15157" max="15157" width="19.42578125" style="404" customWidth="1"/>
    <col min="15158" max="15158" width="18.42578125" style="404" customWidth="1"/>
    <col min="15159" max="15159" width="19" style="404" customWidth="1"/>
    <col min="15160" max="15160" width="16.42578125" style="404" customWidth="1"/>
    <col min="15161" max="15161" width="17" style="404" customWidth="1"/>
    <col min="15162" max="15162" width="15.140625" style="404" bestFit="1" customWidth="1"/>
    <col min="15163" max="15163" width="17.140625" style="404" bestFit="1" customWidth="1"/>
    <col min="15164" max="15164" width="15.42578125" style="404" customWidth="1"/>
    <col min="15165" max="15165" width="17.42578125" style="404" customWidth="1"/>
    <col min="15166" max="15166" width="19.42578125" style="404" customWidth="1"/>
    <col min="15167" max="15168" width="20.42578125" style="404" customWidth="1"/>
    <col min="15169" max="15169" width="22.140625" style="404" customWidth="1"/>
    <col min="15170" max="15170" width="12.42578125" style="404" customWidth="1"/>
    <col min="15171" max="15171" width="12.5703125" style="404" customWidth="1"/>
    <col min="15172" max="15172" width="17.42578125" style="404" customWidth="1"/>
    <col min="15173" max="15173" width="17.42578125" style="404" bestFit="1" customWidth="1"/>
    <col min="15174" max="15174" width="19.42578125" style="404" customWidth="1"/>
    <col min="15175" max="15175" width="18.42578125" style="404" customWidth="1"/>
    <col min="15176" max="15176" width="20.42578125" style="404" customWidth="1"/>
    <col min="15177" max="15177" width="18" style="404" customWidth="1"/>
    <col min="15178" max="15178" width="19.140625" style="404" customWidth="1"/>
    <col min="15179" max="15179" width="22.85546875" style="404" customWidth="1"/>
    <col min="15180" max="15180" width="25.42578125" style="404" customWidth="1"/>
    <col min="15181" max="15181" width="22.42578125" style="404" customWidth="1"/>
    <col min="15182" max="15182" width="17.42578125" style="404" customWidth="1"/>
    <col min="15183" max="15183" width="23.42578125" style="404" customWidth="1"/>
    <col min="15184" max="15184" width="17.140625" style="404" customWidth="1"/>
    <col min="15185" max="15185" width="24.42578125" style="404" customWidth="1"/>
    <col min="15186" max="15186" width="15.42578125" style="404" customWidth="1"/>
    <col min="15187" max="15187" width="25.42578125" style="404" customWidth="1"/>
    <col min="15188" max="15188" width="21.5703125" style="404" customWidth="1"/>
    <col min="15189" max="15189" width="24.140625" style="404" customWidth="1"/>
    <col min="15190" max="15190" width="19.140625" style="404" customWidth="1"/>
    <col min="15191" max="15191" width="15.42578125" style="404" customWidth="1"/>
    <col min="15192" max="15193" width="17.42578125" style="404" customWidth="1"/>
    <col min="15194" max="15194" width="21.42578125" style="404" customWidth="1"/>
    <col min="15195" max="15195" width="14.42578125" style="404" customWidth="1"/>
    <col min="15196" max="15197" width="24.140625" style="404" customWidth="1"/>
    <col min="15198" max="15198" width="14.140625" style="404" customWidth="1"/>
    <col min="15199" max="15199" width="19.42578125" style="404" customWidth="1"/>
    <col min="15200" max="15200" width="14.5703125" style="404" customWidth="1"/>
    <col min="15201" max="15201" width="18" style="404" customWidth="1"/>
    <col min="15202" max="15202" width="27" style="404" bestFit="1" customWidth="1"/>
    <col min="15203" max="15203" width="22.42578125" style="404" bestFit="1" customWidth="1"/>
    <col min="15204" max="15204" width="22.140625" style="404" bestFit="1" customWidth="1"/>
    <col min="15205" max="15205" width="16.42578125" style="404" bestFit="1" customWidth="1"/>
    <col min="15206" max="15206" width="27.42578125" style="404" bestFit="1" customWidth="1"/>
    <col min="15207" max="15207" width="21.42578125" style="404" bestFit="1" customWidth="1"/>
    <col min="15208" max="15208" width="23.42578125" style="404" bestFit="1" customWidth="1"/>
    <col min="15209" max="15209" width="20.42578125" style="404" bestFit="1" customWidth="1"/>
    <col min="15210" max="15210" width="17.140625" style="404" bestFit="1" customWidth="1"/>
    <col min="15211" max="15211" width="16.42578125" style="404" customWidth="1"/>
    <col min="15212" max="15212" width="23.42578125" style="404" bestFit="1" customWidth="1"/>
    <col min="15213" max="15213" width="17.42578125" style="404" bestFit="1" customWidth="1"/>
    <col min="15214" max="15225" width="0" style="404" hidden="1" customWidth="1"/>
    <col min="15226" max="15226" width="8.140625" style="404" bestFit="1" customWidth="1"/>
    <col min="15227" max="15360" width="8" style="404"/>
    <col min="15361" max="15361" width="8.85546875" style="404" customWidth="1"/>
    <col min="15362" max="15362" width="10.140625" style="404" customWidth="1"/>
    <col min="15363" max="15363" width="39.42578125" style="404" bestFit="1" customWidth="1"/>
    <col min="15364" max="15365" width="19.42578125" style="404" bestFit="1" customWidth="1"/>
    <col min="15366" max="15366" width="18.5703125" style="404" customWidth="1"/>
    <col min="15367" max="15367" width="16" style="404" customWidth="1"/>
    <col min="15368" max="15368" width="12.85546875" style="404" customWidth="1"/>
    <col min="15369" max="15369" width="17" style="404" bestFit="1" customWidth="1"/>
    <col min="15370" max="15370" width="25.140625" style="404" bestFit="1" customWidth="1"/>
    <col min="15371" max="15371" width="20.42578125" style="404" customWidth="1"/>
    <col min="15372" max="15372" width="18.42578125" style="404" customWidth="1"/>
    <col min="15373" max="15373" width="27.42578125" style="404" customWidth="1"/>
    <col min="15374" max="15374" width="23.42578125" style="404" customWidth="1"/>
    <col min="15375" max="15375" width="15.5703125" style="404" customWidth="1"/>
    <col min="15376" max="15376" width="20.42578125" style="404" customWidth="1"/>
    <col min="15377" max="15377" width="18.42578125" style="404" customWidth="1"/>
    <col min="15378" max="15378" width="15.140625" style="404" customWidth="1"/>
    <col min="15379" max="15379" width="26.85546875" style="404" customWidth="1"/>
    <col min="15380" max="15380" width="16.42578125" style="404" customWidth="1"/>
    <col min="15381" max="15381" width="13.85546875" style="404" customWidth="1"/>
    <col min="15382" max="15382" width="17" style="404" customWidth="1"/>
    <col min="15383" max="15383" width="14.42578125" style="404" customWidth="1"/>
    <col min="15384" max="15384" width="18.42578125" style="404" customWidth="1"/>
    <col min="15385" max="15385" width="22.42578125" style="404" customWidth="1"/>
    <col min="15386" max="15386" width="16.42578125" style="404" customWidth="1"/>
    <col min="15387" max="15387" width="23.42578125" style="404" customWidth="1"/>
    <col min="15388" max="15388" width="20.42578125" style="404" customWidth="1"/>
    <col min="15389" max="15389" width="30.42578125" style="404" customWidth="1"/>
    <col min="15390" max="15392" width="16.42578125" style="404" customWidth="1"/>
    <col min="15393" max="15393" width="15.5703125" style="404" customWidth="1"/>
    <col min="15394" max="15394" width="24.85546875" style="404" customWidth="1"/>
    <col min="15395" max="15395" width="19.5703125" style="404" customWidth="1"/>
    <col min="15396" max="15396" width="16.42578125" style="404" customWidth="1"/>
    <col min="15397" max="15397" width="21.85546875" style="404" customWidth="1"/>
    <col min="15398" max="15398" width="22.42578125" style="404" customWidth="1"/>
    <col min="15399" max="15399" width="22.5703125" style="404" customWidth="1"/>
    <col min="15400" max="15400" width="26.42578125" style="404" customWidth="1"/>
    <col min="15401" max="15401" width="22.42578125" style="404" customWidth="1"/>
    <col min="15402" max="15402" width="31.140625" style="404" customWidth="1"/>
    <col min="15403" max="15403" width="30.42578125" style="404" customWidth="1"/>
    <col min="15404" max="15407" width="22.85546875" style="404" customWidth="1"/>
    <col min="15408" max="15408" width="25.42578125" style="404" customWidth="1"/>
    <col min="15409" max="15409" width="22.42578125" style="404" customWidth="1"/>
    <col min="15410" max="15410" width="14.140625" style="404" customWidth="1"/>
    <col min="15411" max="15411" width="15.42578125" style="404" customWidth="1"/>
    <col min="15412" max="15412" width="17" style="404" customWidth="1"/>
    <col min="15413" max="15413" width="19.42578125" style="404" customWidth="1"/>
    <col min="15414" max="15414" width="18.42578125" style="404" customWidth="1"/>
    <col min="15415" max="15415" width="19" style="404" customWidth="1"/>
    <col min="15416" max="15416" width="16.42578125" style="404" customWidth="1"/>
    <col min="15417" max="15417" width="17" style="404" customWidth="1"/>
    <col min="15418" max="15418" width="15.140625" style="404" bestFit="1" customWidth="1"/>
    <col min="15419" max="15419" width="17.140625" style="404" bestFit="1" customWidth="1"/>
    <col min="15420" max="15420" width="15.42578125" style="404" customWidth="1"/>
    <col min="15421" max="15421" width="17.42578125" style="404" customWidth="1"/>
    <col min="15422" max="15422" width="19.42578125" style="404" customWidth="1"/>
    <col min="15423" max="15424" width="20.42578125" style="404" customWidth="1"/>
    <col min="15425" max="15425" width="22.140625" style="404" customWidth="1"/>
    <col min="15426" max="15426" width="12.42578125" style="404" customWidth="1"/>
    <col min="15427" max="15427" width="12.5703125" style="404" customWidth="1"/>
    <col min="15428" max="15428" width="17.42578125" style="404" customWidth="1"/>
    <col min="15429" max="15429" width="17.42578125" style="404" bestFit="1" customWidth="1"/>
    <col min="15430" max="15430" width="19.42578125" style="404" customWidth="1"/>
    <col min="15431" max="15431" width="18.42578125" style="404" customWidth="1"/>
    <col min="15432" max="15432" width="20.42578125" style="404" customWidth="1"/>
    <col min="15433" max="15433" width="18" style="404" customWidth="1"/>
    <col min="15434" max="15434" width="19.140625" style="404" customWidth="1"/>
    <col min="15435" max="15435" width="22.85546875" style="404" customWidth="1"/>
    <col min="15436" max="15436" width="25.42578125" style="404" customWidth="1"/>
    <col min="15437" max="15437" width="22.42578125" style="404" customWidth="1"/>
    <col min="15438" max="15438" width="17.42578125" style="404" customWidth="1"/>
    <col min="15439" max="15439" width="23.42578125" style="404" customWidth="1"/>
    <col min="15440" max="15440" width="17.140625" style="404" customWidth="1"/>
    <col min="15441" max="15441" width="24.42578125" style="404" customWidth="1"/>
    <col min="15442" max="15442" width="15.42578125" style="404" customWidth="1"/>
    <col min="15443" max="15443" width="25.42578125" style="404" customWidth="1"/>
    <col min="15444" max="15444" width="21.5703125" style="404" customWidth="1"/>
    <col min="15445" max="15445" width="24.140625" style="404" customWidth="1"/>
    <col min="15446" max="15446" width="19.140625" style="404" customWidth="1"/>
    <col min="15447" max="15447" width="15.42578125" style="404" customWidth="1"/>
    <col min="15448" max="15449" width="17.42578125" style="404" customWidth="1"/>
    <col min="15450" max="15450" width="21.42578125" style="404" customWidth="1"/>
    <col min="15451" max="15451" width="14.42578125" style="404" customWidth="1"/>
    <col min="15452" max="15453" width="24.140625" style="404" customWidth="1"/>
    <col min="15454" max="15454" width="14.140625" style="404" customWidth="1"/>
    <col min="15455" max="15455" width="19.42578125" style="404" customWidth="1"/>
    <col min="15456" max="15456" width="14.5703125" style="404" customWidth="1"/>
    <col min="15457" max="15457" width="18" style="404" customWidth="1"/>
    <col min="15458" max="15458" width="27" style="404" bestFit="1" customWidth="1"/>
    <col min="15459" max="15459" width="22.42578125" style="404" bestFit="1" customWidth="1"/>
    <col min="15460" max="15460" width="22.140625" style="404" bestFit="1" customWidth="1"/>
    <col min="15461" max="15461" width="16.42578125" style="404" bestFit="1" customWidth="1"/>
    <col min="15462" max="15462" width="27.42578125" style="404" bestFit="1" customWidth="1"/>
    <col min="15463" max="15463" width="21.42578125" style="404" bestFit="1" customWidth="1"/>
    <col min="15464" max="15464" width="23.42578125" style="404" bestFit="1" customWidth="1"/>
    <col min="15465" max="15465" width="20.42578125" style="404" bestFit="1" customWidth="1"/>
    <col min="15466" max="15466" width="17.140625" style="404" bestFit="1" customWidth="1"/>
    <col min="15467" max="15467" width="16.42578125" style="404" customWidth="1"/>
    <col min="15468" max="15468" width="23.42578125" style="404" bestFit="1" customWidth="1"/>
    <col min="15469" max="15469" width="17.42578125" style="404" bestFit="1" customWidth="1"/>
    <col min="15470" max="15481" width="0" style="404" hidden="1" customWidth="1"/>
    <col min="15482" max="15482" width="8.140625" style="404" bestFit="1" customWidth="1"/>
    <col min="15483" max="15616" width="8" style="404"/>
    <col min="15617" max="15617" width="8.85546875" style="404" customWidth="1"/>
    <col min="15618" max="15618" width="10.140625" style="404" customWidth="1"/>
    <col min="15619" max="15619" width="39.42578125" style="404" bestFit="1" customWidth="1"/>
    <col min="15620" max="15621" width="19.42578125" style="404" bestFit="1" customWidth="1"/>
    <col min="15622" max="15622" width="18.5703125" style="404" customWidth="1"/>
    <col min="15623" max="15623" width="16" style="404" customWidth="1"/>
    <col min="15624" max="15624" width="12.85546875" style="404" customWidth="1"/>
    <col min="15625" max="15625" width="17" style="404" bestFit="1" customWidth="1"/>
    <col min="15626" max="15626" width="25.140625" style="404" bestFit="1" customWidth="1"/>
    <col min="15627" max="15627" width="20.42578125" style="404" customWidth="1"/>
    <col min="15628" max="15628" width="18.42578125" style="404" customWidth="1"/>
    <col min="15629" max="15629" width="27.42578125" style="404" customWidth="1"/>
    <col min="15630" max="15630" width="23.42578125" style="404" customWidth="1"/>
    <col min="15631" max="15631" width="15.5703125" style="404" customWidth="1"/>
    <col min="15632" max="15632" width="20.42578125" style="404" customWidth="1"/>
    <col min="15633" max="15633" width="18.42578125" style="404" customWidth="1"/>
    <col min="15634" max="15634" width="15.140625" style="404" customWidth="1"/>
    <col min="15635" max="15635" width="26.85546875" style="404" customWidth="1"/>
    <col min="15636" max="15636" width="16.42578125" style="404" customWidth="1"/>
    <col min="15637" max="15637" width="13.85546875" style="404" customWidth="1"/>
    <col min="15638" max="15638" width="17" style="404" customWidth="1"/>
    <col min="15639" max="15639" width="14.42578125" style="404" customWidth="1"/>
    <col min="15640" max="15640" width="18.42578125" style="404" customWidth="1"/>
    <col min="15641" max="15641" width="22.42578125" style="404" customWidth="1"/>
    <col min="15642" max="15642" width="16.42578125" style="404" customWidth="1"/>
    <col min="15643" max="15643" width="23.42578125" style="404" customWidth="1"/>
    <col min="15644" max="15644" width="20.42578125" style="404" customWidth="1"/>
    <col min="15645" max="15645" width="30.42578125" style="404" customWidth="1"/>
    <col min="15646" max="15648" width="16.42578125" style="404" customWidth="1"/>
    <col min="15649" max="15649" width="15.5703125" style="404" customWidth="1"/>
    <col min="15650" max="15650" width="24.85546875" style="404" customWidth="1"/>
    <col min="15651" max="15651" width="19.5703125" style="404" customWidth="1"/>
    <col min="15652" max="15652" width="16.42578125" style="404" customWidth="1"/>
    <col min="15653" max="15653" width="21.85546875" style="404" customWidth="1"/>
    <col min="15654" max="15654" width="22.42578125" style="404" customWidth="1"/>
    <col min="15655" max="15655" width="22.5703125" style="404" customWidth="1"/>
    <col min="15656" max="15656" width="26.42578125" style="404" customWidth="1"/>
    <col min="15657" max="15657" width="22.42578125" style="404" customWidth="1"/>
    <col min="15658" max="15658" width="31.140625" style="404" customWidth="1"/>
    <col min="15659" max="15659" width="30.42578125" style="404" customWidth="1"/>
    <col min="15660" max="15663" width="22.85546875" style="404" customWidth="1"/>
    <col min="15664" max="15664" width="25.42578125" style="404" customWidth="1"/>
    <col min="15665" max="15665" width="22.42578125" style="404" customWidth="1"/>
    <col min="15666" max="15666" width="14.140625" style="404" customWidth="1"/>
    <col min="15667" max="15667" width="15.42578125" style="404" customWidth="1"/>
    <col min="15668" max="15668" width="17" style="404" customWidth="1"/>
    <col min="15669" max="15669" width="19.42578125" style="404" customWidth="1"/>
    <col min="15670" max="15670" width="18.42578125" style="404" customWidth="1"/>
    <col min="15671" max="15671" width="19" style="404" customWidth="1"/>
    <col min="15672" max="15672" width="16.42578125" style="404" customWidth="1"/>
    <col min="15673" max="15673" width="17" style="404" customWidth="1"/>
    <col min="15674" max="15674" width="15.140625" style="404" bestFit="1" customWidth="1"/>
    <col min="15675" max="15675" width="17.140625" style="404" bestFit="1" customWidth="1"/>
    <col min="15676" max="15676" width="15.42578125" style="404" customWidth="1"/>
    <col min="15677" max="15677" width="17.42578125" style="404" customWidth="1"/>
    <col min="15678" max="15678" width="19.42578125" style="404" customWidth="1"/>
    <col min="15679" max="15680" width="20.42578125" style="404" customWidth="1"/>
    <col min="15681" max="15681" width="22.140625" style="404" customWidth="1"/>
    <col min="15682" max="15682" width="12.42578125" style="404" customWidth="1"/>
    <col min="15683" max="15683" width="12.5703125" style="404" customWidth="1"/>
    <col min="15684" max="15684" width="17.42578125" style="404" customWidth="1"/>
    <col min="15685" max="15685" width="17.42578125" style="404" bestFit="1" customWidth="1"/>
    <col min="15686" max="15686" width="19.42578125" style="404" customWidth="1"/>
    <col min="15687" max="15687" width="18.42578125" style="404" customWidth="1"/>
    <col min="15688" max="15688" width="20.42578125" style="404" customWidth="1"/>
    <col min="15689" max="15689" width="18" style="404" customWidth="1"/>
    <col min="15690" max="15690" width="19.140625" style="404" customWidth="1"/>
    <col min="15691" max="15691" width="22.85546875" style="404" customWidth="1"/>
    <col min="15692" max="15692" width="25.42578125" style="404" customWidth="1"/>
    <col min="15693" max="15693" width="22.42578125" style="404" customWidth="1"/>
    <col min="15694" max="15694" width="17.42578125" style="404" customWidth="1"/>
    <col min="15695" max="15695" width="23.42578125" style="404" customWidth="1"/>
    <col min="15696" max="15696" width="17.140625" style="404" customWidth="1"/>
    <col min="15697" max="15697" width="24.42578125" style="404" customWidth="1"/>
    <col min="15698" max="15698" width="15.42578125" style="404" customWidth="1"/>
    <col min="15699" max="15699" width="25.42578125" style="404" customWidth="1"/>
    <col min="15700" max="15700" width="21.5703125" style="404" customWidth="1"/>
    <col min="15701" max="15701" width="24.140625" style="404" customWidth="1"/>
    <col min="15702" max="15702" width="19.140625" style="404" customWidth="1"/>
    <col min="15703" max="15703" width="15.42578125" style="404" customWidth="1"/>
    <col min="15704" max="15705" width="17.42578125" style="404" customWidth="1"/>
    <col min="15706" max="15706" width="21.42578125" style="404" customWidth="1"/>
    <col min="15707" max="15707" width="14.42578125" style="404" customWidth="1"/>
    <col min="15708" max="15709" width="24.140625" style="404" customWidth="1"/>
    <col min="15710" max="15710" width="14.140625" style="404" customWidth="1"/>
    <col min="15711" max="15711" width="19.42578125" style="404" customWidth="1"/>
    <col min="15712" max="15712" width="14.5703125" style="404" customWidth="1"/>
    <col min="15713" max="15713" width="18" style="404" customWidth="1"/>
    <col min="15714" max="15714" width="27" style="404" bestFit="1" customWidth="1"/>
    <col min="15715" max="15715" width="22.42578125" style="404" bestFit="1" customWidth="1"/>
    <col min="15716" max="15716" width="22.140625" style="404" bestFit="1" customWidth="1"/>
    <col min="15717" max="15717" width="16.42578125" style="404" bestFit="1" customWidth="1"/>
    <col min="15718" max="15718" width="27.42578125" style="404" bestFit="1" customWidth="1"/>
    <col min="15719" max="15719" width="21.42578125" style="404" bestFit="1" customWidth="1"/>
    <col min="15720" max="15720" width="23.42578125" style="404" bestFit="1" customWidth="1"/>
    <col min="15721" max="15721" width="20.42578125" style="404" bestFit="1" customWidth="1"/>
    <col min="15722" max="15722" width="17.140625" style="404" bestFit="1" customWidth="1"/>
    <col min="15723" max="15723" width="16.42578125" style="404" customWidth="1"/>
    <col min="15724" max="15724" width="23.42578125" style="404" bestFit="1" customWidth="1"/>
    <col min="15725" max="15725" width="17.42578125" style="404" bestFit="1" customWidth="1"/>
    <col min="15726" max="15737" width="0" style="404" hidden="1" customWidth="1"/>
    <col min="15738" max="15738" width="8.140625" style="404" bestFit="1" customWidth="1"/>
    <col min="15739" max="15872" width="8" style="404"/>
    <col min="15873" max="15873" width="8.85546875" style="404" customWidth="1"/>
    <col min="15874" max="15874" width="10.140625" style="404" customWidth="1"/>
    <col min="15875" max="15875" width="39.42578125" style="404" bestFit="1" customWidth="1"/>
    <col min="15876" max="15877" width="19.42578125" style="404" bestFit="1" customWidth="1"/>
    <col min="15878" max="15878" width="18.5703125" style="404" customWidth="1"/>
    <col min="15879" max="15879" width="16" style="404" customWidth="1"/>
    <col min="15880" max="15880" width="12.85546875" style="404" customWidth="1"/>
    <col min="15881" max="15881" width="17" style="404" bestFit="1" customWidth="1"/>
    <col min="15882" max="15882" width="25.140625" style="404" bestFit="1" customWidth="1"/>
    <col min="15883" max="15883" width="20.42578125" style="404" customWidth="1"/>
    <col min="15884" max="15884" width="18.42578125" style="404" customWidth="1"/>
    <col min="15885" max="15885" width="27.42578125" style="404" customWidth="1"/>
    <col min="15886" max="15886" width="23.42578125" style="404" customWidth="1"/>
    <col min="15887" max="15887" width="15.5703125" style="404" customWidth="1"/>
    <col min="15888" max="15888" width="20.42578125" style="404" customWidth="1"/>
    <col min="15889" max="15889" width="18.42578125" style="404" customWidth="1"/>
    <col min="15890" max="15890" width="15.140625" style="404" customWidth="1"/>
    <col min="15891" max="15891" width="26.85546875" style="404" customWidth="1"/>
    <col min="15892" max="15892" width="16.42578125" style="404" customWidth="1"/>
    <col min="15893" max="15893" width="13.85546875" style="404" customWidth="1"/>
    <col min="15894" max="15894" width="17" style="404" customWidth="1"/>
    <col min="15895" max="15895" width="14.42578125" style="404" customWidth="1"/>
    <col min="15896" max="15896" width="18.42578125" style="404" customWidth="1"/>
    <col min="15897" max="15897" width="22.42578125" style="404" customWidth="1"/>
    <col min="15898" max="15898" width="16.42578125" style="404" customWidth="1"/>
    <col min="15899" max="15899" width="23.42578125" style="404" customWidth="1"/>
    <col min="15900" max="15900" width="20.42578125" style="404" customWidth="1"/>
    <col min="15901" max="15901" width="30.42578125" style="404" customWidth="1"/>
    <col min="15902" max="15904" width="16.42578125" style="404" customWidth="1"/>
    <col min="15905" max="15905" width="15.5703125" style="404" customWidth="1"/>
    <col min="15906" max="15906" width="24.85546875" style="404" customWidth="1"/>
    <col min="15907" max="15907" width="19.5703125" style="404" customWidth="1"/>
    <col min="15908" max="15908" width="16.42578125" style="404" customWidth="1"/>
    <col min="15909" max="15909" width="21.85546875" style="404" customWidth="1"/>
    <col min="15910" max="15910" width="22.42578125" style="404" customWidth="1"/>
    <col min="15911" max="15911" width="22.5703125" style="404" customWidth="1"/>
    <col min="15912" max="15912" width="26.42578125" style="404" customWidth="1"/>
    <col min="15913" max="15913" width="22.42578125" style="404" customWidth="1"/>
    <col min="15914" max="15914" width="31.140625" style="404" customWidth="1"/>
    <col min="15915" max="15915" width="30.42578125" style="404" customWidth="1"/>
    <col min="15916" max="15919" width="22.85546875" style="404" customWidth="1"/>
    <col min="15920" max="15920" width="25.42578125" style="404" customWidth="1"/>
    <col min="15921" max="15921" width="22.42578125" style="404" customWidth="1"/>
    <col min="15922" max="15922" width="14.140625" style="404" customWidth="1"/>
    <col min="15923" max="15923" width="15.42578125" style="404" customWidth="1"/>
    <col min="15924" max="15924" width="17" style="404" customWidth="1"/>
    <col min="15925" max="15925" width="19.42578125" style="404" customWidth="1"/>
    <col min="15926" max="15926" width="18.42578125" style="404" customWidth="1"/>
    <col min="15927" max="15927" width="19" style="404" customWidth="1"/>
    <col min="15928" max="15928" width="16.42578125" style="404" customWidth="1"/>
    <col min="15929" max="15929" width="17" style="404" customWidth="1"/>
    <col min="15930" max="15930" width="15.140625" style="404" bestFit="1" customWidth="1"/>
    <col min="15931" max="15931" width="17.140625" style="404" bestFit="1" customWidth="1"/>
    <col min="15932" max="15932" width="15.42578125" style="404" customWidth="1"/>
    <col min="15933" max="15933" width="17.42578125" style="404" customWidth="1"/>
    <col min="15934" max="15934" width="19.42578125" style="404" customWidth="1"/>
    <col min="15935" max="15936" width="20.42578125" style="404" customWidth="1"/>
    <col min="15937" max="15937" width="22.140625" style="404" customWidth="1"/>
    <col min="15938" max="15938" width="12.42578125" style="404" customWidth="1"/>
    <col min="15939" max="15939" width="12.5703125" style="404" customWidth="1"/>
    <col min="15940" max="15940" width="17.42578125" style="404" customWidth="1"/>
    <col min="15941" max="15941" width="17.42578125" style="404" bestFit="1" customWidth="1"/>
    <col min="15942" max="15942" width="19.42578125" style="404" customWidth="1"/>
    <col min="15943" max="15943" width="18.42578125" style="404" customWidth="1"/>
    <col min="15944" max="15944" width="20.42578125" style="404" customWidth="1"/>
    <col min="15945" max="15945" width="18" style="404" customWidth="1"/>
    <col min="15946" max="15946" width="19.140625" style="404" customWidth="1"/>
    <col min="15947" max="15947" width="22.85546875" style="404" customWidth="1"/>
    <col min="15948" max="15948" width="25.42578125" style="404" customWidth="1"/>
    <col min="15949" max="15949" width="22.42578125" style="404" customWidth="1"/>
    <col min="15950" max="15950" width="17.42578125" style="404" customWidth="1"/>
    <col min="15951" max="15951" width="23.42578125" style="404" customWidth="1"/>
    <col min="15952" max="15952" width="17.140625" style="404" customWidth="1"/>
    <col min="15953" max="15953" width="24.42578125" style="404" customWidth="1"/>
    <col min="15954" max="15954" width="15.42578125" style="404" customWidth="1"/>
    <col min="15955" max="15955" width="25.42578125" style="404" customWidth="1"/>
    <col min="15956" max="15956" width="21.5703125" style="404" customWidth="1"/>
    <col min="15957" max="15957" width="24.140625" style="404" customWidth="1"/>
    <col min="15958" max="15958" width="19.140625" style="404" customWidth="1"/>
    <col min="15959" max="15959" width="15.42578125" style="404" customWidth="1"/>
    <col min="15960" max="15961" width="17.42578125" style="404" customWidth="1"/>
    <col min="15962" max="15962" width="21.42578125" style="404" customWidth="1"/>
    <col min="15963" max="15963" width="14.42578125" style="404" customWidth="1"/>
    <col min="15964" max="15965" width="24.140625" style="404" customWidth="1"/>
    <col min="15966" max="15966" width="14.140625" style="404" customWidth="1"/>
    <col min="15967" max="15967" width="19.42578125" style="404" customWidth="1"/>
    <col min="15968" max="15968" width="14.5703125" style="404" customWidth="1"/>
    <col min="15969" max="15969" width="18" style="404" customWidth="1"/>
    <col min="15970" max="15970" width="27" style="404" bestFit="1" customWidth="1"/>
    <col min="15971" max="15971" width="22.42578125" style="404" bestFit="1" customWidth="1"/>
    <col min="15972" max="15972" width="22.140625" style="404" bestFit="1" customWidth="1"/>
    <col min="15973" max="15973" width="16.42578125" style="404" bestFit="1" customWidth="1"/>
    <col min="15974" max="15974" width="27.42578125" style="404" bestFit="1" customWidth="1"/>
    <col min="15975" max="15975" width="21.42578125" style="404" bestFit="1" customWidth="1"/>
    <col min="15976" max="15976" width="23.42578125" style="404" bestFit="1" customWidth="1"/>
    <col min="15977" max="15977" width="20.42578125" style="404" bestFit="1" customWidth="1"/>
    <col min="15978" max="15978" width="17.140625" style="404" bestFit="1" customWidth="1"/>
    <col min="15979" max="15979" width="16.42578125" style="404" customWidth="1"/>
    <col min="15980" max="15980" width="23.42578125" style="404" bestFit="1" customWidth="1"/>
    <col min="15981" max="15981" width="17.42578125" style="404" bestFit="1" customWidth="1"/>
    <col min="15982" max="15993" width="0" style="404" hidden="1" customWidth="1"/>
    <col min="15994" max="15994" width="8.140625" style="404" bestFit="1" customWidth="1"/>
    <col min="15995" max="16128" width="8" style="404"/>
    <col min="16129" max="16129" width="8.85546875" style="404" customWidth="1"/>
    <col min="16130" max="16130" width="10.140625" style="404" customWidth="1"/>
    <col min="16131" max="16131" width="39.42578125" style="404" bestFit="1" customWidth="1"/>
    <col min="16132" max="16133" width="19.42578125" style="404" bestFit="1" customWidth="1"/>
    <col min="16134" max="16134" width="18.5703125" style="404" customWidth="1"/>
    <col min="16135" max="16135" width="16" style="404" customWidth="1"/>
    <col min="16136" max="16136" width="12.85546875" style="404" customWidth="1"/>
    <col min="16137" max="16137" width="17" style="404" bestFit="1" customWidth="1"/>
    <col min="16138" max="16138" width="25.140625" style="404" bestFit="1" customWidth="1"/>
    <col min="16139" max="16139" width="20.42578125" style="404" customWidth="1"/>
    <col min="16140" max="16140" width="18.42578125" style="404" customWidth="1"/>
    <col min="16141" max="16141" width="27.42578125" style="404" customWidth="1"/>
    <col min="16142" max="16142" width="23.42578125" style="404" customWidth="1"/>
    <col min="16143" max="16143" width="15.5703125" style="404" customWidth="1"/>
    <col min="16144" max="16144" width="20.42578125" style="404" customWidth="1"/>
    <col min="16145" max="16145" width="18.42578125" style="404" customWidth="1"/>
    <col min="16146" max="16146" width="15.140625" style="404" customWidth="1"/>
    <col min="16147" max="16147" width="26.85546875" style="404" customWidth="1"/>
    <col min="16148" max="16148" width="16.42578125" style="404" customWidth="1"/>
    <col min="16149" max="16149" width="13.85546875" style="404" customWidth="1"/>
    <col min="16150" max="16150" width="17" style="404" customWidth="1"/>
    <col min="16151" max="16151" width="14.42578125" style="404" customWidth="1"/>
    <col min="16152" max="16152" width="18.42578125" style="404" customWidth="1"/>
    <col min="16153" max="16153" width="22.42578125" style="404" customWidth="1"/>
    <col min="16154" max="16154" width="16.42578125" style="404" customWidth="1"/>
    <col min="16155" max="16155" width="23.42578125" style="404" customWidth="1"/>
    <col min="16156" max="16156" width="20.42578125" style="404" customWidth="1"/>
    <col min="16157" max="16157" width="30.42578125" style="404" customWidth="1"/>
    <col min="16158" max="16160" width="16.42578125" style="404" customWidth="1"/>
    <col min="16161" max="16161" width="15.5703125" style="404" customWidth="1"/>
    <col min="16162" max="16162" width="24.85546875" style="404" customWidth="1"/>
    <col min="16163" max="16163" width="19.5703125" style="404" customWidth="1"/>
    <col min="16164" max="16164" width="16.42578125" style="404" customWidth="1"/>
    <col min="16165" max="16165" width="21.85546875" style="404" customWidth="1"/>
    <col min="16166" max="16166" width="22.42578125" style="404" customWidth="1"/>
    <col min="16167" max="16167" width="22.5703125" style="404" customWidth="1"/>
    <col min="16168" max="16168" width="26.42578125" style="404" customWidth="1"/>
    <col min="16169" max="16169" width="22.42578125" style="404" customWidth="1"/>
    <col min="16170" max="16170" width="31.140625" style="404" customWidth="1"/>
    <col min="16171" max="16171" width="30.42578125" style="404" customWidth="1"/>
    <col min="16172" max="16175" width="22.85546875" style="404" customWidth="1"/>
    <col min="16176" max="16176" width="25.42578125" style="404" customWidth="1"/>
    <col min="16177" max="16177" width="22.42578125" style="404" customWidth="1"/>
    <col min="16178" max="16178" width="14.140625" style="404" customWidth="1"/>
    <col min="16179" max="16179" width="15.42578125" style="404" customWidth="1"/>
    <col min="16180" max="16180" width="17" style="404" customWidth="1"/>
    <col min="16181" max="16181" width="19.42578125" style="404" customWidth="1"/>
    <col min="16182" max="16182" width="18.42578125" style="404" customWidth="1"/>
    <col min="16183" max="16183" width="19" style="404" customWidth="1"/>
    <col min="16184" max="16184" width="16.42578125" style="404" customWidth="1"/>
    <col min="16185" max="16185" width="17" style="404" customWidth="1"/>
    <col min="16186" max="16186" width="15.140625" style="404" bestFit="1" customWidth="1"/>
    <col min="16187" max="16187" width="17.140625" style="404" bestFit="1" customWidth="1"/>
    <col min="16188" max="16188" width="15.42578125" style="404" customWidth="1"/>
    <col min="16189" max="16189" width="17.42578125" style="404" customWidth="1"/>
    <col min="16190" max="16190" width="19.42578125" style="404" customWidth="1"/>
    <col min="16191" max="16192" width="20.42578125" style="404" customWidth="1"/>
    <col min="16193" max="16193" width="22.140625" style="404" customWidth="1"/>
    <col min="16194" max="16194" width="12.42578125" style="404" customWidth="1"/>
    <col min="16195" max="16195" width="12.5703125" style="404" customWidth="1"/>
    <col min="16196" max="16196" width="17.42578125" style="404" customWidth="1"/>
    <col min="16197" max="16197" width="17.42578125" style="404" bestFit="1" customWidth="1"/>
    <col min="16198" max="16198" width="19.42578125" style="404" customWidth="1"/>
    <col min="16199" max="16199" width="18.42578125" style="404" customWidth="1"/>
    <col min="16200" max="16200" width="20.42578125" style="404" customWidth="1"/>
    <col min="16201" max="16201" width="18" style="404" customWidth="1"/>
    <col min="16202" max="16202" width="19.140625" style="404" customWidth="1"/>
    <col min="16203" max="16203" width="22.85546875" style="404" customWidth="1"/>
    <col min="16204" max="16204" width="25.42578125" style="404" customWidth="1"/>
    <col min="16205" max="16205" width="22.42578125" style="404" customWidth="1"/>
    <col min="16206" max="16206" width="17.42578125" style="404" customWidth="1"/>
    <col min="16207" max="16207" width="23.42578125" style="404" customWidth="1"/>
    <col min="16208" max="16208" width="17.140625" style="404" customWidth="1"/>
    <col min="16209" max="16209" width="24.42578125" style="404" customWidth="1"/>
    <col min="16210" max="16210" width="15.42578125" style="404" customWidth="1"/>
    <col min="16211" max="16211" width="25.42578125" style="404" customWidth="1"/>
    <col min="16212" max="16212" width="21.5703125" style="404" customWidth="1"/>
    <col min="16213" max="16213" width="24.140625" style="404" customWidth="1"/>
    <col min="16214" max="16214" width="19.140625" style="404" customWidth="1"/>
    <col min="16215" max="16215" width="15.42578125" style="404" customWidth="1"/>
    <col min="16216" max="16217" width="17.42578125" style="404" customWidth="1"/>
    <col min="16218" max="16218" width="21.42578125" style="404" customWidth="1"/>
    <col min="16219" max="16219" width="14.42578125" style="404" customWidth="1"/>
    <col min="16220" max="16221" width="24.140625" style="404" customWidth="1"/>
    <col min="16222" max="16222" width="14.140625" style="404" customWidth="1"/>
    <col min="16223" max="16223" width="19.42578125" style="404" customWidth="1"/>
    <col min="16224" max="16224" width="14.5703125" style="404" customWidth="1"/>
    <col min="16225" max="16225" width="18" style="404" customWidth="1"/>
    <col min="16226" max="16226" width="27" style="404" bestFit="1" customWidth="1"/>
    <col min="16227" max="16227" width="22.42578125" style="404" bestFit="1" customWidth="1"/>
    <col min="16228" max="16228" width="22.140625" style="404" bestFit="1" customWidth="1"/>
    <col min="16229" max="16229" width="16.42578125" style="404" bestFit="1" customWidth="1"/>
    <col min="16230" max="16230" width="27.42578125" style="404" bestFit="1" customWidth="1"/>
    <col min="16231" max="16231" width="21.42578125" style="404" bestFit="1" customWidth="1"/>
    <col min="16232" max="16232" width="23.42578125" style="404" bestFit="1" customWidth="1"/>
    <col min="16233" max="16233" width="20.42578125" style="404" bestFit="1" customWidth="1"/>
    <col min="16234" max="16234" width="17.140625" style="404" bestFit="1" customWidth="1"/>
    <col min="16235" max="16235" width="16.42578125" style="404" customWidth="1"/>
    <col min="16236" max="16236" width="23.42578125" style="404" bestFit="1" customWidth="1"/>
    <col min="16237" max="16237" width="17.42578125" style="404" bestFit="1" customWidth="1"/>
    <col min="16238" max="16249" width="0" style="404" hidden="1" customWidth="1"/>
    <col min="16250" max="16250" width="8.140625" style="404" bestFit="1" customWidth="1"/>
    <col min="16251" max="16384" width="8" style="404"/>
  </cols>
  <sheetData>
    <row r="1" spans="1:122" ht="21" hidden="1" customHeight="1" x14ac:dyDescent="0.2">
      <c r="C1" s="636"/>
      <c r="D1" s="637"/>
      <c r="E1" s="637"/>
      <c r="F1" s="638" t="s">
        <v>683</v>
      </c>
      <c r="G1" s="638"/>
      <c r="H1" s="638"/>
      <c r="I1" s="638"/>
      <c r="J1" s="638"/>
      <c r="K1" s="638" t="s">
        <v>684</v>
      </c>
      <c r="L1" s="638" t="s">
        <v>685</v>
      </c>
      <c r="M1" s="638" t="s">
        <v>686</v>
      </c>
      <c r="N1" s="638"/>
      <c r="O1" s="638"/>
      <c r="P1" s="638" t="s">
        <v>708</v>
      </c>
      <c r="Q1" s="638"/>
      <c r="R1" s="638"/>
      <c r="S1" s="638" t="s">
        <v>687</v>
      </c>
      <c r="T1" s="638" t="s">
        <v>687</v>
      </c>
      <c r="U1" s="638"/>
      <c r="V1" s="638"/>
      <c r="W1" s="638"/>
      <c r="X1" s="638" t="s">
        <v>688</v>
      </c>
      <c r="Y1" s="638"/>
      <c r="Z1" s="638"/>
      <c r="AA1" s="638"/>
      <c r="AB1" s="638"/>
      <c r="AC1" s="638"/>
      <c r="AD1" s="638"/>
      <c r="AE1" s="638"/>
      <c r="AF1" s="638"/>
      <c r="AG1" s="638"/>
      <c r="AH1" s="638" t="s">
        <v>689</v>
      </c>
      <c r="AI1" s="638"/>
      <c r="AJ1" s="638"/>
      <c r="AK1" s="638" t="s">
        <v>690</v>
      </c>
      <c r="AL1" s="638" t="s">
        <v>691</v>
      </c>
      <c r="AM1" s="638"/>
      <c r="AN1" s="638" t="s">
        <v>692</v>
      </c>
      <c r="AO1" s="638" t="s">
        <v>692</v>
      </c>
      <c r="AP1" s="638"/>
      <c r="AQ1" s="638" t="s">
        <v>693</v>
      </c>
      <c r="AR1" s="638"/>
      <c r="AS1" s="638"/>
      <c r="AT1" s="638"/>
      <c r="AU1" s="638"/>
      <c r="AV1" s="638"/>
      <c r="AW1" s="638"/>
      <c r="AX1" s="638"/>
      <c r="AY1" s="638"/>
      <c r="AZ1" s="638"/>
      <c r="BA1" s="638"/>
      <c r="BB1" s="638"/>
      <c r="BC1" s="638"/>
      <c r="BD1" s="638"/>
      <c r="BE1" s="638"/>
      <c r="BF1" s="638"/>
      <c r="BG1" s="638"/>
      <c r="BH1" s="638" t="s">
        <v>694</v>
      </c>
      <c r="BI1" s="638" t="s">
        <v>39</v>
      </c>
      <c r="BJ1" s="638" t="s">
        <v>695</v>
      </c>
      <c r="BK1" s="638" t="s">
        <v>695</v>
      </c>
      <c r="BL1" s="638" t="s">
        <v>695</v>
      </c>
      <c r="BM1" s="638" t="s">
        <v>696</v>
      </c>
      <c r="BN1" s="638" t="s">
        <v>50</v>
      </c>
      <c r="BO1" s="638" t="s">
        <v>697</v>
      </c>
      <c r="BP1" s="638" t="s">
        <v>698</v>
      </c>
      <c r="BQ1" s="638" t="s">
        <v>699</v>
      </c>
      <c r="BR1" s="638"/>
      <c r="BS1" s="638"/>
      <c r="BT1" s="638" t="s">
        <v>700</v>
      </c>
      <c r="BU1" s="638"/>
      <c r="BV1" s="638"/>
      <c r="BW1" s="638"/>
      <c r="BX1" s="638"/>
      <c r="BY1" s="638"/>
      <c r="BZ1" s="638"/>
      <c r="CA1" s="638"/>
      <c r="CB1" s="638"/>
      <c r="CC1" s="638"/>
      <c r="CD1" s="638"/>
      <c r="CE1" s="638"/>
      <c r="CF1" s="638"/>
      <c r="CG1" s="638"/>
      <c r="CH1" s="638"/>
      <c r="CI1" s="638"/>
      <c r="CJ1" s="638"/>
      <c r="CK1" s="638"/>
      <c r="CL1" s="638"/>
      <c r="CM1" s="638"/>
      <c r="CN1" s="638"/>
      <c r="CO1" s="638"/>
      <c r="CP1" s="638"/>
      <c r="CQ1" s="638"/>
      <c r="CR1" s="638"/>
      <c r="CS1" s="638" t="s">
        <v>701</v>
      </c>
      <c r="CT1" s="638"/>
      <c r="CU1" s="638"/>
      <c r="CV1" s="638"/>
      <c r="CW1" s="638"/>
      <c r="CX1" s="638"/>
      <c r="CY1" s="638"/>
      <c r="CZ1" s="638"/>
      <c r="DA1" s="638"/>
      <c r="DB1" s="638"/>
      <c r="DC1" s="638"/>
      <c r="DD1" s="638" t="s">
        <v>702</v>
      </c>
      <c r="DE1" s="638"/>
      <c r="DF1" s="639"/>
    </row>
    <row r="2" spans="1:122" ht="21" hidden="1" customHeight="1" x14ac:dyDescent="0.2">
      <c r="C2" s="636"/>
      <c r="D2" s="637"/>
      <c r="E2" s="637"/>
      <c r="F2" s="640">
        <v>146061763873</v>
      </c>
      <c r="G2" s="640"/>
      <c r="H2" s="640"/>
      <c r="I2" s="640"/>
      <c r="J2" s="640"/>
      <c r="K2" s="640">
        <v>696176795595</v>
      </c>
      <c r="L2" s="640">
        <v>1085623835217</v>
      </c>
      <c r="M2" s="640">
        <v>6189565588</v>
      </c>
      <c r="N2" s="640"/>
      <c r="O2" s="640"/>
      <c r="P2" s="640">
        <v>897814856268</v>
      </c>
      <c r="Q2" s="640"/>
      <c r="R2" s="640"/>
      <c r="S2" s="640">
        <v>7843473671</v>
      </c>
      <c r="T2" s="640">
        <v>7843473671</v>
      </c>
      <c r="U2" s="640"/>
      <c r="V2" s="640"/>
      <c r="W2" s="640"/>
      <c r="X2" s="641">
        <v>122258034618.2001</v>
      </c>
      <c r="Y2" s="641"/>
      <c r="Z2" s="641"/>
      <c r="AA2" s="641"/>
      <c r="AB2" s="641"/>
      <c r="AC2" s="641"/>
      <c r="AD2" s="641"/>
      <c r="AE2" s="641"/>
      <c r="AF2" s="641"/>
      <c r="AG2" s="641"/>
      <c r="AH2" s="641">
        <v>4206214756</v>
      </c>
      <c r="AI2" s="641"/>
      <c r="AJ2" s="641"/>
      <c r="AK2" s="640">
        <v>3738354260</v>
      </c>
      <c r="AL2" s="640">
        <v>3854274049</v>
      </c>
      <c r="AM2" s="640"/>
      <c r="AN2" s="641">
        <v>0</v>
      </c>
      <c r="AO2" s="641">
        <v>0</v>
      </c>
      <c r="AP2" s="641"/>
      <c r="AQ2" s="641">
        <v>0</v>
      </c>
      <c r="AR2" s="640"/>
      <c r="AS2" s="640"/>
      <c r="AT2" s="640"/>
      <c r="AU2" s="640"/>
      <c r="AV2" s="640"/>
      <c r="AW2" s="640"/>
      <c r="AX2" s="640"/>
      <c r="AY2" s="640"/>
      <c r="AZ2" s="640"/>
      <c r="BA2" s="640"/>
      <c r="BB2" s="640"/>
      <c r="BC2" s="640"/>
      <c r="BD2" s="640"/>
      <c r="BE2" s="640"/>
      <c r="BF2" s="640"/>
      <c r="BG2" s="640"/>
      <c r="BH2" s="640">
        <v>0</v>
      </c>
      <c r="BI2" s="640">
        <v>0</v>
      </c>
      <c r="BJ2" s="640">
        <v>0</v>
      </c>
      <c r="BK2" s="640">
        <v>0</v>
      </c>
      <c r="BL2" s="640">
        <v>0</v>
      </c>
      <c r="BM2" s="640">
        <v>0</v>
      </c>
      <c r="BN2" s="640">
        <v>0</v>
      </c>
      <c r="BO2" s="640">
        <v>0</v>
      </c>
      <c r="BP2" s="640">
        <v>0</v>
      </c>
      <c r="BQ2" s="640">
        <v>0</v>
      </c>
      <c r="BR2" s="640"/>
      <c r="BS2" s="640"/>
      <c r="BT2" s="640">
        <v>23541017883</v>
      </c>
      <c r="BU2" s="640"/>
      <c r="BV2" s="640"/>
      <c r="BW2" s="640"/>
      <c r="BX2" s="640"/>
      <c r="BY2" s="640"/>
      <c r="BZ2" s="640"/>
      <c r="CA2" s="640"/>
      <c r="CB2" s="640"/>
      <c r="CC2" s="640"/>
      <c r="CD2" s="640"/>
      <c r="CE2" s="640"/>
      <c r="CF2" s="640"/>
      <c r="CG2" s="640"/>
      <c r="CH2" s="640"/>
      <c r="CI2" s="640"/>
      <c r="CJ2" s="640"/>
      <c r="CK2" s="640"/>
      <c r="CL2" s="640"/>
      <c r="CM2" s="640"/>
      <c r="CN2" s="640"/>
      <c r="CO2" s="640"/>
      <c r="CP2" s="640"/>
      <c r="CQ2" s="640"/>
      <c r="CR2" s="640"/>
      <c r="CS2" s="640">
        <v>7450842054</v>
      </c>
      <c r="CT2" s="640"/>
      <c r="CU2" s="640"/>
      <c r="CV2" s="640"/>
      <c r="CW2" s="640"/>
      <c r="CX2" s="640"/>
      <c r="CY2" s="640"/>
      <c r="CZ2" s="640"/>
      <c r="DA2" s="640"/>
      <c r="DB2" s="640"/>
      <c r="DC2" s="640"/>
      <c r="DD2" s="641">
        <v>0</v>
      </c>
      <c r="DE2" s="641"/>
      <c r="DF2" s="642"/>
    </row>
    <row r="3" spans="1:122" ht="21" hidden="1" customHeight="1" x14ac:dyDescent="0.2">
      <c r="C3" s="643"/>
      <c r="D3" s="644"/>
      <c r="E3" s="644"/>
      <c r="F3" s="645">
        <v>0</v>
      </c>
      <c r="G3" s="645"/>
      <c r="H3" s="645"/>
      <c r="I3" s="645"/>
      <c r="J3" s="645"/>
      <c r="K3" s="645">
        <v>0</v>
      </c>
      <c r="L3" s="645">
        <v>0</v>
      </c>
      <c r="M3" s="645">
        <v>0</v>
      </c>
      <c r="N3" s="645"/>
      <c r="O3" s="645"/>
      <c r="P3" s="645">
        <v>0</v>
      </c>
      <c r="Q3" s="645"/>
      <c r="R3" s="645"/>
      <c r="S3" s="645">
        <v>0</v>
      </c>
      <c r="T3" s="645">
        <v>0</v>
      </c>
      <c r="U3" s="645"/>
      <c r="V3" s="645"/>
      <c r="W3" s="645"/>
      <c r="X3" s="646">
        <v>0</v>
      </c>
      <c r="Y3" s="646"/>
      <c r="Z3" s="646"/>
      <c r="AA3" s="646"/>
      <c r="AB3" s="646"/>
      <c r="AC3" s="646"/>
      <c r="AD3" s="646"/>
      <c r="AE3" s="646"/>
      <c r="AF3" s="646"/>
      <c r="AG3" s="646"/>
      <c r="AH3" s="646">
        <v>0</v>
      </c>
      <c r="AI3" s="646"/>
      <c r="AJ3" s="646"/>
      <c r="AK3" s="645">
        <v>0</v>
      </c>
      <c r="AL3" s="645">
        <v>0</v>
      </c>
      <c r="AM3" s="645"/>
      <c r="AN3" s="646">
        <v>-283542299159</v>
      </c>
      <c r="AO3" s="646">
        <v>-283542299159</v>
      </c>
      <c r="AP3" s="646"/>
      <c r="AQ3" s="646">
        <v>-1984940580150</v>
      </c>
      <c r="AR3" s="645"/>
      <c r="AS3" s="645"/>
      <c r="AT3" s="645"/>
      <c r="AU3" s="645"/>
      <c r="AV3" s="645"/>
      <c r="AW3" s="645"/>
      <c r="AX3" s="645"/>
      <c r="AY3" s="645"/>
      <c r="AZ3" s="645"/>
      <c r="BA3" s="645"/>
      <c r="BB3" s="645"/>
      <c r="BC3" s="645"/>
      <c r="BD3" s="645"/>
      <c r="BE3" s="645"/>
      <c r="BF3" s="645"/>
      <c r="BG3" s="645"/>
      <c r="BH3" s="645">
        <v>-195967152</v>
      </c>
      <c r="BI3" s="645">
        <v>-135000043320</v>
      </c>
      <c r="BJ3" s="645">
        <v>-43698630137</v>
      </c>
      <c r="BK3" s="645">
        <v>-43698630137</v>
      </c>
      <c r="BL3" s="645">
        <v>-43698630137</v>
      </c>
      <c r="BM3" s="645">
        <v>-51030832648</v>
      </c>
      <c r="BN3" s="645">
        <v>-50000000000</v>
      </c>
      <c r="BO3" s="645">
        <v>-5000000000</v>
      </c>
      <c r="BP3" s="645">
        <v>-26386619115</v>
      </c>
      <c r="BQ3" s="645">
        <v>0</v>
      </c>
      <c r="BR3" s="645"/>
      <c r="BS3" s="645"/>
      <c r="BT3" s="646"/>
      <c r="BU3" s="646"/>
      <c r="BV3" s="646"/>
      <c r="BW3" s="646"/>
      <c r="BX3" s="646"/>
      <c r="BY3" s="646"/>
      <c r="BZ3" s="646"/>
      <c r="CA3" s="646"/>
      <c r="CB3" s="646"/>
      <c r="CC3" s="646"/>
      <c r="CD3" s="646"/>
      <c r="CE3" s="646"/>
      <c r="CF3" s="646"/>
      <c r="CG3" s="646"/>
      <c r="CH3" s="646"/>
      <c r="CI3" s="646"/>
      <c r="CJ3" s="646"/>
      <c r="CK3" s="646"/>
      <c r="CL3" s="646"/>
      <c r="CM3" s="646"/>
      <c r="CN3" s="645"/>
      <c r="CO3" s="645"/>
      <c r="CP3" s="645"/>
      <c r="CQ3" s="645"/>
      <c r="CR3" s="645"/>
      <c r="CS3" s="645">
        <v>0</v>
      </c>
      <c r="CT3" s="645"/>
      <c r="CU3" s="645"/>
      <c r="CV3" s="645"/>
      <c r="CW3" s="645"/>
      <c r="CX3" s="645"/>
      <c r="CY3" s="645"/>
      <c r="CZ3" s="645"/>
      <c r="DA3" s="645"/>
      <c r="DB3" s="645"/>
      <c r="DC3" s="645"/>
      <c r="DD3" s="645">
        <v>0</v>
      </c>
      <c r="DE3" s="645"/>
      <c r="DF3" s="647"/>
    </row>
    <row r="4" spans="1:122" ht="15.6" customHeight="1" thickBot="1" x14ac:dyDescent="0.25">
      <c r="C4" s="648" t="s">
        <v>703</v>
      </c>
      <c r="D4" s="648"/>
      <c r="E4" s="648"/>
      <c r="F4" s="648"/>
      <c r="G4" s="648"/>
      <c r="H4" s="648"/>
      <c r="I4" s="648"/>
      <c r="J4" s="648"/>
      <c r="K4" s="648"/>
      <c r="L4" s="648"/>
      <c r="M4" s="648"/>
      <c r="N4" s="648"/>
      <c r="O4" s="648"/>
      <c r="P4" s="648"/>
      <c r="Q4" s="648"/>
      <c r="R4" s="648"/>
      <c r="S4" s="648"/>
      <c r="T4" s="648"/>
      <c r="U4" s="648"/>
      <c r="V4" s="648"/>
      <c r="W4" s="648"/>
      <c r="X4" s="648"/>
      <c r="Y4" s="648"/>
      <c r="Z4" s="648"/>
      <c r="AA4" s="648"/>
      <c r="AB4" s="648"/>
      <c r="AC4" s="648"/>
      <c r="AD4" s="648"/>
      <c r="AE4" s="648"/>
      <c r="AF4" s="648"/>
      <c r="AG4" s="648"/>
      <c r="AH4" s="648"/>
      <c r="AI4" s="648"/>
      <c r="AJ4" s="648"/>
      <c r="AK4" s="648"/>
      <c r="AL4" s="648"/>
      <c r="AM4" s="648"/>
      <c r="AN4" s="648"/>
      <c r="AO4" s="648"/>
      <c r="AP4" s="648"/>
      <c r="AQ4" s="648"/>
      <c r="AR4" s="648"/>
      <c r="AS4" s="648"/>
      <c r="AT4" s="648"/>
      <c r="AU4" s="648"/>
      <c r="AV4" s="648"/>
      <c r="AW4" s="648"/>
      <c r="AX4" s="648"/>
      <c r="AY4" s="648"/>
      <c r="AZ4" s="648"/>
      <c r="BA4" s="648"/>
      <c r="BB4" s="648"/>
      <c r="BC4" s="648"/>
      <c r="BD4" s="648"/>
      <c r="BE4" s="648"/>
      <c r="BF4" s="648"/>
      <c r="BG4" s="648"/>
      <c r="BH4" s="648"/>
      <c r="BI4" s="648"/>
      <c r="BJ4" s="648"/>
      <c r="BK4" s="648"/>
      <c r="BL4" s="648"/>
      <c r="BM4" s="648"/>
      <c r="BN4" s="648"/>
      <c r="BO4" s="648"/>
      <c r="BP4" s="648"/>
      <c r="BQ4" s="648"/>
      <c r="BR4" s="648"/>
      <c r="BS4" s="648"/>
      <c r="BT4" s="648"/>
      <c r="BU4" s="648"/>
      <c r="BV4" s="648"/>
      <c r="BW4" s="648"/>
      <c r="BX4" s="648"/>
      <c r="BY4" s="648"/>
      <c r="BZ4" s="648"/>
      <c r="CA4" s="648"/>
      <c r="CB4" s="648"/>
      <c r="CC4" s="648"/>
      <c r="CD4" s="648"/>
      <c r="CE4" s="648"/>
      <c r="CF4" s="648"/>
      <c r="CG4" s="648"/>
      <c r="CH4" s="648"/>
      <c r="CI4" s="648"/>
      <c r="CJ4" s="648"/>
      <c r="CK4" s="648"/>
      <c r="CL4" s="648"/>
      <c r="CM4" s="648"/>
      <c r="CN4" s="648"/>
      <c r="CO4" s="648"/>
      <c r="CP4" s="648"/>
      <c r="CQ4" s="648"/>
      <c r="CR4" s="648"/>
      <c r="CS4" s="648"/>
      <c r="CT4" s="648"/>
      <c r="CU4" s="648"/>
      <c r="CV4" s="648"/>
      <c r="CW4" s="648"/>
      <c r="CX4" s="648"/>
      <c r="CY4" s="648"/>
      <c r="CZ4" s="648"/>
      <c r="DA4" s="648"/>
      <c r="DB4" s="648"/>
      <c r="DC4" s="648"/>
      <c r="DD4" s="648"/>
      <c r="DE4" s="404"/>
      <c r="DF4" s="404"/>
    </row>
    <row r="5" spans="1:122" s="465" customFormat="1" ht="18.600000000000001" customHeight="1" thickBot="1" x14ac:dyDescent="0.3">
      <c r="A5" s="398"/>
      <c r="B5" s="398"/>
      <c r="C5" s="649" t="s">
        <v>704</v>
      </c>
      <c r="D5" s="650" t="s">
        <v>705</v>
      </c>
      <c r="E5" s="650"/>
      <c r="F5" s="651" t="s">
        <v>683</v>
      </c>
      <c r="G5" s="652"/>
      <c r="H5" s="652"/>
      <c r="I5" s="653"/>
      <c r="J5" s="654" t="s">
        <v>706</v>
      </c>
      <c r="K5" s="655" t="s">
        <v>707</v>
      </c>
      <c r="L5" s="656"/>
      <c r="M5" s="657" t="s">
        <v>686</v>
      </c>
      <c r="N5" s="658"/>
      <c r="O5" s="659"/>
      <c r="P5" s="2100" t="s">
        <v>708</v>
      </c>
      <c r="Q5" s="2101"/>
      <c r="R5" s="2102"/>
      <c r="S5" s="660" t="s">
        <v>687</v>
      </c>
      <c r="T5" s="660" t="s">
        <v>687</v>
      </c>
      <c r="U5" s="661"/>
      <c r="V5" s="661"/>
      <c r="W5" s="662"/>
      <c r="X5" s="663" t="s">
        <v>688</v>
      </c>
      <c r="Y5" s="664"/>
      <c r="Z5" s="664"/>
      <c r="AA5" s="664"/>
      <c r="AB5" s="664"/>
      <c r="AC5" s="664"/>
      <c r="AD5" s="664"/>
      <c r="AE5" s="664"/>
      <c r="AF5" s="664"/>
      <c r="AG5" s="664"/>
      <c r="AH5" s="2103" t="s">
        <v>689</v>
      </c>
      <c r="AI5" s="2104"/>
      <c r="AJ5" s="2105"/>
      <c r="AK5" s="665" t="s">
        <v>690</v>
      </c>
      <c r="AL5" s="666" t="s">
        <v>691</v>
      </c>
      <c r="AM5" s="667"/>
      <c r="AN5" s="2106" t="s">
        <v>709</v>
      </c>
      <c r="AO5" s="2107"/>
      <c r="AP5" s="2107"/>
      <c r="AQ5" s="2108"/>
      <c r="AR5" s="668" t="s">
        <v>710</v>
      </c>
      <c r="AS5" s="668" t="s">
        <v>710</v>
      </c>
      <c r="AT5" s="668" t="s">
        <v>710</v>
      </c>
      <c r="AU5" s="668" t="s">
        <v>710</v>
      </c>
      <c r="AV5" s="668" t="s">
        <v>710</v>
      </c>
      <c r="AW5" s="668" t="s">
        <v>710</v>
      </c>
      <c r="AX5" s="669"/>
      <c r="AY5" s="669"/>
      <c r="AZ5" s="669"/>
      <c r="BA5" s="669"/>
      <c r="BB5" s="669"/>
      <c r="BC5" s="669"/>
      <c r="BD5" s="669"/>
      <c r="BE5" s="669"/>
      <c r="BF5" s="670"/>
      <c r="BG5" s="671"/>
      <c r="BH5" s="672" t="s">
        <v>694</v>
      </c>
      <c r="BI5" s="673" t="s">
        <v>39</v>
      </c>
      <c r="BJ5" s="2109" t="s">
        <v>695</v>
      </c>
      <c r="BK5" s="2110"/>
      <c r="BL5" s="2111"/>
      <c r="BM5" s="674" t="s">
        <v>711</v>
      </c>
      <c r="BN5" s="675" t="s">
        <v>50</v>
      </c>
      <c r="BO5" s="676" t="s">
        <v>697</v>
      </c>
      <c r="BP5" s="677" t="s">
        <v>698</v>
      </c>
      <c r="BQ5" s="678" t="s">
        <v>699</v>
      </c>
      <c r="BR5" s="679" t="s">
        <v>109</v>
      </c>
      <c r="BS5" s="680" t="s">
        <v>78</v>
      </c>
      <c r="BT5" s="681" t="s">
        <v>712</v>
      </c>
      <c r="BU5" s="682"/>
      <c r="BV5" s="682"/>
      <c r="BW5" s="682"/>
      <c r="BX5" s="682"/>
      <c r="BY5" s="682"/>
      <c r="BZ5" s="682"/>
      <c r="CA5" s="682"/>
      <c r="CB5" s="683"/>
      <c r="CC5" s="684" t="s">
        <v>713</v>
      </c>
      <c r="CD5" s="685" t="s">
        <v>714</v>
      </c>
      <c r="CE5" s="685"/>
      <c r="CF5" s="685"/>
      <c r="CG5" s="685"/>
      <c r="CH5" s="685"/>
      <c r="CI5" s="685"/>
      <c r="CJ5" s="685"/>
      <c r="CK5" s="685"/>
      <c r="CL5" s="685"/>
      <c r="CM5" s="686"/>
      <c r="CN5" s="687" t="s">
        <v>702</v>
      </c>
      <c r="CO5" s="688"/>
      <c r="CP5" s="688"/>
      <c r="CQ5" s="688"/>
      <c r="CR5" s="689"/>
      <c r="CS5" s="690" t="s">
        <v>701</v>
      </c>
      <c r="CT5" s="676"/>
      <c r="CU5" s="691" t="s">
        <v>715</v>
      </c>
      <c r="CV5" s="692"/>
      <c r="CW5" s="692"/>
      <c r="CX5" s="692"/>
      <c r="CY5" s="692"/>
      <c r="CZ5" s="692"/>
      <c r="DA5" s="692"/>
      <c r="DB5" s="692"/>
      <c r="DC5" s="693"/>
      <c r="DD5" s="694" t="s">
        <v>110</v>
      </c>
      <c r="DE5" s="695"/>
      <c r="DF5" s="696"/>
    </row>
    <row r="6" spans="1:122" s="465" customFormat="1" ht="18" customHeight="1" thickBot="1" x14ac:dyDescent="0.3">
      <c r="A6" s="398"/>
      <c r="B6" s="398"/>
      <c r="C6" s="649"/>
      <c r="D6" s="697"/>
      <c r="E6" s="697"/>
      <c r="F6" s="698">
        <v>101</v>
      </c>
      <c r="G6" s="698">
        <v>102</v>
      </c>
      <c r="H6" s="698">
        <v>103</v>
      </c>
      <c r="I6" s="698">
        <v>104</v>
      </c>
      <c r="J6" s="699">
        <v>110</v>
      </c>
      <c r="K6" s="700">
        <v>120</v>
      </c>
      <c r="L6" s="700">
        <v>121</v>
      </c>
      <c r="M6" s="676">
        <v>140</v>
      </c>
      <c r="N6" s="676">
        <v>141</v>
      </c>
      <c r="O6" s="676">
        <v>142</v>
      </c>
      <c r="P6" s="665">
        <v>150</v>
      </c>
      <c r="Q6" s="665">
        <v>151</v>
      </c>
      <c r="R6" s="665">
        <v>152</v>
      </c>
      <c r="S6" s="701">
        <v>160</v>
      </c>
      <c r="T6" s="701">
        <v>160</v>
      </c>
      <c r="U6" s="701">
        <v>161</v>
      </c>
      <c r="V6" s="701">
        <v>161</v>
      </c>
      <c r="W6" s="701">
        <v>162</v>
      </c>
      <c r="X6" s="702">
        <v>200</v>
      </c>
      <c r="Y6" s="702">
        <v>203</v>
      </c>
      <c r="Z6" s="702">
        <v>201</v>
      </c>
      <c r="AA6" s="702">
        <v>202</v>
      </c>
      <c r="AB6" s="702">
        <v>204</v>
      </c>
      <c r="AC6" s="702">
        <v>204</v>
      </c>
      <c r="AD6" s="702">
        <v>204</v>
      </c>
      <c r="AE6" s="702">
        <v>204</v>
      </c>
      <c r="AF6" s="702">
        <v>205</v>
      </c>
      <c r="AG6" s="702">
        <v>206</v>
      </c>
      <c r="AH6" s="703">
        <v>250</v>
      </c>
      <c r="AI6" s="703">
        <v>251</v>
      </c>
      <c r="AJ6" s="703">
        <v>252</v>
      </c>
      <c r="AK6" s="665">
        <v>260</v>
      </c>
      <c r="AL6" s="680">
        <v>270</v>
      </c>
      <c r="AM6" s="680">
        <v>271</v>
      </c>
      <c r="AN6" s="704">
        <v>300</v>
      </c>
      <c r="AO6" s="704">
        <v>300</v>
      </c>
      <c r="AP6" s="704">
        <v>301</v>
      </c>
      <c r="AQ6" s="704">
        <v>302</v>
      </c>
      <c r="AR6" s="705">
        <v>333</v>
      </c>
      <c r="AS6" s="705">
        <v>334</v>
      </c>
      <c r="AT6" s="705">
        <v>335</v>
      </c>
      <c r="AU6" s="705">
        <v>336</v>
      </c>
      <c r="AV6" s="705">
        <v>337</v>
      </c>
      <c r="AW6" s="705">
        <v>338</v>
      </c>
      <c r="AX6" s="705">
        <v>339</v>
      </c>
      <c r="AY6" s="705">
        <v>3316</v>
      </c>
      <c r="AZ6" s="705">
        <v>3310</v>
      </c>
      <c r="BA6" s="705">
        <v>3311</v>
      </c>
      <c r="BB6" s="705">
        <v>3312</v>
      </c>
      <c r="BC6" s="705">
        <v>3313</v>
      </c>
      <c r="BD6" s="705">
        <v>3314</v>
      </c>
      <c r="BE6" s="705">
        <v>3317</v>
      </c>
      <c r="BF6" s="705">
        <v>3315</v>
      </c>
      <c r="BG6" s="706">
        <v>337</v>
      </c>
      <c r="BH6" s="672">
        <v>350</v>
      </c>
      <c r="BI6" s="673">
        <v>360</v>
      </c>
      <c r="BJ6" s="676">
        <v>380</v>
      </c>
      <c r="BK6" s="676">
        <v>380</v>
      </c>
      <c r="BL6" s="676">
        <v>380</v>
      </c>
      <c r="BM6" s="674">
        <v>420</v>
      </c>
      <c r="BN6" s="675">
        <v>450</v>
      </c>
      <c r="BO6" s="676">
        <v>460</v>
      </c>
      <c r="BP6" s="677">
        <v>470</v>
      </c>
      <c r="BQ6" s="678">
        <v>480</v>
      </c>
      <c r="BR6" s="679">
        <v>500</v>
      </c>
      <c r="BS6" s="680">
        <v>600</v>
      </c>
      <c r="BT6" s="707">
        <v>700</v>
      </c>
      <c r="BU6" s="707">
        <v>701</v>
      </c>
      <c r="BV6" s="707">
        <v>701</v>
      </c>
      <c r="BW6" s="707">
        <v>702</v>
      </c>
      <c r="BX6" s="707">
        <v>703</v>
      </c>
      <c r="BY6" s="707">
        <v>704</v>
      </c>
      <c r="BZ6" s="707">
        <v>705</v>
      </c>
      <c r="CA6" s="707">
        <v>705</v>
      </c>
      <c r="CB6" s="708">
        <v>717</v>
      </c>
      <c r="CC6" s="709">
        <v>730</v>
      </c>
      <c r="CD6" s="710">
        <v>710</v>
      </c>
      <c r="CE6" s="710">
        <v>711</v>
      </c>
      <c r="CF6" s="710">
        <v>712</v>
      </c>
      <c r="CG6" s="710">
        <v>713</v>
      </c>
      <c r="CH6" s="710">
        <v>714</v>
      </c>
      <c r="CI6" s="710">
        <v>715</v>
      </c>
      <c r="CJ6" s="710">
        <v>716</v>
      </c>
      <c r="CK6" s="710"/>
      <c r="CL6" s="710">
        <v>717</v>
      </c>
      <c r="CM6" s="710">
        <v>718</v>
      </c>
      <c r="CN6" s="711">
        <v>800</v>
      </c>
      <c r="CO6" s="711"/>
      <c r="CP6" s="711">
        <v>801</v>
      </c>
      <c r="CQ6" s="711">
        <v>802</v>
      </c>
      <c r="CR6" s="711">
        <v>803</v>
      </c>
      <c r="CS6" s="690">
        <v>740</v>
      </c>
      <c r="CT6" s="676">
        <v>351</v>
      </c>
      <c r="CU6" s="712">
        <v>850</v>
      </c>
      <c r="CV6" s="712"/>
      <c r="CW6" s="712">
        <v>851</v>
      </c>
      <c r="CX6" s="712">
        <v>852</v>
      </c>
      <c r="CY6" s="712">
        <v>853</v>
      </c>
      <c r="CZ6" s="712">
        <v>854</v>
      </c>
      <c r="DA6" s="712">
        <v>854</v>
      </c>
      <c r="DB6" s="712">
        <v>854</v>
      </c>
      <c r="DC6" s="713">
        <v>855</v>
      </c>
      <c r="DD6" s="714"/>
      <c r="DE6" s="695"/>
      <c r="DF6" s="696"/>
    </row>
    <row r="7" spans="1:122" s="465" customFormat="1" ht="43.5" customHeight="1" thickBot="1" x14ac:dyDescent="0.3">
      <c r="A7" s="398"/>
      <c r="B7" s="398"/>
      <c r="C7" s="649"/>
      <c r="D7" s="697"/>
      <c r="E7" s="697"/>
      <c r="F7" s="715" t="s">
        <v>716</v>
      </c>
      <c r="G7" s="715" t="s">
        <v>717</v>
      </c>
      <c r="H7" s="715" t="s">
        <v>718</v>
      </c>
      <c r="I7" s="715" t="s">
        <v>719</v>
      </c>
      <c r="J7" s="716" t="s">
        <v>706</v>
      </c>
      <c r="K7" s="700" t="s">
        <v>685</v>
      </c>
      <c r="L7" s="700" t="s">
        <v>720</v>
      </c>
      <c r="M7" s="676" t="s">
        <v>721</v>
      </c>
      <c r="N7" s="676" t="s">
        <v>722</v>
      </c>
      <c r="O7" s="676" t="s">
        <v>723</v>
      </c>
      <c r="P7" s="665" t="s">
        <v>708</v>
      </c>
      <c r="Q7" s="665" t="s">
        <v>724</v>
      </c>
      <c r="R7" s="665" t="s">
        <v>725</v>
      </c>
      <c r="S7" s="701" t="s">
        <v>726</v>
      </c>
      <c r="T7" s="701" t="s">
        <v>727</v>
      </c>
      <c r="U7" s="701" t="s">
        <v>728</v>
      </c>
      <c r="V7" s="701" t="s">
        <v>729</v>
      </c>
      <c r="W7" s="701" t="s">
        <v>255</v>
      </c>
      <c r="X7" s="702" t="s">
        <v>688</v>
      </c>
      <c r="Y7" s="702" t="s">
        <v>731</v>
      </c>
      <c r="Z7" s="702" t="s">
        <v>1139</v>
      </c>
      <c r="AA7" s="702" t="s">
        <v>1140</v>
      </c>
      <c r="AB7" s="702" t="s">
        <v>1141</v>
      </c>
      <c r="AC7" s="702" t="s">
        <v>1142</v>
      </c>
      <c r="AD7" s="702" t="s">
        <v>1143</v>
      </c>
      <c r="AE7" s="702" t="s">
        <v>737</v>
      </c>
      <c r="AF7" s="702" t="s">
        <v>1144</v>
      </c>
      <c r="AG7" s="702" t="s">
        <v>186</v>
      </c>
      <c r="AH7" s="703" t="s">
        <v>738</v>
      </c>
      <c r="AI7" s="703" t="s">
        <v>739</v>
      </c>
      <c r="AJ7" s="703" t="s">
        <v>740</v>
      </c>
      <c r="AK7" s="665" t="s">
        <v>690</v>
      </c>
      <c r="AL7" s="680" t="s">
        <v>741</v>
      </c>
      <c r="AM7" s="680" t="s">
        <v>742</v>
      </c>
      <c r="AN7" s="704" t="s">
        <v>744</v>
      </c>
      <c r="AO7" s="704" t="s">
        <v>745</v>
      </c>
      <c r="AP7" s="704" t="s">
        <v>746</v>
      </c>
      <c r="AQ7" s="704" t="s">
        <v>747</v>
      </c>
      <c r="AR7" s="717" t="s">
        <v>252</v>
      </c>
      <c r="AS7" s="705" t="s">
        <v>1145</v>
      </c>
      <c r="AT7" s="705" t="s">
        <v>750</v>
      </c>
      <c r="AU7" s="705" t="s">
        <v>751</v>
      </c>
      <c r="AV7" s="705" t="s">
        <v>752</v>
      </c>
      <c r="AW7" s="705" t="s">
        <v>753</v>
      </c>
      <c r="AX7" s="705" t="s">
        <v>754</v>
      </c>
      <c r="AY7" s="705" t="s">
        <v>755</v>
      </c>
      <c r="AZ7" s="705" t="s">
        <v>756</v>
      </c>
      <c r="BA7" s="705" t="s">
        <v>757</v>
      </c>
      <c r="BB7" s="705" t="s">
        <v>758</v>
      </c>
      <c r="BC7" s="705" t="s">
        <v>254</v>
      </c>
      <c r="BD7" s="705" t="s">
        <v>759</v>
      </c>
      <c r="BE7" s="705" t="s">
        <v>761</v>
      </c>
      <c r="BF7" s="705" t="s">
        <v>763</v>
      </c>
      <c r="BG7" s="706" t="s">
        <v>764</v>
      </c>
      <c r="BH7" s="672" t="s">
        <v>694</v>
      </c>
      <c r="BI7" s="673" t="s">
        <v>39</v>
      </c>
      <c r="BJ7" s="676" t="s">
        <v>695</v>
      </c>
      <c r="BK7" s="676" t="s">
        <v>765</v>
      </c>
      <c r="BL7" s="676" t="s">
        <v>766</v>
      </c>
      <c r="BM7" s="674" t="s">
        <v>711</v>
      </c>
      <c r="BN7" s="675" t="s">
        <v>50</v>
      </c>
      <c r="BO7" s="676" t="s">
        <v>697</v>
      </c>
      <c r="BP7" s="677" t="s">
        <v>698</v>
      </c>
      <c r="BQ7" s="678" t="s">
        <v>699</v>
      </c>
      <c r="BR7" s="679" t="s">
        <v>109</v>
      </c>
      <c r="BS7" s="680" t="s">
        <v>78</v>
      </c>
      <c r="BT7" s="673" t="s">
        <v>767</v>
      </c>
      <c r="BU7" s="673" t="s">
        <v>671</v>
      </c>
      <c r="BV7" s="673" t="s">
        <v>768</v>
      </c>
      <c r="BW7" s="673" t="s">
        <v>673</v>
      </c>
      <c r="BX7" s="673" t="s">
        <v>769</v>
      </c>
      <c r="BY7" s="673" t="s">
        <v>770</v>
      </c>
      <c r="BZ7" s="673" t="s">
        <v>674</v>
      </c>
      <c r="CA7" s="673" t="s">
        <v>771</v>
      </c>
      <c r="CB7" s="718" t="s">
        <v>772</v>
      </c>
      <c r="CC7" s="719" t="s">
        <v>773</v>
      </c>
      <c r="CD7" s="665" t="s">
        <v>114</v>
      </c>
      <c r="CE7" s="665" t="s">
        <v>774</v>
      </c>
      <c r="CF7" s="665" t="s">
        <v>775</v>
      </c>
      <c r="CG7" s="665" t="s">
        <v>675</v>
      </c>
      <c r="CH7" s="665" t="s">
        <v>676</v>
      </c>
      <c r="CI7" s="665" t="s">
        <v>776</v>
      </c>
      <c r="CJ7" s="665" t="s">
        <v>677</v>
      </c>
      <c r="CK7" s="665" t="s">
        <v>672</v>
      </c>
      <c r="CL7" s="665" t="s">
        <v>678</v>
      </c>
      <c r="CM7" s="665" t="s">
        <v>186</v>
      </c>
      <c r="CN7" s="720" t="s">
        <v>679</v>
      </c>
      <c r="CO7" s="720" t="s">
        <v>682</v>
      </c>
      <c r="CP7" s="720" t="s">
        <v>777</v>
      </c>
      <c r="CQ7" s="720" t="s">
        <v>778</v>
      </c>
      <c r="CR7" s="720" t="s">
        <v>186</v>
      </c>
      <c r="CS7" s="690" t="s">
        <v>701</v>
      </c>
      <c r="CT7" s="676" t="s">
        <v>779</v>
      </c>
      <c r="CU7" s="712" t="s">
        <v>782</v>
      </c>
      <c r="CV7" s="712" t="s">
        <v>783</v>
      </c>
      <c r="CW7" s="712" t="s">
        <v>784</v>
      </c>
      <c r="CX7" s="712" t="s">
        <v>785</v>
      </c>
      <c r="CY7" s="712" t="s">
        <v>786</v>
      </c>
      <c r="CZ7" s="712" t="s">
        <v>787</v>
      </c>
      <c r="DA7" s="712" t="s">
        <v>788</v>
      </c>
      <c r="DB7" s="712" t="s">
        <v>789</v>
      </c>
      <c r="DC7" s="713" t="s">
        <v>186</v>
      </c>
      <c r="DD7" s="714"/>
      <c r="DE7" s="695"/>
      <c r="DF7" s="696"/>
    </row>
    <row r="8" spans="1:122" s="465" customFormat="1" ht="28.15" customHeight="1" thickBot="1" x14ac:dyDescent="0.3">
      <c r="A8" s="398" t="s">
        <v>791</v>
      </c>
      <c r="B8" s="398" t="s">
        <v>791</v>
      </c>
      <c r="C8" s="649"/>
      <c r="D8" s="697" t="s">
        <v>792</v>
      </c>
      <c r="E8" s="697" t="s">
        <v>793</v>
      </c>
      <c r="F8" s="715"/>
      <c r="G8" s="715"/>
      <c r="H8" s="715"/>
      <c r="I8" s="715"/>
      <c r="J8" s="716"/>
      <c r="K8" s="700"/>
      <c r="L8" s="700"/>
      <c r="M8" s="676"/>
      <c r="N8" s="676"/>
      <c r="O8" s="676"/>
      <c r="P8" s="665"/>
      <c r="Q8" s="665"/>
      <c r="R8" s="665"/>
      <c r="S8" s="701"/>
      <c r="T8" s="701"/>
      <c r="U8" s="721">
        <v>160004</v>
      </c>
      <c r="V8" s="701" t="s">
        <v>794</v>
      </c>
      <c r="W8" s="701"/>
      <c r="X8" s="702"/>
      <c r="Y8" s="702" t="s">
        <v>795</v>
      </c>
      <c r="Z8" s="702" t="s">
        <v>796</v>
      </c>
      <c r="AA8" s="702" t="s">
        <v>797</v>
      </c>
      <c r="AB8" s="702"/>
      <c r="AC8" s="702"/>
      <c r="AD8" s="702"/>
      <c r="AE8" s="702"/>
      <c r="AF8" s="702"/>
      <c r="AG8" s="702"/>
      <c r="AH8" s="703"/>
      <c r="AI8" s="703" t="s">
        <v>798</v>
      </c>
      <c r="AJ8" s="703"/>
      <c r="AK8" s="665"/>
      <c r="AL8" s="680"/>
      <c r="AM8" s="680"/>
      <c r="AN8" s="704"/>
      <c r="AO8" s="704"/>
      <c r="AP8" s="704"/>
      <c r="AQ8" s="704"/>
      <c r="AR8" s="705" t="s">
        <v>255</v>
      </c>
      <c r="AS8" s="705" t="s">
        <v>799</v>
      </c>
      <c r="AT8" s="705"/>
      <c r="AU8" s="705"/>
      <c r="AV8" s="705"/>
      <c r="AW8" s="705"/>
      <c r="AX8" s="705"/>
      <c r="AY8" s="705"/>
      <c r="AZ8" s="705"/>
      <c r="BA8" s="705"/>
      <c r="BB8" s="705"/>
      <c r="BC8" s="705"/>
      <c r="BD8" s="705"/>
      <c r="BE8" s="705"/>
      <c r="BF8" s="705"/>
      <c r="BG8" s="706"/>
      <c r="BH8" s="672"/>
      <c r="BI8" s="673"/>
      <c r="BJ8" s="676"/>
      <c r="BK8" s="676"/>
      <c r="BL8" s="676"/>
      <c r="BM8" s="674"/>
      <c r="BN8" s="675"/>
      <c r="BO8" s="676"/>
      <c r="BP8" s="677"/>
      <c r="BQ8" s="678"/>
      <c r="BR8" s="679"/>
      <c r="BS8" s="680"/>
      <c r="BT8" s="707"/>
      <c r="BU8" s="707"/>
      <c r="BV8" s="707"/>
      <c r="BW8" s="707"/>
      <c r="BX8" s="707"/>
      <c r="BY8" s="707"/>
      <c r="BZ8" s="707"/>
      <c r="CA8" s="707"/>
      <c r="CB8" s="708"/>
      <c r="CC8" s="709"/>
      <c r="CD8" s="710"/>
      <c r="CE8" s="710"/>
      <c r="CF8" s="710"/>
      <c r="CG8" s="710"/>
      <c r="CH8" s="710"/>
      <c r="CI8" s="710"/>
      <c r="CJ8" s="710"/>
      <c r="CK8" s="710"/>
      <c r="CL8" s="710"/>
      <c r="CM8" s="710"/>
      <c r="CN8" s="711"/>
      <c r="CO8" s="711"/>
      <c r="CP8" s="711"/>
      <c r="CQ8" s="711"/>
      <c r="CR8" s="711"/>
      <c r="CS8" s="690"/>
      <c r="CT8" s="676"/>
      <c r="CU8" s="712"/>
      <c r="CV8" s="712"/>
      <c r="CW8" s="712"/>
      <c r="CX8" s="712"/>
      <c r="CY8" s="712"/>
      <c r="CZ8" s="712"/>
      <c r="DA8" s="712"/>
      <c r="DB8" s="712"/>
      <c r="DC8" s="713"/>
      <c r="DD8" s="714"/>
      <c r="DE8" s="695"/>
      <c r="DF8" s="696"/>
    </row>
    <row r="9" spans="1:122" x14ac:dyDescent="0.55000000000000004">
      <c r="A9" s="399" t="str">
        <f>LEFT(B9,2)</f>
        <v>10</v>
      </c>
      <c r="B9" s="399">
        <v>100001</v>
      </c>
      <c r="C9" s="722" t="s">
        <v>800</v>
      </c>
      <c r="D9" s="723">
        <v>117664150</v>
      </c>
      <c r="E9" s="723">
        <v>0</v>
      </c>
      <c r="F9" s="724"/>
      <c r="G9" s="724"/>
      <c r="H9" s="724">
        <f>D9-E9</f>
        <v>117664150</v>
      </c>
      <c r="I9" s="724"/>
      <c r="J9" s="724"/>
      <c r="K9" s="724"/>
      <c r="L9" s="724"/>
      <c r="M9" s="724"/>
      <c r="N9" s="724"/>
      <c r="O9" s="724"/>
      <c r="P9" s="724"/>
      <c r="Q9" s="724"/>
      <c r="R9" s="724"/>
      <c r="S9" s="725"/>
      <c r="T9" s="725"/>
      <c r="U9" s="725"/>
      <c r="V9" s="725"/>
      <c r="W9" s="725"/>
      <c r="X9" s="725"/>
      <c r="Y9" s="725"/>
      <c r="Z9" s="725"/>
      <c r="AA9" s="725"/>
      <c r="AB9" s="725"/>
      <c r="AC9" s="725"/>
      <c r="AD9" s="725"/>
      <c r="AE9" s="725"/>
      <c r="AF9" s="725"/>
      <c r="AG9" s="725"/>
      <c r="AH9" s="725"/>
      <c r="AI9" s="725"/>
      <c r="AJ9" s="725"/>
      <c r="AK9" s="725"/>
      <c r="AL9" s="725"/>
      <c r="AM9" s="725"/>
      <c r="AN9" s="725"/>
      <c r="AO9" s="725"/>
      <c r="AP9" s="725"/>
      <c r="AQ9" s="725"/>
      <c r="AR9" s="725"/>
      <c r="AS9" s="725"/>
      <c r="AT9" s="725"/>
      <c r="AU9" s="725"/>
      <c r="AV9" s="725"/>
      <c r="AW9" s="725"/>
      <c r="AX9" s="725"/>
      <c r="AY9" s="725"/>
      <c r="AZ9" s="725"/>
      <c r="BA9" s="725"/>
      <c r="BB9" s="725"/>
      <c r="BC9" s="725"/>
      <c r="BD9" s="725"/>
      <c r="BE9" s="725"/>
      <c r="BF9" s="725"/>
      <c r="BG9" s="725"/>
      <c r="BH9" s="725"/>
      <c r="BI9" s="725"/>
      <c r="BJ9" s="725"/>
      <c r="BK9" s="725"/>
      <c r="BL9" s="725"/>
      <c r="BM9" s="725"/>
      <c r="BN9" s="725"/>
      <c r="BO9" s="725"/>
      <c r="BP9" s="725"/>
      <c r="BQ9" s="725"/>
      <c r="BR9" s="725"/>
      <c r="BS9" s="725"/>
      <c r="BT9" s="725"/>
      <c r="BU9" s="725"/>
      <c r="BV9" s="725"/>
      <c r="BW9" s="725"/>
      <c r="BX9" s="725"/>
      <c r="BY9" s="725"/>
      <c r="BZ9" s="725"/>
      <c r="CA9" s="725"/>
      <c r="CB9" s="725"/>
      <c r="CC9" s="725"/>
      <c r="CD9" s="725"/>
      <c r="CE9" s="725"/>
      <c r="CF9" s="725"/>
      <c r="CG9" s="725"/>
      <c r="CH9" s="725"/>
      <c r="CI9" s="725"/>
      <c r="CJ9" s="725"/>
      <c r="CK9" s="725"/>
      <c r="CL9" s="725"/>
      <c r="CM9" s="725"/>
      <c r="CN9" s="725"/>
      <c r="CO9" s="725"/>
      <c r="CP9" s="725"/>
      <c r="CQ9" s="725"/>
      <c r="CR9" s="725"/>
      <c r="CS9" s="725"/>
      <c r="CT9" s="726"/>
      <c r="CU9" s="727"/>
      <c r="CV9" s="728"/>
      <c r="CW9" s="728"/>
      <c r="CX9" s="728"/>
      <c r="CY9" s="728"/>
      <c r="CZ9" s="728"/>
      <c r="DA9" s="728"/>
      <c r="DB9" s="728"/>
      <c r="DC9" s="728"/>
      <c r="DD9" s="729">
        <f t="shared" ref="DD9:DD24" si="0">SUM(F9:DC9)</f>
        <v>117664150</v>
      </c>
      <c r="DE9" s="730">
        <f t="shared" ref="DE9:DE67" si="1">D9-E9-DD9</f>
        <v>0</v>
      </c>
      <c r="DF9" s="731"/>
      <c r="DR9" s="504"/>
    </row>
    <row r="10" spans="1:122" ht="18" customHeight="1" x14ac:dyDescent="0.55000000000000004">
      <c r="A10" s="399" t="str">
        <f t="shared" ref="A10:A79" si="2">LEFT(B10,2)</f>
        <v>10</v>
      </c>
      <c r="B10" s="399">
        <v>100002</v>
      </c>
      <c r="C10" s="722" t="s">
        <v>801</v>
      </c>
      <c r="D10" s="723">
        <v>0</v>
      </c>
      <c r="E10" s="723">
        <v>0</v>
      </c>
      <c r="F10" s="724"/>
      <c r="G10" s="724"/>
      <c r="H10" s="724">
        <f>$D10-$E10</f>
        <v>0</v>
      </c>
      <c r="I10" s="724"/>
      <c r="J10" s="724"/>
      <c r="K10" s="724"/>
      <c r="L10" s="724"/>
      <c r="M10" s="724"/>
      <c r="N10" s="724"/>
      <c r="O10" s="724"/>
      <c r="P10" s="724"/>
      <c r="Q10" s="724"/>
      <c r="R10" s="724"/>
      <c r="S10" s="725"/>
      <c r="T10" s="725"/>
      <c r="U10" s="725"/>
      <c r="V10" s="725"/>
      <c r="W10" s="725"/>
      <c r="X10" s="725"/>
      <c r="Y10" s="725"/>
      <c r="Z10" s="725"/>
      <c r="AA10" s="725"/>
      <c r="AB10" s="725"/>
      <c r="AC10" s="725"/>
      <c r="AD10" s="725"/>
      <c r="AE10" s="725"/>
      <c r="AF10" s="725"/>
      <c r="AG10" s="725"/>
      <c r="AH10" s="725"/>
      <c r="AI10" s="725"/>
      <c r="AJ10" s="725"/>
      <c r="AK10" s="725"/>
      <c r="AL10" s="725"/>
      <c r="AM10" s="725"/>
      <c r="AN10" s="725"/>
      <c r="AO10" s="725"/>
      <c r="AP10" s="725"/>
      <c r="AQ10" s="725"/>
      <c r="AR10" s="725"/>
      <c r="AS10" s="725"/>
      <c r="AT10" s="725"/>
      <c r="AU10" s="725"/>
      <c r="AV10" s="725"/>
      <c r="AW10" s="725"/>
      <c r="AX10" s="725"/>
      <c r="AY10" s="725"/>
      <c r="AZ10" s="725"/>
      <c r="BA10" s="725"/>
      <c r="BB10" s="725"/>
      <c r="BC10" s="725"/>
      <c r="BD10" s="725"/>
      <c r="BE10" s="725"/>
      <c r="BF10" s="725"/>
      <c r="BG10" s="725"/>
      <c r="BH10" s="725"/>
      <c r="BI10" s="725"/>
      <c r="BJ10" s="725"/>
      <c r="BK10" s="725"/>
      <c r="BL10" s="725"/>
      <c r="BM10" s="725"/>
      <c r="BN10" s="725"/>
      <c r="BO10" s="725"/>
      <c r="BP10" s="725"/>
      <c r="BQ10" s="725"/>
      <c r="BR10" s="725"/>
      <c r="BS10" s="725"/>
      <c r="BT10" s="725"/>
      <c r="BU10" s="725"/>
      <c r="BV10" s="725"/>
      <c r="BW10" s="725"/>
      <c r="BX10" s="725"/>
      <c r="BY10" s="725"/>
      <c r="BZ10" s="725"/>
      <c r="CA10" s="725"/>
      <c r="CB10" s="725"/>
      <c r="CC10" s="725"/>
      <c r="CD10" s="725"/>
      <c r="CE10" s="725"/>
      <c r="CF10" s="725"/>
      <c r="CG10" s="725"/>
      <c r="CH10" s="725"/>
      <c r="CI10" s="725"/>
      <c r="CJ10" s="725"/>
      <c r="CK10" s="725"/>
      <c r="CL10" s="725"/>
      <c r="CM10" s="725"/>
      <c r="CN10" s="725"/>
      <c r="CO10" s="725"/>
      <c r="CP10" s="725"/>
      <c r="CQ10" s="725"/>
      <c r="CR10" s="725"/>
      <c r="CS10" s="725"/>
      <c r="CT10" s="726"/>
      <c r="CU10" s="727"/>
      <c r="CV10" s="728"/>
      <c r="CW10" s="728"/>
      <c r="CX10" s="728"/>
      <c r="CY10" s="728"/>
      <c r="CZ10" s="728"/>
      <c r="DA10" s="728"/>
      <c r="DB10" s="728"/>
      <c r="DC10" s="728"/>
      <c r="DD10" s="729">
        <f t="shared" si="0"/>
        <v>0</v>
      </c>
      <c r="DE10" s="730">
        <f t="shared" si="1"/>
        <v>0</v>
      </c>
      <c r="DF10" s="731"/>
      <c r="DR10" s="504"/>
    </row>
    <row r="11" spans="1:122" ht="18" customHeight="1" x14ac:dyDescent="0.55000000000000004">
      <c r="A11" s="399" t="str">
        <f t="shared" si="2"/>
        <v>10</v>
      </c>
      <c r="B11" s="399">
        <v>100003</v>
      </c>
      <c r="C11" s="722" t="s">
        <v>719</v>
      </c>
      <c r="D11" s="723">
        <v>8966130138</v>
      </c>
      <c r="E11" s="723">
        <v>0</v>
      </c>
      <c r="F11" s="724"/>
      <c r="G11" s="724"/>
      <c r="H11" s="724"/>
      <c r="I11" s="724">
        <f>$D11-$E11</f>
        <v>8966130138</v>
      </c>
      <c r="J11" s="724"/>
      <c r="K11" s="724"/>
      <c r="L11" s="724"/>
      <c r="M11" s="724"/>
      <c r="N11" s="724"/>
      <c r="O11" s="724"/>
      <c r="P11" s="724"/>
      <c r="Q11" s="724"/>
      <c r="R11" s="724"/>
      <c r="S11" s="725"/>
      <c r="T11" s="725"/>
      <c r="U11" s="725"/>
      <c r="V11" s="725"/>
      <c r="W11" s="725"/>
      <c r="X11" s="725"/>
      <c r="Y11" s="725"/>
      <c r="Z11" s="725"/>
      <c r="AA11" s="725"/>
      <c r="AB11" s="725"/>
      <c r="AC11" s="725"/>
      <c r="AD11" s="725"/>
      <c r="AE11" s="725"/>
      <c r="AF11" s="725"/>
      <c r="AG11" s="725"/>
      <c r="AH11" s="725"/>
      <c r="AI11" s="725"/>
      <c r="AJ11" s="725"/>
      <c r="AK11" s="725"/>
      <c r="AL11" s="725"/>
      <c r="AM11" s="725"/>
      <c r="AN11" s="725"/>
      <c r="AO11" s="725"/>
      <c r="AP11" s="725"/>
      <c r="AQ11" s="725"/>
      <c r="AR11" s="725"/>
      <c r="AS11" s="725"/>
      <c r="AT11" s="725"/>
      <c r="AU11" s="725"/>
      <c r="AV11" s="725"/>
      <c r="AW11" s="725"/>
      <c r="AX11" s="725"/>
      <c r="AY11" s="725"/>
      <c r="AZ11" s="725"/>
      <c r="BA11" s="725"/>
      <c r="BB11" s="725"/>
      <c r="BC11" s="725"/>
      <c r="BD11" s="725"/>
      <c r="BE11" s="725"/>
      <c r="BF11" s="725"/>
      <c r="BG11" s="725"/>
      <c r="BH11" s="725"/>
      <c r="BI11" s="725"/>
      <c r="BJ11" s="725"/>
      <c r="BK11" s="725"/>
      <c r="BL11" s="725"/>
      <c r="BM11" s="725"/>
      <c r="BN11" s="725"/>
      <c r="BO11" s="725"/>
      <c r="BP11" s="725"/>
      <c r="BQ11" s="725"/>
      <c r="BR11" s="725"/>
      <c r="BS11" s="725"/>
      <c r="BT11" s="725"/>
      <c r="BU11" s="725"/>
      <c r="BV11" s="725"/>
      <c r="BW11" s="725"/>
      <c r="BX11" s="725"/>
      <c r="BY11" s="725"/>
      <c r="BZ11" s="725"/>
      <c r="CA11" s="725"/>
      <c r="CB11" s="725"/>
      <c r="CC11" s="725"/>
      <c r="CD11" s="725"/>
      <c r="CE11" s="725"/>
      <c r="CF11" s="725"/>
      <c r="CG11" s="725"/>
      <c r="CH11" s="725"/>
      <c r="CI11" s="725"/>
      <c r="CJ11" s="725"/>
      <c r="CK11" s="725"/>
      <c r="CL11" s="725"/>
      <c r="CM11" s="725"/>
      <c r="CN11" s="725"/>
      <c r="CO11" s="725"/>
      <c r="CP11" s="725"/>
      <c r="CQ11" s="725"/>
      <c r="CR11" s="725"/>
      <c r="CS11" s="725"/>
      <c r="CT11" s="726"/>
      <c r="CU11" s="727"/>
      <c r="CV11" s="728"/>
      <c r="CW11" s="728"/>
      <c r="CX11" s="728"/>
      <c r="CY11" s="728"/>
      <c r="CZ11" s="728"/>
      <c r="DA11" s="728"/>
      <c r="DB11" s="728"/>
      <c r="DC11" s="728"/>
      <c r="DD11" s="729">
        <f t="shared" si="0"/>
        <v>8966130138</v>
      </c>
      <c r="DE11" s="730">
        <f t="shared" si="1"/>
        <v>0</v>
      </c>
      <c r="DF11" s="731"/>
      <c r="DR11" s="504"/>
    </row>
    <row r="12" spans="1:122" ht="18" customHeight="1" x14ac:dyDescent="0.55000000000000004">
      <c r="A12" s="399" t="str">
        <f t="shared" si="2"/>
        <v>10</v>
      </c>
      <c r="B12" s="399">
        <v>100004</v>
      </c>
      <c r="C12" s="722" t="s">
        <v>802</v>
      </c>
      <c r="D12" s="723">
        <v>1272554173048</v>
      </c>
      <c r="E12" s="723">
        <v>0</v>
      </c>
      <c r="F12" s="724">
        <f>$D12-$E12+BJ12</f>
        <v>640534173048</v>
      </c>
      <c r="G12" s="724"/>
      <c r="H12" s="724"/>
      <c r="I12" s="724"/>
      <c r="J12" s="724"/>
      <c r="K12" s="724"/>
      <c r="L12" s="724"/>
      <c r="M12" s="724"/>
      <c r="N12" s="724"/>
      <c r="O12" s="724"/>
      <c r="P12" s="724"/>
      <c r="Q12" s="724"/>
      <c r="R12" s="724"/>
      <c r="S12" s="725"/>
      <c r="T12" s="725"/>
      <c r="U12" s="725"/>
      <c r="V12" s="725"/>
      <c r="W12" s="725"/>
      <c r="X12" s="725"/>
      <c r="Y12" s="725"/>
      <c r="Z12" s="725"/>
      <c r="AA12" s="725"/>
      <c r="AB12" s="725"/>
      <c r="AC12" s="725"/>
      <c r="AD12" s="725"/>
      <c r="AE12" s="725"/>
      <c r="AF12" s="725"/>
      <c r="AG12" s="725"/>
      <c r="AH12" s="725"/>
      <c r="AI12" s="725"/>
      <c r="AJ12" s="725"/>
      <c r="AK12" s="725"/>
      <c r="AL12" s="725"/>
      <c r="AM12" s="725"/>
      <c r="AN12" s="725"/>
      <c r="AO12" s="725"/>
      <c r="AP12" s="725"/>
      <c r="AQ12" s="725"/>
      <c r="AR12" s="725"/>
      <c r="AS12" s="725"/>
      <c r="AT12" s="725"/>
      <c r="AU12" s="725"/>
      <c r="AV12" s="725"/>
      <c r="AW12" s="725"/>
      <c r="AX12" s="725"/>
      <c r="AY12" s="725"/>
      <c r="AZ12" s="725"/>
      <c r="BA12" s="725"/>
      <c r="BB12" s="725"/>
      <c r="BC12" s="725"/>
      <c r="BD12" s="725"/>
      <c r="BE12" s="725"/>
      <c r="BF12" s="725"/>
      <c r="BG12" s="725"/>
      <c r="BH12" s="725"/>
      <c r="BI12" s="725"/>
      <c r="BJ12" s="725">
        <v>-632020000000</v>
      </c>
      <c r="BK12" s="725"/>
      <c r="BL12" s="725"/>
      <c r="BM12" s="725"/>
      <c r="BN12" s="725"/>
      <c r="BO12" s="725"/>
      <c r="BP12" s="725"/>
      <c r="BQ12" s="725"/>
      <c r="BR12" s="725"/>
      <c r="BS12" s="725"/>
      <c r="BT12" s="725"/>
      <c r="BU12" s="725"/>
      <c r="BV12" s="725"/>
      <c r="BW12" s="725"/>
      <c r="BX12" s="725"/>
      <c r="BY12" s="725"/>
      <c r="BZ12" s="725"/>
      <c r="CA12" s="725"/>
      <c r="CB12" s="725"/>
      <c r="CC12" s="725"/>
      <c r="CD12" s="725"/>
      <c r="CE12" s="725"/>
      <c r="CF12" s="725"/>
      <c r="CG12" s="725"/>
      <c r="CH12" s="725"/>
      <c r="CI12" s="725"/>
      <c r="CJ12" s="725"/>
      <c r="CK12" s="725"/>
      <c r="CL12" s="725"/>
      <c r="CM12" s="725"/>
      <c r="CN12" s="725"/>
      <c r="CO12" s="725"/>
      <c r="CP12" s="725"/>
      <c r="CQ12" s="725"/>
      <c r="CR12" s="725"/>
      <c r="CS12" s="725"/>
      <c r="CT12" s="726"/>
      <c r="CU12" s="727"/>
      <c r="CV12" s="728"/>
      <c r="CW12" s="728"/>
      <c r="CX12" s="728"/>
      <c r="CY12" s="728"/>
      <c r="CZ12" s="728"/>
      <c r="DA12" s="728"/>
      <c r="DB12" s="728"/>
      <c r="DC12" s="728"/>
      <c r="DD12" s="729">
        <f t="shared" si="0"/>
        <v>8514173048</v>
      </c>
      <c r="DE12" s="730">
        <f>D12-E12+DD12</f>
        <v>1281068346096</v>
      </c>
      <c r="DF12" s="731"/>
      <c r="DR12" s="504"/>
    </row>
    <row r="13" spans="1:122" ht="18" customHeight="1" x14ac:dyDescent="0.55000000000000004">
      <c r="A13" s="399" t="str">
        <f t="shared" si="2"/>
        <v>10</v>
      </c>
      <c r="B13" s="399">
        <v>100006</v>
      </c>
      <c r="C13" s="722" t="str">
        <f>+[18]Sheet1!$B$7</f>
        <v>اوراق بهادار</v>
      </c>
      <c r="D13" s="723">
        <v>0</v>
      </c>
      <c r="E13" s="723">
        <v>0</v>
      </c>
      <c r="F13" s="724"/>
      <c r="G13" s="724"/>
      <c r="H13" s="724"/>
      <c r="I13" s="724"/>
      <c r="J13" s="724"/>
      <c r="K13" s="724"/>
      <c r="L13" s="724"/>
      <c r="M13" s="724"/>
      <c r="N13" s="724"/>
      <c r="O13" s="724"/>
      <c r="P13" s="724"/>
      <c r="Q13" s="724"/>
      <c r="R13" s="724"/>
      <c r="S13" s="725"/>
      <c r="T13" s="725"/>
      <c r="U13" s="725"/>
      <c r="V13" s="725"/>
      <c r="W13" s="725"/>
      <c r="X13" s="725"/>
      <c r="Y13" s="725"/>
      <c r="Z13" s="725"/>
      <c r="AA13" s="725"/>
      <c r="AB13" s="725"/>
      <c r="AC13" s="725"/>
      <c r="AD13" s="725"/>
      <c r="AE13" s="725"/>
      <c r="AF13" s="725"/>
      <c r="AG13" s="725"/>
      <c r="AH13" s="725"/>
      <c r="AI13" s="725"/>
      <c r="AJ13" s="725"/>
      <c r="AK13" s="725"/>
      <c r="AL13" s="725"/>
      <c r="AM13" s="725"/>
      <c r="AN13" s="725"/>
      <c r="AO13" s="725"/>
      <c r="AP13" s="725"/>
      <c r="AQ13" s="725"/>
      <c r="AR13" s="725"/>
      <c r="AS13" s="725"/>
      <c r="AT13" s="725"/>
      <c r="AU13" s="725"/>
      <c r="AV13" s="725"/>
      <c r="AW13" s="725"/>
      <c r="AX13" s="725"/>
      <c r="AY13" s="725"/>
      <c r="AZ13" s="725"/>
      <c r="BA13" s="725"/>
      <c r="BB13" s="725"/>
      <c r="BC13" s="725"/>
      <c r="BD13" s="725"/>
      <c r="BE13" s="725"/>
      <c r="BF13" s="725"/>
      <c r="BG13" s="725"/>
      <c r="BH13" s="725"/>
      <c r="BI13" s="725"/>
      <c r="BJ13" s="725"/>
      <c r="BK13" s="725"/>
      <c r="BL13" s="725"/>
      <c r="BM13" s="725"/>
      <c r="BN13" s="725"/>
      <c r="BO13" s="725"/>
      <c r="BP13" s="725"/>
      <c r="BQ13" s="725"/>
      <c r="BR13" s="725"/>
      <c r="BS13" s="725"/>
      <c r="BT13" s="725"/>
      <c r="BU13" s="725"/>
      <c r="BV13" s="725"/>
      <c r="BW13" s="725"/>
      <c r="BX13" s="725"/>
      <c r="BY13" s="725"/>
      <c r="BZ13" s="725"/>
      <c r="CA13" s="725"/>
      <c r="CB13" s="725"/>
      <c r="CC13" s="725"/>
      <c r="CD13" s="725"/>
      <c r="CE13" s="725"/>
      <c r="CF13" s="725"/>
      <c r="CG13" s="725"/>
      <c r="CH13" s="725"/>
      <c r="CI13" s="725"/>
      <c r="CJ13" s="725"/>
      <c r="CK13" s="725"/>
      <c r="CL13" s="725"/>
      <c r="CM13" s="725"/>
      <c r="CN13" s="725"/>
      <c r="CO13" s="725"/>
      <c r="CP13" s="725"/>
      <c r="CQ13" s="725"/>
      <c r="CR13" s="725"/>
      <c r="CS13" s="725"/>
      <c r="CT13" s="726"/>
      <c r="CU13" s="727"/>
      <c r="CV13" s="728"/>
      <c r="CW13" s="728"/>
      <c r="CX13" s="728"/>
      <c r="CY13" s="728"/>
      <c r="CZ13" s="728"/>
      <c r="DA13" s="728"/>
      <c r="DB13" s="728"/>
      <c r="DC13" s="728"/>
      <c r="DD13" s="729">
        <f t="shared" si="0"/>
        <v>0</v>
      </c>
      <c r="DE13" s="730">
        <f t="shared" si="1"/>
        <v>0</v>
      </c>
      <c r="DF13" s="731"/>
      <c r="DR13" s="504"/>
    </row>
    <row r="14" spans="1:122" ht="18" customHeight="1" x14ac:dyDescent="0.55000000000000004">
      <c r="A14" s="399" t="str">
        <f t="shared" si="2"/>
        <v>10</v>
      </c>
      <c r="B14" s="399">
        <v>100007</v>
      </c>
      <c r="C14" s="722" t="s">
        <v>1146</v>
      </c>
      <c r="D14" s="723">
        <v>0</v>
      </c>
      <c r="E14" s="723">
        <v>0</v>
      </c>
      <c r="F14" s="724"/>
      <c r="G14" s="724">
        <f>$D14-$E14</f>
        <v>0</v>
      </c>
      <c r="H14" s="724"/>
      <c r="I14" s="724"/>
      <c r="J14" s="724"/>
      <c r="K14" s="724"/>
      <c r="L14" s="724"/>
      <c r="M14" s="724"/>
      <c r="N14" s="724"/>
      <c r="O14" s="724"/>
      <c r="P14" s="724"/>
      <c r="Q14" s="724"/>
      <c r="R14" s="724"/>
      <c r="S14" s="725"/>
      <c r="T14" s="725"/>
      <c r="U14" s="725"/>
      <c r="V14" s="725"/>
      <c r="W14" s="725"/>
      <c r="X14" s="725"/>
      <c r="Y14" s="725"/>
      <c r="Z14" s="725"/>
      <c r="AA14" s="725"/>
      <c r="AB14" s="725"/>
      <c r="AC14" s="725"/>
      <c r="AD14" s="725"/>
      <c r="AE14" s="725"/>
      <c r="AF14" s="725"/>
      <c r="AG14" s="725"/>
      <c r="AH14" s="725"/>
      <c r="AI14" s="725"/>
      <c r="AJ14" s="725"/>
      <c r="AK14" s="725"/>
      <c r="AL14" s="725"/>
      <c r="AM14" s="725"/>
      <c r="AN14" s="725"/>
      <c r="AO14" s="725"/>
      <c r="AP14" s="725"/>
      <c r="AQ14" s="725"/>
      <c r="AR14" s="725"/>
      <c r="AS14" s="725"/>
      <c r="AT14" s="725"/>
      <c r="AU14" s="725"/>
      <c r="AV14" s="725"/>
      <c r="AW14" s="725"/>
      <c r="AX14" s="725"/>
      <c r="AY14" s="725"/>
      <c r="AZ14" s="725"/>
      <c r="BA14" s="725"/>
      <c r="BB14" s="725"/>
      <c r="BC14" s="725"/>
      <c r="BD14" s="725"/>
      <c r="BE14" s="725"/>
      <c r="BF14" s="725"/>
      <c r="BG14" s="725"/>
      <c r="BH14" s="725"/>
      <c r="BI14" s="725"/>
      <c r="BJ14" s="725"/>
      <c r="BK14" s="725"/>
      <c r="BL14" s="725"/>
      <c r="BM14" s="725"/>
      <c r="BN14" s="725"/>
      <c r="BO14" s="725"/>
      <c r="BP14" s="725"/>
      <c r="BQ14" s="725"/>
      <c r="BR14" s="725"/>
      <c r="BS14" s="725"/>
      <c r="BT14" s="725"/>
      <c r="BU14" s="725"/>
      <c r="BV14" s="725"/>
      <c r="BW14" s="725"/>
      <c r="BX14" s="725"/>
      <c r="BY14" s="725"/>
      <c r="BZ14" s="725"/>
      <c r="CA14" s="725"/>
      <c r="CB14" s="725"/>
      <c r="CC14" s="725"/>
      <c r="CD14" s="725"/>
      <c r="CE14" s="725"/>
      <c r="CF14" s="725"/>
      <c r="CG14" s="725"/>
      <c r="CH14" s="725"/>
      <c r="CI14" s="725"/>
      <c r="CJ14" s="725"/>
      <c r="CK14" s="725"/>
      <c r="CL14" s="725"/>
      <c r="CM14" s="725"/>
      <c r="CN14" s="725"/>
      <c r="CO14" s="725"/>
      <c r="CP14" s="725"/>
      <c r="CQ14" s="725"/>
      <c r="CR14" s="725"/>
      <c r="CS14" s="725"/>
      <c r="CT14" s="726"/>
      <c r="CU14" s="727"/>
      <c r="CV14" s="728"/>
      <c r="CW14" s="728"/>
      <c r="CX14" s="728"/>
      <c r="CY14" s="728"/>
      <c r="CZ14" s="728"/>
      <c r="DA14" s="728"/>
      <c r="DB14" s="728"/>
      <c r="DC14" s="728"/>
      <c r="DD14" s="729">
        <f t="shared" si="0"/>
        <v>0</v>
      </c>
      <c r="DE14" s="730">
        <f t="shared" si="1"/>
        <v>0</v>
      </c>
      <c r="DF14" s="731"/>
      <c r="DR14" s="504"/>
    </row>
    <row r="15" spans="1:122" ht="18" customHeight="1" x14ac:dyDescent="0.55000000000000004">
      <c r="A15" s="399">
        <v>11</v>
      </c>
      <c r="B15" s="732" t="s">
        <v>1147</v>
      </c>
      <c r="C15" s="733" t="s">
        <v>810</v>
      </c>
      <c r="D15" s="723">
        <v>4494465939</v>
      </c>
      <c r="E15" s="723">
        <v>0</v>
      </c>
      <c r="F15" s="734"/>
      <c r="G15" s="734"/>
      <c r="H15" s="734"/>
      <c r="I15" s="734"/>
      <c r="J15" s="734"/>
      <c r="K15" s="724"/>
      <c r="L15" s="724">
        <f>D15</f>
        <v>4494465939</v>
      </c>
      <c r="M15" s="724"/>
      <c r="N15" s="724"/>
      <c r="O15" s="724"/>
      <c r="P15" s="724"/>
      <c r="Q15" s="724"/>
      <c r="R15" s="724"/>
      <c r="S15" s="725"/>
      <c r="T15" s="725"/>
      <c r="U15" s="725"/>
      <c r="V15" s="725"/>
      <c r="W15" s="725"/>
      <c r="X15" s="725"/>
      <c r="Y15" s="725"/>
      <c r="Z15" s="725"/>
      <c r="AA15" s="725"/>
      <c r="AB15" s="725"/>
      <c r="AC15" s="725"/>
      <c r="AD15" s="725"/>
      <c r="AE15" s="725"/>
      <c r="AF15" s="725"/>
      <c r="AG15" s="725"/>
      <c r="AH15" s="725"/>
      <c r="AI15" s="725"/>
      <c r="AJ15" s="725"/>
      <c r="AK15" s="725"/>
      <c r="AL15" s="725"/>
      <c r="AM15" s="725"/>
      <c r="AN15" s="725"/>
      <c r="AO15" s="725"/>
      <c r="AP15" s="725"/>
      <c r="AQ15" s="725"/>
      <c r="AR15" s="725"/>
      <c r="AS15" s="725"/>
      <c r="AT15" s="725"/>
      <c r="AU15" s="725"/>
      <c r="AV15" s="725"/>
      <c r="AW15" s="725"/>
      <c r="AX15" s="725"/>
      <c r="AY15" s="725"/>
      <c r="AZ15" s="725"/>
      <c r="BA15" s="725"/>
      <c r="BB15" s="725"/>
      <c r="BC15" s="725"/>
      <c r="BD15" s="725"/>
      <c r="BE15" s="725"/>
      <c r="BF15" s="725"/>
      <c r="BG15" s="725"/>
      <c r="BH15" s="725"/>
      <c r="BI15" s="725"/>
      <c r="BJ15" s="725"/>
      <c r="BK15" s="725"/>
      <c r="BL15" s="725"/>
      <c r="BM15" s="725"/>
      <c r="BN15" s="725"/>
      <c r="BO15" s="725"/>
      <c r="BP15" s="725"/>
      <c r="BQ15" s="725"/>
      <c r="BR15" s="725"/>
      <c r="BS15" s="725"/>
      <c r="BT15" s="725"/>
      <c r="BU15" s="725"/>
      <c r="BV15" s="725"/>
      <c r="BW15" s="725"/>
      <c r="BX15" s="725"/>
      <c r="BY15" s="725"/>
      <c r="BZ15" s="725"/>
      <c r="CA15" s="725"/>
      <c r="CB15" s="725"/>
      <c r="CC15" s="725"/>
      <c r="CD15" s="725"/>
      <c r="CE15" s="725"/>
      <c r="CF15" s="725"/>
      <c r="CG15" s="725"/>
      <c r="CH15" s="725"/>
      <c r="CI15" s="725"/>
      <c r="CJ15" s="725"/>
      <c r="CK15" s="725"/>
      <c r="CL15" s="725"/>
      <c r="CM15" s="725"/>
      <c r="CN15" s="725"/>
      <c r="CO15" s="725"/>
      <c r="CP15" s="725"/>
      <c r="CQ15" s="725"/>
      <c r="CR15" s="725"/>
      <c r="CS15" s="725"/>
      <c r="CT15" s="726"/>
      <c r="CU15" s="727"/>
      <c r="CV15" s="728"/>
      <c r="CW15" s="728"/>
      <c r="CX15" s="728"/>
      <c r="CY15" s="728"/>
      <c r="CZ15" s="728"/>
      <c r="DA15" s="728"/>
      <c r="DB15" s="728"/>
      <c r="DC15" s="728"/>
      <c r="DD15" s="729">
        <f t="shared" si="0"/>
        <v>4494465939</v>
      </c>
      <c r="DE15" s="730">
        <f t="shared" si="1"/>
        <v>0</v>
      </c>
      <c r="DF15" s="731"/>
      <c r="DR15" s="504"/>
    </row>
    <row r="16" spans="1:122" ht="18" customHeight="1" x14ac:dyDescent="0.55000000000000004">
      <c r="A16" s="399" t="str">
        <f t="shared" si="2"/>
        <v>12</v>
      </c>
      <c r="B16" s="399">
        <v>120001</v>
      </c>
      <c r="C16" s="722" t="s">
        <v>1148</v>
      </c>
      <c r="D16" s="723">
        <v>0</v>
      </c>
      <c r="E16" s="723">
        <v>0</v>
      </c>
      <c r="F16" s="734"/>
      <c r="G16" s="734"/>
      <c r="H16" s="734"/>
      <c r="I16" s="734"/>
      <c r="J16" s="734"/>
      <c r="K16" s="735"/>
      <c r="L16" s="735"/>
      <c r="M16" s="735"/>
      <c r="N16" s="735"/>
      <c r="O16" s="724"/>
      <c r="P16" s="735"/>
      <c r="Q16" s="735"/>
      <c r="R16" s="735"/>
      <c r="S16" s="735"/>
      <c r="T16" s="735"/>
      <c r="U16" s="735"/>
      <c r="V16" s="735"/>
      <c r="W16" s="735"/>
      <c r="X16" s="735"/>
      <c r="Y16" s="735"/>
      <c r="Z16" s="735"/>
      <c r="AA16" s="735"/>
      <c r="AB16" s="735"/>
      <c r="AC16" s="735"/>
      <c r="AD16" s="735"/>
      <c r="AE16" s="735"/>
      <c r="AF16" s="735"/>
      <c r="AG16" s="735"/>
      <c r="AH16" s="735"/>
      <c r="AI16" s="735"/>
      <c r="AJ16" s="735"/>
      <c r="AK16" s="735"/>
      <c r="AL16" s="735"/>
      <c r="AM16" s="735"/>
      <c r="AN16" s="735"/>
      <c r="AO16" s="735"/>
      <c r="AP16" s="735"/>
      <c r="AQ16" s="735"/>
      <c r="AR16" s="735"/>
      <c r="AS16" s="735"/>
      <c r="AT16" s="735"/>
      <c r="AU16" s="735"/>
      <c r="AV16" s="735"/>
      <c r="AW16" s="735"/>
      <c r="AX16" s="735"/>
      <c r="AY16" s="735"/>
      <c r="AZ16" s="735"/>
      <c r="BA16" s="735"/>
      <c r="BB16" s="735"/>
      <c r="BC16" s="735"/>
      <c r="BD16" s="735"/>
      <c r="BE16" s="735"/>
      <c r="BF16" s="735"/>
      <c r="BG16" s="735"/>
      <c r="BH16" s="735"/>
      <c r="BI16" s="735"/>
      <c r="BJ16" s="735"/>
      <c r="BK16" s="735"/>
      <c r="BL16" s="735"/>
      <c r="BM16" s="735"/>
      <c r="BN16" s="735"/>
      <c r="BO16" s="735"/>
      <c r="BP16" s="735"/>
      <c r="BQ16" s="735"/>
      <c r="BR16" s="735"/>
      <c r="BS16" s="735"/>
      <c r="BT16" s="735"/>
      <c r="BU16" s="735"/>
      <c r="BV16" s="735"/>
      <c r="BW16" s="735"/>
      <c r="BX16" s="735"/>
      <c r="BY16" s="735"/>
      <c r="BZ16" s="735"/>
      <c r="CA16" s="735"/>
      <c r="CB16" s="735"/>
      <c r="CC16" s="735"/>
      <c r="CD16" s="735"/>
      <c r="CE16" s="735"/>
      <c r="CF16" s="735"/>
      <c r="CG16" s="735"/>
      <c r="CH16" s="735"/>
      <c r="CI16" s="735"/>
      <c r="CJ16" s="735"/>
      <c r="CK16" s="735"/>
      <c r="CL16" s="735"/>
      <c r="CM16" s="735"/>
      <c r="CN16" s="735"/>
      <c r="CO16" s="735"/>
      <c r="CP16" s="735"/>
      <c r="CQ16" s="735"/>
      <c r="CR16" s="735"/>
      <c r="CS16" s="735"/>
      <c r="CT16" s="736"/>
      <c r="CU16" s="737"/>
      <c r="CV16" s="738"/>
      <c r="CW16" s="738"/>
      <c r="CX16" s="738"/>
      <c r="CY16" s="738"/>
      <c r="CZ16" s="738"/>
      <c r="DA16" s="738"/>
      <c r="DB16" s="738"/>
      <c r="DC16" s="738"/>
      <c r="DD16" s="729">
        <f t="shared" si="0"/>
        <v>0</v>
      </c>
      <c r="DE16" s="730">
        <f t="shared" si="1"/>
        <v>0</v>
      </c>
      <c r="DF16" s="731"/>
      <c r="DR16" s="504"/>
    </row>
    <row r="17" spans="1:122" ht="18" customHeight="1" x14ac:dyDescent="0.55000000000000004">
      <c r="A17" s="399" t="str">
        <f t="shared" si="2"/>
        <v>12</v>
      </c>
      <c r="B17" s="399">
        <v>120002</v>
      </c>
      <c r="C17" s="722" t="s">
        <v>805</v>
      </c>
      <c r="D17" s="723">
        <v>0</v>
      </c>
      <c r="E17" s="723">
        <v>0</v>
      </c>
      <c r="F17" s="734"/>
      <c r="G17" s="734"/>
      <c r="H17" s="734"/>
      <c r="I17" s="734"/>
      <c r="J17" s="734"/>
      <c r="K17" s="735"/>
      <c r="L17" s="735"/>
      <c r="M17" s="735"/>
      <c r="N17" s="735"/>
      <c r="O17" s="735"/>
      <c r="P17" s="735"/>
      <c r="Q17" s="735"/>
      <c r="R17" s="735"/>
      <c r="S17" s="735"/>
      <c r="T17" s="735"/>
      <c r="U17" s="735"/>
      <c r="V17" s="735"/>
      <c r="W17" s="735"/>
      <c r="X17" s="735"/>
      <c r="Y17" s="735"/>
      <c r="Z17" s="735"/>
      <c r="AA17" s="735"/>
      <c r="AB17" s="735"/>
      <c r="AC17" s="735"/>
      <c r="AD17" s="735"/>
      <c r="AE17" s="735"/>
      <c r="AF17" s="735"/>
      <c r="AG17" s="735"/>
      <c r="AH17" s="735"/>
      <c r="AI17" s="735"/>
      <c r="AJ17" s="735"/>
      <c r="AK17" s="735"/>
      <c r="AL17" s="735"/>
      <c r="AM17" s="735"/>
      <c r="AN17" s="735"/>
      <c r="AO17" s="735"/>
      <c r="AP17" s="735"/>
      <c r="AQ17" s="735"/>
      <c r="AR17" s="735"/>
      <c r="AS17" s="735"/>
      <c r="AT17" s="735"/>
      <c r="AU17" s="735"/>
      <c r="AV17" s="735"/>
      <c r="AW17" s="735"/>
      <c r="AX17" s="735"/>
      <c r="AY17" s="735"/>
      <c r="AZ17" s="735"/>
      <c r="BA17" s="735"/>
      <c r="BB17" s="735"/>
      <c r="BC17" s="735"/>
      <c r="BD17" s="735"/>
      <c r="BE17" s="735"/>
      <c r="BF17" s="735"/>
      <c r="BG17" s="735"/>
      <c r="BH17" s="735"/>
      <c r="BI17" s="735"/>
      <c r="BJ17" s="735"/>
      <c r="BK17" s="735"/>
      <c r="BL17" s="735"/>
      <c r="BM17" s="735"/>
      <c r="BN17" s="735"/>
      <c r="BO17" s="735"/>
      <c r="BP17" s="735"/>
      <c r="BQ17" s="735"/>
      <c r="BR17" s="735"/>
      <c r="BS17" s="735"/>
      <c r="BT17" s="735"/>
      <c r="BU17" s="735"/>
      <c r="BV17" s="735"/>
      <c r="BW17" s="735"/>
      <c r="BX17" s="735"/>
      <c r="BY17" s="735"/>
      <c r="BZ17" s="735"/>
      <c r="CA17" s="735"/>
      <c r="CB17" s="735"/>
      <c r="CC17" s="735"/>
      <c r="CD17" s="735"/>
      <c r="CE17" s="735"/>
      <c r="CF17" s="735"/>
      <c r="CG17" s="735"/>
      <c r="CH17" s="735"/>
      <c r="CI17" s="735"/>
      <c r="CJ17" s="735"/>
      <c r="CK17" s="735"/>
      <c r="CL17" s="735"/>
      <c r="CM17" s="735"/>
      <c r="CN17" s="735"/>
      <c r="CO17" s="735"/>
      <c r="CP17" s="735"/>
      <c r="CQ17" s="735"/>
      <c r="CR17" s="735"/>
      <c r="CS17" s="735"/>
      <c r="CT17" s="736"/>
      <c r="CU17" s="737"/>
      <c r="CV17" s="738"/>
      <c r="CW17" s="738"/>
      <c r="CX17" s="738"/>
      <c r="CY17" s="738"/>
      <c r="CZ17" s="738"/>
      <c r="DA17" s="738"/>
      <c r="DB17" s="738"/>
      <c r="DC17" s="738"/>
      <c r="DD17" s="729">
        <f t="shared" si="0"/>
        <v>0</v>
      </c>
      <c r="DE17" s="730">
        <f t="shared" si="1"/>
        <v>0</v>
      </c>
      <c r="DF17" s="731"/>
      <c r="DR17" s="504"/>
    </row>
    <row r="18" spans="1:122" ht="18" customHeight="1" x14ac:dyDescent="0.55000000000000004">
      <c r="A18" s="399" t="str">
        <f t="shared" si="2"/>
        <v>12</v>
      </c>
      <c r="B18" s="399">
        <v>120003</v>
      </c>
      <c r="C18" s="722" t="s">
        <v>806</v>
      </c>
      <c r="D18" s="723">
        <v>0</v>
      </c>
      <c r="E18" s="723">
        <v>0</v>
      </c>
      <c r="F18" s="734"/>
      <c r="G18" s="734"/>
      <c r="H18" s="734"/>
      <c r="I18" s="734"/>
      <c r="J18" s="734"/>
      <c r="K18" s="735"/>
      <c r="L18" s="735"/>
      <c r="M18" s="735"/>
      <c r="N18" s="735"/>
      <c r="O18" s="735"/>
      <c r="P18" s="735"/>
      <c r="Q18" s="735"/>
      <c r="R18" s="735"/>
      <c r="S18" s="735"/>
      <c r="T18" s="735"/>
      <c r="U18" s="735"/>
      <c r="V18" s="735"/>
      <c r="W18" s="735"/>
      <c r="X18" s="735"/>
      <c r="Y18" s="735"/>
      <c r="Z18" s="735"/>
      <c r="AA18" s="735"/>
      <c r="AB18" s="735"/>
      <c r="AC18" s="735"/>
      <c r="AD18" s="735"/>
      <c r="AE18" s="735"/>
      <c r="AF18" s="735"/>
      <c r="AG18" s="735"/>
      <c r="AH18" s="735"/>
      <c r="AI18" s="735"/>
      <c r="AJ18" s="735"/>
      <c r="AK18" s="735"/>
      <c r="AL18" s="735"/>
      <c r="AM18" s="735"/>
      <c r="AN18" s="735"/>
      <c r="AO18" s="735"/>
      <c r="AP18" s="735"/>
      <c r="AQ18" s="735"/>
      <c r="AR18" s="735"/>
      <c r="AS18" s="735"/>
      <c r="AT18" s="735"/>
      <c r="AU18" s="735"/>
      <c r="AV18" s="735"/>
      <c r="AW18" s="735"/>
      <c r="AX18" s="735"/>
      <c r="AY18" s="735"/>
      <c r="AZ18" s="735"/>
      <c r="BA18" s="735"/>
      <c r="BB18" s="735"/>
      <c r="BC18" s="735"/>
      <c r="BD18" s="735"/>
      <c r="BE18" s="735"/>
      <c r="BF18" s="735"/>
      <c r="BG18" s="735"/>
      <c r="BH18" s="735"/>
      <c r="BI18" s="735"/>
      <c r="BJ18" s="735"/>
      <c r="BK18" s="735"/>
      <c r="BL18" s="735"/>
      <c r="BM18" s="735"/>
      <c r="BN18" s="735"/>
      <c r="BO18" s="735"/>
      <c r="BP18" s="735"/>
      <c r="BQ18" s="735"/>
      <c r="BR18" s="735"/>
      <c r="BS18" s="735"/>
      <c r="BT18" s="735"/>
      <c r="BU18" s="735"/>
      <c r="BV18" s="735"/>
      <c r="BW18" s="735"/>
      <c r="BX18" s="735"/>
      <c r="BY18" s="735"/>
      <c r="BZ18" s="735"/>
      <c r="CA18" s="735"/>
      <c r="CB18" s="735"/>
      <c r="CC18" s="735"/>
      <c r="CD18" s="735"/>
      <c r="CE18" s="735"/>
      <c r="CF18" s="735"/>
      <c r="CG18" s="735"/>
      <c r="CH18" s="735"/>
      <c r="CI18" s="735"/>
      <c r="CJ18" s="735"/>
      <c r="CK18" s="735"/>
      <c r="CL18" s="735"/>
      <c r="CM18" s="735"/>
      <c r="CN18" s="735"/>
      <c r="CO18" s="735"/>
      <c r="CP18" s="735"/>
      <c r="CQ18" s="735"/>
      <c r="CR18" s="735"/>
      <c r="CS18" s="735"/>
      <c r="CT18" s="736"/>
      <c r="CU18" s="737"/>
      <c r="CV18" s="738"/>
      <c r="CW18" s="738"/>
      <c r="CX18" s="738"/>
      <c r="CY18" s="738"/>
      <c r="CZ18" s="738"/>
      <c r="DA18" s="738"/>
      <c r="DB18" s="738"/>
      <c r="DC18" s="738"/>
      <c r="DD18" s="729">
        <f t="shared" si="0"/>
        <v>0</v>
      </c>
      <c r="DE18" s="730">
        <f t="shared" si="1"/>
        <v>0</v>
      </c>
      <c r="DF18" s="731"/>
      <c r="DR18" s="504"/>
    </row>
    <row r="19" spans="1:122" ht="18" customHeight="1" x14ac:dyDescent="0.55000000000000004">
      <c r="A19" s="399" t="str">
        <f t="shared" si="2"/>
        <v>12</v>
      </c>
      <c r="B19" s="399">
        <v>120004</v>
      </c>
      <c r="C19" s="722" t="s">
        <v>1149</v>
      </c>
      <c r="D19" s="723">
        <v>0</v>
      </c>
      <c r="E19" s="723">
        <v>0</v>
      </c>
      <c r="F19" s="734"/>
      <c r="G19" s="734"/>
      <c r="H19" s="734"/>
      <c r="I19" s="734"/>
      <c r="J19" s="734"/>
      <c r="K19" s="735"/>
      <c r="L19" s="735"/>
      <c r="M19" s="735"/>
      <c r="N19" s="735"/>
      <c r="O19" s="735"/>
      <c r="P19" s="735"/>
      <c r="Q19" s="735"/>
      <c r="R19" s="735"/>
      <c r="S19" s="735"/>
      <c r="T19" s="735"/>
      <c r="U19" s="735"/>
      <c r="V19" s="735"/>
      <c r="W19" s="735"/>
      <c r="X19" s="735"/>
      <c r="Y19" s="735"/>
      <c r="Z19" s="735"/>
      <c r="AA19" s="735"/>
      <c r="AB19" s="735"/>
      <c r="AC19" s="735"/>
      <c r="AD19" s="735"/>
      <c r="AE19" s="735"/>
      <c r="AF19" s="735"/>
      <c r="AG19" s="735"/>
      <c r="AH19" s="735"/>
      <c r="AI19" s="735"/>
      <c r="AJ19" s="735"/>
      <c r="AK19" s="735"/>
      <c r="AL19" s="735"/>
      <c r="AM19" s="735"/>
      <c r="AN19" s="735"/>
      <c r="AO19" s="735"/>
      <c r="AP19" s="735"/>
      <c r="AQ19" s="735"/>
      <c r="AR19" s="735"/>
      <c r="AS19" s="735"/>
      <c r="AT19" s="735"/>
      <c r="AU19" s="735"/>
      <c r="AV19" s="735"/>
      <c r="AW19" s="735"/>
      <c r="AX19" s="735"/>
      <c r="AY19" s="735"/>
      <c r="AZ19" s="735"/>
      <c r="BA19" s="735"/>
      <c r="BB19" s="735"/>
      <c r="BC19" s="735"/>
      <c r="BD19" s="735"/>
      <c r="BE19" s="735"/>
      <c r="BF19" s="735"/>
      <c r="BG19" s="735"/>
      <c r="BH19" s="735"/>
      <c r="BI19" s="735"/>
      <c r="BJ19" s="735"/>
      <c r="BK19" s="735"/>
      <c r="BL19" s="735"/>
      <c r="BM19" s="735"/>
      <c r="BN19" s="735"/>
      <c r="BO19" s="735"/>
      <c r="BP19" s="735"/>
      <c r="BQ19" s="735"/>
      <c r="BR19" s="735"/>
      <c r="BS19" s="735"/>
      <c r="BT19" s="735"/>
      <c r="BU19" s="735"/>
      <c r="BV19" s="735"/>
      <c r="BW19" s="735"/>
      <c r="BX19" s="735"/>
      <c r="BY19" s="735"/>
      <c r="BZ19" s="735"/>
      <c r="CA19" s="735"/>
      <c r="CB19" s="735"/>
      <c r="CC19" s="735"/>
      <c r="CD19" s="735"/>
      <c r="CE19" s="735"/>
      <c r="CF19" s="735"/>
      <c r="CG19" s="735"/>
      <c r="CH19" s="735"/>
      <c r="CI19" s="735"/>
      <c r="CJ19" s="735"/>
      <c r="CK19" s="735"/>
      <c r="CL19" s="735"/>
      <c r="CM19" s="735"/>
      <c r="CN19" s="735"/>
      <c r="CO19" s="735"/>
      <c r="CP19" s="735"/>
      <c r="CQ19" s="735"/>
      <c r="CR19" s="735"/>
      <c r="CS19" s="735"/>
      <c r="CT19" s="736"/>
      <c r="CU19" s="737"/>
      <c r="CV19" s="738"/>
      <c r="CW19" s="738"/>
      <c r="CX19" s="738"/>
      <c r="CY19" s="738"/>
      <c r="CZ19" s="738"/>
      <c r="DA19" s="738"/>
      <c r="DB19" s="738"/>
      <c r="DC19" s="738"/>
      <c r="DD19" s="729">
        <f t="shared" si="0"/>
        <v>0</v>
      </c>
      <c r="DE19" s="730">
        <f t="shared" si="1"/>
        <v>0</v>
      </c>
      <c r="DF19" s="731"/>
      <c r="DR19" s="504"/>
    </row>
    <row r="20" spans="1:122" ht="18" customHeight="1" x14ac:dyDescent="0.55000000000000004">
      <c r="A20" s="399" t="str">
        <f t="shared" si="2"/>
        <v>12</v>
      </c>
      <c r="B20" s="399">
        <v>120020</v>
      </c>
      <c r="C20" s="722" t="s">
        <v>1150</v>
      </c>
      <c r="D20" s="723">
        <v>4873667379118</v>
      </c>
      <c r="E20" s="723">
        <v>0</v>
      </c>
      <c r="F20" s="734"/>
      <c r="G20" s="734"/>
      <c r="H20" s="734"/>
      <c r="I20" s="734"/>
      <c r="J20" s="734"/>
      <c r="K20" s="735"/>
      <c r="L20" s="735">
        <f>D20-AM20</f>
        <v>4871755582992</v>
      </c>
      <c r="M20" s="735"/>
      <c r="N20" s="735"/>
      <c r="O20" s="735"/>
      <c r="P20" s="735"/>
      <c r="Q20" s="735"/>
      <c r="R20" s="735"/>
      <c r="S20" s="735"/>
      <c r="T20" s="735"/>
      <c r="U20" s="735"/>
      <c r="V20" s="735"/>
      <c r="W20" s="735"/>
      <c r="X20" s="735"/>
      <c r="Y20" s="735"/>
      <c r="Z20" s="735"/>
      <c r="AA20" s="735"/>
      <c r="AB20" s="735"/>
      <c r="AC20" s="735"/>
      <c r="AD20" s="735"/>
      <c r="AE20" s="735"/>
      <c r="AF20" s="735"/>
      <c r="AG20" s="735"/>
      <c r="AH20" s="735"/>
      <c r="AI20" s="735"/>
      <c r="AJ20" s="735"/>
      <c r="AK20" s="735"/>
      <c r="AL20" s="735"/>
      <c r="AM20" s="739">
        <v>1911796126</v>
      </c>
      <c r="AN20" s="735"/>
      <c r="AO20" s="735"/>
      <c r="AP20" s="735"/>
      <c r="AQ20" s="735"/>
      <c r="AR20" s="735"/>
      <c r="AS20" s="735"/>
      <c r="AT20" s="735"/>
      <c r="AU20" s="735"/>
      <c r="AV20" s="735"/>
      <c r="AW20" s="735"/>
      <c r="AX20" s="735"/>
      <c r="AY20" s="735"/>
      <c r="AZ20" s="735"/>
      <c r="BA20" s="735"/>
      <c r="BB20" s="735"/>
      <c r="BC20" s="735"/>
      <c r="BD20" s="735"/>
      <c r="BE20" s="735"/>
      <c r="BF20" s="735"/>
      <c r="BG20" s="735"/>
      <c r="BH20" s="735"/>
      <c r="BI20" s="735"/>
      <c r="BJ20" s="735"/>
      <c r="BK20" s="735"/>
      <c r="BL20" s="735"/>
      <c r="BM20" s="735"/>
      <c r="BN20" s="735"/>
      <c r="BO20" s="735"/>
      <c r="BP20" s="735"/>
      <c r="BQ20" s="735"/>
      <c r="BR20" s="735"/>
      <c r="BS20" s="735"/>
      <c r="BT20" s="735"/>
      <c r="BU20" s="735"/>
      <c r="BV20" s="735"/>
      <c r="BW20" s="735"/>
      <c r="BX20" s="735"/>
      <c r="BY20" s="735"/>
      <c r="BZ20" s="735"/>
      <c r="CA20" s="735"/>
      <c r="CB20" s="735"/>
      <c r="CC20" s="735"/>
      <c r="CD20" s="735"/>
      <c r="CE20" s="735"/>
      <c r="CF20" s="735"/>
      <c r="CG20" s="735"/>
      <c r="CH20" s="735"/>
      <c r="CI20" s="735"/>
      <c r="CJ20" s="735"/>
      <c r="CK20" s="735"/>
      <c r="CL20" s="735"/>
      <c r="CM20" s="735"/>
      <c r="CN20" s="735"/>
      <c r="CO20" s="735"/>
      <c r="CP20" s="735"/>
      <c r="CQ20" s="735"/>
      <c r="CR20" s="735"/>
      <c r="CS20" s="735"/>
      <c r="CT20" s="736"/>
      <c r="CU20" s="737"/>
      <c r="CV20" s="738"/>
      <c r="CW20" s="738"/>
      <c r="CX20" s="738"/>
      <c r="CY20" s="738"/>
      <c r="CZ20" s="738"/>
      <c r="DA20" s="738"/>
      <c r="DB20" s="738"/>
      <c r="DC20" s="738"/>
      <c r="DD20" s="729">
        <f t="shared" si="0"/>
        <v>4873667379118</v>
      </c>
      <c r="DE20" s="730">
        <f t="shared" si="1"/>
        <v>0</v>
      </c>
      <c r="DF20" s="731"/>
      <c r="DR20" s="504"/>
    </row>
    <row r="21" spans="1:122" ht="18" customHeight="1" x14ac:dyDescent="0.55000000000000004">
      <c r="A21" s="399" t="str">
        <f t="shared" si="2"/>
        <v>12</v>
      </c>
      <c r="B21" s="399">
        <v>120030</v>
      </c>
      <c r="C21" s="722" t="s">
        <v>809</v>
      </c>
      <c r="D21" s="723">
        <v>105153158328</v>
      </c>
      <c r="E21" s="723">
        <v>0</v>
      </c>
      <c r="F21" s="734"/>
      <c r="G21" s="734"/>
      <c r="H21" s="734"/>
      <c r="I21" s="734"/>
      <c r="J21" s="734"/>
      <c r="K21" s="735"/>
      <c r="L21" s="735">
        <f>D21-AM21</f>
        <v>105153158328</v>
      </c>
      <c r="M21" s="735"/>
      <c r="N21" s="735"/>
      <c r="O21" s="735"/>
      <c r="P21" s="735"/>
      <c r="Q21" s="735"/>
      <c r="R21" s="735"/>
      <c r="S21" s="735"/>
      <c r="T21" s="735"/>
      <c r="U21" s="735"/>
      <c r="V21" s="735"/>
      <c r="W21" s="735"/>
      <c r="X21" s="735"/>
      <c r="Y21" s="735"/>
      <c r="Z21" s="735"/>
      <c r="AA21" s="735"/>
      <c r="AB21" s="735"/>
      <c r="AC21" s="735"/>
      <c r="AD21" s="735"/>
      <c r="AE21" s="735"/>
      <c r="AF21" s="735"/>
      <c r="AG21" s="735"/>
      <c r="AH21" s="735"/>
      <c r="AI21" s="735"/>
      <c r="AJ21" s="735"/>
      <c r="AK21" s="735"/>
      <c r="AL21" s="735"/>
      <c r="AM21" s="739">
        <v>0</v>
      </c>
      <c r="AN21" s="735"/>
      <c r="AO21" s="735"/>
      <c r="AP21" s="735"/>
      <c r="AQ21" s="735"/>
      <c r="AR21" s="735"/>
      <c r="AS21" s="735"/>
      <c r="AT21" s="735"/>
      <c r="AU21" s="735"/>
      <c r="AV21" s="735"/>
      <c r="AW21" s="735"/>
      <c r="AX21" s="735"/>
      <c r="AY21" s="735"/>
      <c r="AZ21" s="735"/>
      <c r="BA21" s="735"/>
      <c r="BB21" s="735"/>
      <c r="BC21" s="735"/>
      <c r="BD21" s="735"/>
      <c r="BE21" s="735"/>
      <c r="BF21" s="735"/>
      <c r="BG21" s="735"/>
      <c r="BH21" s="735"/>
      <c r="BI21" s="735"/>
      <c r="BJ21" s="735"/>
      <c r="BK21" s="735"/>
      <c r="BL21" s="735"/>
      <c r="BM21" s="735"/>
      <c r="BN21" s="735"/>
      <c r="BO21" s="735"/>
      <c r="BP21" s="735"/>
      <c r="BQ21" s="735"/>
      <c r="BR21" s="735"/>
      <c r="BS21" s="735"/>
      <c r="BT21" s="735"/>
      <c r="BU21" s="735"/>
      <c r="BV21" s="735"/>
      <c r="BW21" s="735"/>
      <c r="BX21" s="735"/>
      <c r="BY21" s="735"/>
      <c r="BZ21" s="735"/>
      <c r="CA21" s="735"/>
      <c r="CB21" s="735"/>
      <c r="CC21" s="735"/>
      <c r="CD21" s="735"/>
      <c r="CE21" s="735"/>
      <c r="CF21" s="735"/>
      <c r="CG21" s="735"/>
      <c r="CH21" s="735"/>
      <c r="CI21" s="735"/>
      <c r="CJ21" s="735"/>
      <c r="CK21" s="735"/>
      <c r="CL21" s="735"/>
      <c r="CM21" s="735"/>
      <c r="CN21" s="735"/>
      <c r="CO21" s="735"/>
      <c r="CP21" s="735"/>
      <c r="CQ21" s="735"/>
      <c r="CR21" s="735"/>
      <c r="CS21" s="735"/>
      <c r="CT21" s="736"/>
      <c r="CU21" s="737"/>
      <c r="CV21" s="738"/>
      <c r="CW21" s="738"/>
      <c r="CX21" s="738"/>
      <c r="CY21" s="738"/>
      <c r="CZ21" s="738"/>
      <c r="DA21" s="738"/>
      <c r="DB21" s="738"/>
      <c r="DC21" s="738"/>
      <c r="DD21" s="729">
        <f t="shared" si="0"/>
        <v>105153158328</v>
      </c>
      <c r="DE21" s="730">
        <f t="shared" si="1"/>
        <v>0</v>
      </c>
      <c r="DF21" s="731"/>
      <c r="DR21" s="504"/>
    </row>
    <row r="22" spans="1:122" ht="18" customHeight="1" x14ac:dyDescent="0.55000000000000004">
      <c r="A22" s="399" t="str">
        <f t="shared" si="2"/>
        <v>12</v>
      </c>
      <c r="B22" s="399">
        <v>120500</v>
      </c>
      <c r="C22" s="722" t="s">
        <v>811</v>
      </c>
      <c r="D22" s="723">
        <v>0</v>
      </c>
      <c r="E22" s="723">
        <v>0</v>
      </c>
      <c r="F22" s="734"/>
      <c r="G22" s="734"/>
      <c r="H22" s="734"/>
      <c r="I22" s="734"/>
      <c r="J22" s="734"/>
      <c r="K22" s="735"/>
      <c r="L22" s="735"/>
      <c r="M22" s="735"/>
      <c r="N22" s="735"/>
      <c r="O22" s="735"/>
      <c r="P22" s="735"/>
      <c r="Q22" s="735"/>
      <c r="R22" s="735"/>
      <c r="S22" s="735"/>
      <c r="T22" s="735"/>
      <c r="U22" s="735"/>
      <c r="V22" s="735"/>
      <c r="W22" s="735"/>
      <c r="X22" s="735"/>
      <c r="Y22" s="735"/>
      <c r="Z22" s="735"/>
      <c r="AA22" s="735"/>
      <c r="AB22" s="735"/>
      <c r="AC22" s="735"/>
      <c r="AD22" s="735"/>
      <c r="AE22" s="735"/>
      <c r="AF22" s="735"/>
      <c r="AG22" s="735"/>
      <c r="AH22" s="735"/>
      <c r="AI22" s="735"/>
      <c r="AJ22" s="735"/>
      <c r="AK22" s="735"/>
      <c r="AL22" s="735"/>
      <c r="AM22" s="515"/>
      <c r="AN22" s="735"/>
      <c r="AO22" s="735"/>
      <c r="AP22" s="735"/>
      <c r="AQ22" s="735"/>
      <c r="AR22" s="735"/>
      <c r="AS22" s="735"/>
      <c r="AT22" s="735"/>
      <c r="AU22" s="735"/>
      <c r="AV22" s="735"/>
      <c r="AW22" s="735"/>
      <c r="AX22" s="735"/>
      <c r="AY22" s="735"/>
      <c r="AZ22" s="735"/>
      <c r="BA22" s="735"/>
      <c r="BB22" s="735"/>
      <c r="BC22" s="735"/>
      <c r="BD22" s="735"/>
      <c r="BE22" s="735"/>
      <c r="BF22" s="735"/>
      <c r="BG22" s="735"/>
      <c r="BH22" s="735"/>
      <c r="BI22" s="735"/>
      <c r="BJ22" s="735"/>
      <c r="BK22" s="735"/>
      <c r="BL22" s="735"/>
      <c r="BM22" s="735"/>
      <c r="BN22" s="735"/>
      <c r="BO22" s="735"/>
      <c r="BP22" s="735"/>
      <c r="BQ22" s="735"/>
      <c r="BR22" s="735"/>
      <c r="BS22" s="735"/>
      <c r="BT22" s="735"/>
      <c r="BU22" s="735"/>
      <c r="BV22" s="735"/>
      <c r="BW22" s="735"/>
      <c r="BX22" s="735"/>
      <c r="BY22" s="735"/>
      <c r="BZ22" s="735"/>
      <c r="CA22" s="735"/>
      <c r="CB22" s="735"/>
      <c r="CC22" s="735"/>
      <c r="CD22" s="735"/>
      <c r="CE22" s="735"/>
      <c r="CF22" s="735"/>
      <c r="CG22" s="735"/>
      <c r="CH22" s="735"/>
      <c r="CI22" s="735"/>
      <c r="CJ22" s="735"/>
      <c r="CK22" s="735"/>
      <c r="CL22" s="735"/>
      <c r="CM22" s="735"/>
      <c r="CN22" s="735"/>
      <c r="CO22" s="735"/>
      <c r="CP22" s="735"/>
      <c r="CQ22" s="735"/>
      <c r="CR22" s="735"/>
      <c r="CS22" s="735"/>
      <c r="CT22" s="736"/>
      <c r="CU22" s="737"/>
      <c r="CV22" s="738"/>
      <c r="CW22" s="738"/>
      <c r="CX22" s="738"/>
      <c r="CY22" s="738"/>
      <c r="CZ22" s="738"/>
      <c r="DA22" s="738"/>
      <c r="DB22" s="738"/>
      <c r="DC22" s="738"/>
      <c r="DD22" s="729">
        <f t="shared" si="0"/>
        <v>0</v>
      </c>
      <c r="DE22" s="730">
        <f t="shared" si="1"/>
        <v>0</v>
      </c>
      <c r="DF22" s="731"/>
      <c r="DR22" s="504"/>
    </row>
    <row r="23" spans="1:122" ht="18" customHeight="1" x14ac:dyDescent="0.55000000000000004">
      <c r="A23" s="399" t="str">
        <f t="shared" si="2"/>
        <v>13</v>
      </c>
      <c r="B23" s="399">
        <v>130001</v>
      </c>
      <c r="C23" s="722" t="s">
        <v>812</v>
      </c>
      <c r="D23" s="723">
        <v>0</v>
      </c>
      <c r="E23" s="723">
        <v>0</v>
      </c>
      <c r="F23" s="734"/>
      <c r="G23" s="734"/>
      <c r="H23" s="734"/>
      <c r="I23" s="734"/>
      <c r="J23" s="734"/>
      <c r="K23" s="735"/>
      <c r="L23" s="735"/>
      <c r="M23" s="735"/>
      <c r="N23" s="735"/>
      <c r="O23" s="735"/>
      <c r="P23" s="735"/>
      <c r="Q23" s="735"/>
      <c r="R23" s="735"/>
      <c r="S23" s="735"/>
      <c r="T23" s="735"/>
      <c r="U23" s="735"/>
      <c r="V23" s="735"/>
      <c r="W23" s="735"/>
      <c r="X23" s="735"/>
      <c r="Y23" s="735"/>
      <c r="Z23" s="735"/>
      <c r="AA23" s="735"/>
      <c r="AB23" s="735"/>
      <c r="AC23" s="735"/>
      <c r="AD23" s="735"/>
      <c r="AE23" s="735"/>
      <c r="AF23" s="735"/>
      <c r="AG23" s="735"/>
      <c r="AH23" s="735"/>
      <c r="AI23" s="735"/>
      <c r="AJ23" s="735"/>
      <c r="AK23" s="735"/>
      <c r="AL23" s="735"/>
      <c r="AM23" s="735"/>
      <c r="AN23" s="735"/>
      <c r="AO23" s="735"/>
      <c r="AP23" s="735">
        <f>D23</f>
        <v>0</v>
      </c>
      <c r="AQ23" s="735"/>
      <c r="AR23" s="735"/>
      <c r="AS23" s="735"/>
      <c r="AT23" s="735"/>
      <c r="AU23" s="735"/>
      <c r="AV23" s="735"/>
      <c r="AW23" s="735"/>
      <c r="AX23" s="735"/>
      <c r="AY23" s="735"/>
      <c r="AZ23" s="735"/>
      <c r="BA23" s="735"/>
      <c r="BB23" s="735"/>
      <c r="BC23" s="735"/>
      <c r="BD23" s="735"/>
      <c r="BE23" s="735"/>
      <c r="BF23" s="735"/>
      <c r="BG23" s="735"/>
      <c r="BH23" s="735"/>
      <c r="BI23" s="735"/>
      <c r="BJ23" s="735"/>
      <c r="BK23" s="735"/>
      <c r="BL23" s="735"/>
      <c r="BM23" s="735"/>
      <c r="BN23" s="735"/>
      <c r="BO23" s="735"/>
      <c r="BP23" s="735"/>
      <c r="BQ23" s="735"/>
      <c r="BR23" s="735"/>
      <c r="BS23" s="735"/>
      <c r="BT23" s="735"/>
      <c r="BU23" s="735"/>
      <c r="BV23" s="735"/>
      <c r="BW23" s="735"/>
      <c r="BX23" s="735"/>
      <c r="BY23" s="735"/>
      <c r="BZ23" s="735"/>
      <c r="CA23" s="735"/>
      <c r="CB23" s="735"/>
      <c r="CC23" s="735"/>
      <c r="CD23" s="735"/>
      <c r="CE23" s="735"/>
      <c r="CF23" s="735"/>
      <c r="CG23" s="735"/>
      <c r="CH23" s="735"/>
      <c r="CI23" s="735"/>
      <c r="CJ23" s="735"/>
      <c r="CK23" s="735"/>
      <c r="CL23" s="735"/>
      <c r="CM23" s="735"/>
      <c r="CN23" s="735"/>
      <c r="CO23" s="735"/>
      <c r="CP23" s="735"/>
      <c r="CQ23" s="735"/>
      <c r="CR23" s="735"/>
      <c r="CS23" s="735"/>
      <c r="CT23" s="736"/>
      <c r="CU23" s="737"/>
      <c r="CV23" s="738"/>
      <c r="CW23" s="738"/>
      <c r="CX23" s="738"/>
      <c r="CY23" s="738"/>
      <c r="CZ23" s="738"/>
      <c r="DA23" s="738"/>
      <c r="DB23" s="738"/>
      <c r="DC23" s="738"/>
      <c r="DD23" s="729">
        <f t="shared" si="0"/>
        <v>0</v>
      </c>
      <c r="DE23" s="730">
        <f t="shared" si="1"/>
        <v>0</v>
      </c>
      <c r="DF23" s="731"/>
      <c r="DR23" s="504"/>
    </row>
    <row r="24" spans="1:122" ht="18" customHeight="1" x14ac:dyDescent="0.55000000000000004">
      <c r="A24" s="399" t="str">
        <f t="shared" si="2"/>
        <v>13</v>
      </c>
      <c r="B24" s="399">
        <v>130002</v>
      </c>
      <c r="C24" s="722" t="s">
        <v>813</v>
      </c>
      <c r="D24" s="723">
        <v>0</v>
      </c>
      <c r="E24" s="723">
        <v>0</v>
      </c>
      <c r="F24" s="734"/>
      <c r="G24" s="734"/>
      <c r="H24" s="734"/>
      <c r="I24" s="734"/>
      <c r="J24" s="734"/>
      <c r="K24" s="735"/>
      <c r="L24" s="735"/>
      <c r="M24" s="735"/>
      <c r="N24" s="735"/>
      <c r="O24" s="735"/>
      <c r="P24" s="735"/>
      <c r="Q24" s="735"/>
      <c r="R24" s="735"/>
      <c r="S24" s="735"/>
      <c r="T24" s="735"/>
      <c r="U24" s="735"/>
      <c r="V24" s="735"/>
      <c r="W24" s="735"/>
      <c r="X24" s="735"/>
      <c r="Y24" s="735"/>
      <c r="Z24" s="735"/>
      <c r="AA24" s="735"/>
      <c r="AB24" s="735"/>
      <c r="AC24" s="735"/>
      <c r="AD24" s="735"/>
      <c r="AE24" s="735"/>
      <c r="AF24" s="735"/>
      <c r="AG24" s="735"/>
      <c r="AH24" s="735"/>
      <c r="AI24" s="735"/>
      <c r="AJ24" s="735"/>
      <c r="AK24" s="735"/>
      <c r="AL24" s="735"/>
      <c r="AM24" s="735"/>
      <c r="AN24" s="735"/>
      <c r="AO24" s="735"/>
      <c r="AP24" s="735"/>
      <c r="AQ24" s="735"/>
      <c r="AR24" s="735"/>
      <c r="AS24" s="735"/>
      <c r="AT24" s="735"/>
      <c r="AU24" s="735"/>
      <c r="AV24" s="735"/>
      <c r="AW24" s="735"/>
      <c r="AX24" s="735"/>
      <c r="AY24" s="735"/>
      <c r="AZ24" s="735"/>
      <c r="BA24" s="735"/>
      <c r="BB24" s="735"/>
      <c r="BC24" s="735"/>
      <c r="BD24" s="735"/>
      <c r="BE24" s="735"/>
      <c r="BF24" s="735"/>
      <c r="BG24" s="735"/>
      <c r="BH24" s="735"/>
      <c r="BI24" s="735"/>
      <c r="BJ24" s="735"/>
      <c r="BK24" s="735"/>
      <c r="BL24" s="735"/>
      <c r="BM24" s="735"/>
      <c r="BN24" s="735"/>
      <c r="BO24" s="735"/>
      <c r="BP24" s="735"/>
      <c r="BQ24" s="735"/>
      <c r="BR24" s="735"/>
      <c r="BS24" s="735"/>
      <c r="BT24" s="735"/>
      <c r="BU24" s="735"/>
      <c r="BV24" s="735"/>
      <c r="BW24" s="735"/>
      <c r="BX24" s="735"/>
      <c r="BY24" s="735"/>
      <c r="BZ24" s="735"/>
      <c r="CA24" s="735"/>
      <c r="CB24" s="735"/>
      <c r="CC24" s="735"/>
      <c r="CD24" s="735"/>
      <c r="CE24" s="735"/>
      <c r="CF24" s="735"/>
      <c r="CG24" s="735"/>
      <c r="CH24" s="735"/>
      <c r="CI24" s="735"/>
      <c r="CJ24" s="735"/>
      <c r="CK24" s="735"/>
      <c r="CL24" s="735"/>
      <c r="CM24" s="735"/>
      <c r="CN24" s="735"/>
      <c r="CO24" s="735"/>
      <c r="CP24" s="735"/>
      <c r="CQ24" s="735"/>
      <c r="CR24" s="735"/>
      <c r="CS24" s="735"/>
      <c r="CT24" s="736"/>
      <c r="CU24" s="737"/>
      <c r="CV24" s="738"/>
      <c r="CW24" s="738"/>
      <c r="CX24" s="738"/>
      <c r="CY24" s="738"/>
      <c r="CZ24" s="738"/>
      <c r="DA24" s="738"/>
      <c r="DB24" s="738"/>
      <c r="DC24" s="738"/>
      <c r="DD24" s="729">
        <f t="shared" si="0"/>
        <v>0</v>
      </c>
      <c r="DE24" s="730">
        <f t="shared" si="1"/>
        <v>0</v>
      </c>
      <c r="DF24" s="731"/>
      <c r="DR24" s="504"/>
    </row>
    <row r="25" spans="1:122" ht="18" customHeight="1" x14ac:dyDescent="0.55000000000000004">
      <c r="A25" s="399" t="str">
        <f t="shared" si="2"/>
        <v>13</v>
      </c>
      <c r="B25" s="399">
        <v>130020</v>
      </c>
      <c r="C25" s="722" t="s">
        <v>814</v>
      </c>
      <c r="D25" s="723">
        <v>9608528029934</v>
      </c>
      <c r="E25" s="723">
        <v>0</v>
      </c>
      <c r="F25" s="734"/>
      <c r="G25" s="734"/>
      <c r="H25" s="734"/>
      <c r="I25" s="734"/>
      <c r="J25" s="734"/>
      <c r="K25" s="735">
        <f>$D25-$E25+BG25</f>
        <v>9646256578012</v>
      </c>
      <c r="L25" s="735"/>
      <c r="M25" s="735"/>
      <c r="N25" s="735"/>
      <c r="O25" s="735"/>
      <c r="P25" s="735"/>
      <c r="Q25" s="735"/>
      <c r="R25" s="735"/>
      <c r="S25" s="735"/>
      <c r="T25" s="735"/>
      <c r="U25" s="735"/>
      <c r="V25" s="735"/>
      <c r="W25" s="735"/>
      <c r="X25" s="735"/>
      <c r="Y25" s="735"/>
      <c r="Z25" s="735"/>
      <c r="AA25" s="735"/>
      <c r="AB25" s="735"/>
      <c r="AC25" s="735"/>
      <c r="AD25" s="735"/>
      <c r="AE25" s="735"/>
      <c r="AF25" s="735"/>
      <c r="AG25" s="735"/>
      <c r="AH25" s="735"/>
      <c r="AI25" s="735"/>
      <c r="AJ25" s="735"/>
      <c r="AK25" s="735"/>
      <c r="AL25" s="735"/>
      <c r="AM25" s="735"/>
      <c r="AN25" s="735"/>
      <c r="AO25" s="735"/>
      <c r="AP25" s="735"/>
      <c r="AQ25" s="735"/>
      <c r="AR25" s="735"/>
      <c r="AS25" s="735"/>
      <c r="AT25" s="735"/>
      <c r="AU25" s="735"/>
      <c r="AV25" s="735"/>
      <c r="AW25" s="735"/>
      <c r="AX25" s="735"/>
      <c r="AY25" s="735"/>
      <c r="AZ25" s="735"/>
      <c r="BA25" s="735"/>
      <c r="BB25" s="735"/>
      <c r="BC25" s="735"/>
      <c r="BD25" s="735"/>
      <c r="BE25" s="735"/>
      <c r="BF25" s="735"/>
      <c r="BG25" s="739">
        <f>342069687565-282192109588-12199003316-9950026583</f>
        <v>37728548078</v>
      </c>
      <c r="BH25" s="735"/>
      <c r="BI25" s="735"/>
      <c r="BJ25" s="735"/>
      <c r="BK25" s="735"/>
      <c r="BL25" s="735"/>
      <c r="BM25" s="735"/>
      <c r="BN25" s="735"/>
      <c r="BO25" s="735"/>
      <c r="BP25" s="735"/>
      <c r="BQ25" s="735"/>
      <c r="BR25" s="735"/>
      <c r="BS25" s="735"/>
      <c r="BT25" s="735"/>
      <c r="BU25" s="735"/>
      <c r="BV25" s="735"/>
      <c r="BW25" s="735"/>
      <c r="BX25" s="735"/>
      <c r="BY25" s="735"/>
      <c r="BZ25" s="735"/>
      <c r="CA25" s="735"/>
      <c r="CB25" s="735"/>
      <c r="CC25" s="735"/>
      <c r="CD25" s="735"/>
      <c r="CE25" s="735"/>
      <c r="CF25" s="735"/>
      <c r="CG25" s="735"/>
      <c r="CH25" s="735"/>
      <c r="CI25" s="735"/>
      <c r="CJ25" s="735"/>
      <c r="CK25" s="735"/>
      <c r="CL25" s="735"/>
      <c r="CM25" s="735"/>
      <c r="CN25" s="735"/>
      <c r="CO25" s="735"/>
      <c r="CP25" s="735"/>
      <c r="CQ25" s="735"/>
      <c r="CR25" s="735"/>
      <c r="CS25" s="735"/>
      <c r="CT25" s="736"/>
      <c r="CU25" s="737"/>
      <c r="CV25" s="738"/>
      <c r="CW25" s="738"/>
      <c r="CX25" s="738"/>
      <c r="CY25" s="738"/>
      <c r="CZ25" s="738"/>
      <c r="DA25" s="738"/>
      <c r="DB25" s="738"/>
      <c r="DC25" s="738"/>
      <c r="DD25" s="729">
        <f>K25-BG25</f>
        <v>9608528029934</v>
      </c>
      <c r="DE25" s="730">
        <f t="shared" si="1"/>
        <v>0</v>
      </c>
      <c r="DF25" s="731"/>
      <c r="DR25" s="504"/>
    </row>
    <row r="26" spans="1:122" ht="18" customHeight="1" x14ac:dyDescent="0.55000000000000004">
      <c r="A26" s="399" t="str">
        <f t="shared" si="2"/>
        <v>13</v>
      </c>
      <c r="B26" s="399">
        <v>130021</v>
      </c>
      <c r="C26" s="722" t="s">
        <v>815</v>
      </c>
      <c r="D26" s="740">
        <v>0</v>
      </c>
      <c r="E26" s="740">
        <v>0</v>
      </c>
      <c r="F26" s="734"/>
      <c r="G26" s="734"/>
      <c r="H26" s="734"/>
      <c r="I26" s="734"/>
      <c r="J26" s="734"/>
      <c r="K26" s="735"/>
      <c r="L26" s="735"/>
      <c r="M26" s="735"/>
      <c r="N26" s="735"/>
      <c r="O26" s="735">
        <f>D26</f>
        <v>0</v>
      </c>
      <c r="P26" s="735"/>
      <c r="Q26" s="735"/>
      <c r="R26" s="735"/>
      <c r="S26" s="735"/>
      <c r="T26" s="735"/>
      <c r="U26" s="735"/>
      <c r="V26" s="735"/>
      <c r="W26" s="735"/>
      <c r="X26" s="735"/>
      <c r="Y26" s="735"/>
      <c r="Z26" s="735"/>
      <c r="AA26" s="735"/>
      <c r="AB26" s="735"/>
      <c r="AC26" s="735"/>
      <c r="AD26" s="735"/>
      <c r="AE26" s="735"/>
      <c r="AF26" s="735"/>
      <c r="AG26" s="735"/>
      <c r="AH26" s="735"/>
      <c r="AI26" s="735"/>
      <c r="AJ26" s="735"/>
      <c r="AK26" s="735"/>
      <c r="AL26" s="735"/>
      <c r="AM26" s="735"/>
      <c r="AN26" s="735"/>
      <c r="AO26" s="735"/>
      <c r="AP26" s="735"/>
      <c r="AQ26" s="741"/>
      <c r="AR26" s="735"/>
      <c r="AS26" s="735"/>
      <c r="AT26" s="735"/>
      <c r="AU26" s="735"/>
      <c r="AV26" s="735"/>
      <c r="AW26" s="735"/>
      <c r="AX26" s="735"/>
      <c r="AY26" s="735"/>
      <c r="AZ26" s="735"/>
      <c r="BA26" s="735"/>
      <c r="BB26" s="735"/>
      <c r="BC26" s="735"/>
      <c r="BD26" s="735"/>
      <c r="BE26" s="735"/>
      <c r="BF26" s="735"/>
      <c r="BG26" s="735"/>
      <c r="BH26" s="735"/>
      <c r="BI26" s="735"/>
      <c r="BJ26" s="735"/>
      <c r="BK26" s="735"/>
      <c r="BL26" s="735"/>
      <c r="BM26" s="735"/>
      <c r="BN26" s="735"/>
      <c r="BO26" s="735"/>
      <c r="BP26" s="735"/>
      <c r="BQ26" s="735"/>
      <c r="BR26" s="735"/>
      <c r="BS26" s="735"/>
      <c r="BT26" s="735"/>
      <c r="BU26" s="735"/>
      <c r="BV26" s="735"/>
      <c r="BW26" s="735"/>
      <c r="BX26" s="735"/>
      <c r="BY26" s="735"/>
      <c r="BZ26" s="735"/>
      <c r="CA26" s="735"/>
      <c r="CB26" s="735"/>
      <c r="CC26" s="735"/>
      <c r="CD26" s="735"/>
      <c r="CE26" s="735"/>
      <c r="CF26" s="735"/>
      <c r="CG26" s="735"/>
      <c r="CH26" s="735"/>
      <c r="CI26" s="735"/>
      <c r="CJ26" s="735"/>
      <c r="CK26" s="735"/>
      <c r="CL26" s="735"/>
      <c r="CM26" s="735"/>
      <c r="CN26" s="735"/>
      <c r="CO26" s="735"/>
      <c r="CP26" s="735"/>
      <c r="CQ26" s="735"/>
      <c r="CR26" s="735"/>
      <c r="CS26" s="735"/>
      <c r="CT26" s="736"/>
      <c r="CU26" s="737"/>
      <c r="CV26" s="738"/>
      <c r="CW26" s="738"/>
      <c r="CX26" s="738"/>
      <c r="CY26" s="738"/>
      <c r="CZ26" s="738"/>
      <c r="DA26" s="738"/>
      <c r="DB26" s="738"/>
      <c r="DC26" s="738"/>
      <c r="DD26" s="729">
        <f t="shared" ref="DD26:DD89" si="3">SUM(F26:DC26)</f>
        <v>0</v>
      </c>
      <c r="DE26" s="730">
        <f t="shared" si="1"/>
        <v>0</v>
      </c>
      <c r="DF26" s="731"/>
      <c r="DR26" s="504"/>
    </row>
    <row r="27" spans="1:122" ht="18" customHeight="1" x14ac:dyDescent="0.55000000000000004">
      <c r="A27" s="399" t="str">
        <f t="shared" si="2"/>
        <v>13</v>
      </c>
      <c r="B27" s="399">
        <v>130022</v>
      </c>
      <c r="C27" s="722" t="s">
        <v>816</v>
      </c>
      <c r="D27" s="723">
        <v>86637533406</v>
      </c>
      <c r="E27" s="723">
        <v>0</v>
      </c>
      <c r="F27" s="734"/>
      <c r="G27" s="734"/>
      <c r="H27" s="734"/>
      <c r="I27" s="734"/>
      <c r="J27" s="734"/>
      <c r="K27" s="735">
        <f t="shared" ref="K27:K32" si="4">$D27-$E27</f>
        <v>86637533406</v>
      </c>
      <c r="L27" s="735"/>
      <c r="M27" s="735"/>
      <c r="N27" s="735"/>
      <c r="O27" s="735"/>
      <c r="P27" s="735"/>
      <c r="Q27" s="735"/>
      <c r="R27" s="735"/>
      <c r="S27" s="735"/>
      <c r="T27" s="735"/>
      <c r="U27" s="735"/>
      <c r="V27" s="735"/>
      <c r="W27" s="735"/>
      <c r="X27" s="735"/>
      <c r="Y27" s="735"/>
      <c r="Z27" s="735"/>
      <c r="AA27" s="735"/>
      <c r="AB27" s="735"/>
      <c r="AC27" s="735"/>
      <c r="AD27" s="735"/>
      <c r="AE27" s="735"/>
      <c r="AF27" s="735"/>
      <c r="AG27" s="735"/>
      <c r="AH27" s="735"/>
      <c r="AI27" s="735"/>
      <c r="AJ27" s="735"/>
      <c r="AK27" s="735"/>
      <c r="AL27" s="735"/>
      <c r="AM27" s="735"/>
      <c r="AN27" s="735"/>
      <c r="AO27" s="735"/>
      <c r="AP27" s="735"/>
      <c r="AQ27" s="735"/>
      <c r="AR27" s="735"/>
      <c r="AS27" s="735"/>
      <c r="AT27" s="735"/>
      <c r="AU27" s="735"/>
      <c r="AV27" s="735"/>
      <c r="AW27" s="735"/>
      <c r="AX27" s="735"/>
      <c r="AY27" s="735"/>
      <c r="AZ27" s="735"/>
      <c r="BA27" s="735"/>
      <c r="BB27" s="735"/>
      <c r="BC27" s="735"/>
      <c r="BD27" s="735"/>
      <c r="BE27" s="735"/>
      <c r="BF27" s="735"/>
      <c r="BG27" s="735"/>
      <c r="BH27" s="735"/>
      <c r="BI27" s="735"/>
      <c r="BJ27" s="735"/>
      <c r="BK27" s="735"/>
      <c r="BL27" s="735"/>
      <c r="BM27" s="735"/>
      <c r="BN27" s="735"/>
      <c r="BO27" s="735"/>
      <c r="BP27" s="735"/>
      <c r="BQ27" s="735"/>
      <c r="BR27" s="735"/>
      <c r="BS27" s="735"/>
      <c r="BT27" s="735"/>
      <c r="BU27" s="735"/>
      <c r="BV27" s="735"/>
      <c r="BW27" s="735"/>
      <c r="BX27" s="735"/>
      <c r="BY27" s="735"/>
      <c r="BZ27" s="735"/>
      <c r="CA27" s="735"/>
      <c r="CB27" s="735"/>
      <c r="CC27" s="735"/>
      <c r="CD27" s="735"/>
      <c r="CE27" s="735"/>
      <c r="CF27" s="735"/>
      <c r="CG27" s="735"/>
      <c r="CH27" s="735"/>
      <c r="CI27" s="735"/>
      <c r="CJ27" s="735"/>
      <c r="CK27" s="735"/>
      <c r="CL27" s="735"/>
      <c r="CM27" s="735"/>
      <c r="CN27" s="735"/>
      <c r="CO27" s="735"/>
      <c r="CP27" s="735"/>
      <c r="CQ27" s="735"/>
      <c r="CR27" s="735"/>
      <c r="CS27" s="735"/>
      <c r="CT27" s="736"/>
      <c r="CU27" s="737"/>
      <c r="CV27" s="738"/>
      <c r="CW27" s="738"/>
      <c r="CX27" s="738"/>
      <c r="CY27" s="738"/>
      <c r="CZ27" s="738"/>
      <c r="DA27" s="738"/>
      <c r="DB27" s="738"/>
      <c r="DC27" s="738"/>
      <c r="DD27" s="729">
        <f t="shared" si="3"/>
        <v>86637533406</v>
      </c>
      <c r="DE27" s="730">
        <f t="shared" si="1"/>
        <v>0</v>
      </c>
      <c r="DF27" s="731"/>
      <c r="DR27" s="504"/>
    </row>
    <row r="28" spans="1:122" ht="18" customHeight="1" x14ac:dyDescent="0.55000000000000004">
      <c r="A28" s="399" t="str">
        <f t="shared" si="2"/>
        <v>13</v>
      </c>
      <c r="B28" s="399">
        <v>130023</v>
      </c>
      <c r="C28" s="722" t="s">
        <v>817</v>
      </c>
      <c r="D28" s="723">
        <v>172945902792</v>
      </c>
      <c r="E28" s="723">
        <v>0</v>
      </c>
      <c r="F28" s="734"/>
      <c r="G28" s="734"/>
      <c r="H28" s="734"/>
      <c r="I28" s="734"/>
      <c r="J28" s="734"/>
      <c r="K28" s="735">
        <f t="shared" si="4"/>
        <v>172945902792</v>
      </c>
      <c r="L28" s="735"/>
      <c r="M28" s="735"/>
      <c r="N28" s="735"/>
      <c r="O28" s="735"/>
      <c r="P28" s="735"/>
      <c r="Q28" s="735"/>
      <c r="R28" s="735"/>
      <c r="S28" s="735"/>
      <c r="T28" s="735"/>
      <c r="U28" s="735"/>
      <c r="V28" s="735"/>
      <c r="W28" s="735"/>
      <c r="X28" s="735"/>
      <c r="Y28" s="735"/>
      <c r="Z28" s="735"/>
      <c r="AA28" s="735"/>
      <c r="AB28" s="735"/>
      <c r="AC28" s="735"/>
      <c r="AD28" s="735"/>
      <c r="AE28" s="735"/>
      <c r="AF28" s="735"/>
      <c r="AG28" s="735"/>
      <c r="AH28" s="735"/>
      <c r="AI28" s="735"/>
      <c r="AJ28" s="735"/>
      <c r="AK28" s="735"/>
      <c r="AL28" s="735"/>
      <c r="AM28" s="735"/>
      <c r="AN28" s="735"/>
      <c r="AO28" s="735"/>
      <c r="AP28" s="735"/>
      <c r="AQ28" s="735"/>
      <c r="AR28" s="735"/>
      <c r="AS28" s="735"/>
      <c r="AT28" s="735"/>
      <c r="AU28" s="735"/>
      <c r="AV28" s="735"/>
      <c r="AW28" s="735"/>
      <c r="AX28" s="735"/>
      <c r="AY28" s="735"/>
      <c r="AZ28" s="735"/>
      <c r="BA28" s="735"/>
      <c r="BB28" s="735"/>
      <c r="BC28" s="735"/>
      <c r="BD28" s="735"/>
      <c r="BE28" s="735"/>
      <c r="BF28" s="735"/>
      <c r="BG28" s="735"/>
      <c r="BH28" s="735"/>
      <c r="BI28" s="735"/>
      <c r="BJ28" s="735"/>
      <c r="BK28" s="735"/>
      <c r="BL28" s="735"/>
      <c r="BM28" s="735"/>
      <c r="BN28" s="735"/>
      <c r="BO28" s="735"/>
      <c r="BP28" s="735"/>
      <c r="BQ28" s="735"/>
      <c r="BR28" s="735"/>
      <c r="BS28" s="735"/>
      <c r="BT28" s="735"/>
      <c r="BU28" s="735"/>
      <c r="BV28" s="735"/>
      <c r="BW28" s="735"/>
      <c r="BX28" s="735"/>
      <c r="BY28" s="735"/>
      <c r="BZ28" s="735"/>
      <c r="CA28" s="735"/>
      <c r="CB28" s="735"/>
      <c r="CC28" s="735"/>
      <c r="CD28" s="735"/>
      <c r="CE28" s="735"/>
      <c r="CF28" s="735"/>
      <c r="CG28" s="735"/>
      <c r="CH28" s="735"/>
      <c r="CI28" s="735"/>
      <c r="CJ28" s="735"/>
      <c r="CK28" s="735"/>
      <c r="CL28" s="735"/>
      <c r="CM28" s="735"/>
      <c r="CN28" s="735"/>
      <c r="CO28" s="735"/>
      <c r="CP28" s="735"/>
      <c r="CQ28" s="735"/>
      <c r="CR28" s="735"/>
      <c r="CS28" s="735"/>
      <c r="CT28" s="736"/>
      <c r="CU28" s="737"/>
      <c r="CV28" s="738"/>
      <c r="CW28" s="738"/>
      <c r="CX28" s="738"/>
      <c r="CY28" s="738"/>
      <c r="CZ28" s="738"/>
      <c r="DA28" s="738"/>
      <c r="DB28" s="738"/>
      <c r="DC28" s="738"/>
      <c r="DD28" s="729">
        <f t="shared" si="3"/>
        <v>172945902792</v>
      </c>
      <c r="DE28" s="730">
        <f t="shared" si="1"/>
        <v>0</v>
      </c>
      <c r="DF28" s="731"/>
      <c r="DR28" s="504"/>
    </row>
    <row r="29" spans="1:122" ht="18" customHeight="1" x14ac:dyDescent="0.55000000000000004">
      <c r="A29" s="399" t="str">
        <f t="shared" si="2"/>
        <v>13</v>
      </c>
      <c r="B29" s="399">
        <v>130024</v>
      </c>
      <c r="C29" s="722" t="s">
        <v>818</v>
      </c>
      <c r="D29" s="723">
        <v>490658329334</v>
      </c>
      <c r="E29" s="723">
        <v>0</v>
      </c>
      <c r="F29" s="734"/>
      <c r="G29" s="734"/>
      <c r="H29" s="734"/>
      <c r="I29" s="734"/>
      <c r="J29" s="734"/>
      <c r="K29" s="735">
        <f t="shared" si="4"/>
        <v>490658329334</v>
      </c>
      <c r="L29" s="735"/>
      <c r="M29" s="735"/>
      <c r="N29" s="735"/>
      <c r="O29" s="735"/>
      <c r="P29" s="735"/>
      <c r="Q29" s="735"/>
      <c r="R29" s="735"/>
      <c r="S29" s="735"/>
      <c r="T29" s="735"/>
      <c r="U29" s="735"/>
      <c r="V29" s="735"/>
      <c r="W29" s="735"/>
      <c r="X29" s="735"/>
      <c r="Y29" s="735"/>
      <c r="Z29" s="735"/>
      <c r="AA29" s="735"/>
      <c r="AB29" s="735"/>
      <c r="AC29" s="735"/>
      <c r="AD29" s="735"/>
      <c r="AE29" s="735"/>
      <c r="AF29" s="735"/>
      <c r="AG29" s="735"/>
      <c r="AH29" s="735"/>
      <c r="AI29" s="735"/>
      <c r="AJ29" s="735"/>
      <c r="AK29" s="735"/>
      <c r="AL29" s="735"/>
      <c r="AM29" s="735"/>
      <c r="AN29" s="735"/>
      <c r="AO29" s="735"/>
      <c r="AP29" s="735"/>
      <c r="AQ29" s="735"/>
      <c r="AR29" s="735"/>
      <c r="AS29" s="735"/>
      <c r="AT29" s="735"/>
      <c r="AU29" s="735"/>
      <c r="AV29" s="735"/>
      <c r="AW29" s="735"/>
      <c r="AX29" s="735"/>
      <c r="AY29" s="735"/>
      <c r="AZ29" s="735"/>
      <c r="BA29" s="735"/>
      <c r="BB29" s="735"/>
      <c r="BC29" s="735"/>
      <c r="BD29" s="735"/>
      <c r="BE29" s="735"/>
      <c r="BF29" s="735"/>
      <c r="BG29" s="735"/>
      <c r="BH29" s="735"/>
      <c r="BI29" s="735"/>
      <c r="BJ29" s="735"/>
      <c r="BK29" s="735"/>
      <c r="BL29" s="735"/>
      <c r="BM29" s="735"/>
      <c r="BN29" s="735"/>
      <c r="BO29" s="735"/>
      <c r="BP29" s="735"/>
      <c r="BQ29" s="735"/>
      <c r="BR29" s="735"/>
      <c r="BS29" s="735"/>
      <c r="BT29" s="735"/>
      <c r="BU29" s="735"/>
      <c r="BV29" s="735"/>
      <c r="BW29" s="735"/>
      <c r="BX29" s="735"/>
      <c r="BY29" s="735"/>
      <c r="BZ29" s="735"/>
      <c r="CA29" s="735"/>
      <c r="CB29" s="735"/>
      <c r="CC29" s="735"/>
      <c r="CD29" s="735"/>
      <c r="CE29" s="735"/>
      <c r="CF29" s="735"/>
      <c r="CG29" s="735"/>
      <c r="CH29" s="735"/>
      <c r="CI29" s="735"/>
      <c r="CJ29" s="735"/>
      <c r="CK29" s="735"/>
      <c r="CL29" s="735"/>
      <c r="CM29" s="735"/>
      <c r="CN29" s="735"/>
      <c r="CO29" s="735"/>
      <c r="CP29" s="735"/>
      <c r="CQ29" s="735"/>
      <c r="CR29" s="735"/>
      <c r="CS29" s="735"/>
      <c r="CT29" s="736"/>
      <c r="CU29" s="737"/>
      <c r="CV29" s="738"/>
      <c r="CW29" s="738"/>
      <c r="CX29" s="738"/>
      <c r="CY29" s="738"/>
      <c r="CZ29" s="738"/>
      <c r="DA29" s="738"/>
      <c r="DB29" s="738"/>
      <c r="DC29" s="738"/>
      <c r="DD29" s="729">
        <f t="shared" si="3"/>
        <v>490658329334</v>
      </c>
      <c r="DE29" s="730">
        <f t="shared" si="1"/>
        <v>0</v>
      </c>
      <c r="DF29" s="731"/>
      <c r="DR29" s="504"/>
    </row>
    <row r="30" spans="1:122" ht="18" customHeight="1" x14ac:dyDescent="0.55000000000000004">
      <c r="A30" s="399" t="str">
        <f t="shared" si="2"/>
        <v>13</v>
      </c>
      <c r="B30" s="399">
        <v>130025</v>
      </c>
      <c r="C30" s="722" t="s">
        <v>819</v>
      </c>
      <c r="D30" s="723">
        <v>48854566835</v>
      </c>
      <c r="E30" s="723">
        <v>0</v>
      </c>
      <c r="F30" s="734"/>
      <c r="G30" s="734"/>
      <c r="H30" s="734"/>
      <c r="I30" s="734"/>
      <c r="J30" s="734"/>
      <c r="K30" s="735">
        <f t="shared" si="4"/>
        <v>48854566835</v>
      </c>
      <c r="L30" s="735"/>
      <c r="M30" s="735"/>
      <c r="N30" s="735"/>
      <c r="O30" s="735"/>
      <c r="P30" s="735"/>
      <c r="Q30" s="735"/>
      <c r="R30" s="735"/>
      <c r="S30" s="735"/>
      <c r="T30" s="735"/>
      <c r="U30" s="735"/>
      <c r="V30" s="735"/>
      <c r="W30" s="735"/>
      <c r="X30" s="735"/>
      <c r="Y30" s="735"/>
      <c r="Z30" s="735"/>
      <c r="AA30" s="735"/>
      <c r="AB30" s="735"/>
      <c r="AC30" s="735"/>
      <c r="AD30" s="735"/>
      <c r="AE30" s="735"/>
      <c r="AF30" s="735"/>
      <c r="AG30" s="735"/>
      <c r="AH30" s="735"/>
      <c r="AI30" s="735"/>
      <c r="AJ30" s="735"/>
      <c r="AK30" s="735"/>
      <c r="AL30" s="735"/>
      <c r="AM30" s="735"/>
      <c r="AN30" s="735"/>
      <c r="AO30" s="735"/>
      <c r="AP30" s="735"/>
      <c r="AQ30" s="735"/>
      <c r="AR30" s="735"/>
      <c r="AS30" s="735"/>
      <c r="AT30" s="735"/>
      <c r="AU30" s="735"/>
      <c r="AV30" s="735"/>
      <c r="AW30" s="735"/>
      <c r="AX30" s="735"/>
      <c r="AY30" s="735"/>
      <c r="AZ30" s="735"/>
      <c r="BA30" s="735"/>
      <c r="BB30" s="735"/>
      <c r="BC30" s="735"/>
      <c r="BD30" s="735"/>
      <c r="BE30" s="735"/>
      <c r="BF30" s="735"/>
      <c r="BG30" s="735"/>
      <c r="BH30" s="735"/>
      <c r="BI30" s="735"/>
      <c r="BJ30" s="735"/>
      <c r="BK30" s="735"/>
      <c r="BL30" s="735"/>
      <c r="BM30" s="735"/>
      <c r="BN30" s="735"/>
      <c r="BO30" s="735"/>
      <c r="BP30" s="735"/>
      <c r="BQ30" s="735"/>
      <c r="BR30" s="735"/>
      <c r="BS30" s="735"/>
      <c r="BT30" s="735"/>
      <c r="BU30" s="735"/>
      <c r="BV30" s="735"/>
      <c r="BW30" s="735"/>
      <c r="BX30" s="735"/>
      <c r="BY30" s="735"/>
      <c r="BZ30" s="735"/>
      <c r="CA30" s="735"/>
      <c r="CB30" s="735"/>
      <c r="CC30" s="735"/>
      <c r="CD30" s="735"/>
      <c r="CE30" s="735"/>
      <c r="CF30" s="735"/>
      <c r="CG30" s="735"/>
      <c r="CH30" s="735"/>
      <c r="CI30" s="735"/>
      <c r="CJ30" s="735"/>
      <c r="CK30" s="735"/>
      <c r="CL30" s="735"/>
      <c r="CM30" s="735"/>
      <c r="CN30" s="735"/>
      <c r="CO30" s="735"/>
      <c r="CP30" s="735"/>
      <c r="CQ30" s="735"/>
      <c r="CR30" s="735"/>
      <c r="CS30" s="735"/>
      <c r="CT30" s="736"/>
      <c r="CU30" s="737"/>
      <c r="CV30" s="738"/>
      <c r="CW30" s="738"/>
      <c r="CX30" s="738"/>
      <c r="CY30" s="738"/>
      <c r="CZ30" s="738"/>
      <c r="DA30" s="738"/>
      <c r="DB30" s="738"/>
      <c r="DC30" s="738"/>
      <c r="DD30" s="729">
        <f t="shared" si="3"/>
        <v>48854566835</v>
      </c>
      <c r="DE30" s="730">
        <f t="shared" si="1"/>
        <v>0</v>
      </c>
      <c r="DF30" s="731"/>
      <c r="DR30" s="504"/>
    </row>
    <row r="31" spans="1:122" ht="18" customHeight="1" x14ac:dyDescent="0.55000000000000004">
      <c r="A31" s="399" t="str">
        <f t="shared" si="2"/>
        <v>13</v>
      </c>
      <c r="B31" s="399">
        <v>130026</v>
      </c>
      <c r="C31" s="722" t="s">
        <v>820</v>
      </c>
      <c r="D31" s="723">
        <v>636348492</v>
      </c>
      <c r="E31" s="723">
        <v>0</v>
      </c>
      <c r="F31" s="734"/>
      <c r="G31" s="734"/>
      <c r="H31" s="734"/>
      <c r="I31" s="734"/>
      <c r="J31" s="734"/>
      <c r="K31" s="735">
        <f t="shared" si="4"/>
        <v>636348492</v>
      </c>
      <c r="L31" s="735"/>
      <c r="M31" s="735"/>
      <c r="N31" s="735"/>
      <c r="O31" s="735"/>
      <c r="P31" s="735"/>
      <c r="Q31" s="735"/>
      <c r="R31" s="735"/>
      <c r="S31" s="735"/>
      <c r="T31" s="735"/>
      <c r="U31" s="735"/>
      <c r="V31" s="735"/>
      <c r="W31" s="735"/>
      <c r="X31" s="735"/>
      <c r="Y31" s="735"/>
      <c r="Z31" s="735"/>
      <c r="AA31" s="735"/>
      <c r="AB31" s="735"/>
      <c r="AC31" s="735"/>
      <c r="AD31" s="735"/>
      <c r="AE31" s="735"/>
      <c r="AF31" s="735"/>
      <c r="AG31" s="735"/>
      <c r="AH31" s="735"/>
      <c r="AI31" s="735"/>
      <c r="AJ31" s="735"/>
      <c r="AK31" s="735"/>
      <c r="AL31" s="735"/>
      <c r="AM31" s="735"/>
      <c r="AN31" s="735"/>
      <c r="AO31" s="735"/>
      <c r="AP31" s="735"/>
      <c r="AQ31" s="735"/>
      <c r="AR31" s="735"/>
      <c r="AS31" s="735"/>
      <c r="AT31" s="735"/>
      <c r="AU31" s="735"/>
      <c r="AV31" s="735"/>
      <c r="AW31" s="735"/>
      <c r="AX31" s="735"/>
      <c r="AY31" s="735"/>
      <c r="AZ31" s="735"/>
      <c r="BA31" s="735"/>
      <c r="BB31" s="735"/>
      <c r="BC31" s="735"/>
      <c r="BD31" s="735"/>
      <c r="BE31" s="735"/>
      <c r="BF31" s="735"/>
      <c r="BG31" s="735"/>
      <c r="BH31" s="735"/>
      <c r="BI31" s="735"/>
      <c r="BJ31" s="735"/>
      <c r="BK31" s="735"/>
      <c r="BL31" s="735"/>
      <c r="BM31" s="735"/>
      <c r="BN31" s="735"/>
      <c r="BO31" s="735"/>
      <c r="BP31" s="735"/>
      <c r="BQ31" s="735"/>
      <c r="BR31" s="735"/>
      <c r="BS31" s="735"/>
      <c r="BT31" s="735"/>
      <c r="BU31" s="735"/>
      <c r="BV31" s="735"/>
      <c r="BW31" s="735"/>
      <c r="BX31" s="735"/>
      <c r="BY31" s="735"/>
      <c r="BZ31" s="735"/>
      <c r="CA31" s="735"/>
      <c r="CB31" s="735"/>
      <c r="CC31" s="735"/>
      <c r="CD31" s="735"/>
      <c r="CE31" s="735"/>
      <c r="CF31" s="735"/>
      <c r="CG31" s="735"/>
      <c r="CH31" s="735"/>
      <c r="CI31" s="735"/>
      <c r="CJ31" s="735"/>
      <c r="CK31" s="735"/>
      <c r="CL31" s="735"/>
      <c r="CM31" s="735"/>
      <c r="CN31" s="735"/>
      <c r="CO31" s="735"/>
      <c r="CP31" s="735"/>
      <c r="CQ31" s="735"/>
      <c r="CR31" s="735"/>
      <c r="CS31" s="735"/>
      <c r="CT31" s="736"/>
      <c r="CU31" s="737"/>
      <c r="CV31" s="738"/>
      <c r="CW31" s="738"/>
      <c r="CX31" s="738"/>
      <c r="CY31" s="738"/>
      <c r="CZ31" s="738"/>
      <c r="DA31" s="738"/>
      <c r="DB31" s="738"/>
      <c r="DC31" s="738"/>
      <c r="DD31" s="729">
        <f t="shared" si="3"/>
        <v>636348492</v>
      </c>
      <c r="DE31" s="730">
        <f t="shared" si="1"/>
        <v>0</v>
      </c>
      <c r="DF31" s="731"/>
      <c r="DR31" s="504"/>
    </row>
    <row r="32" spans="1:122" ht="25.5" customHeight="1" x14ac:dyDescent="0.55000000000000004">
      <c r="A32" s="399" t="str">
        <f t="shared" si="2"/>
        <v>13</v>
      </c>
      <c r="B32" s="399">
        <v>130500</v>
      </c>
      <c r="C32" s="722" t="s">
        <v>821</v>
      </c>
      <c r="D32" s="723">
        <v>0</v>
      </c>
      <c r="E32" s="742">
        <v>20753984097</v>
      </c>
      <c r="F32" s="734"/>
      <c r="G32" s="734"/>
      <c r="H32" s="734"/>
      <c r="I32" s="734"/>
      <c r="J32" s="734"/>
      <c r="K32" s="743">
        <f t="shared" si="4"/>
        <v>-20753984097</v>
      </c>
      <c r="L32" s="735"/>
      <c r="M32" s="735"/>
      <c r="N32" s="735"/>
      <c r="O32" s="735"/>
      <c r="P32" s="735"/>
      <c r="Q32" s="735"/>
      <c r="R32" s="735"/>
      <c r="S32" s="735"/>
      <c r="T32" s="735"/>
      <c r="U32" s="735"/>
      <c r="V32" s="735"/>
      <c r="W32" s="735"/>
      <c r="X32" s="735"/>
      <c r="Y32" s="735"/>
      <c r="Z32" s="735"/>
      <c r="AA32" s="735"/>
      <c r="AB32" s="735"/>
      <c r="AC32" s="735"/>
      <c r="AD32" s="735"/>
      <c r="AE32" s="735"/>
      <c r="AF32" s="735"/>
      <c r="AG32" s="735"/>
      <c r="AH32" s="735"/>
      <c r="AI32" s="735"/>
      <c r="AJ32" s="735"/>
      <c r="AK32" s="735"/>
      <c r="AL32" s="735"/>
      <c r="AM32" s="735"/>
      <c r="AN32" s="735"/>
      <c r="AO32" s="735"/>
      <c r="AP32" s="735"/>
      <c r="AQ32" s="735"/>
      <c r="AR32" s="735"/>
      <c r="AS32" s="735"/>
      <c r="AT32" s="735"/>
      <c r="AU32" s="735"/>
      <c r="AV32" s="735"/>
      <c r="AW32" s="735"/>
      <c r="AX32" s="735"/>
      <c r="AY32" s="735"/>
      <c r="AZ32" s="735"/>
      <c r="BA32" s="735"/>
      <c r="BB32" s="735"/>
      <c r="BC32" s="735"/>
      <c r="BD32" s="735"/>
      <c r="BE32" s="735"/>
      <c r="BF32" s="735"/>
      <c r="BG32" s="735"/>
      <c r="BH32" s="735"/>
      <c r="BI32" s="735"/>
      <c r="BJ32" s="735"/>
      <c r="BK32" s="735"/>
      <c r="BL32" s="735"/>
      <c r="BM32" s="735"/>
      <c r="BN32" s="735"/>
      <c r="BO32" s="735"/>
      <c r="BP32" s="735"/>
      <c r="BQ32" s="735"/>
      <c r="BR32" s="735"/>
      <c r="BS32" s="735"/>
      <c r="BT32" s="735"/>
      <c r="BU32" s="735"/>
      <c r="BV32" s="735"/>
      <c r="BW32" s="735"/>
      <c r="BX32" s="735"/>
      <c r="BY32" s="735"/>
      <c r="BZ32" s="735"/>
      <c r="CA32" s="735"/>
      <c r="CB32" s="735"/>
      <c r="CC32" s="735"/>
      <c r="CD32" s="735"/>
      <c r="CE32" s="735"/>
      <c r="CF32" s="735"/>
      <c r="CG32" s="735"/>
      <c r="CH32" s="735"/>
      <c r="CI32" s="735"/>
      <c r="CJ32" s="735"/>
      <c r="CK32" s="735"/>
      <c r="CL32" s="735"/>
      <c r="CM32" s="735"/>
      <c r="CN32" s="735"/>
      <c r="CO32" s="735"/>
      <c r="CP32" s="735"/>
      <c r="CQ32" s="735"/>
      <c r="CR32" s="735"/>
      <c r="CS32" s="735"/>
      <c r="CT32" s="736"/>
      <c r="CU32" s="737"/>
      <c r="CV32" s="738"/>
      <c r="CW32" s="738"/>
      <c r="CX32" s="738"/>
      <c r="CY32" s="738"/>
      <c r="CZ32" s="738"/>
      <c r="DA32" s="738"/>
      <c r="DB32" s="738"/>
      <c r="DC32" s="738"/>
      <c r="DD32" s="729">
        <f t="shared" si="3"/>
        <v>-20753984097</v>
      </c>
      <c r="DE32" s="730">
        <f t="shared" si="1"/>
        <v>0</v>
      </c>
      <c r="DF32" s="731"/>
      <c r="DR32" s="504"/>
    </row>
    <row r="33" spans="1:122" ht="18" customHeight="1" x14ac:dyDescent="0.55000000000000004">
      <c r="A33" s="399" t="str">
        <f t="shared" si="2"/>
        <v>14</v>
      </c>
      <c r="B33" s="399">
        <v>140001</v>
      </c>
      <c r="C33" s="722" t="s">
        <v>1151</v>
      </c>
      <c r="D33" s="740">
        <v>0</v>
      </c>
      <c r="E33" s="740">
        <v>0</v>
      </c>
      <c r="F33" s="734"/>
      <c r="G33" s="734"/>
      <c r="H33" s="734"/>
      <c r="I33" s="734"/>
      <c r="J33" s="734"/>
      <c r="K33" s="735"/>
      <c r="L33" s="735"/>
      <c r="M33" s="735"/>
      <c r="N33" s="735"/>
      <c r="O33" s="735"/>
      <c r="P33" s="735"/>
      <c r="Q33" s="735"/>
      <c r="R33" s="735"/>
      <c r="S33" s="735"/>
      <c r="T33" s="735"/>
      <c r="U33" s="735"/>
      <c r="V33" s="735"/>
      <c r="W33" s="735"/>
      <c r="X33" s="735"/>
      <c r="Y33" s="735"/>
      <c r="Z33" s="735"/>
      <c r="AA33" s="735"/>
      <c r="AB33" s="735"/>
      <c r="AC33" s="735"/>
      <c r="AD33" s="735"/>
      <c r="AE33" s="735"/>
      <c r="AF33" s="735"/>
      <c r="AG33" s="735"/>
      <c r="AH33" s="735"/>
      <c r="AI33" s="735"/>
      <c r="AJ33" s="735"/>
      <c r="AK33" s="735"/>
      <c r="AL33" s="735"/>
      <c r="AM33" s="735"/>
      <c r="AN33" s="735"/>
      <c r="AO33" s="735"/>
      <c r="AP33" s="735"/>
      <c r="AQ33" s="735"/>
      <c r="AR33" s="735"/>
      <c r="AS33" s="735"/>
      <c r="AT33" s="735"/>
      <c r="AU33" s="735"/>
      <c r="AV33" s="735"/>
      <c r="AW33" s="735"/>
      <c r="AX33" s="735"/>
      <c r="AY33" s="735"/>
      <c r="AZ33" s="735"/>
      <c r="BA33" s="735"/>
      <c r="BB33" s="735"/>
      <c r="BC33" s="735"/>
      <c r="BD33" s="735"/>
      <c r="BE33" s="735"/>
      <c r="BF33" s="735"/>
      <c r="BG33" s="735"/>
      <c r="BH33" s="735"/>
      <c r="BI33" s="735"/>
      <c r="BJ33" s="735"/>
      <c r="BK33" s="735"/>
      <c r="BL33" s="735"/>
      <c r="BM33" s="735"/>
      <c r="BN33" s="735"/>
      <c r="BO33" s="735"/>
      <c r="BP33" s="735"/>
      <c r="BQ33" s="735"/>
      <c r="BR33" s="735"/>
      <c r="BS33" s="735"/>
      <c r="BT33" s="735"/>
      <c r="BU33" s="735"/>
      <c r="BV33" s="735"/>
      <c r="BW33" s="735"/>
      <c r="BX33" s="735"/>
      <c r="BY33" s="735"/>
      <c r="BZ33" s="735"/>
      <c r="CA33" s="735"/>
      <c r="CB33" s="735"/>
      <c r="CC33" s="735"/>
      <c r="CD33" s="735"/>
      <c r="CE33" s="735"/>
      <c r="CF33" s="735"/>
      <c r="CG33" s="735"/>
      <c r="CH33" s="735"/>
      <c r="CI33" s="735"/>
      <c r="CJ33" s="735"/>
      <c r="CK33" s="735"/>
      <c r="CL33" s="735"/>
      <c r="CM33" s="735"/>
      <c r="CN33" s="735"/>
      <c r="CO33" s="735"/>
      <c r="CP33" s="735"/>
      <c r="CQ33" s="735"/>
      <c r="CR33" s="735"/>
      <c r="CS33" s="735"/>
      <c r="CT33" s="736"/>
      <c r="CU33" s="737"/>
      <c r="CV33" s="738"/>
      <c r="CW33" s="738"/>
      <c r="CX33" s="738"/>
      <c r="CY33" s="738"/>
      <c r="CZ33" s="738"/>
      <c r="DA33" s="738"/>
      <c r="DB33" s="738"/>
      <c r="DC33" s="738"/>
      <c r="DD33" s="729">
        <f t="shared" si="3"/>
        <v>0</v>
      </c>
      <c r="DE33" s="730">
        <f t="shared" si="1"/>
        <v>0</v>
      </c>
      <c r="DF33" s="731"/>
      <c r="DR33" s="504"/>
    </row>
    <row r="34" spans="1:122" ht="18" customHeight="1" x14ac:dyDescent="0.55000000000000004">
      <c r="A34" s="399" t="str">
        <f t="shared" si="2"/>
        <v>14</v>
      </c>
      <c r="B34" s="399">
        <v>140002</v>
      </c>
      <c r="C34" s="722" t="s">
        <v>1152</v>
      </c>
      <c r="D34" s="723">
        <v>1720686336931</v>
      </c>
      <c r="E34" s="723">
        <v>0</v>
      </c>
      <c r="F34" s="734"/>
      <c r="G34" s="734"/>
      <c r="H34" s="734"/>
      <c r="I34" s="734"/>
      <c r="J34" s="734"/>
      <c r="K34" s="744">
        <v>1717324875374</v>
      </c>
      <c r="L34" s="735"/>
      <c r="M34" s="735"/>
      <c r="N34" s="735"/>
      <c r="O34" s="745">
        <f>D34-K34</f>
        <v>3361461557</v>
      </c>
      <c r="P34" s="735"/>
      <c r="Q34" s="735"/>
      <c r="R34" s="735"/>
      <c r="S34" s="735"/>
      <c r="T34" s="735"/>
      <c r="U34" s="735"/>
      <c r="V34" s="735"/>
      <c r="W34" s="735"/>
      <c r="X34" s="735"/>
      <c r="Y34" s="735"/>
      <c r="Z34" s="735"/>
      <c r="AA34" s="735"/>
      <c r="AB34" s="735"/>
      <c r="AC34" s="735"/>
      <c r="AD34" s="735"/>
      <c r="AE34" s="735"/>
      <c r="AF34" s="735"/>
      <c r="AG34" s="735"/>
      <c r="AH34" s="735"/>
      <c r="AI34" s="735"/>
      <c r="AJ34" s="735"/>
      <c r="AK34" s="735"/>
      <c r="AL34" s="735"/>
      <c r="AM34" s="735"/>
      <c r="AN34" s="735"/>
      <c r="AO34" s="735"/>
      <c r="AP34" s="735"/>
      <c r="AQ34" s="735"/>
      <c r="AR34" s="735"/>
      <c r="AS34" s="735"/>
      <c r="AT34" s="735"/>
      <c r="AU34" s="735"/>
      <c r="AV34" s="735"/>
      <c r="AW34" s="735"/>
      <c r="AX34" s="735"/>
      <c r="AY34" s="735"/>
      <c r="AZ34" s="735"/>
      <c r="BA34" s="735"/>
      <c r="BB34" s="735"/>
      <c r="BC34" s="735"/>
      <c r="BD34" s="735"/>
      <c r="BE34" s="735"/>
      <c r="BF34" s="735">
        <f>E34</f>
        <v>0</v>
      </c>
      <c r="BG34" s="735"/>
      <c r="BH34" s="735"/>
      <c r="BI34" s="735"/>
      <c r="BJ34" s="735"/>
      <c r="BK34" s="735"/>
      <c r="BL34" s="735"/>
      <c r="BM34" s="735"/>
      <c r="BN34" s="735"/>
      <c r="BO34" s="735"/>
      <c r="BP34" s="735"/>
      <c r="BQ34" s="735"/>
      <c r="BR34" s="735"/>
      <c r="BS34" s="735"/>
      <c r="BT34" s="735"/>
      <c r="BU34" s="735"/>
      <c r="BV34" s="735"/>
      <c r="BW34" s="735"/>
      <c r="BX34" s="735"/>
      <c r="BY34" s="735"/>
      <c r="BZ34" s="735"/>
      <c r="CA34" s="735"/>
      <c r="CB34" s="735"/>
      <c r="CC34" s="735"/>
      <c r="CD34" s="735"/>
      <c r="CE34" s="735"/>
      <c r="CF34" s="735"/>
      <c r="CG34" s="735"/>
      <c r="CH34" s="735"/>
      <c r="CI34" s="735"/>
      <c r="CJ34" s="735"/>
      <c r="CK34" s="735"/>
      <c r="CL34" s="735"/>
      <c r="CM34" s="735"/>
      <c r="CN34" s="735"/>
      <c r="CO34" s="735"/>
      <c r="CP34" s="735"/>
      <c r="CQ34" s="735"/>
      <c r="CR34" s="735"/>
      <c r="CS34" s="735"/>
      <c r="CT34" s="736"/>
      <c r="CU34" s="737"/>
      <c r="CV34" s="738"/>
      <c r="CW34" s="738"/>
      <c r="CX34" s="738"/>
      <c r="CY34" s="738"/>
      <c r="CZ34" s="738"/>
      <c r="DA34" s="738"/>
      <c r="DB34" s="738"/>
      <c r="DC34" s="738"/>
      <c r="DD34" s="729">
        <f t="shared" si="3"/>
        <v>1720686336931</v>
      </c>
      <c r="DE34" s="730">
        <f t="shared" si="1"/>
        <v>0</v>
      </c>
      <c r="DF34" s="731"/>
      <c r="DR34" s="504"/>
    </row>
    <row r="35" spans="1:122" ht="18" customHeight="1" x14ac:dyDescent="0.55000000000000004">
      <c r="A35" s="399" t="str">
        <f t="shared" si="2"/>
        <v>14</v>
      </c>
      <c r="B35" s="399">
        <v>140003</v>
      </c>
      <c r="C35" s="722" t="s">
        <v>1153</v>
      </c>
      <c r="D35" s="740">
        <v>0</v>
      </c>
      <c r="E35" s="740">
        <v>0</v>
      </c>
      <c r="F35" s="734"/>
      <c r="G35" s="734"/>
      <c r="H35" s="734"/>
      <c r="I35" s="734"/>
      <c r="J35" s="734"/>
      <c r="K35" s="735"/>
      <c r="L35" s="735"/>
      <c r="M35" s="735"/>
      <c r="N35" s="735"/>
      <c r="O35" s="735"/>
      <c r="P35" s="735"/>
      <c r="Q35" s="735"/>
      <c r="R35" s="735"/>
      <c r="S35" s="735"/>
      <c r="T35" s="735"/>
      <c r="U35" s="735"/>
      <c r="V35" s="735"/>
      <c r="W35" s="735"/>
      <c r="X35" s="735"/>
      <c r="Y35" s="735"/>
      <c r="Z35" s="735"/>
      <c r="AA35" s="735"/>
      <c r="AB35" s="735"/>
      <c r="AC35" s="735"/>
      <c r="AD35" s="735"/>
      <c r="AE35" s="735"/>
      <c r="AF35" s="735"/>
      <c r="AG35" s="735"/>
      <c r="AH35" s="735"/>
      <c r="AI35" s="735"/>
      <c r="AJ35" s="735"/>
      <c r="AK35" s="735"/>
      <c r="AL35" s="735"/>
      <c r="AM35" s="735"/>
      <c r="AN35" s="735"/>
      <c r="AO35" s="735"/>
      <c r="AP35" s="735"/>
      <c r="AQ35" s="735"/>
      <c r="AR35" s="735"/>
      <c r="AS35" s="735"/>
      <c r="AT35" s="735"/>
      <c r="AU35" s="735"/>
      <c r="AV35" s="735"/>
      <c r="AW35" s="735"/>
      <c r="AX35" s="735"/>
      <c r="AY35" s="735"/>
      <c r="AZ35" s="735"/>
      <c r="BA35" s="735"/>
      <c r="BB35" s="735"/>
      <c r="BC35" s="735"/>
      <c r="BD35" s="735"/>
      <c r="BE35" s="735"/>
      <c r="BF35" s="735"/>
      <c r="BG35" s="735"/>
      <c r="BH35" s="735"/>
      <c r="BI35" s="735"/>
      <c r="BJ35" s="735"/>
      <c r="BK35" s="735"/>
      <c r="BL35" s="735"/>
      <c r="BM35" s="735"/>
      <c r="BN35" s="735"/>
      <c r="BO35" s="735"/>
      <c r="BP35" s="735"/>
      <c r="BQ35" s="735"/>
      <c r="BR35" s="735"/>
      <c r="BS35" s="735"/>
      <c r="BT35" s="735"/>
      <c r="BU35" s="735"/>
      <c r="BV35" s="735"/>
      <c r="BW35" s="735"/>
      <c r="BX35" s="735"/>
      <c r="BY35" s="735"/>
      <c r="BZ35" s="735"/>
      <c r="CA35" s="735"/>
      <c r="CB35" s="735"/>
      <c r="CC35" s="735"/>
      <c r="CD35" s="735"/>
      <c r="CE35" s="735"/>
      <c r="CF35" s="735"/>
      <c r="CG35" s="735"/>
      <c r="CH35" s="735"/>
      <c r="CI35" s="735"/>
      <c r="CJ35" s="735"/>
      <c r="CK35" s="735"/>
      <c r="CL35" s="735"/>
      <c r="CM35" s="735"/>
      <c r="CN35" s="735"/>
      <c r="CO35" s="735"/>
      <c r="CP35" s="735"/>
      <c r="CQ35" s="735"/>
      <c r="CR35" s="735"/>
      <c r="CS35" s="735"/>
      <c r="CT35" s="736"/>
      <c r="CU35" s="737"/>
      <c r="CV35" s="738"/>
      <c r="CW35" s="738"/>
      <c r="CX35" s="738"/>
      <c r="CY35" s="738"/>
      <c r="CZ35" s="738"/>
      <c r="DA35" s="738"/>
      <c r="DB35" s="738"/>
      <c r="DC35" s="738"/>
      <c r="DD35" s="729">
        <f t="shared" si="3"/>
        <v>0</v>
      </c>
      <c r="DE35" s="730">
        <f t="shared" si="1"/>
        <v>0</v>
      </c>
      <c r="DF35" s="731"/>
      <c r="DR35" s="504"/>
    </row>
    <row r="36" spans="1:122" ht="29.25" customHeight="1" x14ac:dyDescent="0.55000000000000004">
      <c r="A36" s="399" t="str">
        <f>LEFT(B36,2)</f>
        <v>14</v>
      </c>
      <c r="B36" s="399">
        <v>140019</v>
      </c>
      <c r="C36" s="722" t="s">
        <v>825</v>
      </c>
      <c r="D36" s="740">
        <v>0</v>
      </c>
      <c r="E36" s="740">
        <v>0</v>
      </c>
      <c r="F36" s="734"/>
      <c r="G36" s="734"/>
      <c r="H36" s="734"/>
      <c r="I36" s="734"/>
      <c r="J36" s="734"/>
      <c r="K36" s="735"/>
      <c r="L36" s="735"/>
      <c r="M36" s="735"/>
      <c r="N36" s="735"/>
      <c r="O36" s="735">
        <f>D36-L36</f>
        <v>0</v>
      </c>
      <c r="P36" s="735"/>
      <c r="Q36" s="735"/>
      <c r="R36" s="735"/>
      <c r="S36" s="735"/>
      <c r="T36" s="735"/>
      <c r="U36" s="735"/>
      <c r="V36" s="735"/>
      <c r="W36" s="735"/>
      <c r="X36" s="735"/>
      <c r="Y36" s="735"/>
      <c r="Z36" s="735"/>
      <c r="AA36" s="735"/>
      <c r="AB36" s="735"/>
      <c r="AC36" s="735"/>
      <c r="AD36" s="735"/>
      <c r="AE36" s="735"/>
      <c r="AF36" s="735"/>
      <c r="AG36" s="735"/>
      <c r="AH36" s="735"/>
      <c r="AI36" s="735"/>
      <c r="AJ36" s="735"/>
      <c r="AK36" s="735"/>
      <c r="AL36" s="735"/>
      <c r="AM36" s="735"/>
      <c r="AN36" s="735"/>
      <c r="AO36" s="735"/>
      <c r="AP36" s="735"/>
      <c r="AQ36" s="735"/>
      <c r="AR36" s="735"/>
      <c r="AS36" s="735"/>
      <c r="AT36" s="735"/>
      <c r="AU36" s="735"/>
      <c r="AV36" s="735"/>
      <c r="AW36" s="735"/>
      <c r="AX36" s="735"/>
      <c r="AY36" s="735"/>
      <c r="AZ36" s="735"/>
      <c r="BA36" s="735"/>
      <c r="BB36" s="735"/>
      <c r="BC36" s="735"/>
      <c r="BD36" s="735"/>
      <c r="BE36" s="735"/>
      <c r="BF36" s="735"/>
      <c r="BG36" s="735"/>
      <c r="BH36" s="735"/>
      <c r="BI36" s="735"/>
      <c r="BJ36" s="735"/>
      <c r="BK36" s="735"/>
      <c r="BL36" s="735"/>
      <c r="BM36" s="735"/>
      <c r="BN36" s="735"/>
      <c r="BO36" s="735"/>
      <c r="BP36" s="735"/>
      <c r="BQ36" s="735"/>
      <c r="BR36" s="735"/>
      <c r="BS36" s="735"/>
      <c r="BT36" s="735"/>
      <c r="BU36" s="735"/>
      <c r="BV36" s="735"/>
      <c r="BW36" s="735"/>
      <c r="BX36" s="735"/>
      <c r="BY36" s="735"/>
      <c r="BZ36" s="735"/>
      <c r="CA36" s="735"/>
      <c r="CB36" s="735"/>
      <c r="CC36" s="735"/>
      <c r="CD36" s="735"/>
      <c r="CE36" s="735"/>
      <c r="CF36" s="735"/>
      <c r="CG36" s="735"/>
      <c r="CH36" s="735"/>
      <c r="CI36" s="735"/>
      <c r="CJ36" s="735"/>
      <c r="CK36" s="735"/>
      <c r="CL36" s="735"/>
      <c r="CM36" s="735"/>
      <c r="CN36" s="735"/>
      <c r="CO36" s="735"/>
      <c r="CP36" s="735"/>
      <c r="CQ36" s="735"/>
      <c r="CR36" s="735"/>
      <c r="CS36" s="735"/>
      <c r="CT36" s="736"/>
      <c r="CU36" s="737"/>
      <c r="CV36" s="738"/>
      <c r="CW36" s="738"/>
      <c r="CX36" s="738"/>
      <c r="CY36" s="738"/>
      <c r="CZ36" s="738"/>
      <c r="DA36" s="738"/>
      <c r="DB36" s="738"/>
      <c r="DC36" s="738"/>
      <c r="DD36" s="729">
        <f t="shared" si="3"/>
        <v>0</v>
      </c>
      <c r="DE36" s="730">
        <f t="shared" si="1"/>
        <v>0</v>
      </c>
      <c r="DF36" s="731"/>
      <c r="DR36" s="504"/>
    </row>
    <row r="37" spans="1:122" ht="29.25" customHeight="1" x14ac:dyDescent="0.55000000000000004">
      <c r="A37" s="399" t="str">
        <f t="shared" si="2"/>
        <v>14</v>
      </c>
      <c r="B37" s="399">
        <v>140020</v>
      </c>
      <c r="C37" s="722" t="s">
        <v>1154</v>
      </c>
      <c r="D37" s="740">
        <v>0</v>
      </c>
      <c r="E37" s="740">
        <v>0</v>
      </c>
      <c r="F37" s="734"/>
      <c r="G37" s="734"/>
      <c r="H37" s="734"/>
      <c r="I37" s="734"/>
      <c r="J37" s="734"/>
      <c r="K37" s="735"/>
      <c r="L37" s="735"/>
      <c r="M37" s="735"/>
      <c r="N37" s="735"/>
      <c r="O37" s="735">
        <f>D37-L37</f>
        <v>0</v>
      </c>
      <c r="P37" s="735"/>
      <c r="Q37" s="735"/>
      <c r="R37" s="735"/>
      <c r="S37" s="735"/>
      <c r="T37" s="735"/>
      <c r="U37" s="735"/>
      <c r="V37" s="735"/>
      <c r="W37" s="735"/>
      <c r="X37" s="735"/>
      <c r="Y37" s="735"/>
      <c r="Z37" s="735"/>
      <c r="AA37" s="735"/>
      <c r="AB37" s="735"/>
      <c r="AC37" s="735"/>
      <c r="AD37" s="735"/>
      <c r="AE37" s="735"/>
      <c r="AF37" s="735"/>
      <c r="AG37" s="735"/>
      <c r="AH37" s="735"/>
      <c r="AI37" s="735"/>
      <c r="AJ37" s="735"/>
      <c r="AK37" s="735"/>
      <c r="AL37" s="735"/>
      <c r="AM37" s="735"/>
      <c r="AN37" s="735"/>
      <c r="AO37" s="735"/>
      <c r="AP37" s="735"/>
      <c r="AQ37" s="735"/>
      <c r="AR37" s="735"/>
      <c r="AS37" s="735"/>
      <c r="AT37" s="735"/>
      <c r="AU37" s="735"/>
      <c r="AV37" s="735"/>
      <c r="AW37" s="735"/>
      <c r="AX37" s="735"/>
      <c r="AY37" s="735"/>
      <c r="AZ37" s="735"/>
      <c r="BA37" s="735"/>
      <c r="BB37" s="735"/>
      <c r="BC37" s="735"/>
      <c r="BD37" s="735"/>
      <c r="BE37" s="735"/>
      <c r="BF37" s="735"/>
      <c r="BG37" s="735"/>
      <c r="BH37" s="735"/>
      <c r="BI37" s="735"/>
      <c r="BJ37" s="735"/>
      <c r="BK37" s="735"/>
      <c r="BL37" s="735"/>
      <c r="BM37" s="735"/>
      <c r="BN37" s="735"/>
      <c r="BO37" s="735"/>
      <c r="BP37" s="735"/>
      <c r="BQ37" s="735"/>
      <c r="BR37" s="735"/>
      <c r="BS37" s="735"/>
      <c r="BT37" s="735"/>
      <c r="BU37" s="735"/>
      <c r="BV37" s="735"/>
      <c r="BW37" s="735"/>
      <c r="BX37" s="735"/>
      <c r="BY37" s="735"/>
      <c r="BZ37" s="735"/>
      <c r="CA37" s="735"/>
      <c r="CB37" s="735"/>
      <c r="CC37" s="735"/>
      <c r="CD37" s="735"/>
      <c r="CE37" s="735"/>
      <c r="CF37" s="735"/>
      <c r="CG37" s="735"/>
      <c r="CH37" s="735"/>
      <c r="CI37" s="735"/>
      <c r="CJ37" s="735"/>
      <c r="CK37" s="735"/>
      <c r="CL37" s="735"/>
      <c r="CM37" s="735"/>
      <c r="CN37" s="735"/>
      <c r="CO37" s="735"/>
      <c r="CP37" s="735"/>
      <c r="CQ37" s="735"/>
      <c r="CR37" s="735"/>
      <c r="CS37" s="735"/>
      <c r="CT37" s="736"/>
      <c r="CU37" s="737"/>
      <c r="CV37" s="738"/>
      <c r="CW37" s="738"/>
      <c r="CX37" s="738"/>
      <c r="CY37" s="738"/>
      <c r="CZ37" s="738"/>
      <c r="DA37" s="738"/>
      <c r="DB37" s="738"/>
      <c r="DC37" s="738"/>
      <c r="DD37" s="729">
        <f t="shared" si="3"/>
        <v>0</v>
      </c>
      <c r="DE37" s="730">
        <f t="shared" si="1"/>
        <v>0</v>
      </c>
      <c r="DF37" s="731"/>
      <c r="DR37" s="504"/>
    </row>
    <row r="38" spans="1:122" ht="18" customHeight="1" x14ac:dyDescent="0.55000000000000004">
      <c r="A38" s="399" t="str">
        <f t="shared" si="2"/>
        <v>14</v>
      </c>
      <c r="B38" s="399">
        <v>140021</v>
      </c>
      <c r="C38" s="722" t="s">
        <v>1155</v>
      </c>
      <c r="D38" s="740">
        <v>0</v>
      </c>
      <c r="E38" s="740">
        <v>0</v>
      </c>
      <c r="F38" s="734"/>
      <c r="G38" s="734"/>
      <c r="H38" s="734"/>
      <c r="I38" s="734"/>
      <c r="J38" s="734"/>
      <c r="K38" s="735"/>
      <c r="L38" s="735"/>
      <c r="M38" s="735"/>
      <c r="N38" s="735"/>
      <c r="O38" s="735">
        <f>D38</f>
        <v>0</v>
      </c>
      <c r="P38" s="735"/>
      <c r="Q38" s="735"/>
      <c r="R38" s="735"/>
      <c r="S38" s="735"/>
      <c r="T38" s="735"/>
      <c r="U38" s="735"/>
      <c r="V38" s="735"/>
      <c r="W38" s="735"/>
      <c r="X38" s="735"/>
      <c r="Y38" s="735"/>
      <c r="Z38" s="735"/>
      <c r="AA38" s="735"/>
      <c r="AB38" s="735"/>
      <c r="AC38" s="735"/>
      <c r="AD38" s="735"/>
      <c r="AE38" s="735"/>
      <c r="AF38" s="735"/>
      <c r="AG38" s="735"/>
      <c r="AH38" s="735"/>
      <c r="AI38" s="735"/>
      <c r="AJ38" s="735"/>
      <c r="AK38" s="735"/>
      <c r="AL38" s="735"/>
      <c r="AM38" s="735"/>
      <c r="AN38" s="735"/>
      <c r="AO38" s="735"/>
      <c r="AP38" s="735"/>
      <c r="AQ38" s="735"/>
      <c r="AR38" s="735"/>
      <c r="AS38" s="735"/>
      <c r="AT38" s="735"/>
      <c r="AU38" s="735"/>
      <c r="AV38" s="735"/>
      <c r="AW38" s="735"/>
      <c r="AX38" s="735"/>
      <c r="AY38" s="735"/>
      <c r="AZ38" s="735"/>
      <c r="BA38" s="735"/>
      <c r="BB38" s="735"/>
      <c r="BC38" s="735"/>
      <c r="BD38" s="735"/>
      <c r="BE38" s="735"/>
      <c r="BF38" s="735"/>
      <c r="BG38" s="735"/>
      <c r="BH38" s="735"/>
      <c r="BI38" s="735"/>
      <c r="BJ38" s="735"/>
      <c r="BK38" s="735"/>
      <c r="BL38" s="735"/>
      <c r="BM38" s="735"/>
      <c r="BN38" s="735"/>
      <c r="BO38" s="735"/>
      <c r="BP38" s="735"/>
      <c r="BQ38" s="735"/>
      <c r="BR38" s="735"/>
      <c r="BS38" s="735"/>
      <c r="BT38" s="735"/>
      <c r="BU38" s="735"/>
      <c r="BV38" s="735"/>
      <c r="BW38" s="735"/>
      <c r="BX38" s="735"/>
      <c r="BY38" s="735"/>
      <c r="BZ38" s="735"/>
      <c r="CA38" s="735"/>
      <c r="CB38" s="735"/>
      <c r="CC38" s="735"/>
      <c r="CD38" s="735"/>
      <c r="CE38" s="735"/>
      <c r="CF38" s="735"/>
      <c r="CG38" s="735"/>
      <c r="CH38" s="735"/>
      <c r="CI38" s="735"/>
      <c r="CJ38" s="735"/>
      <c r="CK38" s="735"/>
      <c r="CL38" s="735"/>
      <c r="CM38" s="735"/>
      <c r="CN38" s="735"/>
      <c r="CO38" s="735"/>
      <c r="CP38" s="735"/>
      <c r="CQ38" s="735"/>
      <c r="CR38" s="735"/>
      <c r="CS38" s="735"/>
      <c r="CT38" s="736"/>
      <c r="CU38" s="737"/>
      <c r="CV38" s="738"/>
      <c r="CW38" s="738"/>
      <c r="CX38" s="738"/>
      <c r="CY38" s="738"/>
      <c r="CZ38" s="738"/>
      <c r="DA38" s="738"/>
      <c r="DB38" s="738"/>
      <c r="DC38" s="738"/>
      <c r="DD38" s="729">
        <f t="shared" si="3"/>
        <v>0</v>
      </c>
      <c r="DE38" s="730">
        <f t="shared" si="1"/>
        <v>0</v>
      </c>
      <c r="DF38" s="731"/>
      <c r="DR38" s="504"/>
    </row>
    <row r="39" spans="1:122" ht="18" customHeight="1" x14ac:dyDescent="0.55000000000000004">
      <c r="A39" s="399" t="str">
        <f t="shared" si="2"/>
        <v>14</v>
      </c>
      <c r="B39" s="399">
        <v>140022</v>
      </c>
      <c r="C39" s="722" t="s">
        <v>1156</v>
      </c>
      <c r="D39" s="723">
        <v>70022578885</v>
      </c>
      <c r="E39" s="723">
        <v>0</v>
      </c>
      <c r="F39" s="734"/>
      <c r="G39" s="734"/>
      <c r="H39" s="734"/>
      <c r="I39" s="734"/>
      <c r="J39" s="734"/>
      <c r="K39" s="735"/>
      <c r="L39" s="735"/>
      <c r="M39" s="735"/>
      <c r="N39" s="735"/>
      <c r="O39" s="735">
        <f>$D39-$E39</f>
        <v>70022578885</v>
      </c>
      <c r="P39" s="735"/>
      <c r="Q39" s="735"/>
      <c r="R39" s="735"/>
      <c r="S39" s="735"/>
      <c r="T39" s="735"/>
      <c r="U39" s="735"/>
      <c r="V39" s="735"/>
      <c r="W39" s="735"/>
      <c r="X39" s="735"/>
      <c r="Y39" s="735"/>
      <c r="Z39" s="735"/>
      <c r="AA39" s="735"/>
      <c r="AB39" s="735"/>
      <c r="AC39" s="735"/>
      <c r="AD39" s="735"/>
      <c r="AE39" s="735"/>
      <c r="AF39" s="735"/>
      <c r="AG39" s="735"/>
      <c r="AH39" s="735"/>
      <c r="AI39" s="735"/>
      <c r="AJ39" s="735"/>
      <c r="AK39" s="735"/>
      <c r="AL39" s="735"/>
      <c r="AM39" s="735"/>
      <c r="AN39" s="735"/>
      <c r="AO39" s="735"/>
      <c r="AP39" s="735"/>
      <c r="AQ39" s="735"/>
      <c r="AR39" s="735"/>
      <c r="AS39" s="735"/>
      <c r="AT39" s="735"/>
      <c r="AU39" s="735"/>
      <c r="AV39" s="735"/>
      <c r="AW39" s="735"/>
      <c r="AX39" s="735"/>
      <c r="AY39" s="735"/>
      <c r="AZ39" s="735"/>
      <c r="BA39" s="735"/>
      <c r="BB39" s="735"/>
      <c r="BC39" s="735"/>
      <c r="BD39" s="735"/>
      <c r="BE39" s="735"/>
      <c r="BF39" s="735"/>
      <c r="BG39" s="735"/>
      <c r="BH39" s="735"/>
      <c r="BI39" s="735"/>
      <c r="BJ39" s="735"/>
      <c r="BK39" s="735"/>
      <c r="BL39" s="735"/>
      <c r="BM39" s="735"/>
      <c r="BN39" s="735"/>
      <c r="BO39" s="735"/>
      <c r="BP39" s="735"/>
      <c r="BQ39" s="735"/>
      <c r="BR39" s="735"/>
      <c r="BS39" s="735"/>
      <c r="BT39" s="735"/>
      <c r="BU39" s="735"/>
      <c r="BV39" s="735"/>
      <c r="BW39" s="735"/>
      <c r="BX39" s="735"/>
      <c r="BY39" s="735"/>
      <c r="BZ39" s="735"/>
      <c r="CA39" s="735"/>
      <c r="CB39" s="735"/>
      <c r="CC39" s="735"/>
      <c r="CD39" s="735"/>
      <c r="CE39" s="735"/>
      <c r="CF39" s="735"/>
      <c r="CG39" s="735"/>
      <c r="CH39" s="735"/>
      <c r="CI39" s="735"/>
      <c r="CJ39" s="735"/>
      <c r="CK39" s="735"/>
      <c r="CL39" s="735"/>
      <c r="CM39" s="735"/>
      <c r="CN39" s="735"/>
      <c r="CO39" s="735"/>
      <c r="CP39" s="735"/>
      <c r="CQ39" s="735"/>
      <c r="CR39" s="735"/>
      <c r="CS39" s="735"/>
      <c r="CT39" s="736"/>
      <c r="CU39" s="737"/>
      <c r="CV39" s="738"/>
      <c r="CW39" s="738"/>
      <c r="CX39" s="738"/>
      <c r="CY39" s="738"/>
      <c r="CZ39" s="738"/>
      <c r="DA39" s="738"/>
      <c r="DB39" s="738"/>
      <c r="DC39" s="738"/>
      <c r="DD39" s="729">
        <f t="shared" si="3"/>
        <v>70022578885</v>
      </c>
      <c r="DE39" s="730">
        <f t="shared" si="1"/>
        <v>0</v>
      </c>
      <c r="DF39" s="731"/>
      <c r="DR39" s="504"/>
    </row>
    <row r="40" spans="1:122" ht="18" customHeight="1" x14ac:dyDescent="0.55000000000000004">
      <c r="A40" s="399" t="str">
        <f t="shared" si="2"/>
        <v>14</v>
      </c>
      <c r="B40" s="399">
        <v>140023</v>
      </c>
      <c r="C40" s="722" t="s">
        <v>829</v>
      </c>
      <c r="D40" s="723">
        <v>25928420111</v>
      </c>
      <c r="E40" s="723">
        <v>0</v>
      </c>
      <c r="F40" s="734"/>
      <c r="G40" s="734"/>
      <c r="H40" s="734"/>
      <c r="I40" s="734"/>
      <c r="J40" s="734"/>
      <c r="K40" s="735"/>
      <c r="L40" s="735"/>
      <c r="M40" s="735"/>
      <c r="N40" s="735"/>
      <c r="O40" s="735">
        <f>D40-X40+BF40</f>
        <v>25371816649</v>
      </c>
      <c r="P40" s="735"/>
      <c r="Q40" s="735"/>
      <c r="R40" s="735"/>
      <c r="S40" s="735"/>
      <c r="T40" s="735"/>
      <c r="U40" s="735"/>
      <c r="V40" s="735"/>
      <c r="W40" s="735"/>
      <c r="X40" s="746">
        <v>577008362</v>
      </c>
      <c r="Y40" s="735"/>
      <c r="Z40" s="735"/>
      <c r="AA40" s="735"/>
      <c r="AB40" s="735"/>
      <c r="AC40" s="735"/>
      <c r="AD40" s="735"/>
      <c r="AE40" s="735"/>
      <c r="AF40" s="735"/>
      <c r="AG40" s="735"/>
      <c r="AH40" s="735"/>
      <c r="AI40" s="746">
        <v>0</v>
      </c>
      <c r="AJ40" s="735"/>
      <c r="AK40" s="735"/>
      <c r="AL40" s="735"/>
      <c r="AM40" s="735"/>
      <c r="AN40" s="735"/>
      <c r="AO40" s="735"/>
      <c r="AP40" s="735"/>
      <c r="AQ40" s="735"/>
      <c r="AR40" s="735"/>
      <c r="AS40" s="735"/>
      <c r="AT40" s="735"/>
      <c r="AU40" s="735"/>
      <c r="AV40" s="735"/>
      <c r="AW40" s="735"/>
      <c r="AX40" s="735"/>
      <c r="AY40" s="735"/>
      <c r="AZ40" s="735"/>
      <c r="BA40" s="735"/>
      <c r="BB40" s="735"/>
      <c r="BC40" s="735"/>
      <c r="BD40" s="735"/>
      <c r="BE40" s="735"/>
      <c r="BF40" s="735">
        <v>20404900</v>
      </c>
      <c r="BG40" s="735"/>
      <c r="BH40" s="735"/>
      <c r="BI40" s="735"/>
      <c r="BJ40" s="735"/>
      <c r="BK40" s="735"/>
      <c r="BL40" s="735"/>
      <c r="BM40" s="735"/>
      <c r="BN40" s="735"/>
      <c r="BO40" s="735"/>
      <c r="BP40" s="735"/>
      <c r="BQ40" s="735"/>
      <c r="BR40" s="735"/>
      <c r="BS40" s="735"/>
      <c r="BT40" s="735"/>
      <c r="BU40" s="735"/>
      <c r="BV40" s="735"/>
      <c r="BW40" s="735"/>
      <c r="BX40" s="735"/>
      <c r="BY40" s="735"/>
      <c r="BZ40" s="735"/>
      <c r="CA40" s="735"/>
      <c r="CB40" s="735"/>
      <c r="CC40" s="735"/>
      <c r="CD40" s="735"/>
      <c r="CE40" s="735"/>
      <c r="CF40" s="735"/>
      <c r="CG40" s="735"/>
      <c r="CH40" s="735"/>
      <c r="CI40" s="735"/>
      <c r="CJ40" s="735"/>
      <c r="CK40" s="735"/>
      <c r="CL40" s="735"/>
      <c r="CM40" s="735"/>
      <c r="CN40" s="735"/>
      <c r="CO40" s="735"/>
      <c r="CP40" s="735"/>
      <c r="CQ40" s="735"/>
      <c r="CR40" s="735"/>
      <c r="CS40" s="735"/>
      <c r="CT40" s="736"/>
      <c r="CU40" s="737"/>
      <c r="CV40" s="738"/>
      <c r="CW40" s="738"/>
      <c r="CX40" s="738"/>
      <c r="CY40" s="738"/>
      <c r="CZ40" s="738"/>
      <c r="DA40" s="738"/>
      <c r="DB40" s="738"/>
      <c r="DC40" s="738"/>
      <c r="DD40" s="729">
        <f t="shared" si="3"/>
        <v>25969229911</v>
      </c>
      <c r="DE40" s="730">
        <f t="shared" si="1"/>
        <v>-40809800</v>
      </c>
      <c r="DF40" s="731"/>
      <c r="DR40" s="504"/>
    </row>
    <row r="41" spans="1:122" ht="18" customHeight="1" x14ac:dyDescent="0.55000000000000004">
      <c r="A41" s="399" t="str">
        <f t="shared" si="2"/>
        <v>14</v>
      </c>
      <c r="B41" s="399">
        <v>140024</v>
      </c>
      <c r="C41" s="722" t="s">
        <v>1157</v>
      </c>
      <c r="D41" s="740">
        <v>0</v>
      </c>
      <c r="E41" s="740">
        <v>0</v>
      </c>
      <c r="F41" s="734"/>
      <c r="G41" s="734"/>
      <c r="H41" s="734"/>
      <c r="I41" s="734"/>
      <c r="J41" s="734"/>
      <c r="K41" s="735"/>
      <c r="L41" s="735"/>
      <c r="M41" s="735"/>
      <c r="N41" s="735">
        <f>D41</f>
        <v>0</v>
      </c>
      <c r="O41" s="735"/>
      <c r="P41" s="735"/>
      <c r="Q41" s="735"/>
      <c r="R41" s="735"/>
      <c r="S41" s="735"/>
      <c r="T41" s="735"/>
      <c r="U41" s="735"/>
      <c r="V41" s="735"/>
      <c r="W41" s="735"/>
      <c r="X41" s="735"/>
      <c r="Y41" s="735"/>
      <c r="Z41" s="735"/>
      <c r="AA41" s="735"/>
      <c r="AB41" s="735"/>
      <c r="AC41" s="735"/>
      <c r="AD41" s="735"/>
      <c r="AE41" s="735"/>
      <c r="AF41" s="735"/>
      <c r="AG41" s="735"/>
      <c r="AH41" s="735"/>
      <c r="AI41" s="735"/>
      <c r="AJ41" s="735"/>
      <c r="AK41" s="735"/>
      <c r="AL41" s="735"/>
      <c r="AM41" s="735"/>
      <c r="AN41" s="735"/>
      <c r="AO41" s="735"/>
      <c r="AP41" s="735"/>
      <c r="AQ41" s="735"/>
      <c r="AR41" s="735"/>
      <c r="AS41" s="735"/>
      <c r="AT41" s="735"/>
      <c r="AU41" s="735"/>
      <c r="AV41" s="735"/>
      <c r="AW41" s="735"/>
      <c r="AX41" s="735"/>
      <c r="AY41" s="735"/>
      <c r="AZ41" s="735"/>
      <c r="BA41" s="735"/>
      <c r="BB41" s="735"/>
      <c r="BC41" s="735"/>
      <c r="BD41" s="735"/>
      <c r="BE41" s="735"/>
      <c r="BF41" s="735"/>
      <c r="BG41" s="735"/>
      <c r="BH41" s="735"/>
      <c r="BI41" s="735"/>
      <c r="BJ41" s="735"/>
      <c r="BK41" s="735"/>
      <c r="BL41" s="735"/>
      <c r="BM41" s="735"/>
      <c r="BN41" s="735"/>
      <c r="BO41" s="735"/>
      <c r="BP41" s="735"/>
      <c r="BQ41" s="735"/>
      <c r="BR41" s="735"/>
      <c r="BS41" s="735"/>
      <c r="BT41" s="735"/>
      <c r="BU41" s="735"/>
      <c r="BV41" s="735"/>
      <c r="BW41" s="735"/>
      <c r="BX41" s="735"/>
      <c r="BY41" s="735"/>
      <c r="BZ41" s="735"/>
      <c r="CA41" s="735"/>
      <c r="CB41" s="735"/>
      <c r="CC41" s="735"/>
      <c r="CD41" s="735"/>
      <c r="CE41" s="735"/>
      <c r="CF41" s="735"/>
      <c r="CG41" s="735"/>
      <c r="CH41" s="735"/>
      <c r="CI41" s="735"/>
      <c r="CJ41" s="735"/>
      <c r="CK41" s="735"/>
      <c r="CL41" s="735"/>
      <c r="CM41" s="735"/>
      <c r="CN41" s="735"/>
      <c r="CO41" s="735"/>
      <c r="CP41" s="735"/>
      <c r="CQ41" s="735"/>
      <c r="CR41" s="735"/>
      <c r="CS41" s="735"/>
      <c r="CT41" s="736"/>
      <c r="CU41" s="737"/>
      <c r="CV41" s="738"/>
      <c r="CW41" s="738"/>
      <c r="CX41" s="738"/>
      <c r="CY41" s="738"/>
      <c r="CZ41" s="738"/>
      <c r="DA41" s="738"/>
      <c r="DB41" s="738"/>
      <c r="DC41" s="738"/>
      <c r="DD41" s="729">
        <f t="shared" si="3"/>
        <v>0</v>
      </c>
      <c r="DE41" s="730">
        <f t="shared" si="1"/>
        <v>0</v>
      </c>
      <c r="DF41" s="731"/>
      <c r="DR41" s="504"/>
    </row>
    <row r="42" spans="1:122" ht="18" customHeight="1" x14ac:dyDescent="0.55000000000000004">
      <c r="A42" s="399" t="str">
        <f t="shared" si="2"/>
        <v>14</v>
      </c>
      <c r="B42" s="399">
        <v>140025</v>
      </c>
      <c r="C42" s="722" t="s">
        <v>1158</v>
      </c>
      <c r="D42" s="740">
        <v>0</v>
      </c>
      <c r="E42" s="740">
        <v>0</v>
      </c>
      <c r="F42" s="734"/>
      <c r="G42" s="734"/>
      <c r="H42" s="734"/>
      <c r="I42" s="734"/>
      <c r="J42" s="734"/>
      <c r="K42" s="735"/>
      <c r="L42" s="735"/>
      <c r="M42" s="735"/>
      <c r="N42" s="735">
        <f>D42</f>
        <v>0</v>
      </c>
      <c r="O42" s="735"/>
      <c r="P42" s="735"/>
      <c r="Q42" s="735"/>
      <c r="R42" s="735"/>
      <c r="S42" s="735"/>
      <c r="T42" s="735"/>
      <c r="U42" s="735"/>
      <c r="V42" s="735"/>
      <c r="W42" s="735"/>
      <c r="X42" s="735"/>
      <c r="Y42" s="735"/>
      <c r="Z42" s="735"/>
      <c r="AA42" s="735"/>
      <c r="AB42" s="735"/>
      <c r="AC42" s="735"/>
      <c r="AD42" s="735"/>
      <c r="AE42" s="735"/>
      <c r="AF42" s="735"/>
      <c r="AG42" s="735"/>
      <c r="AH42" s="735"/>
      <c r="AI42" s="735"/>
      <c r="AJ42" s="735"/>
      <c r="AK42" s="735"/>
      <c r="AL42" s="735"/>
      <c r="AM42" s="735"/>
      <c r="AN42" s="735"/>
      <c r="AO42" s="735"/>
      <c r="AP42" s="735"/>
      <c r="AQ42" s="735"/>
      <c r="AR42" s="735"/>
      <c r="AS42" s="735"/>
      <c r="AT42" s="735"/>
      <c r="AU42" s="735"/>
      <c r="AV42" s="735"/>
      <c r="AW42" s="735"/>
      <c r="AX42" s="735"/>
      <c r="AY42" s="735"/>
      <c r="AZ42" s="735"/>
      <c r="BA42" s="735"/>
      <c r="BB42" s="735"/>
      <c r="BC42" s="735"/>
      <c r="BD42" s="735"/>
      <c r="BE42" s="735"/>
      <c r="BF42" s="735"/>
      <c r="BG42" s="735"/>
      <c r="BH42" s="735"/>
      <c r="BI42" s="735"/>
      <c r="BJ42" s="735"/>
      <c r="BK42" s="735"/>
      <c r="BL42" s="735"/>
      <c r="BM42" s="735"/>
      <c r="BN42" s="735"/>
      <c r="BO42" s="735"/>
      <c r="BP42" s="735"/>
      <c r="BQ42" s="735"/>
      <c r="BR42" s="735"/>
      <c r="BS42" s="735"/>
      <c r="BT42" s="735"/>
      <c r="BU42" s="735"/>
      <c r="BV42" s="735"/>
      <c r="BW42" s="735"/>
      <c r="BX42" s="735"/>
      <c r="BY42" s="735"/>
      <c r="BZ42" s="735"/>
      <c r="CA42" s="735"/>
      <c r="CB42" s="735"/>
      <c r="CC42" s="735"/>
      <c r="CD42" s="735"/>
      <c r="CE42" s="735"/>
      <c r="CF42" s="735"/>
      <c r="CG42" s="735"/>
      <c r="CH42" s="735"/>
      <c r="CI42" s="735"/>
      <c r="CJ42" s="735"/>
      <c r="CK42" s="735"/>
      <c r="CL42" s="735"/>
      <c r="CM42" s="735"/>
      <c r="CN42" s="735"/>
      <c r="CO42" s="735"/>
      <c r="CP42" s="735"/>
      <c r="CQ42" s="735"/>
      <c r="CR42" s="735"/>
      <c r="CS42" s="735"/>
      <c r="CT42" s="736"/>
      <c r="CU42" s="737"/>
      <c r="CV42" s="738"/>
      <c r="CW42" s="738"/>
      <c r="CX42" s="738"/>
      <c r="CY42" s="738"/>
      <c r="CZ42" s="738"/>
      <c r="DA42" s="738"/>
      <c r="DB42" s="738"/>
      <c r="DC42" s="738"/>
      <c r="DD42" s="729">
        <f t="shared" si="3"/>
        <v>0</v>
      </c>
      <c r="DE42" s="730">
        <f t="shared" si="1"/>
        <v>0</v>
      </c>
      <c r="DF42" s="731"/>
      <c r="DR42" s="504"/>
    </row>
    <row r="43" spans="1:122" ht="18" customHeight="1" x14ac:dyDescent="0.55000000000000004">
      <c r="A43" s="399" t="str">
        <f t="shared" si="2"/>
        <v>14</v>
      </c>
      <c r="B43" s="399">
        <v>140026</v>
      </c>
      <c r="C43" s="722" t="s">
        <v>1159</v>
      </c>
      <c r="D43" s="740">
        <v>0</v>
      </c>
      <c r="E43" s="740">
        <v>0</v>
      </c>
      <c r="F43" s="734"/>
      <c r="G43" s="734"/>
      <c r="H43" s="734"/>
      <c r="I43" s="734"/>
      <c r="J43" s="734"/>
      <c r="K43" s="735"/>
      <c r="L43" s="735"/>
      <c r="M43" s="735"/>
      <c r="N43" s="735"/>
      <c r="O43" s="735">
        <f>D43-E43</f>
        <v>0</v>
      </c>
      <c r="P43" s="735"/>
      <c r="Q43" s="735"/>
      <c r="R43" s="735"/>
      <c r="S43" s="735"/>
      <c r="T43" s="735"/>
      <c r="U43" s="735"/>
      <c r="V43" s="735"/>
      <c r="W43" s="735"/>
      <c r="X43" s="735"/>
      <c r="Y43" s="735"/>
      <c r="Z43" s="735"/>
      <c r="AA43" s="735"/>
      <c r="AB43" s="735"/>
      <c r="AC43" s="735"/>
      <c r="AD43" s="735"/>
      <c r="AE43" s="735"/>
      <c r="AF43" s="735"/>
      <c r="AG43" s="735"/>
      <c r="AH43" s="735"/>
      <c r="AI43" s="735"/>
      <c r="AJ43" s="735"/>
      <c r="AK43" s="735"/>
      <c r="AL43" s="747"/>
      <c r="AM43" s="735"/>
      <c r="AN43" s="735"/>
      <c r="AO43" s="735"/>
      <c r="AP43" s="735"/>
      <c r="AQ43" s="735"/>
      <c r="AR43" s="735"/>
      <c r="AS43" s="735"/>
      <c r="AT43" s="735"/>
      <c r="AU43" s="735"/>
      <c r="AV43" s="735"/>
      <c r="AW43" s="735"/>
      <c r="AX43" s="735"/>
      <c r="AY43" s="735"/>
      <c r="AZ43" s="735"/>
      <c r="BA43" s="735"/>
      <c r="BB43" s="735"/>
      <c r="BC43" s="735"/>
      <c r="BD43" s="735"/>
      <c r="BE43" s="735"/>
      <c r="BF43" s="735"/>
      <c r="BG43" s="735"/>
      <c r="BH43" s="735"/>
      <c r="BI43" s="735"/>
      <c r="BJ43" s="735"/>
      <c r="BK43" s="735"/>
      <c r="BL43" s="735"/>
      <c r="BM43" s="735"/>
      <c r="BN43" s="735"/>
      <c r="BO43" s="735"/>
      <c r="BP43" s="735"/>
      <c r="BQ43" s="735"/>
      <c r="BR43" s="735"/>
      <c r="BS43" s="735"/>
      <c r="BT43" s="735"/>
      <c r="BU43" s="735"/>
      <c r="BV43" s="735"/>
      <c r="BW43" s="735"/>
      <c r="BX43" s="735"/>
      <c r="BY43" s="735"/>
      <c r="BZ43" s="735"/>
      <c r="CA43" s="735"/>
      <c r="CB43" s="735"/>
      <c r="CC43" s="735"/>
      <c r="CD43" s="735"/>
      <c r="CE43" s="735"/>
      <c r="CF43" s="735"/>
      <c r="CG43" s="735"/>
      <c r="CH43" s="735"/>
      <c r="CI43" s="735"/>
      <c r="CJ43" s="735"/>
      <c r="CK43" s="735"/>
      <c r="CL43" s="735"/>
      <c r="CM43" s="735"/>
      <c r="CN43" s="735"/>
      <c r="CO43" s="735"/>
      <c r="CP43" s="735"/>
      <c r="CQ43" s="735"/>
      <c r="CR43" s="735"/>
      <c r="CS43" s="735"/>
      <c r="CT43" s="736"/>
      <c r="CU43" s="737"/>
      <c r="CV43" s="738"/>
      <c r="CW43" s="738"/>
      <c r="CX43" s="738"/>
      <c r="CY43" s="738"/>
      <c r="CZ43" s="738"/>
      <c r="DA43" s="738"/>
      <c r="DB43" s="738"/>
      <c r="DC43" s="738"/>
      <c r="DD43" s="729">
        <f t="shared" si="3"/>
        <v>0</v>
      </c>
      <c r="DE43" s="730">
        <f t="shared" si="1"/>
        <v>0</v>
      </c>
      <c r="DF43" s="731"/>
      <c r="DR43" s="504"/>
    </row>
    <row r="44" spans="1:122" ht="18" customHeight="1" x14ac:dyDescent="0.55000000000000004">
      <c r="A44" s="399" t="str">
        <f t="shared" si="2"/>
        <v>14</v>
      </c>
      <c r="B44" s="399">
        <v>140027</v>
      </c>
      <c r="C44" s="722" t="s">
        <v>1160</v>
      </c>
      <c r="D44" s="740">
        <v>0</v>
      </c>
      <c r="E44" s="740">
        <v>0</v>
      </c>
      <c r="F44" s="734"/>
      <c r="G44" s="734"/>
      <c r="H44" s="734"/>
      <c r="I44" s="734"/>
      <c r="J44" s="734"/>
      <c r="K44" s="735"/>
      <c r="L44" s="735"/>
      <c r="M44" s="735"/>
      <c r="N44" s="735"/>
      <c r="O44" s="735"/>
      <c r="P44" s="735"/>
      <c r="Q44" s="735"/>
      <c r="R44" s="735"/>
      <c r="S44" s="735"/>
      <c r="T44" s="735"/>
      <c r="U44" s="735"/>
      <c r="V44" s="735"/>
      <c r="W44" s="735"/>
      <c r="X44" s="735"/>
      <c r="Y44" s="735"/>
      <c r="Z44" s="735"/>
      <c r="AA44" s="735"/>
      <c r="AB44" s="735"/>
      <c r="AC44" s="735"/>
      <c r="AD44" s="735"/>
      <c r="AE44" s="735"/>
      <c r="AF44" s="735"/>
      <c r="AG44" s="735"/>
      <c r="AH44" s="735"/>
      <c r="AI44" s="735"/>
      <c r="AJ44" s="735"/>
      <c r="AK44" s="735"/>
      <c r="AL44" s="747"/>
      <c r="AM44" s="735"/>
      <c r="AN44" s="735"/>
      <c r="AO44" s="735"/>
      <c r="AP44" s="735"/>
      <c r="AQ44" s="735"/>
      <c r="AR44" s="735"/>
      <c r="AS44" s="735"/>
      <c r="AT44" s="735"/>
      <c r="AU44" s="735"/>
      <c r="AV44" s="735"/>
      <c r="AW44" s="735"/>
      <c r="AX44" s="735"/>
      <c r="AY44" s="735"/>
      <c r="AZ44" s="735"/>
      <c r="BA44" s="735"/>
      <c r="BB44" s="735"/>
      <c r="BC44" s="735"/>
      <c r="BD44" s="735"/>
      <c r="BE44" s="735"/>
      <c r="BF44" s="735"/>
      <c r="BG44" s="735"/>
      <c r="BH44" s="735"/>
      <c r="BI44" s="735"/>
      <c r="BJ44" s="735"/>
      <c r="BK44" s="735"/>
      <c r="BL44" s="735"/>
      <c r="BM44" s="735"/>
      <c r="BN44" s="735"/>
      <c r="BO44" s="735"/>
      <c r="BP44" s="735"/>
      <c r="BQ44" s="735"/>
      <c r="BR44" s="735"/>
      <c r="BS44" s="735"/>
      <c r="BT44" s="735"/>
      <c r="BU44" s="735"/>
      <c r="BV44" s="735"/>
      <c r="BW44" s="735"/>
      <c r="BX44" s="735"/>
      <c r="BY44" s="735"/>
      <c r="BZ44" s="735"/>
      <c r="CA44" s="735"/>
      <c r="CB44" s="735"/>
      <c r="CC44" s="735"/>
      <c r="CD44" s="735"/>
      <c r="CE44" s="735"/>
      <c r="CF44" s="735"/>
      <c r="CG44" s="735"/>
      <c r="CH44" s="735"/>
      <c r="CI44" s="735"/>
      <c r="CJ44" s="735"/>
      <c r="CK44" s="735"/>
      <c r="CL44" s="735"/>
      <c r="CM44" s="735"/>
      <c r="CN44" s="735"/>
      <c r="CO44" s="735"/>
      <c r="CP44" s="735"/>
      <c r="CQ44" s="735"/>
      <c r="CR44" s="735"/>
      <c r="CS44" s="735"/>
      <c r="CT44" s="736"/>
      <c r="CU44" s="737"/>
      <c r="CV44" s="738"/>
      <c r="CW44" s="738"/>
      <c r="CX44" s="738"/>
      <c r="CY44" s="738"/>
      <c r="CZ44" s="738"/>
      <c r="DA44" s="738"/>
      <c r="DB44" s="738"/>
      <c r="DC44" s="738"/>
      <c r="DD44" s="729">
        <f t="shared" si="3"/>
        <v>0</v>
      </c>
      <c r="DE44" s="730">
        <f t="shared" si="1"/>
        <v>0</v>
      </c>
      <c r="DF44" s="731"/>
      <c r="DR44" s="504"/>
    </row>
    <row r="45" spans="1:122" ht="18" customHeight="1" x14ac:dyDescent="0.55000000000000004">
      <c r="A45" s="399" t="str">
        <f t="shared" si="2"/>
        <v>14</v>
      </c>
      <c r="B45" s="399">
        <v>140028</v>
      </c>
      <c r="C45" s="722" t="s">
        <v>1161</v>
      </c>
      <c r="D45" s="740">
        <v>0</v>
      </c>
      <c r="E45" s="740">
        <v>0</v>
      </c>
      <c r="F45" s="734"/>
      <c r="G45" s="734"/>
      <c r="H45" s="734"/>
      <c r="I45" s="734"/>
      <c r="J45" s="734"/>
      <c r="K45" s="735"/>
      <c r="L45" s="735"/>
      <c r="M45" s="735"/>
      <c r="N45" s="735"/>
      <c r="O45" s="735"/>
      <c r="P45" s="735"/>
      <c r="Q45" s="735"/>
      <c r="R45" s="735"/>
      <c r="S45" s="735"/>
      <c r="T45" s="735"/>
      <c r="U45" s="735"/>
      <c r="V45" s="735"/>
      <c r="W45" s="735"/>
      <c r="X45" s="735"/>
      <c r="Y45" s="735"/>
      <c r="Z45" s="735"/>
      <c r="AA45" s="735"/>
      <c r="AB45" s="735"/>
      <c r="AC45" s="735"/>
      <c r="AD45" s="735"/>
      <c r="AE45" s="735"/>
      <c r="AF45" s="735"/>
      <c r="AG45" s="735"/>
      <c r="AH45" s="735"/>
      <c r="AI45" s="735"/>
      <c r="AJ45" s="735"/>
      <c r="AK45" s="735"/>
      <c r="AL45" s="747"/>
      <c r="AM45" s="735"/>
      <c r="AN45" s="735"/>
      <c r="AO45" s="735"/>
      <c r="AP45" s="735"/>
      <c r="AQ45" s="735"/>
      <c r="AR45" s="735"/>
      <c r="AS45" s="735"/>
      <c r="AT45" s="735"/>
      <c r="AU45" s="735"/>
      <c r="AV45" s="735"/>
      <c r="AW45" s="735"/>
      <c r="AX45" s="735"/>
      <c r="AY45" s="735"/>
      <c r="AZ45" s="735"/>
      <c r="BA45" s="735"/>
      <c r="BB45" s="735"/>
      <c r="BC45" s="735"/>
      <c r="BD45" s="735"/>
      <c r="BE45" s="735"/>
      <c r="BF45" s="735"/>
      <c r="BG45" s="735"/>
      <c r="BH45" s="735"/>
      <c r="BI45" s="735"/>
      <c r="BJ45" s="735"/>
      <c r="BK45" s="735"/>
      <c r="BL45" s="735"/>
      <c r="BM45" s="735"/>
      <c r="BN45" s="735"/>
      <c r="BO45" s="735"/>
      <c r="BP45" s="735"/>
      <c r="BQ45" s="735"/>
      <c r="BR45" s="735"/>
      <c r="BS45" s="735"/>
      <c r="BT45" s="735"/>
      <c r="BU45" s="735"/>
      <c r="BV45" s="735"/>
      <c r="BW45" s="735"/>
      <c r="BX45" s="735"/>
      <c r="BY45" s="735"/>
      <c r="BZ45" s="735"/>
      <c r="CA45" s="735"/>
      <c r="CB45" s="735"/>
      <c r="CC45" s="735"/>
      <c r="CD45" s="735"/>
      <c r="CE45" s="735"/>
      <c r="CF45" s="735"/>
      <c r="CG45" s="735"/>
      <c r="CH45" s="735"/>
      <c r="CI45" s="735"/>
      <c r="CJ45" s="735"/>
      <c r="CK45" s="735"/>
      <c r="CL45" s="735"/>
      <c r="CM45" s="735"/>
      <c r="CN45" s="735"/>
      <c r="CO45" s="735"/>
      <c r="CP45" s="735"/>
      <c r="CQ45" s="735"/>
      <c r="CR45" s="735"/>
      <c r="CS45" s="735"/>
      <c r="CT45" s="736"/>
      <c r="CU45" s="737"/>
      <c r="CV45" s="738"/>
      <c r="CW45" s="738"/>
      <c r="CX45" s="738"/>
      <c r="CY45" s="738"/>
      <c r="CZ45" s="738"/>
      <c r="DA45" s="738"/>
      <c r="DB45" s="738"/>
      <c r="DC45" s="738"/>
      <c r="DD45" s="729">
        <f t="shared" si="3"/>
        <v>0</v>
      </c>
      <c r="DE45" s="730">
        <f t="shared" si="1"/>
        <v>0</v>
      </c>
      <c r="DF45" s="731"/>
      <c r="DR45" s="504"/>
    </row>
    <row r="46" spans="1:122" ht="18" customHeight="1" x14ac:dyDescent="0.55000000000000004">
      <c r="A46" s="399" t="str">
        <f t="shared" si="2"/>
        <v>14</v>
      </c>
      <c r="B46" s="399">
        <v>140050</v>
      </c>
      <c r="C46" s="722" t="s">
        <v>833</v>
      </c>
      <c r="D46" s="748">
        <v>39312722000</v>
      </c>
      <c r="E46" s="748">
        <v>0</v>
      </c>
      <c r="F46" s="734"/>
      <c r="G46" s="734"/>
      <c r="H46" s="734"/>
      <c r="I46" s="734"/>
      <c r="J46" s="734"/>
      <c r="K46" s="735"/>
      <c r="L46" s="735"/>
      <c r="M46" s="735">
        <f>D46-AL46</f>
        <v>20235232000</v>
      </c>
      <c r="N46" s="735"/>
      <c r="O46" s="735"/>
      <c r="P46" s="735"/>
      <c r="Q46" s="735"/>
      <c r="R46" s="735"/>
      <c r="S46" s="735"/>
      <c r="T46" s="735"/>
      <c r="U46" s="735"/>
      <c r="V46" s="735"/>
      <c r="W46" s="735"/>
      <c r="X46" s="735"/>
      <c r="Y46" s="735"/>
      <c r="Z46" s="735"/>
      <c r="AA46" s="735"/>
      <c r="AB46" s="735"/>
      <c r="AC46" s="735"/>
      <c r="AD46" s="735"/>
      <c r="AE46" s="735"/>
      <c r="AF46" s="735"/>
      <c r="AG46" s="735"/>
      <c r="AH46" s="735"/>
      <c r="AI46" s="735"/>
      <c r="AJ46" s="735"/>
      <c r="AK46" s="735"/>
      <c r="AL46" s="744">
        <v>19077490000</v>
      </c>
      <c r="AM46" s="735"/>
      <c r="AN46" s="735"/>
      <c r="AO46" s="735"/>
      <c r="AP46" s="735"/>
      <c r="AQ46" s="735"/>
      <c r="AR46" s="735"/>
      <c r="AS46" s="735"/>
      <c r="AT46" s="735"/>
      <c r="AU46" s="735"/>
      <c r="AV46" s="735"/>
      <c r="AW46" s="735"/>
      <c r="AX46" s="735"/>
      <c r="AY46" s="735"/>
      <c r="AZ46" s="735"/>
      <c r="BA46" s="735"/>
      <c r="BB46" s="735"/>
      <c r="BC46" s="735"/>
      <c r="BD46" s="735"/>
      <c r="BE46" s="735"/>
      <c r="BF46" s="735"/>
      <c r="BG46" s="735"/>
      <c r="BH46" s="735"/>
      <c r="BI46" s="735"/>
      <c r="BJ46" s="735"/>
      <c r="BK46" s="735"/>
      <c r="BL46" s="735"/>
      <c r="BM46" s="735"/>
      <c r="BN46" s="735"/>
      <c r="BO46" s="735"/>
      <c r="BP46" s="735"/>
      <c r="BQ46" s="735"/>
      <c r="BR46" s="735"/>
      <c r="BS46" s="735"/>
      <c r="BT46" s="735"/>
      <c r="BU46" s="735"/>
      <c r="BV46" s="735"/>
      <c r="BW46" s="735"/>
      <c r="BX46" s="735"/>
      <c r="BY46" s="735"/>
      <c r="BZ46" s="735"/>
      <c r="CA46" s="735"/>
      <c r="CB46" s="735"/>
      <c r="CC46" s="735"/>
      <c r="CD46" s="735"/>
      <c r="CE46" s="735"/>
      <c r="CF46" s="735"/>
      <c r="CG46" s="735"/>
      <c r="CH46" s="735"/>
      <c r="CI46" s="735"/>
      <c r="CJ46" s="735"/>
      <c r="CK46" s="735"/>
      <c r="CL46" s="735"/>
      <c r="CM46" s="735"/>
      <c r="CN46" s="735"/>
      <c r="CO46" s="735"/>
      <c r="CP46" s="735"/>
      <c r="CQ46" s="735"/>
      <c r="CR46" s="735"/>
      <c r="CS46" s="735"/>
      <c r="CT46" s="736"/>
      <c r="CU46" s="737"/>
      <c r="CV46" s="738"/>
      <c r="CW46" s="738"/>
      <c r="CX46" s="738"/>
      <c r="CY46" s="738"/>
      <c r="CZ46" s="738"/>
      <c r="DA46" s="738"/>
      <c r="DB46" s="738"/>
      <c r="DC46" s="738"/>
      <c r="DD46" s="729">
        <f t="shared" si="3"/>
        <v>39312722000</v>
      </c>
      <c r="DE46" s="730">
        <f t="shared" si="1"/>
        <v>0</v>
      </c>
      <c r="DF46" s="731"/>
      <c r="DR46" s="504"/>
    </row>
    <row r="47" spans="1:122" ht="18" customHeight="1" x14ac:dyDescent="0.55000000000000004">
      <c r="A47" s="399" t="str">
        <f t="shared" si="2"/>
        <v>14</v>
      </c>
      <c r="B47" s="399">
        <v>140051</v>
      </c>
      <c r="C47" s="722" t="s">
        <v>834</v>
      </c>
      <c r="D47" s="723">
        <v>14615219998</v>
      </c>
      <c r="E47" s="723">
        <v>0</v>
      </c>
      <c r="F47" s="734"/>
      <c r="G47" s="734"/>
      <c r="H47" s="734"/>
      <c r="I47" s="734"/>
      <c r="J47" s="734"/>
      <c r="K47" s="735"/>
      <c r="L47" s="735"/>
      <c r="M47" s="735">
        <f>D47-AL47</f>
        <v>4917869998</v>
      </c>
      <c r="N47" s="735"/>
      <c r="O47" s="735"/>
      <c r="P47" s="735"/>
      <c r="Q47" s="735"/>
      <c r="R47" s="735"/>
      <c r="S47" s="735"/>
      <c r="T47" s="735"/>
      <c r="U47" s="735"/>
      <c r="V47" s="735"/>
      <c r="W47" s="735"/>
      <c r="X47" s="735"/>
      <c r="Y47" s="735"/>
      <c r="Z47" s="735"/>
      <c r="AA47" s="735"/>
      <c r="AB47" s="735"/>
      <c r="AC47" s="735"/>
      <c r="AD47" s="735"/>
      <c r="AE47" s="735"/>
      <c r="AF47" s="735"/>
      <c r="AG47" s="735"/>
      <c r="AH47" s="735"/>
      <c r="AI47" s="735"/>
      <c r="AJ47" s="735"/>
      <c r="AK47" s="735"/>
      <c r="AL47" s="744">
        <v>9697350000</v>
      </c>
      <c r="AM47" s="735"/>
      <c r="AN47" s="735"/>
      <c r="AO47" s="735"/>
      <c r="AP47" s="735"/>
      <c r="AQ47" s="735"/>
      <c r="AR47" s="735"/>
      <c r="AS47" s="735"/>
      <c r="AT47" s="735"/>
      <c r="AU47" s="735"/>
      <c r="AV47" s="735"/>
      <c r="AW47" s="735"/>
      <c r="AX47" s="735"/>
      <c r="AY47" s="735"/>
      <c r="AZ47" s="735"/>
      <c r="BA47" s="735"/>
      <c r="BB47" s="735"/>
      <c r="BC47" s="735"/>
      <c r="BD47" s="735"/>
      <c r="BE47" s="735"/>
      <c r="BF47" s="735"/>
      <c r="BG47" s="735"/>
      <c r="BH47" s="735"/>
      <c r="BI47" s="735"/>
      <c r="BJ47" s="735"/>
      <c r="BK47" s="735"/>
      <c r="BL47" s="735"/>
      <c r="BM47" s="735"/>
      <c r="BN47" s="735"/>
      <c r="BO47" s="735"/>
      <c r="BP47" s="735"/>
      <c r="BQ47" s="735"/>
      <c r="BR47" s="735"/>
      <c r="BS47" s="735"/>
      <c r="BT47" s="735"/>
      <c r="BU47" s="735"/>
      <c r="BV47" s="735"/>
      <c r="BW47" s="735"/>
      <c r="BX47" s="735"/>
      <c r="BY47" s="735"/>
      <c r="BZ47" s="735"/>
      <c r="CA47" s="735"/>
      <c r="CB47" s="735"/>
      <c r="CC47" s="735"/>
      <c r="CD47" s="735"/>
      <c r="CE47" s="735"/>
      <c r="CF47" s="735"/>
      <c r="CG47" s="735"/>
      <c r="CH47" s="735"/>
      <c r="CI47" s="735"/>
      <c r="CJ47" s="735"/>
      <c r="CK47" s="735"/>
      <c r="CL47" s="735"/>
      <c r="CM47" s="735"/>
      <c r="CN47" s="735"/>
      <c r="CO47" s="735"/>
      <c r="CP47" s="735"/>
      <c r="CQ47" s="735"/>
      <c r="CR47" s="735"/>
      <c r="CS47" s="735"/>
      <c r="CT47" s="736"/>
      <c r="CU47" s="737"/>
      <c r="CV47" s="738"/>
      <c r="CW47" s="738"/>
      <c r="CX47" s="738"/>
      <c r="CY47" s="738"/>
      <c r="CZ47" s="738"/>
      <c r="DA47" s="738"/>
      <c r="DB47" s="738"/>
      <c r="DC47" s="738"/>
      <c r="DD47" s="729">
        <f t="shared" si="3"/>
        <v>14615219998</v>
      </c>
      <c r="DE47" s="730">
        <f t="shared" si="1"/>
        <v>0</v>
      </c>
      <c r="DF47" s="731"/>
      <c r="DR47" s="504"/>
    </row>
    <row r="48" spans="1:122" ht="18" customHeight="1" x14ac:dyDescent="0.55000000000000004">
      <c r="A48" s="399" t="str">
        <f t="shared" si="2"/>
        <v>14</v>
      </c>
      <c r="B48" s="399">
        <v>140052</v>
      </c>
      <c r="C48" s="722" t="s">
        <v>835</v>
      </c>
      <c r="D48" s="748">
        <v>14908139562</v>
      </c>
      <c r="E48" s="748">
        <v>0</v>
      </c>
      <c r="F48" s="734"/>
      <c r="G48" s="734"/>
      <c r="H48" s="734"/>
      <c r="I48" s="734"/>
      <c r="J48" s="734"/>
      <c r="K48" s="735"/>
      <c r="L48" s="735"/>
      <c r="M48" s="735">
        <f>D48-AL48</f>
        <v>8309620000</v>
      </c>
      <c r="N48" s="735"/>
      <c r="O48" s="735"/>
      <c r="P48" s="735"/>
      <c r="Q48" s="735"/>
      <c r="R48" s="735"/>
      <c r="S48" s="735"/>
      <c r="T48" s="735"/>
      <c r="U48" s="735"/>
      <c r="V48" s="735"/>
      <c r="W48" s="735"/>
      <c r="X48" s="735"/>
      <c r="Y48" s="735"/>
      <c r="Z48" s="735"/>
      <c r="AA48" s="735"/>
      <c r="AB48" s="735"/>
      <c r="AC48" s="735"/>
      <c r="AD48" s="735"/>
      <c r="AE48" s="735"/>
      <c r="AF48" s="735"/>
      <c r="AG48" s="735"/>
      <c r="AH48" s="735"/>
      <c r="AI48" s="735"/>
      <c r="AJ48" s="735"/>
      <c r="AK48" s="735"/>
      <c r="AL48" s="744">
        <v>6598519562</v>
      </c>
      <c r="AM48" s="735"/>
      <c r="AN48" s="735"/>
      <c r="AO48" s="735"/>
      <c r="AP48" s="735"/>
      <c r="AQ48" s="735"/>
      <c r="AR48" s="735"/>
      <c r="AS48" s="735"/>
      <c r="AT48" s="735"/>
      <c r="AU48" s="735"/>
      <c r="AV48" s="735"/>
      <c r="AW48" s="735"/>
      <c r="AX48" s="735"/>
      <c r="AY48" s="735"/>
      <c r="AZ48" s="735"/>
      <c r="BA48" s="735"/>
      <c r="BB48" s="735"/>
      <c r="BC48" s="735"/>
      <c r="BD48" s="735"/>
      <c r="BE48" s="735"/>
      <c r="BF48" s="735"/>
      <c r="BG48" s="735"/>
      <c r="BH48" s="735"/>
      <c r="BI48" s="735"/>
      <c r="BJ48" s="735"/>
      <c r="BK48" s="735"/>
      <c r="BL48" s="735"/>
      <c r="BM48" s="735"/>
      <c r="BN48" s="735"/>
      <c r="BO48" s="735"/>
      <c r="BP48" s="735"/>
      <c r="BQ48" s="735"/>
      <c r="BR48" s="735"/>
      <c r="BS48" s="735"/>
      <c r="BT48" s="735"/>
      <c r="BU48" s="735"/>
      <c r="BV48" s="735"/>
      <c r="BW48" s="735"/>
      <c r="BX48" s="735"/>
      <c r="BY48" s="735"/>
      <c r="BZ48" s="735"/>
      <c r="CA48" s="735"/>
      <c r="CB48" s="735"/>
      <c r="CC48" s="735"/>
      <c r="CD48" s="735"/>
      <c r="CE48" s="735"/>
      <c r="CF48" s="735"/>
      <c r="CG48" s="735"/>
      <c r="CH48" s="735"/>
      <c r="CI48" s="735"/>
      <c r="CJ48" s="735"/>
      <c r="CK48" s="735"/>
      <c r="CL48" s="735"/>
      <c r="CM48" s="735"/>
      <c r="CN48" s="735"/>
      <c r="CO48" s="735"/>
      <c r="CP48" s="735"/>
      <c r="CQ48" s="735"/>
      <c r="CR48" s="735"/>
      <c r="CS48" s="735"/>
      <c r="CT48" s="736"/>
      <c r="CU48" s="737"/>
      <c r="CV48" s="738"/>
      <c r="CW48" s="738"/>
      <c r="CX48" s="738"/>
      <c r="CY48" s="738"/>
      <c r="CZ48" s="738"/>
      <c r="DA48" s="738"/>
      <c r="DB48" s="738"/>
      <c r="DC48" s="738"/>
      <c r="DD48" s="729">
        <f t="shared" si="3"/>
        <v>14908139562</v>
      </c>
      <c r="DE48" s="730">
        <f t="shared" si="1"/>
        <v>0</v>
      </c>
      <c r="DF48" s="731"/>
      <c r="DR48" s="504"/>
    </row>
    <row r="49" spans="1:122" ht="18" customHeight="1" x14ac:dyDescent="0.55000000000000004">
      <c r="A49" s="399" t="str">
        <f t="shared" si="2"/>
        <v>14</v>
      </c>
      <c r="B49" s="399">
        <v>140053</v>
      </c>
      <c r="C49" s="722" t="s">
        <v>836</v>
      </c>
      <c r="D49" s="740">
        <v>0</v>
      </c>
      <c r="E49" s="740">
        <v>0</v>
      </c>
      <c r="F49" s="734"/>
      <c r="G49" s="734"/>
      <c r="H49" s="734"/>
      <c r="I49" s="734"/>
      <c r="J49" s="734"/>
      <c r="K49" s="735"/>
      <c r="L49" s="735"/>
      <c r="M49" s="735">
        <f>D49-AL49</f>
        <v>0</v>
      </c>
      <c r="N49" s="735"/>
      <c r="O49" s="735"/>
      <c r="P49" s="735"/>
      <c r="Q49" s="735"/>
      <c r="R49" s="735"/>
      <c r="S49" s="735"/>
      <c r="T49" s="735"/>
      <c r="U49" s="735"/>
      <c r="V49" s="735"/>
      <c r="W49" s="735"/>
      <c r="X49" s="735"/>
      <c r="Y49" s="735"/>
      <c r="Z49" s="735"/>
      <c r="AA49" s="735"/>
      <c r="AB49" s="735"/>
      <c r="AC49" s="735"/>
      <c r="AD49" s="735"/>
      <c r="AE49" s="735"/>
      <c r="AF49" s="735"/>
      <c r="AG49" s="735"/>
      <c r="AH49" s="735"/>
      <c r="AI49" s="735"/>
      <c r="AJ49" s="735"/>
      <c r="AK49" s="735"/>
      <c r="AL49" s="744">
        <v>0</v>
      </c>
      <c r="AM49" s="735"/>
      <c r="AN49" s="735"/>
      <c r="AO49" s="735"/>
      <c r="AP49" s="735"/>
      <c r="AQ49" s="735"/>
      <c r="AR49" s="735"/>
      <c r="AS49" s="735"/>
      <c r="AT49" s="735"/>
      <c r="AU49" s="735"/>
      <c r="AV49" s="735"/>
      <c r="AW49" s="735"/>
      <c r="AX49" s="735"/>
      <c r="AY49" s="735"/>
      <c r="AZ49" s="735"/>
      <c r="BA49" s="735"/>
      <c r="BB49" s="735"/>
      <c r="BC49" s="735"/>
      <c r="BD49" s="735"/>
      <c r="BE49" s="735"/>
      <c r="BF49" s="735"/>
      <c r="BG49" s="735"/>
      <c r="BH49" s="735"/>
      <c r="BI49" s="735"/>
      <c r="BJ49" s="735"/>
      <c r="BK49" s="735"/>
      <c r="BL49" s="735"/>
      <c r="BM49" s="735"/>
      <c r="BN49" s="735"/>
      <c r="BO49" s="735"/>
      <c r="BP49" s="735"/>
      <c r="BQ49" s="735"/>
      <c r="BR49" s="735"/>
      <c r="BS49" s="735"/>
      <c r="BT49" s="735"/>
      <c r="BU49" s="735"/>
      <c r="BV49" s="735"/>
      <c r="BW49" s="735"/>
      <c r="BX49" s="735"/>
      <c r="BY49" s="735"/>
      <c r="BZ49" s="735"/>
      <c r="CA49" s="735"/>
      <c r="CB49" s="735"/>
      <c r="CC49" s="735"/>
      <c r="CD49" s="735"/>
      <c r="CE49" s="735"/>
      <c r="CF49" s="735"/>
      <c r="CG49" s="735"/>
      <c r="CH49" s="735"/>
      <c r="CI49" s="735"/>
      <c r="CJ49" s="735"/>
      <c r="CK49" s="735"/>
      <c r="CL49" s="735"/>
      <c r="CM49" s="735"/>
      <c r="CN49" s="735"/>
      <c r="CO49" s="735"/>
      <c r="CP49" s="735"/>
      <c r="CQ49" s="735"/>
      <c r="CR49" s="735"/>
      <c r="CS49" s="735"/>
      <c r="CT49" s="736"/>
      <c r="CU49" s="737"/>
      <c r="CV49" s="738"/>
      <c r="CW49" s="738"/>
      <c r="CX49" s="738"/>
      <c r="CY49" s="738"/>
      <c r="CZ49" s="738"/>
      <c r="DA49" s="738"/>
      <c r="DB49" s="738"/>
      <c r="DC49" s="738"/>
      <c r="DD49" s="729">
        <f t="shared" si="3"/>
        <v>0</v>
      </c>
      <c r="DE49" s="730">
        <f t="shared" si="1"/>
        <v>0</v>
      </c>
      <c r="DF49" s="731"/>
      <c r="DR49" s="504"/>
    </row>
    <row r="50" spans="1:122" ht="18" customHeight="1" x14ac:dyDescent="0.55000000000000004">
      <c r="A50" s="399" t="str">
        <f t="shared" si="2"/>
        <v>14</v>
      </c>
      <c r="B50" s="399">
        <v>140054</v>
      </c>
      <c r="C50" s="722" t="s">
        <v>837</v>
      </c>
      <c r="D50" s="740">
        <v>0</v>
      </c>
      <c r="E50" s="740">
        <v>0</v>
      </c>
      <c r="F50" s="734"/>
      <c r="G50" s="734"/>
      <c r="H50" s="734"/>
      <c r="I50" s="734"/>
      <c r="J50" s="734"/>
      <c r="K50" s="735"/>
      <c r="L50" s="735"/>
      <c r="M50" s="735">
        <f>D50</f>
        <v>0</v>
      </c>
      <c r="N50" s="735"/>
      <c r="O50" s="735"/>
      <c r="P50" s="735"/>
      <c r="Q50" s="735"/>
      <c r="R50" s="735"/>
      <c r="S50" s="735"/>
      <c r="T50" s="735"/>
      <c r="U50" s="735"/>
      <c r="V50" s="735"/>
      <c r="W50" s="735"/>
      <c r="X50" s="735"/>
      <c r="Y50" s="735"/>
      <c r="Z50" s="735"/>
      <c r="AA50" s="735"/>
      <c r="AB50" s="735"/>
      <c r="AC50" s="735"/>
      <c r="AD50" s="735"/>
      <c r="AE50" s="735"/>
      <c r="AF50" s="735"/>
      <c r="AG50" s="735"/>
      <c r="AH50" s="735"/>
      <c r="AI50" s="735"/>
      <c r="AJ50" s="735"/>
      <c r="AK50" s="735"/>
      <c r="AL50" s="744">
        <v>0</v>
      </c>
      <c r="AM50" s="735"/>
      <c r="AN50" s="735"/>
      <c r="AO50" s="735"/>
      <c r="AP50" s="735"/>
      <c r="AQ50" s="735"/>
      <c r="AR50" s="735"/>
      <c r="AS50" s="735"/>
      <c r="AT50" s="735"/>
      <c r="AU50" s="735"/>
      <c r="AV50" s="735"/>
      <c r="AW50" s="735"/>
      <c r="AX50" s="735"/>
      <c r="AY50" s="735"/>
      <c r="AZ50" s="735"/>
      <c r="BA50" s="735"/>
      <c r="BB50" s="735"/>
      <c r="BC50" s="735"/>
      <c r="BD50" s="735"/>
      <c r="BE50" s="735"/>
      <c r="BF50" s="735"/>
      <c r="BG50" s="735"/>
      <c r="BH50" s="735"/>
      <c r="BI50" s="735"/>
      <c r="BJ50" s="735"/>
      <c r="BK50" s="735"/>
      <c r="BL50" s="735"/>
      <c r="BM50" s="735"/>
      <c r="BN50" s="735"/>
      <c r="BO50" s="735"/>
      <c r="BP50" s="735"/>
      <c r="BQ50" s="735"/>
      <c r="BR50" s="735"/>
      <c r="BS50" s="735"/>
      <c r="BT50" s="735"/>
      <c r="BU50" s="735"/>
      <c r="BV50" s="735"/>
      <c r="BW50" s="735"/>
      <c r="BX50" s="735"/>
      <c r="BY50" s="735"/>
      <c r="BZ50" s="735"/>
      <c r="CA50" s="735"/>
      <c r="CB50" s="735"/>
      <c r="CC50" s="735"/>
      <c r="CD50" s="735"/>
      <c r="CE50" s="735"/>
      <c r="CF50" s="735"/>
      <c r="CG50" s="735"/>
      <c r="CH50" s="735"/>
      <c r="CI50" s="735"/>
      <c r="CJ50" s="735"/>
      <c r="CK50" s="735"/>
      <c r="CL50" s="735"/>
      <c r="CM50" s="735"/>
      <c r="CN50" s="735"/>
      <c r="CO50" s="735"/>
      <c r="CP50" s="735"/>
      <c r="CQ50" s="735"/>
      <c r="CR50" s="735"/>
      <c r="CS50" s="735"/>
      <c r="CT50" s="736"/>
      <c r="CU50" s="737"/>
      <c r="CV50" s="738"/>
      <c r="CW50" s="738"/>
      <c r="CX50" s="738"/>
      <c r="CY50" s="738"/>
      <c r="CZ50" s="738"/>
      <c r="DA50" s="738"/>
      <c r="DB50" s="738"/>
      <c r="DC50" s="738"/>
      <c r="DD50" s="729">
        <f t="shared" si="3"/>
        <v>0</v>
      </c>
      <c r="DE50" s="730">
        <f t="shared" si="1"/>
        <v>0</v>
      </c>
      <c r="DF50" s="731"/>
      <c r="DR50" s="504"/>
    </row>
    <row r="51" spans="1:122" ht="18" customHeight="1" x14ac:dyDescent="0.55000000000000004">
      <c r="A51" s="399" t="str">
        <f t="shared" si="2"/>
        <v>14</v>
      </c>
      <c r="B51" s="399">
        <v>140055</v>
      </c>
      <c r="C51" s="722" t="s">
        <v>1162</v>
      </c>
      <c r="D51" s="723">
        <v>35000000</v>
      </c>
      <c r="E51" s="723">
        <v>0</v>
      </c>
      <c r="F51" s="734"/>
      <c r="G51" s="734"/>
      <c r="H51" s="734"/>
      <c r="I51" s="734"/>
      <c r="J51" s="734"/>
      <c r="K51" s="735"/>
      <c r="L51" s="735"/>
      <c r="M51" s="735">
        <f>D51-AL51</f>
        <v>35000000</v>
      </c>
      <c r="N51" s="735"/>
      <c r="O51" s="735"/>
      <c r="P51" s="735"/>
      <c r="Q51" s="735"/>
      <c r="R51" s="735"/>
      <c r="S51" s="735"/>
      <c r="T51" s="735"/>
      <c r="U51" s="735"/>
      <c r="V51" s="735"/>
      <c r="W51" s="735"/>
      <c r="X51" s="735"/>
      <c r="Y51" s="735"/>
      <c r="Z51" s="735"/>
      <c r="AA51" s="735"/>
      <c r="AB51" s="735"/>
      <c r="AC51" s="735"/>
      <c r="AD51" s="735"/>
      <c r="AE51" s="735"/>
      <c r="AF51" s="735"/>
      <c r="AG51" s="735"/>
      <c r="AH51" s="735"/>
      <c r="AI51" s="735"/>
      <c r="AJ51" s="735"/>
      <c r="AK51" s="735"/>
      <c r="AL51" s="744">
        <v>0</v>
      </c>
      <c r="AM51" s="735"/>
      <c r="AN51" s="735"/>
      <c r="AO51" s="735"/>
      <c r="AP51" s="735"/>
      <c r="AQ51" s="735"/>
      <c r="AR51" s="735"/>
      <c r="AS51" s="735"/>
      <c r="AT51" s="735"/>
      <c r="AU51" s="735"/>
      <c r="AV51" s="735"/>
      <c r="AW51" s="735"/>
      <c r="AX51" s="735"/>
      <c r="AY51" s="735"/>
      <c r="AZ51" s="735"/>
      <c r="BA51" s="735"/>
      <c r="BB51" s="735"/>
      <c r="BC51" s="735"/>
      <c r="BD51" s="735"/>
      <c r="BE51" s="735"/>
      <c r="BF51" s="735"/>
      <c r="BG51" s="735"/>
      <c r="BH51" s="735"/>
      <c r="BI51" s="735"/>
      <c r="BJ51" s="735"/>
      <c r="BK51" s="735"/>
      <c r="BL51" s="735"/>
      <c r="BM51" s="735"/>
      <c r="BN51" s="735"/>
      <c r="BO51" s="735"/>
      <c r="BP51" s="735"/>
      <c r="BQ51" s="735"/>
      <c r="BR51" s="735"/>
      <c r="BS51" s="735"/>
      <c r="BT51" s="735"/>
      <c r="BU51" s="735"/>
      <c r="BV51" s="735"/>
      <c r="BW51" s="735"/>
      <c r="BX51" s="735"/>
      <c r="BY51" s="735"/>
      <c r="BZ51" s="735"/>
      <c r="CA51" s="735"/>
      <c r="CB51" s="735"/>
      <c r="CC51" s="735"/>
      <c r="CD51" s="735"/>
      <c r="CE51" s="735"/>
      <c r="CF51" s="735"/>
      <c r="CG51" s="735"/>
      <c r="CH51" s="735"/>
      <c r="CI51" s="735"/>
      <c r="CJ51" s="735"/>
      <c r="CK51" s="735"/>
      <c r="CL51" s="735"/>
      <c r="CM51" s="735"/>
      <c r="CN51" s="735"/>
      <c r="CO51" s="735"/>
      <c r="CP51" s="735"/>
      <c r="CQ51" s="735"/>
      <c r="CR51" s="735"/>
      <c r="CS51" s="735"/>
      <c r="CT51" s="736"/>
      <c r="CU51" s="737"/>
      <c r="CV51" s="738"/>
      <c r="CW51" s="738"/>
      <c r="CX51" s="738"/>
      <c r="CY51" s="738"/>
      <c r="CZ51" s="738"/>
      <c r="DA51" s="738"/>
      <c r="DB51" s="738"/>
      <c r="DC51" s="738"/>
      <c r="DD51" s="729">
        <f t="shared" si="3"/>
        <v>35000000</v>
      </c>
      <c r="DE51" s="730">
        <f t="shared" si="1"/>
        <v>0</v>
      </c>
      <c r="DF51" s="731"/>
      <c r="DR51" s="504"/>
    </row>
    <row r="52" spans="1:122" ht="18" customHeight="1" x14ac:dyDescent="0.55000000000000004">
      <c r="A52" s="399" t="str">
        <f t="shared" si="2"/>
        <v>14</v>
      </c>
      <c r="B52" s="399">
        <v>140056</v>
      </c>
      <c r="C52" s="722" t="s">
        <v>839</v>
      </c>
      <c r="D52" s="723">
        <v>3806250000</v>
      </c>
      <c r="E52" s="723">
        <v>0</v>
      </c>
      <c r="F52" s="734"/>
      <c r="G52" s="734"/>
      <c r="H52" s="734"/>
      <c r="I52" s="734"/>
      <c r="J52" s="734"/>
      <c r="K52" s="735"/>
      <c r="L52" s="735"/>
      <c r="M52" s="735">
        <f>D52-AL52</f>
        <v>1581250000</v>
      </c>
      <c r="N52" s="735"/>
      <c r="O52" s="735"/>
      <c r="P52" s="735"/>
      <c r="Q52" s="735"/>
      <c r="R52" s="735"/>
      <c r="S52" s="735"/>
      <c r="T52" s="735"/>
      <c r="U52" s="735"/>
      <c r="V52" s="735"/>
      <c r="W52" s="735"/>
      <c r="X52" s="735"/>
      <c r="Y52" s="735"/>
      <c r="Z52" s="735"/>
      <c r="AA52" s="735"/>
      <c r="AB52" s="735"/>
      <c r="AC52" s="735"/>
      <c r="AD52" s="735"/>
      <c r="AE52" s="735"/>
      <c r="AF52" s="735"/>
      <c r="AG52" s="735"/>
      <c r="AH52" s="735"/>
      <c r="AI52" s="735"/>
      <c r="AJ52" s="735"/>
      <c r="AK52" s="735"/>
      <c r="AL52" s="744">
        <v>2225000000</v>
      </c>
      <c r="AM52" s="735"/>
      <c r="AN52" s="735"/>
      <c r="AO52" s="735"/>
      <c r="AP52" s="735"/>
      <c r="AQ52" s="735"/>
      <c r="AR52" s="735"/>
      <c r="AS52" s="735"/>
      <c r="AT52" s="735"/>
      <c r="AU52" s="735"/>
      <c r="AV52" s="735"/>
      <c r="AW52" s="735"/>
      <c r="AX52" s="735"/>
      <c r="AY52" s="735"/>
      <c r="AZ52" s="735"/>
      <c r="BA52" s="735"/>
      <c r="BB52" s="735"/>
      <c r="BC52" s="735"/>
      <c r="BD52" s="735"/>
      <c r="BE52" s="735"/>
      <c r="BF52" s="735"/>
      <c r="BG52" s="735"/>
      <c r="BH52" s="735"/>
      <c r="BI52" s="735"/>
      <c r="BJ52" s="735"/>
      <c r="BK52" s="735"/>
      <c r="BL52" s="735"/>
      <c r="BM52" s="735"/>
      <c r="BN52" s="735"/>
      <c r="BO52" s="735"/>
      <c r="BP52" s="735"/>
      <c r="BQ52" s="735"/>
      <c r="BR52" s="735"/>
      <c r="BS52" s="735"/>
      <c r="BT52" s="735"/>
      <c r="BU52" s="735"/>
      <c r="BV52" s="735"/>
      <c r="BW52" s="735"/>
      <c r="BX52" s="735"/>
      <c r="BY52" s="735"/>
      <c r="BZ52" s="735"/>
      <c r="CA52" s="735"/>
      <c r="CB52" s="735"/>
      <c r="CC52" s="735"/>
      <c r="CD52" s="735"/>
      <c r="CE52" s="735"/>
      <c r="CF52" s="735"/>
      <c r="CG52" s="735"/>
      <c r="CH52" s="735"/>
      <c r="CI52" s="735"/>
      <c r="CJ52" s="735"/>
      <c r="CK52" s="735"/>
      <c r="CL52" s="735"/>
      <c r="CM52" s="735"/>
      <c r="CN52" s="735"/>
      <c r="CO52" s="735"/>
      <c r="CP52" s="735"/>
      <c r="CQ52" s="735"/>
      <c r="CR52" s="735"/>
      <c r="CS52" s="735"/>
      <c r="CT52" s="736"/>
      <c r="CU52" s="737"/>
      <c r="CV52" s="738"/>
      <c r="CW52" s="738"/>
      <c r="CX52" s="738"/>
      <c r="CY52" s="738"/>
      <c r="CZ52" s="738"/>
      <c r="DA52" s="738"/>
      <c r="DB52" s="738"/>
      <c r="DC52" s="738"/>
      <c r="DD52" s="729">
        <f t="shared" si="3"/>
        <v>3806250000</v>
      </c>
      <c r="DE52" s="730">
        <f t="shared" si="1"/>
        <v>0</v>
      </c>
      <c r="DF52" s="731"/>
      <c r="DR52" s="504"/>
    </row>
    <row r="53" spans="1:122" ht="18" customHeight="1" x14ac:dyDescent="0.55000000000000004">
      <c r="A53" s="399">
        <v>14</v>
      </c>
      <c r="B53" s="399">
        <v>140058</v>
      </c>
      <c r="C53" s="722" t="s">
        <v>1163</v>
      </c>
      <c r="D53" s="723">
        <v>4468621851</v>
      </c>
      <c r="E53" s="723">
        <v>0</v>
      </c>
      <c r="F53" s="734"/>
      <c r="G53" s="734"/>
      <c r="H53" s="734"/>
      <c r="I53" s="734"/>
      <c r="J53" s="734"/>
      <c r="K53" s="735"/>
      <c r="L53" s="735"/>
      <c r="M53" s="735">
        <f>D53-AL53</f>
        <v>4468621851</v>
      </c>
      <c r="N53" s="735"/>
      <c r="O53" s="735"/>
      <c r="P53" s="735"/>
      <c r="Q53" s="735"/>
      <c r="R53" s="735"/>
      <c r="S53" s="735"/>
      <c r="T53" s="735"/>
      <c r="U53" s="735"/>
      <c r="V53" s="735"/>
      <c r="W53" s="735"/>
      <c r="X53" s="735"/>
      <c r="Y53" s="735"/>
      <c r="Z53" s="735"/>
      <c r="AA53" s="735"/>
      <c r="AB53" s="735"/>
      <c r="AC53" s="735"/>
      <c r="AD53" s="735"/>
      <c r="AE53" s="735"/>
      <c r="AF53" s="735"/>
      <c r="AG53" s="735"/>
      <c r="AH53" s="735"/>
      <c r="AI53" s="735"/>
      <c r="AJ53" s="735"/>
      <c r="AK53" s="735"/>
      <c r="AL53" s="749"/>
      <c r="AM53" s="735"/>
      <c r="AN53" s="735"/>
      <c r="AO53" s="735"/>
      <c r="AP53" s="735"/>
      <c r="AQ53" s="735"/>
      <c r="AR53" s="735"/>
      <c r="AS53" s="735"/>
      <c r="AT53" s="735"/>
      <c r="AU53" s="735"/>
      <c r="AV53" s="735"/>
      <c r="AW53" s="735"/>
      <c r="AX53" s="735"/>
      <c r="AY53" s="735"/>
      <c r="AZ53" s="735"/>
      <c r="BA53" s="735"/>
      <c r="BB53" s="735"/>
      <c r="BC53" s="735"/>
      <c r="BD53" s="735"/>
      <c r="BE53" s="735"/>
      <c r="BF53" s="735"/>
      <c r="BG53" s="735"/>
      <c r="BH53" s="735"/>
      <c r="BI53" s="735"/>
      <c r="BJ53" s="735"/>
      <c r="BK53" s="735"/>
      <c r="BL53" s="735"/>
      <c r="BM53" s="735"/>
      <c r="BN53" s="735"/>
      <c r="BO53" s="735"/>
      <c r="BP53" s="735"/>
      <c r="BQ53" s="735"/>
      <c r="BR53" s="735"/>
      <c r="BS53" s="735"/>
      <c r="BT53" s="735"/>
      <c r="BU53" s="735"/>
      <c r="BV53" s="735"/>
      <c r="BW53" s="735"/>
      <c r="BX53" s="735"/>
      <c r="BY53" s="735"/>
      <c r="BZ53" s="735"/>
      <c r="CA53" s="735"/>
      <c r="CB53" s="735"/>
      <c r="CC53" s="735"/>
      <c r="CD53" s="735"/>
      <c r="CE53" s="735"/>
      <c r="CF53" s="735"/>
      <c r="CG53" s="735"/>
      <c r="CH53" s="735"/>
      <c r="CI53" s="735"/>
      <c r="CJ53" s="735"/>
      <c r="CK53" s="735"/>
      <c r="CL53" s="735"/>
      <c r="CM53" s="735"/>
      <c r="CN53" s="735"/>
      <c r="CO53" s="735"/>
      <c r="CP53" s="735"/>
      <c r="CQ53" s="735"/>
      <c r="CR53" s="735"/>
      <c r="CS53" s="735"/>
      <c r="CT53" s="736"/>
      <c r="CU53" s="737"/>
      <c r="CV53" s="738"/>
      <c r="CW53" s="738"/>
      <c r="CX53" s="738"/>
      <c r="CY53" s="738"/>
      <c r="CZ53" s="738"/>
      <c r="DA53" s="738"/>
      <c r="DB53" s="738"/>
      <c r="DC53" s="738"/>
      <c r="DD53" s="729">
        <f t="shared" si="3"/>
        <v>4468621851</v>
      </c>
      <c r="DE53" s="730">
        <f t="shared" si="1"/>
        <v>0</v>
      </c>
      <c r="DF53" s="731"/>
      <c r="DR53" s="504"/>
    </row>
    <row r="54" spans="1:122" x14ac:dyDescent="0.55000000000000004">
      <c r="A54" s="399" t="str">
        <f t="shared" si="2"/>
        <v>14</v>
      </c>
      <c r="B54" s="399">
        <v>140059</v>
      </c>
      <c r="C54" s="722" t="s">
        <v>1164</v>
      </c>
      <c r="D54" s="740">
        <v>0</v>
      </c>
      <c r="E54" s="740">
        <v>0</v>
      </c>
      <c r="F54" s="734"/>
      <c r="G54" s="734"/>
      <c r="H54" s="734"/>
      <c r="I54" s="734"/>
      <c r="J54" s="734"/>
      <c r="K54" s="735"/>
      <c r="L54" s="735"/>
      <c r="M54" s="735">
        <f>$D54-$E54</f>
        <v>0</v>
      </c>
      <c r="N54" s="735"/>
      <c r="O54" s="735"/>
      <c r="P54" s="735"/>
      <c r="Q54" s="735"/>
      <c r="R54" s="735"/>
      <c r="S54" s="735"/>
      <c r="T54" s="735"/>
      <c r="U54" s="735"/>
      <c r="V54" s="735"/>
      <c r="W54" s="735"/>
      <c r="X54" s="735"/>
      <c r="Y54" s="735"/>
      <c r="Z54" s="735"/>
      <c r="AA54" s="735"/>
      <c r="AB54" s="735"/>
      <c r="AC54" s="735"/>
      <c r="AD54" s="735"/>
      <c r="AE54" s="735"/>
      <c r="AF54" s="735"/>
      <c r="AG54" s="735"/>
      <c r="AH54" s="735"/>
      <c r="AI54" s="735"/>
      <c r="AJ54" s="735"/>
      <c r="AK54" s="735"/>
      <c r="AL54" s="750"/>
      <c r="AM54" s="735"/>
      <c r="AN54" s="735"/>
      <c r="AO54" s="735"/>
      <c r="AP54" s="735"/>
      <c r="AQ54" s="735"/>
      <c r="AR54" s="735"/>
      <c r="AS54" s="735"/>
      <c r="AT54" s="735"/>
      <c r="AU54" s="735"/>
      <c r="AV54" s="735"/>
      <c r="AW54" s="735"/>
      <c r="AX54" s="735"/>
      <c r="AY54" s="735"/>
      <c r="AZ54" s="735"/>
      <c r="BA54" s="735"/>
      <c r="BB54" s="735"/>
      <c r="BC54" s="735"/>
      <c r="BD54" s="735"/>
      <c r="BE54" s="735"/>
      <c r="BF54" s="735"/>
      <c r="BG54" s="735"/>
      <c r="BH54" s="735"/>
      <c r="BI54" s="735"/>
      <c r="BJ54" s="735"/>
      <c r="BK54" s="735"/>
      <c r="BL54" s="735"/>
      <c r="BM54" s="735"/>
      <c r="BN54" s="735"/>
      <c r="BO54" s="735"/>
      <c r="BP54" s="735"/>
      <c r="BQ54" s="735"/>
      <c r="BR54" s="735"/>
      <c r="BS54" s="735"/>
      <c r="BT54" s="735"/>
      <c r="BU54" s="735"/>
      <c r="BV54" s="735"/>
      <c r="BW54" s="735"/>
      <c r="BX54" s="735"/>
      <c r="BY54" s="735"/>
      <c r="BZ54" s="735"/>
      <c r="CA54" s="735"/>
      <c r="CB54" s="735"/>
      <c r="CC54" s="735"/>
      <c r="CD54" s="735"/>
      <c r="CE54" s="735"/>
      <c r="CF54" s="735"/>
      <c r="CG54" s="735"/>
      <c r="CH54" s="735"/>
      <c r="CI54" s="735"/>
      <c r="CJ54" s="735"/>
      <c r="CK54" s="735"/>
      <c r="CL54" s="735"/>
      <c r="CM54" s="735"/>
      <c r="CN54" s="735"/>
      <c r="CO54" s="735"/>
      <c r="CP54" s="735"/>
      <c r="CQ54" s="735"/>
      <c r="CR54" s="735"/>
      <c r="CS54" s="735"/>
      <c r="CT54" s="736"/>
      <c r="CU54" s="737"/>
      <c r="CV54" s="738"/>
      <c r="CW54" s="738"/>
      <c r="CX54" s="738"/>
      <c r="CY54" s="738"/>
      <c r="CZ54" s="738"/>
      <c r="DA54" s="738"/>
      <c r="DB54" s="738"/>
      <c r="DC54" s="738"/>
      <c r="DD54" s="729">
        <f t="shared" si="3"/>
        <v>0</v>
      </c>
      <c r="DE54" s="730">
        <f t="shared" si="1"/>
        <v>0</v>
      </c>
      <c r="DF54" s="731"/>
      <c r="DR54" s="504"/>
    </row>
    <row r="55" spans="1:122" ht="18" customHeight="1" x14ac:dyDescent="0.55000000000000004">
      <c r="A55" s="399" t="str">
        <f t="shared" si="2"/>
        <v>14</v>
      </c>
      <c r="B55" s="399">
        <v>140060</v>
      </c>
      <c r="C55" s="722" t="s">
        <v>842</v>
      </c>
      <c r="D55" s="723">
        <v>4891907700</v>
      </c>
      <c r="E55" s="723">
        <v>0</v>
      </c>
      <c r="F55" s="734"/>
      <c r="G55" s="734"/>
      <c r="H55" s="734"/>
      <c r="I55" s="734"/>
      <c r="J55" s="734"/>
      <c r="K55" s="735"/>
      <c r="L55" s="735"/>
      <c r="M55" s="735">
        <f>$D55-$E55</f>
        <v>4891907700</v>
      </c>
      <c r="N55" s="735"/>
      <c r="O55" s="735"/>
      <c r="P55" s="735"/>
      <c r="Q55" s="735"/>
      <c r="R55" s="735"/>
      <c r="S55" s="735"/>
      <c r="T55" s="735"/>
      <c r="U55" s="735"/>
      <c r="V55" s="735"/>
      <c r="W55" s="735"/>
      <c r="X55" s="735"/>
      <c r="Y55" s="735"/>
      <c r="Z55" s="735"/>
      <c r="AA55" s="735"/>
      <c r="AB55" s="735"/>
      <c r="AC55" s="735"/>
      <c r="AD55" s="735"/>
      <c r="AE55" s="735"/>
      <c r="AF55" s="735"/>
      <c r="AG55" s="735"/>
      <c r="AH55" s="735"/>
      <c r="AI55" s="735"/>
      <c r="AJ55" s="735"/>
      <c r="AK55" s="735"/>
      <c r="AL55" s="735"/>
      <c r="AM55" s="735"/>
      <c r="AN55" s="735"/>
      <c r="AO55" s="735"/>
      <c r="AP55" s="735"/>
      <c r="AQ55" s="735"/>
      <c r="AR55" s="735"/>
      <c r="AS55" s="735"/>
      <c r="AT55" s="735"/>
      <c r="AU55" s="735"/>
      <c r="AV55" s="735"/>
      <c r="AW55" s="735"/>
      <c r="AX55" s="735"/>
      <c r="AY55" s="735"/>
      <c r="AZ55" s="735"/>
      <c r="BA55" s="735"/>
      <c r="BB55" s="735"/>
      <c r="BC55" s="735"/>
      <c r="BD55" s="735"/>
      <c r="BE55" s="735"/>
      <c r="BF55" s="735"/>
      <c r="BG55" s="735"/>
      <c r="BH55" s="735"/>
      <c r="BI55" s="735"/>
      <c r="BJ55" s="735"/>
      <c r="BK55" s="735"/>
      <c r="BL55" s="735"/>
      <c r="BM55" s="735"/>
      <c r="BN55" s="735"/>
      <c r="BO55" s="735"/>
      <c r="BP55" s="735"/>
      <c r="BQ55" s="735"/>
      <c r="BR55" s="735"/>
      <c r="BS55" s="735"/>
      <c r="BT55" s="735"/>
      <c r="BU55" s="735"/>
      <c r="BV55" s="735"/>
      <c r="BW55" s="735"/>
      <c r="BX55" s="735"/>
      <c r="BY55" s="735"/>
      <c r="BZ55" s="735"/>
      <c r="CA55" s="735"/>
      <c r="CB55" s="735"/>
      <c r="CC55" s="735"/>
      <c r="CD55" s="735"/>
      <c r="CE55" s="735"/>
      <c r="CF55" s="735"/>
      <c r="CG55" s="735"/>
      <c r="CH55" s="735"/>
      <c r="CI55" s="735"/>
      <c r="CJ55" s="735"/>
      <c r="CK55" s="735"/>
      <c r="CL55" s="735"/>
      <c r="CM55" s="735"/>
      <c r="CN55" s="735"/>
      <c r="CO55" s="735"/>
      <c r="CP55" s="735"/>
      <c r="CQ55" s="735"/>
      <c r="CR55" s="735"/>
      <c r="CS55" s="735"/>
      <c r="CT55" s="736"/>
      <c r="CU55" s="737"/>
      <c r="CV55" s="738"/>
      <c r="CW55" s="738"/>
      <c r="CX55" s="738"/>
      <c r="CY55" s="738"/>
      <c r="CZ55" s="738"/>
      <c r="DA55" s="738"/>
      <c r="DB55" s="738"/>
      <c r="DC55" s="738"/>
      <c r="DD55" s="729">
        <f t="shared" si="3"/>
        <v>4891907700</v>
      </c>
      <c r="DE55" s="730">
        <f t="shared" si="1"/>
        <v>0</v>
      </c>
      <c r="DF55" s="731"/>
      <c r="DR55" s="504"/>
    </row>
    <row r="56" spans="1:122" ht="18" customHeight="1" x14ac:dyDescent="0.55000000000000004">
      <c r="A56" s="399" t="str">
        <f t="shared" si="2"/>
        <v>14</v>
      </c>
      <c r="B56" s="399">
        <v>140061</v>
      </c>
      <c r="C56" s="722" t="s">
        <v>843</v>
      </c>
      <c r="D56" s="723">
        <v>722133720</v>
      </c>
      <c r="E56" s="723">
        <v>0</v>
      </c>
      <c r="F56" s="734"/>
      <c r="G56" s="734"/>
      <c r="H56" s="734"/>
      <c r="I56" s="734"/>
      <c r="J56" s="734"/>
      <c r="K56" s="735"/>
      <c r="L56" s="735"/>
      <c r="M56" s="735">
        <f>$D56-$E56</f>
        <v>722133720</v>
      </c>
      <c r="N56" s="735"/>
      <c r="O56" s="735"/>
      <c r="P56" s="735"/>
      <c r="Q56" s="735"/>
      <c r="R56" s="735"/>
      <c r="S56" s="735"/>
      <c r="T56" s="735"/>
      <c r="U56" s="735"/>
      <c r="V56" s="735"/>
      <c r="W56" s="735"/>
      <c r="X56" s="735"/>
      <c r="Y56" s="735"/>
      <c r="Z56" s="735"/>
      <c r="AA56" s="735"/>
      <c r="AB56" s="735"/>
      <c r="AC56" s="735"/>
      <c r="AD56" s="735"/>
      <c r="AE56" s="735"/>
      <c r="AF56" s="735"/>
      <c r="AG56" s="735"/>
      <c r="AH56" s="735"/>
      <c r="AI56" s="735"/>
      <c r="AJ56" s="735"/>
      <c r="AK56" s="735"/>
      <c r="AL56" s="735"/>
      <c r="AM56" s="735"/>
      <c r="AN56" s="735"/>
      <c r="AO56" s="735"/>
      <c r="AP56" s="735"/>
      <c r="AQ56" s="735"/>
      <c r="AR56" s="735"/>
      <c r="AS56" s="735"/>
      <c r="AT56" s="735"/>
      <c r="AU56" s="735"/>
      <c r="AV56" s="735"/>
      <c r="AW56" s="735"/>
      <c r="AX56" s="735"/>
      <c r="AY56" s="735"/>
      <c r="AZ56" s="735"/>
      <c r="BA56" s="735"/>
      <c r="BB56" s="735"/>
      <c r="BC56" s="735"/>
      <c r="BD56" s="735"/>
      <c r="BE56" s="735"/>
      <c r="BF56" s="735"/>
      <c r="BG56" s="735"/>
      <c r="BH56" s="735"/>
      <c r="BI56" s="735"/>
      <c r="BJ56" s="735"/>
      <c r="BK56" s="735"/>
      <c r="BL56" s="735"/>
      <c r="BM56" s="735"/>
      <c r="BN56" s="735"/>
      <c r="BO56" s="735"/>
      <c r="BP56" s="735"/>
      <c r="BQ56" s="735"/>
      <c r="BR56" s="735"/>
      <c r="BS56" s="735"/>
      <c r="BT56" s="735"/>
      <c r="BU56" s="735"/>
      <c r="BV56" s="735"/>
      <c r="BW56" s="735"/>
      <c r="BX56" s="735"/>
      <c r="BY56" s="735"/>
      <c r="BZ56" s="735"/>
      <c r="CA56" s="735"/>
      <c r="CB56" s="735"/>
      <c r="CC56" s="735"/>
      <c r="CD56" s="735"/>
      <c r="CE56" s="735"/>
      <c r="CF56" s="735"/>
      <c r="CG56" s="735"/>
      <c r="CH56" s="735"/>
      <c r="CI56" s="735"/>
      <c r="CJ56" s="735"/>
      <c r="CK56" s="735"/>
      <c r="CL56" s="735"/>
      <c r="CM56" s="735"/>
      <c r="CN56" s="735"/>
      <c r="CO56" s="735"/>
      <c r="CP56" s="735"/>
      <c r="CQ56" s="735"/>
      <c r="CR56" s="735"/>
      <c r="CS56" s="735"/>
      <c r="CT56" s="736"/>
      <c r="CU56" s="737"/>
      <c r="CV56" s="738"/>
      <c r="CW56" s="738"/>
      <c r="CX56" s="738"/>
      <c r="CY56" s="738"/>
      <c r="CZ56" s="738"/>
      <c r="DA56" s="738"/>
      <c r="DB56" s="738"/>
      <c r="DC56" s="738"/>
      <c r="DD56" s="729">
        <f t="shared" si="3"/>
        <v>722133720</v>
      </c>
      <c r="DE56" s="730">
        <f t="shared" si="1"/>
        <v>0</v>
      </c>
      <c r="DF56" s="731"/>
      <c r="DR56" s="504"/>
    </row>
    <row r="57" spans="1:122" ht="18" customHeight="1" x14ac:dyDescent="0.55000000000000004">
      <c r="A57" s="399" t="str">
        <f t="shared" si="2"/>
        <v>14</v>
      </c>
      <c r="B57" s="399">
        <v>140062</v>
      </c>
      <c r="C57" s="722" t="s">
        <v>844</v>
      </c>
      <c r="D57" s="740">
        <v>0</v>
      </c>
      <c r="E57" s="740">
        <v>0</v>
      </c>
      <c r="F57" s="734"/>
      <c r="G57" s="734"/>
      <c r="H57" s="734"/>
      <c r="I57" s="734"/>
      <c r="J57" s="734"/>
      <c r="K57" s="735"/>
      <c r="L57" s="735"/>
      <c r="M57" s="735"/>
      <c r="N57" s="735"/>
      <c r="O57" s="735"/>
      <c r="P57" s="735"/>
      <c r="Q57" s="735"/>
      <c r="R57" s="735"/>
      <c r="S57" s="735"/>
      <c r="T57" s="735"/>
      <c r="U57" s="735"/>
      <c r="V57" s="735"/>
      <c r="W57" s="735"/>
      <c r="X57" s="735"/>
      <c r="Y57" s="735"/>
      <c r="Z57" s="735"/>
      <c r="AA57" s="735"/>
      <c r="AB57" s="735"/>
      <c r="AC57" s="735"/>
      <c r="AD57" s="735"/>
      <c r="AE57" s="735"/>
      <c r="AF57" s="735"/>
      <c r="AG57" s="735"/>
      <c r="AH57" s="735"/>
      <c r="AI57" s="735"/>
      <c r="AJ57" s="735"/>
      <c r="AK57" s="735"/>
      <c r="AL57" s="735"/>
      <c r="AM57" s="735"/>
      <c r="AN57" s="735"/>
      <c r="AO57" s="735"/>
      <c r="AP57" s="735"/>
      <c r="AQ57" s="735"/>
      <c r="AR57" s="735"/>
      <c r="AS57" s="735"/>
      <c r="AT57" s="735"/>
      <c r="AU57" s="735"/>
      <c r="AV57" s="735"/>
      <c r="AW57" s="735"/>
      <c r="AX57" s="735"/>
      <c r="AY57" s="735"/>
      <c r="AZ57" s="735"/>
      <c r="BA57" s="735"/>
      <c r="BB57" s="735"/>
      <c r="BC57" s="735"/>
      <c r="BD57" s="735"/>
      <c r="BE57" s="735"/>
      <c r="BF57" s="735"/>
      <c r="BG57" s="735"/>
      <c r="BH57" s="735"/>
      <c r="BI57" s="735"/>
      <c r="BJ57" s="735"/>
      <c r="BK57" s="735"/>
      <c r="BL57" s="735"/>
      <c r="BM57" s="735"/>
      <c r="BN57" s="735"/>
      <c r="BO57" s="735"/>
      <c r="BP57" s="735"/>
      <c r="BQ57" s="735"/>
      <c r="BR57" s="735"/>
      <c r="BS57" s="735"/>
      <c r="BT57" s="735"/>
      <c r="BU57" s="735"/>
      <c r="BV57" s="735"/>
      <c r="BW57" s="735"/>
      <c r="BX57" s="735"/>
      <c r="BY57" s="735"/>
      <c r="BZ57" s="735"/>
      <c r="CA57" s="735"/>
      <c r="CB57" s="735"/>
      <c r="CC57" s="735"/>
      <c r="CD57" s="735"/>
      <c r="CE57" s="735"/>
      <c r="CF57" s="735"/>
      <c r="CG57" s="735"/>
      <c r="CH57" s="735"/>
      <c r="CI57" s="735"/>
      <c r="CJ57" s="735"/>
      <c r="CK57" s="735"/>
      <c r="CL57" s="735"/>
      <c r="CM57" s="735"/>
      <c r="CN57" s="735"/>
      <c r="CO57" s="735"/>
      <c r="CP57" s="735"/>
      <c r="CQ57" s="735"/>
      <c r="CR57" s="735"/>
      <c r="CS57" s="735"/>
      <c r="CT57" s="736"/>
      <c r="CU57" s="737"/>
      <c r="CV57" s="738"/>
      <c r="CW57" s="738"/>
      <c r="CX57" s="738"/>
      <c r="CY57" s="738"/>
      <c r="CZ57" s="738"/>
      <c r="DA57" s="738"/>
      <c r="DB57" s="738"/>
      <c r="DC57" s="738"/>
      <c r="DD57" s="729">
        <f t="shared" si="3"/>
        <v>0</v>
      </c>
      <c r="DE57" s="730">
        <f t="shared" si="1"/>
        <v>0</v>
      </c>
      <c r="DF57" s="731"/>
      <c r="DR57" s="504"/>
    </row>
    <row r="58" spans="1:122" ht="18" customHeight="1" x14ac:dyDescent="0.55000000000000004">
      <c r="A58" s="399" t="str">
        <f t="shared" si="2"/>
        <v>14</v>
      </c>
      <c r="B58" s="399">
        <v>140063</v>
      </c>
      <c r="C58" s="722" t="s">
        <v>845</v>
      </c>
      <c r="D58" s="723">
        <v>41860000</v>
      </c>
      <c r="E58" s="723">
        <v>0</v>
      </c>
      <c r="F58" s="734"/>
      <c r="G58" s="734"/>
      <c r="H58" s="734"/>
      <c r="I58" s="734"/>
      <c r="J58" s="734"/>
      <c r="K58" s="735"/>
      <c r="L58" s="735"/>
      <c r="M58" s="735">
        <f>D58</f>
        <v>41860000</v>
      </c>
      <c r="N58" s="735"/>
      <c r="O58" s="735"/>
      <c r="P58" s="735"/>
      <c r="Q58" s="735"/>
      <c r="R58" s="735"/>
      <c r="S58" s="735"/>
      <c r="T58" s="735"/>
      <c r="U58" s="735"/>
      <c r="V58" s="735"/>
      <c r="W58" s="735"/>
      <c r="X58" s="735"/>
      <c r="Y58" s="735"/>
      <c r="Z58" s="735"/>
      <c r="AA58" s="735"/>
      <c r="AB58" s="735"/>
      <c r="AC58" s="735"/>
      <c r="AD58" s="735"/>
      <c r="AE58" s="735"/>
      <c r="AF58" s="735"/>
      <c r="AG58" s="735"/>
      <c r="AH58" s="735"/>
      <c r="AI58" s="735"/>
      <c r="AJ58" s="735"/>
      <c r="AK58" s="735"/>
      <c r="AL58" s="735"/>
      <c r="AM58" s="735"/>
      <c r="AN58" s="735"/>
      <c r="AO58" s="735"/>
      <c r="AP58" s="735"/>
      <c r="AQ58" s="735"/>
      <c r="AR58" s="735"/>
      <c r="AS58" s="735"/>
      <c r="AT58" s="735"/>
      <c r="AU58" s="735"/>
      <c r="AV58" s="735"/>
      <c r="AW58" s="735"/>
      <c r="AX58" s="735"/>
      <c r="AY58" s="735"/>
      <c r="AZ58" s="735"/>
      <c r="BA58" s="735"/>
      <c r="BB58" s="735"/>
      <c r="BC58" s="735"/>
      <c r="BD58" s="735"/>
      <c r="BE58" s="735"/>
      <c r="BF58" s="735"/>
      <c r="BG58" s="735"/>
      <c r="BH58" s="735"/>
      <c r="BI58" s="735"/>
      <c r="BJ58" s="735"/>
      <c r="BK58" s="735"/>
      <c r="BL58" s="735"/>
      <c r="BM58" s="735"/>
      <c r="BN58" s="735"/>
      <c r="BO58" s="735"/>
      <c r="BP58" s="735"/>
      <c r="BQ58" s="735"/>
      <c r="BR58" s="735"/>
      <c r="BS58" s="735"/>
      <c r="BT58" s="735"/>
      <c r="BU58" s="735"/>
      <c r="BV58" s="735"/>
      <c r="BW58" s="735"/>
      <c r="BX58" s="735"/>
      <c r="BY58" s="735"/>
      <c r="BZ58" s="735"/>
      <c r="CA58" s="735"/>
      <c r="CB58" s="735"/>
      <c r="CC58" s="735"/>
      <c r="CD58" s="735"/>
      <c r="CE58" s="735"/>
      <c r="CF58" s="735"/>
      <c r="CG58" s="735"/>
      <c r="CH58" s="735"/>
      <c r="CI58" s="735"/>
      <c r="CJ58" s="735"/>
      <c r="CK58" s="735"/>
      <c r="CL58" s="735"/>
      <c r="CM58" s="735"/>
      <c r="CN58" s="735"/>
      <c r="CO58" s="735"/>
      <c r="CP58" s="735"/>
      <c r="CQ58" s="735"/>
      <c r="CR58" s="735"/>
      <c r="CS58" s="735"/>
      <c r="CT58" s="736"/>
      <c r="CU58" s="737"/>
      <c r="CV58" s="738"/>
      <c r="CW58" s="738"/>
      <c r="CX58" s="738"/>
      <c r="CY58" s="738"/>
      <c r="CZ58" s="738"/>
      <c r="DA58" s="738"/>
      <c r="DB58" s="738"/>
      <c r="DC58" s="738"/>
      <c r="DD58" s="729">
        <f t="shared" si="3"/>
        <v>41860000</v>
      </c>
      <c r="DE58" s="730">
        <f t="shared" si="1"/>
        <v>0</v>
      </c>
      <c r="DF58" s="731"/>
      <c r="DR58" s="504"/>
    </row>
    <row r="59" spans="1:122" ht="18" customHeight="1" x14ac:dyDescent="0.55000000000000004">
      <c r="A59" s="399" t="str">
        <f t="shared" si="2"/>
        <v>14</v>
      </c>
      <c r="B59" s="399">
        <v>140064</v>
      </c>
      <c r="C59" s="722" t="s">
        <v>846</v>
      </c>
      <c r="D59" s="740">
        <v>0</v>
      </c>
      <c r="E59" s="740">
        <v>0</v>
      </c>
      <c r="F59" s="734"/>
      <c r="G59" s="734"/>
      <c r="H59" s="734"/>
      <c r="I59" s="734"/>
      <c r="J59" s="734"/>
      <c r="K59" s="735"/>
      <c r="L59" s="735"/>
      <c r="M59" s="735"/>
      <c r="N59" s="735"/>
      <c r="O59" s="735"/>
      <c r="P59" s="735"/>
      <c r="Q59" s="735"/>
      <c r="R59" s="735"/>
      <c r="S59" s="735"/>
      <c r="T59" s="735"/>
      <c r="U59" s="735"/>
      <c r="V59" s="735"/>
      <c r="W59" s="735"/>
      <c r="X59" s="735"/>
      <c r="Y59" s="735"/>
      <c r="Z59" s="735"/>
      <c r="AA59" s="735"/>
      <c r="AB59" s="735"/>
      <c r="AC59" s="735"/>
      <c r="AD59" s="735"/>
      <c r="AE59" s="735"/>
      <c r="AF59" s="735"/>
      <c r="AG59" s="735"/>
      <c r="AH59" s="735"/>
      <c r="AI59" s="735"/>
      <c r="AJ59" s="735"/>
      <c r="AK59" s="735"/>
      <c r="AL59" s="735"/>
      <c r="AM59" s="735"/>
      <c r="AN59" s="735"/>
      <c r="AO59" s="735"/>
      <c r="AP59" s="735"/>
      <c r="AQ59" s="735"/>
      <c r="AR59" s="735"/>
      <c r="AS59" s="735"/>
      <c r="AT59" s="735"/>
      <c r="AU59" s="735"/>
      <c r="AV59" s="735"/>
      <c r="AW59" s="735"/>
      <c r="AX59" s="735"/>
      <c r="AY59" s="735"/>
      <c r="AZ59" s="735"/>
      <c r="BA59" s="735"/>
      <c r="BB59" s="735"/>
      <c r="BC59" s="735"/>
      <c r="BD59" s="735"/>
      <c r="BE59" s="735"/>
      <c r="BF59" s="735"/>
      <c r="BG59" s="735"/>
      <c r="BH59" s="735"/>
      <c r="BI59" s="735"/>
      <c r="BJ59" s="735"/>
      <c r="BK59" s="735"/>
      <c r="BL59" s="735"/>
      <c r="BM59" s="735"/>
      <c r="BN59" s="735"/>
      <c r="BO59" s="735"/>
      <c r="BP59" s="735"/>
      <c r="BQ59" s="735"/>
      <c r="BR59" s="735"/>
      <c r="BS59" s="735"/>
      <c r="BT59" s="735"/>
      <c r="BU59" s="735"/>
      <c r="BV59" s="735"/>
      <c r="BW59" s="735"/>
      <c r="BX59" s="735"/>
      <c r="BY59" s="735"/>
      <c r="BZ59" s="735"/>
      <c r="CA59" s="735"/>
      <c r="CB59" s="735"/>
      <c r="CC59" s="735"/>
      <c r="CD59" s="735"/>
      <c r="CE59" s="735"/>
      <c r="CF59" s="735"/>
      <c r="CG59" s="735"/>
      <c r="CH59" s="735"/>
      <c r="CI59" s="735"/>
      <c r="CJ59" s="735"/>
      <c r="CK59" s="735"/>
      <c r="CL59" s="735"/>
      <c r="CM59" s="735"/>
      <c r="CN59" s="735"/>
      <c r="CO59" s="735"/>
      <c r="CP59" s="735"/>
      <c r="CQ59" s="735"/>
      <c r="CR59" s="735"/>
      <c r="CS59" s="735"/>
      <c r="CT59" s="736"/>
      <c r="CU59" s="737"/>
      <c r="CV59" s="738"/>
      <c r="CW59" s="738"/>
      <c r="CX59" s="738"/>
      <c r="CY59" s="738"/>
      <c r="CZ59" s="738"/>
      <c r="DA59" s="738"/>
      <c r="DB59" s="738"/>
      <c r="DC59" s="738"/>
      <c r="DD59" s="729">
        <f t="shared" si="3"/>
        <v>0</v>
      </c>
      <c r="DE59" s="730">
        <f t="shared" si="1"/>
        <v>0</v>
      </c>
      <c r="DF59" s="731"/>
      <c r="DR59" s="504"/>
    </row>
    <row r="60" spans="1:122" ht="18" customHeight="1" x14ac:dyDescent="0.55000000000000004">
      <c r="A60" s="399" t="str">
        <f t="shared" si="2"/>
        <v>14</v>
      </c>
      <c r="B60" s="399">
        <v>140065</v>
      </c>
      <c r="C60" s="722" t="s">
        <v>847</v>
      </c>
      <c r="D60" s="740">
        <v>0</v>
      </c>
      <c r="E60" s="740">
        <v>0</v>
      </c>
      <c r="F60" s="734"/>
      <c r="G60" s="734"/>
      <c r="H60" s="734"/>
      <c r="I60" s="734"/>
      <c r="J60" s="734"/>
      <c r="K60" s="735"/>
      <c r="L60" s="735"/>
      <c r="M60" s="735"/>
      <c r="N60" s="735"/>
      <c r="O60" s="735"/>
      <c r="P60" s="735"/>
      <c r="Q60" s="735"/>
      <c r="R60" s="735"/>
      <c r="S60" s="735"/>
      <c r="T60" s="735"/>
      <c r="U60" s="735"/>
      <c r="V60" s="735"/>
      <c r="W60" s="735"/>
      <c r="X60" s="735"/>
      <c r="Y60" s="735"/>
      <c r="Z60" s="735"/>
      <c r="AA60" s="735"/>
      <c r="AB60" s="735"/>
      <c r="AC60" s="735"/>
      <c r="AD60" s="735"/>
      <c r="AE60" s="735"/>
      <c r="AF60" s="735"/>
      <c r="AG60" s="735"/>
      <c r="AH60" s="735"/>
      <c r="AI60" s="735"/>
      <c r="AJ60" s="735"/>
      <c r="AK60" s="735"/>
      <c r="AL60" s="735"/>
      <c r="AM60" s="735"/>
      <c r="AN60" s="735"/>
      <c r="AO60" s="735"/>
      <c r="AP60" s="735"/>
      <c r="AQ60" s="735"/>
      <c r="AR60" s="735"/>
      <c r="AS60" s="735"/>
      <c r="AT60" s="735"/>
      <c r="AU60" s="735"/>
      <c r="AV60" s="735"/>
      <c r="AW60" s="735"/>
      <c r="AX60" s="735"/>
      <c r="AY60" s="735"/>
      <c r="AZ60" s="735"/>
      <c r="BA60" s="735"/>
      <c r="BB60" s="735"/>
      <c r="BC60" s="735"/>
      <c r="BD60" s="735"/>
      <c r="BE60" s="735"/>
      <c r="BF60" s="735"/>
      <c r="BG60" s="735"/>
      <c r="BH60" s="735"/>
      <c r="BI60" s="735"/>
      <c r="BJ60" s="735"/>
      <c r="BK60" s="735"/>
      <c r="BL60" s="735"/>
      <c r="BM60" s="735"/>
      <c r="BN60" s="735"/>
      <c r="BO60" s="735"/>
      <c r="BP60" s="735"/>
      <c r="BQ60" s="735"/>
      <c r="BR60" s="735"/>
      <c r="BS60" s="735"/>
      <c r="BT60" s="735"/>
      <c r="BU60" s="735"/>
      <c r="BV60" s="735"/>
      <c r="BW60" s="735"/>
      <c r="BX60" s="735"/>
      <c r="BY60" s="735"/>
      <c r="BZ60" s="735"/>
      <c r="CA60" s="735"/>
      <c r="CB60" s="735"/>
      <c r="CC60" s="735"/>
      <c r="CD60" s="735"/>
      <c r="CE60" s="735"/>
      <c r="CF60" s="735"/>
      <c r="CG60" s="735"/>
      <c r="CH60" s="735"/>
      <c r="CI60" s="735"/>
      <c r="CJ60" s="735"/>
      <c r="CK60" s="735"/>
      <c r="CL60" s="735"/>
      <c r="CM60" s="735"/>
      <c r="CN60" s="735"/>
      <c r="CO60" s="735"/>
      <c r="CP60" s="735"/>
      <c r="CQ60" s="735"/>
      <c r="CR60" s="735"/>
      <c r="CS60" s="735"/>
      <c r="CT60" s="736"/>
      <c r="CU60" s="737"/>
      <c r="CV60" s="738"/>
      <c r="CW60" s="738"/>
      <c r="CX60" s="738"/>
      <c r="CY60" s="738"/>
      <c r="CZ60" s="738"/>
      <c r="DA60" s="738"/>
      <c r="DB60" s="738"/>
      <c r="DC60" s="738"/>
      <c r="DD60" s="729">
        <f t="shared" si="3"/>
        <v>0</v>
      </c>
      <c r="DE60" s="730">
        <f t="shared" si="1"/>
        <v>0</v>
      </c>
      <c r="DF60" s="731"/>
      <c r="DR60" s="504"/>
    </row>
    <row r="61" spans="1:122" ht="18" customHeight="1" x14ac:dyDescent="0.55000000000000004">
      <c r="A61" s="399" t="str">
        <f t="shared" si="2"/>
        <v>14</v>
      </c>
      <c r="B61" s="399">
        <v>140067</v>
      </c>
      <c r="C61" s="722" t="s">
        <v>848</v>
      </c>
      <c r="D61" s="740">
        <v>0</v>
      </c>
      <c r="E61" s="740">
        <v>0</v>
      </c>
      <c r="F61" s="734"/>
      <c r="G61" s="734"/>
      <c r="H61" s="734"/>
      <c r="I61" s="734"/>
      <c r="J61" s="734"/>
      <c r="K61" s="735"/>
      <c r="L61" s="735"/>
      <c r="M61" s="735"/>
      <c r="N61" s="735"/>
      <c r="O61" s="735"/>
      <c r="P61" s="735"/>
      <c r="Q61" s="735"/>
      <c r="R61" s="735"/>
      <c r="S61" s="735"/>
      <c r="T61" s="735"/>
      <c r="U61" s="735"/>
      <c r="V61" s="735"/>
      <c r="W61" s="735"/>
      <c r="X61" s="735"/>
      <c r="Y61" s="735"/>
      <c r="Z61" s="735"/>
      <c r="AA61" s="735"/>
      <c r="AB61" s="735"/>
      <c r="AC61" s="735"/>
      <c r="AD61" s="735"/>
      <c r="AE61" s="735"/>
      <c r="AF61" s="735"/>
      <c r="AG61" s="735"/>
      <c r="AH61" s="735"/>
      <c r="AI61" s="735"/>
      <c r="AJ61" s="735"/>
      <c r="AK61" s="735"/>
      <c r="AL61" s="735"/>
      <c r="AM61" s="735"/>
      <c r="AN61" s="735"/>
      <c r="AO61" s="735"/>
      <c r="AP61" s="735"/>
      <c r="AQ61" s="735"/>
      <c r="AR61" s="735"/>
      <c r="AS61" s="735"/>
      <c r="AT61" s="735"/>
      <c r="AU61" s="735"/>
      <c r="AV61" s="735"/>
      <c r="AW61" s="735"/>
      <c r="AX61" s="735"/>
      <c r="AY61" s="735"/>
      <c r="AZ61" s="735"/>
      <c r="BA61" s="735"/>
      <c r="BB61" s="735"/>
      <c r="BC61" s="735"/>
      <c r="BD61" s="735"/>
      <c r="BE61" s="735"/>
      <c r="BF61" s="735"/>
      <c r="BG61" s="735"/>
      <c r="BH61" s="735"/>
      <c r="BI61" s="735"/>
      <c r="BJ61" s="735"/>
      <c r="BK61" s="735"/>
      <c r="BL61" s="735"/>
      <c r="BM61" s="735"/>
      <c r="BN61" s="735"/>
      <c r="BO61" s="735"/>
      <c r="BP61" s="735"/>
      <c r="BQ61" s="735"/>
      <c r="BR61" s="735"/>
      <c r="BS61" s="735"/>
      <c r="BT61" s="735"/>
      <c r="BU61" s="735"/>
      <c r="BV61" s="735"/>
      <c r="BW61" s="735"/>
      <c r="BX61" s="735"/>
      <c r="BY61" s="735"/>
      <c r="BZ61" s="735"/>
      <c r="CA61" s="735"/>
      <c r="CB61" s="735"/>
      <c r="CC61" s="735"/>
      <c r="CD61" s="735"/>
      <c r="CE61" s="735"/>
      <c r="CF61" s="735"/>
      <c r="CG61" s="735"/>
      <c r="CH61" s="735"/>
      <c r="CI61" s="735"/>
      <c r="CJ61" s="735"/>
      <c r="CK61" s="735"/>
      <c r="CL61" s="735"/>
      <c r="CM61" s="735"/>
      <c r="CN61" s="735"/>
      <c r="CO61" s="735"/>
      <c r="CP61" s="735"/>
      <c r="CQ61" s="735"/>
      <c r="CR61" s="735"/>
      <c r="CS61" s="735"/>
      <c r="CT61" s="736"/>
      <c r="CU61" s="737"/>
      <c r="CV61" s="738"/>
      <c r="CW61" s="738"/>
      <c r="CX61" s="738"/>
      <c r="CY61" s="738"/>
      <c r="CZ61" s="738"/>
      <c r="DA61" s="738"/>
      <c r="DB61" s="738"/>
      <c r="DC61" s="738"/>
      <c r="DD61" s="729">
        <f t="shared" si="3"/>
        <v>0</v>
      </c>
      <c r="DE61" s="730">
        <f t="shared" si="1"/>
        <v>0</v>
      </c>
      <c r="DF61" s="731"/>
      <c r="DR61" s="504"/>
    </row>
    <row r="62" spans="1:122" ht="18" customHeight="1" x14ac:dyDescent="0.55000000000000004">
      <c r="A62" s="399" t="str">
        <f t="shared" si="2"/>
        <v>14</v>
      </c>
      <c r="B62" s="399">
        <v>140068</v>
      </c>
      <c r="C62" s="722" t="s">
        <v>849</v>
      </c>
      <c r="D62" s="723">
        <v>2250006</v>
      </c>
      <c r="E62" s="723">
        <v>0</v>
      </c>
      <c r="F62" s="734"/>
      <c r="G62" s="734"/>
      <c r="H62" s="734"/>
      <c r="I62" s="734"/>
      <c r="J62" s="734"/>
      <c r="K62" s="735"/>
      <c r="L62" s="735"/>
      <c r="M62" s="735">
        <f>+D62-E62</f>
        <v>2250006</v>
      </c>
      <c r="N62" s="735"/>
      <c r="O62" s="735"/>
      <c r="P62" s="735"/>
      <c r="Q62" s="735"/>
      <c r="R62" s="735"/>
      <c r="S62" s="735"/>
      <c r="T62" s="735"/>
      <c r="U62" s="735"/>
      <c r="V62" s="735"/>
      <c r="W62" s="735"/>
      <c r="X62" s="735"/>
      <c r="Y62" s="735"/>
      <c r="Z62" s="735"/>
      <c r="AA62" s="735"/>
      <c r="AB62" s="735"/>
      <c r="AC62" s="735"/>
      <c r="AD62" s="735"/>
      <c r="AE62" s="735"/>
      <c r="AF62" s="735"/>
      <c r="AG62" s="735"/>
      <c r="AH62" s="735"/>
      <c r="AI62" s="735"/>
      <c r="AJ62" s="735"/>
      <c r="AK62" s="735"/>
      <c r="AL62" s="735"/>
      <c r="AM62" s="735"/>
      <c r="AN62" s="735"/>
      <c r="AO62" s="735"/>
      <c r="AP62" s="735"/>
      <c r="AQ62" s="735"/>
      <c r="AR62" s="735"/>
      <c r="AS62" s="735"/>
      <c r="AT62" s="735"/>
      <c r="AU62" s="735"/>
      <c r="AV62" s="735"/>
      <c r="AW62" s="735"/>
      <c r="AX62" s="735"/>
      <c r="AY62" s="735"/>
      <c r="AZ62" s="735"/>
      <c r="BA62" s="735"/>
      <c r="BB62" s="735"/>
      <c r="BC62" s="735"/>
      <c r="BD62" s="735"/>
      <c r="BE62" s="735"/>
      <c r="BF62" s="735"/>
      <c r="BG62" s="735"/>
      <c r="BH62" s="735"/>
      <c r="BI62" s="735"/>
      <c r="BJ62" s="735"/>
      <c r="BK62" s="735"/>
      <c r="BL62" s="735"/>
      <c r="BM62" s="735"/>
      <c r="BN62" s="735"/>
      <c r="BO62" s="735"/>
      <c r="BP62" s="735"/>
      <c r="BQ62" s="735"/>
      <c r="BR62" s="735"/>
      <c r="BS62" s="735"/>
      <c r="BT62" s="735"/>
      <c r="BU62" s="735"/>
      <c r="BV62" s="735"/>
      <c r="BW62" s="735"/>
      <c r="BX62" s="735"/>
      <c r="BY62" s="735"/>
      <c r="BZ62" s="735"/>
      <c r="CA62" s="735"/>
      <c r="CB62" s="735"/>
      <c r="CC62" s="735"/>
      <c r="CD62" s="735"/>
      <c r="CE62" s="735"/>
      <c r="CF62" s="735"/>
      <c r="CG62" s="735"/>
      <c r="CH62" s="735"/>
      <c r="CI62" s="735"/>
      <c r="CJ62" s="735"/>
      <c r="CK62" s="735"/>
      <c r="CL62" s="735"/>
      <c r="CM62" s="735"/>
      <c r="CN62" s="735"/>
      <c r="CO62" s="735"/>
      <c r="CP62" s="735"/>
      <c r="CQ62" s="735"/>
      <c r="CR62" s="735"/>
      <c r="CS62" s="735"/>
      <c r="CT62" s="736"/>
      <c r="CU62" s="737"/>
      <c r="CV62" s="738"/>
      <c r="CW62" s="738"/>
      <c r="CX62" s="738"/>
      <c r="CY62" s="738"/>
      <c r="CZ62" s="738"/>
      <c r="DA62" s="738"/>
      <c r="DB62" s="738"/>
      <c r="DC62" s="738"/>
      <c r="DD62" s="729">
        <f t="shared" si="3"/>
        <v>2250006</v>
      </c>
      <c r="DE62" s="730">
        <f t="shared" si="1"/>
        <v>0</v>
      </c>
      <c r="DF62" s="731"/>
      <c r="DR62" s="504"/>
    </row>
    <row r="63" spans="1:122" ht="18" customHeight="1" x14ac:dyDescent="0.55000000000000004">
      <c r="A63" s="399" t="str">
        <f t="shared" si="2"/>
        <v>14</v>
      </c>
      <c r="B63" s="399">
        <v>140069</v>
      </c>
      <c r="C63" s="722" t="s">
        <v>850</v>
      </c>
      <c r="D63" s="723">
        <v>40014482</v>
      </c>
      <c r="E63" s="723">
        <v>0</v>
      </c>
      <c r="F63" s="734"/>
      <c r="G63" s="734"/>
      <c r="H63" s="734"/>
      <c r="I63" s="734"/>
      <c r="J63" s="734"/>
      <c r="K63" s="735"/>
      <c r="L63" s="735"/>
      <c r="M63" s="735">
        <f>$D63-$E63</f>
        <v>40014482</v>
      </c>
      <c r="N63" s="735"/>
      <c r="O63" s="735"/>
      <c r="P63" s="735"/>
      <c r="Q63" s="735"/>
      <c r="R63" s="735"/>
      <c r="S63" s="735"/>
      <c r="T63" s="735"/>
      <c r="U63" s="735"/>
      <c r="V63" s="735"/>
      <c r="W63" s="735"/>
      <c r="X63" s="735"/>
      <c r="Y63" s="735"/>
      <c r="Z63" s="735"/>
      <c r="AA63" s="735"/>
      <c r="AB63" s="735"/>
      <c r="AC63" s="735"/>
      <c r="AD63" s="735"/>
      <c r="AE63" s="735"/>
      <c r="AF63" s="735"/>
      <c r="AG63" s="735"/>
      <c r="AH63" s="735"/>
      <c r="AI63" s="735"/>
      <c r="AJ63" s="735"/>
      <c r="AK63" s="735"/>
      <c r="AL63" s="735"/>
      <c r="AM63" s="735"/>
      <c r="AN63" s="735"/>
      <c r="AO63" s="735"/>
      <c r="AP63" s="735"/>
      <c r="AQ63" s="735"/>
      <c r="AR63" s="735"/>
      <c r="AS63" s="735"/>
      <c r="AT63" s="735"/>
      <c r="AU63" s="735"/>
      <c r="AV63" s="735"/>
      <c r="AW63" s="735"/>
      <c r="AX63" s="735"/>
      <c r="AY63" s="735"/>
      <c r="AZ63" s="735"/>
      <c r="BA63" s="735"/>
      <c r="BB63" s="735"/>
      <c r="BC63" s="735"/>
      <c r="BD63" s="735"/>
      <c r="BE63" s="735"/>
      <c r="BF63" s="735"/>
      <c r="BG63" s="735"/>
      <c r="BH63" s="735"/>
      <c r="BI63" s="735"/>
      <c r="BJ63" s="735"/>
      <c r="BK63" s="735"/>
      <c r="BL63" s="735"/>
      <c r="BM63" s="735"/>
      <c r="BN63" s="735"/>
      <c r="BO63" s="735"/>
      <c r="BP63" s="735"/>
      <c r="BQ63" s="735"/>
      <c r="BR63" s="735"/>
      <c r="BS63" s="735"/>
      <c r="BT63" s="735"/>
      <c r="BU63" s="735"/>
      <c r="BV63" s="735"/>
      <c r="BW63" s="735"/>
      <c r="BX63" s="735"/>
      <c r="BY63" s="735"/>
      <c r="BZ63" s="735"/>
      <c r="CA63" s="735"/>
      <c r="CB63" s="735"/>
      <c r="CC63" s="735"/>
      <c r="CD63" s="735"/>
      <c r="CE63" s="735"/>
      <c r="CF63" s="735"/>
      <c r="CG63" s="735"/>
      <c r="CH63" s="735"/>
      <c r="CI63" s="735"/>
      <c r="CJ63" s="735"/>
      <c r="CK63" s="735"/>
      <c r="CL63" s="735"/>
      <c r="CM63" s="735"/>
      <c r="CN63" s="735"/>
      <c r="CO63" s="735"/>
      <c r="CP63" s="735"/>
      <c r="CQ63" s="735"/>
      <c r="CR63" s="735"/>
      <c r="CS63" s="735"/>
      <c r="CT63" s="736"/>
      <c r="CU63" s="737"/>
      <c r="CV63" s="738"/>
      <c r="CW63" s="738"/>
      <c r="CX63" s="738"/>
      <c r="CY63" s="738"/>
      <c r="CZ63" s="738"/>
      <c r="DA63" s="738"/>
      <c r="DB63" s="738"/>
      <c r="DC63" s="738"/>
      <c r="DD63" s="729">
        <f t="shared" si="3"/>
        <v>40014482</v>
      </c>
      <c r="DE63" s="730">
        <f t="shared" si="1"/>
        <v>0</v>
      </c>
      <c r="DF63" s="731"/>
      <c r="DR63" s="504"/>
    </row>
    <row r="64" spans="1:122" ht="18" customHeight="1" x14ac:dyDescent="0.55000000000000004">
      <c r="A64" s="399" t="str">
        <f t="shared" si="2"/>
        <v>14</v>
      </c>
      <c r="B64" s="399">
        <v>140070</v>
      </c>
      <c r="C64" s="722" t="s">
        <v>851</v>
      </c>
      <c r="D64" s="723">
        <v>1741819100</v>
      </c>
      <c r="E64" s="723">
        <v>0</v>
      </c>
      <c r="F64" s="734"/>
      <c r="G64" s="734"/>
      <c r="H64" s="734"/>
      <c r="I64" s="734"/>
      <c r="J64" s="734"/>
      <c r="K64" s="735"/>
      <c r="L64" s="735"/>
      <c r="M64" s="735">
        <f>$D64-$E64</f>
        <v>1741819100</v>
      </c>
      <c r="N64" s="735"/>
      <c r="O64" s="735"/>
      <c r="P64" s="735"/>
      <c r="Q64" s="735"/>
      <c r="R64" s="735"/>
      <c r="S64" s="735"/>
      <c r="T64" s="735"/>
      <c r="U64" s="735"/>
      <c r="V64" s="735"/>
      <c r="W64" s="735"/>
      <c r="X64" s="735"/>
      <c r="Y64" s="735"/>
      <c r="Z64" s="735"/>
      <c r="AA64" s="735"/>
      <c r="AB64" s="735"/>
      <c r="AC64" s="735"/>
      <c r="AD64" s="735"/>
      <c r="AE64" s="735"/>
      <c r="AF64" s="735"/>
      <c r="AG64" s="735"/>
      <c r="AH64" s="735"/>
      <c r="AI64" s="735"/>
      <c r="AJ64" s="735"/>
      <c r="AK64" s="735"/>
      <c r="AL64" s="735"/>
      <c r="AM64" s="735"/>
      <c r="AN64" s="735"/>
      <c r="AO64" s="735"/>
      <c r="AP64" s="735"/>
      <c r="AQ64" s="735"/>
      <c r="AR64" s="735"/>
      <c r="AS64" s="735"/>
      <c r="AT64" s="735"/>
      <c r="AU64" s="735"/>
      <c r="AV64" s="735"/>
      <c r="AW64" s="735"/>
      <c r="AX64" s="735"/>
      <c r="AY64" s="735"/>
      <c r="AZ64" s="735"/>
      <c r="BA64" s="735"/>
      <c r="BB64" s="735"/>
      <c r="BC64" s="735"/>
      <c r="BD64" s="735"/>
      <c r="BE64" s="735"/>
      <c r="BF64" s="735"/>
      <c r="BG64" s="735"/>
      <c r="BH64" s="735"/>
      <c r="BI64" s="735"/>
      <c r="BJ64" s="735"/>
      <c r="BK64" s="735"/>
      <c r="BL64" s="735"/>
      <c r="BM64" s="735"/>
      <c r="BN64" s="735"/>
      <c r="BO64" s="735"/>
      <c r="BP64" s="735"/>
      <c r="BQ64" s="735"/>
      <c r="BR64" s="735"/>
      <c r="BS64" s="735"/>
      <c r="BT64" s="735"/>
      <c r="BU64" s="735"/>
      <c r="BV64" s="735"/>
      <c r="BW64" s="735"/>
      <c r="BX64" s="735"/>
      <c r="BY64" s="735"/>
      <c r="BZ64" s="735"/>
      <c r="CA64" s="735"/>
      <c r="CB64" s="735"/>
      <c r="CC64" s="735"/>
      <c r="CD64" s="735"/>
      <c r="CE64" s="735"/>
      <c r="CF64" s="735"/>
      <c r="CG64" s="735"/>
      <c r="CH64" s="735"/>
      <c r="CI64" s="735"/>
      <c r="CJ64" s="735"/>
      <c r="CK64" s="735"/>
      <c r="CL64" s="735"/>
      <c r="CM64" s="735"/>
      <c r="CN64" s="735"/>
      <c r="CO64" s="735"/>
      <c r="CP64" s="735"/>
      <c r="CQ64" s="735"/>
      <c r="CR64" s="735"/>
      <c r="CS64" s="735"/>
      <c r="CT64" s="736"/>
      <c r="CU64" s="737"/>
      <c r="CV64" s="738"/>
      <c r="CW64" s="738"/>
      <c r="CX64" s="738"/>
      <c r="CY64" s="738"/>
      <c r="CZ64" s="738"/>
      <c r="DA64" s="738"/>
      <c r="DB64" s="738"/>
      <c r="DC64" s="738"/>
      <c r="DD64" s="729">
        <f t="shared" si="3"/>
        <v>1741819100</v>
      </c>
      <c r="DE64" s="730">
        <f t="shared" si="1"/>
        <v>0</v>
      </c>
      <c r="DF64" s="731"/>
      <c r="DR64" s="504"/>
    </row>
    <row r="65" spans="1:122" ht="18" customHeight="1" x14ac:dyDescent="0.55000000000000004">
      <c r="A65" s="399" t="str">
        <f t="shared" si="2"/>
        <v>14</v>
      </c>
      <c r="B65" s="399">
        <v>140071</v>
      </c>
      <c r="C65" s="722" t="s">
        <v>852</v>
      </c>
      <c r="D65" s="740">
        <v>0</v>
      </c>
      <c r="E65" s="740">
        <v>0</v>
      </c>
      <c r="F65" s="734"/>
      <c r="G65" s="734"/>
      <c r="H65" s="734"/>
      <c r="I65" s="734"/>
      <c r="J65" s="734"/>
      <c r="K65" s="735"/>
      <c r="L65" s="735"/>
      <c r="M65" s="735">
        <f>$D65-$E65</f>
        <v>0</v>
      </c>
      <c r="N65" s="735"/>
      <c r="O65" s="735"/>
      <c r="P65" s="735"/>
      <c r="Q65" s="735"/>
      <c r="R65" s="735"/>
      <c r="S65" s="735"/>
      <c r="T65" s="735"/>
      <c r="U65" s="735"/>
      <c r="V65" s="735"/>
      <c r="W65" s="735"/>
      <c r="X65" s="735"/>
      <c r="Y65" s="735"/>
      <c r="Z65" s="735"/>
      <c r="AA65" s="735"/>
      <c r="AB65" s="735"/>
      <c r="AC65" s="735"/>
      <c r="AD65" s="735"/>
      <c r="AE65" s="735"/>
      <c r="AF65" s="735"/>
      <c r="AG65" s="735"/>
      <c r="AH65" s="735"/>
      <c r="AI65" s="735"/>
      <c r="AJ65" s="735"/>
      <c r="AK65" s="735"/>
      <c r="AL65" s="735"/>
      <c r="AM65" s="735"/>
      <c r="AN65" s="735"/>
      <c r="AO65" s="735"/>
      <c r="AP65" s="735"/>
      <c r="AQ65" s="735"/>
      <c r="AR65" s="735"/>
      <c r="AS65" s="735"/>
      <c r="AT65" s="735"/>
      <c r="AU65" s="735"/>
      <c r="AV65" s="735"/>
      <c r="AW65" s="735"/>
      <c r="AX65" s="735"/>
      <c r="AY65" s="735"/>
      <c r="AZ65" s="735"/>
      <c r="BA65" s="735"/>
      <c r="BB65" s="735"/>
      <c r="BC65" s="735"/>
      <c r="BD65" s="735"/>
      <c r="BE65" s="735"/>
      <c r="BF65" s="735"/>
      <c r="BG65" s="735"/>
      <c r="BH65" s="735"/>
      <c r="BI65" s="735"/>
      <c r="BJ65" s="735"/>
      <c r="BK65" s="735"/>
      <c r="BL65" s="735"/>
      <c r="BM65" s="735"/>
      <c r="BN65" s="735"/>
      <c r="BO65" s="735"/>
      <c r="BP65" s="735"/>
      <c r="BQ65" s="735"/>
      <c r="BR65" s="735"/>
      <c r="BS65" s="735"/>
      <c r="BT65" s="735"/>
      <c r="BU65" s="735"/>
      <c r="BV65" s="735"/>
      <c r="BW65" s="735"/>
      <c r="BX65" s="735"/>
      <c r="BY65" s="735"/>
      <c r="BZ65" s="735"/>
      <c r="CA65" s="735"/>
      <c r="CB65" s="735"/>
      <c r="CC65" s="735"/>
      <c r="CD65" s="735"/>
      <c r="CE65" s="735"/>
      <c r="CF65" s="735"/>
      <c r="CG65" s="735"/>
      <c r="CH65" s="735"/>
      <c r="CI65" s="735"/>
      <c r="CJ65" s="735"/>
      <c r="CK65" s="735"/>
      <c r="CL65" s="735"/>
      <c r="CM65" s="735"/>
      <c r="CN65" s="735"/>
      <c r="CO65" s="735"/>
      <c r="CP65" s="735"/>
      <c r="CQ65" s="735"/>
      <c r="CR65" s="735"/>
      <c r="CS65" s="735"/>
      <c r="CT65" s="736"/>
      <c r="CU65" s="737"/>
      <c r="CV65" s="738"/>
      <c r="CW65" s="738"/>
      <c r="CX65" s="738"/>
      <c r="CY65" s="738"/>
      <c r="CZ65" s="738"/>
      <c r="DA65" s="738"/>
      <c r="DB65" s="738"/>
      <c r="DC65" s="738"/>
      <c r="DD65" s="729">
        <f t="shared" si="3"/>
        <v>0</v>
      </c>
      <c r="DE65" s="730">
        <f t="shared" si="1"/>
        <v>0</v>
      </c>
      <c r="DF65" s="731"/>
      <c r="DR65" s="504"/>
    </row>
    <row r="66" spans="1:122" ht="18" customHeight="1" x14ac:dyDescent="0.55000000000000004">
      <c r="A66" s="399" t="str">
        <f t="shared" si="2"/>
        <v>14</v>
      </c>
      <c r="B66" s="399">
        <v>140072</v>
      </c>
      <c r="C66" s="722" t="s">
        <v>1165</v>
      </c>
      <c r="D66" s="740">
        <v>0</v>
      </c>
      <c r="E66" s="740">
        <v>0</v>
      </c>
      <c r="F66" s="734"/>
      <c r="G66" s="734"/>
      <c r="H66" s="734"/>
      <c r="I66" s="734"/>
      <c r="J66" s="734"/>
      <c r="K66" s="735"/>
      <c r="L66" s="735"/>
      <c r="M66" s="735">
        <f>$D66-$E66</f>
        <v>0</v>
      </c>
      <c r="N66" s="735"/>
      <c r="O66" s="735"/>
      <c r="P66" s="735"/>
      <c r="Q66" s="735"/>
      <c r="R66" s="735"/>
      <c r="S66" s="735"/>
      <c r="T66" s="735"/>
      <c r="U66" s="735"/>
      <c r="V66" s="735"/>
      <c r="W66" s="735"/>
      <c r="X66" s="735"/>
      <c r="Y66" s="735"/>
      <c r="Z66" s="735"/>
      <c r="AA66" s="735"/>
      <c r="AB66" s="735"/>
      <c r="AC66" s="735"/>
      <c r="AD66" s="735"/>
      <c r="AE66" s="735"/>
      <c r="AF66" s="735"/>
      <c r="AG66" s="735"/>
      <c r="AH66" s="735"/>
      <c r="AI66" s="735"/>
      <c r="AJ66" s="735"/>
      <c r="AK66" s="735"/>
      <c r="AL66" s="735"/>
      <c r="AM66" s="735"/>
      <c r="AN66" s="735"/>
      <c r="AO66" s="735"/>
      <c r="AP66" s="735"/>
      <c r="AQ66" s="735"/>
      <c r="AR66" s="735"/>
      <c r="AS66" s="735"/>
      <c r="AT66" s="735"/>
      <c r="AU66" s="735"/>
      <c r="AV66" s="735"/>
      <c r="AW66" s="735"/>
      <c r="AX66" s="735"/>
      <c r="AY66" s="735"/>
      <c r="AZ66" s="735"/>
      <c r="BA66" s="735"/>
      <c r="BB66" s="735"/>
      <c r="BC66" s="735"/>
      <c r="BD66" s="735"/>
      <c r="BE66" s="735"/>
      <c r="BF66" s="735"/>
      <c r="BG66" s="735"/>
      <c r="BH66" s="735"/>
      <c r="BI66" s="735"/>
      <c r="BJ66" s="735"/>
      <c r="BK66" s="735"/>
      <c r="BL66" s="735"/>
      <c r="BM66" s="735"/>
      <c r="BN66" s="735"/>
      <c r="BO66" s="735"/>
      <c r="BP66" s="735"/>
      <c r="BQ66" s="735"/>
      <c r="BR66" s="735"/>
      <c r="BS66" s="735"/>
      <c r="BT66" s="735"/>
      <c r="BU66" s="735"/>
      <c r="BV66" s="735"/>
      <c r="BW66" s="735"/>
      <c r="BX66" s="735"/>
      <c r="BY66" s="735"/>
      <c r="BZ66" s="735"/>
      <c r="CA66" s="735"/>
      <c r="CB66" s="735"/>
      <c r="CC66" s="735"/>
      <c r="CD66" s="735"/>
      <c r="CE66" s="735"/>
      <c r="CF66" s="735"/>
      <c r="CG66" s="735"/>
      <c r="CH66" s="735"/>
      <c r="CI66" s="735"/>
      <c r="CJ66" s="735"/>
      <c r="CK66" s="735"/>
      <c r="CL66" s="735"/>
      <c r="CM66" s="735"/>
      <c r="CN66" s="735"/>
      <c r="CO66" s="735"/>
      <c r="CP66" s="735"/>
      <c r="CQ66" s="735"/>
      <c r="CR66" s="735"/>
      <c r="CS66" s="735"/>
      <c r="CT66" s="736"/>
      <c r="CU66" s="737"/>
      <c r="CV66" s="738"/>
      <c r="CW66" s="738"/>
      <c r="CX66" s="738"/>
      <c r="CY66" s="738"/>
      <c r="CZ66" s="738"/>
      <c r="DA66" s="738"/>
      <c r="DB66" s="738"/>
      <c r="DC66" s="738"/>
      <c r="DD66" s="729">
        <f t="shared" si="3"/>
        <v>0</v>
      </c>
      <c r="DE66" s="730">
        <f t="shared" si="1"/>
        <v>0</v>
      </c>
      <c r="DF66" s="731"/>
      <c r="DR66" s="504"/>
    </row>
    <row r="67" spans="1:122" ht="18" customHeight="1" x14ac:dyDescent="0.55000000000000004">
      <c r="A67" s="399" t="str">
        <f t="shared" si="2"/>
        <v>14</v>
      </c>
      <c r="B67" s="399">
        <v>140073</v>
      </c>
      <c r="C67" s="722" t="s">
        <v>1166</v>
      </c>
      <c r="D67" s="723">
        <v>0</v>
      </c>
      <c r="E67" s="723">
        <v>52100000</v>
      </c>
      <c r="F67" s="734"/>
      <c r="G67" s="734"/>
      <c r="H67" s="734"/>
      <c r="I67" s="734"/>
      <c r="J67" s="734"/>
      <c r="K67" s="735"/>
      <c r="L67" s="735"/>
      <c r="M67" s="735">
        <v>0</v>
      </c>
      <c r="N67" s="735"/>
      <c r="O67" s="735"/>
      <c r="P67" s="735"/>
      <c r="Q67" s="735"/>
      <c r="R67" s="735"/>
      <c r="S67" s="735"/>
      <c r="T67" s="735"/>
      <c r="U67" s="735"/>
      <c r="V67" s="735"/>
      <c r="W67" s="735"/>
      <c r="X67" s="735"/>
      <c r="Y67" s="735"/>
      <c r="Z67" s="735"/>
      <c r="AA67" s="735"/>
      <c r="AB67" s="735"/>
      <c r="AC67" s="735"/>
      <c r="AD67" s="735"/>
      <c r="AE67" s="735"/>
      <c r="AF67" s="735"/>
      <c r="AG67" s="735"/>
      <c r="AH67" s="735"/>
      <c r="AI67" s="735"/>
      <c r="AJ67" s="735"/>
      <c r="AK67" s="735"/>
      <c r="AL67" s="735"/>
      <c r="AM67" s="735"/>
      <c r="AN67" s="735"/>
      <c r="AO67" s="735"/>
      <c r="AP67" s="735"/>
      <c r="AQ67" s="735"/>
      <c r="AR67" s="735"/>
      <c r="AS67" s="735"/>
      <c r="AT67" s="735"/>
      <c r="AU67" s="735"/>
      <c r="AV67" s="735"/>
      <c r="AW67" s="735"/>
      <c r="AX67" s="735"/>
      <c r="AY67" s="735"/>
      <c r="AZ67" s="735"/>
      <c r="BA67" s="735"/>
      <c r="BB67" s="735"/>
      <c r="BC67" s="735"/>
      <c r="BD67" s="735"/>
      <c r="BE67" s="735"/>
      <c r="BF67" s="735">
        <f>E67</f>
        <v>52100000</v>
      </c>
      <c r="BG67" s="735"/>
      <c r="BH67" s="735"/>
      <c r="BI67" s="735"/>
      <c r="BJ67" s="735"/>
      <c r="BK67" s="735"/>
      <c r="BL67" s="735"/>
      <c r="BM67" s="735"/>
      <c r="BN67" s="735"/>
      <c r="BO67" s="735"/>
      <c r="BP67" s="735"/>
      <c r="BQ67" s="735"/>
      <c r="BR67" s="735"/>
      <c r="BS67" s="735"/>
      <c r="BT67" s="735"/>
      <c r="BU67" s="735"/>
      <c r="BV67" s="735"/>
      <c r="BW67" s="735"/>
      <c r="BX67" s="735"/>
      <c r="BY67" s="735"/>
      <c r="BZ67" s="735"/>
      <c r="CA67" s="735"/>
      <c r="CB67" s="735"/>
      <c r="CC67" s="735"/>
      <c r="CD67" s="735"/>
      <c r="CE67" s="735"/>
      <c r="CF67" s="735"/>
      <c r="CG67" s="735"/>
      <c r="CH67" s="735"/>
      <c r="CI67" s="735"/>
      <c r="CJ67" s="735"/>
      <c r="CK67" s="735"/>
      <c r="CL67" s="735"/>
      <c r="CM67" s="735"/>
      <c r="CN67" s="735"/>
      <c r="CO67" s="735"/>
      <c r="CP67" s="735"/>
      <c r="CQ67" s="735"/>
      <c r="CR67" s="735"/>
      <c r="CS67" s="735"/>
      <c r="CT67" s="736"/>
      <c r="CU67" s="737"/>
      <c r="CV67" s="738"/>
      <c r="CW67" s="738"/>
      <c r="CX67" s="738"/>
      <c r="CY67" s="738"/>
      <c r="CZ67" s="738"/>
      <c r="DA67" s="738"/>
      <c r="DB67" s="738"/>
      <c r="DC67" s="738"/>
      <c r="DD67" s="729">
        <f t="shared" si="3"/>
        <v>52100000</v>
      </c>
      <c r="DE67" s="730">
        <f t="shared" si="1"/>
        <v>-104200000</v>
      </c>
      <c r="DF67" s="731"/>
      <c r="DR67" s="504"/>
    </row>
    <row r="68" spans="1:122" ht="18" customHeight="1" x14ac:dyDescent="0.55000000000000004">
      <c r="A68" s="399" t="str">
        <f t="shared" si="2"/>
        <v>14</v>
      </c>
      <c r="B68" s="399">
        <v>140074</v>
      </c>
      <c r="C68" s="722" t="s">
        <v>855</v>
      </c>
      <c r="D68" s="723">
        <v>3000000</v>
      </c>
      <c r="E68" s="723">
        <v>0</v>
      </c>
      <c r="F68" s="734"/>
      <c r="G68" s="734"/>
      <c r="H68" s="734"/>
      <c r="I68" s="734"/>
      <c r="J68" s="734"/>
      <c r="K68" s="735"/>
      <c r="L68" s="735"/>
      <c r="M68" s="735">
        <f>D68</f>
        <v>3000000</v>
      </c>
      <c r="N68" s="735"/>
      <c r="O68" s="735"/>
      <c r="P68" s="735"/>
      <c r="Q68" s="735"/>
      <c r="R68" s="735"/>
      <c r="S68" s="735"/>
      <c r="T68" s="735"/>
      <c r="U68" s="735"/>
      <c r="V68" s="735"/>
      <c r="W68" s="735"/>
      <c r="X68" s="735"/>
      <c r="Y68" s="735"/>
      <c r="Z68" s="735"/>
      <c r="AA68" s="735"/>
      <c r="AB68" s="735"/>
      <c r="AC68" s="735"/>
      <c r="AD68" s="735"/>
      <c r="AE68" s="735"/>
      <c r="AF68" s="735"/>
      <c r="AG68" s="735"/>
      <c r="AH68" s="735"/>
      <c r="AI68" s="735"/>
      <c r="AJ68" s="735"/>
      <c r="AK68" s="735"/>
      <c r="AL68" s="735"/>
      <c r="AM68" s="735"/>
      <c r="AN68" s="735"/>
      <c r="AO68" s="735"/>
      <c r="AP68" s="735"/>
      <c r="AQ68" s="735"/>
      <c r="AR68" s="735"/>
      <c r="AS68" s="735"/>
      <c r="AT68" s="735"/>
      <c r="AU68" s="735"/>
      <c r="AV68" s="735"/>
      <c r="AW68" s="735"/>
      <c r="AX68" s="735"/>
      <c r="AY68" s="735"/>
      <c r="AZ68" s="735"/>
      <c r="BA68" s="735"/>
      <c r="BB68" s="735"/>
      <c r="BC68" s="735"/>
      <c r="BD68" s="735"/>
      <c r="BE68" s="735"/>
      <c r="BF68" s="735">
        <f>E68</f>
        <v>0</v>
      </c>
      <c r="BG68" s="735"/>
      <c r="BH68" s="735"/>
      <c r="BI68" s="735"/>
      <c r="BJ68" s="735"/>
      <c r="BK68" s="735"/>
      <c r="BL68" s="735"/>
      <c r="BM68" s="735"/>
      <c r="BN68" s="735"/>
      <c r="BO68" s="735"/>
      <c r="BP68" s="735"/>
      <c r="BQ68" s="735"/>
      <c r="BR68" s="735"/>
      <c r="BS68" s="735"/>
      <c r="BT68" s="735"/>
      <c r="BU68" s="735"/>
      <c r="BV68" s="735"/>
      <c r="BW68" s="735"/>
      <c r="BX68" s="735"/>
      <c r="BY68" s="735"/>
      <c r="BZ68" s="735"/>
      <c r="CA68" s="735"/>
      <c r="CB68" s="735"/>
      <c r="CC68" s="735"/>
      <c r="CD68" s="735"/>
      <c r="CE68" s="735"/>
      <c r="CF68" s="735"/>
      <c r="CG68" s="735"/>
      <c r="CH68" s="735"/>
      <c r="CI68" s="735"/>
      <c r="CJ68" s="735"/>
      <c r="CK68" s="735"/>
      <c r="CL68" s="735"/>
      <c r="CM68" s="735"/>
      <c r="CN68" s="735"/>
      <c r="CO68" s="735"/>
      <c r="CP68" s="735"/>
      <c r="CQ68" s="735"/>
      <c r="CR68" s="735"/>
      <c r="CS68" s="735"/>
      <c r="CT68" s="736"/>
      <c r="CU68" s="737"/>
      <c r="CV68" s="738"/>
      <c r="CW68" s="738"/>
      <c r="CX68" s="738"/>
      <c r="CY68" s="738"/>
      <c r="CZ68" s="738"/>
      <c r="DA68" s="738"/>
      <c r="DB68" s="738"/>
      <c r="DC68" s="738"/>
      <c r="DD68" s="729">
        <f t="shared" si="3"/>
        <v>3000000</v>
      </c>
      <c r="DE68" s="730">
        <f>D68-E68+DD68</f>
        <v>6000000</v>
      </c>
      <c r="DF68" s="731"/>
      <c r="DR68" s="504"/>
    </row>
    <row r="69" spans="1:122" ht="18" customHeight="1" x14ac:dyDescent="0.55000000000000004">
      <c r="A69" s="399" t="str">
        <f t="shared" si="2"/>
        <v>14</v>
      </c>
      <c r="B69" s="399">
        <v>140077</v>
      </c>
      <c r="C69" s="722" t="s">
        <v>856</v>
      </c>
      <c r="D69" s="723">
        <v>3590732169</v>
      </c>
      <c r="E69" s="723">
        <v>0</v>
      </c>
      <c r="F69" s="734"/>
      <c r="G69" s="734"/>
      <c r="H69" s="734"/>
      <c r="I69" s="734"/>
      <c r="J69" s="734"/>
      <c r="K69" s="735"/>
      <c r="L69" s="735"/>
      <c r="M69" s="735">
        <f>$D69-$E69-AL69</f>
        <v>3590732169</v>
      </c>
      <c r="N69" s="735"/>
      <c r="O69" s="735"/>
      <c r="P69" s="735"/>
      <c r="Q69" s="735"/>
      <c r="R69" s="735"/>
      <c r="S69" s="735"/>
      <c r="T69" s="735"/>
      <c r="U69" s="735"/>
      <c r="V69" s="735"/>
      <c r="W69" s="735"/>
      <c r="X69" s="735"/>
      <c r="Y69" s="735"/>
      <c r="Z69" s="735"/>
      <c r="AA69" s="735"/>
      <c r="AB69" s="735"/>
      <c r="AC69" s="735"/>
      <c r="AD69" s="735"/>
      <c r="AE69" s="735"/>
      <c r="AF69" s="735"/>
      <c r="AG69" s="735"/>
      <c r="AH69" s="735"/>
      <c r="AI69" s="735"/>
      <c r="AJ69" s="735"/>
      <c r="AK69" s="735"/>
      <c r="AL69" s="744"/>
      <c r="AM69" s="735"/>
      <c r="AN69" s="735"/>
      <c r="AO69" s="735"/>
      <c r="AP69" s="735"/>
      <c r="AQ69" s="735"/>
      <c r="AR69" s="735"/>
      <c r="AS69" s="735"/>
      <c r="AT69" s="735"/>
      <c r="AU69" s="735"/>
      <c r="AV69" s="735"/>
      <c r="AW69" s="735"/>
      <c r="AX69" s="735"/>
      <c r="AY69" s="735"/>
      <c r="AZ69" s="735"/>
      <c r="BA69" s="735"/>
      <c r="BB69" s="735"/>
      <c r="BC69" s="735"/>
      <c r="BD69" s="735"/>
      <c r="BE69" s="735"/>
      <c r="BF69" s="735"/>
      <c r="BG69" s="735"/>
      <c r="BH69" s="735"/>
      <c r="BI69" s="735"/>
      <c r="BJ69" s="735"/>
      <c r="BK69" s="735"/>
      <c r="BL69" s="735"/>
      <c r="BM69" s="735"/>
      <c r="BN69" s="735"/>
      <c r="BO69" s="735"/>
      <c r="BP69" s="735"/>
      <c r="BQ69" s="735"/>
      <c r="BR69" s="735"/>
      <c r="BS69" s="735"/>
      <c r="BT69" s="735"/>
      <c r="BU69" s="735"/>
      <c r="BV69" s="735"/>
      <c r="BW69" s="735"/>
      <c r="BX69" s="735"/>
      <c r="BY69" s="735"/>
      <c r="BZ69" s="735"/>
      <c r="CA69" s="735"/>
      <c r="CB69" s="735"/>
      <c r="CC69" s="735"/>
      <c r="CD69" s="735"/>
      <c r="CE69" s="735"/>
      <c r="CF69" s="735"/>
      <c r="CG69" s="735"/>
      <c r="CH69" s="735"/>
      <c r="CI69" s="735"/>
      <c r="CJ69" s="735"/>
      <c r="CK69" s="735"/>
      <c r="CL69" s="735"/>
      <c r="CM69" s="735"/>
      <c r="CN69" s="735"/>
      <c r="CO69" s="735"/>
      <c r="CP69" s="735"/>
      <c r="CQ69" s="735"/>
      <c r="CR69" s="735"/>
      <c r="CS69" s="735"/>
      <c r="CT69" s="736"/>
      <c r="CU69" s="737"/>
      <c r="CV69" s="738"/>
      <c r="CW69" s="738"/>
      <c r="CX69" s="738"/>
      <c r="CY69" s="738"/>
      <c r="CZ69" s="738"/>
      <c r="DA69" s="738"/>
      <c r="DB69" s="738"/>
      <c r="DC69" s="738"/>
      <c r="DD69" s="729">
        <f t="shared" si="3"/>
        <v>3590732169</v>
      </c>
      <c r="DE69" s="730">
        <f t="shared" ref="DE69:DE118" si="5">D69-E69-DD69</f>
        <v>0</v>
      </c>
      <c r="DF69" s="731"/>
      <c r="DR69" s="504"/>
    </row>
    <row r="70" spans="1:122" ht="18" customHeight="1" x14ac:dyDescent="0.55000000000000004">
      <c r="A70" s="399" t="str">
        <f t="shared" si="2"/>
        <v>14</v>
      </c>
      <c r="B70" s="399">
        <v>140080</v>
      </c>
      <c r="C70" s="722" t="s">
        <v>1167</v>
      </c>
      <c r="D70" s="723">
        <v>0</v>
      </c>
      <c r="E70" s="723">
        <v>0</v>
      </c>
      <c r="F70" s="734"/>
      <c r="G70" s="734"/>
      <c r="H70" s="734"/>
      <c r="I70" s="734"/>
      <c r="J70" s="734"/>
      <c r="K70" s="735"/>
      <c r="L70" s="735"/>
      <c r="M70" s="735"/>
      <c r="N70" s="735"/>
      <c r="O70" s="751">
        <f>$D70-$E70</f>
        <v>0</v>
      </c>
      <c r="P70" s="735"/>
      <c r="Q70" s="735"/>
      <c r="R70" s="735"/>
      <c r="S70" s="735"/>
      <c r="T70" s="735"/>
      <c r="U70" s="735"/>
      <c r="V70" s="735"/>
      <c r="W70" s="735"/>
      <c r="X70" s="735"/>
      <c r="Y70" s="735"/>
      <c r="Z70" s="735"/>
      <c r="AA70" s="735"/>
      <c r="AB70" s="735"/>
      <c r="AC70" s="735"/>
      <c r="AD70" s="735"/>
      <c r="AE70" s="735"/>
      <c r="AF70" s="735"/>
      <c r="AG70" s="735"/>
      <c r="AH70" s="735"/>
      <c r="AI70" s="735"/>
      <c r="AJ70" s="735"/>
      <c r="AK70" s="735"/>
      <c r="AL70" s="735"/>
      <c r="AM70" s="735"/>
      <c r="AN70" s="735"/>
      <c r="AO70" s="735"/>
      <c r="AP70" s="735"/>
      <c r="AQ70" s="735"/>
      <c r="AR70" s="735"/>
      <c r="AS70" s="735"/>
      <c r="AT70" s="735"/>
      <c r="AU70" s="735"/>
      <c r="AV70" s="735"/>
      <c r="AW70" s="735"/>
      <c r="AX70" s="735"/>
      <c r="AY70" s="735"/>
      <c r="AZ70" s="735"/>
      <c r="BA70" s="735"/>
      <c r="BB70" s="735"/>
      <c r="BC70" s="735"/>
      <c r="BD70" s="735"/>
      <c r="BE70" s="735"/>
      <c r="BF70" s="735"/>
      <c r="BG70" s="735"/>
      <c r="BH70" s="735"/>
      <c r="BI70" s="735"/>
      <c r="BJ70" s="735"/>
      <c r="BK70" s="735"/>
      <c r="BL70" s="735"/>
      <c r="BM70" s="735"/>
      <c r="BN70" s="735"/>
      <c r="BO70" s="735"/>
      <c r="BP70" s="735"/>
      <c r="BQ70" s="735"/>
      <c r="BR70" s="735"/>
      <c r="BS70" s="735"/>
      <c r="BT70" s="735"/>
      <c r="BU70" s="735"/>
      <c r="BV70" s="735"/>
      <c r="BW70" s="735"/>
      <c r="BX70" s="735"/>
      <c r="BY70" s="735"/>
      <c r="BZ70" s="735"/>
      <c r="CA70" s="735"/>
      <c r="CB70" s="735"/>
      <c r="CC70" s="735"/>
      <c r="CD70" s="735"/>
      <c r="CE70" s="735"/>
      <c r="CF70" s="735"/>
      <c r="CG70" s="735"/>
      <c r="CH70" s="735"/>
      <c r="CI70" s="735"/>
      <c r="CJ70" s="735"/>
      <c r="CK70" s="735"/>
      <c r="CL70" s="735"/>
      <c r="CM70" s="735"/>
      <c r="CN70" s="735"/>
      <c r="CO70" s="735"/>
      <c r="CP70" s="735"/>
      <c r="CQ70" s="735"/>
      <c r="CR70" s="735"/>
      <c r="CS70" s="735"/>
      <c r="CT70" s="736"/>
      <c r="CU70" s="737"/>
      <c r="CV70" s="738"/>
      <c r="CW70" s="738"/>
      <c r="CX70" s="738"/>
      <c r="CY70" s="738"/>
      <c r="CZ70" s="738"/>
      <c r="DA70" s="738"/>
      <c r="DB70" s="738"/>
      <c r="DC70" s="738"/>
      <c r="DD70" s="729">
        <f t="shared" si="3"/>
        <v>0</v>
      </c>
      <c r="DE70" s="730">
        <f t="shared" si="5"/>
        <v>0</v>
      </c>
      <c r="DF70" s="731"/>
      <c r="DR70" s="504"/>
    </row>
    <row r="71" spans="1:122" ht="18" customHeight="1" x14ac:dyDescent="0.55000000000000004">
      <c r="A71" s="399" t="str">
        <f t="shared" si="2"/>
        <v>15</v>
      </c>
      <c r="B71" s="399">
        <v>150010</v>
      </c>
      <c r="C71" s="722" t="s">
        <v>858</v>
      </c>
      <c r="D71" s="723">
        <v>1107066618697</v>
      </c>
      <c r="E71" s="723">
        <v>0</v>
      </c>
      <c r="F71" s="734"/>
      <c r="G71" s="734"/>
      <c r="H71" s="734"/>
      <c r="I71" s="734"/>
      <c r="J71" s="734"/>
      <c r="K71" s="735"/>
      <c r="L71" s="735"/>
      <c r="M71" s="735"/>
      <c r="N71" s="735"/>
      <c r="O71" s="735"/>
      <c r="P71" s="735">
        <f t="shared" ref="P71:P76" si="6">$D71-$E71</f>
        <v>1107066618697</v>
      </c>
      <c r="Q71" s="735"/>
      <c r="R71" s="735"/>
      <c r="S71" s="735"/>
      <c r="T71" s="735"/>
      <c r="U71" s="735"/>
      <c r="V71" s="735"/>
      <c r="W71" s="735"/>
      <c r="X71" s="735"/>
      <c r="Y71" s="735"/>
      <c r="Z71" s="735"/>
      <c r="AA71" s="735"/>
      <c r="AB71" s="735"/>
      <c r="AC71" s="735"/>
      <c r="AD71" s="735"/>
      <c r="AE71" s="735"/>
      <c r="AF71" s="735"/>
      <c r="AG71" s="735"/>
      <c r="AH71" s="735"/>
      <c r="AI71" s="735"/>
      <c r="AJ71" s="735"/>
      <c r="AK71" s="735"/>
      <c r="AL71" s="735"/>
      <c r="AM71" s="735"/>
      <c r="AN71" s="735"/>
      <c r="AO71" s="735"/>
      <c r="AP71" s="735"/>
      <c r="AQ71" s="735"/>
      <c r="AR71" s="735"/>
      <c r="AS71" s="735"/>
      <c r="AT71" s="735"/>
      <c r="AU71" s="735"/>
      <c r="AV71" s="735"/>
      <c r="AW71" s="735"/>
      <c r="AX71" s="735"/>
      <c r="AY71" s="735"/>
      <c r="AZ71" s="735"/>
      <c r="BA71" s="735"/>
      <c r="BB71" s="735"/>
      <c r="BC71" s="735"/>
      <c r="BD71" s="735"/>
      <c r="BE71" s="735"/>
      <c r="BF71" s="735"/>
      <c r="BG71" s="735"/>
      <c r="BH71" s="735"/>
      <c r="BI71" s="735"/>
      <c r="BJ71" s="735"/>
      <c r="BK71" s="735"/>
      <c r="BL71" s="735"/>
      <c r="BM71" s="735"/>
      <c r="BN71" s="735"/>
      <c r="BO71" s="735"/>
      <c r="BP71" s="735"/>
      <c r="BQ71" s="735"/>
      <c r="BR71" s="735"/>
      <c r="BS71" s="735"/>
      <c r="BT71" s="735"/>
      <c r="BU71" s="735"/>
      <c r="BV71" s="735"/>
      <c r="BW71" s="735"/>
      <c r="BX71" s="735"/>
      <c r="BY71" s="735"/>
      <c r="BZ71" s="735"/>
      <c r="CA71" s="735"/>
      <c r="CB71" s="735"/>
      <c r="CC71" s="735"/>
      <c r="CD71" s="735"/>
      <c r="CE71" s="735"/>
      <c r="CF71" s="735"/>
      <c r="CG71" s="735"/>
      <c r="CH71" s="735"/>
      <c r="CI71" s="735"/>
      <c r="CJ71" s="735"/>
      <c r="CK71" s="735"/>
      <c r="CL71" s="735"/>
      <c r="CM71" s="735"/>
      <c r="CN71" s="735"/>
      <c r="CO71" s="735"/>
      <c r="CP71" s="735"/>
      <c r="CQ71" s="735"/>
      <c r="CR71" s="735"/>
      <c r="CS71" s="735"/>
      <c r="CT71" s="736"/>
      <c r="CU71" s="737"/>
      <c r="CV71" s="738"/>
      <c r="CW71" s="738"/>
      <c r="CX71" s="738"/>
      <c r="CY71" s="738"/>
      <c r="CZ71" s="738"/>
      <c r="DA71" s="738"/>
      <c r="DB71" s="738"/>
      <c r="DC71" s="738"/>
      <c r="DD71" s="729">
        <f t="shared" si="3"/>
        <v>1107066618697</v>
      </c>
      <c r="DE71" s="730">
        <f t="shared" si="5"/>
        <v>0</v>
      </c>
      <c r="DF71" s="731"/>
      <c r="DR71" s="504"/>
    </row>
    <row r="72" spans="1:122" ht="18" customHeight="1" x14ac:dyDescent="0.55000000000000004">
      <c r="A72" s="399" t="str">
        <f t="shared" si="2"/>
        <v>15</v>
      </c>
      <c r="B72" s="399">
        <v>150020</v>
      </c>
      <c r="C72" s="722" t="s">
        <v>859</v>
      </c>
      <c r="D72" s="723">
        <v>514252016608</v>
      </c>
      <c r="E72" s="723">
        <v>0</v>
      </c>
      <c r="F72" s="734"/>
      <c r="G72" s="734"/>
      <c r="H72" s="734"/>
      <c r="I72" s="734"/>
      <c r="J72" s="734"/>
      <c r="K72" s="735"/>
      <c r="L72" s="735"/>
      <c r="M72" s="735"/>
      <c r="N72" s="735"/>
      <c r="O72" s="735"/>
      <c r="P72" s="735">
        <f t="shared" si="6"/>
        <v>514252016608</v>
      </c>
      <c r="Q72" s="735"/>
      <c r="R72" s="735"/>
      <c r="S72" s="735"/>
      <c r="T72" s="735"/>
      <c r="U72" s="735"/>
      <c r="V72" s="735"/>
      <c r="W72" s="735"/>
      <c r="X72" s="735"/>
      <c r="Y72" s="735"/>
      <c r="Z72" s="735"/>
      <c r="AA72" s="735"/>
      <c r="AB72" s="735"/>
      <c r="AC72" s="735"/>
      <c r="AD72" s="735"/>
      <c r="AE72" s="735"/>
      <c r="AF72" s="735"/>
      <c r="AG72" s="735"/>
      <c r="AH72" s="735"/>
      <c r="AI72" s="735"/>
      <c r="AJ72" s="735"/>
      <c r="AK72" s="735"/>
      <c r="AL72" s="735"/>
      <c r="AM72" s="735"/>
      <c r="AN72" s="735"/>
      <c r="AO72" s="735"/>
      <c r="AP72" s="735"/>
      <c r="AQ72" s="735"/>
      <c r="AR72" s="735"/>
      <c r="AS72" s="735"/>
      <c r="AT72" s="735"/>
      <c r="AU72" s="735"/>
      <c r="AV72" s="735"/>
      <c r="AW72" s="735"/>
      <c r="AX72" s="735"/>
      <c r="AY72" s="735"/>
      <c r="AZ72" s="735"/>
      <c r="BA72" s="735"/>
      <c r="BB72" s="735"/>
      <c r="BC72" s="735"/>
      <c r="BD72" s="735"/>
      <c r="BE72" s="735"/>
      <c r="BF72" s="735"/>
      <c r="BG72" s="735"/>
      <c r="BH72" s="735"/>
      <c r="BI72" s="735"/>
      <c r="BJ72" s="735"/>
      <c r="BK72" s="735"/>
      <c r="BL72" s="735"/>
      <c r="BM72" s="735"/>
      <c r="BN72" s="735"/>
      <c r="BO72" s="735"/>
      <c r="BP72" s="735"/>
      <c r="BQ72" s="735"/>
      <c r="BR72" s="735"/>
      <c r="BS72" s="735"/>
      <c r="BT72" s="735"/>
      <c r="BU72" s="735"/>
      <c r="BV72" s="735"/>
      <c r="BW72" s="735"/>
      <c r="BX72" s="735"/>
      <c r="BY72" s="735"/>
      <c r="BZ72" s="735"/>
      <c r="CA72" s="735"/>
      <c r="CB72" s="735"/>
      <c r="CC72" s="735"/>
      <c r="CD72" s="735"/>
      <c r="CE72" s="735"/>
      <c r="CF72" s="735"/>
      <c r="CG72" s="735"/>
      <c r="CH72" s="735"/>
      <c r="CI72" s="735"/>
      <c r="CJ72" s="735"/>
      <c r="CK72" s="735"/>
      <c r="CL72" s="735"/>
      <c r="CM72" s="735"/>
      <c r="CN72" s="735"/>
      <c r="CO72" s="735"/>
      <c r="CP72" s="735"/>
      <c r="CQ72" s="735"/>
      <c r="CR72" s="735"/>
      <c r="CS72" s="735"/>
      <c r="CT72" s="736"/>
      <c r="CU72" s="737"/>
      <c r="CV72" s="738"/>
      <c r="CW72" s="738"/>
      <c r="CX72" s="738"/>
      <c r="CY72" s="738"/>
      <c r="CZ72" s="738"/>
      <c r="DA72" s="738"/>
      <c r="DB72" s="738"/>
      <c r="DC72" s="738"/>
      <c r="DD72" s="729">
        <f t="shared" si="3"/>
        <v>514252016608</v>
      </c>
      <c r="DE72" s="730">
        <f t="shared" si="5"/>
        <v>0</v>
      </c>
      <c r="DF72" s="731"/>
      <c r="DR72" s="504"/>
    </row>
    <row r="73" spans="1:122" ht="18" customHeight="1" x14ac:dyDescent="0.55000000000000004">
      <c r="A73" s="399" t="str">
        <f t="shared" si="2"/>
        <v>15</v>
      </c>
      <c r="B73" s="399">
        <v>150030</v>
      </c>
      <c r="C73" s="722" t="s">
        <v>1168</v>
      </c>
      <c r="D73" s="723">
        <v>145182292996</v>
      </c>
      <c r="E73" s="723">
        <v>0</v>
      </c>
      <c r="F73" s="734"/>
      <c r="G73" s="734"/>
      <c r="H73" s="734"/>
      <c r="I73" s="734"/>
      <c r="J73" s="734"/>
      <c r="K73" s="735"/>
      <c r="L73" s="735"/>
      <c r="M73" s="735"/>
      <c r="N73" s="735"/>
      <c r="O73" s="735"/>
      <c r="P73" s="735">
        <f t="shared" si="6"/>
        <v>145182292996</v>
      </c>
      <c r="Q73" s="735"/>
      <c r="R73" s="735"/>
      <c r="S73" s="735"/>
      <c r="T73" s="735"/>
      <c r="U73" s="735"/>
      <c r="V73" s="735"/>
      <c r="W73" s="735"/>
      <c r="X73" s="735"/>
      <c r="Y73" s="735"/>
      <c r="Z73" s="735"/>
      <c r="AA73" s="735"/>
      <c r="AB73" s="735"/>
      <c r="AC73" s="735"/>
      <c r="AD73" s="735"/>
      <c r="AE73" s="735"/>
      <c r="AF73" s="735"/>
      <c r="AG73" s="735"/>
      <c r="AH73" s="735"/>
      <c r="AI73" s="735"/>
      <c r="AJ73" s="735"/>
      <c r="AK73" s="735"/>
      <c r="AL73" s="735"/>
      <c r="AM73" s="735"/>
      <c r="AN73" s="735"/>
      <c r="AO73" s="735"/>
      <c r="AP73" s="735"/>
      <c r="AQ73" s="735"/>
      <c r="AR73" s="735"/>
      <c r="AS73" s="735"/>
      <c r="AT73" s="735"/>
      <c r="AU73" s="735"/>
      <c r="AV73" s="735"/>
      <c r="AW73" s="735"/>
      <c r="AX73" s="735"/>
      <c r="AY73" s="735"/>
      <c r="AZ73" s="735"/>
      <c r="BA73" s="735"/>
      <c r="BB73" s="735"/>
      <c r="BC73" s="735"/>
      <c r="BD73" s="735"/>
      <c r="BE73" s="735"/>
      <c r="BF73" s="735"/>
      <c r="BG73" s="735"/>
      <c r="BH73" s="735"/>
      <c r="BI73" s="735"/>
      <c r="BJ73" s="735"/>
      <c r="BK73" s="735"/>
      <c r="BL73" s="735"/>
      <c r="BM73" s="735"/>
      <c r="BN73" s="735"/>
      <c r="BO73" s="735"/>
      <c r="BP73" s="735"/>
      <c r="BQ73" s="735"/>
      <c r="BR73" s="735"/>
      <c r="BS73" s="735"/>
      <c r="BT73" s="735"/>
      <c r="BU73" s="735"/>
      <c r="BV73" s="735"/>
      <c r="BW73" s="735"/>
      <c r="BX73" s="735"/>
      <c r="BY73" s="735"/>
      <c r="BZ73" s="735"/>
      <c r="CA73" s="735"/>
      <c r="CB73" s="735"/>
      <c r="CC73" s="735"/>
      <c r="CD73" s="735"/>
      <c r="CE73" s="735"/>
      <c r="CF73" s="735"/>
      <c r="CG73" s="735"/>
      <c r="CH73" s="735"/>
      <c r="CI73" s="735"/>
      <c r="CJ73" s="735"/>
      <c r="CK73" s="735"/>
      <c r="CL73" s="735"/>
      <c r="CM73" s="735"/>
      <c r="CN73" s="735"/>
      <c r="CO73" s="735"/>
      <c r="CP73" s="735"/>
      <c r="CQ73" s="735"/>
      <c r="CR73" s="735"/>
      <c r="CS73" s="735"/>
      <c r="CT73" s="736"/>
      <c r="CU73" s="737"/>
      <c r="CV73" s="738"/>
      <c r="CW73" s="738"/>
      <c r="CX73" s="738"/>
      <c r="CY73" s="738"/>
      <c r="CZ73" s="738"/>
      <c r="DA73" s="738"/>
      <c r="DB73" s="738"/>
      <c r="DC73" s="738"/>
      <c r="DD73" s="729">
        <f t="shared" si="3"/>
        <v>145182292996</v>
      </c>
      <c r="DE73" s="730">
        <f t="shared" si="5"/>
        <v>0</v>
      </c>
      <c r="DF73" s="731"/>
      <c r="DR73" s="504"/>
    </row>
    <row r="74" spans="1:122" ht="18" customHeight="1" x14ac:dyDescent="0.55000000000000004">
      <c r="A74" s="399" t="str">
        <f t="shared" si="2"/>
        <v>15</v>
      </c>
      <c r="B74" s="399">
        <v>150040</v>
      </c>
      <c r="C74" s="722" t="s">
        <v>861</v>
      </c>
      <c r="D74" s="723">
        <v>2221206226855</v>
      </c>
      <c r="E74" s="723">
        <v>0</v>
      </c>
      <c r="F74" s="734"/>
      <c r="G74" s="734"/>
      <c r="H74" s="734"/>
      <c r="I74" s="734"/>
      <c r="J74" s="734"/>
      <c r="K74" s="735"/>
      <c r="L74" s="735"/>
      <c r="M74" s="735"/>
      <c r="N74" s="735"/>
      <c r="O74" s="735"/>
      <c r="P74" s="735">
        <f t="shared" si="6"/>
        <v>2221206226855</v>
      </c>
      <c r="Q74" s="735"/>
      <c r="R74" s="735"/>
      <c r="S74" s="735"/>
      <c r="T74" s="735"/>
      <c r="U74" s="735"/>
      <c r="V74" s="735"/>
      <c r="W74" s="735"/>
      <c r="X74" s="735"/>
      <c r="Y74" s="735"/>
      <c r="Z74" s="735"/>
      <c r="AA74" s="735"/>
      <c r="AB74" s="735"/>
      <c r="AC74" s="735"/>
      <c r="AD74" s="735"/>
      <c r="AE74" s="735"/>
      <c r="AF74" s="735"/>
      <c r="AG74" s="735"/>
      <c r="AH74" s="735"/>
      <c r="AI74" s="735"/>
      <c r="AJ74" s="735"/>
      <c r="AK74" s="735"/>
      <c r="AL74" s="735"/>
      <c r="AM74" s="735"/>
      <c r="AN74" s="735"/>
      <c r="AO74" s="735"/>
      <c r="AP74" s="735"/>
      <c r="AQ74" s="735"/>
      <c r="AR74" s="735"/>
      <c r="AS74" s="735"/>
      <c r="AT74" s="735"/>
      <c r="AU74" s="735"/>
      <c r="AV74" s="735"/>
      <c r="AW74" s="735"/>
      <c r="AX74" s="735"/>
      <c r="AY74" s="735"/>
      <c r="AZ74" s="735"/>
      <c r="BA74" s="735"/>
      <c r="BB74" s="735"/>
      <c r="BC74" s="735"/>
      <c r="BD74" s="735"/>
      <c r="BE74" s="735"/>
      <c r="BF74" s="735"/>
      <c r="BG74" s="735"/>
      <c r="BH74" s="735"/>
      <c r="BI74" s="735"/>
      <c r="BJ74" s="735"/>
      <c r="BK74" s="735"/>
      <c r="BL74" s="735"/>
      <c r="BM74" s="735"/>
      <c r="BN74" s="735"/>
      <c r="BO74" s="735"/>
      <c r="BP74" s="735"/>
      <c r="BQ74" s="735"/>
      <c r="BR74" s="735"/>
      <c r="BS74" s="735"/>
      <c r="BT74" s="735"/>
      <c r="BU74" s="735"/>
      <c r="BV74" s="735"/>
      <c r="BW74" s="735"/>
      <c r="BX74" s="735"/>
      <c r="BY74" s="735"/>
      <c r="BZ74" s="735"/>
      <c r="CA74" s="735"/>
      <c r="CB74" s="735"/>
      <c r="CC74" s="735"/>
      <c r="CD74" s="735"/>
      <c r="CE74" s="735"/>
      <c r="CF74" s="735"/>
      <c r="CG74" s="735"/>
      <c r="CH74" s="735"/>
      <c r="CI74" s="735"/>
      <c r="CJ74" s="735"/>
      <c r="CK74" s="735"/>
      <c r="CL74" s="735"/>
      <c r="CM74" s="735"/>
      <c r="CN74" s="735"/>
      <c r="CO74" s="735"/>
      <c r="CP74" s="735"/>
      <c r="CQ74" s="735"/>
      <c r="CR74" s="735"/>
      <c r="CS74" s="735"/>
      <c r="CT74" s="736"/>
      <c r="CU74" s="737"/>
      <c r="CV74" s="738"/>
      <c r="CW74" s="738"/>
      <c r="CX74" s="738"/>
      <c r="CY74" s="738"/>
      <c r="CZ74" s="738"/>
      <c r="DA74" s="738"/>
      <c r="DB74" s="738"/>
      <c r="DC74" s="738"/>
      <c r="DD74" s="729">
        <f t="shared" si="3"/>
        <v>2221206226855</v>
      </c>
      <c r="DE74" s="730">
        <f t="shared" si="5"/>
        <v>0</v>
      </c>
      <c r="DF74" s="731"/>
      <c r="DR74" s="504"/>
    </row>
    <row r="75" spans="1:122" ht="18" customHeight="1" x14ac:dyDescent="0.55000000000000004">
      <c r="A75" s="399" t="str">
        <f>LEFT(B75,2)</f>
        <v>15</v>
      </c>
      <c r="B75" s="399">
        <v>150042</v>
      </c>
      <c r="C75" s="722" t="s">
        <v>862</v>
      </c>
      <c r="D75" s="723">
        <v>0</v>
      </c>
      <c r="E75" s="723">
        <v>0</v>
      </c>
      <c r="F75" s="734"/>
      <c r="G75" s="734"/>
      <c r="H75" s="734"/>
      <c r="I75" s="734"/>
      <c r="J75" s="734"/>
      <c r="K75" s="735"/>
      <c r="L75" s="735"/>
      <c r="M75" s="735"/>
      <c r="N75" s="735"/>
      <c r="O75" s="735"/>
      <c r="P75" s="735">
        <f t="shared" si="6"/>
        <v>0</v>
      </c>
      <c r="Q75" s="735"/>
      <c r="R75" s="735"/>
      <c r="S75" s="735"/>
      <c r="T75" s="735"/>
      <c r="U75" s="735"/>
      <c r="V75" s="735"/>
      <c r="W75" s="735"/>
      <c r="X75" s="735"/>
      <c r="Y75" s="735"/>
      <c r="Z75" s="735"/>
      <c r="AA75" s="735"/>
      <c r="AB75" s="735"/>
      <c r="AC75" s="735"/>
      <c r="AD75" s="735"/>
      <c r="AE75" s="735"/>
      <c r="AF75" s="735"/>
      <c r="AG75" s="735"/>
      <c r="AH75" s="735"/>
      <c r="AI75" s="735"/>
      <c r="AJ75" s="735"/>
      <c r="AK75" s="735"/>
      <c r="AL75" s="735"/>
      <c r="AM75" s="735"/>
      <c r="AN75" s="735"/>
      <c r="AO75" s="735"/>
      <c r="AP75" s="735"/>
      <c r="AQ75" s="735"/>
      <c r="AR75" s="735"/>
      <c r="AS75" s="735"/>
      <c r="AT75" s="735"/>
      <c r="AU75" s="735"/>
      <c r="AV75" s="735"/>
      <c r="AW75" s="735"/>
      <c r="AX75" s="735"/>
      <c r="AY75" s="735"/>
      <c r="AZ75" s="735"/>
      <c r="BA75" s="735"/>
      <c r="BB75" s="735"/>
      <c r="BC75" s="735"/>
      <c r="BD75" s="735"/>
      <c r="BE75" s="735"/>
      <c r="BF75" s="735"/>
      <c r="BG75" s="735"/>
      <c r="BH75" s="735"/>
      <c r="BI75" s="735"/>
      <c r="BJ75" s="735"/>
      <c r="BK75" s="735"/>
      <c r="BL75" s="735"/>
      <c r="BM75" s="735"/>
      <c r="BN75" s="735"/>
      <c r="BO75" s="735"/>
      <c r="BP75" s="735"/>
      <c r="BQ75" s="735"/>
      <c r="BR75" s="735"/>
      <c r="BS75" s="735"/>
      <c r="BT75" s="735"/>
      <c r="BU75" s="735"/>
      <c r="BV75" s="735"/>
      <c r="BW75" s="735"/>
      <c r="BX75" s="735"/>
      <c r="BY75" s="735"/>
      <c r="BZ75" s="735"/>
      <c r="CA75" s="735"/>
      <c r="CB75" s="735"/>
      <c r="CC75" s="735"/>
      <c r="CD75" s="735"/>
      <c r="CE75" s="735"/>
      <c r="CF75" s="735"/>
      <c r="CG75" s="735"/>
      <c r="CH75" s="735"/>
      <c r="CI75" s="735"/>
      <c r="CJ75" s="735"/>
      <c r="CK75" s="735"/>
      <c r="CL75" s="735"/>
      <c r="CM75" s="735"/>
      <c r="CN75" s="735"/>
      <c r="CO75" s="735"/>
      <c r="CP75" s="735"/>
      <c r="CQ75" s="735"/>
      <c r="CR75" s="735"/>
      <c r="CS75" s="735"/>
      <c r="CT75" s="736"/>
      <c r="CU75" s="737"/>
      <c r="CV75" s="738"/>
      <c r="CW75" s="738"/>
      <c r="CX75" s="738"/>
      <c r="CY75" s="738"/>
      <c r="CZ75" s="738"/>
      <c r="DA75" s="738"/>
      <c r="DB75" s="738"/>
      <c r="DC75" s="738"/>
      <c r="DD75" s="729">
        <f t="shared" si="3"/>
        <v>0</v>
      </c>
      <c r="DE75" s="730">
        <f t="shared" si="5"/>
        <v>0</v>
      </c>
      <c r="DF75" s="731"/>
      <c r="DR75" s="504"/>
    </row>
    <row r="76" spans="1:122" ht="18" customHeight="1" x14ac:dyDescent="0.55000000000000004">
      <c r="A76" s="399" t="str">
        <f t="shared" si="2"/>
        <v>15</v>
      </c>
      <c r="B76" s="399">
        <v>150045</v>
      </c>
      <c r="C76" s="722" t="s">
        <v>863</v>
      </c>
      <c r="D76" s="723">
        <v>59427587081</v>
      </c>
      <c r="E76" s="723">
        <v>0</v>
      </c>
      <c r="F76" s="734"/>
      <c r="G76" s="734"/>
      <c r="H76" s="734"/>
      <c r="I76" s="734"/>
      <c r="J76" s="734"/>
      <c r="K76" s="735"/>
      <c r="L76" s="735"/>
      <c r="M76" s="735"/>
      <c r="N76" s="735"/>
      <c r="O76" s="735"/>
      <c r="P76" s="735">
        <f t="shared" si="6"/>
        <v>59427587081</v>
      </c>
      <c r="Q76" s="735"/>
      <c r="R76" s="735"/>
      <c r="S76" s="735"/>
      <c r="T76" s="735"/>
      <c r="U76" s="735"/>
      <c r="V76" s="735"/>
      <c r="W76" s="735"/>
      <c r="X76" s="735"/>
      <c r="Y76" s="735"/>
      <c r="Z76" s="735"/>
      <c r="AA76" s="735"/>
      <c r="AB76" s="735"/>
      <c r="AC76" s="735"/>
      <c r="AD76" s="735"/>
      <c r="AE76" s="735"/>
      <c r="AF76" s="735"/>
      <c r="AG76" s="735"/>
      <c r="AH76" s="735"/>
      <c r="AI76" s="735"/>
      <c r="AJ76" s="735"/>
      <c r="AK76" s="735"/>
      <c r="AL76" s="735"/>
      <c r="AM76" s="735"/>
      <c r="AN76" s="735"/>
      <c r="AO76" s="735"/>
      <c r="AP76" s="735"/>
      <c r="AQ76" s="735"/>
      <c r="AR76" s="735"/>
      <c r="AS76" s="735"/>
      <c r="AT76" s="735"/>
      <c r="AU76" s="735"/>
      <c r="AV76" s="735"/>
      <c r="AW76" s="735"/>
      <c r="AX76" s="735"/>
      <c r="AY76" s="735"/>
      <c r="AZ76" s="735"/>
      <c r="BA76" s="735"/>
      <c r="BB76" s="735"/>
      <c r="BC76" s="735"/>
      <c r="BD76" s="735"/>
      <c r="BE76" s="735"/>
      <c r="BF76" s="735"/>
      <c r="BG76" s="735"/>
      <c r="BH76" s="735"/>
      <c r="BI76" s="735"/>
      <c r="BJ76" s="735"/>
      <c r="BK76" s="735"/>
      <c r="BL76" s="735"/>
      <c r="BM76" s="735"/>
      <c r="BN76" s="735"/>
      <c r="BO76" s="735"/>
      <c r="BP76" s="735"/>
      <c r="BQ76" s="735"/>
      <c r="BR76" s="735"/>
      <c r="BS76" s="735"/>
      <c r="BT76" s="735"/>
      <c r="BU76" s="735"/>
      <c r="BV76" s="735"/>
      <c r="BW76" s="735"/>
      <c r="BX76" s="735"/>
      <c r="BY76" s="735"/>
      <c r="BZ76" s="735"/>
      <c r="CA76" s="735"/>
      <c r="CB76" s="735"/>
      <c r="CC76" s="735"/>
      <c r="CD76" s="735"/>
      <c r="CE76" s="735"/>
      <c r="CF76" s="735"/>
      <c r="CG76" s="735"/>
      <c r="CH76" s="735"/>
      <c r="CI76" s="735"/>
      <c r="CJ76" s="735"/>
      <c r="CK76" s="735"/>
      <c r="CL76" s="735"/>
      <c r="CM76" s="735"/>
      <c r="CN76" s="735"/>
      <c r="CO76" s="735"/>
      <c r="CP76" s="735"/>
      <c r="CQ76" s="735"/>
      <c r="CR76" s="735"/>
      <c r="CS76" s="735"/>
      <c r="CT76" s="736"/>
      <c r="CU76" s="737"/>
      <c r="CV76" s="738"/>
      <c r="CW76" s="738"/>
      <c r="CX76" s="738"/>
      <c r="CY76" s="738"/>
      <c r="CZ76" s="738"/>
      <c r="DA76" s="738"/>
      <c r="DB76" s="738"/>
      <c r="DC76" s="738"/>
      <c r="DD76" s="729">
        <f t="shared" si="3"/>
        <v>59427587081</v>
      </c>
      <c r="DE76" s="730">
        <f t="shared" si="5"/>
        <v>0</v>
      </c>
      <c r="DF76" s="731"/>
      <c r="DR76" s="504"/>
    </row>
    <row r="77" spans="1:122" ht="18" customHeight="1" x14ac:dyDescent="0.55000000000000004">
      <c r="A77" s="399" t="str">
        <f t="shared" si="2"/>
        <v>15</v>
      </c>
      <c r="B77" s="399">
        <v>150050</v>
      </c>
      <c r="C77" s="722" t="s">
        <v>1169</v>
      </c>
      <c r="D77" s="723">
        <v>859496839</v>
      </c>
      <c r="E77" s="723">
        <v>0</v>
      </c>
      <c r="F77" s="734"/>
      <c r="G77" s="734"/>
      <c r="H77" s="734"/>
      <c r="I77" s="734"/>
      <c r="J77" s="734"/>
      <c r="K77" s="735"/>
      <c r="L77" s="735"/>
      <c r="M77" s="735"/>
      <c r="N77" s="735"/>
      <c r="O77" s="735"/>
      <c r="P77" s="735"/>
      <c r="Q77" s="735"/>
      <c r="R77" s="735">
        <f>$D77-$E77</f>
        <v>859496839</v>
      </c>
      <c r="S77" s="735"/>
      <c r="T77" s="735"/>
      <c r="U77" s="735"/>
      <c r="V77" s="735"/>
      <c r="W77" s="735"/>
      <c r="X77" s="735"/>
      <c r="Y77" s="735"/>
      <c r="Z77" s="735"/>
      <c r="AA77" s="735"/>
      <c r="AB77" s="735"/>
      <c r="AC77" s="735"/>
      <c r="AD77" s="735"/>
      <c r="AE77" s="735"/>
      <c r="AF77" s="735"/>
      <c r="AG77" s="735"/>
      <c r="AH77" s="735"/>
      <c r="AI77" s="735"/>
      <c r="AJ77" s="735"/>
      <c r="AK77" s="735"/>
      <c r="AL77" s="735"/>
      <c r="AM77" s="735"/>
      <c r="AN77" s="735"/>
      <c r="AO77" s="735"/>
      <c r="AP77" s="735"/>
      <c r="AQ77" s="735"/>
      <c r="AR77" s="735"/>
      <c r="AS77" s="735"/>
      <c r="AT77" s="735"/>
      <c r="AU77" s="735"/>
      <c r="AV77" s="735"/>
      <c r="AW77" s="735"/>
      <c r="AX77" s="735"/>
      <c r="AY77" s="735"/>
      <c r="AZ77" s="735"/>
      <c r="BA77" s="735"/>
      <c r="BB77" s="735"/>
      <c r="BC77" s="735"/>
      <c r="BD77" s="735"/>
      <c r="BE77" s="735"/>
      <c r="BF77" s="735"/>
      <c r="BG77" s="735"/>
      <c r="BH77" s="735"/>
      <c r="BI77" s="735"/>
      <c r="BJ77" s="735"/>
      <c r="BK77" s="735"/>
      <c r="BL77" s="735"/>
      <c r="BM77" s="735"/>
      <c r="BN77" s="735"/>
      <c r="BO77" s="735"/>
      <c r="BP77" s="735"/>
      <c r="BQ77" s="735"/>
      <c r="BR77" s="735"/>
      <c r="BS77" s="735"/>
      <c r="BT77" s="735"/>
      <c r="BU77" s="735"/>
      <c r="BV77" s="735"/>
      <c r="BW77" s="735"/>
      <c r="BX77" s="735"/>
      <c r="BY77" s="735"/>
      <c r="BZ77" s="735"/>
      <c r="CA77" s="735"/>
      <c r="CB77" s="735"/>
      <c r="CC77" s="735"/>
      <c r="CD77" s="735"/>
      <c r="CE77" s="735"/>
      <c r="CF77" s="735"/>
      <c r="CG77" s="735"/>
      <c r="CH77" s="735"/>
      <c r="CI77" s="735"/>
      <c r="CJ77" s="735"/>
      <c r="CK77" s="735"/>
      <c r="CL77" s="735"/>
      <c r="CM77" s="735"/>
      <c r="CN77" s="735"/>
      <c r="CO77" s="735"/>
      <c r="CP77" s="735"/>
      <c r="CQ77" s="735"/>
      <c r="CR77" s="735"/>
      <c r="CS77" s="735"/>
      <c r="CT77" s="736"/>
      <c r="CU77" s="737"/>
      <c r="CV77" s="738"/>
      <c r="CW77" s="738"/>
      <c r="CX77" s="738"/>
      <c r="CY77" s="738"/>
      <c r="CZ77" s="738"/>
      <c r="DA77" s="738"/>
      <c r="DB77" s="738"/>
      <c r="DC77" s="738"/>
      <c r="DD77" s="729">
        <f t="shared" si="3"/>
        <v>859496839</v>
      </c>
      <c r="DE77" s="730">
        <f t="shared" si="5"/>
        <v>0</v>
      </c>
      <c r="DF77" s="731"/>
      <c r="DR77" s="504"/>
    </row>
    <row r="78" spans="1:122" ht="18" customHeight="1" x14ac:dyDescent="0.55000000000000004">
      <c r="A78" s="399" t="str">
        <f t="shared" si="2"/>
        <v>15</v>
      </c>
      <c r="B78" s="399">
        <v>150060</v>
      </c>
      <c r="C78" s="722" t="s">
        <v>865</v>
      </c>
      <c r="D78" s="723">
        <v>1809334887</v>
      </c>
      <c r="E78" s="723">
        <v>0</v>
      </c>
      <c r="F78" s="734"/>
      <c r="G78" s="734"/>
      <c r="H78" s="734"/>
      <c r="I78" s="734"/>
      <c r="J78" s="734"/>
      <c r="K78" s="735"/>
      <c r="L78" s="735"/>
      <c r="M78" s="735"/>
      <c r="N78" s="735"/>
      <c r="O78" s="735"/>
      <c r="P78" s="735"/>
      <c r="Q78" s="735"/>
      <c r="R78" s="735">
        <f>$D78-$E78-X78</f>
        <v>1809334887</v>
      </c>
      <c r="S78" s="735"/>
      <c r="T78" s="735"/>
      <c r="U78" s="735"/>
      <c r="V78" s="735"/>
      <c r="W78" s="735"/>
      <c r="X78" s="735"/>
      <c r="Y78" s="735"/>
      <c r="Z78" s="735"/>
      <c r="AA78" s="735"/>
      <c r="AB78" s="735"/>
      <c r="AC78" s="735"/>
      <c r="AD78" s="735"/>
      <c r="AE78" s="735"/>
      <c r="AF78" s="735"/>
      <c r="AG78" s="735"/>
      <c r="AH78" s="735"/>
      <c r="AI78" s="735"/>
      <c r="AJ78" s="735"/>
      <c r="AK78" s="735"/>
      <c r="AL78" s="735"/>
      <c r="AM78" s="735"/>
      <c r="AN78" s="735"/>
      <c r="AO78" s="735"/>
      <c r="AP78" s="735"/>
      <c r="AQ78" s="735"/>
      <c r="AR78" s="735"/>
      <c r="AS78" s="735"/>
      <c r="AT78" s="735"/>
      <c r="AU78" s="735"/>
      <c r="AV78" s="735"/>
      <c r="AW78" s="735"/>
      <c r="AX78" s="735"/>
      <c r="AY78" s="735"/>
      <c r="AZ78" s="735"/>
      <c r="BA78" s="735"/>
      <c r="BB78" s="735"/>
      <c r="BC78" s="735"/>
      <c r="BD78" s="735"/>
      <c r="BE78" s="735"/>
      <c r="BF78" s="735"/>
      <c r="BG78" s="735"/>
      <c r="BH78" s="735"/>
      <c r="BI78" s="735"/>
      <c r="BJ78" s="735"/>
      <c r="BK78" s="735"/>
      <c r="BL78" s="735"/>
      <c r="BM78" s="735"/>
      <c r="BN78" s="735"/>
      <c r="BO78" s="735"/>
      <c r="BP78" s="735"/>
      <c r="BQ78" s="735"/>
      <c r="BR78" s="735"/>
      <c r="BS78" s="735"/>
      <c r="BT78" s="735"/>
      <c r="BU78" s="735"/>
      <c r="BV78" s="735"/>
      <c r="BW78" s="735"/>
      <c r="BX78" s="735"/>
      <c r="BY78" s="735"/>
      <c r="BZ78" s="735"/>
      <c r="CA78" s="735"/>
      <c r="CB78" s="735"/>
      <c r="CC78" s="735"/>
      <c r="CD78" s="735"/>
      <c r="CE78" s="735"/>
      <c r="CF78" s="735"/>
      <c r="CG78" s="735"/>
      <c r="CH78" s="735"/>
      <c r="CI78" s="735"/>
      <c r="CJ78" s="735"/>
      <c r="CK78" s="735"/>
      <c r="CL78" s="735"/>
      <c r="CM78" s="735"/>
      <c r="CN78" s="735"/>
      <c r="CO78" s="735"/>
      <c r="CP78" s="735"/>
      <c r="CQ78" s="735"/>
      <c r="CR78" s="735"/>
      <c r="CS78" s="735"/>
      <c r="CT78" s="736"/>
      <c r="CU78" s="737"/>
      <c r="CV78" s="738"/>
      <c r="CW78" s="738"/>
      <c r="CX78" s="738"/>
      <c r="CY78" s="738"/>
      <c r="CZ78" s="738"/>
      <c r="DA78" s="738"/>
      <c r="DB78" s="738"/>
      <c r="DC78" s="738"/>
      <c r="DD78" s="729">
        <f t="shared" si="3"/>
        <v>1809334887</v>
      </c>
      <c r="DE78" s="730">
        <f t="shared" si="5"/>
        <v>0</v>
      </c>
      <c r="DF78" s="731"/>
      <c r="DR78" s="504"/>
    </row>
    <row r="79" spans="1:122" ht="18" customHeight="1" x14ac:dyDescent="0.55000000000000004">
      <c r="A79" s="399" t="str">
        <f t="shared" si="2"/>
        <v>15</v>
      </c>
      <c r="B79" s="399">
        <v>150061</v>
      </c>
      <c r="C79" s="722" t="s">
        <v>866</v>
      </c>
      <c r="D79" s="740">
        <v>0</v>
      </c>
      <c r="E79" s="740">
        <v>0</v>
      </c>
      <c r="F79" s="734"/>
      <c r="G79" s="734"/>
      <c r="H79" s="734"/>
      <c r="I79" s="734"/>
      <c r="J79" s="734"/>
      <c r="K79" s="735"/>
      <c r="L79" s="735"/>
      <c r="M79" s="735"/>
      <c r="N79" s="735"/>
      <c r="O79" s="735"/>
      <c r="P79" s="735"/>
      <c r="Q79" s="735"/>
      <c r="R79" s="735">
        <f>$D79-$E79</f>
        <v>0</v>
      </c>
      <c r="S79" s="752"/>
      <c r="T79" s="735"/>
      <c r="U79" s="735"/>
      <c r="V79" s="735"/>
      <c r="W79" s="735"/>
      <c r="X79" s="735"/>
      <c r="Y79" s="735"/>
      <c r="Z79" s="735"/>
      <c r="AA79" s="735"/>
      <c r="AB79" s="735"/>
      <c r="AC79" s="735"/>
      <c r="AD79" s="735"/>
      <c r="AE79" s="735"/>
      <c r="AF79" s="735"/>
      <c r="AG79" s="735"/>
      <c r="AH79" s="735"/>
      <c r="AI79" s="735"/>
      <c r="AJ79" s="735"/>
      <c r="AK79" s="735"/>
      <c r="AL79" s="735"/>
      <c r="AM79" s="735"/>
      <c r="AN79" s="735"/>
      <c r="AO79" s="735"/>
      <c r="AP79" s="735"/>
      <c r="AQ79" s="735"/>
      <c r="AR79" s="735"/>
      <c r="AS79" s="735"/>
      <c r="AT79" s="735"/>
      <c r="AU79" s="735"/>
      <c r="AV79" s="735"/>
      <c r="AW79" s="735"/>
      <c r="AX79" s="735"/>
      <c r="AY79" s="735"/>
      <c r="AZ79" s="735"/>
      <c r="BA79" s="735"/>
      <c r="BB79" s="735"/>
      <c r="BC79" s="735"/>
      <c r="BD79" s="735"/>
      <c r="BE79" s="735"/>
      <c r="BF79" s="735"/>
      <c r="BG79" s="735"/>
      <c r="BH79" s="735"/>
      <c r="BI79" s="735"/>
      <c r="BJ79" s="735"/>
      <c r="BK79" s="735"/>
      <c r="BL79" s="735"/>
      <c r="BM79" s="735"/>
      <c r="BN79" s="735"/>
      <c r="BO79" s="735"/>
      <c r="BP79" s="735"/>
      <c r="BQ79" s="735"/>
      <c r="BR79" s="735"/>
      <c r="BS79" s="735"/>
      <c r="BT79" s="735"/>
      <c r="BU79" s="735"/>
      <c r="BV79" s="735"/>
      <c r="BW79" s="735"/>
      <c r="BX79" s="735"/>
      <c r="BY79" s="735"/>
      <c r="BZ79" s="735"/>
      <c r="CA79" s="735"/>
      <c r="CB79" s="735"/>
      <c r="CC79" s="735"/>
      <c r="CD79" s="735"/>
      <c r="CE79" s="735"/>
      <c r="CF79" s="735"/>
      <c r="CG79" s="735"/>
      <c r="CH79" s="735"/>
      <c r="CI79" s="735"/>
      <c r="CJ79" s="735"/>
      <c r="CK79" s="735"/>
      <c r="CL79" s="735"/>
      <c r="CM79" s="735"/>
      <c r="CN79" s="735"/>
      <c r="CO79" s="735"/>
      <c r="CP79" s="735"/>
      <c r="CQ79" s="735"/>
      <c r="CR79" s="735"/>
      <c r="CS79" s="735"/>
      <c r="CT79" s="736"/>
      <c r="CU79" s="737"/>
      <c r="CV79" s="738"/>
      <c r="CW79" s="738"/>
      <c r="CX79" s="738"/>
      <c r="CY79" s="738"/>
      <c r="CZ79" s="738"/>
      <c r="DA79" s="738"/>
      <c r="DB79" s="738"/>
      <c r="DC79" s="738"/>
      <c r="DD79" s="729">
        <f t="shared" si="3"/>
        <v>0</v>
      </c>
      <c r="DE79" s="730">
        <f t="shared" si="5"/>
        <v>0</v>
      </c>
      <c r="DF79" s="731"/>
      <c r="DR79" s="504"/>
    </row>
    <row r="80" spans="1:122" ht="18" customHeight="1" x14ac:dyDescent="0.55000000000000004">
      <c r="A80" s="399" t="str">
        <f t="shared" ref="A80:A145" si="7">LEFT(B80,2)</f>
        <v>15</v>
      </c>
      <c r="B80" s="399">
        <v>150065</v>
      </c>
      <c r="C80" s="722" t="s">
        <v>867</v>
      </c>
      <c r="D80" s="740">
        <v>0</v>
      </c>
      <c r="E80" s="740">
        <v>0</v>
      </c>
      <c r="F80" s="734"/>
      <c r="G80" s="734"/>
      <c r="H80" s="734"/>
      <c r="I80" s="734"/>
      <c r="J80" s="734"/>
      <c r="K80" s="735"/>
      <c r="L80" s="735"/>
      <c r="M80" s="735"/>
      <c r="N80" s="735"/>
      <c r="O80" s="735"/>
      <c r="P80" s="735"/>
      <c r="Q80" s="735"/>
      <c r="R80" s="735">
        <f>$D80-$E80</f>
        <v>0</v>
      </c>
      <c r="S80" s="735"/>
      <c r="T80" s="735"/>
      <c r="U80" s="735"/>
      <c r="V80" s="735"/>
      <c r="W80" s="735"/>
      <c r="X80" s="735"/>
      <c r="Y80" s="735"/>
      <c r="Z80" s="735"/>
      <c r="AA80" s="735"/>
      <c r="AB80" s="735"/>
      <c r="AC80" s="735"/>
      <c r="AD80" s="735"/>
      <c r="AE80" s="735"/>
      <c r="AF80" s="735"/>
      <c r="AG80" s="735"/>
      <c r="AH80" s="735"/>
      <c r="AI80" s="735"/>
      <c r="AJ80" s="735"/>
      <c r="AK80" s="735"/>
      <c r="AL80" s="735"/>
      <c r="AM80" s="735"/>
      <c r="AN80" s="735"/>
      <c r="AO80" s="735"/>
      <c r="AP80" s="735"/>
      <c r="AQ80" s="735"/>
      <c r="AR80" s="735"/>
      <c r="AS80" s="735"/>
      <c r="AT80" s="735"/>
      <c r="AU80" s="735"/>
      <c r="AV80" s="735"/>
      <c r="AW80" s="735"/>
      <c r="AX80" s="735"/>
      <c r="AY80" s="735"/>
      <c r="AZ80" s="735"/>
      <c r="BA80" s="735"/>
      <c r="BB80" s="735"/>
      <c r="BC80" s="735"/>
      <c r="BD80" s="735"/>
      <c r="BE80" s="735"/>
      <c r="BF80" s="735"/>
      <c r="BG80" s="735"/>
      <c r="BH80" s="735"/>
      <c r="BI80" s="735"/>
      <c r="BJ80" s="735"/>
      <c r="BK80" s="735"/>
      <c r="BL80" s="735"/>
      <c r="BM80" s="735"/>
      <c r="BN80" s="735"/>
      <c r="BO80" s="735"/>
      <c r="BP80" s="735"/>
      <c r="BQ80" s="735"/>
      <c r="BR80" s="735"/>
      <c r="BS80" s="735"/>
      <c r="BT80" s="735"/>
      <c r="BU80" s="735"/>
      <c r="BV80" s="735"/>
      <c r="BW80" s="735"/>
      <c r="BX80" s="735"/>
      <c r="BY80" s="735"/>
      <c r="BZ80" s="735"/>
      <c r="CA80" s="735"/>
      <c r="CB80" s="735"/>
      <c r="CC80" s="735"/>
      <c r="CD80" s="735"/>
      <c r="CE80" s="735"/>
      <c r="CF80" s="735"/>
      <c r="CG80" s="735"/>
      <c r="CH80" s="735"/>
      <c r="CI80" s="735"/>
      <c r="CJ80" s="735"/>
      <c r="CK80" s="735"/>
      <c r="CL80" s="735"/>
      <c r="CM80" s="735"/>
      <c r="CN80" s="735"/>
      <c r="CO80" s="735"/>
      <c r="CP80" s="735"/>
      <c r="CQ80" s="735"/>
      <c r="CR80" s="735"/>
      <c r="CS80" s="735"/>
      <c r="CT80" s="736"/>
      <c r="CU80" s="737"/>
      <c r="CV80" s="738"/>
      <c r="CW80" s="738"/>
      <c r="CX80" s="738"/>
      <c r="CY80" s="738"/>
      <c r="CZ80" s="738"/>
      <c r="DA80" s="738"/>
      <c r="DB80" s="738"/>
      <c r="DC80" s="738"/>
      <c r="DD80" s="729">
        <f t="shared" si="3"/>
        <v>0</v>
      </c>
      <c r="DE80" s="730">
        <f t="shared" si="5"/>
        <v>0</v>
      </c>
      <c r="DF80" s="731"/>
      <c r="DR80" s="504"/>
    </row>
    <row r="81" spans="1:122" ht="18" customHeight="1" x14ac:dyDescent="0.55000000000000004">
      <c r="A81" s="399" t="str">
        <f t="shared" si="7"/>
        <v>15</v>
      </c>
      <c r="B81" s="399">
        <v>150070</v>
      </c>
      <c r="C81" s="722" t="s">
        <v>868</v>
      </c>
      <c r="D81" s="723">
        <v>2876402253</v>
      </c>
      <c r="E81" s="723">
        <v>0</v>
      </c>
      <c r="F81" s="734"/>
      <c r="G81" s="734"/>
      <c r="H81" s="734"/>
      <c r="I81" s="734"/>
      <c r="J81" s="734"/>
      <c r="K81" s="735"/>
      <c r="L81" s="735"/>
      <c r="M81" s="735"/>
      <c r="N81" s="735"/>
      <c r="O81" s="735"/>
      <c r="P81" s="735">
        <f>$D81-$E81</f>
        <v>2876402253</v>
      </c>
      <c r="Q81" s="735"/>
      <c r="R81" s="735"/>
      <c r="S81" s="735"/>
      <c r="T81" s="735"/>
      <c r="U81" s="735"/>
      <c r="V81" s="735"/>
      <c r="W81" s="735"/>
      <c r="X81" s="735"/>
      <c r="Y81" s="735"/>
      <c r="Z81" s="735"/>
      <c r="AA81" s="735"/>
      <c r="AB81" s="735"/>
      <c r="AC81" s="735"/>
      <c r="AD81" s="735"/>
      <c r="AE81" s="735"/>
      <c r="AF81" s="735"/>
      <c r="AG81" s="735"/>
      <c r="AH81" s="735"/>
      <c r="AI81" s="735"/>
      <c r="AJ81" s="735"/>
      <c r="AK81" s="735"/>
      <c r="AL81" s="735"/>
      <c r="AM81" s="735"/>
      <c r="AN81" s="735"/>
      <c r="AO81" s="735"/>
      <c r="AP81" s="735"/>
      <c r="AQ81" s="735"/>
      <c r="AR81" s="735"/>
      <c r="AS81" s="735"/>
      <c r="AT81" s="735"/>
      <c r="AU81" s="735"/>
      <c r="AV81" s="735"/>
      <c r="AW81" s="735"/>
      <c r="AX81" s="735"/>
      <c r="AY81" s="735"/>
      <c r="AZ81" s="735"/>
      <c r="BA81" s="735"/>
      <c r="BB81" s="735"/>
      <c r="BC81" s="735"/>
      <c r="BD81" s="735"/>
      <c r="BE81" s="735"/>
      <c r="BF81" s="735"/>
      <c r="BG81" s="735"/>
      <c r="BH81" s="735"/>
      <c r="BI81" s="735"/>
      <c r="BJ81" s="735"/>
      <c r="BK81" s="735"/>
      <c r="BL81" s="735"/>
      <c r="BM81" s="735"/>
      <c r="BN81" s="735"/>
      <c r="BO81" s="735"/>
      <c r="BP81" s="735"/>
      <c r="BQ81" s="735"/>
      <c r="BR81" s="735"/>
      <c r="BS81" s="735"/>
      <c r="BT81" s="735"/>
      <c r="BU81" s="735"/>
      <c r="BV81" s="735"/>
      <c r="BW81" s="735"/>
      <c r="BX81" s="735"/>
      <c r="BY81" s="735"/>
      <c r="BZ81" s="735"/>
      <c r="CA81" s="735"/>
      <c r="CB81" s="735"/>
      <c r="CC81" s="735"/>
      <c r="CD81" s="735"/>
      <c r="CE81" s="735"/>
      <c r="CF81" s="735"/>
      <c r="CG81" s="735"/>
      <c r="CH81" s="735"/>
      <c r="CI81" s="735"/>
      <c r="CJ81" s="735"/>
      <c r="CK81" s="735"/>
      <c r="CL81" s="735"/>
      <c r="CM81" s="735"/>
      <c r="CN81" s="735"/>
      <c r="CO81" s="735"/>
      <c r="CP81" s="735"/>
      <c r="CQ81" s="735"/>
      <c r="CR81" s="735"/>
      <c r="CS81" s="735"/>
      <c r="CT81" s="736"/>
      <c r="CU81" s="737"/>
      <c r="CV81" s="738"/>
      <c r="CW81" s="738"/>
      <c r="CX81" s="738"/>
      <c r="CY81" s="738"/>
      <c r="CZ81" s="738"/>
      <c r="DA81" s="738"/>
      <c r="DB81" s="738"/>
      <c r="DC81" s="738"/>
      <c r="DD81" s="729">
        <f t="shared" si="3"/>
        <v>2876402253</v>
      </c>
      <c r="DE81" s="730">
        <f t="shared" si="5"/>
        <v>0</v>
      </c>
      <c r="DF81" s="731"/>
      <c r="DR81" s="504"/>
    </row>
    <row r="82" spans="1:122" ht="18" customHeight="1" x14ac:dyDescent="0.55000000000000004">
      <c r="A82" s="399" t="str">
        <f t="shared" si="7"/>
        <v>15</v>
      </c>
      <c r="B82" s="399">
        <v>150080</v>
      </c>
      <c r="C82" s="722" t="s">
        <v>869</v>
      </c>
      <c r="D82" s="740">
        <v>0</v>
      </c>
      <c r="E82" s="740">
        <v>0</v>
      </c>
      <c r="F82" s="734"/>
      <c r="G82" s="734"/>
      <c r="H82" s="734"/>
      <c r="I82" s="734"/>
      <c r="J82" s="734"/>
      <c r="K82" s="735"/>
      <c r="L82" s="735"/>
      <c r="M82" s="735"/>
      <c r="N82" s="735"/>
      <c r="O82" s="735"/>
      <c r="P82" s="735">
        <f>$D82-$E82</f>
        <v>0</v>
      </c>
      <c r="Q82" s="735"/>
      <c r="R82" s="735"/>
      <c r="S82" s="735"/>
      <c r="T82" s="735"/>
      <c r="U82" s="735"/>
      <c r="V82" s="735"/>
      <c r="W82" s="735"/>
      <c r="X82" s="735"/>
      <c r="Y82" s="735"/>
      <c r="Z82" s="735"/>
      <c r="AA82" s="735"/>
      <c r="AB82" s="735"/>
      <c r="AC82" s="735"/>
      <c r="AD82" s="735"/>
      <c r="AE82" s="735"/>
      <c r="AF82" s="735"/>
      <c r="AG82" s="735"/>
      <c r="AH82" s="735"/>
      <c r="AI82" s="735"/>
      <c r="AJ82" s="735"/>
      <c r="AK82" s="735"/>
      <c r="AL82" s="735"/>
      <c r="AM82" s="735"/>
      <c r="AN82" s="735"/>
      <c r="AO82" s="735"/>
      <c r="AP82" s="735"/>
      <c r="AQ82" s="735"/>
      <c r="AR82" s="735"/>
      <c r="AS82" s="735"/>
      <c r="AT82" s="735"/>
      <c r="AU82" s="735"/>
      <c r="AV82" s="735"/>
      <c r="AW82" s="735"/>
      <c r="AX82" s="735"/>
      <c r="AY82" s="735"/>
      <c r="AZ82" s="735"/>
      <c r="BA82" s="735"/>
      <c r="BB82" s="735"/>
      <c r="BC82" s="735"/>
      <c r="BD82" s="735"/>
      <c r="BE82" s="735"/>
      <c r="BF82" s="735"/>
      <c r="BG82" s="735"/>
      <c r="BH82" s="735"/>
      <c r="BI82" s="735"/>
      <c r="BJ82" s="735"/>
      <c r="BK82" s="735"/>
      <c r="BL82" s="735"/>
      <c r="BM82" s="735"/>
      <c r="BN82" s="735"/>
      <c r="BO82" s="735"/>
      <c r="BP82" s="735"/>
      <c r="BQ82" s="735"/>
      <c r="BR82" s="735"/>
      <c r="BS82" s="735"/>
      <c r="BT82" s="735"/>
      <c r="BU82" s="735"/>
      <c r="BV82" s="735"/>
      <c r="BW82" s="735"/>
      <c r="BX82" s="735"/>
      <c r="BY82" s="735"/>
      <c r="BZ82" s="735"/>
      <c r="CA82" s="735"/>
      <c r="CB82" s="735"/>
      <c r="CC82" s="735"/>
      <c r="CD82" s="735"/>
      <c r="CE82" s="735"/>
      <c r="CF82" s="735"/>
      <c r="CG82" s="735"/>
      <c r="CH82" s="735"/>
      <c r="CI82" s="735"/>
      <c r="CJ82" s="735"/>
      <c r="CK82" s="735"/>
      <c r="CL82" s="735"/>
      <c r="CM82" s="735"/>
      <c r="CN82" s="735"/>
      <c r="CO82" s="735"/>
      <c r="CP82" s="735"/>
      <c r="CQ82" s="735"/>
      <c r="CR82" s="735"/>
      <c r="CS82" s="735"/>
      <c r="CT82" s="736"/>
      <c r="CU82" s="737"/>
      <c r="CV82" s="738"/>
      <c r="CW82" s="738"/>
      <c r="CX82" s="738"/>
      <c r="CY82" s="738"/>
      <c r="CZ82" s="738"/>
      <c r="DA82" s="738"/>
      <c r="DB82" s="738"/>
      <c r="DC82" s="738"/>
      <c r="DD82" s="729">
        <f t="shared" si="3"/>
        <v>0</v>
      </c>
      <c r="DE82" s="730">
        <f t="shared" si="5"/>
        <v>0</v>
      </c>
      <c r="DF82" s="731"/>
      <c r="DR82" s="504"/>
    </row>
    <row r="83" spans="1:122" ht="18" customHeight="1" x14ac:dyDescent="0.55000000000000004">
      <c r="A83" s="399" t="str">
        <f t="shared" si="7"/>
        <v>15</v>
      </c>
      <c r="B83" s="399">
        <v>150099</v>
      </c>
      <c r="C83" s="722" t="s">
        <v>725</v>
      </c>
      <c r="D83" s="740">
        <v>0</v>
      </c>
      <c r="E83" s="740">
        <v>0</v>
      </c>
      <c r="F83" s="734"/>
      <c r="G83" s="734"/>
      <c r="H83" s="734"/>
      <c r="I83" s="734"/>
      <c r="J83" s="734"/>
      <c r="K83" s="735"/>
      <c r="L83" s="735"/>
      <c r="M83" s="735"/>
      <c r="N83" s="735"/>
      <c r="O83" s="735"/>
      <c r="P83" s="735">
        <f>$D83-$E83</f>
        <v>0</v>
      </c>
      <c r="Q83" s="735"/>
      <c r="R83" s="735"/>
      <c r="S83" s="735"/>
      <c r="T83" s="735"/>
      <c r="U83" s="735"/>
      <c r="V83" s="735"/>
      <c r="W83" s="735"/>
      <c r="X83" s="735"/>
      <c r="Y83" s="735"/>
      <c r="Z83" s="735"/>
      <c r="AA83" s="735"/>
      <c r="AB83" s="735"/>
      <c r="AC83" s="735"/>
      <c r="AD83" s="735"/>
      <c r="AE83" s="735"/>
      <c r="AF83" s="735"/>
      <c r="AG83" s="735"/>
      <c r="AH83" s="735"/>
      <c r="AI83" s="735"/>
      <c r="AJ83" s="735"/>
      <c r="AK83" s="735"/>
      <c r="AL83" s="735"/>
      <c r="AM83" s="735"/>
      <c r="AN83" s="735"/>
      <c r="AO83" s="735"/>
      <c r="AP83" s="735"/>
      <c r="AQ83" s="735"/>
      <c r="AR83" s="735"/>
      <c r="AS83" s="735"/>
      <c r="AT83" s="735"/>
      <c r="AU83" s="735"/>
      <c r="AV83" s="735"/>
      <c r="AW83" s="735"/>
      <c r="AX83" s="735"/>
      <c r="AY83" s="735"/>
      <c r="AZ83" s="735"/>
      <c r="BA83" s="735"/>
      <c r="BB83" s="735"/>
      <c r="BC83" s="735"/>
      <c r="BD83" s="735"/>
      <c r="BE83" s="735"/>
      <c r="BF83" s="735"/>
      <c r="BG83" s="735"/>
      <c r="BH83" s="735"/>
      <c r="BI83" s="735"/>
      <c r="BJ83" s="735"/>
      <c r="BK83" s="735"/>
      <c r="BL83" s="735"/>
      <c r="BM83" s="735"/>
      <c r="BN83" s="735"/>
      <c r="BO83" s="735"/>
      <c r="BP83" s="735"/>
      <c r="BQ83" s="735"/>
      <c r="BR83" s="735"/>
      <c r="BS83" s="735"/>
      <c r="BT83" s="735"/>
      <c r="BU83" s="735"/>
      <c r="BV83" s="735"/>
      <c r="BW83" s="735"/>
      <c r="BX83" s="735"/>
      <c r="BY83" s="735"/>
      <c r="BZ83" s="735"/>
      <c r="CA83" s="735"/>
      <c r="CB83" s="735"/>
      <c r="CC83" s="735"/>
      <c r="CD83" s="735"/>
      <c r="CE83" s="735"/>
      <c r="CF83" s="735"/>
      <c r="CG83" s="735"/>
      <c r="CH83" s="735"/>
      <c r="CI83" s="735"/>
      <c r="CJ83" s="735"/>
      <c r="CK83" s="735"/>
      <c r="CL83" s="735"/>
      <c r="CM83" s="735"/>
      <c r="CN83" s="735"/>
      <c r="CO83" s="735"/>
      <c r="CP83" s="735"/>
      <c r="CQ83" s="735"/>
      <c r="CR83" s="735"/>
      <c r="CS83" s="735"/>
      <c r="CT83" s="736"/>
      <c r="CU83" s="737"/>
      <c r="CV83" s="738"/>
      <c r="CW83" s="738"/>
      <c r="CX83" s="738"/>
      <c r="CY83" s="738"/>
      <c r="CZ83" s="738"/>
      <c r="DA83" s="738"/>
      <c r="DB83" s="738"/>
      <c r="DC83" s="738"/>
      <c r="DD83" s="729">
        <f t="shared" si="3"/>
        <v>0</v>
      </c>
      <c r="DE83" s="730">
        <f t="shared" si="5"/>
        <v>0</v>
      </c>
      <c r="DF83" s="731"/>
      <c r="DR83" s="504"/>
    </row>
    <row r="84" spans="1:122" ht="18" customHeight="1" x14ac:dyDescent="0.55000000000000004">
      <c r="A84" s="399" t="str">
        <f>LEFT(B84,2)</f>
        <v>15</v>
      </c>
      <c r="B84" s="399">
        <v>150520</v>
      </c>
      <c r="C84" s="722" t="s">
        <v>870</v>
      </c>
      <c r="D84" s="740">
        <v>0</v>
      </c>
      <c r="E84" s="740">
        <v>0</v>
      </c>
      <c r="F84" s="734"/>
      <c r="G84" s="734"/>
      <c r="H84" s="734"/>
      <c r="I84" s="734"/>
      <c r="J84" s="734"/>
      <c r="K84" s="735"/>
      <c r="L84" s="735"/>
      <c r="M84" s="735"/>
      <c r="N84" s="735"/>
      <c r="O84" s="735"/>
      <c r="P84" s="735">
        <f>$D84-$E84</f>
        <v>0</v>
      </c>
      <c r="Q84" s="735"/>
      <c r="R84" s="735"/>
      <c r="S84" s="735"/>
      <c r="T84" s="735"/>
      <c r="U84" s="735"/>
      <c r="V84" s="735"/>
      <c r="W84" s="735"/>
      <c r="X84" s="735"/>
      <c r="Y84" s="735"/>
      <c r="Z84" s="735"/>
      <c r="AA84" s="735"/>
      <c r="AB84" s="735"/>
      <c r="AC84" s="735"/>
      <c r="AD84" s="735"/>
      <c r="AE84" s="735"/>
      <c r="AF84" s="735"/>
      <c r="AG84" s="735"/>
      <c r="AH84" s="735"/>
      <c r="AI84" s="735"/>
      <c r="AJ84" s="735"/>
      <c r="AK84" s="735"/>
      <c r="AL84" s="735"/>
      <c r="AM84" s="735"/>
      <c r="AN84" s="735"/>
      <c r="AO84" s="735"/>
      <c r="AP84" s="735"/>
      <c r="AQ84" s="735"/>
      <c r="AR84" s="735"/>
      <c r="AS84" s="735"/>
      <c r="AT84" s="735"/>
      <c r="AU84" s="735"/>
      <c r="AV84" s="735"/>
      <c r="AW84" s="735"/>
      <c r="AX84" s="735"/>
      <c r="AY84" s="735"/>
      <c r="AZ84" s="735"/>
      <c r="BA84" s="735"/>
      <c r="BB84" s="735"/>
      <c r="BC84" s="735"/>
      <c r="BD84" s="735"/>
      <c r="BE84" s="735"/>
      <c r="BF84" s="735"/>
      <c r="BG84" s="735"/>
      <c r="BH84" s="735"/>
      <c r="BI84" s="735"/>
      <c r="BJ84" s="735"/>
      <c r="BK84" s="735"/>
      <c r="BL84" s="735"/>
      <c r="BM84" s="735"/>
      <c r="BN84" s="735"/>
      <c r="BO84" s="735"/>
      <c r="BP84" s="735"/>
      <c r="BQ84" s="735"/>
      <c r="BR84" s="735"/>
      <c r="BS84" s="735"/>
      <c r="BT84" s="735"/>
      <c r="BU84" s="735"/>
      <c r="BV84" s="735"/>
      <c r="BW84" s="735"/>
      <c r="BX84" s="735"/>
      <c r="BY84" s="735"/>
      <c r="BZ84" s="735"/>
      <c r="CA84" s="735"/>
      <c r="CB84" s="735"/>
      <c r="CC84" s="735"/>
      <c r="CD84" s="735"/>
      <c r="CE84" s="735"/>
      <c r="CF84" s="735"/>
      <c r="CG84" s="735"/>
      <c r="CH84" s="735"/>
      <c r="CI84" s="735"/>
      <c r="CJ84" s="735"/>
      <c r="CK84" s="735"/>
      <c r="CL84" s="735"/>
      <c r="CM84" s="735"/>
      <c r="CN84" s="735"/>
      <c r="CO84" s="735"/>
      <c r="CP84" s="735"/>
      <c r="CQ84" s="735"/>
      <c r="CR84" s="735"/>
      <c r="CS84" s="735"/>
      <c r="CT84" s="736"/>
      <c r="CU84" s="737"/>
      <c r="CV84" s="738"/>
      <c r="CW84" s="738"/>
      <c r="CX84" s="738"/>
      <c r="CY84" s="738"/>
      <c r="CZ84" s="738"/>
      <c r="DA84" s="738"/>
      <c r="DB84" s="738"/>
      <c r="DC84" s="738"/>
      <c r="DD84" s="729">
        <f t="shared" si="3"/>
        <v>0</v>
      </c>
      <c r="DE84" s="730">
        <f t="shared" si="5"/>
        <v>0</v>
      </c>
      <c r="DF84" s="731"/>
      <c r="DR84" s="504"/>
    </row>
    <row r="85" spans="1:122" ht="18" customHeight="1" x14ac:dyDescent="0.55000000000000004">
      <c r="A85" s="399" t="str">
        <f t="shared" si="7"/>
        <v>16</v>
      </c>
      <c r="B85" s="399">
        <v>160001</v>
      </c>
      <c r="C85" s="722" t="s">
        <v>871</v>
      </c>
      <c r="D85" s="723">
        <v>9502760219</v>
      </c>
      <c r="E85" s="723">
        <v>0</v>
      </c>
      <c r="F85" s="734"/>
      <c r="G85" s="734"/>
      <c r="H85" s="734"/>
      <c r="I85" s="734"/>
      <c r="J85" s="734"/>
      <c r="K85" s="735"/>
      <c r="L85" s="735"/>
      <c r="M85" s="735"/>
      <c r="N85" s="735"/>
      <c r="O85" s="735"/>
      <c r="P85" s="735"/>
      <c r="Q85" s="735"/>
      <c r="R85" s="735"/>
      <c r="S85" s="735"/>
      <c r="T85" s="735"/>
      <c r="U85" s="735"/>
      <c r="V85" s="735"/>
      <c r="W85" s="735">
        <f>$D85-$E85</f>
        <v>9502760219</v>
      </c>
      <c r="X85" s="735"/>
      <c r="Y85" s="735"/>
      <c r="Z85" s="735"/>
      <c r="AA85" s="735"/>
      <c r="AB85" s="735"/>
      <c r="AC85" s="735"/>
      <c r="AD85" s="735"/>
      <c r="AE85" s="735"/>
      <c r="AF85" s="735"/>
      <c r="AG85" s="735"/>
      <c r="AH85" s="735"/>
      <c r="AI85" s="735"/>
      <c r="AJ85" s="735"/>
      <c r="AK85" s="735"/>
      <c r="AL85" s="735"/>
      <c r="AM85" s="735"/>
      <c r="AN85" s="735"/>
      <c r="AO85" s="735"/>
      <c r="AP85" s="735"/>
      <c r="AQ85" s="735"/>
      <c r="AR85" s="735"/>
      <c r="AS85" s="735"/>
      <c r="AT85" s="735"/>
      <c r="AU85" s="735"/>
      <c r="AV85" s="735"/>
      <c r="AW85" s="735"/>
      <c r="AX85" s="735"/>
      <c r="AY85" s="735"/>
      <c r="AZ85" s="735"/>
      <c r="BA85" s="735"/>
      <c r="BB85" s="735"/>
      <c r="BC85" s="735"/>
      <c r="BD85" s="735"/>
      <c r="BE85" s="735"/>
      <c r="BF85" s="735"/>
      <c r="BG85" s="735"/>
      <c r="BH85" s="735"/>
      <c r="BI85" s="735"/>
      <c r="BJ85" s="735"/>
      <c r="BK85" s="735"/>
      <c r="BL85" s="735"/>
      <c r="BM85" s="735"/>
      <c r="BN85" s="735"/>
      <c r="BO85" s="735"/>
      <c r="BP85" s="735"/>
      <c r="BQ85" s="735"/>
      <c r="BR85" s="735"/>
      <c r="BS85" s="735"/>
      <c r="BT85" s="735"/>
      <c r="BU85" s="735"/>
      <c r="BV85" s="735"/>
      <c r="BW85" s="735"/>
      <c r="BX85" s="735"/>
      <c r="BY85" s="735"/>
      <c r="BZ85" s="735"/>
      <c r="CA85" s="735"/>
      <c r="CB85" s="735"/>
      <c r="CC85" s="735"/>
      <c r="CD85" s="735"/>
      <c r="CE85" s="735"/>
      <c r="CF85" s="735"/>
      <c r="CG85" s="735"/>
      <c r="CH85" s="735"/>
      <c r="CI85" s="735"/>
      <c r="CJ85" s="735"/>
      <c r="CK85" s="735"/>
      <c r="CL85" s="735"/>
      <c r="CM85" s="735"/>
      <c r="CN85" s="735"/>
      <c r="CO85" s="735"/>
      <c r="CP85" s="735"/>
      <c r="CQ85" s="735"/>
      <c r="CR85" s="735"/>
      <c r="CS85" s="735"/>
      <c r="CT85" s="736"/>
      <c r="CU85" s="737"/>
      <c r="CV85" s="738"/>
      <c r="CW85" s="738"/>
      <c r="CX85" s="738"/>
      <c r="CY85" s="738"/>
      <c r="CZ85" s="738"/>
      <c r="DA85" s="738"/>
      <c r="DB85" s="738"/>
      <c r="DC85" s="738"/>
      <c r="DD85" s="729">
        <f t="shared" si="3"/>
        <v>9502760219</v>
      </c>
      <c r="DE85" s="730">
        <f t="shared" si="5"/>
        <v>0</v>
      </c>
      <c r="DF85" s="731"/>
      <c r="DR85" s="504"/>
    </row>
    <row r="86" spans="1:122" ht="18" customHeight="1" x14ac:dyDescent="0.55000000000000004">
      <c r="A86" s="399" t="str">
        <f t="shared" si="7"/>
        <v>16</v>
      </c>
      <c r="B86" s="399">
        <v>160002</v>
      </c>
      <c r="C86" s="722" t="s">
        <v>872</v>
      </c>
      <c r="D86" s="723">
        <v>1275000000</v>
      </c>
      <c r="E86" s="723">
        <v>0</v>
      </c>
      <c r="F86" s="734"/>
      <c r="G86" s="734"/>
      <c r="H86" s="734"/>
      <c r="I86" s="734"/>
      <c r="J86" s="734"/>
      <c r="K86" s="735"/>
      <c r="L86" s="735"/>
      <c r="M86" s="735"/>
      <c r="N86" s="735"/>
      <c r="O86" s="735"/>
      <c r="P86" s="735"/>
      <c r="Q86" s="735"/>
      <c r="R86" s="735"/>
      <c r="S86" s="735"/>
      <c r="T86" s="735">
        <f>D86</f>
        <v>1275000000</v>
      </c>
      <c r="U86" s="735"/>
      <c r="V86" s="735"/>
      <c r="W86" s="735">
        <v>0</v>
      </c>
      <c r="X86" s="735"/>
      <c r="Y86" s="735"/>
      <c r="Z86" s="735"/>
      <c r="AA86" s="735"/>
      <c r="AB86" s="735"/>
      <c r="AC86" s="735"/>
      <c r="AD86" s="735"/>
      <c r="AE86" s="735"/>
      <c r="AF86" s="735"/>
      <c r="AG86" s="735"/>
      <c r="AH86" s="735"/>
      <c r="AI86" s="735"/>
      <c r="AJ86" s="735"/>
      <c r="AK86" s="735"/>
      <c r="AL86" s="735"/>
      <c r="AM86" s="735"/>
      <c r="AN86" s="735"/>
      <c r="AO86" s="735"/>
      <c r="AP86" s="735"/>
      <c r="AQ86" s="735"/>
      <c r="AR86" s="735"/>
      <c r="AS86" s="735"/>
      <c r="AT86" s="735"/>
      <c r="AU86" s="735"/>
      <c r="AV86" s="735"/>
      <c r="AW86" s="735"/>
      <c r="AX86" s="735"/>
      <c r="AY86" s="735"/>
      <c r="AZ86" s="735"/>
      <c r="BA86" s="735"/>
      <c r="BB86" s="735"/>
      <c r="BC86" s="735"/>
      <c r="BD86" s="735"/>
      <c r="BE86" s="735"/>
      <c r="BF86" s="735"/>
      <c r="BG86" s="735"/>
      <c r="BH86" s="735"/>
      <c r="BI86" s="735"/>
      <c r="BJ86" s="735"/>
      <c r="BK86" s="735"/>
      <c r="BL86" s="735"/>
      <c r="BM86" s="735"/>
      <c r="BN86" s="735"/>
      <c r="BO86" s="735"/>
      <c r="BP86" s="735"/>
      <c r="BQ86" s="735"/>
      <c r="BR86" s="735"/>
      <c r="BS86" s="735"/>
      <c r="BT86" s="735"/>
      <c r="BU86" s="735"/>
      <c r="BV86" s="735"/>
      <c r="BW86" s="735"/>
      <c r="BX86" s="735"/>
      <c r="BY86" s="735"/>
      <c r="BZ86" s="735"/>
      <c r="CA86" s="735"/>
      <c r="CB86" s="735"/>
      <c r="CC86" s="735"/>
      <c r="CD86" s="735"/>
      <c r="CE86" s="735"/>
      <c r="CF86" s="735"/>
      <c r="CG86" s="735"/>
      <c r="CH86" s="735"/>
      <c r="CI86" s="735"/>
      <c r="CJ86" s="735"/>
      <c r="CK86" s="735"/>
      <c r="CL86" s="735"/>
      <c r="CM86" s="735"/>
      <c r="CN86" s="735"/>
      <c r="CO86" s="735"/>
      <c r="CP86" s="735"/>
      <c r="CQ86" s="735"/>
      <c r="CR86" s="735"/>
      <c r="CS86" s="735"/>
      <c r="CT86" s="736"/>
      <c r="CU86" s="737"/>
      <c r="CV86" s="738"/>
      <c r="CW86" s="738"/>
      <c r="CX86" s="738"/>
      <c r="CY86" s="738"/>
      <c r="CZ86" s="738"/>
      <c r="DA86" s="738"/>
      <c r="DB86" s="738"/>
      <c r="DC86" s="738"/>
      <c r="DD86" s="729">
        <f t="shared" si="3"/>
        <v>1275000000</v>
      </c>
      <c r="DE86" s="730">
        <f t="shared" si="5"/>
        <v>0</v>
      </c>
      <c r="DF86" s="731"/>
      <c r="DR86" s="504"/>
    </row>
    <row r="87" spans="1:122" ht="18" customHeight="1" x14ac:dyDescent="0.55000000000000004">
      <c r="A87" s="399" t="str">
        <f t="shared" si="7"/>
        <v>16</v>
      </c>
      <c r="B87" s="399">
        <v>160003</v>
      </c>
      <c r="C87" s="722" t="s">
        <v>873</v>
      </c>
      <c r="D87" s="723">
        <v>270400000</v>
      </c>
      <c r="E87" s="723">
        <v>0</v>
      </c>
      <c r="F87" s="734"/>
      <c r="G87" s="734"/>
      <c r="H87" s="734"/>
      <c r="I87" s="734"/>
      <c r="J87" s="734"/>
      <c r="K87" s="735"/>
      <c r="L87" s="735"/>
      <c r="M87" s="735"/>
      <c r="N87" s="735"/>
      <c r="O87" s="735"/>
      <c r="P87" s="735"/>
      <c r="Q87" s="735"/>
      <c r="R87" s="735"/>
      <c r="S87" s="735"/>
      <c r="T87" s="735"/>
      <c r="U87" s="735"/>
      <c r="V87" s="735">
        <v>0</v>
      </c>
      <c r="W87" s="735">
        <f>+D87-V87</f>
        <v>270400000</v>
      </c>
      <c r="X87" s="735"/>
      <c r="Y87" s="735"/>
      <c r="Z87" s="735"/>
      <c r="AA87" s="735"/>
      <c r="AB87" s="735"/>
      <c r="AC87" s="735"/>
      <c r="AD87" s="735"/>
      <c r="AE87" s="735"/>
      <c r="AF87" s="735"/>
      <c r="AG87" s="735"/>
      <c r="AH87" s="735"/>
      <c r="AI87" s="735"/>
      <c r="AJ87" s="735"/>
      <c r="AK87" s="735"/>
      <c r="AL87" s="735"/>
      <c r="AM87" s="735"/>
      <c r="AN87" s="735"/>
      <c r="AO87" s="735"/>
      <c r="AP87" s="735"/>
      <c r="AQ87" s="735"/>
      <c r="AR87" s="735"/>
      <c r="AS87" s="735"/>
      <c r="AT87" s="735"/>
      <c r="AU87" s="735"/>
      <c r="AV87" s="735"/>
      <c r="AW87" s="735"/>
      <c r="AX87" s="735"/>
      <c r="AY87" s="735"/>
      <c r="AZ87" s="735"/>
      <c r="BA87" s="735"/>
      <c r="BB87" s="735"/>
      <c r="BC87" s="735"/>
      <c r="BD87" s="735"/>
      <c r="BE87" s="735"/>
      <c r="BF87" s="735"/>
      <c r="BG87" s="735"/>
      <c r="BH87" s="735"/>
      <c r="BI87" s="735"/>
      <c r="BJ87" s="735"/>
      <c r="BK87" s="735"/>
      <c r="BL87" s="735"/>
      <c r="BM87" s="735"/>
      <c r="BN87" s="735"/>
      <c r="BO87" s="735"/>
      <c r="BP87" s="735"/>
      <c r="BQ87" s="735"/>
      <c r="BR87" s="735"/>
      <c r="BS87" s="735"/>
      <c r="BT87" s="735"/>
      <c r="BU87" s="735"/>
      <c r="BV87" s="735"/>
      <c r="BW87" s="735"/>
      <c r="BX87" s="735"/>
      <c r="BY87" s="735"/>
      <c r="BZ87" s="735"/>
      <c r="CA87" s="735"/>
      <c r="CB87" s="735"/>
      <c r="CC87" s="735"/>
      <c r="CD87" s="735"/>
      <c r="CE87" s="735"/>
      <c r="CF87" s="735"/>
      <c r="CG87" s="735"/>
      <c r="CH87" s="735"/>
      <c r="CI87" s="735"/>
      <c r="CJ87" s="735"/>
      <c r="CK87" s="735"/>
      <c r="CL87" s="735"/>
      <c r="CM87" s="735"/>
      <c r="CN87" s="735"/>
      <c r="CO87" s="735"/>
      <c r="CP87" s="735"/>
      <c r="CQ87" s="735"/>
      <c r="CR87" s="735"/>
      <c r="CS87" s="735"/>
      <c r="CT87" s="736"/>
      <c r="CU87" s="737"/>
      <c r="CV87" s="738"/>
      <c r="CW87" s="738"/>
      <c r="CX87" s="738"/>
      <c r="CY87" s="738"/>
      <c r="CZ87" s="738"/>
      <c r="DA87" s="738"/>
      <c r="DB87" s="738"/>
      <c r="DC87" s="738"/>
      <c r="DD87" s="729">
        <f t="shared" si="3"/>
        <v>270400000</v>
      </c>
      <c r="DE87" s="730">
        <f t="shared" si="5"/>
        <v>0</v>
      </c>
      <c r="DF87" s="731"/>
      <c r="DR87" s="504"/>
    </row>
    <row r="88" spans="1:122" ht="18" customHeight="1" x14ac:dyDescent="0.55000000000000004">
      <c r="A88" s="399" t="str">
        <f t="shared" si="7"/>
        <v>16</v>
      </c>
      <c r="B88" s="399">
        <v>160004</v>
      </c>
      <c r="C88" s="722" t="s">
        <v>874</v>
      </c>
      <c r="D88" s="723">
        <v>755885210</v>
      </c>
      <c r="E88" s="723">
        <v>0</v>
      </c>
      <c r="F88" s="734"/>
      <c r="G88" s="734"/>
      <c r="H88" s="734"/>
      <c r="I88" s="734"/>
      <c r="J88" s="734"/>
      <c r="K88" s="735"/>
      <c r="L88" s="735"/>
      <c r="M88" s="735"/>
      <c r="N88" s="735"/>
      <c r="O88" s="735"/>
      <c r="P88" s="735"/>
      <c r="Q88" s="735"/>
      <c r="R88" s="735"/>
      <c r="S88" s="735"/>
      <c r="T88" s="735"/>
      <c r="U88" s="735">
        <v>0</v>
      </c>
      <c r="V88" s="735"/>
      <c r="W88" s="735">
        <f>D88-E88</f>
        <v>755885210</v>
      </c>
      <c r="X88" s="735"/>
      <c r="Y88" s="735"/>
      <c r="Z88" s="735"/>
      <c r="AA88" s="735"/>
      <c r="AB88" s="735"/>
      <c r="AC88" s="735"/>
      <c r="AD88" s="735"/>
      <c r="AE88" s="735"/>
      <c r="AF88" s="735"/>
      <c r="AG88" s="735"/>
      <c r="AH88" s="735"/>
      <c r="AI88" s="735"/>
      <c r="AJ88" s="735"/>
      <c r="AK88" s="735"/>
      <c r="AL88" s="735"/>
      <c r="AM88" s="735"/>
      <c r="AN88" s="735"/>
      <c r="AO88" s="745">
        <v>0</v>
      </c>
      <c r="AP88" s="735"/>
      <c r="AQ88" s="735"/>
      <c r="AR88" s="735"/>
      <c r="AS88" s="735"/>
      <c r="AT88" s="735"/>
      <c r="AU88" s="735"/>
      <c r="AV88" s="735"/>
      <c r="AW88" s="735"/>
      <c r="AX88" s="735"/>
      <c r="AY88" s="735"/>
      <c r="AZ88" s="735"/>
      <c r="BA88" s="735"/>
      <c r="BB88" s="735"/>
      <c r="BC88" s="735"/>
      <c r="BD88" s="735"/>
      <c r="BE88" s="735"/>
      <c r="BF88" s="735"/>
      <c r="BG88" s="735"/>
      <c r="BH88" s="735"/>
      <c r="BI88" s="735"/>
      <c r="BJ88" s="735"/>
      <c r="BK88" s="735"/>
      <c r="BL88" s="735"/>
      <c r="BM88" s="735"/>
      <c r="BN88" s="735"/>
      <c r="BO88" s="735"/>
      <c r="BP88" s="735"/>
      <c r="BQ88" s="735"/>
      <c r="BR88" s="735"/>
      <c r="BS88" s="735"/>
      <c r="BT88" s="735"/>
      <c r="BU88" s="735"/>
      <c r="BV88" s="735"/>
      <c r="BW88" s="735"/>
      <c r="BX88" s="735"/>
      <c r="BY88" s="735"/>
      <c r="BZ88" s="735"/>
      <c r="CA88" s="735"/>
      <c r="CB88" s="735"/>
      <c r="CC88" s="735"/>
      <c r="CD88" s="735"/>
      <c r="CE88" s="735"/>
      <c r="CF88" s="735"/>
      <c r="CG88" s="735"/>
      <c r="CH88" s="735"/>
      <c r="CI88" s="735"/>
      <c r="CJ88" s="735"/>
      <c r="CK88" s="735"/>
      <c r="CL88" s="735"/>
      <c r="CM88" s="735"/>
      <c r="CN88" s="735"/>
      <c r="CO88" s="735"/>
      <c r="CP88" s="735"/>
      <c r="CQ88" s="735"/>
      <c r="CR88" s="735"/>
      <c r="CS88" s="735"/>
      <c r="CT88" s="736"/>
      <c r="CU88" s="737"/>
      <c r="CV88" s="738"/>
      <c r="CW88" s="738"/>
      <c r="CX88" s="738"/>
      <c r="CY88" s="738"/>
      <c r="CZ88" s="738"/>
      <c r="DA88" s="738"/>
      <c r="DB88" s="738"/>
      <c r="DC88" s="738"/>
      <c r="DD88" s="729">
        <f t="shared" si="3"/>
        <v>755885210</v>
      </c>
      <c r="DE88" s="730">
        <f t="shared" si="5"/>
        <v>0</v>
      </c>
      <c r="DF88" s="731"/>
      <c r="DR88" s="504"/>
    </row>
    <row r="89" spans="1:122" ht="18" customHeight="1" x14ac:dyDescent="0.55000000000000004">
      <c r="A89" s="399" t="str">
        <f t="shared" si="7"/>
        <v>16</v>
      </c>
      <c r="B89" s="399">
        <v>160005</v>
      </c>
      <c r="C89" s="722" t="s">
        <v>875</v>
      </c>
      <c r="D89" s="723">
        <v>19949029950</v>
      </c>
      <c r="E89" s="723">
        <v>0</v>
      </c>
      <c r="F89" s="734"/>
      <c r="G89" s="734"/>
      <c r="H89" s="734"/>
      <c r="I89" s="734"/>
      <c r="J89" s="734"/>
      <c r="K89" s="735"/>
      <c r="L89" s="735"/>
      <c r="M89" s="735"/>
      <c r="N89" s="735"/>
      <c r="O89" s="735"/>
      <c r="P89" s="735"/>
      <c r="Q89" s="735"/>
      <c r="R89" s="735"/>
      <c r="S89" s="735"/>
      <c r="T89" s="735"/>
      <c r="U89" s="735"/>
      <c r="V89" s="735"/>
      <c r="W89" s="735"/>
      <c r="X89" s="735">
        <f>$D89-$E89</f>
        <v>19949029950</v>
      </c>
      <c r="Y89" s="735"/>
      <c r="Z89" s="735"/>
      <c r="AA89" s="735"/>
      <c r="AB89" s="735"/>
      <c r="AC89" s="735"/>
      <c r="AD89" s="735"/>
      <c r="AE89" s="735"/>
      <c r="AF89" s="735"/>
      <c r="AG89" s="735"/>
      <c r="AH89" s="735"/>
      <c r="AI89" s="735"/>
      <c r="AJ89" s="735"/>
      <c r="AK89" s="735"/>
      <c r="AL89" s="735"/>
      <c r="AM89" s="735"/>
      <c r="AN89" s="735"/>
      <c r="AO89" s="735"/>
      <c r="AP89" s="735"/>
      <c r="AQ89" s="735"/>
      <c r="AR89" s="735"/>
      <c r="AS89" s="735"/>
      <c r="AT89" s="735"/>
      <c r="AU89" s="735"/>
      <c r="AV89" s="735"/>
      <c r="AW89" s="735"/>
      <c r="AX89" s="735"/>
      <c r="AY89" s="735"/>
      <c r="AZ89" s="735"/>
      <c r="BA89" s="735"/>
      <c r="BB89" s="735"/>
      <c r="BC89" s="735"/>
      <c r="BD89" s="735"/>
      <c r="BE89" s="735"/>
      <c r="BF89" s="735"/>
      <c r="BG89" s="735"/>
      <c r="BH89" s="735"/>
      <c r="BI89" s="735"/>
      <c r="BJ89" s="735"/>
      <c r="BK89" s="735"/>
      <c r="BL89" s="735"/>
      <c r="BM89" s="735"/>
      <c r="BN89" s="735"/>
      <c r="BO89" s="735"/>
      <c r="BP89" s="735"/>
      <c r="BQ89" s="735"/>
      <c r="BR89" s="735"/>
      <c r="BS89" s="735"/>
      <c r="BT89" s="735"/>
      <c r="BU89" s="735"/>
      <c r="BV89" s="735"/>
      <c r="BW89" s="735"/>
      <c r="BX89" s="735"/>
      <c r="BY89" s="735"/>
      <c r="BZ89" s="735"/>
      <c r="CA89" s="735"/>
      <c r="CB89" s="735"/>
      <c r="CC89" s="735"/>
      <c r="CD89" s="735"/>
      <c r="CE89" s="735"/>
      <c r="CF89" s="735"/>
      <c r="CG89" s="735"/>
      <c r="CH89" s="735"/>
      <c r="CI89" s="735"/>
      <c r="CJ89" s="735"/>
      <c r="CK89" s="735"/>
      <c r="CL89" s="735"/>
      <c r="CM89" s="735"/>
      <c r="CN89" s="735"/>
      <c r="CO89" s="735"/>
      <c r="CP89" s="735"/>
      <c r="CQ89" s="735"/>
      <c r="CR89" s="735"/>
      <c r="CS89" s="735"/>
      <c r="CT89" s="736"/>
      <c r="CU89" s="737"/>
      <c r="CV89" s="738"/>
      <c r="CW89" s="738"/>
      <c r="CX89" s="738"/>
      <c r="CY89" s="738"/>
      <c r="CZ89" s="738"/>
      <c r="DA89" s="738"/>
      <c r="DB89" s="738"/>
      <c r="DC89" s="738"/>
      <c r="DD89" s="729">
        <f t="shared" si="3"/>
        <v>19949029950</v>
      </c>
      <c r="DE89" s="730">
        <f t="shared" si="5"/>
        <v>0</v>
      </c>
      <c r="DF89" s="731"/>
      <c r="DR89" s="504"/>
    </row>
    <row r="90" spans="1:122" ht="18" customHeight="1" x14ac:dyDescent="0.55000000000000004">
      <c r="A90" s="399" t="str">
        <f t="shared" si="7"/>
        <v>16</v>
      </c>
      <c r="B90" s="399">
        <v>160006</v>
      </c>
      <c r="C90" s="722" t="s">
        <v>876</v>
      </c>
      <c r="D90" s="723">
        <v>0</v>
      </c>
      <c r="E90" s="723">
        <v>0</v>
      </c>
      <c r="F90" s="734"/>
      <c r="G90" s="734"/>
      <c r="H90" s="734"/>
      <c r="I90" s="734"/>
      <c r="J90" s="734"/>
      <c r="K90" s="735"/>
      <c r="L90" s="735"/>
      <c r="M90" s="735"/>
      <c r="N90" s="735"/>
      <c r="O90" s="735"/>
      <c r="P90" s="735"/>
      <c r="Q90" s="735"/>
      <c r="R90" s="735"/>
      <c r="S90" s="735"/>
      <c r="T90" s="735"/>
      <c r="U90" s="735"/>
      <c r="V90" s="735"/>
      <c r="W90" s="735">
        <v>0</v>
      </c>
      <c r="X90" s="735"/>
      <c r="Y90" s="735"/>
      <c r="Z90" s="735"/>
      <c r="AA90" s="735"/>
      <c r="AB90" s="735"/>
      <c r="AC90" s="735"/>
      <c r="AD90" s="735"/>
      <c r="AE90" s="735"/>
      <c r="AF90" s="735"/>
      <c r="AG90" s="735"/>
      <c r="AH90" s="735"/>
      <c r="AI90" s="735"/>
      <c r="AJ90" s="735"/>
      <c r="AK90" s="735"/>
      <c r="AL90" s="735"/>
      <c r="AM90" s="735"/>
      <c r="AN90" s="735"/>
      <c r="AO90" s="735"/>
      <c r="AP90" s="735"/>
      <c r="AQ90" s="735"/>
      <c r="AR90" s="735"/>
      <c r="AS90" s="735"/>
      <c r="AT90" s="735"/>
      <c r="AU90" s="735"/>
      <c r="AV90" s="735"/>
      <c r="AW90" s="735"/>
      <c r="AX90" s="735"/>
      <c r="AY90" s="735"/>
      <c r="AZ90" s="735"/>
      <c r="BA90" s="735"/>
      <c r="BB90" s="735"/>
      <c r="BC90" s="735"/>
      <c r="BD90" s="735"/>
      <c r="BE90" s="735"/>
      <c r="BF90" s="735"/>
      <c r="BG90" s="735"/>
      <c r="BH90" s="735">
        <f>E90-D90+W90</f>
        <v>0</v>
      </c>
      <c r="BI90" s="735"/>
      <c r="BJ90" s="735"/>
      <c r="BK90" s="735"/>
      <c r="BL90" s="735"/>
      <c r="BM90" s="735"/>
      <c r="BN90" s="735"/>
      <c r="BO90" s="735"/>
      <c r="BP90" s="735"/>
      <c r="BQ90" s="735"/>
      <c r="BR90" s="735"/>
      <c r="BS90" s="735"/>
      <c r="BT90" s="735"/>
      <c r="BU90" s="735"/>
      <c r="BV90" s="735"/>
      <c r="BW90" s="735"/>
      <c r="BX90" s="735"/>
      <c r="BY90" s="735"/>
      <c r="BZ90" s="735"/>
      <c r="CA90" s="735"/>
      <c r="CB90" s="735"/>
      <c r="CC90" s="735"/>
      <c r="CD90" s="735"/>
      <c r="CE90" s="735"/>
      <c r="CF90" s="735"/>
      <c r="CG90" s="735"/>
      <c r="CH90" s="735"/>
      <c r="CI90" s="735"/>
      <c r="CJ90" s="735"/>
      <c r="CK90" s="735"/>
      <c r="CL90" s="735"/>
      <c r="CM90" s="735"/>
      <c r="CN90" s="735"/>
      <c r="CO90" s="735"/>
      <c r="CP90" s="735"/>
      <c r="CQ90" s="735"/>
      <c r="CR90" s="735"/>
      <c r="CS90" s="735"/>
      <c r="CT90" s="736"/>
      <c r="CU90" s="737"/>
      <c r="CV90" s="738"/>
      <c r="CW90" s="738"/>
      <c r="CX90" s="738"/>
      <c r="CY90" s="738"/>
      <c r="CZ90" s="738"/>
      <c r="DA90" s="738"/>
      <c r="DB90" s="738"/>
      <c r="DC90" s="738"/>
      <c r="DD90" s="729">
        <f t="shared" ref="DD90:DD125" si="8">SUM(F90:DC90)</f>
        <v>0</v>
      </c>
      <c r="DE90" s="730">
        <f t="shared" si="5"/>
        <v>0</v>
      </c>
      <c r="DF90" s="731"/>
      <c r="DR90" s="504"/>
    </row>
    <row r="91" spans="1:122" ht="18" customHeight="1" x14ac:dyDescent="0.55000000000000004">
      <c r="A91" s="399" t="str">
        <f t="shared" si="7"/>
        <v>16</v>
      </c>
      <c r="B91" s="399">
        <v>160007</v>
      </c>
      <c r="C91" s="722" t="s">
        <v>877</v>
      </c>
      <c r="D91" s="723">
        <v>0</v>
      </c>
      <c r="E91" s="723">
        <v>0</v>
      </c>
      <c r="F91" s="734"/>
      <c r="G91" s="734"/>
      <c r="H91" s="734"/>
      <c r="I91" s="734"/>
      <c r="J91" s="734"/>
      <c r="K91" s="735"/>
      <c r="L91" s="735"/>
      <c r="M91" s="735"/>
      <c r="N91" s="735"/>
      <c r="O91" s="735"/>
      <c r="P91" s="735"/>
      <c r="Q91" s="735"/>
      <c r="R91" s="735"/>
      <c r="S91" s="735">
        <f>$D91-$E91</f>
        <v>0</v>
      </c>
      <c r="T91" s="735"/>
      <c r="U91" s="735"/>
      <c r="V91" s="735"/>
      <c r="W91" s="735"/>
      <c r="X91" s="735"/>
      <c r="Y91" s="735"/>
      <c r="Z91" s="735"/>
      <c r="AA91" s="735"/>
      <c r="AB91" s="735"/>
      <c r="AC91" s="735"/>
      <c r="AD91" s="735"/>
      <c r="AE91" s="735"/>
      <c r="AF91" s="735"/>
      <c r="AG91" s="735"/>
      <c r="AH91" s="735"/>
      <c r="AI91" s="735"/>
      <c r="AJ91" s="735"/>
      <c r="AK91" s="735"/>
      <c r="AL91" s="735"/>
      <c r="AM91" s="735"/>
      <c r="AN91" s="735"/>
      <c r="AO91" s="735"/>
      <c r="AP91" s="735"/>
      <c r="AQ91" s="735"/>
      <c r="AR91" s="735"/>
      <c r="AS91" s="735"/>
      <c r="AT91" s="735"/>
      <c r="AU91" s="735"/>
      <c r="AV91" s="735"/>
      <c r="AW91" s="735"/>
      <c r="AX91" s="735"/>
      <c r="AY91" s="735"/>
      <c r="AZ91" s="735"/>
      <c r="BA91" s="735"/>
      <c r="BB91" s="735"/>
      <c r="BC91" s="735"/>
      <c r="BD91" s="735"/>
      <c r="BE91" s="735"/>
      <c r="BF91" s="735"/>
      <c r="BG91" s="735"/>
      <c r="BH91" s="735"/>
      <c r="BI91" s="735"/>
      <c r="BJ91" s="735"/>
      <c r="BK91" s="735"/>
      <c r="BL91" s="735"/>
      <c r="BM91" s="735"/>
      <c r="BN91" s="735"/>
      <c r="BO91" s="735"/>
      <c r="BP91" s="735"/>
      <c r="BQ91" s="735"/>
      <c r="BR91" s="735"/>
      <c r="BS91" s="735"/>
      <c r="BT91" s="735"/>
      <c r="BU91" s="735"/>
      <c r="BV91" s="735"/>
      <c r="BW91" s="735"/>
      <c r="BX91" s="735"/>
      <c r="BY91" s="735"/>
      <c r="BZ91" s="735"/>
      <c r="CA91" s="735"/>
      <c r="CB91" s="735"/>
      <c r="CC91" s="735"/>
      <c r="CD91" s="735"/>
      <c r="CE91" s="735"/>
      <c r="CF91" s="735"/>
      <c r="CG91" s="735"/>
      <c r="CH91" s="735"/>
      <c r="CI91" s="735"/>
      <c r="CJ91" s="735"/>
      <c r="CK91" s="735"/>
      <c r="CL91" s="735"/>
      <c r="CM91" s="735"/>
      <c r="CN91" s="735"/>
      <c r="CO91" s="735"/>
      <c r="CP91" s="735"/>
      <c r="CQ91" s="735"/>
      <c r="CR91" s="735"/>
      <c r="CS91" s="735"/>
      <c r="CT91" s="736"/>
      <c r="CU91" s="737"/>
      <c r="CV91" s="738"/>
      <c r="CW91" s="738"/>
      <c r="CX91" s="738"/>
      <c r="CY91" s="738"/>
      <c r="CZ91" s="738"/>
      <c r="DA91" s="738"/>
      <c r="DB91" s="738"/>
      <c r="DC91" s="738"/>
      <c r="DD91" s="729">
        <f t="shared" si="8"/>
        <v>0</v>
      </c>
      <c r="DE91" s="730">
        <f t="shared" si="5"/>
        <v>0</v>
      </c>
      <c r="DF91" s="731"/>
      <c r="DR91" s="504"/>
    </row>
    <row r="92" spans="1:122" ht="18" customHeight="1" x14ac:dyDescent="0.55000000000000004">
      <c r="A92" s="399" t="str">
        <f t="shared" si="7"/>
        <v>16</v>
      </c>
      <c r="B92" s="399">
        <v>160008</v>
      </c>
      <c r="C92" s="722" t="s">
        <v>878</v>
      </c>
      <c r="D92" s="723">
        <v>0</v>
      </c>
      <c r="E92" s="723">
        <v>0</v>
      </c>
      <c r="F92" s="734"/>
      <c r="G92" s="734"/>
      <c r="H92" s="734"/>
      <c r="I92" s="734"/>
      <c r="J92" s="734"/>
      <c r="K92" s="735"/>
      <c r="L92" s="735"/>
      <c r="M92" s="735"/>
      <c r="N92" s="735"/>
      <c r="O92" s="735"/>
      <c r="P92" s="735"/>
      <c r="Q92" s="735"/>
      <c r="R92" s="735"/>
      <c r="S92" s="735">
        <f>$D92-$E92</f>
        <v>0</v>
      </c>
      <c r="T92" s="735"/>
      <c r="U92" s="735"/>
      <c r="V92" s="735"/>
      <c r="W92" s="735"/>
      <c r="X92" s="735"/>
      <c r="Y92" s="735"/>
      <c r="Z92" s="735"/>
      <c r="AA92" s="735"/>
      <c r="AB92" s="735"/>
      <c r="AC92" s="735"/>
      <c r="AD92" s="735"/>
      <c r="AE92" s="735"/>
      <c r="AF92" s="735"/>
      <c r="AG92" s="735"/>
      <c r="AH92" s="735"/>
      <c r="AI92" s="735"/>
      <c r="AJ92" s="735"/>
      <c r="AK92" s="735"/>
      <c r="AL92" s="735"/>
      <c r="AM92" s="735"/>
      <c r="AN92" s="735"/>
      <c r="AO92" s="735"/>
      <c r="AP92" s="735"/>
      <c r="AQ92" s="735"/>
      <c r="AR92" s="735"/>
      <c r="AS92" s="735"/>
      <c r="AT92" s="735"/>
      <c r="AU92" s="735"/>
      <c r="AV92" s="735"/>
      <c r="AW92" s="735"/>
      <c r="AX92" s="735"/>
      <c r="AY92" s="735"/>
      <c r="AZ92" s="735"/>
      <c r="BA92" s="735"/>
      <c r="BB92" s="735"/>
      <c r="BC92" s="735"/>
      <c r="BD92" s="735"/>
      <c r="BE92" s="735"/>
      <c r="BF92" s="735"/>
      <c r="BG92" s="735"/>
      <c r="BH92" s="735"/>
      <c r="BI92" s="735"/>
      <c r="BJ92" s="735"/>
      <c r="BK92" s="735"/>
      <c r="BL92" s="735"/>
      <c r="BM92" s="735"/>
      <c r="BN92" s="735"/>
      <c r="BO92" s="735"/>
      <c r="BP92" s="735"/>
      <c r="BQ92" s="735"/>
      <c r="BR92" s="735"/>
      <c r="BS92" s="735"/>
      <c r="BT92" s="735"/>
      <c r="BU92" s="735"/>
      <c r="BV92" s="735"/>
      <c r="BW92" s="735"/>
      <c r="BX92" s="735"/>
      <c r="BY92" s="735"/>
      <c r="BZ92" s="735"/>
      <c r="CA92" s="735"/>
      <c r="CB92" s="735"/>
      <c r="CC92" s="735"/>
      <c r="CD92" s="735"/>
      <c r="CE92" s="735"/>
      <c r="CF92" s="735"/>
      <c r="CG92" s="735"/>
      <c r="CH92" s="735"/>
      <c r="CI92" s="735"/>
      <c r="CJ92" s="735"/>
      <c r="CK92" s="735"/>
      <c r="CL92" s="735"/>
      <c r="CM92" s="735"/>
      <c r="CN92" s="735"/>
      <c r="CO92" s="735"/>
      <c r="CP92" s="735"/>
      <c r="CQ92" s="735"/>
      <c r="CR92" s="735"/>
      <c r="CS92" s="735"/>
      <c r="CT92" s="736"/>
      <c r="CU92" s="737"/>
      <c r="CV92" s="738"/>
      <c r="CW92" s="738"/>
      <c r="CX92" s="738"/>
      <c r="CY92" s="738"/>
      <c r="CZ92" s="738"/>
      <c r="DA92" s="738"/>
      <c r="DB92" s="738"/>
      <c r="DC92" s="738"/>
      <c r="DD92" s="729">
        <f t="shared" si="8"/>
        <v>0</v>
      </c>
      <c r="DE92" s="730">
        <f t="shared" si="5"/>
        <v>0</v>
      </c>
      <c r="DF92" s="731"/>
      <c r="DR92" s="504"/>
    </row>
    <row r="93" spans="1:122" ht="18" customHeight="1" x14ac:dyDescent="0.55000000000000004">
      <c r="A93" s="399" t="str">
        <f t="shared" si="7"/>
        <v>16</v>
      </c>
      <c r="B93" s="399">
        <v>160009</v>
      </c>
      <c r="C93" s="722" t="s">
        <v>1170</v>
      </c>
      <c r="D93" s="723">
        <v>0</v>
      </c>
      <c r="E93" s="723">
        <v>0</v>
      </c>
      <c r="F93" s="734"/>
      <c r="G93" s="734"/>
      <c r="H93" s="734"/>
      <c r="I93" s="734"/>
      <c r="J93" s="734"/>
      <c r="K93" s="735"/>
      <c r="L93" s="735"/>
      <c r="M93" s="735"/>
      <c r="N93" s="735"/>
      <c r="O93" s="735"/>
      <c r="P93" s="735"/>
      <c r="Q93" s="735"/>
      <c r="R93" s="735"/>
      <c r="S93" s="735">
        <f>$D93-$E93</f>
        <v>0</v>
      </c>
      <c r="T93" s="735"/>
      <c r="U93" s="735"/>
      <c r="V93" s="735"/>
      <c r="W93" s="735"/>
      <c r="X93" s="735"/>
      <c r="Y93" s="735"/>
      <c r="Z93" s="735"/>
      <c r="AA93" s="735"/>
      <c r="AB93" s="735"/>
      <c r="AC93" s="735"/>
      <c r="AD93" s="735"/>
      <c r="AE93" s="735"/>
      <c r="AF93" s="735"/>
      <c r="AG93" s="735"/>
      <c r="AH93" s="735"/>
      <c r="AI93" s="735"/>
      <c r="AJ93" s="735"/>
      <c r="AK93" s="735"/>
      <c r="AL93" s="735"/>
      <c r="AM93" s="735"/>
      <c r="AN93" s="735"/>
      <c r="AO93" s="735"/>
      <c r="AP93" s="735"/>
      <c r="AQ93" s="735"/>
      <c r="AR93" s="735"/>
      <c r="AS93" s="735"/>
      <c r="AT93" s="735"/>
      <c r="AU93" s="735"/>
      <c r="AV93" s="735"/>
      <c r="AW93" s="735"/>
      <c r="AX93" s="735"/>
      <c r="AY93" s="735"/>
      <c r="AZ93" s="735"/>
      <c r="BA93" s="735"/>
      <c r="BB93" s="735"/>
      <c r="BC93" s="735"/>
      <c r="BD93" s="735"/>
      <c r="BE93" s="735"/>
      <c r="BF93" s="735"/>
      <c r="BG93" s="735"/>
      <c r="BH93" s="735"/>
      <c r="BI93" s="735"/>
      <c r="BJ93" s="735"/>
      <c r="BK93" s="735"/>
      <c r="BL93" s="735"/>
      <c r="BM93" s="735"/>
      <c r="BN93" s="735"/>
      <c r="BO93" s="735"/>
      <c r="BP93" s="735"/>
      <c r="BQ93" s="735"/>
      <c r="BR93" s="735"/>
      <c r="BS93" s="735"/>
      <c r="BT93" s="735"/>
      <c r="BU93" s="735"/>
      <c r="BV93" s="735"/>
      <c r="BW93" s="735"/>
      <c r="BX93" s="735"/>
      <c r="BY93" s="735"/>
      <c r="BZ93" s="735"/>
      <c r="CA93" s="735"/>
      <c r="CB93" s="735"/>
      <c r="CC93" s="735"/>
      <c r="CD93" s="735"/>
      <c r="CE93" s="735"/>
      <c r="CF93" s="735"/>
      <c r="CG93" s="735"/>
      <c r="CH93" s="735"/>
      <c r="CI93" s="735"/>
      <c r="CJ93" s="735"/>
      <c r="CK93" s="735"/>
      <c r="CL93" s="735"/>
      <c r="CM93" s="735"/>
      <c r="CN93" s="735"/>
      <c r="CO93" s="735"/>
      <c r="CP93" s="735"/>
      <c r="CQ93" s="735"/>
      <c r="CR93" s="735"/>
      <c r="CS93" s="735"/>
      <c r="CT93" s="736"/>
      <c r="CU93" s="737"/>
      <c r="CV93" s="738"/>
      <c r="CW93" s="738"/>
      <c r="CX93" s="738"/>
      <c r="CY93" s="738"/>
      <c r="CZ93" s="738"/>
      <c r="DA93" s="738"/>
      <c r="DB93" s="738"/>
      <c r="DC93" s="738"/>
      <c r="DD93" s="729">
        <f t="shared" si="8"/>
        <v>0</v>
      </c>
      <c r="DE93" s="730">
        <f t="shared" si="5"/>
        <v>0</v>
      </c>
      <c r="DF93" s="731"/>
      <c r="DR93" s="504"/>
    </row>
    <row r="94" spans="1:122" ht="18" customHeight="1" x14ac:dyDescent="0.55000000000000004">
      <c r="A94" s="399" t="str">
        <f t="shared" si="7"/>
        <v>16</v>
      </c>
      <c r="B94" s="399">
        <v>160010</v>
      </c>
      <c r="C94" s="722" t="s">
        <v>1171</v>
      </c>
      <c r="D94" s="740">
        <v>0</v>
      </c>
      <c r="E94" s="740">
        <v>0</v>
      </c>
      <c r="F94" s="734"/>
      <c r="G94" s="734"/>
      <c r="H94" s="734"/>
      <c r="I94" s="734"/>
      <c r="J94" s="734"/>
      <c r="K94" s="735"/>
      <c r="L94" s="735"/>
      <c r="M94" s="735"/>
      <c r="N94" s="735"/>
      <c r="O94" s="735"/>
      <c r="P94" s="735"/>
      <c r="Q94" s="735"/>
      <c r="R94" s="735"/>
      <c r="S94" s="735">
        <f>$D94-$E94</f>
        <v>0</v>
      </c>
      <c r="T94" s="735"/>
      <c r="U94" s="735"/>
      <c r="V94" s="735"/>
      <c r="W94" s="735"/>
      <c r="X94" s="735"/>
      <c r="Y94" s="735"/>
      <c r="Z94" s="735"/>
      <c r="AA94" s="735"/>
      <c r="AB94" s="735"/>
      <c r="AC94" s="735"/>
      <c r="AD94" s="735"/>
      <c r="AE94" s="735"/>
      <c r="AF94" s="735"/>
      <c r="AG94" s="735"/>
      <c r="AH94" s="735"/>
      <c r="AI94" s="735"/>
      <c r="AJ94" s="735"/>
      <c r="AK94" s="735"/>
      <c r="AL94" s="735"/>
      <c r="AM94" s="735"/>
      <c r="AN94" s="735"/>
      <c r="AO94" s="735"/>
      <c r="AP94" s="735"/>
      <c r="AQ94" s="735"/>
      <c r="AR94" s="735"/>
      <c r="AS94" s="735"/>
      <c r="AT94" s="735"/>
      <c r="AU94" s="735"/>
      <c r="AV94" s="735"/>
      <c r="AW94" s="735"/>
      <c r="AX94" s="735"/>
      <c r="AY94" s="735"/>
      <c r="AZ94" s="735"/>
      <c r="BA94" s="735"/>
      <c r="BB94" s="735"/>
      <c r="BC94" s="735"/>
      <c r="BD94" s="735"/>
      <c r="BE94" s="735"/>
      <c r="BF94" s="735"/>
      <c r="BG94" s="735"/>
      <c r="BH94" s="735"/>
      <c r="BI94" s="735"/>
      <c r="BJ94" s="735"/>
      <c r="BK94" s="735"/>
      <c r="BL94" s="735"/>
      <c r="BM94" s="735"/>
      <c r="BN94" s="735"/>
      <c r="BO94" s="735"/>
      <c r="BP94" s="735"/>
      <c r="BQ94" s="735"/>
      <c r="BR94" s="735"/>
      <c r="BS94" s="735"/>
      <c r="BT94" s="735"/>
      <c r="BU94" s="735"/>
      <c r="BV94" s="735"/>
      <c r="BW94" s="735"/>
      <c r="BX94" s="735"/>
      <c r="BY94" s="735"/>
      <c r="BZ94" s="735"/>
      <c r="CA94" s="735"/>
      <c r="CB94" s="735"/>
      <c r="CC94" s="735"/>
      <c r="CD94" s="735"/>
      <c r="CE94" s="735"/>
      <c r="CF94" s="735"/>
      <c r="CG94" s="735"/>
      <c r="CH94" s="735"/>
      <c r="CI94" s="735"/>
      <c r="CJ94" s="735"/>
      <c r="CK94" s="735"/>
      <c r="CL94" s="735"/>
      <c r="CM94" s="735"/>
      <c r="CN94" s="735"/>
      <c r="CO94" s="735"/>
      <c r="CP94" s="735"/>
      <c r="CQ94" s="735"/>
      <c r="CR94" s="735"/>
      <c r="CS94" s="735"/>
      <c r="CT94" s="736"/>
      <c r="CU94" s="737"/>
      <c r="CV94" s="738"/>
      <c r="CW94" s="738"/>
      <c r="CX94" s="738"/>
      <c r="CY94" s="738"/>
      <c r="CZ94" s="738"/>
      <c r="DA94" s="738"/>
      <c r="DB94" s="738"/>
      <c r="DC94" s="738"/>
      <c r="DD94" s="729">
        <f t="shared" si="8"/>
        <v>0</v>
      </c>
      <c r="DE94" s="730">
        <f t="shared" si="5"/>
        <v>0</v>
      </c>
      <c r="DF94" s="731"/>
      <c r="DR94" s="504"/>
    </row>
    <row r="95" spans="1:122" ht="18" customHeight="1" x14ac:dyDescent="0.55000000000000004">
      <c r="A95" s="399" t="str">
        <f t="shared" si="7"/>
        <v>16</v>
      </c>
      <c r="B95" s="399">
        <v>160014</v>
      </c>
      <c r="C95" s="722" t="s">
        <v>1172</v>
      </c>
      <c r="D95" s="723">
        <v>1701600000</v>
      </c>
      <c r="E95" s="723">
        <v>0</v>
      </c>
      <c r="F95" s="734"/>
      <c r="G95" s="734"/>
      <c r="H95" s="734"/>
      <c r="I95" s="734"/>
      <c r="J95" s="734"/>
      <c r="K95" s="735"/>
      <c r="L95" s="735"/>
      <c r="M95" s="735"/>
      <c r="N95" s="735"/>
      <c r="O95" s="735"/>
      <c r="P95" s="735"/>
      <c r="Q95" s="735"/>
      <c r="R95" s="735"/>
      <c r="S95" s="735"/>
      <c r="T95" s="735"/>
      <c r="U95" s="735"/>
      <c r="V95" s="735"/>
      <c r="W95" s="735">
        <f>$D95-$E95</f>
        <v>1701600000</v>
      </c>
      <c r="X95" s="735"/>
      <c r="Y95" s="735"/>
      <c r="Z95" s="735"/>
      <c r="AA95" s="735"/>
      <c r="AB95" s="735"/>
      <c r="AC95" s="735"/>
      <c r="AD95" s="735"/>
      <c r="AE95" s="735"/>
      <c r="AF95" s="735"/>
      <c r="AG95" s="735"/>
      <c r="AH95" s="735"/>
      <c r="AI95" s="735"/>
      <c r="AJ95" s="735"/>
      <c r="AK95" s="735"/>
      <c r="AL95" s="735"/>
      <c r="AM95" s="735"/>
      <c r="AN95" s="735"/>
      <c r="AO95" s="735"/>
      <c r="AP95" s="735"/>
      <c r="AQ95" s="735"/>
      <c r="AR95" s="735"/>
      <c r="AS95" s="735"/>
      <c r="AT95" s="735"/>
      <c r="AU95" s="735"/>
      <c r="AV95" s="735"/>
      <c r="AW95" s="735"/>
      <c r="AX95" s="735"/>
      <c r="AY95" s="735"/>
      <c r="AZ95" s="735"/>
      <c r="BA95" s="735"/>
      <c r="BB95" s="735"/>
      <c r="BC95" s="735"/>
      <c r="BD95" s="735"/>
      <c r="BE95" s="735"/>
      <c r="BF95" s="735"/>
      <c r="BG95" s="735"/>
      <c r="BH95" s="735"/>
      <c r="BI95" s="735"/>
      <c r="BJ95" s="735"/>
      <c r="BK95" s="735"/>
      <c r="BL95" s="735"/>
      <c r="BM95" s="735"/>
      <c r="BN95" s="735"/>
      <c r="BO95" s="735"/>
      <c r="BP95" s="735"/>
      <c r="BQ95" s="735"/>
      <c r="BR95" s="735"/>
      <c r="BS95" s="735"/>
      <c r="BT95" s="735"/>
      <c r="BU95" s="735"/>
      <c r="BV95" s="735"/>
      <c r="BW95" s="735"/>
      <c r="BX95" s="735"/>
      <c r="BY95" s="735"/>
      <c r="BZ95" s="735"/>
      <c r="CA95" s="735"/>
      <c r="CB95" s="735"/>
      <c r="CC95" s="735"/>
      <c r="CD95" s="735"/>
      <c r="CE95" s="735"/>
      <c r="CF95" s="735"/>
      <c r="CG95" s="735"/>
      <c r="CH95" s="735"/>
      <c r="CI95" s="735"/>
      <c r="CJ95" s="735"/>
      <c r="CK95" s="735"/>
      <c r="CL95" s="735"/>
      <c r="CM95" s="735"/>
      <c r="CN95" s="735"/>
      <c r="CO95" s="735"/>
      <c r="CP95" s="735"/>
      <c r="CQ95" s="735"/>
      <c r="CR95" s="735"/>
      <c r="CS95" s="735"/>
      <c r="CT95" s="736"/>
      <c r="CU95" s="737"/>
      <c r="CV95" s="738"/>
      <c r="CW95" s="738"/>
      <c r="CX95" s="738"/>
      <c r="CY95" s="738"/>
      <c r="CZ95" s="738"/>
      <c r="DA95" s="738"/>
      <c r="DB95" s="738"/>
      <c r="DC95" s="738"/>
      <c r="DD95" s="729">
        <f t="shared" si="8"/>
        <v>1701600000</v>
      </c>
      <c r="DE95" s="730">
        <f t="shared" si="5"/>
        <v>0</v>
      </c>
      <c r="DF95" s="731"/>
      <c r="DR95" s="504"/>
    </row>
    <row r="96" spans="1:122" ht="18" customHeight="1" x14ac:dyDescent="0.55000000000000004">
      <c r="A96" s="399" t="str">
        <f t="shared" si="7"/>
        <v>20</v>
      </c>
      <c r="B96" s="399">
        <v>200001</v>
      </c>
      <c r="C96" s="722" t="s">
        <v>134</v>
      </c>
      <c r="D96" s="723">
        <v>140155194422</v>
      </c>
      <c r="E96" s="723">
        <v>0</v>
      </c>
      <c r="F96" s="734"/>
      <c r="G96" s="734"/>
      <c r="H96" s="734"/>
      <c r="I96" s="734"/>
      <c r="J96" s="734"/>
      <c r="K96" s="735"/>
      <c r="L96" s="735"/>
      <c r="M96" s="735"/>
      <c r="N96" s="735"/>
      <c r="O96" s="735"/>
      <c r="P96" s="735"/>
      <c r="Q96" s="735"/>
      <c r="R96" s="735"/>
      <c r="S96" s="735"/>
      <c r="T96" s="735"/>
      <c r="U96" s="735"/>
      <c r="V96" s="735"/>
      <c r="W96" s="735"/>
      <c r="X96" s="735">
        <f t="shared" ref="X96:X102" si="9">$D96-$E96</f>
        <v>140155194422</v>
      </c>
      <c r="Y96" s="735"/>
      <c r="Z96" s="735"/>
      <c r="AA96" s="735"/>
      <c r="AB96" s="735"/>
      <c r="AC96" s="735"/>
      <c r="AD96" s="735"/>
      <c r="AE96" s="735"/>
      <c r="AF96" s="735"/>
      <c r="AG96" s="735"/>
      <c r="AH96" s="735"/>
      <c r="AI96" s="735"/>
      <c r="AJ96" s="735"/>
      <c r="AK96" s="735"/>
      <c r="AL96" s="735"/>
      <c r="AM96" s="735"/>
      <c r="AN96" s="735"/>
      <c r="AO96" s="735"/>
      <c r="AP96" s="735"/>
      <c r="AQ96" s="735"/>
      <c r="AR96" s="735"/>
      <c r="AS96" s="735"/>
      <c r="AT96" s="735"/>
      <c r="AU96" s="735"/>
      <c r="AV96" s="735"/>
      <c r="AW96" s="735"/>
      <c r="AX96" s="735"/>
      <c r="AY96" s="735"/>
      <c r="AZ96" s="735"/>
      <c r="BA96" s="735"/>
      <c r="BB96" s="735"/>
      <c r="BC96" s="735"/>
      <c r="BD96" s="735"/>
      <c r="BE96" s="735"/>
      <c r="BF96" s="735"/>
      <c r="BG96" s="735"/>
      <c r="BH96" s="735"/>
      <c r="BI96" s="735"/>
      <c r="BJ96" s="735"/>
      <c r="BK96" s="735"/>
      <c r="BL96" s="735"/>
      <c r="BM96" s="735"/>
      <c r="BN96" s="735"/>
      <c r="BO96" s="735"/>
      <c r="BP96" s="735"/>
      <c r="BQ96" s="735"/>
      <c r="BR96" s="735"/>
      <c r="BS96" s="735"/>
      <c r="BT96" s="735"/>
      <c r="BU96" s="735"/>
      <c r="BV96" s="735"/>
      <c r="BW96" s="735"/>
      <c r="BX96" s="735"/>
      <c r="BY96" s="735"/>
      <c r="BZ96" s="735"/>
      <c r="CA96" s="735"/>
      <c r="CB96" s="735"/>
      <c r="CC96" s="735"/>
      <c r="CD96" s="735"/>
      <c r="CE96" s="735"/>
      <c r="CF96" s="735"/>
      <c r="CG96" s="735"/>
      <c r="CH96" s="735"/>
      <c r="CI96" s="735"/>
      <c r="CJ96" s="735"/>
      <c r="CK96" s="735"/>
      <c r="CL96" s="735"/>
      <c r="CM96" s="735"/>
      <c r="CN96" s="735"/>
      <c r="CO96" s="735"/>
      <c r="CP96" s="735"/>
      <c r="CQ96" s="735"/>
      <c r="CR96" s="735"/>
      <c r="CS96" s="735"/>
      <c r="CT96" s="736"/>
      <c r="CU96" s="737"/>
      <c r="CV96" s="738"/>
      <c r="CW96" s="738"/>
      <c r="CX96" s="738"/>
      <c r="CY96" s="738"/>
      <c r="CZ96" s="738"/>
      <c r="DA96" s="738"/>
      <c r="DB96" s="738"/>
      <c r="DC96" s="738"/>
      <c r="DD96" s="729">
        <f t="shared" si="8"/>
        <v>140155194422</v>
      </c>
      <c r="DE96" s="730">
        <f t="shared" si="5"/>
        <v>0</v>
      </c>
      <c r="DF96" s="731"/>
      <c r="DR96" s="504"/>
    </row>
    <row r="97" spans="1:122" ht="18" customHeight="1" x14ac:dyDescent="0.55000000000000004">
      <c r="A97" s="399" t="str">
        <f t="shared" si="7"/>
        <v>20</v>
      </c>
      <c r="B97" s="399">
        <v>200002</v>
      </c>
      <c r="C97" s="722" t="s">
        <v>135</v>
      </c>
      <c r="D97" s="723">
        <v>256469965543</v>
      </c>
      <c r="E97" s="723">
        <v>0</v>
      </c>
      <c r="F97" s="734"/>
      <c r="G97" s="734"/>
      <c r="H97" s="734"/>
      <c r="I97" s="734"/>
      <c r="J97" s="734"/>
      <c r="K97" s="735"/>
      <c r="L97" s="735"/>
      <c r="M97" s="735"/>
      <c r="N97" s="735"/>
      <c r="O97" s="735"/>
      <c r="P97" s="735"/>
      <c r="Q97" s="735"/>
      <c r="R97" s="735"/>
      <c r="S97" s="735"/>
      <c r="T97" s="735"/>
      <c r="U97" s="735"/>
      <c r="V97" s="735"/>
      <c r="W97" s="735"/>
      <c r="X97" s="735">
        <f t="shared" si="9"/>
        <v>256469965543</v>
      </c>
      <c r="Y97" s="735"/>
      <c r="Z97" s="735"/>
      <c r="AA97" s="735"/>
      <c r="AB97" s="735"/>
      <c r="AC97" s="735"/>
      <c r="AD97" s="735"/>
      <c r="AE97" s="735"/>
      <c r="AF97" s="735"/>
      <c r="AG97" s="735"/>
      <c r="AH97" s="735"/>
      <c r="AI97" s="735"/>
      <c r="AJ97" s="735"/>
      <c r="AK97" s="735"/>
      <c r="AL97" s="735"/>
      <c r="AM97" s="735"/>
      <c r="AN97" s="735"/>
      <c r="AO97" s="735"/>
      <c r="AP97" s="735"/>
      <c r="AQ97" s="735"/>
      <c r="AR97" s="735"/>
      <c r="AS97" s="735"/>
      <c r="AT97" s="735"/>
      <c r="AU97" s="735"/>
      <c r="AV97" s="735"/>
      <c r="AW97" s="735"/>
      <c r="AX97" s="735"/>
      <c r="AY97" s="735"/>
      <c r="AZ97" s="735"/>
      <c r="BA97" s="735"/>
      <c r="BB97" s="735"/>
      <c r="BC97" s="735"/>
      <c r="BD97" s="735"/>
      <c r="BE97" s="735"/>
      <c r="BF97" s="735"/>
      <c r="BG97" s="735"/>
      <c r="BH97" s="735"/>
      <c r="BI97" s="735"/>
      <c r="BJ97" s="735"/>
      <c r="BK97" s="735"/>
      <c r="BL97" s="735"/>
      <c r="BM97" s="735"/>
      <c r="BN97" s="735"/>
      <c r="BO97" s="735"/>
      <c r="BP97" s="735"/>
      <c r="BQ97" s="735"/>
      <c r="BR97" s="735"/>
      <c r="BS97" s="735"/>
      <c r="BT97" s="735"/>
      <c r="BU97" s="735"/>
      <c r="BV97" s="735"/>
      <c r="BW97" s="735"/>
      <c r="BX97" s="735"/>
      <c r="BY97" s="735"/>
      <c r="BZ97" s="735"/>
      <c r="CA97" s="735"/>
      <c r="CB97" s="735"/>
      <c r="CC97" s="735"/>
      <c r="CD97" s="735"/>
      <c r="CE97" s="735"/>
      <c r="CF97" s="735"/>
      <c r="CG97" s="735"/>
      <c r="CH97" s="735"/>
      <c r="CI97" s="735"/>
      <c r="CJ97" s="735"/>
      <c r="CK97" s="735"/>
      <c r="CL97" s="735"/>
      <c r="CM97" s="735"/>
      <c r="CN97" s="735"/>
      <c r="CO97" s="735"/>
      <c r="CP97" s="735"/>
      <c r="CQ97" s="735"/>
      <c r="CR97" s="735"/>
      <c r="CS97" s="735"/>
      <c r="CT97" s="736"/>
      <c r="CU97" s="737"/>
      <c r="CV97" s="738"/>
      <c r="CW97" s="738"/>
      <c r="CX97" s="738"/>
      <c r="CY97" s="738"/>
      <c r="CZ97" s="738"/>
      <c r="DA97" s="738"/>
      <c r="DB97" s="738"/>
      <c r="DC97" s="738"/>
      <c r="DD97" s="729">
        <f t="shared" si="8"/>
        <v>256469965543</v>
      </c>
      <c r="DE97" s="730">
        <f t="shared" si="5"/>
        <v>0</v>
      </c>
      <c r="DF97" s="731"/>
      <c r="DR97" s="504"/>
    </row>
    <row r="98" spans="1:122" ht="18" customHeight="1" x14ac:dyDescent="0.55000000000000004">
      <c r="A98" s="399" t="str">
        <f t="shared" si="7"/>
        <v>20</v>
      </c>
      <c r="B98" s="399">
        <v>200003</v>
      </c>
      <c r="C98" s="722" t="s">
        <v>136</v>
      </c>
      <c r="D98" s="723">
        <v>131515857658</v>
      </c>
      <c r="E98" s="723">
        <v>0</v>
      </c>
      <c r="F98" s="734"/>
      <c r="G98" s="734"/>
      <c r="H98" s="734"/>
      <c r="I98" s="734"/>
      <c r="J98" s="734"/>
      <c r="K98" s="735"/>
      <c r="L98" s="735"/>
      <c r="M98" s="735"/>
      <c r="N98" s="735"/>
      <c r="O98" s="735"/>
      <c r="P98" s="735"/>
      <c r="Q98" s="735"/>
      <c r="R98" s="735"/>
      <c r="S98" s="735"/>
      <c r="T98" s="735"/>
      <c r="U98" s="735"/>
      <c r="V98" s="735"/>
      <c r="W98" s="735"/>
      <c r="X98" s="735">
        <f t="shared" si="9"/>
        <v>131515857658</v>
      </c>
      <c r="Y98" s="735"/>
      <c r="Z98" s="735"/>
      <c r="AA98" s="735"/>
      <c r="AB98" s="735"/>
      <c r="AC98" s="735"/>
      <c r="AD98" s="735"/>
      <c r="AE98" s="735"/>
      <c r="AF98" s="735"/>
      <c r="AG98" s="735"/>
      <c r="AH98" s="735"/>
      <c r="AI98" s="735"/>
      <c r="AJ98" s="735"/>
      <c r="AK98" s="735"/>
      <c r="AL98" s="735"/>
      <c r="AM98" s="735"/>
      <c r="AN98" s="735"/>
      <c r="AO98" s="735"/>
      <c r="AP98" s="735"/>
      <c r="AQ98" s="735"/>
      <c r="AR98" s="735"/>
      <c r="AS98" s="735"/>
      <c r="AT98" s="735"/>
      <c r="AU98" s="735"/>
      <c r="AV98" s="735"/>
      <c r="AW98" s="735"/>
      <c r="AX98" s="735"/>
      <c r="AY98" s="735"/>
      <c r="AZ98" s="735"/>
      <c r="BA98" s="735"/>
      <c r="BB98" s="735"/>
      <c r="BC98" s="735"/>
      <c r="BD98" s="735"/>
      <c r="BE98" s="735"/>
      <c r="BF98" s="735"/>
      <c r="BG98" s="735"/>
      <c r="BH98" s="735"/>
      <c r="BI98" s="735"/>
      <c r="BJ98" s="735"/>
      <c r="BK98" s="735"/>
      <c r="BL98" s="735"/>
      <c r="BM98" s="735"/>
      <c r="BN98" s="735"/>
      <c r="BO98" s="735"/>
      <c r="BP98" s="735"/>
      <c r="BQ98" s="735"/>
      <c r="BR98" s="735"/>
      <c r="BS98" s="735"/>
      <c r="BT98" s="735"/>
      <c r="BU98" s="735"/>
      <c r="BV98" s="735"/>
      <c r="BW98" s="735"/>
      <c r="BX98" s="735"/>
      <c r="BY98" s="735"/>
      <c r="BZ98" s="735"/>
      <c r="CA98" s="735"/>
      <c r="CB98" s="735"/>
      <c r="CC98" s="735"/>
      <c r="CD98" s="735"/>
      <c r="CE98" s="735"/>
      <c r="CF98" s="735"/>
      <c r="CG98" s="735"/>
      <c r="CH98" s="735"/>
      <c r="CI98" s="735"/>
      <c r="CJ98" s="735"/>
      <c r="CK98" s="735"/>
      <c r="CL98" s="735"/>
      <c r="CM98" s="735"/>
      <c r="CN98" s="735"/>
      <c r="CO98" s="735"/>
      <c r="CP98" s="735"/>
      <c r="CQ98" s="735"/>
      <c r="CR98" s="735"/>
      <c r="CS98" s="735"/>
      <c r="CT98" s="736"/>
      <c r="CU98" s="737"/>
      <c r="CV98" s="738"/>
      <c r="CW98" s="738"/>
      <c r="CX98" s="738"/>
      <c r="CY98" s="738"/>
      <c r="CZ98" s="738"/>
      <c r="DA98" s="738"/>
      <c r="DB98" s="738"/>
      <c r="DC98" s="738"/>
      <c r="DD98" s="729">
        <f t="shared" si="8"/>
        <v>131515857658</v>
      </c>
      <c r="DE98" s="730">
        <f t="shared" si="5"/>
        <v>0</v>
      </c>
      <c r="DF98" s="731"/>
      <c r="DR98" s="504"/>
    </row>
    <row r="99" spans="1:122" ht="18" customHeight="1" x14ac:dyDescent="0.55000000000000004">
      <c r="A99" s="399" t="str">
        <f t="shared" si="7"/>
        <v>20</v>
      </c>
      <c r="B99" s="399">
        <v>200004</v>
      </c>
      <c r="C99" s="722" t="s">
        <v>882</v>
      </c>
      <c r="D99" s="723">
        <v>38812747615</v>
      </c>
      <c r="E99" s="723">
        <v>0</v>
      </c>
      <c r="F99" s="734"/>
      <c r="G99" s="734"/>
      <c r="H99" s="734"/>
      <c r="I99" s="734"/>
      <c r="J99" s="734"/>
      <c r="K99" s="735"/>
      <c r="L99" s="735"/>
      <c r="M99" s="735"/>
      <c r="N99" s="735"/>
      <c r="O99" s="735"/>
      <c r="P99" s="735"/>
      <c r="Q99" s="735"/>
      <c r="R99" s="735"/>
      <c r="S99" s="735"/>
      <c r="T99" s="735"/>
      <c r="U99" s="735"/>
      <c r="V99" s="735"/>
      <c r="W99" s="735"/>
      <c r="X99" s="735">
        <f t="shared" si="9"/>
        <v>38812747615</v>
      </c>
      <c r="Y99" s="735"/>
      <c r="Z99" s="735"/>
      <c r="AA99" s="735"/>
      <c r="AB99" s="735"/>
      <c r="AC99" s="735"/>
      <c r="AD99" s="735"/>
      <c r="AE99" s="735"/>
      <c r="AF99" s="735"/>
      <c r="AG99" s="735"/>
      <c r="AH99" s="735"/>
      <c r="AI99" s="735"/>
      <c r="AJ99" s="735"/>
      <c r="AK99" s="735"/>
      <c r="AL99" s="735"/>
      <c r="AM99" s="735"/>
      <c r="AN99" s="735"/>
      <c r="AO99" s="735"/>
      <c r="AP99" s="735"/>
      <c r="AQ99" s="735"/>
      <c r="AR99" s="735"/>
      <c r="AS99" s="735"/>
      <c r="AT99" s="735"/>
      <c r="AU99" s="735"/>
      <c r="AV99" s="735"/>
      <c r="AW99" s="735"/>
      <c r="AX99" s="735"/>
      <c r="AY99" s="735"/>
      <c r="AZ99" s="735"/>
      <c r="BA99" s="735"/>
      <c r="BB99" s="735"/>
      <c r="BC99" s="735"/>
      <c r="BD99" s="735"/>
      <c r="BE99" s="735"/>
      <c r="BF99" s="735"/>
      <c r="BG99" s="735"/>
      <c r="BH99" s="735"/>
      <c r="BI99" s="735"/>
      <c r="BJ99" s="735"/>
      <c r="BK99" s="735"/>
      <c r="BL99" s="735"/>
      <c r="BM99" s="735"/>
      <c r="BN99" s="735"/>
      <c r="BO99" s="735"/>
      <c r="BP99" s="735"/>
      <c r="BQ99" s="735"/>
      <c r="BR99" s="735"/>
      <c r="BS99" s="735"/>
      <c r="BT99" s="735"/>
      <c r="BU99" s="735"/>
      <c r="BV99" s="735"/>
      <c r="BW99" s="735"/>
      <c r="BX99" s="735"/>
      <c r="BY99" s="735"/>
      <c r="BZ99" s="735"/>
      <c r="CA99" s="735"/>
      <c r="CB99" s="735"/>
      <c r="CC99" s="735"/>
      <c r="CD99" s="735"/>
      <c r="CE99" s="735"/>
      <c r="CF99" s="735"/>
      <c r="CG99" s="735"/>
      <c r="CH99" s="735"/>
      <c r="CI99" s="735"/>
      <c r="CJ99" s="735"/>
      <c r="CK99" s="735"/>
      <c r="CL99" s="735"/>
      <c r="CM99" s="735"/>
      <c r="CN99" s="735"/>
      <c r="CO99" s="735"/>
      <c r="CP99" s="735"/>
      <c r="CQ99" s="735"/>
      <c r="CR99" s="735"/>
      <c r="CS99" s="735"/>
      <c r="CT99" s="736"/>
      <c r="CU99" s="737"/>
      <c r="CV99" s="738"/>
      <c r="CW99" s="738"/>
      <c r="CX99" s="738"/>
      <c r="CY99" s="738"/>
      <c r="CZ99" s="738"/>
      <c r="DA99" s="738"/>
      <c r="DB99" s="738"/>
      <c r="DC99" s="738"/>
      <c r="DD99" s="729">
        <f t="shared" si="8"/>
        <v>38812747615</v>
      </c>
      <c r="DE99" s="730">
        <f t="shared" si="5"/>
        <v>0</v>
      </c>
      <c r="DF99" s="731"/>
      <c r="DR99" s="504"/>
    </row>
    <row r="100" spans="1:122" ht="18" customHeight="1" x14ac:dyDescent="0.55000000000000004">
      <c r="A100" s="399" t="str">
        <f t="shared" si="7"/>
        <v>20</v>
      </c>
      <c r="B100" s="399">
        <v>200005</v>
      </c>
      <c r="C100" s="722" t="s">
        <v>883</v>
      </c>
      <c r="D100" s="723">
        <v>81726608133</v>
      </c>
      <c r="E100" s="723">
        <v>0</v>
      </c>
      <c r="F100" s="734"/>
      <c r="G100" s="734"/>
      <c r="H100" s="734"/>
      <c r="I100" s="734"/>
      <c r="J100" s="734"/>
      <c r="K100" s="735"/>
      <c r="L100" s="735"/>
      <c r="M100" s="735"/>
      <c r="N100" s="735"/>
      <c r="O100" s="735"/>
      <c r="P100" s="735"/>
      <c r="Q100" s="735"/>
      <c r="R100" s="735"/>
      <c r="S100" s="735"/>
      <c r="T100" s="735"/>
      <c r="U100" s="735"/>
      <c r="V100" s="735"/>
      <c r="W100" s="735"/>
      <c r="X100" s="735">
        <f t="shared" si="9"/>
        <v>81726608133</v>
      </c>
      <c r="Y100" s="735"/>
      <c r="Z100" s="735"/>
      <c r="AA100" s="735"/>
      <c r="AB100" s="735"/>
      <c r="AC100" s="735"/>
      <c r="AD100" s="735"/>
      <c r="AE100" s="735"/>
      <c r="AF100" s="735"/>
      <c r="AG100" s="735"/>
      <c r="AH100" s="735"/>
      <c r="AI100" s="735"/>
      <c r="AJ100" s="735"/>
      <c r="AK100" s="735"/>
      <c r="AL100" s="735"/>
      <c r="AM100" s="735"/>
      <c r="AN100" s="735"/>
      <c r="AO100" s="735"/>
      <c r="AP100" s="735"/>
      <c r="AQ100" s="735"/>
      <c r="AR100" s="735"/>
      <c r="AS100" s="735"/>
      <c r="AT100" s="735"/>
      <c r="AU100" s="735"/>
      <c r="AV100" s="735"/>
      <c r="AW100" s="735"/>
      <c r="AX100" s="735"/>
      <c r="AY100" s="735"/>
      <c r="AZ100" s="735"/>
      <c r="BA100" s="735"/>
      <c r="BB100" s="735"/>
      <c r="BC100" s="735"/>
      <c r="BD100" s="735"/>
      <c r="BE100" s="735"/>
      <c r="BF100" s="735"/>
      <c r="BG100" s="735"/>
      <c r="BH100" s="735"/>
      <c r="BI100" s="735"/>
      <c r="BJ100" s="735"/>
      <c r="BK100" s="735"/>
      <c r="BL100" s="735"/>
      <c r="BM100" s="735"/>
      <c r="BN100" s="735"/>
      <c r="BO100" s="735"/>
      <c r="BP100" s="735"/>
      <c r="BQ100" s="735"/>
      <c r="BR100" s="735"/>
      <c r="BS100" s="735"/>
      <c r="BT100" s="735"/>
      <c r="BU100" s="735"/>
      <c r="BV100" s="735"/>
      <c r="BW100" s="735"/>
      <c r="BX100" s="735"/>
      <c r="BY100" s="735"/>
      <c r="BZ100" s="735"/>
      <c r="CA100" s="735"/>
      <c r="CB100" s="735"/>
      <c r="CC100" s="735"/>
      <c r="CD100" s="735"/>
      <c r="CE100" s="735"/>
      <c r="CF100" s="735"/>
      <c r="CG100" s="735"/>
      <c r="CH100" s="735"/>
      <c r="CI100" s="735"/>
      <c r="CJ100" s="735"/>
      <c r="CK100" s="735"/>
      <c r="CL100" s="735"/>
      <c r="CM100" s="735"/>
      <c r="CN100" s="735"/>
      <c r="CO100" s="735"/>
      <c r="CP100" s="735"/>
      <c r="CQ100" s="735"/>
      <c r="CR100" s="735"/>
      <c r="CS100" s="735"/>
      <c r="CT100" s="736"/>
      <c r="CU100" s="737"/>
      <c r="CV100" s="738"/>
      <c r="CW100" s="738"/>
      <c r="CX100" s="738"/>
      <c r="CY100" s="738"/>
      <c r="CZ100" s="738"/>
      <c r="DA100" s="738"/>
      <c r="DB100" s="738"/>
      <c r="DC100" s="738"/>
      <c r="DD100" s="729">
        <f t="shared" si="8"/>
        <v>81726608133</v>
      </c>
      <c r="DE100" s="730">
        <f t="shared" si="5"/>
        <v>0</v>
      </c>
      <c r="DF100" s="731"/>
      <c r="DR100" s="504"/>
    </row>
    <row r="101" spans="1:122" ht="18" customHeight="1" x14ac:dyDescent="0.55000000000000004">
      <c r="A101" s="399" t="str">
        <f t="shared" si="7"/>
        <v>20</v>
      </c>
      <c r="B101" s="399">
        <v>200006</v>
      </c>
      <c r="C101" s="722" t="s">
        <v>884</v>
      </c>
      <c r="D101" s="723">
        <v>2023155739</v>
      </c>
      <c r="E101" s="723">
        <v>0</v>
      </c>
      <c r="F101" s="734"/>
      <c r="G101" s="734"/>
      <c r="H101" s="734"/>
      <c r="I101" s="734"/>
      <c r="J101" s="734"/>
      <c r="K101" s="735"/>
      <c r="L101" s="735"/>
      <c r="M101" s="735"/>
      <c r="N101" s="735"/>
      <c r="O101" s="735"/>
      <c r="P101" s="735"/>
      <c r="Q101" s="735"/>
      <c r="R101" s="735"/>
      <c r="S101" s="735"/>
      <c r="T101" s="735"/>
      <c r="U101" s="735"/>
      <c r="V101" s="735"/>
      <c r="W101" s="735"/>
      <c r="X101" s="735">
        <f t="shared" si="9"/>
        <v>2023155739</v>
      </c>
      <c r="Y101" s="735"/>
      <c r="Z101" s="735"/>
      <c r="AA101" s="735"/>
      <c r="AB101" s="735"/>
      <c r="AC101" s="735"/>
      <c r="AD101" s="735"/>
      <c r="AE101" s="735"/>
      <c r="AF101" s="735"/>
      <c r="AG101" s="735"/>
      <c r="AH101" s="735"/>
      <c r="AI101" s="735"/>
      <c r="AJ101" s="735"/>
      <c r="AK101" s="735"/>
      <c r="AL101" s="735"/>
      <c r="AM101" s="735"/>
      <c r="AN101" s="735"/>
      <c r="AO101" s="735"/>
      <c r="AP101" s="735"/>
      <c r="AQ101" s="735"/>
      <c r="AR101" s="735"/>
      <c r="AS101" s="735"/>
      <c r="AT101" s="735"/>
      <c r="AU101" s="735"/>
      <c r="AV101" s="735"/>
      <c r="AW101" s="735"/>
      <c r="AX101" s="735"/>
      <c r="AY101" s="735"/>
      <c r="AZ101" s="735"/>
      <c r="BA101" s="735"/>
      <c r="BB101" s="735"/>
      <c r="BC101" s="735"/>
      <c r="BD101" s="735"/>
      <c r="BE101" s="735"/>
      <c r="BF101" s="735"/>
      <c r="BG101" s="735"/>
      <c r="BH101" s="735"/>
      <c r="BI101" s="735"/>
      <c r="BJ101" s="735"/>
      <c r="BK101" s="735"/>
      <c r="BL101" s="735"/>
      <c r="BM101" s="735"/>
      <c r="BN101" s="735"/>
      <c r="BO101" s="735"/>
      <c r="BP101" s="735"/>
      <c r="BQ101" s="735"/>
      <c r="BR101" s="735"/>
      <c r="BS101" s="735"/>
      <c r="BT101" s="735"/>
      <c r="BU101" s="735"/>
      <c r="BV101" s="735"/>
      <c r="BW101" s="735"/>
      <c r="BX101" s="735"/>
      <c r="BY101" s="735"/>
      <c r="BZ101" s="735"/>
      <c r="CA101" s="735"/>
      <c r="CB101" s="735"/>
      <c r="CC101" s="735"/>
      <c r="CD101" s="735"/>
      <c r="CE101" s="735"/>
      <c r="CF101" s="735"/>
      <c r="CG101" s="735"/>
      <c r="CH101" s="735"/>
      <c r="CI101" s="735"/>
      <c r="CJ101" s="735"/>
      <c r="CK101" s="735"/>
      <c r="CL101" s="735"/>
      <c r="CM101" s="735"/>
      <c r="CN101" s="735"/>
      <c r="CO101" s="735"/>
      <c r="CP101" s="735"/>
      <c r="CQ101" s="735"/>
      <c r="CR101" s="735"/>
      <c r="CS101" s="735"/>
      <c r="CT101" s="736"/>
      <c r="CU101" s="737"/>
      <c r="CV101" s="738"/>
      <c r="CW101" s="738"/>
      <c r="CX101" s="738"/>
      <c r="CY101" s="738"/>
      <c r="CZ101" s="738"/>
      <c r="DA101" s="738"/>
      <c r="DB101" s="738"/>
      <c r="DC101" s="738"/>
      <c r="DD101" s="729">
        <f t="shared" si="8"/>
        <v>2023155739</v>
      </c>
      <c r="DE101" s="730">
        <f t="shared" si="5"/>
        <v>0</v>
      </c>
      <c r="DF101" s="731"/>
      <c r="DR101" s="504"/>
    </row>
    <row r="102" spans="1:122" ht="18" customHeight="1" x14ac:dyDescent="0.55000000000000004">
      <c r="A102" s="399" t="str">
        <f t="shared" si="7"/>
        <v>20</v>
      </c>
      <c r="B102" s="399">
        <v>200007</v>
      </c>
      <c r="C102" s="722" t="s">
        <v>885</v>
      </c>
      <c r="D102" s="723">
        <v>180723919493</v>
      </c>
      <c r="E102" s="723">
        <v>0</v>
      </c>
      <c r="F102" s="734"/>
      <c r="G102" s="734"/>
      <c r="H102" s="734"/>
      <c r="I102" s="734"/>
      <c r="J102" s="734"/>
      <c r="K102" s="735"/>
      <c r="L102" s="735"/>
      <c r="M102" s="735"/>
      <c r="N102" s="735"/>
      <c r="O102" s="735"/>
      <c r="P102" s="735"/>
      <c r="Q102" s="735"/>
      <c r="R102" s="735"/>
      <c r="S102" s="735"/>
      <c r="T102" s="735"/>
      <c r="U102" s="735"/>
      <c r="V102" s="735"/>
      <c r="W102" s="735"/>
      <c r="X102" s="735">
        <f t="shared" si="9"/>
        <v>180723919493</v>
      </c>
      <c r="Y102" s="735"/>
      <c r="Z102" s="735"/>
      <c r="AA102" s="735"/>
      <c r="AB102" s="735"/>
      <c r="AC102" s="735"/>
      <c r="AD102" s="735"/>
      <c r="AE102" s="735"/>
      <c r="AF102" s="735"/>
      <c r="AG102" s="735"/>
      <c r="AH102" s="735"/>
      <c r="AI102" s="735"/>
      <c r="AJ102" s="735"/>
      <c r="AK102" s="735"/>
      <c r="AL102" s="735"/>
      <c r="AM102" s="735"/>
      <c r="AN102" s="735"/>
      <c r="AO102" s="735"/>
      <c r="AP102" s="735"/>
      <c r="AQ102" s="735"/>
      <c r="AR102" s="735"/>
      <c r="AS102" s="735"/>
      <c r="AT102" s="735"/>
      <c r="AU102" s="735"/>
      <c r="AV102" s="735"/>
      <c r="AW102" s="735"/>
      <c r="AX102" s="735"/>
      <c r="AY102" s="735"/>
      <c r="AZ102" s="735"/>
      <c r="BA102" s="735"/>
      <c r="BB102" s="735"/>
      <c r="BC102" s="735"/>
      <c r="BD102" s="735"/>
      <c r="BE102" s="735"/>
      <c r="BF102" s="735"/>
      <c r="BG102" s="735"/>
      <c r="BH102" s="735"/>
      <c r="BI102" s="735"/>
      <c r="BJ102" s="735"/>
      <c r="BK102" s="735"/>
      <c r="BL102" s="735"/>
      <c r="BM102" s="735"/>
      <c r="BN102" s="735"/>
      <c r="BO102" s="735"/>
      <c r="BP102" s="735"/>
      <c r="BQ102" s="735"/>
      <c r="BR102" s="735"/>
      <c r="BS102" s="735"/>
      <c r="BT102" s="735"/>
      <c r="BU102" s="735"/>
      <c r="BV102" s="735"/>
      <c r="BW102" s="735"/>
      <c r="BX102" s="735"/>
      <c r="BY102" s="735"/>
      <c r="BZ102" s="735"/>
      <c r="CA102" s="735"/>
      <c r="CB102" s="735"/>
      <c r="CC102" s="735"/>
      <c r="CD102" s="735"/>
      <c r="CE102" s="735"/>
      <c r="CF102" s="735"/>
      <c r="CG102" s="735"/>
      <c r="CH102" s="735"/>
      <c r="CI102" s="735"/>
      <c r="CJ102" s="735"/>
      <c r="CK102" s="735"/>
      <c r="CL102" s="735"/>
      <c r="CM102" s="735"/>
      <c r="CN102" s="735"/>
      <c r="CO102" s="735"/>
      <c r="CP102" s="735"/>
      <c r="CQ102" s="735"/>
      <c r="CR102" s="735"/>
      <c r="CS102" s="735"/>
      <c r="CT102" s="736"/>
      <c r="CU102" s="737"/>
      <c r="CV102" s="738"/>
      <c r="CW102" s="738"/>
      <c r="CX102" s="738"/>
      <c r="CY102" s="738"/>
      <c r="CZ102" s="738"/>
      <c r="DA102" s="738"/>
      <c r="DB102" s="738"/>
      <c r="DC102" s="738"/>
      <c r="DD102" s="729">
        <f t="shared" si="8"/>
        <v>180723919493</v>
      </c>
      <c r="DE102" s="730">
        <f t="shared" si="5"/>
        <v>0</v>
      </c>
      <c r="DF102" s="731"/>
      <c r="DR102" s="504"/>
    </row>
    <row r="103" spans="1:122" ht="18" customHeight="1" x14ac:dyDescent="0.55000000000000004">
      <c r="A103" s="399" t="str">
        <f t="shared" si="7"/>
        <v>20</v>
      </c>
      <c r="B103" s="399">
        <v>200008</v>
      </c>
      <c r="C103" s="722" t="s">
        <v>886</v>
      </c>
      <c r="D103" s="740">
        <v>0</v>
      </c>
      <c r="E103" s="740">
        <v>0</v>
      </c>
      <c r="F103" s="734"/>
      <c r="G103" s="734"/>
      <c r="H103" s="734"/>
      <c r="I103" s="734"/>
      <c r="J103" s="734"/>
      <c r="K103" s="735"/>
      <c r="L103" s="735"/>
      <c r="M103" s="735"/>
      <c r="N103" s="735"/>
      <c r="O103" s="735"/>
      <c r="P103" s="735"/>
      <c r="Q103" s="735"/>
      <c r="R103" s="735"/>
      <c r="S103" s="735"/>
      <c r="T103" s="735"/>
      <c r="U103" s="735"/>
      <c r="V103" s="735"/>
      <c r="W103" s="735"/>
      <c r="X103" s="735">
        <f>$D103-$E103</f>
        <v>0</v>
      </c>
      <c r="Y103" s="735"/>
      <c r="Z103" s="735"/>
      <c r="AA103" s="735"/>
      <c r="AB103" s="735"/>
      <c r="AC103" s="735"/>
      <c r="AD103" s="735"/>
      <c r="AE103" s="735"/>
      <c r="AF103" s="735"/>
      <c r="AG103" s="735"/>
      <c r="AH103" s="735"/>
      <c r="AI103" s="735"/>
      <c r="AJ103" s="735"/>
      <c r="AK103" s="735"/>
      <c r="AL103" s="735"/>
      <c r="AM103" s="735"/>
      <c r="AN103" s="735"/>
      <c r="AO103" s="735"/>
      <c r="AP103" s="735"/>
      <c r="AQ103" s="735"/>
      <c r="AR103" s="735"/>
      <c r="AS103" s="735"/>
      <c r="AT103" s="735"/>
      <c r="AU103" s="735"/>
      <c r="AV103" s="735"/>
      <c r="AW103" s="735"/>
      <c r="AX103" s="735"/>
      <c r="AY103" s="735"/>
      <c r="AZ103" s="735"/>
      <c r="BA103" s="735"/>
      <c r="BB103" s="735"/>
      <c r="BC103" s="735"/>
      <c r="BD103" s="735"/>
      <c r="BE103" s="735"/>
      <c r="BF103" s="735"/>
      <c r="BG103" s="735"/>
      <c r="BH103" s="735"/>
      <c r="BI103" s="735"/>
      <c r="BJ103" s="735"/>
      <c r="BK103" s="735"/>
      <c r="BL103" s="735"/>
      <c r="BM103" s="735"/>
      <c r="BN103" s="735"/>
      <c r="BO103" s="735"/>
      <c r="BP103" s="735"/>
      <c r="BQ103" s="735"/>
      <c r="BR103" s="735"/>
      <c r="BS103" s="735"/>
      <c r="BT103" s="735"/>
      <c r="BU103" s="735"/>
      <c r="BV103" s="735"/>
      <c r="BW103" s="735"/>
      <c r="BX103" s="735"/>
      <c r="BY103" s="735"/>
      <c r="BZ103" s="735"/>
      <c r="CA103" s="735"/>
      <c r="CB103" s="735"/>
      <c r="CC103" s="735"/>
      <c r="CD103" s="735"/>
      <c r="CE103" s="735"/>
      <c r="CF103" s="735"/>
      <c r="CG103" s="735"/>
      <c r="CH103" s="735"/>
      <c r="CI103" s="735"/>
      <c r="CJ103" s="735"/>
      <c r="CK103" s="735"/>
      <c r="CL103" s="735"/>
      <c r="CM103" s="735"/>
      <c r="CN103" s="735"/>
      <c r="CO103" s="735"/>
      <c r="CP103" s="735"/>
      <c r="CQ103" s="735"/>
      <c r="CR103" s="735"/>
      <c r="CS103" s="735"/>
      <c r="CT103" s="736"/>
      <c r="CU103" s="737"/>
      <c r="CV103" s="738"/>
      <c r="CW103" s="738"/>
      <c r="CX103" s="738"/>
      <c r="CY103" s="738"/>
      <c r="CZ103" s="738"/>
      <c r="DA103" s="738"/>
      <c r="DB103" s="738"/>
      <c r="DC103" s="738"/>
      <c r="DD103" s="729">
        <f t="shared" si="8"/>
        <v>0</v>
      </c>
      <c r="DE103" s="730">
        <f t="shared" si="5"/>
        <v>0</v>
      </c>
      <c r="DF103" s="731"/>
      <c r="DR103" s="504"/>
    </row>
    <row r="104" spans="1:122" ht="18" customHeight="1" x14ac:dyDescent="0.55000000000000004">
      <c r="A104" s="399" t="str">
        <f t="shared" si="7"/>
        <v>20</v>
      </c>
      <c r="B104" s="399">
        <v>200100</v>
      </c>
      <c r="C104" s="722" t="s">
        <v>887</v>
      </c>
      <c r="D104" s="748">
        <v>53944318116</v>
      </c>
      <c r="E104" s="748">
        <v>0</v>
      </c>
      <c r="F104" s="734"/>
      <c r="G104" s="734"/>
      <c r="H104" s="734"/>
      <c r="I104" s="734"/>
      <c r="J104" s="734"/>
      <c r="K104" s="735"/>
      <c r="L104" s="735"/>
      <c r="M104" s="735"/>
      <c r="N104" s="735"/>
      <c r="O104" s="735"/>
      <c r="P104" s="735"/>
      <c r="Q104" s="735"/>
      <c r="R104" s="735"/>
      <c r="S104" s="735"/>
      <c r="T104" s="735"/>
      <c r="U104" s="735"/>
      <c r="V104" s="735"/>
      <c r="W104" s="735"/>
      <c r="X104" s="735">
        <v>0</v>
      </c>
      <c r="Y104" s="744">
        <v>2274992760</v>
      </c>
      <c r="Z104" s="744">
        <v>21395088108</v>
      </c>
      <c r="AA104" s="744">
        <v>4506421880</v>
      </c>
      <c r="AB104" s="744">
        <v>12394453074</v>
      </c>
      <c r="AC104" s="744">
        <v>756999291</v>
      </c>
      <c r="AD104" s="744">
        <v>279657000</v>
      </c>
      <c r="AE104" s="744">
        <v>4759009527</v>
      </c>
      <c r="AF104" s="744">
        <v>3740925566</v>
      </c>
      <c r="AG104" s="744">
        <f>D104-AF104-AE104-AD104-AC104-AB104-AA104-Z104-Y104-X104</f>
        <v>3836770910</v>
      </c>
      <c r="AH104" s="735"/>
      <c r="AI104" s="753">
        <v>0</v>
      </c>
      <c r="AJ104" s="735"/>
      <c r="AK104" s="735"/>
      <c r="AL104" s="735"/>
      <c r="AM104" s="735"/>
      <c r="AN104" s="735"/>
      <c r="AO104" s="735"/>
      <c r="AP104" s="735"/>
      <c r="AQ104" s="735"/>
      <c r="AR104" s="735"/>
      <c r="AS104" s="735"/>
      <c r="AT104" s="735"/>
      <c r="AU104" s="735"/>
      <c r="AV104" s="735"/>
      <c r="AW104" s="735"/>
      <c r="AX104" s="735"/>
      <c r="AY104" s="735"/>
      <c r="AZ104" s="735"/>
      <c r="BA104" s="735"/>
      <c r="BB104" s="735"/>
      <c r="BC104" s="735"/>
      <c r="BD104" s="735"/>
      <c r="BE104" s="735"/>
      <c r="BF104" s="735"/>
      <c r="BG104" s="735"/>
      <c r="BH104" s="735"/>
      <c r="BI104" s="735"/>
      <c r="BJ104" s="735"/>
      <c r="BK104" s="735"/>
      <c r="BL104" s="735"/>
      <c r="BM104" s="735"/>
      <c r="BN104" s="735"/>
      <c r="BO104" s="735"/>
      <c r="BP104" s="735"/>
      <c r="BQ104" s="735"/>
      <c r="BR104" s="735"/>
      <c r="BS104" s="735"/>
      <c r="BT104" s="735"/>
      <c r="BU104" s="735"/>
      <c r="BV104" s="735"/>
      <c r="BW104" s="735"/>
      <c r="BX104" s="735"/>
      <c r="BY104" s="735"/>
      <c r="BZ104" s="735"/>
      <c r="CA104" s="735"/>
      <c r="CB104" s="735"/>
      <c r="CC104" s="735"/>
      <c r="CD104" s="735"/>
      <c r="CE104" s="735"/>
      <c r="CF104" s="735"/>
      <c r="CG104" s="735"/>
      <c r="CH104" s="735"/>
      <c r="CI104" s="735"/>
      <c r="CJ104" s="735"/>
      <c r="CK104" s="735"/>
      <c r="CL104" s="735"/>
      <c r="CM104" s="735"/>
      <c r="CN104" s="735"/>
      <c r="CO104" s="735"/>
      <c r="CP104" s="735"/>
      <c r="CQ104" s="735"/>
      <c r="CR104" s="735"/>
      <c r="CS104" s="735"/>
      <c r="CT104" s="736"/>
      <c r="CU104" s="737"/>
      <c r="CV104" s="738"/>
      <c r="CW104" s="738"/>
      <c r="CX104" s="738"/>
      <c r="CY104" s="738"/>
      <c r="CZ104" s="738"/>
      <c r="DA104" s="738"/>
      <c r="DB104" s="738"/>
      <c r="DC104" s="738"/>
      <c r="DD104" s="729">
        <f t="shared" si="8"/>
        <v>53944318116</v>
      </c>
      <c r="DE104" s="730">
        <f t="shared" si="5"/>
        <v>0</v>
      </c>
      <c r="DF104" s="731"/>
      <c r="DR104" s="504"/>
    </row>
    <row r="105" spans="1:122" ht="18" customHeight="1" x14ac:dyDescent="0.55000000000000004">
      <c r="A105" s="399" t="str">
        <f t="shared" si="7"/>
        <v>20</v>
      </c>
      <c r="B105" s="399">
        <v>200502</v>
      </c>
      <c r="C105" s="722" t="s">
        <v>888</v>
      </c>
      <c r="D105" s="723">
        <v>0</v>
      </c>
      <c r="E105" s="723">
        <v>117169500308</v>
      </c>
      <c r="F105" s="734"/>
      <c r="G105" s="734"/>
      <c r="H105" s="734"/>
      <c r="I105" s="734"/>
      <c r="J105" s="734"/>
      <c r="K105" s="735"/>
      <c r="L105" s="735"/>
      <c r="M105" s="735"/>
      <c r="N105" s="735"/>
      <c r="O105" s="735"/>
      <c r="P105" s="735"/>
      <c r="Q105" s="735"/>
      <c r="R105" s="735"/>
      <c r="S105" s="735"/>
      <c r="T105" s="735"/>
      <c r="U105" s="735"/>
      <c r="V105" s="735"/>
      <c r="W105" s="735"/>
      <c r="X105" s="754">
        <f t="shared" ref="X105:X110" si="10">$D105-$E105</f>
        <v>-117169500308</v>
      </c>
      <c r="Y105" s="752"/>
      <c r="Z105" s="735"/>
      <c r="AA105" s="735"/>
      <c r="AB105" s="735"/>
      <c r="AC105" s="735"/>
      <c r="AD105" s="735"/>
      <c r="AE105" s="735"/>
      <c r="AF105" s="735"/>
      <c r="AG105" s="735"/>
      <c r="AH105" s="735"/>
      <c r="AI105" s="735"/>
      <c r="AJ105" s="735"/>
      <c r="AK105" s="735"/>
      <c r="AL105" s="735"/>
      <c r="AM105" s="735"/>
      <c r="AN105" s="735"/>
      <c r="AO105" s="735"/>
      <c r="AP105" s="735"/>
      <c r="AQ105" s="735"/>
      <c r="AR105" s="735"/>
      <c r="AS105" s="735"/>
      <c r="AT105" s="735"/>
      <c r="AU105" s="735"/>
      <c r="AV105" s="735"/>
      <c r="AW105" s="735"/>
      <c r="AX105" s="735"/>
      <c r="AY105" s="735"/>
      <c r="AZ105" s="735"/>
      <c r="BA105" s="735"/>
      <c r="BB105" s="735"/>
      <c r="BC105" s="735"/>
      <c r="BD105" s="735"/>
      <c r="BE105" s="735"/>
      <c r="BF105" s="735"/>
      <c r="BG105" s="735"/>
      <c r="BH105" s="735"/>
      <c r="BI105" s="735"/>
      <c r="BJ105" s="735"/>
      <c r="BK105" s="735"/>
      <c r="BL105" s="735"/>
      <c r="BM105" s="735"/>
      <c r="BN105" s="735"/>
      <c r="BO105" s="735"/>
      <c r="BP105" s="735"/>
      <c r="BQ105" s="735"/>
      <c r="BR105" s="735"/>
      <c r="BS105" s="735"/>
      <c r="BT105" s="735"/>
      <c r="BU105" s="735"/>
      <c r="BV105" s="735"/>
      <c r="BW105" s="735"/>
      <c r="BX105" s="735"/>
      <c r="BY105" s="735"/>
      <c r="BZ105" s="735"/>
      <c r="CA105" s="735"/>
      <c r="CB105" s="735"/>
      <c r="CC105" s="735"/>
      <c r="CD105" s="735"/>
      <c r="CE105" s="735"/>
      <c r="CF105" s="735"/>
      <c r="CG105" s="735"/>
      <c r="CH105" s="735"/>
      <c r="CI105" s="735"/>
      <c r="CJ105" s="735"/>
      <c r="CK105" s="735"/>
      <c r="CL105" s="735"/>
      <c r="CM105" s="735"/>
      <c r="CN105" s="735"/>
      <c r="CO105" s="735"/>
      <c r="CP105" s="735"/>
      <c r="CQ105" s="735"/>
      <c r="CR105" s="735"/>
      <c r="CS105" s="735"/>
      <c r="CT105" s="736"/>
      <c r="CU105" s="737"/>
      <c r="CV105" s="738"/>
      <c r="CW105" s="738"/>
      <c r="CX105" s="738"/>
      <c r="CY105" s="738"/>
      <c r="CZ105" s="738"/>
      <c r="DA105" s="738"/>
      <c r="DB105" s="738"/>
      <c r="DC105" s="738"/>
      <c r="DD105" s="729">
        <f t="shared" si="8"/>
        <v>-117169500308</v>
      </c>
      <c r="DE105" s="730">
        <f t="shared" si="5"/>
        <v>0</v>
      </c>
      <c r="DF105" s="731"/>
      <c r="DR105" s="504"/>
    </row>
    <row r="106" spans="1:122" ht="18" customHeight="1" x14ac:dyDescent="0.55000000000000004">
      <c r="A106" s="399" t="str">
        <f t="shared" si="7"/>
        <v>20</v>
      </c>
      <c r="B106" s="399">
        <v>200503</v>
      </c>
      <c r="C106" s="722" t="s">
        <v>889</v>
      </c>
      <c r="D106" s="723">
        <v>0</v>
      </c>
      <c r="E106" s="723">
        <v>71643711033</v>
      </c>
      <c r="F106" s="734"/>
      <c r="G106" s="734"/>
      <c r="H106" s="734"/>
      <c r="I106" s="734"/>
      <c r="J106" s="734"/>
      <c r="K106" s="735"/>
      <c r="L106" s="735"/>
      <c r="M106" s="735"/>
      <c r="N106" s="735"/>
      <c r="O106" s="735"/>
      <c r="P106" s="735"/>
      <c r="Q106" s="735"/>
      <c r="R106" s="735"/>
      <c r="S106" s="735"/>
      <c r="T106" s="735"/>
      <c r="U106" s="735"/>
      <c r="V106" s="735"/>
      <c r="W106" s="735"/>
      <c r="X106" s="754">
        <f t="shared" si="10"/>
        <v>-71643711033</v>
      </c>
      <c r="Y106" s="752"/>
      <c r="Z106" s="735"/>
      <c r="AA106" s="735"/>
      <c r="AB106" s="735"/>
      <c r="AC106" s="735"/>
      <c r="AD106" s="735"/>
      <c r="AE106" s="735"/>
      <c r="AF106" s="735"/>
      <c r="AG106" s="735"/>
      <c r="AH106" s="735"/>
      <c r="AI106" s="735"/>
      <c r="AJ106" s="735"/>
      <c r="AK106" s="735"/>
      <c r="AL106" s="735"/>
      <c r="AM106" s="735"/>
      <c r="AN106" s="735"/>
      <c r="AO106" s="735"/>
      <c r="AP106" s="735"/>
      <c r="AQ106" s="735"/>
      <c r="AR106" s="735"/>
      <c r="AS106" s="735"/>
      <c r="AT106" s="735"/>
      <c r="AU106" s="735"/>
      <c r="AV106" s="735"/>
      <c r="AW106" s="735"/>
      <c r="AX106" s="735"/>
      <c r="AY106" s="735"/>
      <c r="AZ106" s="735"/>
      <c r="BA106" s="735"/>
      <c r="BB106" s="735"/>
      <c r="BC106" s="735"/>
      <c r="BD106" s="735"/>
      <c r="BE106" s="735"/>
      <c r="BF106" s="735"/>
      <c r="BG106" s="735"/>
      <c r="BH106" s="735"/>
      <c r="BI106" s="735"/>
      <c r="BJ106" s="735"/>
      <c r="BK106" s="735"/>
      <c r="BL106" s="735"/>
      <c r="BM106" s="735"/>
      <c r="BN106" s="735"/>
      <c r="BO106" s="735"/>
      <c r="BP106" s="735"/>
      <c r="BQ106" s="735"/>
      <c r="BR106" s="735"/>
      <c r="BS106" s="735"/>
      <c r="BT106" s="735"/>
      <c r="BU106" s="735"/>
      <c r="BV106" s="735"/>
      <c r="BW106" s="735"/>
      <c r="BX106" s="735"/>
      <c r="BY106" s="735"/>
      <c r="BZ106" s="735"/>
      <c r="CA106" s="735"/>
      <c r="CB106" s="735"/>
      <c r="CC106" s="735"/>
      <c r="CD106" s="735"/>
      <c r="CE106" s="735"/>
      <c r="CF106" s="735"/>
      <c r="CG106" s="735"/>
      <c r="CH106" s="735"/>
      <c r="CI106" s="735"/>
      <c r="CJ106" s="735"/>
      <c r="CK106" s="735"/>
      <c r="CL106" s="735"/>
      <c r="CM106" s="735"/>
      <c r="CN106" s="735"/>
      <c r="CO106" s="735"/>
      <c r="CP106" s="735"/>
      <c r="CQ106" s="735"/>
      <c r="CR106" s="735"/>
      <c r="CS106" s="735"/>
      <c r="CT106" s="736"/>
      <c r="CU106" s="737"/>
      <c r="CV106" s="738"/>
      <c r="CW106" s="738"/>
      <c r="CX106" s="738"/>
      <c r="CY106" s="738"/>
      <c r="CZ106" s="738"/>
      <c r="DA106" s="738"/>
      <c r="DB106" s="738"/>
      <c r="DC106" s="738"/>
      <c r="DD106" s="729">
        <f t="shared" si="8"/>
        <v>-71643711033</v>
      </c>
      <c r="DE106" s="730">
        <f t="shared" si="5"/>
        <v>0</v>
      </c>
      <c r="DF106" s="731"/>
      <c r="DR106" s="504"/>
    </row>
    <row r="107" spans="1:122" ht="18" customHeight="1" x14ac:dyDescent="0.55000000000000004">
      <c r="A107" s="399" t="str">
        <f t="shared" si="7"/>
        <v>20</v>
      </c>
      <c r="B107" s="399">
        <v>200504</v>
      </c>
      <c r="C107" s="722" t="s">
        <v>890</v>
      </c>
      <c r="D107" s="723">
        <v>0</v>
      </c>
      <c r="E107" s="723">
        <v>31309186172</v>
      </c>
      <c r="F107" s="734"/>
      <c r="G107" s="734"/>
      <c r="H107" s="734"/>
      <c r="I107" s="734"/>
      <c r="J107" s="734"/>
      <c r="K107" s="735"/>
      <c r="L107" s="735"/>
      <c r="M107" s="735"/>
      <c r="N107" s="735"/>
      <c r="O107" s="735"/>
      <c r="P107" s="735"/>
      <c r="Q107" s="735"/>
      <c r="R107" s="735"/>
      <c r="S107" s="735"/>
      <c r="T107" s="735"/>
      <c r="U107" s="735"/>
      <c r="V107" s="735"/>
      <c r="W107" s="735"/>
      <c r="X107" s="754">
        <f t="shared" si="10"/>
        <v>-31309186172</v>
      </c>
      <c r="Y107" s="752"/>
      <c r="Z107" s="735"/>
      <c r="AA107" s="735"/>
      <c r="AB107" s="735"/>
      <c r="AC107" s="735"/>
      <c r="AD107" s="735"/>
      <c r="AE107" s="735"/>
      <c r="AF107" s="735"/>
      <c r="AG107" s="735"/>
      <c r="AH107" s="735"/>
      <c r="AI107" s="735"/>
      <c r="AJ107" s="735"/>
      <c r="AK107" s="735"/>
      <c r="AL107" s="735"/>
      <c r="AM107" s="735"/>
      <c r="AN107" s="735"/>
      <c r="AO107" s="735"/>
      <c r="AP107" s="735"/>
      <c r="AQ107" s="735"/>
      <c r="AR107" s="735"/>
      <c r="AS107" s="735"/>
      <c r="AT107" s="735"/>
      <c r="AU107" s="735"/>
      <c r="AV107" s="735"/>
      <c r="AW107" s="735"/>
      <c r="AX107" s="735"/>
      <c r="AY107" s="735"/>
      <c r="AZ107" s="735"/>
      <c r="BA107" s="735"/>
      <c r="BB107" s="735"/>
      <c r="BC107" s="735"/>
      <c r="BD107" s="735"/>
      <c r="BE107" s="735"/>
      <c r="BF107" s="735"/>
      <c r="BG107" s="735"/>
      <c r="BH107" s="735"/>
      <c r="BI107" s="735"/>
      <c r="BJ107" s="735"/>
      <c r="BK107" s="735"/>
      <c r="BL107" s="735"/>
      <c r="BM107" s="735"/>
      <c r="BN107" s="735"/>
      <c r="BO107" s="735"/>
      <c r="BP107" s="735"/>
      <c r="BQ107" s="735"/>
      <c r="BR107" s="735"/>
      <c r="BS107" s="735"/>
      <c r="BT107" s="735"/>
      <c r="BU107" s="735"/>
      <c r="BV107" s="735"/>
      <c r="BW107" s="735"/>
      <c r="BX107" s="735"/>
      <c r="BY107" s="735"/>
      <c r="BZ107" s="735"/>
      <c r="CA107" s="735"/>
      <c r="CB107" s="735"/>
      <c r="CC107" s="735"/>
      <c r="CD107" s="735"/>
      <c r="CE107" s="735"/>
      <c r="CF107" s="735"/>
      <c r="CG107" s="735"/>
      <c r="CH107" s="735"/>
      <c r="CI107" s="735"/>
      <c r="CJ107" s="735"/>
      <c r="CK107" s="735"/>
      <c r="CL107" s="735"/>
      <c r="CM107" s="735"/>
      <c r="CN107" s="735"/>
      <c r="CO107" s="735"/>
      <c r="CP107" s="735"/>
      <c r="CQ107" s="735"/>
      <c r="CR107" s="735"/>
      <c r="CS107" s="735"/>
      <c r="CT107" s="736"/>
      <c r="CU107" s="737"/>
      <c r="CV107" s="738"/>
      <c r="CW107" s="738"/>
      <c r="CX107" s="738"/>
      <c r="CY107" s="738"/>
      <c r="CZ107" s="738"/>
      <c r="DA107" s="738"/>
      <c r="DB107" s="738"/>
      <c r="DC107" s="738"/>
      <c r="DD107" s="729">
        <f t="shared" si="8"/>
        <v>-31309186172</v>
      </c>
      <c r="DE107" s="730">
        <f t="shared" si="5"/>
        <v>0</v>
      </c>
      <c r="DF107" s="731"/>
      <c r="DR107" s="504"/>
    </row>
    <row r="108" spans="1:122" ht="18" customHeight="1" x14ac:dyDescent="0.55000000000000004">
      <c r="A108" s="399" t="str">
        <f t="shared" si="7"/>
        <v>20</v>
      </c>
      <c r="B108" s="399">
        <v>200505</v>
      </c>
      <c r="C108" s="722" t="s">
        <v>891</v>
      </c>
      <c r="D108" s="723">
        <v>0</v>
      </c>
      <c r="E108" s="723">
        <v>45889432106</v>
      </c>
      <c r="F108" s="734"/>
      <c r="G108" s="734"/>
      <c r="H108" s="734"/>
      <c r="I108" s="734"/>
      <c r="J108" s="734"/>
      <c r="K108" s="735"/>
      <c r="L108" s="735"/>
      <c r="M108" s="735"/>
      <c r="N108" s="735"/>
      <c r="O108" s="735"/>
      <c r="P108" s="735"/>
      <c r="Q108" s="735"/>
      <c r="R108" s="735"/>
      <c r="S108" s="735"/>
      <c r="T108" s="735"/>
      <c r="U108" s="735"/>
      <c r="V108" s="735"/>
      <c r="W108" s="735"/>
      <c r="X108" s="754">
        <f t="shared" si="10"/>
        <v>-45889432106</v>
      </c>
      <c r="Y108" s="752"/>
      <c r="Z108" s="735"/>
      <c r="AA108" s="735"/>
      <c r="AB108" s="735"/>
      <c r="AC108" s="735"/>
      <c r="AD108" s="735"/>
      <c r="AE108" s="735"/>
      <c r="AF108" s="735"/>
      <c r="AG108" s="735"/>
      <c r="AH108" s="735"/>
      <c r="AI108" s="735"/>
      <c r="AJ108" s="735"/>
      <c r="AK108" s="735"/>
      <c r="AL108" s="735"/>
      <c r="AM108" s="735"/>
      <c r="AN108" s="735"/>
      <c r="AO108" s="735"/>
      <c r="AP108" s="735"/>
      <c r="AQ108" s="735"/>
      <c r="AR108" s="735"/>
      <c r="AS108" s="735"/>
      <c r="AT108" s="735"/>
      <c r="AU108" s="735"/>
      <c r="AV108" s="735"/>
      <c r="AW108" s="735"/>
      <c r="AX108" s="735"/>
      <c r="AY108" s="735"/>
      <c r="AZ108" s="735"/>
      <c r="BA108" s="735"/>
      <c r="BB108" s="735"/>
      <c r="BC108" s="735"/>
      <c r="BD108" s="735"/>
      <c r="BE108" s="735"/>
      <c r="BF108" s="735"/>
      <c r="BG108" s="735"/>
      <c r="BH108" s="735"/>
      <c r="BI108" s="735"/>
      <c r="BJ108" s="735"/>
      <c r="BK108" s="735"/>
      <c r="BL108" s="735"/>
      <c r="BM108" s="735"/>
      <c r="BN108" s="735"/>
      <c r="BO108" s="735"/>
      <c r="BP108" s="735"/>
      <c r="BQ108" s="735"/>
      <c r="BR108" s="735"/>
      <c r="BS108" s="735"/>
      <c r="BT108" s="735"/>
      <c r="BU108" s="735"/>
      <c r="BV108" s="735"/>
      <c r="BW108" s="735"/>
      <c r="BX108" s="735"/>
      <c r="BY108" s="735"/>
      <c r="BZ108" s="735"/>
      <c r="CA108" s="735"/>
      <c r="CB108" s="735"/>
      <c r="CC108" s="735"/>
      <c r="CD108" s="735"/>
      <c r="CE108" s="735"/>
      <c r="CF108" s="735"/>
      <c r="CG108" s="735"/>
      <c r="CH108" s="735"/>
      <c r="CI108" s="735"/>
      <c r="CJ108" s="735"/>
      <c r="CK108" s="735"/>
      <c r="CL108" s="735"/>
      <c r="CM108" s="735"/>
      <c r="CN108" s="735"/>
      <c r="CO108" s="735"/>
      <c r="CP108" s="735"/>
      <c r="CQ108" s="735"/>
      <c r="CR108" s="735"/>
      <c r="CS108" s="735"/>
      <c r="CT108" s="736"/>
      <c r="CU108" s="737"/>
      <c r="CV108" s="738"/>
      <c r="CW108" s="738"/>
      <c r="CX108" s="738"/>
      <c r="CY108" s="738"/>
      <c r="CZ108" s="738"/>
      <c r="DA108" s="738"/>
      <c r="DB108" s="738"/>
      <c r="DC108" s="738"/>
      <c r="DD108" s="729">
        <f t="shared" si="8"/>
        <v>-45889432106</v>
      </c>
      <c r="DE108" s="730">
        <f t="shared" si="5"/>
        <v>0</v>
      </c>
      <c r="DF108" s="731"/>
      <c r="DR108" s="504"/>
    </row>
    <row r="109" spans="1:122" ht="18" customHeight="1" x14ac:dyDescent="0.55000000000000004">
      <c r="A109" s="399" t="str">
        <f t="shared" si="7"/>
        <v>20</v>
      </c>
      <c r="B109" s="399">
        <v>200506</v>
      </c>
      <c r="C109" s="722" t="s">
        <v>1173</v>
      </c>
      <c r="D109" s="723">
        <v>0</v>
      </c>
      <c r="E109" s="723">
        <v>1168153365</v>
      </c>
      <c r="F109" s="734"/>
      <c r="G109" s="734"/>
      <c r="H109" s="734"/>
      <c r="I109" s="734"/>
      <c r="J109" s="734"/>
      <c r="K109" s="735"/>
      <c r="L109" s="735"/>
      <c r="M109" s="735"/>
      <c r="N109" s="735"/>
      <c r="O109" s="735"/>
      <c r="P109" s="735"/>
      <c r="Q109" s="735"/>
      <c r="R109" s="735"/>
      <c r="S109" s="735"/>
      <c r="T109" s="735"/>
      <c r="U109" s="735"/>
      <c r="V109" s="735"/>
      <c r="W109" s="735"/>
      <c r="X109" s="754">
        <f t="shared" si="10"/>
        <v>-1168153365</v>
      </c>
      <c r="Y109" s="752"/>
      <c r="Z109" s="735"/>
      <c r="AA109" s="735"/>
      <c r="AB109" s="735"/>
      <c r="AC109" s="735"/>
      <c r="AD109" s="735"/>
      <c r="AE109" s="735"/>
      <c r="AF109" s="735"/>
      <c r="AG109" s="735"/>
      <c r="AH109" s="735"/>
      <c r="AI109" s="735"/>
      <c r="AJ109" s="735"/>
      <c r="AK109" s="735"/>
      <c r="AL109" s="735"/>
      <c r="AM109" s="735"/>
      <c r="AN109" s="735"/>
      <c r="AO109" s="735"/>
      <c r="AP109" s="735"/>
      <c r="AQ109" s="735"/>
      <c r="AR109" s="735"/>
      <c r="AS109" s="735"/>
      <c r="AT109" s="735"/>
      <c r="AU109" s="735"/>
      <c r="AV109" s="735"/>
      <c r="AW109" s="735"/>
      <c r="AX109" s="735"/>
      <c r="AY109" s="735"/>
      <c r="AZ109" s="735"/>
      <c r="BA109" s="735"/>
      <c r="BB109" s="735"/>
      <c r="BC109" s="735"/>
      <c r="BD109" s="735"/>
      <c r="BE109" s="735"/>
      <c r="BF109" s="735"/>
      <c r="BG109" s="735"/>
      <c r="BH109" s="735"/>
      <c r="BI109" s="735"/>
      <c r="BJ109" s="735"/>
      <c r="BK109" s="735"/>
      <c r="BL109" s="735"/>
      <c r="BM109" s="735"/>
      <c r="BN109" s="735"/>
      <c r="BO109" s="735"/>
      <c r="BP109" s="735"/>
      <c r="BQ109" s="735"/>
      <c r="BR109" s="735"/>
      <c r="BS109" s="735"/>
      <c r="BT109" s="735"/>
      <c r="BU109" s="735"/>
      <c r="BV109" s="735"/>
      <c r="BW109" s="735"/>
      <c r="BX109" s="735"/>
      <c r="BY109" s="735"/>
      <c r="BZ109" s="735"/>
      <c r="CA109" s="735"/>
      <c r="CB109" s="735"/>
      <c r="CC109" s="735"/>
      <c r="CD109" s="735"/>
      <c r="CE109" s="735"/>
      <c r="CF109" s="735"/>
      <c r="CG109" s="735"/>
      <c r="CH109" s="735"/>
      <c r="CI109" s="735"/>
      <c r="CJ109" s="735"/>
      <c r="CK109" s="735"/>
      <c r="CL109" s="735"/>
      <c r="CM109" s="735"/>
      <c r="CN109" s="735"/>
      <c r="CO109" s="735"/>
      <c r="CP109" s="735"/>
      <c r="CQ109" s="735"/>
      <c r="CR109" s="735"/>
      <c r="CS109" s="735"/>
      <c r="CT109" s="736"/>
      <c r="CU109" s="737"/>
      <c r="CV109" s="738"/>
      <c r="CW109" s="738"/>
      <c r="CX109" s="738"/>
      <c r="CY109" s="738"/>
      <c r="CZ109" s="738"/>
      <c r="DA109" s="738"/>
      <c r="DB109" s="738"/>
      <c r="DC109" s="738"/>
      <c r="DD109" s="729">
        <f t="shared" si="8"/>
        <v>-1168153365</v>
      </c>
      <c r="DE109" s="730">
        <f t="shared" si="5"/>
        <v>0</v>
      </c>
      <c r="DF109" s="731"/>
      <c r="DR109" s="504"/>
    </row>
    <row r="110" spans="1:122" ht="18" customHeight="1" x14ac:dyDescent="0.55000000000000004">
      <c r="A110" s="399" t="str">
        <f t="shared" si="7"/>
        <v>20</v>
      </c>
      <c r="B110" s="399">
        <v>200507</v>
      </c>
      <c r="C110" s="722" t="s">
        <v>893</v>
      </c>
      <c r="D110" s="723">
        <v>0</v>
      </c>
      <c r="E110" s="723">
        <v>126221709502</v>
      </c>
      <c r="F110" s="734"/>
      <c r="G110" s="734"/>
      <c r="H110" s="734"/>
      <c r="I110" s="734"/>
      <c r="J110" s="734"/>
      <c r="K110" s="735"/>
      <c r="L110" s="735"/>
      <c r="M110" s="735"/>
      <c r="N110" s="735"/>
      <c r="O110" s="735"/>
      <c r="P110" s="735"/>
      <c r="Q110" s="735"/>
      <c r="R110" s="735"/>
      <c r="S110" s="735"/>
      <c r="T110" s="735"/>
      <c r="U110" s="735"/>
      <c r="V110" s="735"/>
      <c r="W110" s="735"/>
      <c r="X110" s="741">
        <f t="shared" si="10"/>
        <v>-126221709502</v>
      </c>
      <c r="Y110" s="752"/>
      <c r="Z110" s="735"/>
      <c r="AA110" s="735"/>
      <c r="AB110" s="735"/>
      <c r="AC110" s="735"/>
      <c r="AD110" s="735"/>
      <c r="AE110" s="735"/>
      <c r="AF110" s="735"/>
      <c r="AG110" s="735"/>
      <c r="AH110" s="735"/>
      <c r="AI110" s="735"/>
      <c r="AJ110" s="735"/>
      <c r="AK110" s="735"/>
      <c r="AL110" s="735"/>
      <c r="AM110" s="735"/>
      <c r="AN110" s="735"/>
      <c r="AO110" s="735"/>
      <c r="AP110" s="735"/>
      <c r="AQ110" s="735"/>
      <c r="AR110" s="735"/>
      <c r="AS110" s="735"/>
      <c r="AT110" s="735"/>
      <c r="AU110" s="735"/>
      <c r="AV110" s="735"/>
      <c r="AW110" s="735"/>
      <c r="AX110" s="735"/>
      <c r="AY110" s="735"/>
      <c r="AZ110" s="735"/>
      <c r="BA110" s="735"/>
      <c r="BB110" s="735"/>
      <c r="BC110" s="735"/>
      <c r="BD110" s="735"/>
      <c r="BE110" s="735"/>
      <c r="BF110" s="735"/>
      <c r="BG110" s="735"/>
      <c r="BH110" s="735"/>
      <c r="BI110" s="735"/>
      <c r="BJ110" s="735"/>
      <c r="BK110" s="735"/>
      <c r="BL110" s="735"/>
      <c r="BM110" s="735"/>
      <c r="BN110" s="735"/>
      <c r="BO110" s="735"/>
      <c r="BP110" s="735"/>
      <c r="BQ110" s="735"/>
      <c r="BR110" s="735"/>
      <c r="BS110" s="735"/>
      <c r="BT110" s="735"/>
      <c r="BU110" s="735"/>
      <c r="BV110" s="735"/>
      <c r="BW110" s="735"/>
      <c r="BX110" s="735"/>
      <c r="BY110" s="735"/>
      <c r="BZ110" s="735"/>
      <c r="CA110" s="735"/>
      <c r="CB110" s="735"/>
      <c r="CC110" s="735"/>
      <c r="CD110" s="735"/>
      <c r="CE110" s="735"/>
      <c r="CF110" s="735"/>
      <c r="CG110" s="735"/>
      <c r="CH110" s="735"/>
      <c r="CI110" s="735"/>
      <c r="CJ110" s="735"/>
      <c r="CK110" s="735"/>
      <c r="CL110" s="735"/>
      <c r="CM110" s="735"/>
      <c r="CN110" s="735"/>
      <c r="CO110" s="735"/>
      <c r="CP110" s="735"/>
      <c r="CQ110" s="735"/>
      <c r="CR110" s="735"/>
      <c r="CS110" s="735"/>
      <c r="CT110" s="736"/>
      <c r="CU110" s="737"/>
      <c r="CV110" s="738"/>
      <c r="CW110" s="738"/>
      <c r="CX110" s="738"/>
      <c r="CY110" s="738"/>
      <c r="CZ110" s="738"/>
      <c r="DA110" s="738"/>
      <c r="DB110" s="738"/>
      <c r="DC110" s="738"/>
      <c r="DD110" s="729">
        <f t="shared" si="8"/>
        <v>-126221709502</v>
      </c>
      <c r="DE110" s="730">
        <f t="shared" si="5"/>
        <v>0</v>
      </c>
      <c r="DF110" s="731"/>
      <c r="DR110" s="504"/>
    </row>
    <row r="111" spans="1:122" ht="18" customHeight="1" x14ac:dyDescent="0.55000000000000004">
      <c r="A111" s="399" t="str">
        <f t="shared" si="7"/>
        <v>25</v>
      </c>
      <c r="B111" s="399">
        <v>250001</v>
      </c>
      <c r="C111" s="722" t="s">
        <v>894</v>
      </c>
      <c r="D111" s="723">
        <v>409305445</v>
      </c>
      <c r="E111" s="723">
        <v>0</v>
      </c>
      <c r="F111" s="734"/>
      <c r="G111" s="734"/>
      <c r="H111" s="734"/>
      <c r="I111" s="734"/>
      <c r="J111" s="734"/>
      <c r="K111" s="735"/>
      <c r="L111" s="735"/>
      <c r="M111" s="735"/>
      <c r="N111" s="735"/>
      <c r="O111" s="735"/>
      <c r="P111" s="735"/>
      <c r="Q111" s="735"/>
      <c r="R111" s="735"/>
      <c r="S111" s="735"/>
      <c r="T111" s="735"/>
      <c r="U111" s="735"/>
      <c r="V111" s="735"/>
      <c r="W111" s="735"/>
      <c r="X111" s="735"/>
      <c r="Y111" s="735"/>
      <c r="Z111" s="735"/>
      <c r="AA111" s="735"/>
      <c r="AB111" s="735"/>
      <c r="AC111" s="735"/>
      <c r="AD111" s="735"/>
      <c r="AE111" s="735"/>
      <c r="AF111" s="735"/>
      <c r="AG111" s="735"/>
      <c r="AH111" s="735">
        <f>$D111-$E111</f>
        <v>409305445</v>
      </c>
      <c r="AI111" s="735"/>
      <c r="AJ111" s="735"/>
      <c r="AK111" s="735"/>
      <c r="AL111" s="735"/>
      <c r="AM111" s="735"/>
      <c r="AN111" s="735"/>
      <c r="AO111" s="735"/>
      <c r="AP111" s="735"/>
      <c r="AQ111" s="735"/>
      <c r="AR111" s="735"/>
      <c r="AS111" s="735"/>
      <c r="AT111" s="735"/>
      <c r="AU111" s="735"/>
      <c r="AV111" s="735"/>
      <c r="AW111" s="735"/>
      <c r="AX111" s="735"/>
      <c r="AY111" s="735"/>
      <c r="AZ111" s="735"/>
      <c r="BA111" s="735"/>
      <c r="BB111" s="735"/>
      <c r="BC111" s="735"/>
      <c r="BD111" s="735"/>
      <c r="BE111" s="735"/>
      <c r="BF111" s="735"/>
      <c r="BG111" s="735"/>
      <c r="BH111" s="735"/>
      <c r="BI111" s="735"/>
      <c r="BJ111" s="735"/>
      <c r="BK111" s="735"/>
      <c r="BL111" s="735"/>
      <c r="BM111" s="735"/>
      <c r="BN111" s="735"/>
      <c r="BO111" s="735"/>
      <c r="BP111" s="735"/>
      <c r="BQ111" s="735"/>
      <c r="BR111" s="735"/>
      <c r="BS111" s="735"/>
      <c r="BT111" s="735"/>
      <c r="BU111" s="735"/>
      <c r="BV111" s="735"/>
      <c r="BW111" s="735"/>
      <c r="BX111" s="735"/>
      <c r="BY111" s="735"/>
      <c r="BZ111" s="735"/>
      <c r="CA111" s="735"/>
      <c r="CB111" s="735"/>
      <c r="CC111" s="735"/>
      <c r="CD111" s="735"/>
      <c r="CE111" s="735"/>
      <c r="CF111" s="735"/>
      <c r="CG111" s="735"/>
      <c r="CH111" s="735"/>
      <c r="CI111" s="735"/>
      <c r="CJ111" s="735"/>
      <c r="CK111" s="735"/>
      <c r="CL111" s="735"/>
      <c r="CM111" s="735"/>
      <c r="CN111" s="735"/>
      <c r="CO111" s="735"/>
      <c r="CP111" s="735"/>
      <c r="CQ111" s="735"/>
      <c r="CR111" s="735"/>
      <c r="CS111" s="735"/>
      <c r="CT111" s="736"/>
      <c r="CU111" s="737"/>
      <c r="CV111" s="738"/>
      <c r="CW111" s="738"/>
      <c r="CX111" s="738"/>
      <c r="CY111" s="738"/>
      <c r="CZ111" s="738"/>
      <c r="DA111" s="738"/>
      <c r="DB111" s="738"/>
      <c r="DC111" s="738"/>
      <c r="DD111" s="729">
        <f t="shared" si="8"/>
        <v>409305445</v>
      </c>
      <c r="DE111" s="730">
        <f t="shared" si="5"/>
        <v>0</v>
      </c>
      <c r="DF111" s="731"/>
      <c r="DR111" s="504"/>
    </row>
    <row r="112" spans="1:122" ht="18" customHeight="1" x14ac:dyDescent="0.55000000000000004">
      <c r="A112" s="399" t="str">
        <f t="shared" si="7"/>
        <v>25</v>
      </c>
      <c r="B112" s="399">
        <v>250002</v>
      </c>
      <c r="C112" s="722" t="s">
        <v>895</v>
      </c>
      <c r="D112" s="723">
        <v>115587000</v>
      </c>
      <c r="E112" s="723">
        <v>0</v>
      </c>
      <c r="F112" s="734"/>
      <c r="G112" s="734"/>
      <c r="H112" s="734"/>
      <c r="I112" s="734"/>
      <c r="J112" s="734"/>
      <c r="K112" s="735"/>
      <c r="L112" s="735"/>
      <c r="M112" s="735"/>
      <c r="N112" s="735"/>
      <c r="O112" s="735"/>
      <c r="P112" s="735"/>
      <c r="Q112" s="735"/>
      <c r="R112" s="735"/>
      <c r="S112" s="735"/>
      <c r="T112" s="735"/>
      <c r="U112" s="735"/>
      <c r="V112" s="735"/>
      <c r="W112" s="735"/>
      <c r="X112" s="735"/>
      <c r="Y112" s="735"/>
      <c r="Z112" s="735"/>
      <c r="AA112" s="735"/>
      <c r="AB112" s="735"/>
      <c r="AC112" s="735"/>
      <c r="AD112" s="735"/>
      <c r="AE112" s="735"/>
      <c r="AF112" s="735"/>
      <c r="AG112" s="735"/>
      <c r="AH112" s="735">
        <f>$D112-$E112</f>
        <v>115587000</v>
      </c>
      <c r="AI112" s="735"/>
      <c r="AJ112" s="735"/>
      <c r="AK112" s="735"/>
      <c r="AL112" s="735"/>
      <c r="AM112" s="735"/>
      <c r="AN112" s="735"/>
      <c r="AO112" s="735"/>
      <c r="AP112" s="735"/>
      <c r="AQ112" s="735"/>
      <c r="AR112" s="735"/>
      <c r="AS112" s="735"/>
      <c r="AT112" s="735"/>
      <c r="AU112" s="735"/>
      <c r="AV112" s="735"/>
      <c r="AW112" s="735"/>
      <c r="AX112" s="735"/>
      <c r="AY112" s="735"/>
      <c r="AZ112" s="735"/>
      <c r="BA112" s="735"/>
      <c r="BB112" s="735"/>
      <c r="BC112" s="735"/>
      <c r="BD112" s="735"/>
      <c r="BE112" s="735"/>
      <c r="BF112" s="735"/>
      <c r="BG112" s="735"/>
      <c r="BH112" s="735"/>
      <c r="BI112" s="735"/>
      <c r="BJ112" s="735"/>
      <c r="BK112" s="735"/>
      <c r="BL112" s="735"/>
      <c r="BM112" s="735"/>
      <c r="BN112" s="735"/>
      <c r="BO112" s="735"/>
      <c r="BP112" s="735"/>
      <c r="BQ112" s="735"/>
      <c r="BR112" s="735"/>
      <c r="BS112" s="735"/>
      <c r="BT112" s="735"/>
      <c r="BU112" s="735"/>
      <c r="BV112" s="735"/>
      <c r="BW112" s="735"/>
      <c r="BX112" s="735"/>
      <c r="BY112" s="735"/>
      <c r="BZ112" s="735"/>
      <c r="CA112" s="735"/>
      <c r="CB112" s="735"/>
      <c r="CC112" s="735"/>
      <c r="CD112" s="735"/>
      <c r="CE112" s="735"/>
      <c r="CF112" s="735"/>
      <c r="CG112" s="735"/>
      <c r="CH112" s="735"/>
      <c r="CI112" s="735"/>
      <c r="CJ112" s="735"/>
      <c r="CK112" s="735"/>
      <c r="CL112" s="735"/>
      <c r="CM112" s="735"/>
      <c r="CN112" s="735"/>
      <c r="CO112" s="735"/>
      <c r="CP112" s="735"/>
      <c r="CQ112" s="735"/>
      <c r="CR112" s="735"/>
      <c r="CS112" s="735"/>
      <c r="CT112" s="736"/>
      <c r="CU112" s="737"/>
      <c r="CV112" s="738"/>
      <c r="CW112" s="738"/>
      <c r="CX112" s="738"/>
      <c r="CY112" s="738"/>
      <c r="CZ112" s="738"/>
      <c r="DA112" s="738"/>
      <c r="DB112" s="738"/>
      <c r="DC112" s="738"/>
      <c r="DD112" s="729">
        <f t="shared" si="8"/>
        <v>115587000</v>
      </c>
      <c r="DE112" s="730">
        <f t="shared" si="5"/>
        <v>0</v>
      </c>
      <c r="DF112" s="731"/>
      <c r="DR112" s="504"/>
    </row>
    <row r="113" spans="1:122" ht="18" customHeight="1" x14ac:dyDescent="0.55000000000000004">
      <c r="A113" s="399" t="str">
        <f t="shared" si="7"/>
        <v>25</v>
      </c>
      <c r="B113" s="399">
        <v>250003</v>
      </c>
      <c r="C113" s="722" t="s">
        <v>896</v>
      </c>
      <c r="D113" s="723">
        <v>4980594092</v>
      </c>
      <c r="E113" s="723">
        <v>0</v>
      </c>
      <c r="F113" s="734"/>
      <c r="G113" s="734"/>
      <c r="H113" s="734"/>
      <c r="I113" s="734"/>
      <c r="J113" s="734"/>
      <c r="K113" s="735"/>
      <c r="L113" s="735"/>
      <c r="M113" s="735"/>
      <c r="N113" s="735"/>
      <c r="O113" s="735"/>
      <c r="P113" s="735"/>
      <c r="Q113" s="735"/>
      <c r="R113" s="735"/>
      <c r="S113" s="735"/>
      <c r="T113" s="735"/>
      <c r="U113" s="735"/>
      <c r="V113" s="735"/>
      <c r="W113" s="735"/>
      <c r="X113" s="735"/>
      <c r="Y113" s="735"/>
      <c r="Z113" s="735"/>
      <c r="AA113" s="735"/>
      <c r="AB113" s="735"/>
      <c r="AC113" s="735"/>
      <c r="AD113" s="735"/>
      <c r="AE113" s="735"/>
      <c r="AF113" s="735"/>
      <c r="AG113" s="735"/>
      <c r="AH113" s="735">
        <f>$D113-$E113</f>
        <v>4980594092</v>
      </c>
      <c r="AI113" s="735"/>
      <c r="AJ113" s="735"/>
      <c r="AK113" s="735"/>
      <c r="AL113" s="735"/>
      <c r="AM113" s="735"/>
      <c r="AN113" s="735"/>
      <c r="AO113" s="735"/>
      <c r="AP113" s="735"/>
      <c r="AQ113" s="735"/>
      <c r="AR113" s="735"/>
      <c r="AS113" s="735"/>
      <c r="AT113" s="735"/>
      <c r="AU113" s="735"/>
      <c r="AV113" s="735"/>
      <c r="AW113" s="735"/>
      <c r="AX113" s="735"/>
      <c r="AY113" s="735"/>
      <c r="AZ113" s="735"/>
      <c r="BA113" s="735"/>
      <c r="BB113" s="735"/>
      <c r="BC113" s="735"/>
      <c r="BD113" s="735"/>
      <c r="BE113" s="735"/>
      <c r="BF113" s="735"/>
      <c r="BG113" s="735"/>
      <c r="BH113" s="735"/>
      <c r="BI113" s="735"/>
      <c r="BJ113" s="735"/>
      <c r="BK113" s="735"/>
      <c r="BL113" s="735"/>
      <c r="BM113" s="735"/>
      <c r="BN113" s="735"/>
      <c r="BO113" s="735"/>
      <c r="BP113" s="735"/>
      <c r="BQ113" s="735"/>
      <c r="BR113" s="735"/>
      <c r="BS113" s="735"/>
      <c r="BT113" s="735"/>
      <c r="BU113" s="735"/>
      <c r="BV113" s="735"/>
      <c r="BW113" s="735"/>
      <c r="BX113" s="735"/>
      <c r="BY113" s="735"/>
      <c r="BZ113" s="735"/>
      <c r="CA113" s="735"/>
      <c r="CB113" s="735"/>
      <c r="CC113" s="735"/>
      <c r="CD113" s="735"/>
      <c r="CE113" s="735"/>
      <c r="CF113" s="735"/>
      <c r="CG113" s="735"/>
      <c r="CH113" s="735"/>
      <c r="CI113" s="735"/>
      <c r="CJ113" s="735"/>
      <c r="CK113" s="735"/>
      <c r="CL113" s="735"/>
      <c r="CM113" s="735"/>
      <c r="CN113" s="735"/>
      <c r="CO113" s="735"/>
      <c r="CP113" s="735"/>
      <c r="CQ113" s="735"/>
      <c r="CR113" s="735"/>
      <c r="CS113" s="735"/>
      <c r="CT113" s="736"/>
      <c r="CU113" s="737"/>
      <c r="CV113" s="738"/>
      <c r="CW113" s="738"/>
      <c r="CX113" s="738"/>
      <c r="CY113" s="738"/>
      <c r="CZ113" s="738"/>
      <c r="DA113" s="738"/>
      <c r="DB113" s="738"/>
      <c r="DC113" s="738"/>
      <c r="DD113" s="729">
        <f t="shared" si="8"/>
        <v>4980594092</v>
      </c>
      <c r="DE113" s="730">
        <f t="shared" si="5"/>
        <v>0</v>
      </c>
      <c r="DF113" s="731"/>
      <c r="DR113" s="504"/>
    </row>
    <row r="114" spans="1:122" ht="18" customHeight="1" x14ac:dyDescent="0.55000000000000004">
      <c r="A114" s="399" t="str">
        <f t="shared" si="7"/>
        <v>25</v>
      </c>
      <c r="B114" s="399">
        <v>250004</v>
      </c>
      <c r="C114" s="722" t="s">
        <v>897</v>
      </c>
      <c r="D114" s="723">
        <v>6357743066</v>
      </c>
      <c r="E114" s="723">
        <v>0</v>
      </c>
      <c r="F114" s="734"/>
      <c r="G114" s="734"/>
      <c r="H114" s="734"/>
      <c r="I114" s="734"/>
      <c r="J114" s="734"/>
      <c r="K114" s="735"/>
      <c r="L114" s="735"/>
      <c r="M114" s="735"/>
      <c r="N114" s="735"/>
      <c r="O114" s="735"/>
      <c r="P114" s="735"/>
      <c r="Q114" s="735"/>
      <c r="R114" s="735"/>
      <c r="S114" s="735"/>
      <c r="T114" s="735"/>
      <c r="U114" s="735"/>
      <c r="V114" s="735"/>
      <c r="W114" s="735"/>
      <c r="X114" s="735"/>
      <c r="Y114" s="735"/>
      <c r="Z114" s="735"/>
      <c r="AA114" s="735"/>
      <c r="AB114" s="735"/>
      <c r="AC114" s="735"/>
      <c r="AD114" s="735"/>
      <c r="AE114" s="735"/>
      <c r="AF114" s="735"/>
      <c r="AG114" s="735"/>
      <c r="AH114" s="735"/>
      <c r="AI114" s="735">
        <f>$D114-$E114</f>
        <v>6357743066</v>
      </c>
      <c r="AJ114" s="735"/>
      <c r="AK114" s="735"/>
      <c r="AL114" s="735"/>
      <c r="AM114" s="735"/>
      <c r="AN114" s="735"/>
      <c r="AO114" s="735"/>
      <c r="AP114" s="735"/>
      <c r="AQ114" s="735"/>
      <c r="AR114" s="735"/>
      <c r="AS114" s="735"/>
      <c r="AT114" s="735"/>
      <c r="AU114" s="735"/>
      <c r="AV114" s="735"/>
      <c r="AW114" s="735"/>
      <c r="AX114" s="735"/>
      <c r="AY114" s="735"/>
      <c r="AZ114" s="735"/>
      <c r="BA114" s="735"/>
      <c r="BB114" s="735"/>
      <c r="BC114" s="735"/>
      <c r="BD114" s="735"/>
      <c r="BE114" s="735"/>
      <c r="BF114" s="735"/>
      <c r="BG114" s="735"/>
      <c r="BH114" s="735"/>
      <c r="BI114" s="735"/>
      <c r="BJ114" s="735"/>
      <c r="BK114" s="735"/>
      <c r="BL114" s="735"/>
      <c r="BM114" s="735"/>
      <c r="BN114" s="735"/>
      <c r="BO114" s="735"/>
      <c r="BP114" s="735"/>
      <c r="BQ114" s="735"/>
      <c r="BR114" s="735"/>
      <c r="BS114" s="735"/>
      <c r="BT114" s="735"/>
      <c r="BU114" s="735"/>
      <c r="BV114" s="735"/>
      <c r="BW114" s="735"/>
      <c r="BX114" s="735"/>
      <c r="BY114" s="735"/>
      <c r="BZ114" s="735"/>
      <c r="CA114" s="735"/>
      <c r="CB114" s="735"/>
      <c r="CC114" s="735"/>
      <c r="CD114" s="735"/>
      <c r="CE114" s="735"/>
      <c r="CF114" s="735"/>
      <c r="CG114" s="735"/>
      <c r="CH114" s="735"/>
      <c r="CI114" s="735"/>
      <c r="CJ114" s="735"/>
      <c r="CK114" s="735"/>
      <c r="CL114" s="735"/>
      <c r="CM114" s="735"/>
      <c r="CN114" s="735"/>
      <c r="CO114" s="735"/>
      <c r="CP114" s="735"/>
      <c r="CQ114" s="735"/>
      <c r="CR114" s="735"/>
      <c r="CS114" s="735"/>
      <c r="CT114" s="736"/>
      <c r="CU114" s="737"/>
      <c r="CV114" s="738"/>
      <c r="CW114" s="738"/>
      <c r="CX114" s="738"/>
      <c r="CY114" s="738"/>
      <c r="CZ114" s="738"/>
      <c r="DA114" s="738"/>
      <c r="DB114" s="738"/>
      <c r="DC114" s="738"/>
      <c r="DD114" s="729">
        <f t="shared" si="8"/>
        <v>6357743066</v>
      </c>
      <c r="DE114" s="730">
        <f t="shared" si="5"/>
        <v>0</v>
      </c>
      <c r="DF114" s="731"/>
      <c r="DR114" s="504"/>
    </row>
    <row r="115" spans="1:122" ht="18" customHeight="1" x14ac:dyDescent="0.55000000000000004">
      <c r="A115" s="399" t="str">
        <f t="shared" si="7"/>
        <v>25</v>
      </c>
      <c r="B115" s="399">
        <v>250005</v>
      </c>
      <c r="C115" s="722" t="s">
        <v>898</v>
      </c>
      <c r="D115" s="723">
        <v>2000650000</v>
      </c>
      <c r="E115" s="723">
        <v>0</v>
      </c>
      <c r="F115" s="734"/>
      <c r="G115" s="734"/>
      <c r="H115" s="734"/>
      <c r="I115" s="734"/>
      <c r="J115" s="734"/>
      <c r="K115" s="735"/>
      <c r="L115" s="735"/>
      <c r="M115" s="735"/>
      <c r="N115" s="735"/>
      <c r="O115" s="735"/>
      <c r="P115" s="735"/>
      <c r="Q115" s="735"/>
      <c r="R115" s="735"/>
      <c r="S115" s="735"/>
      <c r="T115" s="735"/>
      <c r="U115" s="735"/>
      <c r="V115" s="735"/>
      <c r="W115" s="735"/>
      <c r="X115" s="735">
        <f>D115</f>
        <v>2000650000</v>
      </c>
      <c r="Y115" s="735"/>
      <c r="Z115" s="735"/>
      <c r="AA115" s="735"/>
      <c r="AB115" s="735"/>
      <c r="AC115" s="735"/>
      <c r="AD115" s="735"/>
      <c r="AE115" s="735"/>
      <c r="AF115" s="735"/>
      <c r="AG115" s="735"/>
      <c r="AH115" s="735"/>
      <c r="AI115" s="735"/>
      <c r="AJ115" s="735">
        <v>0</v>
      </c>
      <c r="AK115" s="735"/>
      <c r="AL115" s="735"/>
      <c r="AM115" s="735"/>
      <c r="AN115" s="735"/>
      <c r="AO115" s="735"/>
      <c r="AP115" s="735"/>
      <c r="AQ115" s="735"/>
      <c r="AR115" s="735"/>
      <c r="AS115" s="735"/>
      <c r="AT115" s="735"/>
      <c r="AU115" s="735"/>
      <c r="AV115" s="735"/>
      <c r="AW115" s="735"/>
      <c r="AX115" s="735"/>
      <c r="AY115" s="735"/>
      <c r="AZ115" s="735"/>
      <c r="BA115" s="735"/>
      <c r="BB115" s="735"/>
      <c r="BC115" s="735"/>
      <c r="BD115" s="735"/>
      <c r="BE115" s="735"/>
      <c r="BF115" s="735"/>
      <c r="BG115" s="735"/>
      <c r="BH115" s="735"/>
      <c r="BI115" s="735"/>
      <c r="BJ115" s="735"/>
      <c r="BK115" s="735"/>
      <c r="BL115" s="735"/>
      <c r="BM115" s="735"/>
      <c r="BN115" s="735"/>
      <c r="BO115" s="735"/>
      <c r="BP115" s="735"/>
      <c r="BQ115" s="735"/>
      <c r="BR115" s="735"/>
      <c r="BS115" s="735"/>
      <c r="BT115" s="735"/>
      <c r="BU115" s="735"/>
      <c r="BV115" s="735"/>
      <c r="BW115" s="735"/>
      <c r="BX115" s="735"/>
      <c r="BY115" s="735"/>
      <c r="BZ115" s="735"/>
      <c r="CA115" s="735"/>
      <c r="CB115" s="735"/>
      <c r="CC115" s="735"/>
      <c r="CD115" s="735"/>
      <c r="CE115" s="735"/>
      <c r="CF115" s="735"/>
      <c r="CG115" s="735"/>
      <c r="CH115" s="735"/>
      <c r="CI115" s="735"/>
      <c r="CJ115" s="735"/>
      <c r="CK115" s="735"/>
      <c r="CL115" s="735"/>
      <c r="CM115" s="735"/>
      <c r="CN115" s="735"/>
      <c r="CO115" s="735"/>
      <c r="CP115" s="735"/>
      <c r="CQ115" s="735"/>
      <c r="CR115" s="735"/>
      <c r="CS115" s="735"/>
      <c r="CT115" s="736"/>
      <c r="CU115" s="737"/>
      <c r="CV115" s="738"/>
      <c r="CW115" s="738"/>
      <c r="CX115" s="738"/>
      <c r="CY115" s="738"/>
      <c r="CZ115" s="738"/>
      <c r="DA115" s="738"/>
      <c r="DB115" s="738"/>
      <c r="DC115" s="738"/>
      <c r="DD115" s="729">
        <f t="shared" si="8"/>
        <v>2000650000</v>
      </c>
      <c r="DE115" s="730">
        <f t="shared" si="5"/>
        <v>0</v>
      </c>
      <c r="DF115" s="731"/>
      <c r="DR115" s="504"/>
    </row>
    <row r="116" spans="1:122" ht="18" customHeight="1" x14ac:dyDescent="0.55000000000000004">
      <c r="A116" s="399" t="str">
        <f>LEFT(B116,2)</f>
        <v>25</v>
      </c>
      <c r="B116" s="399">
        <v>250021</v>
      </c>
      <c r="C116" s="722" t="s">
        <v>899</v>
      </c>
      <c r="D116" s="723">
        <v>0</v>
      </c>
      <c r="E116" s="723">
        <v>6295503066</v>
      </c>
      <c r="F116" s="734"/>
      <c r="G116" s="734"/>
      <c r="H116" s="734"/>
      <c r="I116" s="734"/>
      <c r="J116" s="734"/>
      <c r="K116" s="735"/>
      <c r="L116" s="735"/>
      <c r="M116" s="735"/>
      <c r="N116" s="735"/>
      <c r="O116" s="735"/>
      <c r="P116" s="735"/>
      <c r="Q116" s="735"/>
      <c r="R116" s="735"/>
      <c r="S116" s="735"/>
      <c r="T116" s="735"/>
      <c r="U116" s="735"/>
      <c r="V116" s="735"/>
      <c r="W116" s="735"/>
      <c r="X116" s="735"/>
      <c r="Y116" s="735"/>
      <c r="Z116" s="735"/>
      <c r="AA116" s="735"/>
      <c r="AB116" s="735"/>
      <c r="AC116" s="735"/>
      <c r="AD116" s="735"/>
      <c r="AE116" s="735"/>
      <c r="AF116" s="735"/>
      <c r="AG116" s="735"/>
      <c r="AH116" s="735"/>
      <c r="AI116" s="735">
        <f>-E116</f>
        <v>-6295503066</v>
      </c>
      <c r="AJ116" s="735">
        <v>0</v>
      </c>
      <c r="AK116" s="735"/>
      <c r="AL116" s="735"/>
      <c r="AM116" s="735"/>
      <c r="AN116" s="735"/>
      <c r="AO116" s="735"/>
      <c r="AP116" s="735"/>
      <c r="AQ116" s="735"/>
      <c r="AR116" s="735"/>
      <c r="AS116" s="735"/>
      <c r="AT116" s="735"/>
      <c r="AU116" s="735"/>
      <c r="AV116" s="735"/>
      <c r="AW116" s="735"/>
      <c r="AX116" s="735"/>
      <c r="AY116" s="735"/>
      <c r="AZ116" s="735"/>
      <c r="BA116" s="735"/>
      <c r="BB116" s="735"/>
      <c r="BC116" s="735"/>
      <c r="BD116" s="735"/>
      <c r="BE116" s="735"/>
      <c r="BF116" s="735"/>
      <c r="BG116" s="735"/>
      <c r="BH116" s="735"/>
      <c r="BI116" s="735"/>
      <c r="BJ116" s="735"/>
      <c r="BK116" s="735"/>
      <c r="BL116" s="735"/>
      <c r="BM116" s="735"/>
      <c r="BN116" s="735"/>
      <c r="BO116" s="735"/>
      <c r="BP116" s="735"/>
      <c r="BQ116" s="735"/>
      <c r="BR116" s="735"/>
      <c r="BS116" s="735"/>
      <c r="BT116" s="735"/>
      <c r="BU116" s="735"/>
      <c r="BV116" s="735"/>
      <c r="BW116" s="735"/>
      <c r="BX116" s="735"/>
      <c r="BY116" s="735"/>
      <c r="BZ116" s="735"/>
      <c r="CA116" s="735"/>
      <c r="CB116" s="735"/>
      <c r="CC116" s="735"/>
      <c r="CD116" s="735"/>
      <c r="CE116" s="735"/>
      <c r="CF116" s="735"/>
      <c r="CG116" s="735"/>
      <c r="CH116" s="735"/>
      <c r="CI116" s="735"/>
      <c r="CJ116" s="735"/>
      <c r="CK116" s="735"/>
      <c r="CL116" s="735"/>
      <c r="CM116" s="735"/>
      <c r="CN116" s="735"/>
      <c r="CO116" s="735"/>
      <c r="CP116" s="735"/>
      <c r="CQ116" s="735"/>
      <c r="CR116" s="735"/>
      <c r="CS116" s="735"/>
      <c r="CT116" s="736"/>
      <c r="CU116" s="737"/>
      <c r="CV116" s="738"/>
      <c r="CW116" s="738"/>
      <c r="CX116" s="738"/>
      <c r="CY116" s="738"/>
      <c r="CZ116" s="738"/>
      <c r="DA116" s="738"/>
      <c r="DB116" s="738"/>
      <c r="DC116" s="738"/>
      <c r="DD116" s="729">
        <f t="shared" si="8"/>
        <v>-6295503066</v>
      </c>
      <c r="DE116" s="730">
        <f t="shared" si="5"/>
        <v>0</v>
      </c>
      <c r="DF116" s="731"/>
      <c r="DR116" s="504"/>
    </row>
    <row r="117" spans="1:122" ht="18" customHeight="1" x14ac:dyDescent="0.55000000000000004">
      <c r="A117" s="399" t="str">
        <f t="shared" si="7"/>
        <v>26</v>
      </c>
      <c r="B117" s="399">
        <v>260002</v>
      </c>
      <c r="C117" s="722" t="s">
        <v>900</v>
      </c>
      <c r="D117" s="723">
        <v>9036361460</v>
      </c>
      <c r="E117" s="723">
        <v>0</v>
      </c>
      <c r="F117" s="734"/>
      <c r="G117" s="734"/>
      <c r="H117" s="734"/>
      <c r="I117" s="734"/>
      <c r="J117" s="734"/>
      <c r="K117" s="735"/>
      <c r="L117" s="735"/>
      <c r="M117" s="735"/>
      <c r="N117" s="735"/>
      <c r="O117" s="735"/>
      <c r="P117" s="735"/>
      <c r="Q117" s="735"/>
      <c r="R117" s="735"/>
      <c r="S117" s="735"/>
      <c r="T117" s="735"/>
      <c r="U117" s="735"/>
      <c r="V117" s="735"/>
      <c r="W117" s="735"/>
      <c r="X117" s="735"/>
      <c r="Y117" s="735"/>
      <c r="Z117" s="735"/>
      <c r="AA117" s="735"/>
      <c r="AB117" s="735"/>
      <c r="AC117" s="735"/>
      <c r="AD117" s="735"/>
      <c r="AE117" s="735"/>
      <c r="AF117" s="735"/>
      <c r="AG117" s="735"/>
      <c r="AH117" s="735"/>
      <c r="AI117" s="735"/>
      <c r="AJ117" s="735"/>
      <c r="AK117" s="735">
        <f>$D117-$E117</f>
        <v>9036361460</v>
      </c>
      <c r="AL117" s="735"/>
      <c r="AM117" s="735"/>
      <c r="AN117" s="735"/>
      <c r="AO117" s="735"/>
      <c r="AP117" s="735"/>
      <c r="AQ117" s="735"/>
      <c r="AR117" s="735"/>
      <c r="AS117" s="735"/>
      <c r="AT117" s="735"/>
      <c r="AU117" s="735"/>
      <c r="AV117" s="735"/>
      <c r="AW117" s="735"/>
      <c r="AX117" s="735"/>
      <c r="AY117" s="735"/>
      <c r="AZ117" s="735"/>
      <c r="BA117" s="735"/>
      <c r="BB117" s="735"/>
      <c r="BC117" s="735"/>
      <c r="BD117" s="735"/>
      <c r="BE117" s="735"/>
      <c r="BF117" s="735"/>
      <c r="BG117" s="735"/>
      <c r="BH117" s="735"/>
      <c r="BI117" s="735"/>
      <c r="BJ117" s="735"/>
      <c r="BK117" s="735"/>
      <c r="BL117" s="735"/>
      <c r="BM117" s="735"/>
      <c r="BN117" s="735"/>
      <c r="BO117" s="735"/>
      <c r="BP117" s="735"/>
      <c r="BQ117" s="735"/>
      <c r="BR117" s="735"/>
      <c r="BS117" s="735"/>
      <c r="BT117" s="735"/>
      <c r="BU117" s="735"/>
      <c r="BV117" s="735"/>
      <c r="BW117" s="735"/>
      <c r="BX117" s="735"/>
      <c r="BY117" s="735"/>
      <c r="BZ117" s="735"/>
      <c r="CA117" s="735"/>
      <c r="CB117" s="735"/>
      <c r="CC117" s="735"/>
      <c r="CD117" s="735"/>
      <c r="CE117" s="735"/>
      <c r="CF117" s="735"/>
      <c r="CG117" s="735"/>
      <c r="CH117" s="735"/>
      <c r="CI117" s="735"/>
      <c r="CJ117" s="735"/>
      <c r="CK117" s="735"/>
      <c r="CL117" s="735"/>
      <c r="CM117" s="735"/>
      <c r="CN117" s="735"/>
      <c r="CO117" s="735"/>
      <c r="CP117" s="735"/>
      <c r="CQ117" s="735"/>
      <c r="CR117" s="735"/>
      <c r="CS117" s="735"/>
      <c r="CT117" s="736"/>
      <c r="CU117" s="737"/>
      <c r="CV117" s="738"/>
      <c r="CW117" s="738"/>
      <c r="CX117" s="738"/>
      <c r="CY117" s="738"/>
      <c r="CZ117" s="738"/>
      <c r="DA117" s="738"/>
      <c r="DB117" s="738"/>
      <c r="DC117" s="738"/>
      <c r="DD117" s="729">
        <f t="shared" si="8"/>
        <v>9036361460</v>
      </c>
      <c r="DE117" s="730">
        <f t="shared" si="5"/>
        <v>0</v>
      </c>
      <c r="DF117" s="731"/>
      <c r="DR117" s="504"/>
    </row>
    <row r="118" spans="1:122" ht="18" customHeight="1" x14ac:dyDescent="0.55000000000000004">
      <c r="A118" s="399" t="str">
        <f t="shared" si="7"/>
        <v>26</v>
      </c>
      <c r="B118" s="399">
        <v>260003</v>
      </c>
      <c r="C118" s="722" t="s">
        <v>901</v>
      </c>
      <c r="D118" s="723">
        <v>27965841</v>
      </c>
      <c r="E118" s="723">
        <v>0</v>
      </c>
      <c r="F118" s="734"/>
      <c r="G118" s="734"/>
      <c r="H118" s="734"/>
      <c r="I118" s="734"/>
      <c r="J118" s="734"/>
      <c r="K118" s="735"/>
      <c r="L118" s="735"/>
      <c r="M118" s="735"/>
      <c r="N118" s="735"/>
      <c r="O118" s="735"/>
      <c r="P118" s="735"/>
      <c r="Q118" s="735"/>
      <c r="R118" s="735"/>
      <c r="S118" s="735"/>
      <c r="T118" s="735"/>
      <c r="U118" s="735"/>
      <c r="V118" s="735"/>
      <c r="W118" s="735"/>
      <c r="X118" s="735"/>
      <c r="Y118" s="735"/>
      <c r="Z118" s="735"/>
      <c r="AA118" s="735"/>
      <c r="AB118" s="735"/>
      <c r="AC118" s="735"/>
      <c r="AD118" s="735"/>
      <c r="AE118" s="735"/>
      <c r="AF118" s="735"/>
      <c r="AG118" s="735"/>
      <c r="AH118" s="735"/>
      <c r="AI118" s="735"/>
      <c r="AJ118" s="735"/>
      <c r="AK118" s="735">
        <f>$D118-$E118</f>
        <v>27965841</v>
      </c>
      <c r="AL118" s="735"/>
      <c r="AM118" s="735"/>
      <c r="AN118" s="735"/>
      <c r="AO118" s="735"/>
      <c r="AP118" s="735"/>
      <c r="AQ118" s="735"/>
      <c r="AR118" s="735"/>
      <c r="AS118" s="735"/>
      <c r="AT118" s="735"/>
      <c r="AU118" s="735"/>
      <c r="AV118" s="735"/>
      <c r="AW118" s="735"/>
      <c r="AX118" s="735"/>
      <c r="AY118" s="735"/>
      <c r="AZ118" s="735"/>
      <c r="BA118" s="735"/>
      <c r="BB118" s="735"/>
      <c r="BC118" s="735"/>
      <c r="BD118" s="735"/>
      <c r="BE118" s="735"/>
      <c r="BF118" s="735"/>
      <c r="BG118" s="735"/>
      <c r="BH118" s="735"/>
      <c r="BI118" s="735"/>
      <c r="BJ118" s="735"/>
      <c r="BK118" s="735"/>
      <c r="BL118" s="735"/>
      <c r="BM118" s="735"/>
      <c r="BN118" s="735"/>
      <c r="BO118" s="735"/>
      <c r="BP118" s="735"/>
      <c r="BQ118" s="735"/>
      <c r="BR118" s="735"/>
      <c r="BS118" s="735"/>
      <c r="BT118" s="735"/>
      <c r="BU118" s="735"/>
      <c r="BV118" s="735"/>
      <c r="BW118" s="735"/>
      <c r="BX118" s="735"/>
      <c r="BY118" s="735"/>
      <c r="BZ118" s="735"/>
      <c r="CA118" s="735"/>
      <c r="CB118" s="735"/>
      <c r="CC118" s="735"/>
      <c r="CD118" s="735"/>
      <c r="CE118" s="735"/>
      <c r="CF118" s="735"/>
      <c r="CG118" s="735"/>
      <c r="CH118" s="735"/>
      <c r="CI118" s="735"/>
      <c r="CJ118" s="735"/>
      <c r="CK118" s="735"/>
      <c r="CL118" s="735"/>
      <c r="CM118" s="735"/>
      <c r="CN118" s="735"/>
      <c r="CO118" s="735"/>
      <c r="CP118" s="735"/>
      <c r="CQ118" s="735"/>
      <c r="CR118" s="735"/>
      <c r="CS118" s="735"/>
      <c r="CT118" s="736"/>
      <c r="CU118" s="737"/>
      <c r="CV118" s="738"/>
      <c r="CW118" s="738"/>
      <c r="CX118" s="738"/>
      <c r="CY118" s="738"/>
      <c r="CZ118" s="738"/>
      <c r="DA118" s="738"/>
      <c r="DB118" s="738"/>
      <c r="DC118" s="738"/>
      <c r="DD118" s="729">
        <f t="shared" si="8"/>
        <v>27965841</v>
      </c>
      <c r="DE118" s="730">
        <f t="shared" si="5"/>
        <v>0</v>
      </c>
      <c r="DF118" s="731"/>
      <c r="DR118" s="504"/>
    </row>
    <row r="119" spans="1:122" ht="18" customHeight="1" x14ac:dyDescent="0.55000000000000004">
      <c r="A119" s="399" t="str">
        <f t="shared" si="7"/>
        <v>27</v>
      </c>
      <c r="B119" s="399">
        <v>270004</v>
      </c>
      <c r="C119" s="722" t="s">
        <v>904</v>
      </c>
      <c r="D119" s="723">
        <v>190511837741</v>
      </c>
      <c r="E119" s="723">
        <v>0</v>
      </c>
      <c r="F119" s="734"/>
      <c r="G119" s="734"/>
      <c r="H119" s="734"/>
      <c r="I119" s="734"/>
      <c r="J119" s="734"/>
      <c r="K119" s="735"/>
      <c r="L119" s="735"/>
      <c r="M119" s="735"/>
      <c r="N119" s="735"/>
      <c r="O119" s="735"/>
      <c r="P119" s="735"/>
      <c r="Q119" s="735"/>
      <c r="R119" s="735"/>
      <c r="S119" s="735"/>
      <c r="T119" s="735"/>
      <c r="U119" s="735"/>
      <c r="V119" s="735"/>
      <c r="W119" s="735"/>
      <c r="X119" s="735"/>
      <c r="Y119" s="735"/>
      <c r="Z119" s="735"/>
      <c r="AA119" s="735"/>
      <c r="AB119" s="735"/>
      <c r="AC119" s="735"/>
      <c r="AD119" s="735"/>
      <c r="AE119" s="735"/>
      <c r="AF119" s="735"/>
      <c r="AG119" s="735"/>
      <c r="AH119" s="735"/>
      <c r="AI119" s="735"/>
      <c r="AJ119" s="735"/>
      <c r="AK119" s="735"/>
      <c r="AL119" s="735"/>
      <c r="AM119" s="735"/>
      <c r="AN119" s="735"/>
      <c r="AO119" s="735"/>
      <c r="AP119" s="735"/>
      <c r="AQ119" s="735"/>
      <c r="AR119" s="735"/>
      <c r="AS119" s="735"/>
      <c r="AT119" s="735"/>
      <c r="AU119" s="735"/>
      <c r="AV119" s="735"/>
      <c r="AW119" s="735"/>
      <c r="AX119" s="735"/>
      <c r="AY119" s="735"/>
      <c r="AZ119" s="735"/>
      <c r="BA119" s="735"/>
      <c r="BB119" s="735"/>
      <c r="BC119" s="735"/>
      <c r="BD119" s="735"/>
      <c r="BE119" s="735"/>
      <c r="BF119" s="735"/>
      <c r="BG119" s="735"/>
      <c r="BH119" s="735"/>
      <c r="BI119" s="735"/>
      <c r="BJ119" s="741"/>
      <c r="BK119" s="741"/>
      <c r="BL119" s="741">
        <f>-D119</f>
        <v>-190511837741</v>
      </c>
      <c r="BM119" s="735"/>
      <c r="BN119" s="735"/>
      <c r="BO119" s="735"/>
      <c r="BP119" s="735"/>
      <c r="BQ119" s="735"/>
      <c r="BR119" s="735"/>
      <c r="BS119" s="735"/>
      <c r="BT119" s="735"/>
      <c r="BU119" s="735"/>
      <c r="BV119" s="735"/>
      <c r="BW119" s="735"/>
      <c r="BX119" s="735"/>
      <c r="BY119" s="735"/>
      <c r="BZ119" s="735"/>
      <c r="CA119" s="735"/>
      <c r="CB119" s="735"/>
      <c r="CC119" s="735"/>
      <c r="CD119" s="735"/>
      <c r="CE119" s="735"/>
      <c r="CF119" s="735"/>
      <c r="CG119" s="735"/>
      <c r="CH119" s="735"/>
      <c r="CI119" s="735"/>
      <c r="CJ119" s="735"/>
      <c r="CK119" s="735"/>
      <c r="CL119" s="735"/>
      <c r="CM119" s="735"/>
      <c r="CN119" s="735"/>
      <c r="CO119" s="735"/>
      <c r="CP119" s="735"/>
      <c r="CQ119" s="735"/>
      <c r="CR119" s="735"/>
      <c r="CS119" s="735"/>
      <c r="CT119" s="736"/>
      <c r="CU119" s="737"/>
      <c r="CV119" s="738"/>
      <c r="CW119" s="738"/>
      <c r="CX119" s="738"/>
      <c r="CY119" s="738"/>
      <c r="CZ119" s="738"/>
      <c r="DA119" s="738"/>
      <c r="DB119" s="738"/>
      <c r="DC119" s="738"/>
      <c r="DD119" s="729">
        <f t="shared" si="8"/>
        <v>-190511837741</v>
      </c>
      <c r="DE119" s="730">
        <f>D119-E119+DD119</f>
        <v>0</v>
      </c>
      <c r="DF119" s="731"/>
      <c r="DR119" s="504"/>
    </row>
    <row r="120" spans="1:122" ht="18" customHeight="1" x14ac:dyDescent="0.55000000000000004">
      <c r="A120" s="399" t="str">
        <f t="shared" si="7"/>
        <v>27</v>
      </c>
      <c r="B120" s="399">
        <v>270005</v>
      </c>
      <c r="C120" s="722" t="s">
        <v>905</v>
      </c>
      <c r="D120" s="723">
        <v>120355620</v>
      </c>
      <c r="E120" s="723">
        <v>0</v>
      </c>
      <c r="F120" s="734"/>
      <c r="G120" s="734"/>
      <c r="H120" s="734"/>
      <c r="I120" s="734"/>
      <c r="J120" s="734"/>
      <c r="K120" s="735"/>
      <c r="L120" s="735"/>
      <c r="M120" s="735"/>
      <c r="N120" s="735"/>
      <c r="O120" s="735"/>
      <c r="P120" s="735"/>
      <c r="Q120" s="735"/>
      <c r="R120" s="735"/>
      <c r="S120" s="735"/>
      <c r="T120" s="735"/>
      <c r="U120" s="735"/>
      <c r="V120" s="735"/>
      <c r="W120" s="735">
        <f>$D120-$E120</f>
        <v>120355620</v>
      </c>
      <c r="X120" s="735"/>
      <c r="Y120" s="735"/>
      <c r="Z120" s="735"/>
      <c r="AA120" s="735"/>
      <c r="AB120" s="735"/>
      <c r="AC120" s="735"/>
      <c r="AD120" s="735"/>
      <c r="AE120" s="735"/>
      <c r="AF120" s="735"/>
      <c r="AG120" s="735"/>
      <c r="AH120" s="735"/>
      <c r="AI120" s="735"/>
      <c r="AJ120" s="735"/>
      <c r="AK120" s="735"/>
      <c r="AL120" s="735"/>
      <c r="AM120" s="735"/>
      <c r="AN120" s="735"/>
      <c r="AO120" s="735"/>
      <c r="AP120" s="735"/>
      <c r="AQ120" s="735"/>
      <c r="AR120" s="735"/>
      <c r="AS120" s="735"/>
      <c r="AT120" s="735"/>
      <c r="AU120" s="735"/>
      <c r="AV120" s="735"/>
      <c r="AW120" s="735"/>
      <c r="AX120" s="735"/>
      <c r="AY120" s="735"/>
      <c r="AZ120" s="735"/>
      <c r="BA120" s="735"/>
      <c r="BB120" s="735"/>
      <c r="BC120" s="735"/>
      <c r="BD120" s="735"/>
      <c r="BE120" s="735"/>
      <c r="BF120" s="735"/>
      <c r="BG120" s="735"/>
      <c r="BH120" s="735"/>
      <c r="BI120" s="735"/>
      <c r="BJ120" s="735"/>
      <c r="BK120" s="735"/>
      <c r="BL120" s="735"/>
      <c r="BM120" s="735"/>
      <c r="BN120" s="735"/>
      <c r="BO120" s="735"/>
      <c r="BP120" s="735"/>
      <c r="BQ120" s="735"/>
      <c r="BR120" s="735"/>
      <c r="BS120" s="735"/>
      <c r="BT120" s="735"/>
      <c r="BU120" s="735"/>
      <c r="BV120" s="735"/>
      <c r="BW120" s="735"/>
      <c r="BX120" s="735"/>
      <c r="BY120" s="735"/>
      <c r="BZ120" s="735"/>
      <c r="CA120" s="735"/>
      <c r="CB120" s="735"/>
      <c r="CC120" s="735"/>
      <c r="CD120" s="735"/>
      <c r="CE120" s="735"/>
      <c r="CF120" s="735"/>
      <c r="CG120" s="735"/>
      <c r="CH120" s="735"/>
      <c r="CI120" s="735"/>
      <c r="CJ120" s="735"/>
      <c r="CK120" s="735"/>
      <c r="CL120" s="735"/>
      <c r="CM120" s="735"/>
      <c r="CN120" s="735"/>
      <c r="CO120" s="735"/>
      <c r="CP120" s="735"/>
      <c r="CQ120" s="735"/>
      <c r="CR120" s="735"/>
      <c r="CS120" s="735"/>
      <c r="CT120" s="736"/>
      <c r="CU120" s="737"/>
      <c r="CV120" s="738"/>
      <c r="CW120" s="738"/>
      <c r="CX120" s="738"/>
      <c r="CY120" s="738"/>
      <c r="CZ120" s="738"/>
      <c r="DA120" s="738"/>
      <c r="DB120" s="738"/>
      <c r="DC120" s="738"/>
      <c r="DD120" s="729">
        <f t="shared" si="8"/>
        <v>120355620</v>
      </c>
      <c r="DE120" s="730">
        <f>D120-E120-DD120</f>
        <v>0</v>
      </c>
      <c r="DF120" s="731"/>
      <c r="DR120" s="504"/>
    </row>
    <row r="121" spans="1:122" ht="18" customHeight="1" x14ac:dyDescent="0.55000000000000004">
      <c r="A121" s="399" t="str">
        <f t="shared" si="7"/>
        <v>27</v>
      </c>
      <c r="B121" s="399">
        <v>270006</v>
      </c>
      <c r="C121" s="722" t="s">
        <v>906</v>
      </c>
      <c r="D121" s="723">
        <v>2575450000</v>
      </c>
      <c r="E121" s="723">
        <v>0</v>
      </c>
      <c r="F121" s="734"/>
      <c r="G121" s="734"/>
      <c r="H121" s="734"/>
      <c r="I121" s="734"/>
      <c r="J121" s="734"/>
      <c r="K121" s="735"/>
      <c r="L121" s="735"/>
      <c r="M121" s="735"/>
      <c r="N121" s="735"/>
      <c r="O121" s="735"/>
      <c r="P121" s="735"/>
      <c r="Q121" s="735"/>
      <c r="R121" s="735"/>
      <c r="S121" s="735"/>
      <c r="T121" s="735"/>
      <c r="U121" s="735"/>
      <c r="V121" s="735"/>
      <c r="W121" s="735">
        <f>$D121-$E121</f>
        <v>2575450000</v>
      </c>
      <c r="X121" s="735"/>
      <c r="Y121" s="735"/>
      <c r="Z121" s="735"/>
      <c r="AA121" s="735"/>
      <c r="AB121" s="735"/>
      <c r="AC121" s="735"/>
      <c r="AD121" s="735"/>
      <c r="AE121" s="735"/>
      <c r="AF121" s="735"/>
      <c r="AG121" s="735"/>
      <c r="AH121" s="735"/>
      <c r="AI121" s="735"/>
      <c r="AJ121" s="735"/>
      <c r="AK121" s="735"/>
      <c r="AL121" s="735"/>
      <c r="AM121" s="735"/>
      <c r="AN121" s="735"/>
      <c r="AO121" s="735"/>
      <c r="AP121" s="735"/>
      <c r="AQ121" s="735"/>
      <c r="AR121" s="735"/>
      <c r="AS121" s="735"/>
      <c r="AT121" s="735"/>
      <c r="AU121" s="735"/>
      <c r="AV121" s="735"/>
      <c r="AW121" s="735"/>
      <c r="AX121" s="735"/>
      <c r="AY121" s="735"/>
      <c r="AZ121" s="735"/>
      <c r="BA121" s="735"/>
      <c r="BB121" s="735"/>
      <c r="BC121" s="735"/>
      <c r="BD121" s="735"/>
      <c r="BE121" s="735"/>
      <c r="BF121" s="735"/>
      <c r="BG121" s="735"/>
      <c r="BH121" s="735"/>
      <c r="BI121" s="735"/>
      <c r="BJ121" s="735"/>
      <c r="BK121" s="735"/>
      <c r="BL121" s="735"/>
      <c r="BM121" s="735"/>
      <c r="BN121" s="735"/>
      <c r="BO121" s="735"/>
      <c r="BP121" s="735"/>
      <c r="BQ121" s="735"/>
      <c r="BR121" s="735"/>
      <c r="BS121" s="735"/>
      <c r="BT121" s="735"/>
      <c r="BU121" s="735"/>
      <c r="BV121" s="735"/>
      <c r="BW121" s="735"/>
      <c r="BX121" s="735"/>
      <c r="BY121" s="735"/>
      <c r="BZ121" s="735"/>
      <c r="CA121" s="735"/>
      <c r="CB121" s="735"/>
      <c r="CC121" s="735"/>
      <c r="CD121" s="735"/>
      <c r="CE121" s="735"/>
      <c r="CF121" s="735"/>
      <c r="CG121" s="735"/>
      <c r="CH121" s="735"/>
      <c r="CI121" s="735"/>
      <c r="CJ121" s="735"/>
      <c r="CK121" s="735"/>
      <c r="CL121" s="735"/>
      <c r="CM121" s="735"/>
      <c r="CN121" s="735"/>
      <c r="CO121" s="735"/>
      <c r="CP121" s="735"/>
      <c r="CQ121" s="735"/>
      <c r="CR121" s="735"/>
      <c r="CS121" s="735"/>
      <c r="CT121" s="736"/>
      <c r="CU121" s="737"/>
      <c r="CV121" s="738"/>
      <c r="CW121" s="738"/>
      <c r="CX121" s="738"/>
      <c r="CY121" s="738"/>
      <c r="CZ121" s="738"/>
      <c r="DA121" s="738"/>
      <c r="DB121" s="738"/>
      <c r="DC121" s="738"/>
      <c r="DD121" s="729">
        <f t="shared" si="8"/>
        <v>2575450000</v>
      </c>
      <c r="DE121" s="730">
        <f>D121-E121-DD121</f>
        <v>0</v>
      </c>
      <c r="DF121" s="731"/>
      <c r="DR121" s="504"/>
    </row>
    <row r="122" spans="1:122" ht="18" customHeight="1" x14ac:dyDescent="0.55000000000000004">
      <c r="A122" s="399" t="str">
        <f t="shared" si="7"/>
        <v>27</v>
      </c>
      <c r="B122" s="399">
        <v>270008</v>
      </c>
      <c r="C122" s="722" t="s">
        <v>907</v>
      </c>
      <c r="D122" s="723">
        <v>0</v>
      </c>
      <c r="E122" s="723">
        <v>0</v>
      </c>
      <c r="F122" s="734"/>
      <c r="G122" s="734"/>
      <c r="H122" s="734"/>
      <c r="I122" s="734"/>
      <c r="J122" s="734"/>
      <c r="K122" s="735"/>
      <c r="L122" s="735"/>
      <c r="M122" s="735"/>
      <c r="N122" s="735"/>
      <c r="O122" s="735"/>
      <c r="P122" s="735"/>
      <c r="Q122" s="735"/>
      <c r="R122" s="735"/>
      <c r="S122" s="735"/>
      <c r="T122" s="735"/>
      <c r="U122" s="735"/>
      <c r="V122" s="735"/>
      <c r="W122" s="735">
        <f>$D122-$E122</f>
        <v>0</v>
      </c>
      <c r="X122" s="735"/>
      <c r="Y122" s="735"/>
      <c r="Z122" s="735"/>
      <c r="AA122" s="735"/>
      <c r="AB122" s="735"/>
      <c r="AC122" s="735"/>
      <c r="AD122" s="735"/>
      <c r="AE122" s="735"/>
      <c r="AF122" s="735"/>
      <c r="AG122" s="735"/>
      <c r="AH122" s="735"/>
      <c r="AI122" s="735"/>
      <c r="AJ122" s="735"/>
      <c r="AK122" s="735"/>
      <c r="AL122" s="735"/>
      <c r="AM122" s="735"/>
      <c r="AN122" s="735"/>
      <c r="AO122" s="735"/>
      <c r="AP122" s="735"/>
      <c r="AQ122" s="735"/>
      <c r="AR122" s="735"/>
      <c r="AS122" s="735"/>
      <c r="AT122" s="735"/>
      <c r="AU122" s="735"/>
      <c r="AV122" s="735"/>
      <c r="AW122" s="735"/>
      <c r="AX122" s="735"/>
      <c r="AY122" s="735"/>
      <c r="AZ122" s="735"/>
      <c r="BA122" s="735"/>
      <c r="BB122" s="735"/>
      <c r="BC122" s="735"/>
      <c r="BD122" s="735"/>
      <c r="BE122" s="735"/>
      <c r="BF122" s="735"/>
      <c r="BG122" s="735"/>
      <c r="BH122" s="735"/>
      <c r="BI122" s="735"/>
      <c r="BJ122" s="735"/>
      <c r="BK122" s="735"/>
      <c r="BL122" s="735"/>
      <c r="BM122" s="735"/>
      <c r="BN122" s="735"/>
      <c r="BO122" s="735"/>
      <c r="BP122" s="735"/>
      <c r="BQ122" s="735"/>
      <c r="BR122" s="735"/>
      <c r="BS122" s="735"/>
      <c r="BT122" s="735"/>
      <c r="BU122" s="735"/>
      <c r="BV122" s="735"/>
      <c r="BW122" s="735"/>
      <c r="BX122" s="735"/>
      <c r="BY122" s="735"/>
      <c r="BZ122" s="735"/>
      <c r="CA122" s="735"/>
      <c r="CB122" s="735"/>
      <c r="CC122" s="735"/>
      <c r="CD122" s="735"/>
      <c r="CE122" s="735"/>
      <c r="CF122" s="735"/>
      <c r="CG122" s="735"/>
      <c r="CH122" s="735"/>
      <c r="CI122" s="735"/>
      <c r="CJ122" s="735"/>
      <c r="CK122" s="735"/>
      <c r="CL122" s="735"/>
      <c r="CM122" s="735"/>
      <c r="CN122" s="735"/>
      <c r="CO122" s="735"/>
      <c r="CP122" s="735"/>
      <c r="CQ122" s="735"/>
      <c r="CR122" s="735"/>
      <c r="CS122" s="735"/>
      <c r="CT122" s="736"/>
      <c r="CU122" s="737"/>
      <c r="CV122" s="738"/>
      <c r="CW122" s="738"/>
      <c r="CX122" s="738"/>
      <c r="CY122" s="738"/>
      <c r="CZ122" s="738"/>
      <c r="DA122" s="738"/>
      <c r="DB122" s="738"/>
      <c r="DC122" s="738"/>
      <c r="DD122" s="729">
        <f t="shared" si="8"/>
        <v>0</v>
      </c>
      <c r="DE122" s="730">
        <f>D122-E122-DD122</f>
        <v>0</v>
      </c>
      <c r="DF122" s="731"/>
      <c r="DR122" s="504"/>
    </row>
    <row r="123" spans="1:122" ht="18" customHeight="1" x14ac:dyDescent="0.55000000000000004">
      <c r="A123" s="399" t="str">
        <f t="shared" si="7"/>
        <v>30</v>
      </c>
      <c r="B123" s="399">
        <v>300001</v>
      </c>
      <c r="C123" s="722" t="s">
        <v>909</v>
      </c>
      <c r="D123" s="740">
        <v>0</v>
      </c>
      <c r="E123" s="740">
        <v>0</v>
      </c>
      <c r="F123" s="752"/>
      <c r="G123" s="752"/>
      <c r="H123" s="752"/>
      <c r="I123" s="752"/>
      <c r="J123" s="752"/>
      <c r="K123" s="735"/>
      <c r="L123" s="735"/>
      <c r="M123" s="735"/>
      <c r="N123" s="735"/>
      <c r="O123" s="735"/>
      <c r="P123" s="735"/>
      <c r="Q123" s="735"/>
      <c r="R123" s="735"/>
      <c r="S123" s="735"/>
      <c r="T123" s="735"/>
      <c r="U123" s="735"/>
      <c r="V123" s="735"/>
      <c r="W123" s="735"/>
      <c r="X123" s="735"/>
      <c r="Y123" s="735"/>
      <c r="Z123" s="735"/>
      <c r="AA123" s="735"/>
      <c r="AB123" s="735"/>
      <c r="AC123" s="735"/>
      <c r="AD123" s="735"/>
      <c r="AE123" s="735"/>
      <c r="AF123" s="735"/>
      <c r="AG123" s="735"/>
      <c r="AH123" s="735"/>
      <c r="AI123" s="735"/>
      <c r="AJ123" s="735"/>
      <c r="AK123" s="735"/>
      <c r="AL123" s="735"/>
      <c r="AM123" s="735"/>
      <c r="AN123" s="735">
        <f>E123-D123</f>
        <v>0</v>
      </c>
      <c r="AO123" s="735"/>
      <c r="AP123" s="735"/>
      <c r="AQ123" s="735"/>
      <c r="AR123" s="735"/>
      <c r="AS123" s="735"/>
      <c r="AT123" s="735"/>
      <c r="AU123" s="735"/>
      <c r="AV123" s="735"/>
      <c r="AW123" s="735"/>
      <c r="AX123" s="735"/>
      <c r="AY123" s="735"/>
      <c r="AZ123" s="735"/>
      <c r="BA123" s="735"/>
      <c r="BB123" s="735"/>
      <c r="BC123" s="735"/>
      <c r="BD123" s="735"/>
      <c r="BE123" s="735"/>
      <c r="BF123" s="735"/>
      <c r="BG123" s="735"/>
      <c r="BH123" s="735"/>
      <c r="BI123" s="735"/>
      <c r="BJ123" s="735"/>
      <c r="BK123" s="735"/>
      <c r="BL123" s="735"/>
      <c r="BM123" s="735"/>
      <c r="BN123" s="735"/>
      <c r="BO123" s="735"/>
      <c r="BP123" s="735"/>
      <c r="BQ123" s="735"/>
      <c r="BR123" s="735"/>
      <c r="BS123" s="735"/>
      <c r="BT123" s="735"/>
      <c r="BU123" s="735"/>
      <c r="BV123" s="735"/>
      <c r="BW123" s="735"/>
      <c r="BX123" s="735"/>
      <c r="BY123" s="735"/>
      <c r="BZ123" s="735"/>
      <c r="CA123" s="735"/>
      <c r="CB123" s="735"/>
      <c r="CC123" s="735"/>
      <c r="CD123" s="735"/>
      <c r="CE123" s="735"/>
      <c r="CF123" s="735"/>
      <c r="CG123" s="735"/>
      <c r="CH123" s="735"/>
      <c r="CI123" s="735"/>
      <c r="CJ123" s="735"/>
      <c r="CK123" s="735"/>
      <c r="CL123" s="735"/>
      <c r="CM123" s="735"/>
      <c r="CN123" s="735"/>
      <c r="CO123" s="735"/>
      <c r="CP123" s="735"/>
      <c r="CQ123" s="735"/>
      <c r="CR123" s="735"/>
      <c r="CS123" s="735"/>
      <c r="CT123" s="736"/>
      <c r="CU123" s="737"/>
      <c r="CV123" s="738"/>
      <c r="CW123" s="738"/>
      <c r="CX123" s="738"/>
      <c r="CY123" s="738"/>
      <c r="CZ123" s="738"/>
      <c r="DA123" s="738"/>
      <c r="DB123" s="738"/>
      <c r="DC123" s="738"/>
      <c r="DD123" s="729">
        <f t="shared" si="8"/>
        <v>0</v>
      </c>
      <c r="DE123" s="730">
        <f>D123-E123-DD123</f>
        <v>0</v>
      </c>
      <c r="DF123" s="731"/>
      <c r="DR123" s="504"/>
    </row>
    <row r="124" spans="1:122" ht="18" customHeight="1" x14ac:dyDescent="0.55000000000000004">
      <c r="A124" s="399" t="str">
        <f t="shared" si="7"/>
        <v>30</v>
      </c>
      <c r="B124" s="399">
        <v>300100</v>
      </c>
      <c r="C124" s="722" t="s">
        <v>692</v>
      </c>
      <c r="D124" s="723">
        <v>0</v>
      </c>
      <c r="E124" s="723">
        <v>712114263168</v>
      </c>
      <c r="F124" s="752"/>
      <c r="G124" s="752"/>
      <c r="H124" s="752"/>
      <c r="I124" s="752"/>
      <c r="J124" s="752"/>
      <c r="K124" s="735"/>
      <c r="L124" s="735"/>
      <c r="M124" s="735"/>
      <c r="N124" s="735"/>
      <c r="O124" s="735"/>
      <c r="P124" s="735"/>
      <c r="Q124" s="735"/>
      <c r="R124" s="735"/>
      <c r="S124" s="735"/>
      <c r="T124" s="735"/>
      <c r="U124" s="735"/>
      <c r="V124" s="735"/>
      <c r="W124" s="735"/>
      <c r="X124" s="735"/>
      <c r="Y124" s="735"/>
      <c r="Z124" s="735"/>
      <c r="AA124" s="735"/>
      <c r="AB124" s="735"/>
      <c r="AC124" s="735"/>
      <c r="AD124" s="735"/>
      <c r="AE124" s="735"/>
      <c r="AF124" s="735"/>
      <c r="AG124" s="735"/>
      <c r="AH124" s="735"/>
      <c r="AI124" s="735"/>
      <c r="AJ124" s="735"/>
      <c r="AK124" s="735"/>
      <c r="AL124" s="735"/>
      <c r="AM124" s="735"/>
      <c r="AN124" s="735">
        <v>0</v>
      </c>
      <c r="AO124" s="735">
        <f>E124+F124</f>
        <v>712114263168</v>
      </c>
      <c r="AP124" s="735"/>
      <c r="AQ124" s="735"/>
      <c r="AR124" s="735"/>
      <c r="AS124" s="735"/>
      <c r="AT124" s="735"/>
      <c r="AU124" s="735"/>
      <c r="AV124" s="735"/>
      <c r="AW124" s="735"/>
      <c r="AX124" s="735"/>
      <c r="AY124" s="735"/>
      <c r="AZ124" s="735"/>
      <c r="BA124" s="735"/>
      <c r="BB124" s="735"/>
      <c r="BC124" s="735"/>
      <c r="BD124" s="735"/>
      <c r="BE124" s="735"/>
      <c r="BF124" s="735"/>
      <c r="BG124" s="735"/>
      <c r="BH124" s="735"/>
      <c r="BI124" s="735"/>
      <c r="BJ124" s="735"/>
      <c r="BK124" s="735"/>
      <c r="BL124" s="735"/>
      <c r="BM124" s="735"/>
      <c r="BN124" s="735"/>
      <c r="BO124" s="735"/>
      <c r="BP124" s="735"/>
      <c r="BQ124" s="735"/>
      <c r="BR124" s="735"/>
      <c r="BS124" s="735"/>
      <c r="BT124" s="735"/>
      <c r="BU124" s="735"/>
      <c r="BV124" s="735"/>
      <c r="BW124" s="735"/>
      <c r="BX124" s="735"/>
      <c r="BY124" s="735"/>
      <c r="BZ124" s="735"/>
      <c r="CA124" s="735"/>
      <c r="CB124" s="735"/>
      <c r="CC124" s="735"/>
      <c r="CD124" s="735"/>
      <c r="CE124" s="735"/>
      <c r="CF124" s="735"/>
      <c r="CG124" s="735"/>
      <c r="CH124" s="735"/>
      <c r="CI124" s="735"/>
      <c r="CJ124" s="735"/>
      <c r="CK124" s="735"/>
      <c r="CL124" s="735"/>
      <c r="CM124" s="735"/>
      <c r="CN124" s="735"/>
      <c r="CO124" s="735"/>
      <c r="CP124" s="735"/>
      <c r="CQ124" s="735"/>
      <c r="CR124" s="735"/>
      <c r="CS124" s="735"/>
      <c r="CT124" s="736"/>
      <c r="CU124" s="737"/>
      <c r="CV124" s="738"/>
      <c r="CW124" s="738"/>
      <c r="CX124" s="738"/>
      <c r="CY124" s="738"/>
      <c r="CZ124" s="738"/>
      <c r="DA124" s="738"/>
      <c r="DB124" s="738"/>
      <c r="DC124" s="738"/>
      <c r="DD124" s="729">
        <f t="shared" si="8"/>
        <v>712114263168</v>
      </c>
      <c r="DE124" s="730">
        <f>D124-E124+DD124</f>
        <v>0</v>
      </c>
      <c r="DF124" s="731"/>
      <c r="DR124" s="504"/>
    </row>
    <row r="125" spans="1:122" ht="18" customHeight="1" x14ac:dyDescent="0.55000000000000004">
      <c r="A125" s="399" t="str">
        <f t="shared" si="7"/>
        <v>31</v>
      </c>
      <c r="B125" s="399">
        <v>310001</v>
      </c>
      <c r="C125" s="722" t="s">
        <v>910</v>
      </c>
      <c r="D125" s="723">
        <v>0</v>
      </c>
      <c r="E125" s="723">
        <v>8030875790060</v>
      </c>
      <c r="F125" s="734"/>
      <c r="G125" s="734"/>
      <c r="H125" s="734"/>
      <c r="I125" s="734"/>
      <c r="J125" s="734"/>
      <c r="K125" s="735"/>
      <c r="L125" s="735"/>
      <c r="M125" s="735"/>
      <c r="N125" s="735"/>
      <c r="O125" s="735"/>
      <c r="P125" s="735"/>
      <c r="Q125" s="735"/>
      <c r="R125" s="735"/>
      <c r="S125" s="735"/>
      <c r="T125" s="735"/>
      <c r="U125" s="735">
        <v>2670808848</v>
      </c>
      <c r="V125" s="735"/>
      <c r="W125" s="735"/>
      <c r="X125" s="735"/>
      <c r="Y125" s="735"/>
      <c r="Z125" s="735"/>
      <c r="AA125" s="735"/>
      <c r="AB125" s="735"/>
      <c r="AC125" s="735"/>
      <c r="AD125" s="735"/>
      <c r="AE125" s="735"/>
      <c r="AF125" s="735"/>
      <c r="AG125" s="735"/>
      <c r="AH125" s="735"/>
      <c r="AI125" s="735"/>
      <c r="AJ125" s="735"/>
      <c r="AK125" s="735"/>
      <c r="AL125" s="735"/>
      <c r="AM125" s="735"/>
      <c r="AN125" s="735"/>
      <c r="AO125" s="735"/>
      <c r="AP125" s="735">
        <f>E125-D125+U125</f>
        <v>8033546598908</v>
      </c>
      <c r="AQ125" s="735"/>
      <c r="AR125" s="735"/>
      <c r="AS125" s="735"/>
      <c r="AT125" s="735"/>
      <c r="AU125" s="735"/>
      <c r="AV125" s="735"/>
      <c r="AW125" s="735"/>
      <c r="AX125" s="735"/>
      <c r="AY125" s="735"/>
      <c r="AZ125" s="735"/>
      <c r="BA125" s="735"/>
      <c r="BB125" s="735"/>
      <c r="BC125" s="735"/>
      <c r="BD125" s="735"/>
      <c r="BE125" s="735"/>
      <c r="BF125" s="735"/>
      <c r="BG125" s="735"/>
      <c r="BH125" s="735"/>
      <c r="BI125" s="735"/>
      <c r="BJ125" s="735"/>
      <c r="BK125" s="735"/>
      <c r="BL125" s="735"/>
      <c r="BM125" s="735"/>
      <c r="BN125" s="735"/>
      <c r="BO125" s="735"/>
      <c r="BP125" s="735"/>
      <c r="BQ125" s="735"/>
      <c r="BR125" s="735"/>
      <c r="BS125" s="735"/>
      <c r="BT125" s="735"/>
      <c r="BU125" s="735"/>
      <c r="BV125" s="735"/>
      <c r="BW125" s="735"/>
      <c r="BX125" s="735"/>
      <c r="BY125" s="735"/>
      <c r="BZ125" s="735"/>
      <c r="CA125" s="735"/>
      <c r="CB125" s="735"/>
      <c r="CC125" s="735"/>
      <c r="CD125" s="735"/>
      <c r="CE125" s="735"/>
      <c r="CF125" s="735"/>
      <c r="CG125" s="735"/>
      <c r="CH125" s="735"/>
      <c r="CI125" s="735"/>
      <c r="CJ125" s="735"/>
      <c r="CK125" s="735"/>
      <c r="CL125" s="735"/>
      <c r="CM125" s="735"/>
      <c r="CN125" s="735"/>
      <c r="CO125" s="735"/>
      <c r="CP125" s="735"/>
      <c r="CQ125" s="735"/>
      <c r="CR125" s="735"/>
      <c r="CS125" s="735"/>
      <c r="CT125" s="736"/>
      <c r="CU125" s="737"/>
      <c r="CV125" s="738"/>
      <c r="CW125" s="738"/>
      <c r="CX125" s="738"/>
      <c r="CY125" s="738"/>
      <c r="CZ125" s="738"/>
      <c r="DA125" s="738"/>
      <c r="DB125" s="738"/>
      <c r="DC125" s="738"/>
      <c r="DD125" s="729">
        <f t="shared" si="8"/>
        <v>8036217407756</v>
      </c>
      <c r="DE125" s="730">
        <f>D125-E125+DD125</f>
        <v>5341617696</v>
      </c>
      <c r="DF125" s="731"/>
      <c r="DR125" s="504"/>
    </row>
    <row r="126" spans="1:122" ht="18" customHeight="1" x14ac:dyDescent="0.55000000000000004">
      <c r="A126" s="399" t="str">
        <f t="shared" si="7"/>
        <v>31</v>
      </c>
      <c r="B126" s="399">
        <v>310100</v>
      </c>
      <c r="C126" s="722" t="s">
        <v>911</v>
      </c>
      <c r="D126" s="723">
        <v>0</v>
      </c>
      <c r="E126" s="723">
        <v>7169061871366</v>
      </c>
      <c r="F126" s="734"/>
      <c r="G126" s="734"/>
      <c r="H126" s="734"/>
      <c r="I126" s="734"/>
      <c r="J126" s="734"/>
      <c r="K126" s="735"/>
      <c r="L126" s="735"/>
      <c r="M126" s="735"/>
      <c r="N126" s="735"/>
      <c r="O126" s="735"/>
      <c r="P126" s="735"/>
      <c r="Q126" s="735"/>
      <c r="R126" s="735"/>
      <c r="S126" s="735"/>
      <c r="T126" s="735"/>
      <c r="U126" s="735"/>
      <c r="V126" s="735"/>
      <c r="W126" s="735"/>
      <c r="X126" s="735"/>
      <c r="Y126" s="735"/>
      <c r="Z126" s="735"/>
      <c r="AA126" s="735"/>
      <c r="AB126" s="735"/>
      <c r="AC126" s="735"/>
      <c r="AD126" s="735"/>
      <c r="AE126" s="735"/>
      <c r="AF126" s="735"/>
      <c r="AG126" s="735"/>
      <c r="AH126" s="735"/>
      <c r="AI126" s="735"/>
      <c r="AJ126" s="735"/>
      <c r="AK126" s="735"/>
      <c r="AL126" s="735"/>
      <c r="AM126" s="735"/>
      <c r="AN126" s="735"/>
      <c r="AO126" s="741"/>
      <c r="AP126" s="735">
        <v>0</v>
      </c>
      <c r="AQ126" s="735">
        <f>+E126-AO126+U126</f>
        <v>7169061871366</v>
      </c>
      <c r="AR126" s="735"/>
      <c r="AS126" s="735"/>
      <c r="AT126" s="735"/>
      <c r="AU126" s="735"/>
      <c r="AV126" s="735"/>
      <c r="AW126" s="735"/>
      <c r="AX126" s="735"/>
      <c r="AY126" s="735"/>
      <c r="AZ126" s="735"/>
      <c r="BA126" s="735"/>
      <c r="BB126" s="735"/>
      <c r="BC126" s="735"/>
      <c r="BD126" s="735"/>
      <c r="BE126" s="735"/>
      <c r="BF126" s="735"/>
      <c r="BG126" s="735"/>
      <c r="BH126" s="735"/>
      <c r="BI126" s="735"/>
      <c r="BJ126" s="735"/>
      <c r="BK126" s="735"/>
      <c r="BL126" s="735"/>
      <c r="BM126" s="735"/>
      <c r="BN126" s="735"/>
      <c r="BO126" s="735"/>
      <c r="BP126" s="735"/>
      <c r="BQ126" s="735"/>
      <c r="BR126" s="735"/>
      <c r="BS126" s="735"/>
      <c r="BT126" s="735"/>
      <c r="BU126" s="735"/>
      <c r="BV126" s="735"/>
      <c r="BW126" s="735"/>
      <c r="BX126" s="735"/>
      <c r="BY126" s="735"/>
      <c r="BZ126" s="735"/>
      <c r="CA126" s="735"/>
      <c r="CB126" s="735"/>
      <c r="CC126" s="735"/>
      <c r="CD126" s="735"/>
      <c r="CE126" s="735"/>
      <c r="CF126" s="735"/>
      <c r="CG126" s="735"/>
      <c r="CH126" s="735"/>
      <c r="CI126" s="735"/>
      <c r="CJ126" s="735"/>
      <c r="CK126" s="735"/>
      <c r="CL126" s="735"/>
      <c r="CM126" s="735"/>
      <c r="CN126" s="735"/>
      <c r="CO126" s="735"/>
      <c r="CP126" s="735"/>
      <c r="CQ126" s="735"/>
      <c r="CR126" s="735"/>
      <c r="CS126" s="735"/>
      <c r="CT126" s="736"/>
      <c r="CU126" s="737"/>
      <c r="CV126" s="738"/>
      <c r="CW126" s="738"/>
      <c r="CX126" s="738"/>
      <c r="CY126" s="738"/>
      <c r="CZ126" s="738"/>
      <c r="DA126" s="738"/>
      <c r="DB126" s="738"/>
      <c r="DC126" s="738"/>
      <c r="DD126" s="729">
        <f>AQ126-U126</f>
        <v>7169061871366</v>
      </c>
      <c r="DE126" s="730">
        <f>D126-E126+DD126</f>
        <v>0</v>
      </c>
      <c r="DF126" s="731"/>
      <c r="DR126" s="504"/>
    </row>
    <row r="127" spans="1:122" ht="18" customHeight="1" x14ac:dyDescent="0.55000000000000004">
      <c r="A127" s="399" t="str">
        <f t="shared" si="7"/>
        <v>31</v>
      </c>
      <c r="B127" s="399">
        <v>310101</v>
      </c>
      <c r="C127" s="722" t="s">
        <v>912</v>
      </c>
      <c r="D127" s="723">
        <v>0</v>
      </c>
      <c r="E127" s="723">
        <v>1395729248887</v>
      </c>
      <c r="F127" s="734"/>
      <c r="G127" s="734"/>
      <c r="H127" s="734"/>
      <c r="I127" s="734"/>
      <c r="J127" s="734"/>
      <c r="K127" s="735"/>
      <c r="L127" s="735"/>
      <c r="M127" s="735"/>
      <c r="N127" s="735"/>
      <c r="O127" s="735"/>
      <c r="P127" s="735"/>
      <c r="Q127" s="741">
        <f>-E127</f>
        <v>-1395729248887</v>
      </c>
      <c r="R127" s="735"/>
      <c r="S127" s="735"/>
      <c r="T127" s="735"/>
      <c r="U127" s="735"/>
      <c r="V127" s="735"/>
      <c r="W127" s="735"/>
      <c r="X127" s="735"/>
      <c r="Y127" s="735"/>
      <c r="Z127" s="735"/>
      <c r="AA127" s="735"/>
      <c r="AB127" s="735"/>
      <c r="AC127" s="735"/>
      <c r="AD127" s="735"/>
      <c r="AE127" s="735"/>
      <c r="AF127" s="735"/>
      <c r="AG127" s="735"/>
      <c r="AH127" s="735"/>
      <c r="AI127" s="735"/>
      <c r="AJ127" s="735"/>
      <c r="AK127" s="735"/>
      <c r="AL127" s="735"/>
      <c r="AM127" s="735"/>
      <c r="AN127" s="735"/>
      <c r="AO127" s="735"/>
      <c r="AP127" s="735"/>
      <c r="AQ127" s="735"/>
      <c r="AR127" s="735"/>
      <c r="AS127" s="735"/>
      <c r="AT127" s="735"/>
      <c r="AU127" s="735"/>
      <c r="AV127" s="735"/>
      <c r="AW127" s="735"/>
      <c r="AX127" s="735"/>
      <c r="AY127" s="735"/>
      <c r="AZ127" s="735"/>
      <c r="BA127" s="735"/>
      <c r="BB127" s="735"/>
      <c r="BC127" s="735"/>
      <c r="BD127" s="735"/>
      <c r="BE127" s="735"/>
      <c r="BF127" s="735"/>
      <c r="BG127" s="735"/>
      <c r="BH127" s="735"/>
      <c r="BI127" s="735"/>
      <c r="BJ127" s="735"/>
      <c r="BK127" s="735"/>
      <c r="BL127" s="735"/>
      <c r="BM127" s="735"/>
      <c r="BN127" s="735"/>
      <c r="BO127" s="735"/>
      <c r="BP127" s="735"/>
      <c r="BQ127" s="735"/>
      <c r="BR127" s="735"/>
      <c r="BS127" s="735"/>
      <c r="BT127" s="735"/>
      <c r="BU127" s="735"/>
      <c r="BV127" s="735"/>
      <c r="BW127" s="735"/>
      <c r="BX127" s="735"/>
      <c r="BY127" s="735"/>
      <c r="BZ127" s="735"/>
      <c r="CA127" s="735"/>
      <c r="CB127" s="735"/>
      <c r="CC127" s="735"/>
      <c r="CD127" s="735"/>
      <c r="CE127" s="735"/>
      <c r="CF127" s="735"/>
      <c r="CG127" s="735"/>
      <c r="CH127" s="735"/>
      <c r="CI127" s="735"/>
      <c r="CJ127" s="735"/>
      <c r="CK127" s="735"/>
      <c r="CL127" s="735"/>
      <c r="CM127" s="735"/>
      <c r="CN127" s="735"/>
      <c r="CO127" s="735"/>
      <c r="CP127" s="735"/>
      <c r="CQ127" s="735"/>
      <c r="CR127" s="735"/>
      <c r="CS127" s="735"/>
      <c r="CT127" s="736"/>
      <c r="CU127" s="737"/>
      <c r="CV127" s="738"/>
      <c r="CW127" s="738"/>
      <c r="CX127" s="738"/>
      <c r="CY127" s="738"/>
      <c r="CZ127" s="738"/>
      <c r="DA127" s="738"/>
      <c r="DB127" s="738"/>
      <c r="DC127" s="738"/>
      <c r="DD127" s="729">
        <f t="shared" ref="DD127:DD190" si="11">SUM(F127:DC127)</f>
        <v>-1395729248887</v>
      </c>
      <c r="DE127" s="730">
        <f>D127-E127-DD127</f>
        <v>0</v>
      </c>
      <c r="DF127" s="731"/>
      <c r="DR127" s="504"/>
    </row>
    <row r="128" spans="1:122" ht="18" customHeight="1" x14ac:dyDescent="0.55000000000000004">
      <c r="A128" s="399" t="str">
        <f t="shared" si="7"/>
        <v>31</v>
      </c>
      <c r="B128" s="399">
        <v>310102</v>
      </c>
      <c r="C128" s="722" t="s">
        <v>913</v>
      </c>
      <c r="D128" s="723">
        <v>0</v>
      </c>
      <c r="E128" s="723">
        <v>7233288948</v>
      </c>
      <c r="F128" s="734"/>
      <c r="G128" s="734"/>
      <c r="H128" s="734"/>
      <c r="I128" s="734"/>
      <c r="J128" s="734"/>
      <c r="K128" s="735"/>
      <c r="L128" s="735"/>
      <c r="M128" s="735"/>
      <c r="N128" s="735"/>
      <c r="O128" s="735"/>
      <c r="P128" s="735"/>
      <c r="Q128" s="735"/>
      <c r="R128" s="735"/>
      <c r="S128" s="735"/>
      <c r="T128" s="735"/>
      <c r="U128" s="735"/>
      <c r="V128" s="735"/>
      <c r="W128" s="735"/>
      <c r="X128" s="735"/>
      <c r="Y128" s="735"/>
      <c r="Z128" s="735"/>
      <c r="AA128" s="735"/>
      <c r="AB128" s="735"/>
      <c r="AC128" s="735"/>
      <c r="AD128" s="735"/>
      <c r="AE128" s="735"/>
      <c r="AF128" s="735"/>
      <c r="AG128" s="735"/>
      <c r="AH128" s="735"/>
      <c r="AI128" s="735"/>
      <c r="AJ128" s="735"/>
      <c r="AK128" s="735"/>
      <c r="AL128" s="735"/>
      <c r="AM128" s="735"/>
      <c r="AN128" s="735"/>
      <c r="AO128" s="735"/>
      <c r="AP128" s="735"/>
      <c r="AQ128" s="735"/>
      <c r="AR128" s="735"/>
      <c r="AS128" s="735"/>
      <c r="AT128" s="735"/>
      <c r="AU128" s="735"/>
      <c r="AV128" s="735"/>
      <c r="AW128" s="735"/>
      <c r="AX128" s="735"/>
      <c r="AY128" s="735"/>
      <c r="AZ128" s="735"/>
      <c r="BA128" s="735"/>
      <c r="BB128" s="735"/>
      <c r="BC128" s="735"/>
      <c r="BD128" s="735"/>
      <c r="BE128" s="735"/>
      <c r="BF128" s="735">
        <f>E128</f>
        <v>7233288948</v>
      </c>
      <c r="BG128" s="735"/>
      <c r="BH128" s="735"/>
      <c r="BI128" s="735"/>
      <c r="BJ128" s="735"/>
      <c r="BK128" s="735"/>
      <c r="BL128" s="735"/>
      <c r="BM128" s="735"/>
      <c r="BN128" s="735"/>
      <c r="BO128" s="735"/>
      <c r="BP128" s="735"/>
      <c r="BQ128" s="735"/>
      <c r="BR128" s="735"/>
      <c r="BS128" s="735"/>
      <c r="BT128" s="735"/>
      <c r="BU128" s="735"/>
      <c r="BV128" s="735"/>
      <c r="BW128" s="735"/>
      <c r="BX128" s="735"/>
      <c r="BY128" s="735"/>
      <c r="BZ128" s="735"/>
      <c r="CA128" s="735"/>
      <c r="CB128" s="735"/>
      <c r="CC128" s="735"/>
      <c r="CD128" s="735"/>
      <c r="CE128" s="735"/>
      <c r="CF128" s="735"/>
      <c r="CG128" s="735"/>
      <c r="CH128" s="735"/>
      <c r="CI128" s="735"/>
      <c r="CJ128" s="735"/>
      <c r="CK128" s="735"/>
      <c r="CL128" s="735"/>
      <c r="CM128" s="735"/>
      <c r="CN128" s="735"/>
      <c r="CO128" s="735"/>
      <c r="CP128" s="735"/>
      <c r="CQ128" s="735"/>
      <c r="CR128" s="735"/>
      <c r="CS128" s="735"/>
      <c r="CT128" s="736"/>
      <c r="CU128" s="737"/>
      <c r="CV128" s="738"/>
      <c r="CW128" s="738"/>
      <c r="CX128" s="738"/>
      <c r="CY128" s="738"/>
      <c r="CZ128" s="738"/>
      <c r="DA128" s="738"/>
      <c r="DB128" s="738"/>
      <c r="DC128" s="738"/>
      <c r="DD128" s="729">
        <f t="shared" si="11"/>
        <v>7233288948</v>
      </c>
      <c r="DE128" s="730">
        <f t="shared" ref="DE128:DE140" si="12">D128-E128+DD128</f>
        <v>0</v>
      </c>
      <c r="DF128" s="731"/>
      <c r="DR128" s="504"/>
    </row>
    <row r="129" spans="1:122" ht="18" customHeight="1" x14ac:dyDescent="0.55000000000000004">
      <c r="A129" s="399" t="str">
        <f t="shared" si="7"/>
        <v>33</v>
      </c>
      <c r="B129" s="399">
        <v>330002</v>
      </c>
      <c r="C129" s="722" t="s">
        <v>914</v>
      </c>
      <c r="D129" s="723">
        <v>0</v>
      </c>
      <c r="E129" s="723">
        <v>110000000</v>
      </c>
      <c r="F129" s="734"/>
      <c r="G129" s="734"/>
      <c r="H129" s="734"/>
      <c r="I129" s="734"/>
      <c r="J129" s="734"/>
      <c r="K129" s="735"/>
      <c r="L129" s="735"/>
      <c r="M129" s="735"/>
      <c r="N129" s="735"/>
      <c r="O129" s="735"/>
      <c r="P129" s="735"/>
      <c r="Q129" s="735"/>
      <c r="R129" s="735"/>
      <c r="S129" s="735"/>
      <c r="T129" s="735"/>
      <c r="U129" s="735"/>
      <c r="V129" s="735"/>
      <c r="W129" s="735"/>
      <c r="X129" s="735"/>
      <c r="Y129" s="735"/>
      <c r="Z129" s="735"/>
      <c r="AA129" s="735"/>
      <c r="AB129" s="735"/>
      <c r="AC129" s="735"/>
      <c r="AD129" s="735"/>
      <c r="AE129" s="735"/>
      <c r="AF129" s="735"/>
      <c r="AG129" s="735"/>
      <c r="AH129" s="735"/>
      <c r="AI129" s="735"/>
      <c r="AJ129" s="735"/>
      <c r="AK129" s="735"/>
      <c r="AL129" s="735"/>
      <c r="AM129" s="735"/>
      <c r="AN129" s="735"/>
      <c r="AO129" s="735"/>
      <c r="AP129" s="735"/>
      <c r="AQ129" s="735"/>
      <c r="AR129" s="735"/>
      <c r="AS129" s="735"/>
      <c r="AT129" s="735"/>
      <c r="AU129" s="735"/>
      <c r="AV129" s="735"/>
      <c r="AW129" s="735"/>
      <c r="AX129" s="735"/>
      <c r="AY129" s="735"/>
      <c r="AZ129" s="735"/>
      <c r="BA129" s="735"/>
      <c r="BB129" s="735"/>
      <c r="BC129" s="735"/>
      <c r="BD129" s="735"/>
      <c r="BE129" s="735"/>
      <c r="BF129" s="755">
        <f>E129</f>
        <v>110000000</v>
      </c>
      <c r="BG129" s="735"/>
      <c r="BH129" s="735"/>
      <c r="BI129" s="735"/>
      <c r="BJ129" s="735"/>
      <c r="BK129" s="735"/>
      <c r="BL129" s="735"/>
      <c r="BM129" s="735"/>
      <c r="BN129" s="735"/>
      <c r="BO129" s="735"/>
      <c r="BP129" s="735"/>
      <c r="BQ129" s="735"/>
      <c r="BR129" s="735"/>
      <c r="BS129" s="735"/>
      <c r="BT129" s="735"/>
      <c r="BU129" s="735"/>
      <c r="BV129" s="735"/>
      <c r="BW129" s="735"/>
      <c r="BX129" s="735"/>
      <c r="BY129" s="735"/>
      <c r="BZ129" s="735"/>
      <c r="CA129" s="735"/>
      <c r="CB129" s="735"/>
      <c r="CC129" s="735"/>
      <c r="CD129" s="735"/>
      <c r="CE129" s="735"/>
      <c r="CF129" s="735"/>
      <c r="CG129" s="735"/>
      <c r="CH129" s="735"/>
      <c r="CI129" s="735"/>
      <c r="CJ129" s="735"/>
      <c r="CK129" s="735"/>
      <c r="CL129" s="735"/>
      <c r="CM129" s="735"/>
      <c r="CN129" s="735"/>
      <c r="CO129" s="735"/>
      <c r="CP129" s="735"/>
      <c r="CQ129" s="735"/>
      <c r="CR129" s="735"/>
      <c r="CS129" s="735"/>
      <c r="CT129" s="736"/>
      <c r="CU129" s="737"/>
      <c r="CV129" s="738"/>
      <c r="CW129" s="738"/>
      <c r="CX129" s="738"/>
      <c r="CY129" s="738"/>
      <c r="CZ129" s="738"/>
      <c r="DA129" s="738"/>
      <c r="DB129" s="738"/>
      <c r="DC129" s="738"/>
      <c r="DD129" s="729">
        <f t="shared" si="11"/>
        <v>110000000</v>
      </c>
      <c r="DE129" s="730">
        <f t="shared" si="12"/>
        <v>0</v>
      </c>
      <c r="DF129" s="731"/>
      <c r="DR129" s="504"/>
    </row>
    <row r="130" spans="1:122" ht="18" customHeight="1" x14ac:dyDescent="0.55000000000000004">
      <c r="A130" s="399" t="str">
        <f t="shared" si="7"/>
        <v>33</v>
      </c>
      <c r="B130" s="399">
        <v>330100</v>
      </c>
      <c r="C130" s="722" t="s">
        <v>326</v>
      </c>
      <c r="D130" s="723">
        <v>0</v>
      </c>
      <c r="E130" s="723">
        <v>72964000000</v>
      </c>
      <c r="F130" s="734"/>
      <c r="G130" s="734"/>
      <c r="H130" s="734"/>
      <c r="I130" s="734"/>
      <c r="J130" s="734"/>
      <c r="K130" s="735"/>
      <c r="L130" s="735"/>
      <c r="M130" s="735"/>
      <c r="N130" s="735"/>
      <c r="O130" s="735"/>
      <c r="P130" s="735"/>
      <c r="Q130" s="735"/>
      <c r="R130" s="735"/>
      <c r="S130" s="735"/>
      <c r="T130" s="735"/>
      <c r="U130" s="735"/>
      <c r="V130" s="735"/>
      <c r="W130" s="735"/>
      <c r="X130" s="735"/>
      <c r="Y130" s="735"/>
      <c r="Z130" s="735"/>
      <c r="AA130" s="735"/>
      <c r="AB130" s="735"/>
      <c r="AC130" s="735"/>
      <c r="AD130" s="735"/>
      <c r="AE130" s="735"/>
      <c r="AF130" s="735"/>
      <c r="AG130" s="735"/>
      <c r="AH130" s="735"/>
      <c r="AI130" s="735"/>
      <c r="AJ130" s="735"/>
      <c r="AK130" s="735"/>
      <c r="AL130" s="735"/>
      <c r="AM130" s="735"/>
      <c r="AN130" s="735"/>
      <c r="AO130" s="735"/>
      <c r="AP130" s="735"/>
      <c r="AQ130" s="735"/>
      <c r="AR130" s="735"/>
      <c r="AS130" s="735"/>
      <c r="AT130" s="735"/>
      <c r="AU130" s="735">
        <f>E130-BH130</f>
        <v>72964000000</v>
      </c>
      <c r="AV130" s="735"/>
      <c r="AW130" s="735"/>
      <c r="AX130" s="735"/>
      <c r="AY130" s="735"/>
      <c r="AZ130" s="735"/>
      <c r="BA130" s="735"/>
      <c r="BB130" s="735"/>
      <c r="BC130" s="735"/>
      <c r="BD130" s="735"/>
      <c r="BE130" s="735"/>
      <c r="BF130" s="735"/>
      <c r="BG130" s="735"/>
      <c r="BH130" s="735">
        <v>0</v>
      </c>
      <c r="BI130" s="744">
        <v>0</v>
      </c>
      <c r="BJ130" s="735"/>
      <c r="BK130" s="735"/>
      <c r="BL130" s="735"/>
      <c r="BM130" s="735"/>
      <c r="BN130" s="735"/>
      <c r="BO130" s="735"/>
      <c r="BP130" s="735"/>
      <c r="BQ130" s="735"/>
      <c r="BR130" s="735"/>
      <c r="BS130" s="735"/>
      <c r="BT130" s="735"/>
      <c r="BU130" s="735"/>
      <c r="BV130" s="735"/>
      <c r="BW130" s="735"/>
      <c r="BX130" s="735"/>
      <c r="BY130" s="735"/>
      <c r="BZ130" s="735"/>
      <c r="CA130" s="735"/>
      <c r="CB130" s="735"/>
      <c r="CC130" s="735"/>
      <c r="CD130" s="735"/>
      <c r="CE130" s="735"/>
      <c r="CF130" s="735"/>
      <c r="CG130" s="735"/>
      <c r="CH130" s="735"/>
      <c r="CI130" s="735"/>
      <c r="CJ130" s="735"/>
      <c r="CK130" s="735"/>
      <c r="CL130" s="735"/>
      <c r="CM130" s="735"/>
      <c r="CN130" s="735"/>
      <c r="CO130" s="735"/>
      <c r="CP130" s="735"/>
      <c r="CQ130" s="735"/>
      <c r="CR130" s="735"/>
      <c r="CS130" s="735"/>
      <c r="CT130" s="736"/>
      <c r="CU130" s="737"/>
      <c r="CV130" s="738"/>
      <c r="CW130" s="738"/>
      <c r="CX130" s="738"/>
      <c r="CY130" s="738"/>
      <c r="CZ130" s="738"/>
      <c r="DA130" s="738"/>
      <c r="DB130" s="738"/>
      <c r="DC130" s="738"/>
      <c r="DD130" s="729">
        <f t="shared" si="11"/>
        <v>72964000000</v>
      </c>
      <c r="DE130" s="730">
        <f t="shared" si="12"/>
        <v>0</v>
      </c>
      <c r="DF130" s="731"/>
      <c r="DR130" s="504"/>
    </row>
    <row r="131" spans="1:122" ht="18" customHeight="1" x14ac:dyDescent="0.55000000000000004">
      <c r="A131" s="399" t="str">
        <f t="shared" si="7"/>
        <v>33</v>
      </c>
      <c r="B131" s="399">
        <v>330101</v>
      </c>
      <c r="C131" s="722" t="s">
        <v>915</v>
      </c>
      <c r="D131" s="723">
        <v>0</v>
      </c>
      <c r="E131" s="723">
        <v>1170152973</v>
      </c>
      <c r="F131" s="734"/>
      <c r="G131" s="734"/>
      <c r="H131" s="734"/>
      <c r="I131" s="734"/>
      <c r="J131" s="734"/>
      <c r="K131" s="735"/>
      <c r="L131" s="735"/>
      <c r="M131" s="735"/>
      <c r="N131" s="735"/>
      <c r="O131" s="741">
        <v>0</v>
      </c>
      <c r="P131" s="735"/>
      <c r="Q131" s="735"/>
      <c r="R131" s="735"/>
      <c r="S131" s="735"/>
      <c r="T131" s="735"/>
      <c r="U131" s="735"/>
      <c r="V131" s="735"/>
      <c r="W131" s="735"/>
      <c r="X131" s="735"/>
      <c r="Y131" s="735"/>
      <c r="Z131" s="735"/>
      <c r="AA131" s="735"/>
      <c r="AB131" s="735"/>
      <c r="AC131" s="735"/>
      <c r="AD131" s="735"/>
      <c r="AE131" s="735"/>
      <c r="AF131" s="735"/>
      <c r="AG131" s="735"/>
      <c r="AH131" s="735"/>
      <c r="AI131" s="735"/>
      <c r="AJ131" s="735"/>
      <c r="AK131" s="735"/>
      <c r="AL131" s="735"/>
      <c r="AM131" s="735"/>
      <c r="AN131" s="735"/>
      <c r="AO131" s="735"/>
      <c r="AP131" s="735"/>
      <c r="AQ131" s="735"/>
      <c r="AR131" s="735"/>
      <c r="AS131" s="744">
        <v>0</v>
      </c>
      <c r="AT131" s="735"/>
      <c r="AU131" s="735"/>
      <c r="AV131" s="735"/>
      <c r="AW131" s="735"/>
      <c r="AX131" s="735"/>
      <c r="AY131" s="735"/>
      <c r="AZ131" s="735"/>
      <c r="BA131" s="735"/>
      <c r="BB131" s="735"/>
      <c r="BC131" s="735"/>
      <c r="BD131" s="735"/>
      <c r="BE131" s="735"/>
      <c r="BF131" s="744">
        <f>E131-AS131+CJ131</f>
        <v>1170152973</v>
      </c>
      <c r="BG131" s="735"/>
      <c r="BH131" s="735"/>
      <c r="BI131" s="735"/>
      <c r="BJ131" s="735"/>
      <c r="BK131" s="735"/>
      <c r="BL131" s="735"/>
      <c r="BM131" s="735"/>
      <c r="BN131" s="735"/>
      <c r="BO131" s="735"/>
      <c r="BP131" s="735"/>
      <c r="BQ131" s="735"/>
      <c r="BR131" s="735"/>
      <c r="BS131" s="735"/>
      <c r="BT131" s="735"/>
      <c r="BU131" s="735"/>
      <c r="BV131" s="735"/>
      <c r="BW131" s="735"/>
      <c r="BX131" s="735"/>
      <c r="BY131" s="735"/>
      <c r="BZ131" s="735"/>
      <c r="CA131" s="735"/>
      <c r="CB131" s="735"/>
      <c r="CC131" s="735"/>
      <c r="CD131" s="735"/>
      <c r="CE131" s="735"/>
      <c r="CF131" s="735"/>
      <c r="CG131" s="735"/>
      <c r="CH131" s="735"/>
      <c r="CI131" s="735"/>
      <c r="CJ131" s="735">
        <v>0</v>
      </c>
      <c r="CK131" s="735"/>
      <c r="CL131" s="735"/>
      <c r="CM131" s="735"/>
      <c r="CN131" s="735"/>
      <c r="CO131" s="735"/>
      <c r="CP131" s="735"/>
      <c r="CQ131" s="735"/>
      <c r="CR131" s="735"/>
      <c r="CS131" s="735"/>
      <c r="CT131" s="736"/>
      <c r="CU131" s="737"/>
      <c r="CV131" s="738"/>
      <c r="CW131" s="738"/>
      <c r="CX131" s="738"/>
      <c r="CY131" s="738"/>
      <c r="CZ131" s="738"/>
      <c r="DA131" s="738"/>
      <c r="DB131" s="738"/>
      <c r="DC131" s="738"/>
      <c r="DD131" s="729">
        <f t="shared" si="11"/>
        <v>1170152973</v>
      </c>
      <c r="DE131" s="730">
        <f t="shared" si="12"/>
        <v>0</v>
      </c>
      <c r="DF131" s="731"/>
      <c r="DR131" s="504"/>
    </row>
    <row r="132" spans="1:122" ht="18" customHeight="1" x14ac:dyDescent="0.55000000000000004">
      <c r="A132" s="399" t="str">
        <f t="shared" si="7"/>
        <v>33</v>
      </c>
      <c r="B132" s="399">
        <v>330102</v>
      </c>
      <c r="C132" s="722" t="s">
        <v>1174</v>
      </c>
      <c r="D132" s="723">
        <v>0</v>
      </c>
      <c r="E132" s="723">
        <v>342500000</v>
      </c>
      <c r="F132" s="734"/>
      <c r="G132" s="734"/>
      <c r="H132" s="734"/>
      <c r="I132" s="734"/>
      <c r="J132" s="734"/>
      <c r="K132" s="735"/>
      <c r="L132" s="735"/>
      <c r="M132" s="735"/>
      <c r="N132" s="735"/>
      <c r="O132" s="735"/>
      <c r="P132" s="735"/>
      <c r="Q132" s="735"/>
      <c r="R132" s="735"/>
      <c r="S132" s="735"/>
      <c r="T132" s="735"/>
      <c r="U132" s="735"/>
      <c r="V132" s="735"/>
      <c r="W132" s="735"/>
      <c r="X132" s="735"/>
      <c r="Y132" s="735"/>
      <c r="Z132" s="735"/>
      <c r="AA132" s="735"/>
      <c r="AB132" s="735"/>
      <c r="AC132" s="735"/>
      <c r="AD132" s="735"/>
      <c r="AE132" s="735"/>
      <c r="AF132" s="735"/>
      <c r="AG132" s="735"/>
      <c r="AH132" s="735"/>
      <c r="AI132" s="735"/>
      <c r="AJ132" s="735"/>
      <c r="AK132" s="735"/>
      <c r="AL132" s="735"/>
      <c r="AM132" s="735"/>
      <c r="AN132" s="735"/>
      <c r="AO132" s="735"/>
      <c r="AP132" s="735"/>
      <c r="AQ132" s="735"/>
      <c r="AR132" s="735"/>
      <c r="AS132" s="735"/>
      <c r="AT132" s="735"/>
      <c r="AU132" s="735"/>
      <c r="AV132" s="735"/>
      <c r="AW132" s="735"/>
      <c r="AX132" s="735"/>
      <c r="AY132" s="735"/>
      <c r="AZ132" s="735"/>
      <c r="BA132" s="735"/>
      <c r="BB132" s="735"/>
      <c r="BC132" s="735"/>
      <c r="BD132" s="735"/>
      <c r="BE132" s="735"/>
      <c r="BF132" s="735">
        <f>E132</f>
        <v>342500000</v>
      </c>
      <c r="BG132" s="735"/>
      <c r="BH132" s="735"/>
      <c r="BI132" s="735"/>
      <c r="BJ132" s="735"/>
      <c r="BK132" s="735"/>
      <c r="BL132" s="735"/>
      <c r="BM132" s="735"/>
      <c r="BN132" s="735"/>
      <c r="BO132" s="735"/>
      <c r="BP132" s="735"/>
      <c r="BQ132" s="735"/>
      <c r="BR132" s="735"/>
      <c r="BS132" s="735"/>
      <c r="BT132" s="735"/>
      <c r="BU132" s="735"/>
      <c r="BV132" s="735"/>
      <c r="BW132" s="735"/>
      <c r="BX132" s="735"/>
      <c r="BY132" s="735"/>
      <c r="BZ132" s="735"/>
      <c r="CA132" s="735"/>
      <c r="CB132" s="735"/>
      <c r="CC132" s="735"/>
      <c r="CD132" s="735"/>
      <c r="CE132" s="735"/>
      <c r="CF132" s="735"/>
      <c r="CG132" s="735"/>
      <c r="CH132" s="735"/>
      <c r="CI132" s="735"/>
      <c r="CJ132" s="735"/>
      <c r="CK132" s="735"/>
      <c r="CL132" s="735"/>
      <c r="CM132" s="735"/>
      <c r="CN132" s="735"/>
      <c r="CO132" s="735"/>
      <c r="CP132" s="735"/>
      <c r="CQ132" s="735"/>
      <c r="CR132" s="735"/>
      <c r="CS132" s="735"/>
      <c r="CT132" s="736"/>
      <c r="CU132" s="737"/>
      <c r="CV132" s="738"/>
      <c r="CW132" s="738"/>
      <c r="CX132" s="738"/>
      <c r="CY132" s="738"/>
      <c r="CZ132" s="738"/>
      <c r="DA132" s="738"/>
      <c r="DB132" s="738"/>
      <c r="DC132" s="738"/>
      <c r="DD132" s="729">
        <f t="shared" si="11"/>
        <v>342500000</v>
      </c>
      <c r="DE132" s="730">
        <f t="shared" si="12"/>
        <v>0</v>
      </c>
      <c r="DF132" s="731"/>
      <c r="DR132" s="504"/>
    </row>
    <row r="133" spans="1:122" ht="18" customHeight="1" x14ac:dyDescent="0.55000000000000004">
      <c r="A133" s="399" t="str">
        <f t="shared" si="7"/>
        <v>33</v>
      </c>
      <c r="B133" s="399">
        <v>330103</v>
      </c>
      <c r="C133" s="722" t="s">
        <v>917</v>
      </c>
      <c r="D133" s="723">
        <v>0</v>
      </c>
      <c r="E133" s="723">
        <v>3672536737</v>
      </c>
      <c r="F133" s="734"/>
      <c r="G133" s="734"/>
      <c r="H133" s="734"/>
      <c r="I133" s="734"/>
      <c r="J133" s="734"/>
      <c r="K133" s="735"/>
      <c r="L133" s="735"/>
      <c r="M133" s="735"/>
      <c r="N133" s="735"/>
      <c r="O133" s="735"/>
      <c r="P133" s="735"/>
      <c r="Q133" s="735"/>
      <c r="R133" s="735"/>
      <c r="S133" s="735"/>
      <c r="T133" s="735"/>
      <c r="U133" s="735"/>
      <c r="V133" s="735"/>
      <c r="W133" s="735"/>
      <c r="X133" s="735"/>
      <c r="Y133" s="735"/>
      <c r="Z133" s="735"/>
      <c r="AA133" s="735"/>
      <c r="AB133" s="735"/>
      <c r="AC133" s="735"/>
      <c r="AD133" s="735"/>
      <c r="AE133" s="735"/>
      <c r="AF133" s="735"/>
      <c r="AG133" s="735"/>
      <c r="AH133" s="735"/>
      <c r="AI133" s="735"/>
      <c r="AJ133" s="735"/>
      <c r="AK133" s="735"/>
      <c r="AL133" s="735"/>
      <c r="AM133" s="735"/>
      <c r="AN133" s="735"/>
      <c r="AO133" s="735"/>
      <c r="AP133" s="735"/>
      <c r="AQ133" s="735"/>
      <c r="AR133" s="735"/>
      <c r="AS133" s="735"/>
      <c r="AT133" s="735"/>
      <c r="AU133" s="735"/>
      <c r="AV133" s="735"/>
      <c r="AW133" s="735"/>
      <c r="AX133" s="735">
        <f>E133</f>
        <v>3672536737</v>
      </c>
      <c r="AY133" s="735"/>
      <c r="AZ133" s="735"/>
      <c r="BA133" s="735"/>
      <c r="BB133" s="735"/>
      <c r="BC133" s="735"/>
      <c r="BD133" s="735"/>
      <c r="BE133" s="735"/>
      <c r="BF133" s="735"/>
      <c r="BG133" s="735"/>
      <c r="BH133" s="735"/>
      <c r="BI133" s="735"/>
      <c r="BJ133" s="735"/>
      <c r="BK133" s="735"/>
      <c r="BL133" s="735"/>
      <c r="BM133" s="735"/>
      <c r="BN133" s="735"/>
      <c r="BO133" s="735"/>
      <c r="BP133" s="735"/>
      <c r="BQ133" s="735"/>
      <c r="BR133" s="735"/>
      <c r="BS133" s="735"/>
      <c r="BT133" s="735"/>
      <c r="BU133" s="735"/>
      <c r="BV133" s="735"/>
      <c r="BW133" s="735"/>
      <c r="BX133" s="735"/>
      <c r="BY133" s="735"/>
      <c r="BZ133" s="735"/>
      <c r="CA133" s="735"/>
      <c r="CB133" s="735"/>
      <c r="CC133" s="735"/>
      <c r="CD133" s="735"/>
      <c r="CE133" s="735"/>
      <c r="CF133" s="735"/>
      <c r="CG133" s="735"/>
      <c r="CH133" s="735"/>
      <c r="CI133" s="735"/>
      <c r="CJ133" s="735"/>
      <c r="CK133" s="735"/>
      <c r="CL133" s="735"/>
      <c r="CM133" s="735"/>
      <c r="CN133" s="735"/>
      <c r="CO133" s="735"/>
      <c r="CP133" s="735"/>
      <c r="CQ133" s="735"/>
      <c r="CR133" s="735"/>
      <c r="CS133" s="735"/>
      <c r="CT133" s="736"/>
      <c r="CU133" s="737"/>
      <c r="CV133" s="738"/>
      <c r="CW133" s="738"/>
      <c r="CX133" s="738"/>
      <c r="CY133" s="738"/>
      <c r="CZ133" s="738"/>
      <c r="DA133" s="738"/>
      <c r="DB133" s="738"/>
      <c r="DC133" s="738"/>
      <c r="DD133" s="729">
        <f t="shared" si="11"/>
        <v>3672536737</v>
      </c>
      <c r="DE133" s="730">
        <f t="shared" si="12"/>
        <v>0</v>
      </c>
      <c r="DF133" s="731"/>
      <c r="DR133" s="504"/>
    </row>
    <row r="134" spans="1:122" ht="18" customHeight="1" x14ac:dyDescent="0.55000000000000004">
      <c r="A134" s="399" t="str">
        <f t="shared" si="7"/>
        <v>33</v>
      </c>
      <c r="B134" s="399">
        <v>330104</v>
      </c>
      <c r="C134" s="722" t="s">
        <v>918</v>
      </c>
      <c r="D134" s="723">
        <v>0</v>
      </c>
      <c r="E134" s="723">
        <v>4169782222</v>
      </c>
      <c r="F134" s="734"/>
      <c r="G134" s="734"/>
      <c r="H134" s="734"/>
      <c r="I134" s="734"/>
      <c r="J134" s="734"/>
      <c r="K134" s="735"/>
      <c r="L134" s="735"/>
      <c r="M134" s="735"/>
      <c r="N134" s="735"/>
      <c r="O134" s="735"/>
      <c r="P134" s="735"/>
      <c r="Q134" s="735"/>
      <c r="R134" s="735"/>
      <c r="S134" s="735"/>
      <c r="T134" s="735"/>
      <c r="U134" s="735"/>
      <c r="V134" s="735"/>
      <c r="W134" s="735"/>
      <c r="X134" s="735"/>
      <c r="Y134" s="735"/>
      <c r="Z134" s="735"/>
      <c r="AA134" s="735"/>
      <c r="AB134" s="735"/>
      <c r="AC134" s="735"/>
      <c r="AD134" s="735"/>
      <c r="AE134" s="735"/>
      <c r="AF134" s="735"/>
      <c r="AG134" s="735"/>
      <c r="AH134" s="735"/>
      <c r="AI134" s="735"/>
      <c r="AJ134" s="735"/>
      <c r="AK134" s="735"/>
      <c r="AL134" s="735"/>
      <c r="AM134" s="735"/>
      <c r="AN134" s="735"/>
      <c r="AO134" s="735"/>
      <c r="AP134" s="735"/>
      <c r="AQ134" s="735"/>
      <c r="AR134" s="735"/>
      <c r="AS134" s="735"/>
      <c r="AT134" s="735"/>
      <c r="AU134" s="735"/>
      <c r="AV134" s="735"/>
      <c r="AW134" s="735"/>
      <c r="AX134" s="735"/>
      <c r="AY134" s="735"/>
      <c r="AZ134" s="735"/>
      <c r="BA134" s="735"/>
      <c r="BB134" s="735"/>
      <c r="BC134" s="735">
        <f>E134</f>
        <v>4169782222</v>
      </c>
      <c r="BD134" s="735"/>
      <c r="BE134" s="735"/>
      <c r="BF134" s="735"/>
      <c r="BG134" s="735"/>
      <c r="BH134" s="735"/>
      <c r="BI134" s="735"/>
      <c r="BJ134" s="735"/>
      <c r="BK134" s="735"/>
      <c r="BL134" s="735"/>
      <c r="BM134" s="735"/>
      <c r="BN134" s="735"/>
      <c r="BO134" s="735"/>
      <c r="BP134" s="735"/>
      <c r="BQ134" s="735"/>
      <c r="BR134" s="735"/>
      <c r="BS134" s="735"/>
      <c r="BT134" s="735"/>
      <c r="BU134" s="735"/>
      <c r="BV134" s="735"/>
      <c r="BW134" s="735"/>
      <c r="BX134" s="735"/>
      <c r="BY134" s="735"/>
      <c r="BZ134" s="735"/>
      <c r="CA134" s="735"/>
      <c r="CB134" s="735"/>
      <c r="CC134" s="735"/>
      <c r="CD134" s="735"/>
      <c r="CE134" s="735"/>
      <c r="CF134" s="735"/>
      <c r="CG134" s="735"/>
      <c r="CH134" s="735"/>
      <c r="CI134" s="735"/>
      <c r="CJ134" s="735"/>
      <c r="CK134" s="735"/>
      <c r="CL134" s="735"/>
      <c r="CM134" s="735"/>
      <c r="CN134" s="735"/>
      <c r="CO134" s="735"/>
      <c r="CP134" s="735"/>
      <c r="CQ134" s="735"/>
      <c r="CR134" s="735"/>
      <c r="CS134" s="735"/>
      <c r="CT134" s="736"/>
      <c r="CU134" s="737"/>
      <c r="CV134" s="738"/>
      <c r="CW134" s="738"/>
      <c r="CX134" s="738"/>
      <c r="CY134" s="738"/>
      <c r="CZ134" s="738"/>
      <c r="DA134" s="738"/>
      <c r="DB134" s="738"/>
      <c r="DC134" s="738"/>
      <c r="DD134" s="729">
        <f t="shared" si="11"/>
        <v>4169782222</v>
      </c>
      <c r="DE134" s="730">
        <f t="shared" si="12"/>
        <v>0</v>
      </c>
      <c r="DF134" s="731"/>
      <c r="DR134" s="504"/>
    </row>
    <row r="135" spans="1:122" ht="18" customHeight="1" x14ac:dyDescent="0.55000000000000004">
      <c r="A135" s="399" t="str">
        <f t="shared" si="7"/>
        <v>33</v>
      </c>
      <c r="B135" s="399">
        <v>330105</v>
      </c>
      <c r="C135" s="722" t="s">
        <v>919</v>
      </c>
      <c r="D135" s="723">
        <v>0</v>
      </c>
      <c r="E135" s="723">
        <v>9318937689</v>
      </c>
      <c r="F135" s="734"/>
      <c r="G135" s="734"/>
      <c r="H135" s="734"/>
      <c r="I135" s="734"/>
      <c r="J135" s="734"/>
      <c r="K135" s="735"/>
      <c r="L135" s="735"/>
      <c r="M135" s="735"/>
      <c r="N135" s="735"/>
      <c r="O135" s="735"/>
      <c r="P135" s="735"/>
      <c r="Q135" s="735"/>
      <c r="R135" s="735"/>
      <c r="S135" s="735"/>
      <c r="T135" s="735"/>
      <c r="U135" s="735"/>
      <c r="V135" s="735"/>
      <c r="W135" s="735"/>
      <c r="X135" s="735"/>
      <c r="Y135" s="735"/>
      <c r="Z135" s="735"/>
      <c r="AA135" s="735"/>
      <c r="AB135" s="735"/>
      <c r="AC135" s="735"/>
      <c r="AD135" s="735"/>
      <c r="AE135" s="735"/>
      <c r="AF135" s="735"/>
      <c r="AG135" s="735"/>
      <c r="AH135" s="735"/>
      <c r="AI135" s="735"/>
      <c r="AJ135" s="735"/>
      <c r="AK135" s="735"/>
      <c r="AL135" s="735"/>
      <c r="AM135" s="735"/>
      <c r="AN135" s="735"/>
      <c r="AO135" s="735"/>
      <c r="AP135" s="735"/>
      <c r="AQ135" s="735"/>
      <c r="AR135" s="735"/>
      <c r="AS135" s="735"/>
      <c r="AT135" s="735"/>
      <c r="AU135" s="735"/>
      <c r="AV135" s="735"/>
      <c r="AW135" s="735"/>
      <c r="AX135" s="735"/>
      <c r="AY135" s="735"/>
      <c r="AZ135" s="735">
        <f>E135</f>
        <v>9318937689</v>
      </c>
      <c r="BA135" s="735"/>
      <c r="BB135" s="735"/>
      <c r="BC135" s="735"/>
      <c r="BD135" s="735"/>
      <c r="BE135" s="735"/>
      <c r="BF135" s="735"/>
      <c r="BG135" s="735"/>
      <c r="BH135" s="735"/>
      <c r="BI135" s="735"/>
      <c r="BJ135" s="735"/>
      <c r="BK135" s="735"/>
      <c r="BL135" s="735"/>
      <c r="BM135" s="735"/>
      <c r="BN135" s="735"/>
      <c r="BO135" s="735"/>
      <c r="BP135" s="735"/>
      <c r="BQ135" s="735"/>
      <c r="BR135" s="735"/>
      <c r="BS135" s="735"/>
      <c r="BT135" s="735"/>
      <c r="BU135" s="735"/>
      <c r="BV135" s="735"/>
      <c r="BW135" s="735"/>
      <c r="BX135" s="735"/>
      <c r="BY135" s="735"/>
      <c r="BZ135" s="735"/>
      <c r="CA135" s="735"/>
      <c r="CB135" s="735"/>
      <c r="CC135" s="735"/>
      <c r="CD135" s="735"/>
      <c r="CE135" s="735"/>
      <c r="CF135" s="735"/>
      <c r="CG135" s="735"/>
      <c r="CH135" s="735"/>
      <c r="CI135" s="735"/>
      <c r="CJ135" s="735"/>
      <c r="CK135" s="735"/>
      <c r="CL135" s="735"/>
      <c r="CM135" s="735"/>
      <c r="CN135" s="735"/>
      <c r="CO135" s="735"/>
      <c r="CP135" s="735"/>
      <c r="CQ135" s="735"/>
      <c r="CR135" s="735"/>
      <c r="CS135" s="735"/>
      <c r="CT135" s="736"/>
      <c r="CU135" s="737"/>
      <c r="CV135" s="738"/>
      <c r="CW135" s="738"/>
      <c r="CX135" s="738"/>
      <c r="CY135" s="738"/>
      <c r="CZ135" s="738"/>
      <c r="DA135" s="738"/>
      <c r="DB135" s="738"/>
      <c r="DC135" s="738"/>
      <c r="DD135" s="729">
        <f t="shared" si="11"/>
        <v>9318937689</v>
      </c>
      <c r="DE135" s="730">
        <f t="shared" si="12"/>
        <v>0</v>
      </c>
      <c r="DF135" s="731"/>
      <c r="DR135" s="504"/>
    </row>
    <row r="136" spans="1:122" ht="18" customHeight="1" x14ac:dyDescent="0.55000000000000004">
      <c r="A136" s="399" t="str">
        <f t="shared" si="7"/>
        <v>33</v>
      </c>
      <c r="B136" s="399">
        <v>330107</v>
      </c>
      <c r="C136" s="722" t="s">
        <v>920</v>
      </c>
      <c r="D136" s="723">
        <v>0</v>
      </c>
      <c r="E136" s="723">
        <v>2953391291</v>
      </c>
      <c r="F136" s="734"/>
      <c r="G136" s="734"/>
      <c r="H136" s="734"/>
      <c r="I136" s="734"/>
      <c r="J136" s="734"/>
      <c r="K136" s="735"/>
      <c r="L136" s="735"/>
      <c r="M136" s="735"/>
      <c r="N136" s="735"/>
      <c r="O136" s="735"/>
      <c r="P136" s="735"/>
      <c r="Q136" s="735"/>
      <c r="R136" s="735"/>
      <c r="S136" s="735"/>
      <c r="T136" s="735"/>
      <c r="U136" s="735"/>
      <c r="V136" s="735"/>
      <c r="W136" s="735"/>
      <c r="X136" s="735"/>
      <c r="Y136" s="735"/>
      <c r="Z136" s="735"/>
      <c r="AA136" s="735"/>
      <c r="AB136" s="735"/>
      <c r="AC136" s="735"/>
      <c r="AD136" s="735"/>
      <c r="AE136" s="735"/>
      <c r="AF136" s="735"/>
      <c r="AG136" s="735"/>
      <c r="AH136" s="735"/>
      <c r="AI136" s="735"/>
      <c r="AJ136" s="735"/>
      <c r="AK136" s="735"/>
      <c r="AL136" s="735"/>
      <c r="AM136" s="735"/>
      <c r="AN136" s="735"/>
      <c r="AO136" s="735"/>
      <c r="AP136" s="735"/>
      <c r="AQ136" s="735"/>
      <c r="AR136" s="735"/>
      <c r="AS136" s="735"/>
      <c r="AT136" s="735"/>
      <c r="AU136" s="735"/>
      <c r="AV136" s="735"/>
      <c r="AW136" s="735"/>
      <c r="AX136" s="735"/>
      <c r="AY136" s="735"/>
      <c r="AZ136" s="735"/>
      <c r="BA136" s="735">
        <f>E136</f>
        <v>2953391291</v>
      </c>
      <c r="BB136" s="735"/>
      <c r="BC136" s="735"/>
      <c r="BD136" s="735"/>
      <c r="BE136" s="735"/>
      <c r="BF136" s="735"/>
      <c r="BG136" s="735"/>
      <c r="BH136" s="735"/>
      <c r="BI136" s="735"/>
      <c r="BJ136" s="735"/>
      <c r="BK136" s="735"/>
      <c r="BL136" s="735"/>
      <c r="BM136" s="735"/>
      <c r="BN136" s="735"/>
      <c r="BO136" s="735"/>
      <c r="BP136" s="735"/>
      <c r="BQ136" s="735"/>
      <c r="BR136" s="735"/>
      <c r="BS136" s="735"/>
      <c r="BT136" s="735"/>
      <c r="BU136" s="735"/>
      <c r="BV136" s="735"/>
      <c r="BW136" s="735"/>
      <c r="BX136" s="735"/>
      <c r="BY136" s="735"/>
      <c r="BZ136" s="735"/>
      <c r="CA136" s="735"/>
      <c r="CB136" s="735"/>
      <c r="CC136" s="735"/>
      <c r="CD136" s="735"/>
      <c r="CE136" s="735"/>
      <c r="CF136" s="735"/>
      <c r="CG136" s="735"/>
      <c r="CH136" s="735"/>
      <c r="CI136" s="735"/>
      <c r="CJ136" s="735"/>
      <c r="CK136" s="735"/>
      <c r="CL136" s="735"/>
      <c r="CM136" s="735"/>
      <c r="CN136" s="735"/>
      <c r="CO136" s="735"/>
      <c r="CP136" s="735"/>
      <c r="CQ136" s="735"/>
      <c r="CR136" s="735"/>
      <c r="CS136" s="735"/>
      <c r="CT136" s="736"/>
      <c r="CU136" s="737"/>
      <c r="CV136" s="738"/>
      <c r="CW136" s="738"/>
      <c r="CX136" s="738"/>
      <c r="CY136" s="738"/>
      <c r="CZ136" s="738"/>
      <c r="DA136" s="738"/>
      <c r="DB136" s="738"/>
      <c r="DC136" s="738"/>
      <c r="DD136" s="729">
        <f t="shared" si="11"/>
        <v>2953391291</v>
      </c>
      <c r="DE136" s="730">
        <f t="shared" si="12"/>
        <v>0</v>
      </c>
      <c r="DF136" s="731"/>
      <c r="DR136" s="504"/>
    </row>
    <row r="137" spans="1:122" ht="18" customHeight="1" x14ac:dyDescent="0.55000000000000004">
      <c r="A137" s="399" t="str">
        <f t="shared" si="7"/>
        <v>33</v>
      </c>
      <c r="B137" s="399">
        <v>330108</v>
      </c>
      <c r="C137" s="722" t="s">
        <v>1175</v>
      </c>
      <c r="D137" s="723">
        <v>0</v>
      </c>
      <c r="E137" s="723">
        <v>30408750</v>
      </c>
      <c r="F137" s="734"/>
      <c r="G137" s="734"/>
      <c r="H137" s="734"/>
      <c r="I137" s="734"/>
      <c r="J137" s="734"/>
      <c r="K137" s="735"/>
      <c r="L137" s="735"/>
      <c r="M137" s="735"/>
      <c r="N137" s="735"/>
      <c r="O137" s="735"/>
      <c r="P137" s="735"/>
      <c r="Q137" s="735"/>
      <c r="R137" s="735"/>
      <c r="S137" s="735"/>
      <c r="T137" s="735"/>
      <c r="U137" s="735"/>
      <c r="V137" s="735"/>
      <c r="W137" s="735"/>
      <c r="X137" s="735"/>
      <c r="Y137" s="735"/>
      <c r="Z137" s="735"/>
      <c r="AA137" s="735"/>
      <c r="AB137" s="735"/>
      <c r="AC137" s="735"/>
      <c r="AD137" s="735"/>
      <c r="AE137" s="735"/>
      <c r="AF137" s="735"/>
      <c r="AG137" s="735"/>
      <c r="AH137" s="735"/>
      <c r="AI137" s="735"/>
      <c r="AJ137" s="735"/>
      <c r="AK137" s="735"/>
      <c r="AL137" s="735"/>
      <c r="AM137" s="735"/>
      <c r="AN137" s="735"/>
      <c r="AO137" s="735"/>
      <c r="AP137" s="735"/>
      <c r="AQ137" s="735"/>
      <c r="AR137" s="735"/>
      <c r="AS137" s="735"/>
      <c r="AT137" s="735"/>
      <c r="AU137" s="735"/>
      <c r="AV137" s="735"/>
      <c r="AW137" s="735"/>
      <c r="AX137" s="735"/>
      <c r="AY137" s="735"/>
      <c r="AZ137" s="735"/>
      <c r="BA137" s="735"/>
      <c r="BB137" s="735"/>
      <c r="BC137" s="735"/>
      <c r="BD137" s="735">
        <f>E137</f>
        <v>30408750</v>
      </c>
      <c r="BE137" s="735"/>
      <c r="BF137" s="735"/>
      <c r="BG137" s="735"/>
      <c r="BH137" s="735"/>
      <c r="BI137" s="735"/>
      <c r="BJ137" s="735"/>
      <c r="BK137" s="735"/>
      <c r="BL137" s="735"/>
      <c r="BM137" s="735"/>
      <c r="BN137" s="735"/>
      <c r="BO137" s="735"/>
      <c r="BP137" s="735"/>
      <c r="BQ137" s="735"/>
      <c r="BR137" s="735"/>
      <c r="BS137" s="735"/>
      <c r="BT137" s="735"/>
      <c r="BU137" s="735"/>
      <c r="BV137" s="735"/>
      <c r="BW137" s="735"/>
      <c r="BX137" s="735"/>
      <c r="BY137" s="735"/>
      <c r="BZ137" s="735"/>
      <c r="CA137" s="735"/>
      <c r="CB137" s="735"/>
      <c r="CC137" s="735"/>
      <c r="CD137" s="735"/>
      <c r="CE137" s="735"/>
      <c r="CF137" s="735"/>
      <c r="CG137" s="735"/>
      <c r="CH137" s="735"/>
      <c r="CI137" s="735"/>
      <c r="CJ137" s="735"/>
      <c r="CK137" s="735"/>
      <c r="CL137" s="735"/>
      <c r="CM137" s="735"/>
      <c r="CN137" s="735"/>
      <c r="CO137" s="735"/>
      <c r="CP137" s="735"/>
      <c r="CQ137" s="735"/>
      <c r="CR137" s="735"/>
      <c r="CS137" s="735"/>
      <c r="CT137" s="736"/>
      <c r="CU137" s="737"/>
      <c r="CV137" s="738"/>
      <c r="CW137" s="738"/>
      <c r="CX137" s="738"/>
      <c r="CY137" s="738"/>
      <c r="CZ137" s="738"/>
      <c r="DA137" s="738"/>
      <c r="DB137" s="738"/>
      <c r="DC137" s="738"/>
      <c r="DD137" s="729">
        <f t="shared" si="11"/>
        <v>30408750</v>
      </c>
      <c r="DE137" s="730">
        <f t="shared" si="12"/>
        <v>0</v>
      </c>
      <c r="DF137" s="731"/>
      <c r="DR137" s="504"/>
    </row>
    <row r="138" spans="1:122" ht="18" customHeight="1" x14ac:dyDescent="0.55000000000000004">
      <c r="A138" s="399" t="str">
        <f t="shared" si="7"/>
        <v>33</v>
      </c>
      <c r="B138" s="399">
        <v>330109</v>
      </c>
      <c r="C138" s="722" t="s">
        <v>1176</v>
      </c>
      <c r="D138" s="723">
        <v>0</v>
      </c>
      <c r="E138" s="723">
        <v>144426744</v>
      </c>
      <c r="F138" s="734"/>
      <c r="G138" s="734"/>
      <c r="H138" s="734"/>
      <c r="I138" s="734"/>
      <c r="J138" s="734"/>
      <c r="K138" s="735"/>
      <c r="L138" s="735"/>
      <c r="M138" s="735"/>
      <c r="N138" s="735"/>
      <c r="O138" s="735"/>
      <c r="P138" s="735"/>
      <c r="Q138" s="735"/>
      <c r="R138" s="735"/>
      <c r="S138" s="735"/>
      <c r="T138" s="735"/>
      <c r="U138" s="735"/>
      <c r="V138" s="735"/>
      <c r="W138" s="735"/>
      <c r="X138" s="735"/>
      <c r="Y138" s="735"/>
      <c r="Z138" s="735"/>
      <c r="AA138" s="735"/>
      <c r="AB138" s="735"/>
      <c r="AC138" s="735"/>
      <c r="AD138" s="735"/>
      <c r="AE138" s="735"/>
      <c r="AF138" s="735"/>
      <c r="AG138" s="735"/>
      <c r="AH138" s="735"/>
      <c r="AI138" s="735"/>
      <c r="AJ138" s="735"/>
      <c r="AK138" s="735"/>
      <c r="AL138" s="735"/>
      <c r="AM138" s="735"/>
      <c r="AN138" s="735"/>
      <c r="AO138" s="735"/>
      <c r="AP138" s="735"/>
      <c r="AQ138" s="735"/>
      <c r="AR138" s="735"/>
      <c r="AS138" s="735"/>
      <c r="AT138" s="735"/>
      <c r="AU138" s="735"/>
      <c r="AV138" s="735"/>
      <c r="AW138" s="735"/>
      <c r="AX138" s="735"/>
      <c r="AY138" s="735"/>
      <c r="AZ138" s="735"/>
      <c r="BA138" s="735"/>
      <c r="BB138" s="735"/>
      <c r="BC138" s="735"/>
      <c r="BD138" s="735"/>
      <c r="BE138" s="735"/>
      <c r="BF138" s="735">
        <f>E138</f>
        <v>144426744</v>
      </c>
      <c r="BG138" s="735"/>
      <c r="BH138" s="735"/>
      <c r="BI138" s="735"/>
      <c r="BJ138" s="735"/>
      <c r="BK138" s="735"/>
      <c r="BL138" s="735"/>
      <c r="BM138" s="735"/>
      <c r="BN138" s="735"/>
      <c r="BO138" s="735"/>
      <c r="BP138" s="735"/>
      <c r="BQ138" s="735"/>
      <c r="BR138" s="735"/>
      <c r="BS138" s="735"/>
      <c r="BT138" s="735"/>
      <c r="BU138" s="735"/>
      <c r="BV138" s="735"/>
      <c r="BW138" s="735"/>
      <c r="BX138" s="735"/>
      <c r="BY138" s="735"/>
      <c r="BZ138" s="735"/>
      <c r="CA138" s="735"/>
      <c r="CB138" s="735"/>
      <c r="CC138" s="735"/>
      <c r="CD138" s="735"/>
      <c r="CE138" s="735"/>
      <c r="CF138" s="735"/>
      <c r="CG138" s="735"/>
      <c r="CH138" s="735"/>
      <c r="CI138" s="735"/>
      <c r="CJ138" s="735"/>
      <c r="CK138" s="735"/>
      <c r="CL138" s="735"/>
      <c r="CM138" s="735"/>
      <c r="CN138" s="735"/>
      <c r="CO138" s="735"/>
      <c r="CP138" s="735"/>
      <c r="CQ138" s="735"/>
      <c r="CR138" s="735"/>
      <c r="CS138" s="735"/>
      <c r="CT138" s="736"/>
      <c r="CU138" s="737"/>
      <c r="CV138" s="738"/>
      <c r="CW138" s="738"/>
      <c r="CX138" s="738"/>
      <c r="CY138" s="738"/>
      <c r="CZ138" s="738"/>
      <c r="DA138" s="738"/>
      <c r="DB138" s="738"/>
      <c r="DC138" s="738"/>
      <c r="DD138" s="729">
        <f t="shared" si="11"/>
        <v>144426744</v>
      </c>
      <c r="DE138" s="730">
        <f t="shared" si="12"/>
        <v>0</v>
      </c>
      <c r="DF138" s="731"/>
      <c r="DR138" s="504"/>
    </row>
    <row r="139" spans="1:122" ht="18" customHeight="1" x14ac:dyDescent="0.55000000000000004">
      <c r="A139" s="399" t="str">
        <f t="shared" si="7"/>
        <v>33</v>
      </c>
      <c r="B139" s="399">
        <v>330110</v>
      </c>
      <c r="C139" s="722" t="s">
        <v>923</v>
      </c>
      <c r="D139" s="723">
        <v>0</v>
      </c>
      <c r="E139" s="723">
        <v>18631025276</v>
      </c>
      <c r="F139" s="734"/>
      <c r="G139" s="734"/>
      <c r="H139" s="734"/>
      <c r="I139" s="734"/>
      <c r="J139" s="734"/>
      <c r="K139" s="735"/>
      <c r="L139" s="735"/>
      <c r="M139" s="735"/>
      <c r="N139" s="735"/>
      <c r="O139" s="735">
        <f>D139</f>
        <v>0</v>
      </c>
      <c r="P139" s="735"/>
      <c r="Q139" s="735"/>
      <c r="R139" s="735"/>
      <c r="S139" s="735"/>
      <c r="T139" s="735"/>
      <c r="U139" s="735"/>
      <c r="V139" s="735"/>
      <c r="W139" s="735"/>
      <c r="X139" s="735"/>
      <c r="Y139" s="735"/>
      <c r="Z139" s="735"/>
      <c r="AA139" s="735"/>
      <c r="AB139" s="735"/>
      <c r="AC139" s="735"/>
      <c r="AD139" s="735"/>
      <c r="AE139" s="735"/>
      <c r="AF139" s="735"/>
      <c r="AG139" s="735"/>
      <c r="AH139" s="735"/>
      <c r="AI139" s="735"/>
      <c r="AJ139" s="735"/>
      <c r="AK139" s="735"/>
      <c r="AL139" s="735"/>
      <c r="AM139" s="735"/>
      <c r="AN139" s="735"/>
      <c r="AO139" s="735"/>
      <c r="AP139" s="735"/>
      <c r="AQ139" s="735"/>
      <c r="AR139" s="735"/>
      <c r="AS139" s="735"/>
      <c r="AT139" s="735"/>
      <c r="AU139" s="735"/>
      <c r="AV139" s="735"/>
      <c r="AW139" s="735"/>
      <c r="AX139" s="735"/>
      <c r="AY139" s="735"/>
      <c r="AZ139" s="735"/>
      <c r="BA139" s="735"/>
      <c r="BB139" s="735"/>
      <c r="BC139" s="735"/>
      <c r="BD139" s="735"/>
      <c r="BE139" s="735"/>
      <c r="BF139" s="735">
        <f>E139</f>
        <v>18631025276</v>
      </c>
      <c r="BG139" s="735"/>
      <c r="BH139" s="735"/>
      <c r="BI139" s="735"/>
      <c r="BJ139" s="735"/>
      <c r="BK139" s="735"/>
      <c r="BL139" s="735"/>
      <c r="BM139" s="735"/>
      <c r="BN139" s="735"/>
      <c r="BO139" s="735"/>
      <c r="BP139" s="735"/>
      <c r="BQ139" s="735"/>
      <c r="BR139" s="735"/>
      <c r="BS139" s="735"/>
      <c r="BT139" s="735"/>
      <c r="BU139" s="735"/>
      <c r="BV139" s="735"/>
      <c r="BW139" s="735"/>
      <c r="BX139" s="735"/>
      <c r="BY139" s="735"/>
      <c r="BZ139" s="735"/>
      <c r="CA139" s="735"/>
      <c r="CB139" s="735"/>
      <c r="CC139" s="735"/>
      <c r="CD139" s="735"/>
      <c r="CE139" s="735"/>
      <c r="CF139" s="735"/>
      <c r="CG139" s="735"/>
      <c r="CH139" s="735"/>
      <c r="CI139" s="735"/>
      <c r="CJ139" s="735"/>
      <c r="CK139" s="735"/>
      <c r="CL139" s="735"/>
      <c r="CM139" s="735"/>
      <c r="CN139" s="735"/>
      <c r="CO139" s="735"/>
      <c r="CP139" s="735"/>
      <c r="CQ139" s="735"/>
      <c r="CR139" s="735"/>
      <c r="CS139" s="735"/>
      <c r="CT139" s="736"/>
      <c r="CU139" s="737"/>
      <c r="CV139" s="738"/>
      <c r="CW139" s="738"/>
      <c r="CX139" s="738"/>
      <c r="CY139" s="738"/>
      <c r="CZ139" s="738"/>
      <c r="DA139" s="738"/>
      <c r="DB139" s="738"/>
      <c r="DC139" s="738"/>
      <c r="DD139" s="729">
        <f t="shared" si="11"/>
        <v>18631025276</v>
      </c>
      <c r="DE139" s="730">
        <f t="shared" si="12"/>
        <v>0</v>
      </c>
      <c r="DF139" s="731"/>
      <c r="DR139" s="504"/>
    </row>
    <row r="140" spans="1:122" ht="18" customHeight="1" x14ac:dyDescent="0.55000000000000004">
      <c r="A140" s="399" t="str">
        <f t="shared" si="7"/>
        <v>33</v>
      </c>
      <c r="B140" s="399">
        <v>330113</v>
      </c>
      <c r="C140" s="722" t="s">
        <v>924</v>
      </c>
      <c r="D140" s="723">
        <v>0</v>
      </c>
      <c r="E140" s="723">
        <v>1880551908</v>
      </c>
      <c r="F140" s="734"/>
      <c r="G140" s="734"/>
      <c r="H140" s="734"/>
      <c r="I140" s="734"/>
      <c r="J140" s="734"/>
      <c r="K140" s="735"/>
      <c r="L140" s="735"/>
      <c r="M140" s="735"/>
      <c r="N140" s="735"/>
      <c r="O140" s="735">
        <v>0</v>
      </c>
      <c r="P140" s="735"/>
      <c r="Q140" s="735"/>
      <c r="R140" s="735"/>
      <c r="S140" s="735"/>
      <c r="T140" s="735"/>
      <c r="U140" s="735"/>
      <c r="V140" s="735"/>
      <c r="W140" s="735"/>
      <c r="X140" s="735"/>
      <c r="Y140" s="735"/>
      <c r="Z140" s="735"/>
      <c r="AA140" s="735"/>
      <c r="AB140" s="735"/>
      <c r="AC140" s="735"/>
      <c r="AD140" s="735"/>
      <c r="AE140" s="735"/>
      <c r="AF140" s="735"/>
      <c r="AG140" s="735"/>
      <c r="AH140" s="735"/>
      <c r="AI140" s="735"/>
      <c r="AJ140" s="735"/>
      <c r="AK140" s="735"/>
      <c r="AL140" s="735"/>
      <c r="AM140" s="735"/>
      <c r="AN140" s="735"/>
      <c r="AO140" s="735"/>
      <c r="AP140" s="735"/>
      <c r="AQ140" s="735"/>
      <c r="AR140" s="735"/>
      <c r="AS140" s="735"/>
      <c r="AT140" s="735"/>
      <c r="AU140" s="735"/>
      <c r="AV140" s="735"/>
      <c r="AW140" s="735"/>
      <c r="AX140" s="735"/>
      <c r="AY140" s="735"/>
      <c r="AZ140" s="735"/>
      <c r="BA140" s="735"/>
      <c r="BB140" s="735"/>
      <c r="BC140" s="735"/>
      <c r="BD140" s="735"/>
      <c r="BE140" s="735"/>
      <c r="BF140" s="735">
        <f>E140+O140</f>
        <v>1880551908</v>
      </c>
      <c r="BG140" s="735"/>
      <c r="BH140" s="735"/>
      <c r="BI140" s="735"/>
      <c r="BJ140" s="735"/>
      <c r="BK140" s="735"/>
      <c r="BL140" s="735"/>
      <c r="BM140" s="735"/>
      <c r="BN140" s="735"/>
      <c r="BO140" s="735"/>
      <c r="BP140" s="735"/>
      <c r="BQ140" s="735"/>
      <c r="BR140" s="735"/>
      <c r="BS140" s="735"/>
      <c r="BT140" s="735"/>
      <c r="BU140" s="735"/>
      <c r="BV140" s="735"/>
      <c r="BW140" s="735"/>
      <c r="BX140" s="735"/>
      <c r="BY140" s="735"/>
      <c r="BZ140" s="735"/>
      <c r="CA140" s="735"/>
      <c r="CB140" s="735"/>
      <c r="CC140" s="735"/>
      <c r="CD140" s="735"/>
      <c r="CE140" s="735"/>
      <c r="CF140" s="735"/>
      <c r="CG140" s="735"/>
      <c r="CH140" s="735"/>
      <c r="CI140" s="735"/>
      <c r="CJ140" s="735"/>
      <c r="CK140" s="735"/>
      <c r="CL140" s="735"/>
      <c r="CM140" s="735"/>
      <c r="CN140" s="735"/>
      <c r="CO140" s="735"/>
      <c r="CP140" s="735"/>
      <c r="CQ140" s="735"/>
      <c r="CR140" s="735"/>
      <c r="CS140" s="735"/>
      <c r="CT140" s="736"/>
      <c r="CU140" s="737"/>
      <c r="CV140" s="738"/>
      <c r="CW140" s="738"/>
      <c r="CX140" s="738"/>
      <c r="CY140" s="738"/>
      <c r="CZ140" s="738"/>
      <c r="DA140" s="738"/>
      <c r="DB140" s="738"/>
      <c r="DC140" s="738"/>
      <c r="DD140" s="729">
        <f t="shared" si="11"/>
        <v>1880551908</v>
      </c>
      <c r="DE140" s="730">
        <f t="shared" si="12"/>
        <v>0</v>
      </c>
      <c r="DF140" s="731"/>
      <c r="DR140" s="504"/>
    </row>
    <row r="141" spans="1:122" ht="18" customHeight="1" x14ac:dyDescent="0.55000000000000004">
      <c r="A141" s="399" t="str">
        <f t="shared" si="7"/>
        <v>33</v>
      </c>
      <c r="B141" s="399">
        <v>330114</v>
      </c>
      <c r="C141" s="722" t="s">
        <v>755</v>
      </c>
      <c r="D141" s="723">
        <v>0</v>
      </c>
      <c r="E141" s="723">
        <v>344675001</v>
      </c>
      <c r="F141" s="734"/>
      <c r="G141" s="734"/>
      <c r="H141" s="734"/>
      <c r="I141" s="734"/>
      <c r="J141" s="734"/>
      <c r="K141" s="735"/>
      <c r="L141" s="735"/>
      <c r="M141" s="735"/>
      <c r="N141" s="735"/>
      <c r="O141" s="735"/>
      <c r="P141" s="735"/>
      <c r="Q141" s="735"/>
      <c r="R141" s="735"/>
      <c r="S141" s="735"/>
      <c r="T141" s="735"/>
      <c r="U141" s="735"/>
      <c r="V141" s="735"/>
      <c r="W141" s="735"/>
      <c r="X141" s="735"/>
      <c r="Y141" s="735"/>
      <c r="Z141" s="735"/>
      <c r="AA141" s="735"/>
      <c r="AB141" s="735"/>
      <c r="AC141" s="735"/>
      <c r="AD141" s="735"/>
      <c r="AE141" s="735"/>
      <c r="AF141" s="735"/>
      <c r="AG141" s="735"/>
      <c r="AH141" s="735"/>
      <c r="AI141" s="735"/>
      <c r="AJ141" s="735"/>
      <c r="AK141" s="735"/>
      <c r="AL141" s="735"/>
      <c r="AM141" s="735"/>
      <c r="AN141" s="735"/>
      <c r="AO141" s="735"/>
      <c r="AP141" s="735"/>
      <c r="AQ141" s="735"/>
      <c r="AR141" s="735"/>
      <c r="AS141" s="735"/>
      <c r="AT141" s="735"/>
      <c r="AU141" s="735"/>
      <c r="AV141" s="735"/>
      <c r="AW141" s="735"/>
      <c r="AX141" s="735"/>
      <c r="AY141" s="735">
        <f>+E141</f>
        <v>344675001</v>
      </c>
      <c r="AZ141" s="735"/>
      <c r="BA141" s="735"/>
      <c r="BB141" s="735"/>
      <c r="BC141" s="735"/>
      <c r="BD141" s="735"/>
      <c r="BE141" s="735"/>
      <c r="BF141" s="741"/>
      <c r="BG141" s="735"/>
      <c r="BH141" s="735"/>
      <c r="BI141" s="735"/>
      <c r="BJ141" s="735"/>
      <c r="BK141" s="735"/>
      <c r="BL141" s="735"/>
      <c r="BM141" s="735"/>
      <c r="BN141" s="735"/>
      <c r="BO141" s="735"/>
      <c r="BP141" s="735"/>
      <c r="BQ141" s="735"/>
      <c r="BR141" s="735"/>
      <c r="BS141" s="735"/>
      <c r="BT141" s="735"/>
      <c r="BU141" s="735"/>
      <c r="BV141" s="735"/>
      <c r="BW141" s="735"/>
      <c r="BX141" s="735"/>
      <c r="BY141" s="735"/>
      <c r="BZ141" s="735"/>
      <c r="CA141" s="735"/>
      <c r="CB141" s="735"/>
      <c r="CC141" s="735"/>
      <c r="CD141" s="735"/>
      <c r="CE141" s="735"/>
      <c r="CF141" s="735"/>
      <c r="CG141" s="735"/>
      <c r="CH141" s="735"/>
      <c r="CI141" s="735"/>
      <c r="CJ141" s="735"/>
      <c r="CK141" s="735"/>
      <c r="CL141" s="735"/>
      <c r="CM141" s="735"/>
      <c r="CN141" s="735"/>
      <c r="CO141" s="735"/>
      <c r="CP141" s="735"/>
      <c r="CQ141" s="735"/>
      <c r="CR141" s="735"/>
      <c r="CS141" s="735"/>
      <c r="CT141" s="736"/>
      <c r="CU141" s="737"/>
      <c r="CV141" s="738"/>
      <c r="CW141" s="738"/>
      <c r="CX141" s="738"/>
      <c r="CY141" s="738"/>
      <c r="CZ141" s="738"/>
      <c r="DA141" s="738"/>
      <c r="DB141" s="738"/>
      <c r="DC141" s="738"/>
      <c r="DD141" s="729">
        <f t="shared" si="11"/>
        <v>344675001</v>
      </c>
      <c r="DE141" s="730">
        <f>D141-E141-DD141</f>
        <v>-689350002</v>
      </c>
      <c r="DF141" s="731"/>
      <c r="DR141" s="504"/>
    </row>
    <row r="142" spans="1:122" s="765" customFormat="1" ht="18" customHeight="1" x14ac:dyDescent="0.55000000000000004">
      <c r="A142" s="756" t="str">
        <f t="shared" si="7"/>
        <v>33</v>
      </c>
      <c r="B142" s="399">
        <v>330115</v>
      </c>
      <c r="C142" s="722" t="s">
        <v>752</v>
      </c>
      <c r="D142" s="723">
        <v>0</v>
      </c>
      <c r="E142" s="723">
        <v>1936691336</v>
      </c>
      <c r="F142" s="757"/>
      <c r="G142" s="757"/>
      <c r="H142" s="757"/>
      <c r="I142" s="757"/>
      <c r="J142" s="757"/>
      <c r="K142" s="758"/>
      <c r="L142" s="758"/>
      <c r="M142" s="758"/>
      <c r="N142" s="758"/>
      <c r="O142" s="758">
        <v>0</v>
      </c>
      <c r="P142" s="758"/>
      <c r="Q142" s="758"/>
      <c r="R142" s="758"/>
      <c r="S142" s="758"/>
      <c r="T142" s="758"/>
      <c r="U142" s="758"/>
      <c r="V142" s="758"/>
      <c r="W142" s="758"/>
      <c r="X142" s="758"/>
      <c r="Y142" s="758"/>
      <c r="Z142" s="758"/>
      <c r="AA142" s="758"/>
      <c r="AB142" s="758"/>
      <c r="AC142" s="758"/>
      <c r="AD142" s="758"/>
      <c r="AE142" s="758"/>
      <c r="AF142" s="758"/>
      <c r="AG142" s="758"/>
      <c r="AH142" s="758"/>
      <c r="AI142" s="758"/>
      <c r="AJ142" s="758"/>
      <c r="AK142" s="758"/>
      <c r="AL142" s="758"/>
      <c r="AM142" s="758"/>
      <c r="AN142" s="758"/>
      <c r="AO142" s="758"/>
      <c r="AP142" s="758"/>
      <c r="AQ142" s="758"/>
      <c r="AR142" s="758"/>
      <c r="AS142" s="758"/>
      <c r="AT142" s="758"/>
      <c r="AU142" s="758"/>
      <c r="AV142" s="758">
        <f>E142+O142</f>
        <v>1936691336</v>
      </c>
      <c r="AW142" s="758"/>
      <c r="AX142" s="758"/>
      <c r="AY142" s="758"/>
      <c r="AZ142" s="758"/>
      <c r="BA142" s="758"/>
      <c r="BB142" s="758"/>
      <c r="BC142" s="758"/>
      <c r="BD142" s="758"/>
      <c r="BE142" s="758"/>
      <c r="BF142" s="758"/>
      <c r="BG142" s="758"/>
      <c r="BH142" s="758"/>
      <c r="BI142" s="758"/>
      <c r="BJ142" s="758"/>
      <c r="BK142" s="758"/>
      <c r="BL142" s="758"/>
      <c r="BM142" s="758"/>
      <c r="BN142" s="758"/>
      <c r="BO142" s="758"/>
      <c r="BP142" s="758"/>
      <c r="BQ142" s="758"/>
      <c r="BR142" s="758"/>
      <c r="BS142" s="758"/>
      <c r="BT142" s="758"/>
      <c r="BU142" s="758"/>
      <c r="BV142" s="758"/>
      <c r="BW142" s="758"/>
      <c r="BX142" s="758"/>
      <c r="BY142" s="758"/>
      <c r="BZ142" s="758"/>
      <c r="CA142" s="758"/>
      <c r="CB142" s="758"/>
      <c r="CC142" s="758"/>
      <c r="CD142" s="758"/>
      <c r="CE142" s="758"/>
      <c r="CF142" s="758"/>
      <c r="CG142" s="758"/>
      <c r="CH142" s="758"/>
      <c r="CI142" s="758"/>
      <c r="CJ142" s="758"/>
      <c r="CK142" s="758"/>
      <c r="CL142" s="758"/>
      <c r="CM142" s="758"/>
      <c r="CN142" s="758"/>
      <c r="CO142" s="758"/>
      <c r="CP142" s="758"/>
      <c r="CQ142" s="758"/>
      <c r="CR142" s="758"/>
      <c r="CS142" s="758"/>
      <c r="CT142" s="759"/>
      <c r="CU142" s="760"/>
      <c r="CV142" s="761"/>
      <c r="CW142" s="761"/>
      <c r="CX142" s="761"/>
      <c r="CY142" s="761"/>
      <c r="CZ142" s="761"/>
      <c r="DA142" s="761"/>
      <c r="DB142" s="761"/>
      <c r="DC142" s="761"/>
      <c r="DD142" s="762">
        <f t="shared" si="11"/>
        <v>1936691336</v>
      </c>
      <c r="DE142" s="763">
        <f>D142+E142-DD142</f>
        <v>0</v>
      </c>
      <c r="DF142" s="764"/>
      <c r="DR142" s="504"/>
    </row>
    <row r="143" spans="1:122" ht="22.5" customHeight="1" x14ac:dyDescent="0.55000000000000004">
      <c r="A143" s="399" t="str">
        <f t="shared" si="7"/>
        <v>33</v>
      </c>
      <c r="B143" s="399">
        <v>330116</v>
      </c>
      <c r="C143" s="722" t="s">
        <v>925</v>
      </c>
      <c r="D143" s="723">
        <v>0</v>
      </c>
      <c r="E143" s="723">
        <v>9215844563</v>
      </c>
      <c r="F143" s="734"/>
      <c r="G143" s="734"/>
      <c r="H143" s="734"/>
      <c r="I143" s="734"/>
      <c r="J143" s="734"/>
      <c r="K143" s="735"/>
      <c r="L143" s="735"/>
      <c r="M143" s="735"/>
      <c r="N143" s="735"/>
      <c r="O143" s="735"/>
      <c r="P143" s="735"/>
      <c r="Q143" s="735"/>
      <c r="R143" s="735"/>
      <c r="S143" s="735"/>
      <c r="T143" s="735"/>
      <c r="U143" s="735"/>
      <c r="V143" s="735"/>
      <c r="W143" s="735"/>
      <c r="X143" s="735"/>
      <c r="Y143" s="735"/>
      <c r="Z143" s="735"/>
      <c r="AA143" s="735"/>
      <c r="AB143" s="735"/>
      <c r="AC143" s="735"/>
      <c r="AD143" s="735"/>
      <c r="AE143" s="735"/>
      <c r="AF143" s="735"/>
      <c r="AG143" s="735"/>
      <c r="AH143" s="735"/>
      <c r="AI143" s="735"/>
      <c r="AJ143" s="735"/>
      <c r="AK143" s="735"/>
      <c r="AL143" s="735"/>
      <c r="AM143" s="735"/>
      <c r="AN143" s="735"/>
      <c r="AO143" s="735"/>
      <c r="AP143" s="735"/>
      <c r="AQ143" s="735"/>
      <c r="AR143" s="735"/>
      <c r="AS143" s="735"/>
      <c r="AT143" s="735"/>
      <c r="AU143" s="735"/>
      <c r="AV143" s="735"/>
      <c r="AW143" s="735"/>
      <c r="AX143" s="735"/>
      <c r="AY143" s="735"/>
      <c r="AZ143" s="735"/>
      <c r="BA143" s="735"/>
      <c r="BB143" s="735"/>
      <c r="BC143" s="735"/>
      <c r="BD143" s="735"/>
      <c r="BE143" s="735">
        <f>+E143</f>
        <v>9215844563</v>
      </c>
      <c r="BF143" s="735"/>
      <c r="BG143" s="735"/>
      <c r="BH143" s="735"/>
      <c r="BI143" s="735"/>
      <c r="BJ143" s="735"/>
      <c r="BK143" s="735"/>
      <c r="BL143" s="735"/>
      <c r="BM143" s="735"/>
      <c r="BN143" s="735"/>
      <c r="BO143" s="735"/>
      <c r="BP143" s="735"/>
      <c r="BQ143" s="735"/>
      <c r="BR143" s="735"/>
      <c r="BS143" s="735"/>
      <c r="BT143" s="735"/>
      <c r="BU143" s="735"/>
      <c r="BV143" s="735"/>
      <c r="BW143" s="735"/>
      <c r="BX143" s="735"/>
      <c r="BY143" s="735"/>
      <c r="BZ143" s="735"/>
      <c r="CA143" s="735"/>
      <c r="CB143" s="735"/>
      <c r="CC143" s="735"/>
      <c r="CD143" s="735"/>
      <c r="CE143" s="735"/>
      <c r="CF143" s="735"/>
      <c r="CG143" s="735"/>
      <c r="CH143" s="735"/>
      <c r="CI143" s="735"/>
      <c r="CJ143" s="735"/>
      <c r="CK143" s="735"/>
      <c r="CL143" s="735"/>
      <c r="CM143" s="735"/>
      <c r="CN143" s="735"/>
      <c r="CO143" s="735"/>
      <c r="CP143" s="735"/>
      <c r="CQ143" s="735"/>
      <c r="CR143" s="735"/>
      <c r="CS143" s="735"/>
      <c r="CT143" s="736"/>
      <c r="CU143" s="737"/>
      <c r="CV143" s="738"/>
      <c r="CW143" s="738"/>
      <c r="CX143" s="738"/>
      <c r="CY143" s="738"/>
      <c r="CZ143" s="738"/>
      <c r="DA143" s="738"/>
      <c r="DB143" s="738"/>
      <c r="DC143" s="738"/>
      <c r="DD143" s="729">
        <f t="shared" si="11"/>
        <v>9215844563</v>
      </c>
      <c r="DE143" s="730">
        <f>D143-E143+DD143</f>
        <v>0</v>
      </c>
      <c r="DF143" s="731"/>
      <c r="DR143" s="504"/>
    </row>
    <row r="144" spans="1:122" ht="22.5" customHeight="1" x14ac:dyDescent="0.55000000000000004">
      <c r="A144" s="399" t="str">
        <f t="shared" si="7"/>
        <v>33</v>
      </c>
      <c r="B144" s="399">
        <v>330117</v>
      </c>
      <c r="C144" s="722" t="s">
        <v>926</v>
      </c>
      <c r="D144" s="723">
        <v>0</v>
      </c>
      <c r="E144" s="723">
        <v>4606961450</v>
      </c>
      <c r="F144" s="734"/>
      <c r="G144" s="734"/>
      <c r="H144" s="734"/>
      <c r="I144" s="734"/>
      <c r="J144" s="734"/>
      <c r="K144" s="735"/>
      <c r="L144" s="735"/>
      <c r="M144" s="735"/>
      <c r="N144" s="735"/>
      <c r="O144" s="735"/>
      <c r="P144" s="735"/>
      <c r="Q144" s="735"/>
      <c r="R144" s="735"/>
      <c r="S144" s="735"/>
      <c r="T144" s="735"/>
      <c r="U144" s="735"/>
      <c r="V144" s="735"/>
      <c r="W144" s="735"/>
      <c r="X144" s="735"/>
      <c r="Y144" s="735"/>
      <c r="Z144" s="735"/>
      <c r="AA144" s="735"/>
      <c r="AB144" s="735"/>
      <c r="AC144" s="735"/>
      <c r="AD144" s="735"/>
      <c r="AE144" s="735"/>
      <c r="AF144" s="735"/>
      <c r="AG144" s="735"/>
      <c r="AH144" s="735"/>
      <c r="AI144" s="735"/>
      <c r="AJ144" s="735"/>
      <c r="AK144" s="735"/>
      <c r="AL144" s="735"/>
      <c r="AM144" s="735"/>
      <c r="AN144" s="735"/>
      <c r="AO144" s="735"/>
      <c r="AP144" s="735"/>
      <c r="AQ144" s="735"/>
      <c r="AR144" s="735"/>
      <c r="AS144" s="735"/>
      <c r="AT144" s="735"/>
      <c r="AU144" s="735"/>
      <c r="AV144" s="735"/>
      <c r="AW144" s="735"/>
      <c r="AX144" s="735"/>
      <c r="AY144" s="735"/>
      <c r="AZ144" s="735"/>
      <c r="BA144" s="735"/>
      <c r="BB144" s="735"/>
      <c r="BC144" s="735"/>
      <c r="BD144" s="735"/>
      <c r="BE144" s="735">
        <f>+E144</f>
        <v>4606961450</v>
      </c>
      <c r="BF144" s="735"/>
      <c r="BG144" s="735"/>
      <c r="BH144" s="735"/>
      <c r="BI144" s="735"/>
      <c r="BJ144" s="735"/>
      <c r="BK144" s="735"/>
      <c r="BL144" s="735"/>
      <c r="BM144" s="735"/>
      <c r="BN144" s="735"/>
      <c r="BO144" s="735"/>
      <c r="BP144" s="735"/>
      <c r="BQ144" s="735"/>
      <c r="BR144" s="735"/>
      <c r="BS144" s="735"/>
      <c r="BT144" s="735"/>
      <c r="BU144" s="735"/>
      <c r="BV144" s="735"/>
      <c r="BW144" s="735"/>
      <c r="BX144" s="735"/>
      <c r="BY144" s="735"/>
      <c r="BZ144" s="735"/>
      <c r="CA144" s="735"/>
      <c r="CB144" s="735"/>
      <c r="CC144" s="735"/>
      <c r="CD144" s="735"/>
      <c r="CE144" s="735"/>
      <c r="CF144" s="735"/>
      <c r="CG144" s="735"/>
      <c r="CH144" s="735"/>
      <c r="CI144" s="735"/>
      <c r="CJ144" s="735"/>
      <c r="CK144" s="735"/>
      <c r="CL144" s="735"/>
      <c r="CM144" s="735"/>
      <c r="CN144" s="735"/>
      <c r="CO144" s="735"/>
      <c r="CP144" s="735"/>
      <c r="CQ144" s="735"/>
      <c r="CR144" s="735"/>
      <c r="CS144" s="735"/>
      <c r="CT144" s="736"/>
      <c r="CU144" s="737"/>
      <c r="CV144" s="738"/>
      <c r="CW144" s="738"/>
      <c r="CX144" s="738"/>
      <c r="CY144" s="738"/>
      <c r="CZ144" s="738"/>
      <c r="DA144" s="738"/>
      <c r="DB144" s="738"/>
      <c r="DC144" s="738"/>
      <c r="DD144" s="729">
        <f t="shared" si="11"/>
        <v>4606961450</v>
      </c>
      <c r="DE144" s="730">
        <f>D144-E144+DD144</f>
        <v>0</v>
      </c>
      <c r="DF144" s="731"/>
      <c r="DR144" s="504"/>
    </row>
    <row r="145" spans="1:122" ht="22.5" customHeight="1" x14ac:dyDescent="0.55000000000000004">
      <c r="A145" s="399" t="str">
        <f t="shared" si="7"/>
        <v>33</v>
      </c>
      <c r="B145" s="399">
        <v>330118</v>
      </c>
      <c r="C145" s="722" t="s">
        <v>927</v>
      </c>
      <c r="D145" s="723">
        <v>0</v>
      </c>
      <c r="E145" s="723">
        <v>441214000</v>
      </c>
      <c r="F145" s="734"/>
      <c r="G145" s="734"/>
      <c r="H145" s="734"/>
      <c r="I145" s="734"/>
      <c r="J145" s="734"/>
      <c r="K145" s="735"/>
      <c r="L145" s="735"/>
      <c r="M145" s="735"/>
      <c r="N145" s="735"/>
      <c r="O145" s="735">
        <v>0</v>
      </c>
      <c r="P145" s="735"/>
      <c r="Q145" s="735"/>
      <c r="R145" s="735"/>
      <c r="S145" s="735"/>
      <c r="T145" s="735"/>
      <c r="U145" s="735"/>
      <c r="V145" s="735"/>
      <c r="W145" s="735"/>
      <c r="X145" s="735"/>
      <c r="Y145" s="735"/>
      <c r="Z145" s="735"/>
      <c r="AA145" s="735"/>
      <c r="AB145" s="735"/>
      <c r="AC145" s="735"/>
      <c r="AD145" s="735"/>
      <c r="AE145" s="735"/>
      <c r="AF145" s="735"/>
      <c r="AG145" s="735"/>
      <c r="AH145" s="735"/>
      <c r="AI145" s="735"/>
      <c r="AJ145" s="735"/>
      <c r="AK145" s="735"/>
      <c r="AL145" s="735"/>
      <c r="AM145" s="735"/>
      <c r="AN145" s="735"/>
      <c r="AO145" s="735"/>
      <c r="AP145" s="735"/>
      <c r="AQ145" s="735"/>
      <c r="AR145" s="735"/>
      <c r="AS145" s="735"/>
      <c r="AT145" s="735"/>
      <c r="AU145" s="735"/>
      <c r="AV145" s="735"/>
      <c r="AW145" s="735"/>
      <c r="AX145" s="735"/>
      <c r="AY145" s="735"/>
      <c r="AZ145" s="735"/>
      <c r="BA145" s="735"/>
      <c r="BB145" s="735"/>
      <c r="BC145" s="735"/>
      <c r="BD145" s="735"/>
      <c r="BE145" s="735"/>
      <c r="BF145" s="735">
        <f>+E145+O145</f>
        <v>441214000</v>
      </c>
      <c r="BG145" s="735"/>
      <c r="BH145" s="735"/>
      <c r="BI145" s="735"/>
      <c r="BJ145" s="735"/>
      <c r="BK145" s="735"/>
      <c r="BL145" s="735"/>
      <c r="BM145" s="735"/>
      <c r="BN145" s="735"/>
      <c r="BO145" s="735"/>
      <c r="BP145" s="735"/>
      <c r="BQ145" s="735"/>
      <c r="BR145" s="735"/>
      <c r="BS145" s="735"/>
      <c r="BT145" s="735"/>
      <c r="BU145" s="735"/>
      <c r="BV145" s="735"/>
      <c r="BW145" s="735"/>
      <c r="BX145" s="735"/>
      <c r="BY145" s="735"/>
      <c r="BZ145" s="735"/>
      <c r="CA145" s="735"/>
      <c r="CB145" s="735"/>
      <c r="CC145" s="735"/>
      <c r="CD145" s="735"/>
      <c r="CE145" s="735"/>
      <c r="CF145" s="735"/>
      <c r="CG145" s="735"/>
      <c r="CH145" s="735"/>
      <c r="CI145" s="735"/>
      <c r="CJ145" s="735"/>
      <c r="CK145" s="735"/>
      <c r="CL145" s="735"/>
      <c r="CM145" s="735"/>
      <c r="CN145" s="735"/>
      <c r="CO145" s="735"/>
      <c r="CP145" s="735"/>
      <c r="CQ145" s="735"/>
      <c r="CR145" s="735"/>
      <c r="CS145" s="735"/>
      <c r="CT145" s="736"/>
      <c r="CU145" s="737"/>
      <c r="CV145" s="738"/>
      <c r="CW145" s="738"/>
      <c r="CX145" s="738"/>
      <c r="CY145" s="738"/>
      <c r="CZ145" s="738"/>
      <c r="DA145" s="738"/>
      <c r="DB145" s="738"/>
      <c r="DC145" s="738"/>
      <c r="DD145" s="729">
        <f t="shared" si="11"/>
        <v>441214000</v>
      </c>
      <c r="DE145" s="730">
        <f>D145-E145+DD145</f>
        <v>0</v>
      </c>
      <c r="DF145" s="731"/>
      <c r="DR145" s="504"/>
    </row>
    <row r="146" spans="1:122" ht="22.5" customHeight="1" x14ac:dyDescent="0.55000000000000004">
      <c r="A146" s="399" t="str">
        <f t="shared" ref="A146:A213" si="13">LEFT(B146,2)</f>
        <v>33</v>
      </c>
      <c r="B146" s="399">
        <v>330119</v>
      </c>
      <c r="C146" s="733" t="s">
        <v>760</v>
      </c>
      <c r="D146" s="723">
        <v>0</v>
      </c>
      <c r="E146" s="723">
        <v>3265238024</v>
      </c>
      <c r="F146" s="734"/>
      <c r="G146" s="734"/>
      <c r="H146" s="734"/>
      <c r="I146" s="734"/>
      <c r="J146" s="734"/>
      <c r="K146" s="735"/>
      <c r="L146" s="735"/>
      <c r="M146" s="735"/>
      <c r="N146" s="735"/>
      <c r="O146" s="735"/>
      <c r="P146" s="735"/>
      <c r="Q146" s="735"/>
      <c r="R146" s="735"/>
      <c r="S146" s="735"/>
      <c r="T146" s="735"/>
      <c r="U146" s="735"/>
      <c r="V146" s="735"/>
      <c r="W146" s="735"/>
      <c r="X146" s="735"/>
      <c r="Y146" s="735"/>
      <c r="Z146" s="735"/>
      <c r="AA146" s="735"/>
      <c r="AB146" s="735"/>
      <c r="AC146" s="735"/>
      <c r="AD146" s="735"/>
      <c r="AE146" s="735"/>
      <c r="AF146" s="735"/>
      <c r="AG146" s="735"/>
      <c r="AH146" s="735"/>
      <c r="AI146" s="735"/>
      <c r="AJ146" s="735"/>
      <c r="AK146" s="735"/>
      <c r="AL146" s="735"/>
      <c r="AM146" s="735"/>
      <c r="AN146" s="735"/>
      <c r="AO146" s="735"/>
      <c r="AP146" s="735"/>
      <c r="AQ146" s="735"/>
      <c r="AR146" s="735"/>
      <c r="AS146" s="735"/>
      <c r="AT146" s="735"/>
      <c r="AU146" s="735"/>
      <c r="AV146" s="735"/>
      <c r="AW146" s="735"/>
      <c r="AX146" s="735"/>
      <c r="AY146" s="735"/>
      <c r="AZ146" s="735"/>
      <c r="BA146" s="735"/>
      <c r="BB146" s="735"/>
      <c r="BC146" s="735"/>
      <c r="BD146" s="735"/>
      <c r="BE146" s="735"/>
      <c r="BF146" s="735">
        <f>+E146</f>
        <v>3265238024</v>
      </c>
      <c r="BG146" s="735"/>
      <c r="BH146" s="735"/>
      <c r="BI146" s="735"/>
      <c r="BJ146" s="735"/>
      <c r="BK146" s="735"/>
      <c r="BL146" s="735"/>
      <c r="BM146" s="735"/>
      <c r="BN146" s="735"/>
      <c r="BO146" s="735"/>
      <c r="BP146" s="735"/>
      <c r="BQ146" s="735"/>
      <c r="BR146" s="735"/>
      <c r="BS146" s="735"/>
      <c r="BT146" s="735"/>
      <c r="BU146" s="735"/>
      <c r="BV146" s="735"/>
      <c r="BW146" s="735"/>
      <c r="BX146" s="735"/>
      <c r="BY146" s="735"/>
      <c r="BZ146" s="735"/>
      <c r="CA146" s="735"/>
      <c r="CB146" s="735"/>
      <c r="CC146" s="735"/>
      <c r="CD146" s="735"/>
      <c r="CE146" s="735"/>
      <c r="CF146" s="735"/>
      <c r="CG146" s="735"/>
      <c r="CH146" s="735"/>
      <c r="CI146" s="735"/>
      <c r="CJ146" s="735"/>
      <c r="CK146" s="735"/>
      <c r="CL146" s="735"/>
      <c r="CM146" s="735"/>
      <c r="CN146" s="735"/>
      <c r="CO146" s="735"/>
      <c r="CP146" s="735"/>
      <c r="CQ146" s="735"/>
      <c r="CR146" s="735"/>
      <c r="CS146" s="735"/>
      <c r="CT146" s="736"/>
      <c r="CU146" s="737"/>
      <c r="CV146" s="738"/>
      <c r="CW146" s="738"/>
      <c r="CX146" s="738"/>
      <c r="CY146" s="738"/>
      <c r="CZ146" s="738"/>
      <c r="DA146" s="738"/>
      <c r="DB146" s="738"/>
      <c r="DC146" s="738"/>
      <c r="DD146" s="729">
        <f t="shared" si="11"/>
        <v>3265238024</v>
      </c>
      <c r="DE146" s="730">
        <f>D146-E146-DD146</f>
        <v>-6530476048</v>
      </c>
      <c r="DF146" s="731"/>
      <c r="DR146" s="504"/>
    </row>
    <row r="147" spans="1:122" ht="22.5" customHeight="1" x14ac:dyDescent="0.55000000000000004">
      <c r="A147" s="399" t="str">
        <f>LEFT(B147,2)</f>
        <v>33</v>
      </c>
      <c r="B147" s="399">
        <v>330120</v>
      </c>
      <c r="C147" s="722" t="s">
        <v>1177</v>
      </c>
      <c r="D147" s="723">
        <v>0</v>
      </c>
      <c r="E147" s="723">
        <v>20000000</v>
      </c>
      <c r="F147" s="734"/>
      <c r="G147" s="734"/>
      <c r="H147" s="734"/>
      <c r="I147" s="734"/>
      <c r="J147" s="734"/>
      <c r="K147" s="735"/>
      <c r="L147" s="735"/>
      <c r="M147" s="735"/>
      <c r="N147" s="735"/>
      <c r="O147" s="735"/>
      <c r="P147" s="735"/>
      <c r="Q147" s="735"/>
      <c r="R147" s="735"/>
      <c r="S147" s="735"/>
      <c r="T147" s="735"/>
      <c r="U147" s="735"/>
      <c r="V147" s="735"/>
      <c r="W147" s="735"/>
      <c r="X147" s="735"/>
      <c r="Y147" s="735"/>
      <c r="Z147" s="735"/>
      <c r="AA147" s="735"/>
      <c r="AB147" s="735"/>
      <c r="AC147" s="735"/>
      <c r="AD147" s="735"/>
      <c r="AE147" s="735"/>
      <c r="AF147" s="735"/>
      <c r="AG147" s="735"/>
      <c r="AH147" s="735"/>
      <c r="AI147" s="735"/>
      <c r="AJ147" s="735"/>
      <c r="AK147" s="735"/>
      <c r="AL147" s="735"/>
      <c r="AM147" s="735"/>
      <c r="AN147" s="735"/>
      <c r="AO147" s="735"/>
      <c r="AP147" s="735"/>
      <c r="AQ147" s="735"/>
      <c r="AR147" s="735"/>
      <c r="AS147" s="735"/>
      <c r="AT147" s="735"/>
      <c r="AU147" s="735"/>
      <c r="AV147" s="735"/>
      <c r="AW147" s="735"/>
      <c r="AX147" s="735"/>
      <c r="AY147" s="735"/>
      <c r="AZ147" s="735"/>
      <c r="BA147" s="735"/>
      <c r="BB147" s="735"/>
      <c r="BC147" s="735"/>
      <c r="BD147" s="735"/>
      <c r="BE147" s="735"/>
      <c r="BF147" s="735">
        <f>+E147</f>
        <v>20000000</v>
      </c>
      <c r="BG147" s="735"/>
      <c r="BH147" s="735"/>
      <c r="BI147" s="735"/>
      <c r="BJ147" s="735"/>
      <c r="BK147" s="735"/>
      <c r="BL147" s="735"/>
      <c r="BM147" s="735"/>
      <c r="BN147" s="735"/>
      <c r="BO147" s="735"/>
      <c r="BP147" s="735"/>
      <c r="BQ147" s="735"/>
      <c r="BR147" s="735"/>
      <c r="BS147" s="735"/>
      <c r="BT147" s="735"/>
      <c r="BU147" s="735"/>
      <c r="BV147" s="735"/>
      <c r="BW147" s="735"/>
      <c r="BX147" s="735"/>
      <c r="BY147" s="735"/>
      <c r="BZ147" s="735"/>
      <c r="CA147" s="735"/>
      <c r="CB147" s="735"/>
      <c r="CC147" s="735"/>
      <c r="CD147" s="735"/>
      <c r="CE147" s="735"/>
      <c r="CF147" s="735"/>
      <c r="CG147" s="735"/>
      <c r="CH147" s="735"/>
      <c r="CI147" s="735"/>
      <c r="CJ147" s="735"/>
      <c r="CK147" s="735"/>
      <c r="CL147" s="735"/>
      <c r="CM147" s="735"/>
      <c r="CN147" s="735"/>
      <c r="CO147" s="735"/>
      <c r="CP147" s="735"/>
      <c r="CQ147" s="735"/>
      <c r="CR147" s="735"/>
      <c r="CS147" s="735"/>
      <c r="CT147" s="736"/>
      <c r="CU147" s="737"/>
      <c r="CV147" s="738"/>
      <c r="CW147" s="738"/>
      <c r="CX147" s="738"/>
      <c r="CY147" s="738"/>
      <c r="CZ147" s="738"/>
      <c r="DA147" s="738"/>
      <c r="DB147" s="738"/>
      <c r="DC147" s="738"/>
      <c r="DD147" s="729">
        <f t="shared" si="11"/>
        <v>20000000</v>
      </c>
      <c r="DE147" s="730">
        <f>E147-D147-DD147</f>
        <v>0</v>
      </c>
      <c r="DF147" s="731"/>
      <c r="DR147" s="504"/>
    </row>
    <row r="148" spans="1:122" ht="18" customHeight="1" x14ac:dyDescent="0.55000000000000004">
      <c r="A148" s="399" t="str">
        <f t="shared" si="13"/>
        <v>33</v>
      </c>
      <c r="B148" s="399">
        <v>330200</v>
      </c>
      <c r="C148" s="722" t="s">
        <v>758</v>
      </c>
      <c r="D148" s="723">
        <v>0</v>
      </c>
      <c r="E148" s="723">
        <v>6960341811</v>
      </c>
      <c r="F148" s="734"/>
      <c r="G148" s="734"/>
      <c r="H148" s="734"/>
      <c r="I148" s="734"/>
      <c r="J148" s="734"/>
      <c r="K148" s="735"/>
      <c r="L148" s="735"/>
      <c r="M148" s="735"/>
      <c r="N148" s="735"/>
      <c r="O148" s="735"/>
      <c r="P148" s="735"/>
      <c r="Q148" s="735"/>
      <c r="R148" s="735"/>
      <c r="S148" s="735"/>
      <c r="T148" s="735"/>
      <c r="U148" s="735"/>
      <c r="V148" s="735"/>
      <c r="W148" s="735"/>
      <c r="X148" s="735"/>
      <c r="Y148" s="735"/>
      <c r="Z148" s="735"/>
      <c r="AA148" s="735"/>
      <c r="AB148" s="735"/>
      <c r="AC148" s="735"/>
      <c r="AD148" s="735"/>
      <c r="AE148" s="735"/>
      <c r="AF148" s="735"/>
      <c r="AG148" s="735"/>
      <c r="AH148" s="735"/>
      <c r="AI148" s="735"/>
      <c r="AJ148" s="735"/>
      <c r="AK148" s="735"/>
      <c r="AL148" s="735"/>
      <c r="AM148" s="735"/>
      <c r="AN148" s="735"/>
      <c r="AO148" s="735"/>
      <c r="AP148" s="735"/>
      <c r="AQ148" s="735"/>
      <c r="AR148" s="735"/>
      <c r="AS148" s="735"/>
      <c r="AT148" s="735"/>
      <c r="AU148" s="735"/>
      <c r="AV148" s="735"/>
      <c r="AW148" s="735"/>
      <c r="AX148" s="735"/>
      <c r="AY148" s="735"/>
      <c r="AZ148" s="735"/>
      <c r="BA148" s="735"/>
      <c r="BB148" s="735">
        <f>E148</f>
        <v>6960341811</v>
      </c>
      <c r="BC148" s="735"/>
      <c r="BD148" s="735"/>
      <c r="BE148" s="735"/>
      <c r="BF148" s="735"/>
      <c r="BG148" s="735"/>
      <c r="BH148" s="735"/>
      <c r="BI148" s="735"/>
      <c r="BJ148" s="735"/>
      <c r="BK148" s="735"/>
      <c r="BL148" s="735"/>
      <c r="BM148" s="735"/>
      <c r="BN148" s="735"/>
      <c r="BO148" s="735"/>
      <c r="BP148" s="735"/>
      <c r="BQ148" s="735"/>
      <c r="BR148" s="735"/>
      <c r="BS148" s="735"/>
      <c r="BT148" s="735"/>
      <c r="BU148" s="735"/>
      <c r="BV148" s="735"/>
      <c r="BW148" s="735"/>
      <c r="BX148" s="735"/>
      <c r="BY148" s="735"/>
      <c r="BZ148" s="735"/>
      <c r="CA148" s="735"/>
      <c r="CB148" s="735"/>
      <c r="CC148" s="735"/>
      <c r="CD148" s="735"/>
      <c r="CE148" s="735"/>
      <c r="CF148" s="735"/>
      <c r="CG148" s="735"/>
      <c r="CH148" s="735"/>
      <c r="CI148" s="735"/>
      <c r="CJ148" s="735"/>
      <c r="CK148" s="735"/>
      <c r="CL148" s="735"/>
      <c r="CM148" s="735"/>
      <c r="CN148" s="735"/>
      <c r="CO148" s="735"/>
      <c r="CP148" s="735"/>
      <c r="CQ148" s="735"/>
      <c r="CR148" s="735"/>
      <c r="CS148" s="735"/>
      <c r="CT148" s="736"/>
      <c r="CU148" s="737"/>
      <c r="CV148" s="738"/>
      <c r="CW148" s="738"/>
      <c r="CX148" s="738"/>
      <c r="CY148" s="738"/>
      <c r="CZ148" s="738"/>
      <c r="DA148" s="738"/>
      <c r="DB148" s="738"/>
      <c r="DC148" s="738"/>
      <c r="DD148" s="729">
        <f t="shared" si="11"/>
        <v>6960341811</v>
      </c>
      <c r="DE148" s="730">
        <f>D148-E148+DD148</f>
        <v>0</v>
      </c>
      <c r="DF148" s="731"/>
      <c r="DR148" s="504"/>
    </row>
    <row r="149" spans="1:122" ht="18" customHeight="1" x14ac:dyDescent="0.55000000000000004">
      <c r="A149" s="399" t="str">
        <f t="shared" si="13"/>
        <v>33</v>
      </c>
      <c r="B149" s="399">
        <v>330400</v>
      </c>
      <c r="C149" s="722" t="s">
        <v>929</v>
      </c>
      <c r="D149" s="740">
        <v>0</v>
      </c>
      <c r="E149" s="740">
        <v>0</v>
      </c>
      <c r="F149" s="734"/>
      <c r="G149" s="734"/>
      <c r="H149" s="734"/>
      <c r="I149" s="734"/>
      <c r="J149" s="734"/>
      <c r="K149" s="735"/>
      <c r="L149" s="735"/>
      <c r="M149" s="735"/>
      <c r="N149" s="735"/>
      <c r="O149" s="735"/>
      <c r="P149" s="735"/>
      <c r="Q149" s="735"/>
      <c r="R149" s="735"/>
      <c r="S149" s="735"/>
      <c r="T149" s="735"/>
      <c r="U149" s="735"/>
      <c r="V149" s="735"/>
      <c r="W149" s="735"/>
      <c r="X149" s="735"/>
      <c r="Y149" s="735"/>
      <c r="Z149" s="735"/>
      <c r="AA149" s="735"/>
      <c r="AB149" s="735"/>
      <c r="AC149" s="735"/>
      <c r="AD149" s="735"/>
      <c r="AE149" s="735"/>
      <c r="AF149" s="735"/>
      <c r="AG149" s="735"/>
      <c r="AH149" s="735"/>
      <c r="AI149" s="735"/>
      <c r="AJ149" s="735"/>
      <c r="AK149" s="735"/>
      <c r="AL149" s="735"/>
      <c r="AM149" s="735"/>
      <c r="AN149" s="735"/>
      <c r="AO149" s="735"/>
      <c r="AP149" s="735"/>
      <c r="AQ149" s="735"/>
      <c r="AR149" s="735"/>
      <c r="AS149" s="735"/>
      <c r="AT149" s="735"/>
      <c r="AU149" s="735"/>
      <c r="AV149" s="735"/>
      <c r="AW149" s="735"/>
      <c r="AX149" s="735"/>
      <c r="AY149" s="735"/>
      <c r="AZ149" s="735"/>
      <c r="BA149" s="735"/>
      <c r="BB149" s="735"/>
      <c r="BC149" s="735"/>
      <c r="BD149" s="735"/>
      <c r="BE149" s="735"/>
      <c r="BF149" s="735"/>
      <c r="BG149" s="735"/>
      <c r="BH149" s="735"/>
      <c r="BI149" s="735"/>
      <c r="BJ149" s="735"/>
      <c r="BK149" s="735"/>
      <c r="BL149" s="735"/>
      <c r="BM149" s="735"/>
      <c r="BN149" s="735"/>
      <c r="BO149" s="735"/>
      <c r="BP149" s="735"/>
      <c r="BQ149" s="735"/>
      <c r="BR149" s="735"/>
      <c r="BS149" s="735"/>
      <c r="BT149" s="735"/>
      <c r="BU149" s="735"/>
      <c r="BV149" s="735"/>
      <c r="BW149" s="735"/>
      <c r="BX149" s="735"/>
      <c r="BY149" s="735"/>
      <c r="BZ149" s="735"/>
      <c r="CA149" s="735"/>
      <c r="CB149" s="735"/>
      <c r="CC149" s="735"/>
      <c r="CD149" s="735"/>
      <c r="CE149" s="735"/>
      <c r="CF149" s="735"/>
      <c r="CG149" s="735"/>
      <c r="CH149" s="735"/>
      <c r="CI149" s="735"/>
      <c r="CJ149" s="735"/>
      <c r="CK149" s="735"/>
      <c r="CL149" s="735"/>
      <c r="CM149" s="735"/>
      <c r="CN149" s="735"/>
      <c r="CO149" s="735"/>
      <c r="CP149" s="735"/>
      <c r="CQ149" s="735"/>
      <c r="CR149" s="735"/>
      <c r="CS149" s="735"/>
      <c r="CT149" s="736"/>
      <c r="CU149" s="737"/>
      <c r="CV149" s="738"/>
      <c r="CW149" s="738"/>
      <c r="CX149" s="738"/>
      <c r="CY149" s="738"/>
      <c r="CZ149" s="738"/>
      <c r="DA149" s="738"/>
      <c r="DB149" s="738"/>
      <c r="DC149" s="738"/>
      <c r="DD149" s="729">
        <f t="shared" si="11"/>
        <v>0</v>
      </c>
      <c r="DE149" s="730">
        <f>D149-E149-DD149</f>
        <v>0</v>
      </c>
      <c r="DF149" s="731"/>
      <c r="DR149" s="504"/>
    </row>
    <row r="150" spans="1:122" ht="18" customHeight="1" x14ac:dyDescent="0.55000000000000004">
      <c r="A150" s="399" t="str">
        <f t="shared" si="13"/>
        <v>33</v>
      </c>
      <c r="B150" s="399">
        <v>330401</v>
      </c>
      <c r="C150" s="722" t="s">
        <v>930</v>
      </c>
      <c r="D150" s="740">
        <v>0</v>
      </c>
      <c r="E150" s="740">
        <v>0</v>
      </c>
      <c r="F150" s="734"/>
      <c r="G150" s="734"/>
      <c r="H150" s="734"/>
      <c r="I150" s="734"/>
      <c r="J150" s="734"/>
      <c r="K150" s="735"/>
      <c r="L150" s="735"/>
      <c r="M150" s="735"/>
      <c r="N150" s="735"/>
      <c r="O150" s="735"/>
      <c r="P150" s="735"/>
      <c r="Q150" s="735"/>
      <c r="R150" s="735"/>
      <c r="S150" s="735"/>
      <c r="T150" s="735"/>
      <c r="U150" s="735"/>
      <c r="V150" s="735"/>
      <c r="W150" s="735"/>
      <c r="X150" s="735"/>
      <c r="Y150" s="735"/>
      <c r="Z150" s="735"/>
      <c r="AA150" s="735"/>
      <c r="AB150" s="735"/>
      <c r="AC150" s="735"/>
      <c r="AD150" s="735"/>
      <c r="AE150" s="735"/>
      <c r="AF150" s="735"/>
      <c r="AG150" s="735"/>
      <c r="AH150" s="735"/>
      <c r="AI150" s="735"/>
      <c r="AJ150" s="735"/>
      <c r="AK150" s="735"/>
      <c r="AL150" s="735"/>
      <c r="AM150" s="735"/>
      <c r="AN150" s="735"/>
      <c r="AO150" s="735"/>
      <c r="AP150" s="735"/>
      <c r="AQ150" s="735"/>
      <c r="AR150" s="735"/>
      <c r="AS150" s="735"/>
      <c r="AT150" s="735"/>
      <c r="AU150" s="735"/>
      <c r="AV150" s="735"/>
      <c r="AW150" s="735"/>
      <c r="AX150" s="735"/>
      <c r="AY150" s="735"/>
      <c r="AZ150" s="735"/>
      <c r="BA150" s="735"/>
      <c r="BB150" s="735"/>
      <c r="BC150" s="735"/>
      <c r="BD150" s="735"/>
      <c r="BE150" s="735"/>
      <c r="BF150" s="735"/>
      <c r="BG150" s="735"/>
      <c r="BH150" s="735"/>
      <c r="BI150" s="735"/>
      <c r="BJ150" s="735"/>
      <c r="BK150" s="735"/>
      <c r="BL150" s="735"/>
      <c r="BM150" s="735"/>
      <c r="BN150" s="735"/>
      <c r="BO150" s="735"/>
      <c r="BP150" s="735"/>
      <c r="BQ150" s="735"/>
      <c r="BR150" s="735"/>
      <c r="BS150" s="735"/>
      <c r="BT150" s="735"/>
      <c r="BU150" s="735"/>
      <c r="BV150" s="735"/>
      <c r="BW150" s="735"/>
      <c r="BX150" s="735"/>
      <c r="BY150" s="735"/>
      <c r="BZ150" s="735"/>
      <c r="CA150" s="735"/>
      <c r="CB150" s="735"/>
      <c r="CC150" s="735"/>
      <c r="CD150" s="735"/>
      <c r="CE150" s="735"/>
      <c r="CF150" s="735"/>
      <c r="CG150" s="735"/>
      <c r="CH150" s="735"/>
      <c r="CI150" s="735"/>
      <c r="CJ150" s="735"/>
      <c r="CK150" s="735"/>
      <c r="CL150" s="735"/>
      <c r="CM150" s="735"/>
      <c r="CN150" s="735"/>
      <c r="CO150" s="735"/>
      <c r="CP150" s="735"/>
      <c r="CQ150" s="735"/>
      <c r="CR150" s="735"/>
      <c r="CS150" s="735"/>
      <c r="CT150" s="736"/>
      <c r="CU150" s="737"/>
      <c r="CV150" s="738"/>
      <c r="CW150" s="738"/>
      <c r="CX150" s="738"/>
      <c r="CY150" s="738"/>
      <c r="CZ150" s="738"/>
      <c r="DA150" s="738"/>
      <c r="DB150" s="738"/>
      <c r="DC150" s="738"/>
      <c r="DD150" s="729">
        <f t="shared" si="11"/>
        <v>0</v>
      </c>
      <c r="DE150" s="730">
        <f>D150-E150-DD150</f>
        <v>0</v>
      </c>
      <c r="DF150" s="731"/>
      <c r="DR150" s="504"/>
    </row>
    <row r="151" spans="1:122" ht="18" customHeight="1" x14ac:dyDescent="0.55000000000000004">
      <c r="A151" s="399" t="str">
        <f t="shared" si="13"/>
        <v>33</v>
      </c>
      <c r="B151" s="399">
        <v>330402</v>
      </c>
      <c r="C151" s="722" t="s">
        <v>931</v>
      </c>
      <c r="D151" s="740">
        <v>0</v>
      </c>
      <c r="E151" s="740">
        <v>0</v>
      </c>
      <c r="F151" s="734"/>
      <c r="G151" s="734"/>
      <c r="H151" s="734"/>
      <c r="I151" s="734"/>
      <c r="J151" s="734"/>
      <c r="K151" s="735"/>
      <c r="L151" s="735"/>
      <c r="M151" s="735"/>
      <c r="N151" s="735"/>
      <c r="O151" s="735"/>
      <c r="P151" s="735"/>
      <c r="Q151" s="735"/>
      <c r="R151" s="735"/>
      <c r="S151" s="735"/>
      <c r="T151" s="735"/>
      <c r="U151" s="735"/>
      <c r="V151" s="735"/>
      <c r="W151" s="735"/>
      <c r="X151" s="735"/>
      <c r="Y151" s="735"/>
      <c r="Z151" s="735"/>
      <c r="AA151" s="735"/>
      <c r="AB151" s="735"/>
      <c r="AC151" s="735"/>
      <c r="AD151" s="735"/>
      <c r="AE151" s="735"/>
      <c r="AF151" s="735"/>
      <c r="AG151" s="735"/>
      <c r="AH151" s="735"/>
      <c r="AI151" s="735"/>
      <c r="AJ151" s="735"/>
      <c r="AK151" s="735"/>
      <c r="AL151" s="735"/>
      <c r="AM151" s="735"/>
      <c r="AN151" s="735"/>
      <c r="AO151" s="735"/>
      <c r="AP151" s="735"/>
      <c r="AQ151" s="735"/>
      <c r="AR151" s="735"/>
      <c r="AS151" s="735"/>
      <c r="AT151" s="735"/>
      <c r="AU151" s="735"/>
      <c r="AV151" s="735"/>
      <c r="AW151" s="735"/>
      <c r="AX151" s="735"/>
      <c r="AY151" s="735"/>
      <c r="AZ151" s="735"/>
      <c r="BA151" s="735"/>
      <c r="BB151" s="735"/>
      <c r="BC151" s="735"/>
      <c r="BD151" s="735"/>
      <c r="BE151" s="735"/>
      <c r="BF151" s="735"/>
      <c r="BG151" s="735"/>
      <c r="BH151" s="735"/>
      <c r="BI151" s="735"/>
      <c r="BJ151" s="735"/>
      <c r="BK151" s="735"/>
      <c r="BL151" s="735"/>
      <c r="BM151" s="735"/>
      <c r="BN151" s="735"/>
      <c r="BO151" s="735"/>
      <c r="BP151" s="735"/>
      <c r="BQ151" s="735"/>
      <c r="BR151" s="735"/>
      <c r="BS151" s="735"/>
      <c r="BT151" s="735"/>
      <c r="BU151" s="735"/>
      <c r="BV151" s="735"/>
      <c r="BW151" s="735"/>
      <c r="BX151" s="735"/>
      <c r="BY151" s="735"/>
      <c r="BZ151" s="735"/>
      <c r="CA151" s="735"/>
      <c r="CB151" s="735"/>
      <c r="CC151" s="735"/>
      <c r="CD151" s="735"/>
      <c r="CE151" s="735"/>
      <c r="CF151" s="735"/>
      <c r="CG151" s="735"/>
      <c r="CH151" s="735"/>
      <c r="CI151" s="735"/>
      <c r="CJ151" s="735"/>
      <c r="CK151" s="735"/>
      <c r="CL151" s="735"/>
      <c r="CM151" s="735"/>
      <c r="CN151" s="735"/>
      <c r="CO151" s="735"/>
      <c r="CP151" s="735"/>
      <c r="CQ151" s="735"/>
      <c r="CR151" s="735"/>
      <c r="CS151" s="735"/>
      <c r="CT151" s="736"/>
      <c r="CU151" s="737"/>
      <c r="CV151" s="738"/>
      <c r="CW151" s="738"/>
      <c r="CX151" s="738"/>
      <c r="CY151" s="738"/>
      <c r="CZ151" s="738"/>
      <c r="DA151" s="738"/>
      <c r="DB151" s="738"/>
      <c r="DC151" s="738"/>
      <c r="DD151" s="729">
        <f t="shared" si="11"/>
        <v>0</v>
      </c>
      <c r="DE151" s="730">
        <f>D151-E151-DD151</f>
        <v>0</v>
      </c>
      <c r="DF151" s="731"/>
      <c r="DR151" s="504"/>
    </row>
    <row r="152" spans="1:122" ht="18" customHeight="1" x14ac:dyDescent="0.55000000000000004">
      <c r="A152" s="399" t="str">
        <f t="shared" si="13"/>
        <v>33</v>
      </c>
      <c r="B152" s="399">
        <v>330403</v>
      </c>
      <c r="C152" s="722" t="s">
        <v>932</v>
      </c>
      <c r="D152" s="740">
        <v>0</v>
      </c>
      <c r="E152" s="740">
        <v>0</v>
      </c>
      <c r="F152" s="734"/>
      <c r="G152" s="734"/>
      <c r="H152" s="734"/>
      <c r="I152" s="734"/>
      <c r="J152" s="734"/>
      <c r="K152" s="735"/>
      <c r="L152" s="735"/>
      <c r="M152" s="735"/>
      <c r="N152" s="735"/>
      <c r="O152" s="735"/>
      <c r="P152" s="735"/>
      <c r="Q152" s="735"/>
      <c r="R152" s="735"/>
      <c r="S152" s="735"/>
      <c r="T152" s="735"/>
      <c r="U152" s="735"/>
      <c r="V152" s="735"/>
      <c r="W152" s="735"/>
      <c r="X152" s="735"/>
      <c r="Y152" s="735"/>
      <c r="Z152" s="735"/>
      <c r="AA152" s="735"/>
      <c r="AB152" s="735"/>
      <c r="AC152" s="735"/>
      <c r="AD152" s="735"/>
      <c r="AE152" s="735"/>
      <c r="AF152" s="735"/>
      <c r="AG152" s="735"/>
      <c r="AH152" s="735"/>
      <c r="AI152" s="735"/>
      <c r="AJ152" s="735"/>
      <c r="AK152" s="735"/>
      <c r="AL152" s="735"/>
      <c r="AM152" s="735"/>
      <c r="AN152" s="735"/>
      <c r="AO152" s="735"/>
      <c r="AP152" s="735"/>
      <c r="AQ152" s="735"/>
      <c r="AR152" s="735"/>
      <c r="AS152" s="735"/>
      <c r="AT152" s="735"/>
      <c r="AU152" s="735"/>
      <c r="AV152" s="735"/>
      <c r="AW152" s="735"/>
      <c r="AX152" s="735"/>
      <c r="AY152" s="735"/>
      <c r="AZ152" s="735"/>
      <c r="BA152" s="735"/>
      <c r="BB152" s="735"/>
      <c r="BC152" s="735"/>
      <c r="BD152" s="735"/>
      <c r="BE152" s="735"/>
      <c r="BF152" s="735"/>
      <c r="BG152" s="735"/>
      <c r="BH152" s="735"/>
      <c r="BI152" s="735"/>
      <c r="BJ152" s="735"/>
      <c r="BK152" s="735"/>
      <c r="BL152" s="735"/>
      <c r="BM152" s="735"/>
      <c r="BN152" s="735"/>
      <c r="BO152" s="735"/>
      <c r="BP152" s="735"/>
      <c r="BQ152" s="735"/>
      <c r="BR152" s="735"/>
      <c r="BS152" s="735"/>
      <c r="BT152" s="735"/>
      <c r="BU152" s="735"/>
      <c r="BV152" s="735"/>
      <c r="BW152" s="735"/>
      <c r="BX152" s="735"/>
      <c r="BY152" s="735"/>
      <c r="BZ152" s="735"/>
      <c r="CA152" s="735"/>
      <c r="CB152" s="735"/>
      <c r="CC152" s="735"/>
      <c r="CD152" s="735"/>
      <c r="CE152" s="735"/>
      <c r="CF152" s="735"/>
      <c r="CG152" s="735"/>
      <c r="CH152" s="735"/>
      <c r="CI152" s="735"/>
      <c r="CJ152" s="735"/>
      <c r="CK152" s="735"/>
      <c r="CL152" s="735"/>
      <c r="CM152" s="735"/>
      <c r="CN152" s="735"/>
      <c r="CO152" s="735"/>
      <c r="CP152" s="735"/>
      <c r="CQ152" s="735"/>
      <c r="CR152" s="735"/>
      <c r="CS152" s="735"/>
      <c r="CT152" s="736"/>
      <c r="CU152" s="737"/>
      <c r="CV152" s="738"/>
      <c r="CW152" s="738"/>
      <c r="CX152" s="738"/>
      <c r="CY152" s="738"/>
      <c r="CZ152" s="738"/>
      <c r="DA152" s="738"/>
      <c r="DB152" s="738"/>
      <c r="DC152" s="738"/>
      <c r="DD152" s="729">
        <f t="shared" si="11"/>
        <v>0</v>
      </c>
      <c r="DE152" s="730">
        <f>D152-E152-DD152</f>
        <v>0</v>
      </c>
      <c r="DF152" s="731"/>
      <c r="DR152" s="504"/>
    </row>
    <row r="153" spans="1:122" ht="18" customHeight="1" x14ac:dyDescent="0.55000000000000004">
      <c r="A153" s="399" t="str">
        <f t="shared" si="13"/>
        <v>33</v>
      </c>
      <c r="B153" s="399">
        <v>330404</v>
      </c>
      <c r="C153" s="722" t="s">
        <v>933</v>
      </c>
      <c r="D153" s="740">
        <v>0</v>
      </c>
      <c r="E153" s="740">
        <v>0</v>
      </c>
      <c r="F153" s="734"/>
      <c r="G153" s="734"/>
      <c r="H153" s="734"/>
      <c r="I153" s="734"/>
      <c r="J153" s="734"/>
      <c r="K153" s="735"/>
      <c r="L153" s="735"/>
      <c r="M153" s="735"/>
      <c r="N153" s="735"/>
      <c r="O153" s="735"/>
      <c r="P153" s="735"/>
      <c r="Q153" s="735"/>
      <c r="R153" s="735"/>
      <c r="S153" s="735"/>
      <c r="T153" s="735"/>
      <c r="U153" s="735"/>
      <c r="V153" s="735"/>
      <c r="W153" s="735"/>
      <c r="X153" s="735"/>
      <c r="Y153" s="735"/>
      <c r="Z153" s="735"/>
      <c r="AA153" s="735"/>
      <c r="AB153" s="735"/>
      <c r="AC153" s="735"/>
      <c r="AD153" s="735"/>
      <c r="AE153" s="735"/>
      <c r="AF153" s="735"/>
      <c r="AG153" s="735"/>
      <c r="AH153" s="735"/>
      <c r="AI153" s="735"/>
      <c r="AJ153" s="735"/>
      <c r="AK153" s="735"/>
      <c r="AL153" s="735"/>
      <c r="AM153" s="735"/>
      <c r="AN153" s="735"/>
      <c r="AO153" s="735"/>
      <c r="AP153" s="735"/>
      <c r="AQ153" s="735"/>
      <c r="AR153" s="735"/>
      <c r="AS153" s="735"/>
      <c r="AT153" s="735"/>
      <c r="AU153" s="735"/>
      <c r="AV153" s="735"/>
      <c r="AW153" s="735"/>
      <c r="AX153" s="735"/>
      <c r="AY153" s="735"/>
      <c r="AZ153" s="735"/>
      <c r="BA153" s="735"/>
      <c r="BB153" s="735"/>
      <c r="BC153" s="735"/>
      <c r="BD153" s="735"/>
      <c r="BE153" s="735"/>
      <c r="BF153" s="735"/>
      <c r="BG153" s="735"/>
      <c r="BH153" s="735"/>
      <c r="BI153" s="735"/>
      <c r="BJ153" s="735"/>
      <c r="BK153" s="735"/>
      <c r="BL153" s="735"/>
      <c r="BM153" s="735"/>
      <c r="BN153" s="735"/>
      <c r="BO153" s="735"/>
      <c r="BP153" s="735"/>
      <c r="BQ153" s="735"/>
      <c r="BR153" s="735"/>
      <c r="BS153" s="735"/>
      <c r="BT153" s="735"/>
      <c r="BU153" s="735"/>
      <c r="BV153" s="735"/>
      <c r="BW153" s="735"/>
      <c r="BX153" s="735"/>
      <c r="BY153" s="735"/>
      <c r="BZ153" s="735"/>
      <c r="CA153" s="735"/>
      <c r="CB153" s="735"/>
      <c r="CC153" s="735"/>
      <c r="CD153" s="735"/>
      <c r="CE153" s="735"/>
      <c r="CF153" s="735"/>
      <c r="CG153" s="735"/>
      <c r="CH153" s="735"/>
      <c r="CI153" s="735"/>
      <c r="CJ153" s="735"/>
      <c r="CK153" s="735"/>
      <c r="CL153" s="735"/>
      <c r="CM153" s="735"/>
      <c r="CN153" s="735"/>
      <c r="CO153" s="735"/>
      <c r="CP153" s="735"/>
      <c r="CQ153" s="735"/>
      <c r="CR153" s="735"/>
      <c r="CS153" s="735"/>
      <c r="CT153" s="736"/>
      <c r="CU153" s="737"/>
      <c r="CV153" s="738"/>
      <c r="CW153" s="738"/>
      <c r="CX153" s="738"/>
      <c r="CY153" s="738"/>
      <c r="CZ153" s="738"/>
      <c r="DA153" s="738"/>
      <c r="DB153" s="738"/>
      <c r="DC153" s="738"/>
      <c r="DD153" s="729">
        <f t="shared" si="11"/>
        <v>0</v>
      </c>
      <c r="DE153" s="730">
        <f>D153-E153-DD153</f>
        <v>0</v>
      </c>
      <c r="DF153" s="731"/>
      <c r="DR153" s="504"/>
    </row>
    <row r="154" spans="1:122" ht="18" customHeight="1" x14ac:dyDescent="0.55000000000000004">
      <c r="A154" s="399" t="str">
        <f t="shared" si="13"/>
        <v>33</v>
      </c>
      <c r="B154" s="399">
        <v>330500</v>
      </c>
      <c r="C154" s="722" t="s">
        <v>934</v>
      </c>
      <c r="D154" s="740">
        <v>0</v>
      </c>
      <c r="E154" s="740">
        <v>0</v>
      </c>
      <c r="F154" s="734"/>
      <c r="G154" s="734"/>
      <c r="H154" s="734"/>
      <c r="I154" s="734"/>
      <c r="J154" s="734"/>
      <c r="K154" s="735"/>
      <c r="L154" s="735"/>
      <c r="M154" s="735"/>
      <c r="N154" s="735"/>
      <c r="O154" s="735"/>
      <c r="P154" s="735"/>
      <c r="Q154" s="735"/>
      <c r="R154" s="735"/>
      <c r="S154" s="735"/>
      <c r="T154" s="735"/>
      <c r="U154" s="735"/>
      <c r="V154" s="735"/>
      <c r="W154" s="735"/>
      <c r="X154" s="735"/>
      <c r="Y154" s="735"/>
      <c r="Z154" s="735"/>
      <c r="AA154" s="735"/>
      <c r="AB154" s="735"/>
      <c r="AC154" s="735"/>
      <c r="AD154" s="735"/>
      <c r="AE154" s="735"/>
      <c r="AF154" s="735"/>
      <c r="AG154" s="735"/>
      <c r="AH154" s="735"/>
      <c r="AI154" s="735"/>
      <c r="AJ154" s="735"/>
      <c r="AK154" s="735"/>
      <c r="AL154" s="735"/>
      <c r="AM154" s="735"/>
      <c r="AN154" s="735"/>
      <c r="AO154" s="735"/>
      <c r="AP154" s="735"/>
      <c r="AQ154" s="735"/>
      <c r="AR154" s="735"/>
      <c r="AS154" s="735"/>
      <c r="AT154" s="735"/>
      <c r="AU154" s="735"/>
      <c r="AV154" s="735"/>
      <c r="AW154" s="735">
        <f>E154</f>
        <v>0</v>
      </c>
      <c r="AX154" s="735"/>
      <c r="AY154" s="735"/>
      <c r="AZ154" s="735"/>
      <c r="BA154" s="735"/>
      <c r="BB154" s="735"/>
      <c r="BC154" s="735"/>
      <c r="BD154" s="735"/>
      <c r="BE154" s="735"/>
      <c r="BF154" s="735"/>
      <c r="BG154" s="735"/>
      <c r="BH154" s="735"/>
      <c r="BI154" s="735"/>
      <c r="BJ154" s="735"/>
      <c r="BK154" s="735"/>
      <c r="BL154" s="735"/>
      <c r="BM154" s="735"/>
      <c r="BN154" s="735"/>
      <c r="BO154" s="735"/>
      <c r="BP154" s="735"/>
      <c r="BQ154" s="735"/>
      <c r="BR154" s="735"/>
      <c r="BS154" s="735"/>
      <c r="BT154" s="735"/>
      <c r="BU154" s="735"/>
      <c r="BV154" s="735"/>
      <c r="BW154" s="735"/>
      <c r="BX154" s="735"/>
      <c r="BY154" s="735"/>
      <c r="BZ154" s="735"/>
      <c r="CA154" s="735"/>
      <c r="CB154" s="735"/>
      <c r="CC154" s="735"/>
      <c r="CD154" s="735"/>
      <c r="CE154" s="735"/>
      <c r="CF154" s="735"/>
      <c r="CG154" s="735"/>
      <c r="CH154" s="735"/>
      <c r="CI154" s="735"/>
      <c r="CJ154" s="735"/>
      <c r="CK154" s="735"/>
      <c r="CL154" s="735"/>
      <c r="CM154" s="735"/>
      <c r="CN154" s="735"/>
      <c r="CO154" s="735"/>
      <c r="CP154" s="735"/>
      <c r="CQ154" s="735"/>
      <c r="CR154" s="735"/>
      <c r="CS154" s="735"/>
      <c r="CT154" s="736"/>
      <c r="CU154" s="737"/>
      <c r="CV154" s="738"/>
      <c r="CW154" s="738"/>
      <c r="CX154" s="738"/>
      <c r="CY154" s="738"/>
      <c r="CZ154" s="738"/>
      <c r="DA154" s="738"/>
      <c r="DB154" s="738"/>
      <c r="DC154" s="738"/>
      <c r="DD154" s="729">
        <f t="shared" si="11"/>
        <v>0</v>
      </c>
      <c r="DE154" s="730">
        <f>D154-E154+DD154</f>
        <v>0</v>
      </c>
      <c r="DF154" s="731"/>
      <c r="DR154" s="504"/>
    </row>
    <row r="155" spans="1:122" s="765" customFormat="1" ht="18" customHeight="1" x14ac:dyDescent="0.55000000000000004">
      <c r="A155" s="756" t="str">
        <f t="shared" si="13"/>
        <v>34</v>
      </c>
      <c r="B155" s="399">
        <v>340001</v>
      </c>
      <c r="C155" s="722" t="s">
        <v>935</v>
      </c>
      <c r="D155" s="740">
        <v>0</v>
      </c>
      <c r="E155" s="740">
        <v>0</v>
      </c>
      <c r="F155" s="757"/>
      <c r="G155" s="757"/>
      <c r="H155" s="757"/>
      <c r="I155" s="757"/>
      <c r="J155" s="757"/>
      <c r="K155" s="758"/>
      <c r="L155" s="758"/>
      <c r="M155" s="758"/>
      <c r="N155" s="758"/>
      <c r="O155" s="758"/>
      <c r="P155" s="758"/>
      <c r="Q155" s="758"/>
      <c r="R155" s="758"/>
      <c r="S155" s="758"/>
      <c r="T155" s="758"/>
      <c r="U155" s="758"/>
      <c r="V155" s="758"/>
      <c r="W155" s="758"/>
      <c r="X155" s="758"/>
      <c r="Y155" s="758"/>
      <c r="Z155" s="758"/>
      <c r="AA155" s="758"/>
      <c r="AB155" s="758"/>
      <c r="AC155" s="758"/>
      <c r="AD155" s="758"/>
      <c r="AE155" s="758"/>
      <c r="AF155" s="758"/>
      <c r="AG155" s="758"/>
      <c r="AH155" s="758"/>
      <c r="AI155" s="758"/>
      <c r="AJ155" s="758"/>
      <c r="AK155" s="758"/>
      <c r="AL155" s="758"/>
      <c r="AM155" s="758"/>
      <c r="AN155" s="758"/>
      <c r="AO155" s="758"/>
      <c r="AP155" s="758"/>
      <c r="AQ155" s="758"/>
      <c r="AR155" s="758"/>
      <c r="AS155" s="758"/>
      <c r="AT155" s="758"/>
      <c r="AU155" s="758"/>
      <c r="AV155" s="758">
        <v>0</v>
      </c>
      <c r="AW155" s="758"/>
      <c r="AX155" s="758"/>
      <c r="AY155" s="758"/>
      <c r="AZ155" s="758"/>
      <c r="BA155" s="758"/>
      <c r="BB155" s="758"/>
      <c r="BC155" s="758"/>
      <c r="BD155" s="758"/>
      <c r="BE155" s="758"/>
      <c r="BF155" s="758"/>
      <c r="BG155" s="758">
        <f>E155</f>
        <v>0</v>
      </c>
      <c r="BH155" s="758"/>
      <c r="BI155" s="758"/>
      <c r="BJ155" s="758"/>
      <c r="BK155" s="758"/>
      <c r="BL155" s="758"/>
      <c r="BM155" s="758"/>
      <c r="BN155" s="758"/>
      <c r="BO155" s="758"/>
      <c r="BP155" s="758"/>
      <c r="BQ155" s="758"/>
      <c r="BR155" s="758"/>
      <c r="BS155" s="758"/>
      <c r="BT155" s="758"/>
      <c r="BU155" s="758"/>
      <c r="BV155" s="758"/>
      <c r="BW155" s="758"/>
      <c r="BX155" s="758"/>
      <c r="BY155" s="758"/>
      <c r="BZ155" s="758"/>
      <c r="CA155" s="758"/>
      <c r="CB155" s="758"/>
      <c r="CC155" s="758"/>
      <c r="CD155" s="758"/>
      <c r="CE155" s="758"/>
      <c r="CF155" s="758"/>
      <c r="CG155" s="758"/>
      <c r="CH155" s="758"/>
      <c r="CI155" s="758"/>
      <c r="CJ155" s="758"/>
      <c r="CK155" s="758"/>
      <c r="CL155" s="758"/>
      <c r="CM155" s="758"/>
      <c r="CN155" s="758"/>
      <c r="CO155" s="758"/>
      <c r="CP155" s="758"/>
      <c r="CQ155" s="758"/>
      <c r="CR155" s="758"/>
      <c r="CS155" s="758"/>
      <c r="CT155" s="759"/>
      <c r="CU155" s="760"/>
      <c r="CV155" s="761"/>
      <c r="CW155" s="761"/>
      <c r="CX155" s="761"/>
      <c r="CY155" s="761"/>
      <c r="CZ155" s="761"/>
      <c r="DA155" s="761"/>
      <c r="DB155" s="761"/>
      <c r="DC155" s="761"/>
      <c r="DD155" s="762">
        <f t="shared" si="11"/>
        <v>0</v>
      </c>
      <c r="DE155" s="763">
        <f>D155-E155+DD155</f>
        <v>0</v>
      </c>
      <c r="DF155" s="764"/>
      <c r="DR155" s="504"/>
    </row>
    <row r="156" spans="1:122" s="765" customFormat="1" ht="18" customHeight="1" x14ac:dyDescent="0.55000000000000004">
      <c r="A156" s="756" t="str">
        <f t="shared" si="13"/>
        <v>34</v>
      </c>
      <c r="B156" s="399">
        <v>340010</v>
      </c>
      <c r="C156" s="722" t="s">
        <v>1178</v>
      </c>
      <c r="D156" s="740">
        <v>0</v>
      </c>
      <c r="E156" s="740">
        <v>0</v>
      </c>
      <c r="F156" s="757"/>
      <c r="G156" s="757"/>
      <c r="H156" s="757"/>
      <c r="I156" s="757"/>
      <c r="J156" s="757"/>
      <c r="K156" s="758"/>
      <c r="L156" s="758"/>
      <c r="M156" s="758"/>
      <c r="N156" s="758"/>
      <c r="O156" s="758"/>
      <c r="P156" s="758"/>
      <c r="Q156" s="758"/>
      <c r="R156" s="758"/>
      <c r="S156" s="758"/>
      <c r="T156" s="758"/>
      <c r="U156" s="758"/>
      <c r="V156" s="758"/>
      <c r="W156" s="758"/>
      <c r="X156" s="758"/>
      <c r="Y156" s="758"/>
      <c r="Z156" s="758"/>
      <c r="AA156" s="758"/>
      <c r="AB156" s="758"/>
      <c r="AC156" s="758"/>
      <c r="AD156" s="758"/>
      <c r="AE156" s="758"/>
      <c r="AF156" s="758"/>
      <c r="AG156" s="758"/>
      <c r="AH156" s="758"/>
      <c r="AI156" s="758"/>
      <c r="AJ156" s="758"/>
      <c r="AK156" s="758"/>
      <c r="AL156" s="758"/>
      <c r="AM156" s="758"/>
      <c r="AN156" s="758"/>
      <c r="AO156" s="758"/>
      <c r="AP156" s="758"/>
      <c r="AQ156" s="758"/>
      <c r="AR156" s="758"/>
      <c r="AS156" s="758"/>
      <c r="AT156" s="758"/>
      <c r="AU156" s="758"/>
      <c r="AV156" s="758">
        <f>E156</f>
        <v>0</v>
      </c>
      <c r="AW156" s="758"/>
      <c r="AX156" s="758"/>
      <c r="AY156" s="758"/>
      <c r="AZ156" s="758"/>
      <c r="BA156" s="758"/>
      <c r="BB156" s="758"/>
      <c r="BC156" s="758"/>
      <c r="BD156" s="758"/>
      <c r="BE156" s="758"/>
      <c r="BF156" s="758"/>
      <c r="BG156" s="758">
        <f>Q156</f>
        <v>0</v>
      </c>
      <c r="BH156" s="758"/>
      <c r="BI156" s="758"/>
      <c r="BJ156" s="758"/>
      <c r="BK156" s="758"/>
      <c r="BL156" s="758"/>
      <c r="BM156" s="758"/>
      <c r="BN156" s="758"/>
      <c r="BO156" s="758"/>
      <c r="BP156" s="758"/>
      <c r="BQ156" s="758"/>
      <c r="BR156" s="758"/>
      <c r="BS156" s="758"/>
      <c r="BT156" s="758"/>
      <c r="BU156" s="758"/>
      <c r="BV156" s="758"/>
      <c r="BW156" s="758"/>
      <c r="BX156" s="758"/>
      <c r="BY156" s="758"/>
      <c r="BZ156" s="758"/>
      <c r="CA156" s="758"/>
      <c r="CB156" s="758"/>
      <c r="CC156" s="758"/>
      <c r="CD156" s="758"/>
      <c r="CE156" s="758"/>
      <c r="CF156" s="758"/>
      <c r="CG156" s="758"/>
      <c r="CH156" s="758"/>
      <c r="CI156" s="758"/>
      <c r="CJ156" s="758"/>
      <c r="CK156" s="758"/>
      <c r="CL156" s="758"/>
      <c r="CM156" s="758"/>
      <c r="CN156" s="758"/>
      <c r="CO156" s="758"/>
      <c r="CP156" s="758"/>
      <c r="CQ156" s="758"/>
      <c r="CR156" s="758"/>
      <c r="CS156" s="758"/>
      <c r="CT156" s="759"/>
      <c r="CU156" s="760"/>
      <c r="CV156" s="761"/>
      <c r="CW156" s="761"/>
      <c r="CX156" s="761"/>
      <c r="CY156" s="761"/>
      <c r="CZ156" s="761"/>
      <c r="DA156" s="761"/>
      <c r="DB156" s="761"/>
      <c r="DC156" s="761"/>
      <c r="DD156" s="762">
        <f t="shared" si="11"/>
        <v>0</v>
      </c>
      <c r="DE156" s="763">
        <f>D156-E156-DD156</f>
        <v>0</v>
      </c>
      <c r="DF156" s="764"/>
      <c r="DR156" s="504"/>
    </row>
    <row r="157" spans="1:122" s="765" customFormat="1" ht="18" customHeight="1" x14ac:dyDescent="0.55000000000000004">
      <c r="A157" s="756" t="str">
        <f t="shared" si="13"/>
        <v>35</v>
      </c>
      <c r="B157" s="399">
        <v>350008</v>
      </c>
      <c r="C157" s="722" t="s">
        <v>1179</v>
      </c>
      <c r="D157" s="740">
        <v>0</v>
      </c>
      <c r="E157" s="740">
        <v>0</v>
      </c>
      <c r="F157" s="757"/>
      <c r="G157" s="757"/>
      <c r="H157" s="757"/>
      <c r="I157" s="757"/>
      <c r="J157" s="757"/>
      <c r="K157" s="758"/>
      <c r="L157" s="758"/>
      <c r="M157" s="758"/>
      <c r="N157" s="758"/>
      <c r="O157" s="758"/>
      <c r="P157" s="758"/>
      <c r="Q157" s="758"/>
      <c r="R157" s="758"/>
      <c r="S157" s="758"/>
      <c r="T157" s="758"/>
      <c r="U157" s="758"/>
      <c r="V157" s="758"/>
      <c r="W157" s="758"/>
      <c r="X157" s="758"/>
      <c r="Y157" s="758"/>
      <c r="Z157" s="758"/>
      <c r="AA157" s="758"/>
      <c r="AB157" s="758"/>
      <c r="AC157" s="758"/>
      <c r="AD157" s="758"/>
      <c r="AE157" s="758"/>
      <c r="AF157" s="758"/>
      <c r="AG157" s="758"/>
      <c r="AH157" s="758"/>
      <c r="AI157" s="758"/>
      <c r="AJ157" s="758"/>
      <c r="AK157" s="758"/>
      <c r="AL157" s="758"/>
      <c r="AM157" s="758"/>
      <c r="AN157" s="758"/>
      <c r="AO157" s="758"/>
      <c r="AP157" s="758"/>
      <c r="AQ157" s="758"/>
      <c r="AR157" s="758"/>
      <c r="AS157" s="758"/>
      <c r="AT157" s="758"/>
      <c r="AU157" s="758"/>
      <c r="AV157" s="758"/>
      <c r="AW157" s="758"/>
      <c r="AX157" s="758"/>
      <c r="AY157" s="758"/>
      <c r="AZ157" s="758"/>
      <c r="BA157" s="758"/>
      <c r="BB157" s="758"/>
      <c r="BC157" s="758"/>
      <c r="BD157" s="758"/>
      <c r="BE157" s="758"/>
      <c r="BF157" s="758"/>
      <c r="BG157" s="758"/>
      <c r="BH157" s="758">
        <f>+E157</f>
        <v>0</v>
      </c>
      <c r="BI157" s="758"/>
      <c r="BJ157" s="758"/>
      <c r="BK157" s="758"/>
      <c r="BL157" s="758"/>
      <c r="BM157" s="758"/>
      <c r="BN157" s="758"/>
      <c r="BO157" s="758"/>
      <c r="BP157" s="758"/>
      <c r="BQ157" s="758"/>
      <c r="BR157" s="758"/>
      <c r="BS157" s="758"/>
      <c r="BT157" s="758"/>
      <c r="BU157" s="758"/>
      <c r="BV157" s="758"/>
      <c r="BW157" s="758"/>
      <c r="BX157" s="758"/>
      <c r="BY157" s="758"/>
      <c r="BZ157" s="758"/>
      <c r="CA157" s="758"/>
      <c r="CB157" s="758"/>
      <c r="CC157" s="758"/>
      <c r="CD157" s="758"/>
      <c r="CE157" s="758"/>
      <c r="CF157" s="758"/>
      <c r="CG157" s="758"/>
      <c r="CH157" s="758"/>
      <c r="CI157" s="758"/>
      <c r="CJ157" s="758"/>
      <c r="CK157" s="758"/>
      <c r="CL157" s="758"/>
      <c r="CM157" s="758"/>
      <c r="CN157" s="758"/>
      <c r="CO157" s="758"/>
      <c r="CP157" s="758"/>
      <c r="CQ157" s="758"/>
      <c r="CR157" s="758"/>
      <c r="CS157" s="758"/>
      <c r="CT157" s="759"/>
      <c r="CU157" s="760"/>
      <c r="CV157" s="761"/>
      <c r="CW157" s="761"/>
      <c r="CX157" s="761"/>
      <c r="CY157" s="761"/>
      <c r="CZ157" s="761"/>
      <c r="DA157" s="761"/>
      <c r="DB157" s="761"/>
      <c r="DC157" s="761"/>
      <c r="DD157" s="762">
        <f t="shared" si="11"/>
        <v>0</v>
      </c>
      <c r="DE157" s="763">
        <f>E157-D157-DD157</f>
        <v>0</v>
      </c>
      <c r="DF157" s="764"/>
      <c r="DR157" s="504"/>
    </row>
    <row r="158" spans="1:122" s="765" customFormat="1" ht="18" customHeight="1" x14ac:dyDescent="0.55000000000000004">
      <c r="A158" s="756" t="str">
        <f t="shared" si="13"/>
        <v>35</v>
      </c>
      <c r="B158" s="399">
        <v>350009</v>
      </c>
      <c r="C158" s="722" t="s">
        <v>1180</v>
      </c>
      <c r="D158" s="740">
        <v>0</v>
      </c>
      <c r="E158" s="740">
        <v>0</v>
      </c>
      <c r="F158" s="757"/>
      <c r="G158" s="757"/>
      <c r="H158" s="757"/>
      <c r="I158" s="757"/>
      <c r="J158" s="757"/>
      <c r="K158" s="758"/>
      <c r="L158" s="758"/>
      <c r="M158" s="758"/>
      <c r="N158" s="758"/>
      <c r="O158" s="758"/>
      <c r="P158" s="758"/>
      <c r="Q158" s="758"/>
      <c r="R158" s="758"/>
      <c r="S158" s="758"/>
      <c r="T158" s="758"/>
      <c r="U158" s="758"/>
      <c r="V158" s="758"/>
      <c r="W158" s="758"/>
      <c r="X158" s="758"/>
      <c r="Y158" s="758"/>
      <c r="Z158" s="758"/>
      <c r="AA158" s="758"/>
      <c r="AB158" s="758"/>
      <c r="AC158" s="758"/>
      <c r="AD158" s="758"/>
      <c r="AE158" s="758"/>
      <c r="AF158" s="758"/>
      <c r="AG158" s="758"/>
      <c r="AH158" s="758"/>
      <c r="AI158" s="758"/>
      <c r="AJ158" s="758"/>
      <c r="AK158" s="758"/>
      <c r="AL158" s="758"/>
      <c r="AM158" s="758"/>
      <c r="AN158" s="758"/>
      <c r="AO158" s="758"/>
      <c r="AP158" s="758"/>
      <c r="AQ158" s="758"/>
      <c r="AR158" s="758"/>
      <c r="AS158" s="758"/>
      <c r="AT158" s="758"/>
      <c r="AU158" s="758"/>
      <c r="AV158" s="758"/>
      <c r="AW158" s="758"/>
      <c r="AX158" s="758"/>
      <c r="AY158" s="758"/>
      <c r="AZ158" s="758"/>
      <c r="BA158" s="758"/>
      <c r="BB158" s="758"/>
      <c r="BC158" s="758"/>
      <c r="BD158" s="758"/>
      <c r="BE158" s="758"/>
      <c r="BF158" s="758"/>
      <c r="BG158" s="758"/>
      <c r="BH158" s="758">
        <f>E158-D158</f>
        <v>0</v>
      </c>
      <c r="BI158" s="758"/>
      <c r="BJ158" s="758"/>
      <c r="BK158" s="758"/>
      <c r="BL158" s="758"/>
      <c r="BM158" s="758"/>
      <c r="BN158" s="758"/>
      <c r="BO158" s="758"/>
      <c r="BP158" s="758"/>
      <c r="BQ158" s="758"/>
      <c r="BR158" s="758"/>
      <c r="BS158" s="758"/>
      <c r="BT158" s="758"/>
      <c r="BU158" s="758"/>
      <c r="BV158" s="758"/>
      <c r="BW158" s="758"/>
      <c r="BX158" s="758"/>
      <c r="BY158" s="758"/>
      <c r="BZ158" s="758"/>
      <c r="CA158" s="758"/>
      <c r="CB158" s="758"/>
      <c r="CC158" s="758"/>
      <c r="CD158" s="758"/>
      <c r="CE158" s="758"/>
      <c r="CF158" s="758"/>
      <c r="CG158" s="758"/>
      <c r="CH158" s="758"/>
      <c r="CI158" s="758"/>
      <c r="CJ158" s="758"/>
      <c r="CK158" s="758"/>
      <c r="CL158" s="758"/>
      <c r="CM158" s="758"/>
      <c r="CN158" s="758"/>
      <c r="CO158" s="758"/>
      <c r="CP158" s="758"/>
      <c r="CQ158" s="758"/>
      <c r="CR158" s="758"/>
      <c r="CS158" s="758"/>
      <c r="CT158" s="759"/>
      <c r="CU158" s="760"/>
      <c r="CV158" s="761"/>
      <c r="CW158" s="761"/>
      <c r="CX158" s="761"/>
      <c r="CY158" s="761"/>
      <c r="CZ158" s="761"/>
      <c r="DA158" s="761"/>
      <c r="DB158" s="761"/>
      <c r="DC158" s="761"/>
      <c r="DD158" s="762">
        <f t="shared" si="11"/>
        <v>0</v>
      </c>
      <c r="DE158" s="763">
        <f t="shared" ref="DE158:DE163" si="14">D158-E158+DD158</f>
        <v>0</v>
      </c>
      <c r="DF158" s="764"/>
      <c r="DR158" s="504"/>
    </row>
    <row r="159" spans="1:122" s="765" customFormat="1" ht="18" customHeight="1" x14ac:dyDescent="0.55000000000000004">
      <c r="A159" s="756" t="str">
        <f>LEFT(B159,2)</f>
        <v>35</v>
      </c>
      <c r="B159" s="399">
        <v>350010</v>
      </c>
      <c r="C159" s="722" t="s">
        <v>1181</v>
      </c>
      <c r="D159" s="740">
        <v>0</v>
      </c>
      <c r="E159" s="740">
        <v>0</v>
      </c>
      <c r="F159" s="757"/>
      <c r="G159" s="757"/>
      <c r="H159" s="757"/>
      <c r="I159" s="757"/>
      <c r="J159" s="757"/>
      <c r="K159" s="758"/>
      <c r="L159" s="758"/>
      <c r="M159" s="758"/>
      <c r="N159" s="758"/>
      <c r="O159" s="758"/>
      <c r="P159" s="758"/>
      <c r="Q159" s="758"/>
      <c r="R159" s="758"/>
      <c r="S159" s="758"/>
      <c r="T159" s="758"/>
      <c r="U159" s="758"/>
      <c r="V159" s="758"/>
      <c r="W159" s="758"/>
      <c r="X159" s="758"/>
      <c r="Y159" s="758"/>
      <c r="Z159" s="758"/>
      <c r="AA159" s="758"/>
      <c r="AB159" s="758"/>
      <c r="AC159" s="758"/>
      <c r="AD159" s="758"/>
      <c r="AE159" s="758"/>
      <c r="AF159" s="758"/>
      <c r="AG159" s="758"/>
      <c r="AH159" s="758"/>
      <c r="AI159" s="758"/>
      <c r="AJ159" s="758"/>
      <c r="AK159" s="758"/>
      <c r="AL159" s="758"/>
      <c r="AM159" s="758"/>
      <c r="AN159" s="758"/>
      <c r="AO159" s="758"/>
      <c r="AP159" s="758"/>
      <c r="AQ159" s="758"/>
      <c r="AR159" s="758"/>
      <c r="AS159" s="758"/>
      <c r="AT159" s="758"/>
      <c r="AU159" s="758"/>
      <c r="AV159" s="758"/>
      <c r="AW159" s="758"/>
      <c r="AX159" s="758"/>
      <c r="AY159" s="758"/>
      <c r="AZ159" s="758"/>
      <c r="BA159" s="758"/>
      <c r="BB159" s="758"/>
      <c r="BC159" s="758"/>
      <c r="BD159" s="758"/>
      <c r="BE159" s="758"/>
      <c r="BF159" s="758"/>
      <c r="BG159" s="758"/>
      <c r="BH159" s="758">
        <f>E159-D159</f>
        <v>0</v>
      </c>
      <c r="BI159" s="758"/>
      <c r="BJ159" s="758"/>
      <c r="BK159" s="758"/>
      <c r="BL159" s="758"/>
      <c r="BM159" s="758"/>
      <c r="BN159" s="758"/>
      <c r="BO159" s="758"/>
      <c r="BP159" s="758"/>
      <c r="BQ159" s="758"/>
      <c r="BR159" s="758"/>
      <c r="BS159" s="758"/>
      <c r="BT159" s="758"/>
      <c r="BU159" s="758"/>
      <c r="BV159" s="758"/>
      <c r="BW159" s="758"/>
      <c r="BX159" s="758"/>
      <c r="BY159" s="758"/>
      <c r="BZ159" s="758"/>
      <c r="CA159" s="758"/>
      <c r="CB159" s="758"/>
      <c r="CC159" s="758"/>
      <c r="CD159" s="758"/>
      <c r="CE159" s="758"/>
      <c r="CF159" s="758"/>
      <c r="CG159" s="758"/>
      <c r="CH159" s="758"/>
      <c r="CI159" s="758"/>
      <c r="CJ159" s="758"/>
      <c r="CK159" s="758"/>
      <c r="CL159" s="758"/>
      <c r="CM159" s="758"/>
      <c r="CN159" s="758"/>
      <c r="CO159" s="758"/>
      <c r="CP159" s="758"/>
      <c r="CQ159" s="758"/>
      <c r="CR159" s="758"/>
      <c r="CS159" s="758"/>
      <c r="CT159" s="759"/>
      <c r="CU159" s="760"/>
      <c r="CV159" s="761"/>
      <c r="CW159" s="761"/>
      <c r="CX159" s="761"/>
      <c r="CY159" s="761"/>
      <c r="CZ159" s="761"/>
      <c r="DA159" s="761"/>
      <c r="DB159" s="761"/>
      <c r="DC159" s="761"/>
      <c r="DD159" s="762">
        <f t="shared" si="11"/>
        <v>0</v>
      </c>
      <c r="DE159" s="763">
        <f t="shared" si="14"/>
        <v>0</v>
      </c>
      <c r="DF159" s="764"/>
      <c r="DR159" s="504"/>
    </row>
    <row r="160" spans="1:122" s="765" customFormat="1" ht="18" customHeight="1" x14ac:dyDescent="0.55000000000000004">
      <c r="A160" s="756" t="str">
        <f>LEFT(B160,2)</f>
        <v>35</v>
      </c>
      <c r="B160" s="399">
        <v>350011</v>
      </c>
      <c r="C160" s="722" t="s">
        <v>937</v>
      </c>
      <c r="D160" s="740">
        <v>0</v>
      </c>
      <c r="E160" s="740">
        <v>0</v>
      </c>
      <c r="F160" s="757"/>
      <c r="G160" s="757"/>
      <c r="H160" s="757"/>
      <c r="I160" s="757"/>
      <c r="J160" s="757"/>
      <c r="K160" s="758"/>
      <c r="L160" s="758"/>
      <c r="M160" s="758"/>
      <c r="N160" s="758"/>
      <c r="O160" s="758"/>
      <c r="P160" s="758"/>
      <c r="Q160" s="758"/>
      <c r="R160" s="758"/>
      <c r="S160" s="758"/>
      <c r="T160" s="758"/>
      <c r="U160" s="758"/>
      <c r="V160" s="758"/>
      <c r="W160" s="758"/>
      <c r="X160" s="758"/>
      <c r="Y160" s="758"/>
      <c r="Z160" s="758"/>
      <c r="AA160" s="758"/>
      <c r="AB160" s="758"/>
      <c r="AC160" s="758"/>
      <c r="AD160" s="758"/>
      <c r="AE160" s="758"/>
      <c r="AF160" s="758"/>
      <c r="AG160" s="758"/>
      <c r="AH160" s="758"/>
      <c r="AI160" s="758"/>
      <c r="AJ160" s="758"/>
      <c r="AK160" s="758"/>
      <c r="AL160" s="758"/>
      <c r="AM160" s="758"/>
      <c r="AN160" s="758"/>
      <c r="AO160" s="758"/>
      <c r="AP160" s="758"/>
      <c r="AQ160" s="758"/>
      <c r="AR160" s="758"/>
      <c r="AS160" s="758"/>
      <c r="AT160" s="758"/>
      <c r="AU160" s="758"/>
      <c r="AV160" s="758"/>
      <c r="AW160" s="758"/>
      <c r="AX160" s="758"/>
      <c r="AY160" s="758"/>
      <c r="AZ160" s="758"/>
      <c r="BA160" s="758"/>
      <c r="BB160" s="758"/>
      <c r="BC160" s="758"/>
      <c r="BD160" s="758"/>
      <c r="BE160" s="758"/>
      <c r="BF160" s="758"/>
      <c r="BG160" s="758"/>
      <c r="BH160" s="758">
        <f>E160-D160</f>
        <v>0</v>
      </c>
      <c r="BI160" s="758"/>
      <c r="BJ160" s="758"/>
      <c r="BK160" s="758"/>
      <c r="BL160" s="758"/>
      <c r="BM160" s="758"/>
      <c r="BN160" s="758"/>
      <c r="BO160" s="758"/>
      <c r="BP160" s="758"/>
      <c r="BQ160" s="758"/>
      <c r="BR160" s="758"/>
      <c r="BS160" s="758"/>
      <c r="BT160" s="758"/>
      <c r="BU160" s="758"/>
      <c r="BV160" s="758"/>
      <c r="BW160" s="758"/>
      <c r="BX160" s="758"/>
      <c r="BY160" s="758"/>
      <c r="BZ160" s="758"/>
      <c r="CA160" s="758"/>
      <c r="CB160" s="758"/>
      <c r="CC160" s="758"/>
      <c r="CD160" s="758"/>
      <c r="CE160" s="758"/>
      <c r="CF160" s="758"/>
      <c r="CG160" s="758"/>
      <c r="CH160" s="758"/>
      <c r="CI160" s="758"/>
      <c r="CJ160" s="758"/>
      <c r="CK160" s="758"/>
      <c r="CL160" s="758"/>
      <c r="CM160" s="758"/>
      <c r="CN160" s="758"/>
      <c r="CO160" s="758"/>
      <c r="CP160" s="758"/>
      <c r="CQ160" s="758"/>
      <c r="CR160" s="758"/>
      <c r="CS160" s="758"/>
      <c r="CT160" s="759"/>
      <c r="CU160" s="760"/>
      <c r="CV160" s="761"/>
      <c r="CW160" s="761"/>
      <c r="CX160" s="761"/>
      <c r="CY160" s="761"/>
      <c r="CZ160" s="761"/>
      <c r="DA160" s="761"/>
      <c r="DB160" s="761"/>
      <c r="DC160" s="761"/>
      <c r="DD160" s="762">
        <f t="shared" si="11"/>
        <v>0</v>
      </c>
      <c r="DE160" s="763">
        <f t="shared" si="14"/>
        <v>0</v>
      </c>
      <c r="DF160" s="764"/>
      <c r="DR160" s="504"/>
    </row>
    <row r="161" spans="1:122" ht="18" customHeight="1" x14ac:dyDescent="0.55000000000000004">
      <c r="A161" s="399" t="str">
        <f>LEFT(B161,2)</f>
        <v>35</v>
      </c>
      <c r="B161" s="399">
        <v>350013</v>
      </c>
      <c r="C161" s="722" t="s">
        <v>939</v>
      </c>
      <c r="D161" s="740">
        <v>0</v>
      </c>
      <c r="E161" s="740">
        <v>0</v>
      </c>
      <c r="F161" s="734"/>
      <c r="G161" s="734"/>
      <c r="H161" s="734"/>
      <c r="I161" s="734"/>
      <c r="J161" s="734"/>
      <c r="K161" s="735"/>
      <c r="L161" s="735"/>
      <c r="M161" s="735"/>
      <c r="N161" s="735"/>
      <c r="O161" s="735"/>
      <c r="P161" s="735"/>
      <c r="Q161" s="735"/>
      <c r="R161" s="735"/>
      <c r="S161" s="735"/>
      <c r="T161" s="735"/>
      <c r="U161" s="735"/>
      <c r="V161" s="735"/>
      <c r="W161" s="735"/>
      <c r="X161" s="735"/>
      <c r="Y161" s="735"/>
      <c r="Z161" s="735"/>
      <c r="AA161" s="735"/>
      <c r="AB161" s="735"/>
      <c r="AC161" s="735"/>
      <c r="AD161" s="735"/>
      <c r="AE161" s="735"/>
      <c r="AF161" s="735"/>
      <c r="AG161" s="735"/>
      <c r="AH161" s="735"/>
      <c r="AI161" s="735"/>
      <c r="AJ161" s="735"/>
      <c r="AK161" s="735"/>
      <c r="AL161" s="735"/>
      <c r="AM161" s="735"/>
      <c r="AN161" s="735"/>
      <c r="AO161" s="735"/>
      <c r="AP161" s="735"/>
      <c r="AQ161" s="735"/>
      <c r="AR161" s="735"/>
      <c r="AS161" s="735"/>
      <c r="AT161" s="735"/>
      <c r="AU161" s="735"/>
      <c r="AV161" s="735"/>
      <c r="AW161" s="735"/>
      <c r="AX161" s="735"/>
      <c r="AY161" s="735"/>
      <c r="AZ161" s="735"/>
      <c r="BA161" s="735"/>
      <c r="BB161" s="735"/>
      <c r="BC161" s="735"/>
      <c r="BD161" s="735"/>
      <c r="BE161" s="735"/>
      <c r="BF161" s="735"/>
      <c r="BG161" s="735"/>
      <c r="BH161" s="735">
        <f>E161-D161</f>
        <v>0</v>
      </c>
      <c r="BI161" s="735"/>
      <c r="BJ161" s="735"/>
      <c r="BK161" s="735"/>
      <c r="BL161" s="735"/>
      <c r="BM161" s="735"/>
      <c r="BN161" s="735"/>
      <c r="BO161" s="735"/>
      <c r="BP161" s="735"/>
      <c r="BQ161" s="735"/>
      <c r="BR161" s="735"/>
      <c r="BS161" s="735"/>
      <c r="BT161" s="735"/>
      <c r="BU161" s="735"/>
      <c r="BV161" s="735"/>
      <c r="BW161" s="735"/>
      <c r="BX161" s="735"/>
      <c r="BY161" s="735"/>
      <c r="BZ161" s="735"/>
      <c r="CA161" s="735"/>
      <c r="CB161" s="735"/>
      <c r="CC161" s="735"/>
      <c r="CD161" s="735"/>
      <c r="CE161" s="735"/>
      <c r="CF161" s="735"/>
      <c r="CG161" s="735"/>
      <c r="CH161" s="735"/>
      <c r="CI161" s="735"/>
      <c r="CJ161" s="735"/>
      <c r="CK161" s="735"/>
      <c r="CL161" s="735"/>
      <c r="CM161" s="735"/>
      <c r="CN161" s="735"/>
      <c r="CO161" s="735"/>
      <c r="CP161" s="735"/>
      <c r="CQ161" s="735"/>
      <c r="CR161" s="735"/>
      <c r="CS161" s="735"/>
      <c r="CT161" s="736"/>
      <c r="CU161" s="737"/>
      <c r="CV161" s="738"/>
      <c r="CW161" s="738"/>
      <c r="CX161" s="738"/>
      <c r="CY161" s="738"/>
      <c r="CZ161" s="738"/>
      <c r="DA161" s="738"/>
      <c r="DB161" s="738"/>
      <c r="DC161" s="738"/>
      <c r="DD161" s="729">
        <f t="shared" si="11"/>
        <v>0</v>
      </c>
      <c r="DE161" s="730">
        <f t="shared" si="14"/>
        <v>0</v>
      </c>
      <c r="DF161" s="731"/>
      <c r="DR161" s="504"/>
    </row>
    <row r="162" spans="1:122" ht="18" customHeight="1" x14ac:dyDescent="0.55000000000000004">
      <c r="A162" s="399">
        <v>35</v>
      </c>
      <c r="B162" s="766">
        <v>350014</v>
      </c>
      <c r="C162" s="733" t="s">
        <v>940</v>
      </c>
      <c r="D162" s="723">
        <v>0</v>
      </c>
      <c r="E162" s="723">
        <v>219003651816</v>
      </c>
      <c r="F162" s="734"/>
      <c r="G162" s="734"/>
      <c r="H162" s="734"/>
      <c r="I162" s="734"/>
      <c r="J162" s="734"/>
      <c r="K162" s="735"/>
      <c r="L162" s="735"/>
      <c r="M162" s="735"/>
      <c r="N162" s="735"/>
      <c r="O162" s="735"/>
      <c r="P162" s="735"/>
      <c r="Q162" s="735"/>
      <c r="R162" s="735"/>
      <c r="S162" s="735"/>
      <c r="T162" s="735"/>
      <c r="U162" s="735"/>
      <c r="V162" s="735"/>
      <c r="W162" s="735"/>
      <c r="X162" s="735"/>
      <c r="Y162" s="735"/>
      <c r="Z162" s="735"/>
      <c r="AA162" s="735"/>
      <c r="AB162" s="735"/>
      <c r="AC162" s="735"/>
      <c r="AD162" s="735"/>
      <c r="AE162" s="735"/>
      <c r="AF162" s="735"/>
      <c r="AG162" s="735"/>
      <c r="AH162" s="735"/>
      <c r="AI162" s="735"/>
      <c r="AJ162" s="735"/>
      <c r="AK162" s="735"/>
      <c r="AL162" s="735"/>
      <c r="AM162" s="735"/>
      <c r="AN162" s="735"/>
      <c r="AO162" s="735"/>
      <c r="AP162" s="735"/>
      <c r="AQ162" s="735"/>
      <c r="AR162" s="735"/>
      <c r="AS162" s="735"/>
      <c r="AT162" s="735"/>
      <c r="AU162" s="735"/>
      <c r="AV162" s="735"/>
      <c r="AW162" s="735"/>
      <c r="AX162" s="735"/>
      <c r="AY162" s="735"/>
      <c r="AZ162" s="735"/>
      <c r="BA162" s="735"/>
      <c r="BB162" s="735"/>
      <c r="BC162" s="735"/>
      <c r="BD162" s="735"/>
      <c r="BE162" s="735"/>
      <c r="BF162" s="735"/>
      <c r="BG162" s="735"/>
      <c r="BH162" s="735">
        <f>E162</f>
        <v>219003651816</v>
      </c>
      <c r="BI162" s="735"/>
      <c r="BJ162" s="735"/>
      <c r="BK162" s="735"/>
      <c r="BL162" s="735"/>
      <c r="BM162" s="735"/>
      <c r="BN162" s="735"/>
      <c r="BO162" s="735"/>
      <c r="BP162" s="735"/>
      <c r="BQ162" s="735"/>
      <c r="BR162" s="735"/>
      <c r="BS162" s="735"/>
      <c r="BT162" s="735"/>
      <c r="BU162" s="735"/>
      <c r="BV162" s="735"/>
      <c r="BW162" s="735"/>
      <c r="BX162" s="735"/>
      <c r="BY162" s="735"/>
      <c r="BZ162" s="735"/>
      <c r="CA162" s="735"/>
      <c r="CB162" s="735"/>
      <c r="CC162" s="735"/>
      <c r="CD162" s="735"/>
      <c r="CE162" s="735"/>
      <c r="CF162" s="735"/>
      <c r="CG162" s="735"/>
      <c r="CH162" s="735"/>
      <c r="CI162" s="735"/>
      <c r="CJ162" s="735"/>
      <c r="CK162" s="735"/>
      <c r="CL162" s="735"/>
      <c r="CM162" s="735"/>
      <c r="CN162" s="735"/>
      <c r="CO162" s="735"/>
      <c r="CP162" s="735"/>
      <c r="CQ162" s="735"/>
      <c r="CR162" s="735"/>
      <c r="CS162" s="735"/>
      <c r="CT162" s="736"/>
      <c r="CU162" s="737"/>
      <c r="CV162" s="738"/>
      <c r="CW162" s="738"/>
      <c r="CX162" s="738"/>
      <c r="CY162" s="738"/>
      <c r="CZ162" s="738"/>
      <c r="DA162" s="738"/>
      <c r="DB162" s="738"/>
      <c r="DC162" s="738"/>
      <c r="DD162" s="729">
        <f t="shared" si="11"/>
        <v>219003651816</v>
      </c>
      <c r="DE162" s="730">
        <f t="shared" si="14"/>
        <v>0</v>
      </c>
      <c r="DF162" s="731"/>
      <c r="DR162" s="504"/>
    </row>
    <row r="163" spans="1:122" x14ac:dyDescent="0.55000000000000004">
      <c r="A163" s="399" t="str">
        <f t="shared" si="13"/>
        <v>36</v>
      </c>
      <c r="B163" s="399">
        <v>360001</v>
      </c>
      <c r="C163" s="722" t="s">
        <v>39</v>
      </c>
      <c r="D163" s="723">
        <v>0</v>
      </c>
      <c r="E163" s="723">
        <v>599999796124</v>
      </c>
      <c r="F163" s="752"/>
      <c r="G163" s="752"/>
      <c r="H163" s="752"/>
      <c r="I163" s="752"/>
      <c r="J163" s="752"/>
      <c r="K163" s="735"/>
      <c r="L163" s="735"/>
      <c r="M163" s="735"/>
      <c r="N163" s="735"/>
      <c r="O163" s="735"/>
      <c r="P163" s="735"/>
      <c r="Q163" s="735"/>
      <c r="R163" s="735"/>
      <c r="S163" s="735"/>
      <c r="T163" s="735"/>
      <c r="U163" s="735"/>
      <c r="V163" s="735"/>
      <c r="W163" s="735"/>
      <c r="X163" s="735"/>
      <c r="Y163" s="735"/>
      <c r="Z163" s="735"/>
      <c r="AA163" s="735"/>
      <c r="AB163" s="735"/>
      <c r="AC163" s="735"/>
      <c r="AD163" s="735"/>
      <c r="AE163" s="735"/>
      <c r="AF163" s="735"/>
      <c r="AG163" s="735"/>
      <c r="AH163" s="735"/>
      <c r="AI163" s="735"/>
      <c r="AJ163" s="735"/>
      <c r="AK163" s="735"/>
      <c r="AL163" s="735"/>
      <c r="AM163" s="735"/>
      <c r="AN163" s="735"/>
      <c r="AO163" s="735"/>
      <c r="AP163" s="735"/>
      <c r="AQ163" s="735"/>
      <c r="AR163" s="735"/>
      <c r="AS163" s="735"/>
      <c r="AT163" s="735"/>
      <c r="AU163" s="735"/>
      <c r="AV163" s="735"/>
      <c r="AW163" s="735"/>
      <c r="AX163" s="735"/>
      <c r="AY163" s="735"/>
      <c r="AZ163" s="735"/>
      <c r="BA163" s="735"/>
      <c r="BB163" s="735"/>
      <c r="BC163" s="735"/>
      <c r="BD163" s="735"/>
      <c r="BE163" s="735"/>
      <c r="BF163" s="735"/>
      <c r="BG163" s="735"/>
      <c r="BH163" s="735"/>
      <c r="BI163" s="735">
        <f>+E163</f>
        <v>599999796124</v>
      </c>
      <c r="BJ163" s="735"/>
      <c r="BK163" s="735"/>
      <c r="BL163" s="735"/>
      <c r="BM163" s="735"/>
      <c r="BN163" s="735"/>
      <c r="BO163" s="735"/>
      <c r="BP163" s="735"/>
      <c r="BQ163" s="735"/>
      <c r="BR163" s="735"/>
      <c r="BS163" s="735"/>
      <c r="BT163" s="735"/>
      <c r="BU163" s="735"/>
      <c r="BV163" s="735"/>
      <c r="BW163" s="735"/>
      <c r="BX163" s="735"/>
      <c r="BY163" s="735"/>
      <c r="BZ163" s="735"/>
      <c r="CA163" s="735"/>
      <c r="CB163" s="735"/>
      <c r="CC163" s="735"/>
      <c r="CD163" s="735"/>
      <c r="CE163" s="735"/>
      <c r="CF163" s="735"/>
      <c r="CG163" s="735"/>
      <c r="CH163" s="735"/>
      <c r="CI163" s="735"/>
      <c r="CJ163" s="735"/>
      <c r="CK163" s="735"/>
      <c r="CL163" s="735"/>
      <c r="CM163" s="735"/>
      <c r="CN163" s="735"/>
      <c r="CO163" s="735"/>
      <c r="CP163" s="735"/>
      <c r="CQ163" s="735"/>
      <c r="CR163" s="735"/>
      <c r="CS163" s="735"/>
      <c r="CT163" s="736"/>
      <c r="CU163" s="737"/>
      <c r="CV163" s="738"/>
      <c r="CW163" s="738"/>
      <c r="CX163" s="738"/>
      <c r="CY163" s="738"/>
      <c r="CZ163" s="738"/>
      <c r="DA163" s="738"/>
      <c r="DB163" s="738"/>
      <c r="DC163" s="738"/>
      <c r="DD163" s="767">
        <f t="shared" si="11"/>
        <v>599999796124</v>
      </c>
      <c r="DE163" s="730">
        <f t="shared" si="14"/>
        <v>0</v>
      </c>
      <c r="DF163" s="731"/>
      <c r="DR163" s="504"/>
    </row>
    <row r="164" spans="1:122" ht="18" customHeight="1" x14ac:dyDescent="0.55000000000000004">
      <c r="A164" s="399" t="str">
        <f t="shared" si="13"/>
        <v>38</v>
      </c>
      <c r="B164" s="399">
        <v>380001</v>
      </c>
      <c r="C164" s="722" t="s">
        <v>941</v>
      </c>
      <c r="D164" s="723">
        <v>0</v>
      </c>
      <c r="E164" s="723">
        <v>3812821934976</v>
      </c>
      <c r="F164" s="734"/>
      <c r="G164" s="734"/>
      <c r="H164" s="734"/>
      <c r="I164" s="734"/>
      <c r="J164" s="734"/>
      <c r="K164" s="735"/>
      <c r="L164" s="735"/>
      <c r="M164" s="735"/>
      <c r="N164" s="735"/>
      <c r="O164" s="735"/>
      <c r="P164" s="735"/>
      <c r="Q164" s="735"/>
      <c r="R164" s="735"/>
      <c r="S164" s="735"/>
      <c r="T164" s="735"/>
      <c r="U164" s="735"/>
      <c r="V164" s="735"/>
      <c r="W164" s="735"/>
      <c r="X164" s="735"/>
      <c r="Y164" s="735"/>
      <c r="Z164" s="735"/>
      <c r="AA164" s="735"/>
      <c r="AB164" s="735"/>
      <c r="AC164" s="735"/>
      <c r="AD164" s="735"/>
      <c r="AE164" s="735"/>
      <c r="AF164" s="735"/>
      <c r="AG164" s="735"/>
      <c r="AH164" s="735"/>
      <c r="AI164" s="735"/>
      <c r="AJ164" s="735"/>
      <c r="AK164" s="735"/>
      <c r="AL164" s="735"/>
      <c r="AM164" s="735"/>
      <c r="AN164" s="735"/>
      <c r="AO164" s="735"/>
      <c r="AP164" s="735"/>
      <c r="AQ164" s="735"/>
      <c r="AR164" s="735"/>
      <c r="AS164" s="735"/>
      <c r="AT164" s="735"/>
      <c r="AU164" s="735"/>
      <c r="AV164" s="735"/>
      <c r="AW164" s="735"/>
      <c r="AX164" s="735"/>
      <c r="AY164" s="735"/>
      <c r="AZ164" s="735"/>
      <c r="BA164" s="735"/>
      <c r="BB164" s="735"/>
      <c r="BC164" s="735"/>
      <c r="BD164" s="735"/>
      <c r="BE164" s="735"/>
      <c r="BF164" s="735"/>
      <c r="BG164" s="735"/>
      <c r="BH164" s="735"/>
      <c r="BI164" s="735"/>
      <c r="BJ164" s="735">
        <f>E164</f>
        <v>3812821934976</v>
      </c>
      <c r="BK164" s="735">
        <v>0</v>
      </c>
      <c r="BL164" s="735">
        <v>0</v>
      </c>
      <c r="BM164" s="735"/>
      <c r="BN164" s="735"/>
      <c r="BO164" s="735"/>
      <c r="BP164" s="735"/>
      <c r="BQ164" s="735"/>
      <c r="BR164" s="735"/>
      <c r="BS164" s="735"/>
      <c r="BT164" s="735"/>
      <c r="BU164" s="735"/>
      <c r="BV164" s="735"/>
      <c r="BW164" s="735"/>
      <c r="BX164" s="735"/>
      <c r="BY164" s="735"/>
      <c r="BZ164" s="735"/>
      <c r="CA164" s="735"/>
      <c r="CB164" s="735"/>
      <c r="CC164" s="735"/>
      <c r="CD164" s="735"/>
      <c r="CE164" s="735"/>
      <c r="CF164" s="735"/>
      <c r="CG164" s="735"/>
      <c r="CH164" s="735"/>
      <c r="CI164" s="735"/>
      <c r="CJ164" s="735"/>
      <c r="CK164" s="735"/>
      <c r="CL164" s="735"/>
      <c r="CM164" s="735"/>
      <c r="CN164" s="735"/>
      <c r="CO164" s="735"/>
      <c r="CP164" s="735"/>
      <c r="CQ164" s="735"/>
      <c r="CR164" s="735"/>
      <c r="CS164" s="735"/>
      <c r="CT164" s="736"/>
      <c r="CU164" s="737"/>
      <c r="CV164" s="738"/>
      <c r="CW164" s="738"/>
      <c r="CX164" s="738"/>
      <c r="CY164" s="738"/>
      <c r="CZ164" s="738"/>
      <c r="DA164" s="738"/>
      <c r="DB164" s="738"/>
      <c r="DC164" s="738"/>
      <c r="DD164" s="729">
        <f t="shared" si="11"/>
        <v>3812821934976</v>
      </c>
      <c r="DE164" s="730">
        <f>E164-D164-DD164</f>
        <v>0</v>
      </c>
      <c r="DF164" s="731"/>
      <c r="DR164" s="504"/>
    </row>
    <row r="165" spans="1:122" ht="18" customHeight="1" x14ac:dyDescent="0.55000000000000004">
      <c r="A165" s="399" t="str">
        <f t="shared" si="13"/>
        <v>42</v>
      </c>
      <c r="B165" s="399">
        <v>420001</v>
      </c>
      <c r="C165" s="722" t="s">
        <v>696</v>
      </c>
      <c r="D165" s="723">
        <v>0</v>
      </c>
      <c r="E165" s="723">
        <v>199649685724</v>
      </c>
      <c r="F165" s="734"/>
      <c r="G165" s="734"/>
      <c r="H165" s="734"/>
      <c r="I165" s="734"/>
      <c r="J165" s="734"/>
      <c r="K165" s="735"/>
      <c r="L165" s="735"/>
      <c r="M165" s="735"/>
      <c r="N165" s="735"/>
      <c r="O165" s="735"/>
      <c r="P165" s="735"/>
      <c r="Q165" s="735"/>
      <c r="R165" s="735"/>
      <c r="S165" s="735"/>
      <c r="T165" s="735"/>
      <c r="U165" s="735"/>
      <c r="V165" s="735"/>
      <c r="W165" s="735"/>
      <c r="X165" s="735"/>
      <c r="Y165" s="735"/>
      <c r="Z165" s="735"/>
      <c r="AA165" s="735"/>
      <c r="AB165" s="735"/>
      <c r="AC165" s="735"/>
      <c r="AD165" s="735"/>
      <c r="AE165" s="735"/>
      <c r="AF165" s="735"/>
      <c r="AG165" s="735"/>
      <c r="AH165" s="735"/>
      <c r="AI165" s="735"/>
      <c r="AJ165" s="735"/>
      <c r="AK165" s="735"/>
      <c r="AL165" s="735"/>
      <c r="AM165" s="735"/>
      <c r="AN165" s="735"/>
      <c r="AO165" s="735"/>
      <c r="AP165" s="735"/>
      <c r="AQ165" s="735"/>
      <c r="AR165" s="735"/>
      <c r="AS165" s="735"/>
      <c r="AT165" s="735"/>
      <c r="AU165" s="735"/>
      <c r="AV165" s="735"/>
      <c r="AW165" s="735"/>
      <c r="AX165" s="735"/>
      <c r="AY165" s="735"/>
      <c r="AZ165" s="735"/>
      <c r="BA165" s="735"/>
      <c r="BB165" s="735"/>
      <c r="BC165" s="735"/>
      <c r="BD165" s="735"/>
      <c r="BE165" s="735"/>
      <c r="BF165" s="735"/>
      <c r="BG165" s="735"/>
      <c r="BH165" s="735"/>
      <c r="BI165" s="735"/>
      <c r="BJ165" s="735"/>
      <c r="BK165" s="735"/>
      <c r="BL165" s="735"/>
      <c r="BM165" s="735">
        <f>E165</f>
        <v>199649685724</v>
      </c>
      <c r="BN165" s="735"/>
      <c r="BO165" s="735"/>
      <c r="BP165" s="735"/>
      <c r="BQ165" s="735"/>
      <c r="BR165" s="735"/>
      <c r="BS165" s="735"/>
      <c r="BT165" s="735"/>
      <c r="BU165" s="735"/>
      <c r="BV165" s="735"/>
      <c r="BW165" s="735"/>
      <c r="BX165" s="735"/>
      <c r="BY165" s="735"/>
      <c r="BZ165" s="735"/>
      <c r="CA165" s="735"/>
      <c r="CB165" s="735"/>
      <c r="CC165" s="735"/>
      <c r="CD165" s="735"/>
      <c r="CE165" s="735"/>
      <c r="CF165" s="735"/>
      <c r="CG165" s="735"/>
      <c r="CH165" s="735"/>
      <c r="CI165" s="735"/>
      <c r="CJ165" s="735"/>
      <c r="CK165" s="735"/>
      <c r="CL165" s="735"/>
      <c r="CM165" s="735"/>
      <c r="CN165" s="735"/>
      <c r="CO165" s="735"/>
      <c r="CP165" s="735"/>
      <c r="CQ165" s="735"/>
      <c r="CR165" s="735"/>
      <c r="CS165" s="735"/>
      <c r="CT165" s="736"/>
      <c r="CU165" s="737"/>
      <c r="CV165" s="738"/>
      <c r="CW165" s="738"/>
      <c r="CX165" s="738"/>
      <c r="CY165" s="738"/>
      <c r="CZ165" s="738"/>
      <c r="DA165" s="738"/>
      <c r="DB165" s="738"/>
      <c r="DC165" s="738"/>
      <c r="DD165" s="729">
        <f t="shared" si="11"/>
        <v>199649685724</v>
      </c>
      <c r="DE165" s="730">
        <f>D165-E165+DD165</f>
        <v>0</v>
      </c>
      <c r="DF165" s="731"/>
      <c r="DR165" s="504"/>
    </row>
    <row r="166" spans="1:122" ht="18" customHeight="1" x14ac:dyDescent="0.55000000000000004">
      <c r="A166" s="399" t="str">
        <f t="shared" si="13"/>
        <v>42</v>
      </c>
      <c r="B166" s="399">
        <v>420005</v>
      </c>
      <c r="C166" s="722" t="s">
        <v>942</v>
      </c>
      <c r="D166" s="723">
        <v>0</v>
      </c>
      <c r="E166" s="723">
        <v>3634975512</v>
      </c>
      <c r="F166" s="734"/>
      <c r="G166" s="734"/>
      <c r="H166" s="734"/>
      <c r="I166" s="734"/>
      <c r="J166" s="734"/>
      <c r="K166" s="735"/>
      <c r="L166" s="735"/>
      <c r="M166" s="735"/>
      <c r="N166" s="735"/>
      <c r="O166" s="735"/>
      <c r="P166" s="735"/>
      <c r="Q166" s="735"/>
      <c r="R166" s="735"/>
      <c r="S166" s="735"/>
      <c r="T166" s="735"/>
      <c r="U166" s="735"/>
      <c r="V166" s="735"/>
      <c r="W166" s="735"/>
      <c r="X166" s="735"/>
      <c r="Y166" s="735"/>
      <c r="Z166" s="735"/>
      <c r="AA166" s="735"/>
      <c r="AB166" s="735"/>
      <c r="AC166" s="735"/>
      <c r="AD166" s="735"/>
      <c r="AE166" s="735"/>
      <c r="AF166" s="735"/>
      <c r="AG166" s="735"/>
      <c r="AH166" s="735"/>
      <c r="AI166" s="735"/>
      <c r="AJ166" s="735"/>
      <c r="AK166" s="735"/>
      <c r="AL166" s="735"/>
      <c r="AM166" s="735"/>
      <c r="AN166" s="735"/>
      <c r="AO166" s="735"/>
      <c r="AP166" s="735"/>
      <c r="AQ166" s="735"/>
      <c r="AR166" s="735"/>
      <c r="AS166" s="735"/>
      <c r="AT166" s="735">
        <f>E166</f>
        <v>3634975512</v>
      </c>
      <c r="AU166" s="735"/>
      <c r="AV166" s="735"/>
      <c r="AW166" s="735"/>
      <c r="AX166" s="735"/>
      <c r="AY166" s="735"/>
      <c r="AZ166" s="735"/>
      <c r="BA166" s="735"/>
      <c r="BB166" s="735"/>
      <c r="BC166" s="735"/>
      <c r="BD166" s="735"/>
      <c r="BE166" s="735"/>
      <c r="BF166" s="735"/>
      <c r="BG166" s="735"/>
      <c r="BH166" s="735"/>
      <c r="BI166" s="735"/>
      <c r="BJ166" s="735"/>
      <c r="BK166" s="735"/>
      <c r="BL166" s="735"/>
      <c r="BM166" s="735"/>
      <c r="BN166" s="735"/>
      <c r="BO166" s="735"/>
      <c r="BP166" s="735"/>
      <c r="BQ166" s="735"/>
      <c r="BR166" s="735"/>
      <c r="BS166" s="735"/>
      <c r="BT166" s="735"/>
      <c r="BU166" s="735"/>
      <c r="BV166" s="735"/>
      <c r="BW166" s="735"/>
      <c r="BX166" s="735"/>
      <c r="BY166" s="735"/>
      <c r="BZ166" s="735"/>
      <c r="CA166" s="735"/>
      <c r="CB166" s="735"/>
      <c r="CC166" s="735"/>
      <c r="CD166" s="735"/>
      <c r="CE166" s="735"/>
      <c r="CF166" s="735"/>
      <c r="CG166" s="735"/>
      <c r="CH166" s="735"/>
      <c r="CI166" s="735"/>
      <c r="CJ166" s="735"/>
      <c r="CK166" s="735"/>
      <c r="CL166" s="735"/>
      <c r="CM166" s="735"/>
      <c r="CN166" s="735"/>
      <c r="CO166" s="735"/>
      <c r="CP166" s="735"/>
      <c r="CQ166" s="735"/>
      <c r="CR166" s="735"/>
      <c r="CS166" s="735"/>
      <c r="CT166" s="736"/>
      <c r="CU166" s="737"/>
      <c r="CV166" s="738"/>
      <c r="CW166" s="738"/>
      <c r="CX166" s="738"/>
      <c r="CY166" s="738"/>
      <c r="CZ166" s="738"/>
      <c r="DA166" s="738"/>
      <c r="DB166" s="738"/>
      <c r="DC166" s="738"/>
      <c r="DD166" s="729">
        <f t="shared" si="11"/>
        <v>3634975512</v>
      </c>
      <c r="DE166" s="730">
        <f>D166-E166+DD166</f>
        <v>0</v>
      </c>
      <c r="DF166" s="731"/>
      <c r="DR166" s="504"/>
    </row>
    <row r="167" spans="1:122" ht="18" customHeight="1" x14ac:dyDescent="0.55000000000000004">
      <c r="A167" s="399" t="str">
        <f t="shared" si="13"/>
        <v>45</v>
      </c>
      <c r="B167" s="399">
        <v>450001</v>
      </c>
      <c r="C167" s="722" t="s">
        <v>943</v>
      </c>
      <c r="D167" s="723">
        <v>0</v>
      </c>
      <c r="E167" s="723">
        <v>300000000000</v>
      </c>
      <c r="F167" s="734"/>
      <c r="G167" s="734"/>
      <c r="H167" s="734"/>
      <c r="I167" s="734"/>
      <c r="J167" s="734"/>
      <c r="K167" s="735"/>
      <c r="L167" s="735"/>
      <c r="M167" s="735"/>
      <c r="N167" s="735"/>
      <c r="O167" s="735"/>
      <c r="P167" s="735"/>
      <c r="Q167" s="735"/>
      <c r="R167" s="735"/>
      <c r="S167" s="735"/>
      <c r="T167" s="735"/>
      <c r="U167" s="735"/>
      <c r="V167" s="735"/>
      <c r="W167" s="735"/>
      <c r="X167" s="735"/>
      <c r="Y167" s="735"/>
      <c r="Z167" s="735"/>
      <c r="AA167" s="735"/>
      <c r="AB167" s="735"/>
      <c r="AC167" s="735"/>
      <c r="AD167" s="735"/>
      <c r="AE167" s="735"/>
      <c r="AF167" s="735"/>
      <c r="AG167" s="735"/>
      <c r="AH167" s="735"/>
      <c r="AI167" s="735"/>
      <c r="AJ167" s="735"/>
      <c r="AK167" s="735"/>
      <c r="AL167" s="735"/>
      <c r="AM167" s="735"/>
      <c r="AN167" s="735"/>
      <c r="AO167" s="735"/>
      <c r="AP167" s="735"/>
      <c r="AQ167" s="735"/>
      <c r="AR167" s="735"/>
      <c r="AS167" s="735"/>
      <c r="AT167" s="735"/>
      <c r="AU167" s="735"/>
      <c r="AV167" s="735"/>
      <c r="AW167" s="735"/>
      <c r="AX167" s="735"/>
      <c r="AY167" s="735"/>
      <c r="AZ167" s="735"/>
      <c r="BA167" s="735"/>
      <c r="BB167" s="735"/>
      <c r="BC167" s="735"/>
      <c r="BD167" s="735"/>
      <c r="BE167" s="735"/>
      <c r="BF167" s="735"/>
      <c r="BG167" s="735"/>
      <c r="BH167" s="735"/>
      <c r="BI167" s="735"/>
      <c r="BJ167" s="735"/>
      <c r="BK167" s="735"/>
      <c r="BL167" s="735"/>
      <c r="BM167" s="735"/>
      <c r="BN167" s="735">
        <f>E167</f>
        <v>300000000000</v>
      </c>
      <c r="BO167" s="735"/>
      <c r="BP167" s="735"/>
      <c r="BQ167" s="735"/>
      <c r="BR167" s="735"/>
      <c r="BS167" s="735"/>
      <c r="BT167" s="735"/>
      <c r="BU167" s="735"/>
      <c r="BV167" s="735"/>
      <c r="BW167" s="735"/>
      <c r="BX167" s="735"/>
      <c r="BY167" s="735"/>
      <c r="BZ167" s="735"/>
      <c r="CA167" s="735"/>
      <c r="CB167" s="735"/>
      <c r="CC167" s="735"/>
      <c r="CD167" s="735"/>
      <c r="CE167" s="735"/>
      <c r="CF167" s="735"/>
      <c r="CG167" s="735"/>
      <c r="CH167" s="735"/>
      <c r="CI167" s="735"/>
      <c r="CJ167" s="735"/>
      <c r="CK167" s="735"/>
      <c r="CL167" s="735"/>
      <c r="CM167" s="735"/>
      <c r="CN167" s="735"/>
      <c r="CO167" s="735"/>
      <c r="CP167" s="735"/>
      <c r="CQ167" s="735"/>
      <c r="CR167" s="735"/>
      <c r="CS167" s="735"/>
      <c r="CT167" s="736"/>
      <c r="CU167" s="737"/>
      <c r="CV167" s="738"/>
      <c r="CW167" s="738"/>
      <c r="CX167" s="738"/>
      <c r="CY167" s="738"/>
      <c r="CZ167" s="738"/>
      <c r="DA167" s="738"/>
      <c r="DB167" s="738"/>
      <c r="DC167" s="738"/>
      <c r="DD167" s="729">
        <f t="shared" si="11"/>
        <v>300000000000</v>
      </c>
      <c r="DE167" s="730">
        <f>D167-E167+DD167</f>
        <v>0</v>
      </c>
      <c r="DF167" s="731"/>
      <c r="DR167" s="504"/>
    </row>
    <row r="168" spans="1:122" ht="18" customHeight="1" x14ac:dyDescent="0.55000000000000004">
      <c r="A168" s="399" t="str">
        <f t="shared" si="13"/>
        <v>46</v>
      </c>
      <c r="B168" s="399">
        <v>460001</v>
      </c>
      <c r="C168" s="722" t="s">
        <v>51</v>
      </c>
      <c r="D168" s="723">
        <v>0</v>
      </c>
      <c r="E168" s="723">
        <v>30000000000</v>
      </c>
      <c r="F168" s="734"/>
      <c r="G168" s="734"/>
      <c r="H168" s="734"/>
      <c r="I168" s="734"/>
      <c r="J168" s="734"/>
      <c r="K168" s="735"/>
      <c r="L168" s="735"/>
      <c r="M168" s="735"/>
      <c r="N168" s="735"/>
      <c r="O168" s="735"/>
      <c r="P168" s="735"/>
      <c r="Q168" s="735"/>
      <c r="R168" s="735"/>
      <c r="S168" s="735"/>
      <c r="T168" s="735"/>
      <c r="U168" s="735"/>
      <c r="V168" s="735"/>
      <c r="W168" s="735"/>
      <c r="X168" s="735"/>
      <c r="Y168" s="735"/>
      <c r="Z168" s="735"/>
      <c r="AA168" s="735"/>
      <c r="AB168" s="735"/>
      <c r="AC168" s="735"/>
      <c r="AD168" s="735"/>
      <c r="AE168" s="735"/>
      <c r="AF168" s="735"/>
      <c r="AG168" s="735"/>
      <c r="AH168" s="735"/>
      <c r="AI168" s="735"/>
      <c r="AJ168" s="735"/>
      <c r="AK168" s="735"/>
      <c r="AL168" s="735"/>
      <c r="AM168" s="735"/>
      <c r="AN168" s="735"/>
      <c r="AO168" s="735"/>
      <c r="AP168" s="735"/>
      <c r="AQ168" s="735"/>
      <c r="AR168" s="735"/>
      <c r="AS168" s="735"/>
      <c r="AT168" s="735"/>
      <c r="AU168" s="735"/>
      <c r="AV168" s="735"/>
      <c r="AW168" s="735"/>
      <c r="AX168" s="735"/>
      <c r="AY168" s="735"/>
      <c r="AZ168" s="735"/>
      <c r="BA168" s="735"/>
      <c r="BB168" s="735"/>
      <c r="BC168" s="735"/>
      <c r="BD168" s="735"/>
      <c r="BE168" s="735"/>
      <c r="BF168" s="735"/>
      <c r="BG168" s="735"/>
      <c r="BH168" s="735"/>
      <c r="BI168" s="735"/>
      <c r="BJ168" s="735"/>
      <c r="BK168" s="735"/>
      <c r="BL168" s="735"/>
      <c r="BM168" s="735"/>
      <c r="BN168" s="735"/>
      <c r="BO168" s="735">
        <f>E168</f>
        <v>30000000000</v>
      </c>
      <c r="BP168" s="735"/>
      <c r="BQ168" s="735"/>
      <c r="BR168" s="735"/>
      <c r="BS168" s="735"/>
      <c r="BT168" s="735"/>
      <c r="BU168" s="735"/>
      <c r="BV168" s="735"/>
      <c r="BW168" s="735"/>
      <c r="BX168" s="735"/>
      <c r="BY168" s="735"/>
      <c r="BZ168" s="735"/>
      <c r="CA168" s="735"/>
      <c r="CB168" s="735"/>
      <c r="CC168" s="735"/>
      <c r="CD168" s="735"/>
      <c r="CE168" s="735"/>
      <c r="CF168" s="735"/>
      <c r="CG168" s="735"/>
      <c r="CH168" s="735"/>
      <c r="CI168" s="735"/>
      <c r="CJ168" s="735"/>
      <c r="CK168" s="735"/>
      <c r="CL168" s="735"/>
      <c r="CM168" s="735"/>
      <c r="CN168" s="735"/>
      <c r="CO168" s="735"/>
      <c r="CP168" s="735"/>
      <c r="CQ168" s="735"/>
      <c r="CR168" s="735"/>
      <c r="CS168" s="735"/>
      <c r="CT168" s="736"/>
      <c r="CU168" s="737"/>
      <c r="CV168" s="738"/>
      <c r="CW168" s="738"/>
      <c r="CX168" s="738"/>
      <c r="CY168" s="738"/>
      <c r="CZ168" s="738"/>
      <c r="DA168" s="738"/>
      <c r="DB168" s="738"/>
      <c r="DC168" s="738"/>
      <c r="DD168" s="729">
        <f t="shared" si="11"/>
        <v>30000000000</v>
      </c>
      <c r="DE168" s="730">
        <f>D168-E168+DD168</f>
        <v>0</v>
      </c>
      <c r="DF168" s="731"/>
      <c r="DR168" s="504"/>
    </row>
    <row r="169" spans="1:122" ht="18" customHeight="1" x14ac:dyDescent="0.55000000000000004">
      <c r="A169" s="399" t="str">
        <f t="shared" si="13"/>
        <v>47</v>
      </c>
      <c r="B169" s="399">
        <v>470001</v>
      </c>
      <c r="C169" s="722" t="s">
        <v>698</v>
      </c>
      <c r="D169" s="723">
        <v>0</v>
      </c>
      <c r="E169" s="723">
        <v>235296062017</v>
      </c>
      <c r="F169" s="734"/>
      <c r="G169" s="734"/>
      <c r="H169" s="734"/>
      <c r="I169" s="734"/>
      <c r="J169" s="734"/>
      <c r="K169" s="735"/>
      <c r="L169" s="735"/>
      <c r="M169" s="735"/>
      <c r="N169" s="735"/>
      <c r="O169" s="735"/>
      <c r="P169" s="735"/>
      <c r="Q169" s="735"/>
      <c r="R169" s="735"/>
      <c r="S169" s="735"/>
      <c r="T169" s="735"/>
      <c r="U169" s="735"/>
      <c r="V169" s="735"/>
      <c r="W169" s="735"/>
      <c r="X169" s="735"/>
      <c r="Y169" s="735"/>
      <c r="Z169" s="735"/>
      <c r="AA169" s="735"/>
      <c r="AB169" s="735"/>
      <c r="AC169" s="735"/>
      <c r="AD169" s="735"/>
      <c r="AE169" s="735"/>
      <c r="AF169" s="735"/>
      <c r="AG169" s="735"/>
      <c r="AH169" s="735"/>
      <c r="AI169" s="735"/>
      <c r="AJ169" s="735"/>
      <c r="AK169" s="735"/>
      <c r="AL169" s="735"/>
      <c r="AM169" s="735"/>
      <c r="AN169" s="735"/>
      <c r="AO169" s="735"/>
      <c r="AP169" s="735"/>
      <c r="AQ169" s="735"/>
      <c r="AR169" s="735"/>
      <c r="AS169" s="735"/>
      <c r="AT169" s="735"/>
      <c r="AU169" s="735"/>
      <c r="AV169" s="735"/>
      <c r="AW169" s="735"/>
      <c r="AX169" s="735"/>
      <c r="AY169" s="735"/>
      <c r="AZ169" s="735"/>
      <c r="BA169" s="735"/>
      <c r="BB169" s="735"/>
      <c r="BC169" s="735"/>
      <c r="BD169" s="735"/>
      <c r="BE169" s="735"/>
      <c r="BF169" s="735"/>
      <c r="BG169" s="735"/>
      <c r="BH169" s="735"/>
      <c r="BI169" s="735"/>
      <c r="BJ169" s="735"/>
      <c r="BK169" s="735"/>
      <c r="BL169" s="735"/>
      <c r="BM169" s="735"/>
      <c r="BN169" s="735"/>
      <c r="BO169" s="735"/>
      <c r="BP169" s="735">
        <v>233396062017</v>
      </c>
      <c r="BQ169" s="735"/>
      <c r="BR169" s="735"/>
      <c r="BS169" s="735"/>
      <c r="BT169" s="735"/>
      <c r="BU169" s="735"/>
      <c r="BV169" s="735"/>
      <c r="BW169" s="735"/>
      <c r="BX169" s="735"/>
      <c r="BY169" s="735"/>
      <c r="BZ169" s="735"/>
      <c r="CA169" s="735"/>
      <c r="CB169" s="735">
        <v>0</v>
      </c>
      <c r="CC169" s="735"/>
      <c r="CD169" s="735"/>
      <c r="CE169" s="735"/>
      <c r="CF169" s="735"/>
      <c r="CG169" s="735"/>
      <c r="CH169" s="735"/>
      <c r="CI169" s="735"/>
      <c r="CJ169" s="735"/>
      <c r="CK169" s="735"/>
      <c r="CL169" s="735"/>
      <c r="CM169" s="735">
        <v>-1900000000</v>
      </c>
      <c r="CN169" s="735"/>
      <c r="CO169" s="735"/>
      <c r="CP169" s="735"/>
      <c r="CQ169" s="735"/>
      <c r="CR169" s="735"/>
      <c r="CS169" s="735"/>
      <c r="CT169" s="768">
        <v>0</v>
      </c>
      <c r="CU169" s="737"/>
      <c r="CV169" s="738"/>
      <c r="CW169" s="738"/>
      <c r="CX169" s="738"/>
      <c r="CY169" s="738"/>
      <c r="CZ169" s="738"/>
      <c r="DA169" s="738"/>
      <c r="DB169" s="738"/>
      <c r="DC169" s="738"/>
      <c r="DD169" s="729">
        <f t="shared" si="11"/>
        <v>231496062017</v>
      </c>
      <c r="DE169" s="730">
        <f>D169-E169+DD169</f>
        <v>-3800000000</v>
      </c>
      <c r="DF169" s="731"/>
      <c r="DR169" s="504"/>
    </row>
    <row r="170" spans="1:122" ht="18" customHeight="1" x14ac:dyDescent="0.55000000000000004">
      <c r="A170" s="399" t="str">
        <f t="shared" si="13"/>
        <v>48</v>
      </c>
      <c r="B170" s="399">
        <v>480001</v>
      </c>
      <c r="C170" s="722" t="s">
        <v>699</v>
      </c>
      <c r="D170" s="740">
        <v>0</v>
      </c>
      <c r="E170" s="740">
        <v>0</v>
      </c>
      <c r="F170" s="734"/>
      <c r="G170" s="734"/>
      <c r="H170" s="734"/>
      <c r="I170" s="734"/>
      <c r="J170" s="734"/>
      <c r="K170" s="735"/>
      <c r="L170" s="735"/>
      <c r="M170" s="735"/>
      <c r="N170" s="735"/>
      <c r="O170" s="735"/>
      <c r="P170" s="735"/>
      <c r="Q170" s="735"/>
      <c r="R170" s="735"/>
      <c r="S170" s="735"/>
      <c r="T170" s="735"/>
      <c r="U170" s="735"/>
      <c r="V170" s="735"/>
      <c r="W170" s="735"/>
      <c r="X170" s="735"/>
      <c r="Y170" s="735"/>
      <c r="Z170" s="735"/>
      <c r="AA170" s="735"/>
      <c r="AB170" s="735"/>
      <c r="AC170" s="735"/>
      <c r="AD170" s="735"/>
      <c r="AE170" s="735"/>
      <c r="AF170" s="735"/>
      <c r="AG170" s="735"/>
      <c r="AH170" s="735"/>
      <c r="AI170" s="735"/>
      <c r="AJ170" s="735"/>
      <c r="AK170" s="735"/>
      <c r="AL170" s="735"/>
      <c r="AM170" s="735"/>
      <c r="AN170" s="735"/>
      <c r="AO170" s="735"/>
      <c r="AP170" s="735"/>
      <c r="AQ170" s="735"/>
      <c r="AR170" s="735"/>
      <c r="AS170" s="735"/>
      <c r="AT170" s="735"/>
      <c r="AU170" s="735"/>
      <c r="AV170" s="735"/>
      <c r="AW170" s="735"/>
      <c r="AX170" s="735"/>
      <c r="AY170" s="735"/>
      <c r="AZ170" s="735"/>
      <c r="BA170" s="735"/>
      <c r="BB170" s="735"/>
      <c r="BC170" s="735"/>
      <c r="BD170" s="735"/>
      <c r="BE170" s="735"/>
      <c r="BF170" s="735"/>
      <c r="BG170" s="735"/>
      <c r="BH170" s="735"/>
      <c r="BI170" s="735"/>
      <c r="BJ170" s="735"/>
      <c r="BK170" s="735"/>
      <c r="BL170" s="735"/>
      <c r="BM170" s="735"/>
      <c r="BN170" s="735"/>
      <c r="BO170" s="735"/>
      <c r="BP170" s="735"/>
      <c r="BQ170" s="735"/>
      <c r="BR170" s="735"/>
      <c r="BS170" s="735"/>
      <c r="BT170" s="735"/>
      <c r="BU170" s="735"/>
      <c r="BV170" s="735"/>
      <c r="BW170" s="735"/>
      <c r="BX170" s="735"/>
      <c r="BY170" s="735"/>
      <c r="BZ170" s="735"/>
      <c r="CA170" s="735"/>
      <c r="CB170" s="735"/>
      <c r="CC170" s="735"/>
      <c r="CD170" s="735"/>
      <c r="CE170" s="735"/>
      <c r="CF170" s="735"/>
      <c r="CG170" s="735"/>
      <c r="CH170" s="735"/>
      <c r="CI170" s="735"/>
      <c r="CJ170" s="735"/>
      <c r="CK170" s="735"/>
      <c r="CL170" s="735"/>
      <c r="CM170" s="735"/>
      <c r="CN170" s="735"/>
      <c r="CO170" s="735"/>
      <c r="CP170" s="735"/>
      <c r="CQ170" s="735"/>
      <c r="CR170" s="735">
        <f>E170-D170</f>
        <v>0</v>
      </c>
      <c r="CS170" s="735"/>
      <c r="CT170" s="736"/>
      <c r="CU170" s="737"/>
      <c r="CV170" s="738"/>
      <c r="CW170" s="738"/>
      <c r="CX170" s="738"/>
      <c r="CY170" s="738"/>
      <c r="CZ170" s="738"/>
      <c r="DA170" s="738"/>
      <c r="DB170" s="738"/>
      <c r="DC170" s="738"/>
      <c r="DD170" s="729">
        <f t="shared" si="11"/>
        <v>0</v>
      </c>
      <c r="DE170" s="730">
        <f>D170+E170-DD170</f>
        <v>0</v>
      </c>
      <c r="DF170" s="731"/>
      <c r="DR170" s="504"/>
    </row>
    <row r="171" spans="1:122" ht="18" customHeight="1" x14ac:dyDescent="0.55000000000000004">
      <c r="A171" s="399" t="str">
        <f t="shared" si="13"/>
        <v>50</v>
      </c>
      <c r="B171" s="399">
        <v>500001</v>
      </c>
      <c r="C171" s="722" t="s">
        <v>947</v>
      </c>
      <c r="D171" s="723">
        <v>0</v>
      </c>
      <c r="E171" s="723">
        <v>14708579428978</v>
      </c>
      <c r="F171" s="734"/>
      <c r="G171" s="734"/>
      <c r="H171" s="734"/>
      <c r="I171" s="734"/>
      <c r="J171" s="734"/>
      <c r="K171" s="735"/>
      <c r="L171" s="735"/>
      <c r="M171" s="735"/>
      <c r="N171" s="735"/>
      <c r="O171" s="735"/>
      <c r="P171" s="735"/>
      <c r="Q171" s="735"/>
      <c r="R171" s="735"/>
      <c r="S171" s="735"/>
      <c r="T171" s="735"/>
      <c r="U171" s="735"/>
      <c r="V171" s="735"/>
      <c r="W171" s="735"/>
      <c r="X171" s="735"/>
      <c r="Y171" s="735"/>
      <c r="Z171" s="735"/>
      <c r="AA171" s="735"/>
      <c r="AB171" s="735"/>
      <c r="AC171" s="735"/>
      <c r="AD171" s="735"/>
      <c r="AE171" s="735"/>
      <c r="AF171" s="735"/>
      <c r="AG171" s="735"/>
      <c r="AH171" s="735"/>
      <c r="AI171" s="735"/>
      <c r="AJ171" s="735"/>
      <c r="AK171" s="735"/>
      <c r="AL171" s="735"/>
      <c r="AM171" s="735"/>
      <c r="AN171" s="735"/>
      <c r="AO171" s="735"/>
      <c r="AP171" s="735"/>
      <c r="AQ171" s="735"/>
      <c r="AR171" s="735"/>
      <c r="AS171" s="735"/>
      <c r="AT171" s="735"/>
      <c r="AU171" s="735"/>
      <c r="AV171" s="735"/>
      <c r="AW171" s="735"/>
      <c r="AX171" s="735"/>
      <c r="AY171" s="735"/>
      <c r="AZ171" s="735"/>
      <c r="BA171" s="735"/>
      <c r="BB171" s="735"/>
      <c r="BC171" s="735"/>
      <c r="BD171" s="735"/>
      <c r="BE171" s="735"/>
      <c r="BF171" s="735"/>
      <c r="BG171" s="735"/>
      <c r="BH171" s="735"/>
      <c r="BI171" s="735"/>
      <c r="BJ171" s="735"/>
      <c r="BK171" s="735"/>
      <c r="BL171" s="735"/>
      <c r="BM171" s="735"/>
      <c r="BN171" s="735"/>
      <c r="BO171" s="735"/>
      <c r="BP171" s="735"/>
      <c r="BQ171" s="735"/>
      <c r="BR171" s="735">
        <f>E171</f>
        <v>14708579428978</v>
      </c>
      <c r="BS171" s="735"/>
      <c r="BT171" s="735"/>
      <c r="BU171" s="735"/>
      <c r="BV171" s="735"/>
      <c r="BW171" s="735"/>
      <c r="BX171" s="735"/>
      <c r="BY171" s="735"/>
      <c r="BZ171" s="735"/>
      <c r="CA171" s="735"/>
      <c r="CB171" s="735"/>
      <c r="CC171" s="735"/>
      <c r="CD171" s="735"/>
      <c r="CE171" s="735"/>
      <c r="CF171" s="735"/>
      <c r="CG171" s="735"/>
      <c r="CH171" s="735"/>
      <c r="CI171" s="735"/>
      <c r="CJ171" s="735"/>
      <c r="CK171" s="735"/>
      <c r="CL171" s="735"/>
      <c r="CM171" s="735"/>
      <c r="CN171" s="735"/>
      <c r="CO171" s="735"/>
      <c r="CP171" s="735"/>
      <c r="CQ171" s="735"/>
      <c r="CR171" s="735"/>
      <c r="CS171" s="735"/>
      <c r="CT171" s="736"/>
      <c r="CU171" s="737"/>
      <c r="CV171" s="738"/>
      <c r="CW171" s="738"/>
      <c r="CX171" s="738"/>
      <c r="CY171" s="738"/>
      <c r="CZ171" s="738"/>
      <c r="DA171" s="738"/>
      <c r="DB171" s="738"/>
      <c r="DC171" s="738"/>
      <c r="DD171" s="729">
        <f t="shared" si="11"/>
        <v>14708579428978</v>
      </c>
      <c r="DE171" s="730">
        <f t="shared" ref="DE171:DE176" si="15">D171-E171+DD171</f>
        <v>0</v>
      </c>
      <c r="DF171" s="731"/>
      <c r="DR171" s="504"/>
    </row>
    <row r="172" spans="1:122" ht="18" customHeight="1" x14ac:dyDescent="0.55000000000000004">
      <c r="A172" s="399" t="str">
        <f t="shared" si="13"/>
        <v>50</v>
      </c>
      <c r="B172" s="399">
        <v>500002</v>
      </c>
      <c r="C172" s="722" t="s">
        <v>948</v>
      </c>
      <c r="D172" s="723">
        <v>193519505796</v>
      </c>
      <c r="E172" s="723">
        <v>0</v>
      </c>
      <c r="F172" s="734"/>
      <c r="G172" s="734"/>
      <c r="H172" s="734"/>
      <c r="I172" s="734"/>
      <c r="J172" s="734"/>
      <c r="K172" s="735"/>
      <c r="L172" s="735"/>
      <c r="M172" s="735"/>
      <c r="N172" s="735"/>
      <c r="O172" s="735"/>
      <c r="P172" s="735"/>
      <c r="Q172" s="735"/>
      <c r="R172" s="735"/>
      <c r="S172" s="735"/>
      <c r="T172" s="735"/>
      <c r="U172" s="735"/>
      <c r="V172" s="735"/>
      <c r="W172" s="735"/>
      <c r="X172" s="735"/>
      <c r="Y172" s="735"/>
      <c r="Z172" s="735"/>
      <c r="AA172" s="735"/>
      <c r="AB172" s="735"/>
      <c r="AC172" s="735"/>
      <c r="AD172" s="735"/>
      <c r="AE172" s="735"/>
      <c r="AF172" s="735"/>
      <c r="AG172" s="735"/>
      <c r="AH172" s="735"/>
      <c r="AI172" s="735"/>
      <c r="AJ172" s="735"/>
      <c r="AK172" s="735"/>
      <c r="AL172" s="735"/>
      <c r="AM172" s="735"/>
      <c r="AN172" s="735"/>
      <c r="AO172" s="735"/>
      <c r="AP172" s="735"/>
      <c r="AQ172" s="735"/>
      <c r="AR172" s="735"/>
      <c r="AS172" s="735"/>
      <c r="AT172" s="735"/>
      <c r="AU172" s="735"/>
      <c r="AV172" s="735"/>
      <c r="AW172" s="735"/>
      <c r="AX172" s="735"/>
      <c r="AY172" s="735"/>
      <c r="AZ172" s="735"/>
      <c r="BA172" s="735"/>
      <c r="BB172" s="735"/>
      <c r="BC172" s="735"/>
      <c r="BD172" s="735"/>
      <c r="BE172" s="735"/>
      <c r="BF172" s="735"/>
      <c r="BG172" s="735"/>
      <c r="BH172" s="735"/>
      <c r="BI172" s="735"/>
      <c r="BJ172" s="735"/>
      <c r="BK172" s="735"/>
      <c r="BL172" s="735"/>
      <c r="BM172" s="735"/>
      <c r="BN172" s="735"/>
      <c r="BO172" s="735"/>
      <c r="BP172" s="735"/>
      <c r="BQ172" s="735"/>
      <c r="BR172" s="754">
        <f>-D172</f>
        <v>-193519505796</v>
      </c>
      <c r="BS172" s="735"/>
      <c r="BT172" s="735"/>
      <c r="BU172" s="735"/>
      <c r="BV172" s="735"/>
      <c r="BW172" s="735"/>
      <c r="BX172" s="735"/>
      <c r="BY172" s="735"/>
      <c r="BZ172" s="735"/>
      <c r="CA172" s="735"/>
      <c r="CB172" s="735"/>
      <c r="CC172" s="735"/>
      <c r="CD172" s="735"/>
      <c r="CE172" s="735"/>
      <c r="CF172" s="735"/>
      <c r="CG172" s="735"/>
      <c r="CH172" s="735"/>
      <c r="CI172" s="735"/>
      <c r="CJ172" s="735"/>
      <c r="CK172" s="735"/>
      <c r="CL172" s="735"/>
      <c r="CM172" s="735"/>
      <c r="CN172" s="735"/>
      <c r="CO172" s="735"/>
      <c r="CP172" s="735"/>
      <c r="CQ172" s="735"/>
      <c r="CR172" s="735"/>
      <c r="CS172" s="735"/>
      <c r="CT172" s="736"/>
      <c r="CU172" s="737"/>
      <c r="CV172" s="738"/>
      <c r="CW172" s="738"/>
      <c r="CX172" s="738"/>
      <c r="CY172" s="738"/>
      <c r="CZ172" s="738"/>
      <c r="DA172" s="738"/>
      <c r="DB172" s="738"/>
      <c r="DC172" s="738"/>
      <c r="DD172" s="729">
        <f t="shared" si="11"/>
        <v>-193519505796</v>
      </c>
      <c r="DE172" s="730">
        <f t="shared" si="15"/>
        <v>0</v>
      </c>
      <c r="DF172" s="731"/>
      <c r="DR172" s="504"/>
    </row>
    <row r="173" spans="1:122" ht="18" customHeight="1" x14ac:dyDescent="0.55000000000000004">
      <c r="A173" s="399" t="str">
        <f t="shared" si="13"/>
        <v>50</v>
      </c>
      <c r="B173" s="399">
        <v>500010</v>
      </c>
      <c r="C173" s="722" t="s">
        <v>949</v>
      </c>
      <c r="D173" s="723">
        <v>0</v>
      </c>
      <c r="E173" s="723">
        <v>68717704585</v>
      </c>
      <c r="F173" s="734"/>
      <c r="G173" s="734"/>
      <c r="H173" s="734"/>
      <c r="I173" s="734"/>
      <c r="J173" s="734"/>
      <c r="K173" s="735"/>
      <c r="L173" s="735"/>
      <c r="M173" s="735"/>
      <c r="N173" s="735"/>
      <c r="O173" s="735"/>
      <c r="P173" s="735"/>
      <c r="Q173" s="735"/>
      <c r="R173" s="735"/>
      <c r="S173" s="735"/>
      <c r="T173" s="735"/>
      <c r="U173" s="735"/>
      <c r="V173" s="735"/>
      <c r="W173" s="735"/>
      <c r="X173" s="735"/>
      <c r="Y173" s="735"/>
      <c r="Z173" s="735"/>
      <c r="AA173" s="735"/>
      <c r="AB173" s="735"/>
      <c r="AC173" s="735"/>
      <c r="AD173" s="735"/>
      <c r="AE173" s="735"/>
      <c r="AF173" s="735"/>
      <c r="AG173" s="735"/>
      <c r="AH173" s="735"/>
      <c r="AI173" s="735"/>
      <c r="AJ173" s="735"/>
      <c r="AK173" s="735"/>
      <c r="AL173" s="735"/>
      <c r="AM173" s="735"/>
      <c r="AN173" s="735"/>
      <c r="AO173" s="735"/>
      <c r="AP173" s="735"/>
      <c r="AQ173" s="735"/>
      <c r="AR173" s="735"/>
      <c r="AS173" s="735"/>
      <c r="AT173" s="735"/>
      <c r="AU173" s="735"/>
      <c r="AV173" s="735"/>
      <c r="AW173" s="735"/>
      <c r="AX173" s="735"/>
      <c r="AY173" s="735"/>
      <c r="AZ173" s="735"/>
      <c r="BA173" s="735"/>
      <c r="BB173" s="735"/>
      <c r="BC173" s="735"/>
      <c r="BD173" s="735"/>
      <c r="BE173" s="735"/>
      <c r="BF173" s="735"/>
      <c r="BG173" s="735"/>
      <c r="BH173" s="735"/>
      <c r="BI173" s="735"/>
      <c r="BJ173" s="735"/>
      <c r="BK173" s="735"/>
      <c r="BL173" s="735"/>
      <c r="BM173" s="735"/>
      <c r="BN173" s="735"/>
      <c r="BO173" s="735"/>
      <c r="BP173" s="735"/>
      <c r="BQ173" s="735"/>
      <c r="BR173" s="754">
        <f>E173+BS173</f>
        <v>-24680907770</v>
      </c>
      <c r="BS173" s="754">
        <v>-93398612355</v>
      </c>
      <c r="BT173" s="735"/>
      <c r="BU173" s="735"/>
      <c r="BV173" s="735"/>
      <c r="BW173" s="735"/>
      <c r="BX173" s="735"/>
      <c r="BY173" s="735"/>
      <c r="BZ173" s="735"/>
      <c r="CA173" s="735"/>
      <c r="CB173" s="735"/>
      <c r="CC173" s="735"/>
      <c r="CD173" s="735"/>
      <c r="CE173" s="735"/>
      <c r="CF173" s="735"/>
      <c r="CG173" s="735"/>
      <c r="CH173" s="735"/>
      <c r="CI173" s="735"/>
      <c r="CJ173" s="735"/>
      <c r="CK173" s="735"/>
      <c r="CL173" s="735"/>
      <c r="CM173" s="735"/>
      <c r="CN173" s="735"/>
      <c r="CO173" s="735"/>
      <c r="CP173" s="735"/>
      <c r="CQ173" s="735"/>
      <c r="CR173" s="735"/>
      <c r="CS173" s="735"/>
      <c r="CT173" s="736"/>
      <c r="CU173" s="737"/>
      <c r="CV173" s="738"/>
      <c r="CW173" s="738"/>
      <c r="CX173" s="738"/>
      <c r="CY173" s="738"/>
      <c r="CZ173" s="738"/>
      <c r="DA173" s="738"/>
      <c r="DB173" s="738"/>
      <c r="DC173" s="738"/>
      <c r="DD173" s="729">
        <f t="shared" si="11"/>
        <v>-118079520125</v>
      </c>
      <c r="DE173" s="730">
        <f t="shared" si="15"/>
        <v>-186797224710</v>
      </c>
      <c r="DF173" s="731"/>
      <c r="DR173" s="504"/>
    </row>
    <row r="174" spans="1:122" ht="18" customHeight="1" x14ac:dyDescent="0.55000000000000004">
      <c r="A174" s="399" t="str">
        <f t="shared" si="13"/>
        <v>50</v>
      </c>
      <c r="B174" s="399">
        <v>500011</v>
      </c>
      <c r="C174" s="722" t="s">
        <v>950</v>
      </c>
      <c r="D174" s="723">
        <v>1159224206.7785842</v>
      </c>
      <c r="E174" s="723">
        <v>0</v>
      </c>
      <c r="F174" s="734"/>
      <c r="G174" s="734"/>
      <c r="H174" s="734"/>
      <c r="I174" s="734"/>
      <c r="J174" s="734"/>
      <c r="K174" s="735"/>
      <c r="L174" s="735"/>
      <c r="M174" s="735"/>
      <c r="N174" s="735"/>
      <c r="O174" s="735"/>
      <c r="P174" s="735"/>
      <c r="Q174" s="735"/>
      <c r="R174" s="735"/>
      <c r="S174" s="735"/>
      <c r="T174" s="735"/>
      <c r="U174" s="735"/>
      <c r="V174" s="735"/>
      <c r="W174" s="735"/>
      <c r="X174" s="735"/>
      <c r="Y174" s="735"/>
      <c r="Z174" s="735"/>
      <c r="AA174" s="735"/>
      <c r="AB174" s="735"/>
      <c r="AC174" s="735"/>
      <c r="AD174" s="735"/>
      <c r="AE174" s="735"/>
      <c r="AF174" s="735"/>
      <c r="AG174" s="735"/>
      <c r="AH174" s="735"/>
      <c r="AI174" s="735"/>
      <c r="AJ174" s="735"/>
      <c r="AK174" s="735"/>
      <c r="AL174" s="735"/>
      <c r="AM174" s="735"/>
      <c r="AN174" s="735"/>
      <c r="AO174" s="735"/>
      <c r="AP174" s="735"/>
      <c r="AQ174" s="735"/>
      <c r="AR174" s="735"/>
      <c r="AS174" s="735"/>
      <c r="AT174" s="735"/>
      <c r="AU174" s="735"/>
      <c r="AV174" s="735"/>
      <c r="AW174" s="735"/>
      <c r="AX174" s="735"/>
      <c r="AY174" s="735"/>
      <c r="AZ174" s="735"/>
      <c r="BA174" s="735"/>
      <c r="BB174" s="735"/>
      <c r="BC174" s="735"/>
      <c r="BD174" s="735"/>
      <c r="BE174" s="735"/>
      <c r="BF174" s="735"/>
      <c r="BG174" s="735"/>
      <c r="BH174" s="735"/>
      <c r="BI174" s="735"/>
      <c r="BJ174" s="735"/>
      <c r="BK174" s="735"/>
      <c r="BL174" s="735"/>
      <c r="BM174" s="735"/>
      <c r="BN174" s="735"/>
      <c r="BO174" s="735"/>
      <c r="BP174" s="735"/>
      <c r="BQ174" s="735"/>
      <c r="BR174" s="754">
        <f>E174-D174</f>
        <v>-1159224206.7785842</v>
      </c>
      <c r="BS174" s="735"/>
      <c r="BT174" s="735"/>
      <c r="BU174" s="735"/>
      <c r="BV174" s="735"/>
      <c r="BW174" s="735"/>
      <c r="BX174" s="735"/>
      <c r="BY174" s="735"/>
      <c r="BZ174" s="735"/>
      <c r="CA174" s="735"/>
      <c r="CB174" s="735"/>
      <c r="CC174" s="735"/>
      <c r="CD174" s="735"/>
      <c r="CE174" s="735"/>
      <c r="CF174" s="735"/>
      <c r="CG174" s="735"/>
      <c r="CH174" s="735"/>
      <c r="CI174" s="735"/>
      <c r="CJ174" s="735"/>
      <c r="CK174" s="735"/>
      <c r="CL174" s="735"/>
      <c r="CM174" s="735"/>
      <c r="CN174" s="735"/>
      <c r="CO174" s="735"/>
      <c r="CP174" s="735"/>
      <c r="CQ174" s="735"/>
      <c r="CR174" s="735"/>
      <c r="CS174" s="735"/>
      <c r="CT174" s="736"/>
      <c r="CU174" s="737"/>
      <c r="CV174" s="738"/>
      <c r="CW174" s="738"/>
      <c r="CX174" s="738"/>
      <c r="CY174" s="738"/>
      <c r="CZ174" s="738"/>
      <c r="DA174" s="738"/>
      <c r="DB174" s="738"/>
      <c r="DC174" s="738"/>
      <c r="DD174" s="729">
        <f t="shared" si="11"/>
        <v>-1159224206.7785842</v>
      </c>
      <c r="DE174" s="730">
        <f t="shared" si="15"/>
        <v>0</v>
      </c>
      <c r="DF174" s="731"/>
      <c r="DR174" s="504"/>
    </row>
    <row r="175" spans="1:122" ht="18" customHeight="1" x14ac:dyDescent="0.55000000000000004">
      <c r="A175" s="399" t="str">
        <f t="shared" si="13"/>
        <v>50</v>
      </c>
      <c r="B175" s="399">
        <v>500012</v>
      </c>
      <c r="C175" s="722" t="s">
        <v>951</v>
      </c>
      <c r="D175" s="723">
        <v>7521551</v>
      </c>
      <c r="E175" s="723">
        <v>0</v>
      </c>
      <c r="F175" s="734"/>
      <c r="G175" s="734"/>
      <c r="H175" s="734"/>
      <c r="I175" s="734"/>
      <c r="J175" s="734"/>
      <c r="K175" s="735"/>
      <c r="L175" s="735"/>
      <c r="M175" s="735"/>
      <c r="N175" s="735"/>
      <c r="O175" s="735"/>
      <c r="P175" s="735"/>
      <c r="Q175" s="735"/>
      <c r="R175" s="735"/>
      <c r="S175" s="735"/>
      <c r="T175" s="735"/>
      <c r="U175" s="735"/>
      <c r="V175" s="735"/>
      <c r="W175" s="735"/>
      <c r="X175" s="735"/>
      <c r="Y175" s="735"/>
      <c r="Z175" s="735"/>
      <c r="AA175" s="735"/>
      <c r="AB175" s="735"/>
      <c r="AC175" s="735"/>
      <c r="AD175" s="735"/>
      <c r="AE175" s="735"/>
      <c r="AF175" s="735"/>
      <c r="AG175" s="735"/>
      <c r="AH175" s="735"/>
      <c r="AI175" s="735"/>
      <c r="AJ175" s="735"/>
      <c r="AK175" s="735"/>
      <c r="AL175" s="735"/>
      <c r="AM175" s="735"/>
      <c r="AN175" s="735"/>
      <c r="AO175" s="735"/>
      <c r="AP175" s="735"/>
      <c r="AQ175" s="735"/>
      <c r="AR175" s="735"/>
      <c r="AS175" s="735"/>
      <c r="AT175" s="735"/>
      <c r="AU175" s="735"/>
      <c r="AV175" s="735"/>
      <c r="AW175" s="735"/>
      <c r="AX175" s="735"/>
      <c r="AY175" s="735"/>
      <c r="AZ175" s="735"/>
      <c r="BA175" s="735"/>
      <c r="BB175" s="735"/>
      <c r="BC175" s="735"/>
      <c r="BD175" s="735"/>
      <c r="BE175" s="735"/>
      <c r="BF175" s="735"/>
      <c r="BG175" s="735"/>
      <c r="BH175" s="735"/>
      <c r="BI175" s="735"/>
      <c r="BJ175" s="735"/>
      <c r="BK175" s="735"/>
      <c r="BL175" s="735"/>
      <c r="BM175" s="735"/>
      <c r="BN175" s="735"/>
      <c r="BO175" s="735"/>
      <c r="BP175" s="735"/>
      <c r="BQ175" s="735"/>
      <c r="BR175" s="754">
        <f>-D175</f>
        <v>-7521551</v>
      </c>
      <c r="BS175" s="735"/>
      <c r="BT175" s="735"/>
      <c r="BU175" s="735"/>
      <c r="BV175" s="735"/>
      <c r="BW175" s="735"/>
      <c r="BX175" s="735"/>
      <c r="BY175" s="735"/>
      <c r="BZ175" s="735"/>
      <c r="CA175" s="735"/>
      <c r="CB175" s="735"/>
      <c r="CC175" s="735"/>
      <c r="CD175" s="735"/>
      <c r="CE175" s="735"/>
      <c r="CF175" s="735"/>
      <c r="CG175" s="735"/>
      <c r="CH175" s="735"/>
      <c r="CI175" s="735"/>
      <c r="CJ175" s="735"/>
      <c r="CK175" s="735"/>
      <c r="CL175" s="735"/>
      <c r="CM175" s="735"/>
      <c r="CN175" s="735"/>
      <c r="CO175" s="735"/>
      <c r="CP175" s="735"/>
      <c r="CQ175" s="735"/>
      <c r="CR175" s="735"/>
      <c r="CS175" s="735"/>
      <c r="CT175" s="736"/>
      <c r="CU175" s="737"/>
      <c r="CV175" s="738"/>
      <c r="CW175" s="738"/>
      <c r="CX175" s="738"/>
      <c r="CY175" s="738"/>
      <c r="CZ175" s="738"/>
      <c r="DA175" s="738"/>
      <c r="DB175" s="738"/>
      <c r="DC175" s="738"/>
      <c r="DD175" s="729">
        <f t="shared" si="11"/>
        <v>-7521551</v>
      </c>
      <c r="DE175" s="730">
        <f t="shared" si="15"/>
        <v>0</v>
      </c>
      <c r="DF175" s="731"/>
      <c r="DR175" s="504"/>
    </row>
    <row r="176" spans="1:122" ht="18" customHeight="1" x14ac:dyDescent="0.55000000000000004">
      <c r="A176" s="399" t="str">
        <f t="shared" si="13"/>
        <v>50</v>
      </c>
      <c r="B176" s="399">
        <v>500013</v>
      </c>
      <c r="C176" s="722" t="s">
        <v>952</v>
      </c>
      <c r="D176" s="740">
        <v>0</v>
      </c>
      <c r="E176" s="740">
        <v>0</v>
      </c>
      <c r="F176" s="734"/>
      <c r="G176" s="734"/>
      <c r="H176" s="734"/>
      <c r="I176" s="734"/>
      <c r="J176" s="734"/>
      <c r="K176" s="735"/>
      <c r="L176" s="735"/>
      <c r="M176" s="735"/>
      <c r="N176" s="735"/>
      <c r="O176" s="735"/>
      <c r="P176" s="735"/>
      <c r="Q176" s="735"/>
      <c r="R176" s="735"/>
      <c r="S176" s="735"/>
      <c r="T176" s="735"/>
      <c r="U176" s="735"/>
      <c r="V176" s="735"/>
      <c r="W176" s="735"/>
      <c r="X176" s="735"/>
      <c r="Y176" s="735"/>
      <c r="Z176" s="735"/>
      <c r="AA176" s="735"/>
      <c r="AB176" s="735"/>
      <c r="AC176" s="735"/>
      <c r="AD176" s="735"/>
      <c r="AE176" s="735"/>
      <c r="AF176" s="735"/>
      <c r="AG176" s="735"/>
      <c r="AH176" s="735"/>
      <c r="AI176" s="735"/>
      <c r="AJ176" s="735"/>
      <c r="AK176" s="735"/>
      <c r="AL176" s="735"/>
      <c r="AM176" s="735"/>
      <c r="AN176" s="735"/>
      <c r="AO176" s="735"/>
      <c r="AP176" s="735"/>
      <c r="AQ176" s="735"/>
      <c r="AR176" s="735"/>
      <c r="AS176" s="735"/>
      <c r="AT176" s="735"/>
      <c r="AU176" s="735"/>
      <c r="AV176" s="735"/>
      <c r="AW176" s="735"/>
      <c r="AX176" s="735"/>
      <c r="AY176" s="735"/>
      <c r="AZ176" s="735"/>
      <c r="BA176" s="735"/>
      <c r="BB176" s="735"/>
      <c r="BC176" s="735"/>
      <c r="BD176" s="735"/>
      <c r="BE176" s="735"/>
      <c r="BF176" s="735"/>
      <c r="BG176" s="735"/>
      <c r="BH176" s="735"/>
      <c r="BI176" s="735"/>
      <c r="BJ176" s="735"/>
      <c r="BK176" s="735"/>
      <c r="BL176" s="735"/>
      <c r="BM176" s="735"/>
      <c r="BN176" s="735"/>
      <c r="BO176" s="735"/>
      <c r="BP176" s="735"/>
      <c r="BQ176" s="735"/>
      <c r="BR176" s="741">
        <f>-D176</f>
        <v>0</v>
      </c>
      <c r="BS176" s="735"/>
      <c r="BT176" s="735"/>
      <c r="BU176" s="735"/>
      <c r="BV176" s="735"/>
      <c r="BW176" s="735"/>
      <c r="BX176" s="735"/>
      <c r="BY176" s="735"/>
      <c r="BZ176" s="735"/>
      <c r="CA176" s="735"/>
      <c r="CB176" s="735"/>
      <c r="CC176" s="735"/>
      <c r="CD176" s="735"/>
      <c r="CE176" s="735"/>
      <c r="CF176" s="735"/>
      <c r="CG176" s="735"/>
      <c r="CH176" s="735"/>
      <c r="CI176" s="735"/>
      <c r="CJ176" s="735"/>
      <c r="CK176" s="735"/>
      <c r="CL176" s="735"/>
      <c r="CM176" s="735"/>
      <c r="CN176" s="735"/>
      <c r="CO176" s="735"/>
      <c r="CP176" s="735"/>
      <c r="CQ176" s="735"/>
      <c r="CR176" s="735"/>
      <c r="CS176" s="735"/>
      <c r="CT176" s="736"/>
      <c r="CU176" s="737"/>
      <c r="CV176" s="738"/>
      <c r="CW176" s="738"/>
      <c r="CX176" s="738"/>
      <c r="CY176" s="738"/>
      <c r="CZ176" s="738"/>
      <c r="DA176" s="738"/>
      <c r="DB176" s="738"/>
      <c r="DC176" s="738"/>
      <c r="DD176" s="729">
        <f t="shared" si="11"/>
        <v>0</v>
      </c>
      <c r="DE176" s="730">
        <f t="shared" si="15"/>
        <v>0</v>
      </c>
      <c r="DF176" s="731"/>
      <c r="DR176" s="504"/>
    </row>
    <row r="177" spans="1:122" ht="18" customHeight="1" x14ac:dyDescent="0.55000000000000004">
      <c r="A177" s="399" t="str">
        <f t="shared" si="13"/>
        <v>60</v>
      </c>
      <c r="B177" s="399">
        <v>600001</v>
      </c>
      <c r="C177" s="722" t="s">
        <v>670</v>
      </c>
      <c r="D177" s="723">
        <v>13077973602495</v>
      </c>
      <c r="E177" s="723">
        <v>0</v>
      </c>
      <c r="F177" s="734"/>
      <c r="G177" s="734"/>
      <c r="H177" s="734"/>
      <c r="I177" s="734"/>
      <c r="J177" s="734"/>
      <c r="K177" s="735"/>
      <c r="L177" s="735"/>
      <c r="M177" s="735"/>
      <c r="N177" s="735"/>
      <c r="O177" s="735"/>
      <c r="P177" s="735"/>
      <c r="Q177" s="735"/>
      <c r="R177" s="735"/>
      <c r="S177" s="735"/>
      <c r="T177" s="735"/>
      <c r="U177" s="735"/>
      <c r="V177" s="735"/>
      <c r="W177" s="735"/>
      <c r="X177" s="735"/>
      <c r="Y177" s="735"/>
      <c r="Z177" s="735"/>
      <c r="AA177" s="735"/>
      <c r="AB177" s="735"/>
      <c r="AC177" s="735"/>
      <c r="AD177" s="735"/>
      <c r="AE177" s="735"/>
      <c r="AF177" s="735"/>
      <c r="AG177" s="735"/>
      <c r="AH177" s="735"/>
      <c r="AI177" s="735"/>
      <c r="AJ177" s="735"/>
      <c r="AK177" s="735"/>
      <c r="AL177" s="735"/>
      <c r="AM177" s="735"/>
      <c r="AN177" s="735"/>
      <c r="AO177" s="735"/>
      <c r="AP177" s="735"/>
      <c r="AQ177" s="735"/>
      <c r="AR177" s="735"/>
      <c r="AS177" s="735"/>
      <c r="AT177" s="735"/>
      <c r="AU177" s="735"/>
      <c r="AV177" s="735"/>
      <c r="AW177" s="735"/>
      <c r="AX177" s="735"/>
      <c r="AY177" s="735"/>
      <c r="AZ177" s="735"/>
      <c r="BA177" s="735"/>
      <c r="BB177" s="735"/>
      <c r="BC177" s="735"/>
      <c r="BD177" s="735"/>
      <c r="BE177" s="735"/>
      <c r="BF177" s="735"/>
      <c r="BG177" s="735"/>
      <c r="BH177" s="735"/>
      <c r="BI177" s="735"/>
      <c r="BJ177" s="735"/>
      <c r="BK177" s="735"/>
      <c r="BL177" s="735"/>
      <c r="BM177" s="735"/>
      <c r="BN177" s="735"/>
      <c r="BO177" s="735"/>
      <c r="BP177" s="735"/>
      <c r="BQ177" s="735"/>
      <c r="BR177" s="735"/>
      <c r="BS177" s="735">
        <f>D177</f>
        <v>13077973602495</v>
      </c>
      <c r="BT177" s="735"/>
      <c r="BU177" s="735"/>
      <c r="BV177" s="735"/>
      <c r="BW177" s="735"/>
      <c r="BX177" s="735"/>
      <c r="BY177" s="735"/>
      <c r="BZ177" s="735"/>
      <c r="CA177" s="735"/>
      <c r="CB177" s="735"/>
      <c r="CC177" s="735"/>
      <c r="CD177" s="735"/>
      <c r="CE177" s="735"/>
      <c r="CF177" s="735"/>
      <c r="CG177" s="735"/>
      <c r="CH177" s="735"/>
      <c r="CI177" s="735"/>
      <c r="CJ177" s="735"/>
      <c r="CK177" s="735"/>
      <c r="CL177" s="735"/>
      <c r="CM177" s="735"/>
      <c r="CN177" s="735"/>
      <c r="CO177" s="735"/>
      <c r="CP177" s="735"/>
      <c r="CQ177" s="735"/>
      <c r="CR177" s="735"/>
      <c r="CS177" s="735"/>
      <c r="CT177" s="736"/>
      <c r="CU177" s="737"/>
      <c r="CV177" s="738"/>
      <c r="CW177" s="738"/>
      <c r="CX177" s="738"/>
      <c r="CY177" s="738"/>
      <c r="CZ177" s="738"/>
      <c r="DA177" s="738"/>
      <c r="DB177" s="738"/>
      <c r="DC177" s="738"/>
      <c r="DD177" s="729">
        <f t="shared" si="11"/>
        <v>13077973602495</v>
      </c>
      <c r="DE177" s="730">
        <f t="shared" ref="DE177:DE240" si="16">D177-E177-DD177</f>
        <v>0</v>
      </c>
      <c r="DF177" s="731"/>
      <c r="DR177" s="504"/>
    </row>
    <row r="178" spans="1:122" ht="18" customHeight="1" x14ac:dyDescent="0.55000000000000004">
      <c r="A178" s="399" t="str">
        <f t="shared" si="13"/>
        <v>60</v>
      </c>
      <c r="B178" s="399">
        <v>600002</v>
      </c>
      <c r="C178" s="722" t="s">
        <v>953</v>
      </c>
      <c r="D178" s="723">
        <v>0</v>
      </c>
      <c r="E178" s="723">
        <v>21899726027</v>
      </c>
      <c r="F178" s="734"/>
      <c r="G178" s="734"/>
      <c r="H178" s="734"/>
      <c r="I178" s="734"/>
      <c r="J178" s="734"/>
      <c r="K178" s="735"/>
      <c r="L178" s="735"/>
      <c r="M178" s="735"/>
      <c r="N178" s="735"/>
      <c r="O178" s="735"/>
      <c r="P178" s="735"/>
      <c r="Q178" s="735"/>
      <c r="R178" s="735"/>
      <c r="S178" s="735"/>
      <c r="T178" s="735"/>
      <c r="U178" s="735"/>
      <c r="V178" s="735"/>
      <c r="W178" s="735"/>
      <c r="X178" s="735"/>
      <c r="Y178" s="735"/>
      <c r="Z178" s="735"/>
      <c r="AA178" s="735"/>
      <c r="AB178" s="735"/>
      <c r="AC178" s="735"/>
      <c r="AD178" s="735"/>
      <c r="AE178" s="735"/>
      <c r="AF178" s="735"/>
      <c r="AG178" s="735"/>
      <c r="AH178" s="735"/>
      <c r="AI178" s="735"/>
      <c r="AJ178" s="735"/>
      <c r="AK178" s="735"/>
      <c r="AL178" s="735"/>
      <c r="AM178" s="735"/>
      <c r="AN178" s="735"/>
      <c r="AO178" s="735"/>
      <c r="AP178" s="735"/>
      <c r="AQ178" s="735"/>
      <c r="AR178" s="735"/>
      <c r="AS178" s="735"/>
      <c r="AT178" s="735"/>
      <c r="AU178" s="735"/>
      <c r="AV178" s="735"/>
      <c r="AW178" s="735"/>
      <c r="AX178" s="735"/>
      <c r="AY178" s="735"/>
      <c r="AZ178" s="735"/>
      <c r="BA178" s="735"/>
      <c r="BB178" s="735"/>
      <c r="BC178" s="735"/>
      <c r="BD178" s="735"/>
      <c r="BE178" s="735"/>
      <c r="BF178" s="735"/>
      <c r="BG178" s="735"/>
      <c r="BH178" s="735"/>
      <c r="BI178" s="735"/>
      <c r="BJ178" s="735"/>
      <c r="BK178" s="735"/>
      <c r="BL178" s="735"/>
      <c r="BM178" s="735"/>
      <c r="BN178" s="735"/>
      <c r="BO178" s="735"/>
      <c r="BP178" s="735"/>
      <c r="BQ178" s="735"/>
      <c r="BR178" s="735"/>
      <c r="BS178" s="741">
        <f t="shared" ref="BS178:BS183" si="17">D178-E178</f>
        <v>-21899726027</v>
      </c>
      <c r="BT178" s="735"/>
      <c r="BU178" s="735"/>
      <c r="BV178" s="735"/>
      <c r="BW178" s="735"/>
      <c r="BX178" s="735"/>
      <c r="BY178" s="735"/>
      <c r="BZ178" s="735"/>
      <c r="CA178" s="735"/>
      <c r="CB178" s="735"/>
      <c r="CC178" s="735"/>
      <c r="CD178" s="735"/>
      <c r="CE178" s="735"/>
      <c r="CF178" s="735"/>
      <c r="CG178" s="735"/>
      <c r="CH178" s="735"/>
      <c r="CI178" s="735"/>
      <c r="CJ178" s="735"/>
      <c r="CK178" s="735"/>
      <c r="CL178" s="735"/>
      <c r="CM178" s="735"/>
      <c r="CN178" s="735"/>
      <c r="CO178" s="735"/>
      <c r="CP178" s="735"/>
      <c r="CQ178" s="735"/>
      <c r="CR178" s="735"/>
      <c r="CS178" s="735"/>
      <c r="CT178" s="736"/>
      <c r="CU178" s="737"/>
      <c r="CV178" s="738"/>
      <c r="CW178" s="738"/>
      <c r="CX178" s="738"/>
      <c r="CY178" s="738"/>
      <c r="CZ178" s="738"/>
      <c r="DA178" s="738"/>
      <c r="DB178" s="738"/>
      <c r="DC178" s="738"/>
      <c r="DD178" s="729">
        <f t="shared" si="11"/>
        <v>-21899726027</v>
      </c>
      <c r="DE178" s="730">
        <f t="shared" si="16"/>
        <v>0</v>
      </c>
      <c r="DF178" s="731"/>
      <c r="DR178" s="504"/>
    </row>
    <row r="179" spans="1:122" ht="18" customHeight="1" x14ac:dyDescent="0.55000000000000004">
      <c r="A179" s="399" t="str">
        <f t="shared" si="13"/>
        <v>60</v>
      </c>
      <c r="B179" s="399">
        <v>600003</v>
      </c>
      <c r="C179" s="722" t="s">
        <v>954</v>
      </c>
      <c r="D179" s="723">
        <v>63124991872</v>
      </c>
      <c r="E179" s="723">
        <v>0</v>
      </c>
      <c r="F179" s="734"/>
      <c r="G179" s="734"/>
      <c r="H179" s="734"/>
      <c r="I179" s="734"/>
      <c r="J179" s="734"/>
      <c r="K179" s="735"/>
      <c r="L179" s="735"/>
      <c r="M179" s="735"/>
      <c r="N179" s="735"/>
      <c r="O179" s="735"/>
      <c r="P179" s="735"/>
      <c r="Q179" s="735"/>
      <c r="R179" s="735"/>
      <c r="S179" s="735"/>
      <c r="T179" s="735"/>
      <c r="U179" s="735"/>
      <c r="V179" s="735"/>
      <c r="W179" s="735"/>
      <c r="X179" s="735"/>
      <c r="Y179" s="735"/>
      <c r="Z179" s="735"/>
      <c r="AA179" s="735"/>
      <c r="AB179" s="735"/>
      <c r="AC179" s="735"/>
      <c r="AD179" s="735"/>
      <c r="AE179" s="735"/>
      <c r="AF179" s="735"/>
      <c r="AG179" s="735"/>
      <c r="AH179" s="735"/>
      <c r="AI179" s="735"/>
      <c r="AJ179" s="735"/>
      <c r="AK179" s="735"/>
      <c r="AL179" s="735"/>
      <c r="AM179" s="735"/>
      <c r="AN179" s="735"/>
      <c r="AO179" s="735"/>
      <c r="AP179" s="735"/>
      <c r="AQ179" s="735"/>
      <c r="AR179" s="735"/>
      <c r="AS179" s="735"/>
      <c r="AT179" s="735"/>
      <c r="AU179" s="735"/>
      <c r="AV179" s="735"/>
      <c r="AW179" s="735"/>
      <c r="AX179" s="735"/>
      <c r="AY179" s="735"/>
      <c r="AZ179" s="735"/>
      <c r="BA179" s="735"/>
      <c r="BB179" s="735"/>
      <c r="BC179" s="735"/>
      <c r="BD179" s="735"/>
      <c r="BE179" s="735"/>
      <c r="BF179" s="735"/>
      <c r="BG179" s="735"/>
      <c r="BH179" s="735"/>
      <c r="BI179" s="735"/>
      <c r="BJ179" s="735"/>
      <c r="BK179" s="735"/>
      <c r="BL179" s="735"/>
      <c r="BM179" s="735"/>
      <c r="BN179" s="735"/>
      <c r="BO179" s="735"/>
      <c r="BP179" s="735"/>
      <c r="BQ179" s="735"/>
      <c r="BR179" s="735"/>
      <c r="BS179" s="735">
        <f t="shared" si="17"/>
        <v>63124991872</v>
      </c>
      <c r="BT179" s="735"/>
      <c r="BU179" s="735"/>
      <c r="BV179" s="735"/>
      <c r="BW179" s="735"/>
      <c r="BX179" s="735"/>
      <c r="BY179" s="735"/>
      <c r="BZ179" s="735"/>
      <c r="CA179" s="735"/>
      <c r="CB179" s="735"/>
      <c r="CC179" s="735"/>
      <c r="CD179" s="735"/>
      <c r="CE179" s="735"/>
      <c r="CF179" s="735"/>
      <c r="CG179" s="735"/>
      <c r="CH179" s="735"/>
      <c r="CI179" s="735"/>
      <c r="CJ179" s="735"/>
      <c r="CK179" s="735"/>
      <c r="CL179" s="735"/>
      <c r="CM179" s="735"/>
      <c r="CN179" s="735"/>
      <c r="CO179" s="735"/>
      <c r="CP179" s="735"/>
      <c r="CQ179" s="735"/>
      <c r="CR179" s="735"/>
      <c r="CS179" s="735"/>
      <c r="CT179" s="736"/>
      <c r="CU179" s="737"/>
      <c r="CV179" s="738"/>
      <c r="CW179" s="738"/>
      <c r="CX179" s="738"/>
      <c r="CY179" s="738"/>
      <c r="CZ179" s="738"/>
      <c r="DA179" s="738"/>
      <c r="DB179" s="738"/>
      <c r="DC179" s="738"/>
      <c r="DD179" s="729">
        <f t="shared" si="11"/>
        <v>63124991872</v>
      </c>
      <c r="DE179" s="730">
        <f t="shared" si="16"/>
        <v>0</v>
      </c>
      <c r="DF179" s="731"/>
      <c r="DR179" s="504"/>
    </row>
    <row r="180" spans="1:122" ht="18" customHeight="1" x14ac:dyDescent="0.55000000000000004">
      <c r="A180" s="399" t="str">
        <f t="shared" si="13"/>
        <v>60</v>
      </c>
      <c r="B180" s="399">
        <v>600004</v>
      </c>
      <c r="C180" s="722" t="s">
        <v>955</v>
      </c>
      <c r="D180" s="740"/>
      <c r="E180" s="740"/>
      <c r="F180" s="734"/>
      <c r="G180" s="734"/>
      <c r="H180" s="734"/>
      <c r="I180" s="734"/>
      <c r="J180" s="734"/>
      <c r="K180" s="735"/>
      <c r="L180" s="735"/>
      <c r="M180" s="735"/>
      <c r="N180" s="735"/>
      <c r="O180" s="735"/>
      <c r="P180" s="735"/>
      <c r="Q180" s="735"/>
      <c r="R180" s="735"/>
      <c r="S180" s="735"/>
      <c r="T180" s="735"/>
      <c r="U180" s="735"/>
      <c r="V180" s="735"/>
      <c r="W180" s="735"/>
      <c r="X180" s="735"/>
      <c r="Y180" s="735"/>
      <c r="Z180" s="735"/>
      <c r="AA180" s="735"/>
      <c r="AB180" s="735"/>
      <c r="AC180" s="735"/>
      <c r="AD180" s="735"/>
      <c r="AE180" s="735"/>
      <c r="AF180" s="735"/>
      <c r="AG180" s="735"/>
      <c r="AH180" s="735"/>
      <c r="AI180" s="735"/>
      <c r="AJ180" s="735"/>
      <c r="AK180" s="735"/>
      <c r="AL180" s="735"/>
      <c r="AM180" s="735"/>
      <c r="AN180" s="735"/>
      <c r="AO180" s="735"/>
      <c r="AP180" s="735"/>
      <c r="AQ180" s="735"/>
      <c r="AR180" s="735"/>
      <c r="AS180" s="735"/>
      <c r="AT180" s="735"/>
      <c r="AU180" s="735"/>
      <c r="AV180" s="735"/>
      <c r="AW180" s="735"/>
      <c r="AX180" s="735"/>
      <c r="AY180" s="735"/>
      <c r="AZ180" s="735"/>
      <c r="BA180" s="735"/>
      <c r="BB180" s="735"/>
      <c r="BC180" s="735"/>
      <c r="BD180" s="735"/>
      <c r="BE180" s="735"/>
      <c r="BF180" s="735"/>
      <c r="BG180" s="735"/>
      <c r="BH180" s="735"/>
      <c r="BI180" s="735"/>
      <c r="BJ180" s="735"/>
      <c r="BK180" s="735"/>
      <c r="BL180" s="735"/>
      <c r="BM180" s="735"/>
      <c r="BN180" s="735"/>
      <c r="BO180" s="735"/>
      <c r="BP180" s="735"/>
      <c r="BQ180" s="735"/>
      <c r="BR180" s="735"/>
      <c r="BS180" s="735">
        <f t="shared" si="17"/>
        <v>0</v>
      </c>
      <c r="BT180" s="735"/>
      <c r="BU180" s="735"/>
      <c r="BV180" s="735"/>
      <c r="BW180" s="735"/>
      <c r="BX180" s="735"/>
      <c r="BY180" s="735"/>
      <c r="BZ180" s="735"/>
      <c r="CA180" s="735"/>
      <c r="CB180" s="735"/>
      <c r="CC180" s="735"/>
      <c r="CD180" s="735"/>
      <c r="CE180" s="735"/>
      <c r="CF180" s="735"/>
      <c r="CG180" s="735"/>
      <c r="CH180" s="735"/>
      <c r="CI180" s="735"/>
      <c r="CJ180" s="735"/>
      <c r="CK180" s="735"/>
      <c r="CL180" s="735"/>
      <c r="CM180" s="735"/>
      <c r="CN180" s="735"/>
      <c r="CO180" s="735"/>
      <c r="CP180" s="735"/>
      <c r="CQ180" s="735"/>
      <c r="CR180" s="735"/>
      <c r="CS180" s="735"/>
      <c r="CT180" s="736"/>
      <c r="CU180" s="737"/>
      <c r="CV180" s="738"/>
      <c r="CW180" s="738"/>
      <c r="CX180" s="738"/>
      <c r="CY180" s="738"/>
      <c r="CZ180" s="738"/>
      <c r="DA180" s="738"/>
      <c r="DB180" s="738"/>
      <c r="DC180" s="738"/>
      <c r="DD180" s="729">
        <f t="shared" si="11"/>
        <v>0</v>
      </c>
      <c r="DE180" s="730">
        <f t="shared" si="16"/>
        <v>0</v>
      </c>
      <c r="DF180" s="731"/>
      <c r="DR180" s="504"/>
    </row>
    <row r="181" spans="1:122" ht="18" customHeight="1" x14ac:dyDescent="0.55000000000000004">
      <c r="A181" s="399" t="str">
        <f t="shared" si="13"/>
        <v>60</v>
      </c>
      <c r="B181" s="399">
        <v>600005</v>
      </c>
      <c r="C181" s="722" t="s">
        <v>956</v>
      </c>
      <c r="D181" s="740"/>
      <c r="E181" s="740"/>
      <c r="F181" s="734"/>
      <c r="G181" s="734"/>
      <c r="H181" s="734"/>
      <c r="I181" s="734"/>
      <c r="J181" s="734"/>
      <c r="K181" s="735"/>
      <c r="L181" s="735"/>
      <c r="M181" s="735"/>
      <c r="N181" s="735"/>
      <c r="O181" s="735"/>
      <c r="P181" s="735"/>
      <c r="Q181" s="735"/>
      <c r="R181" s="735"/>
      <c r="S181" s="735"/>
      <c r="T181" s="735"/>
      <c r="U181" s="735"/>
      <c r="V181" s="735"/>
      <c r="W181" s="735"/>
      <c r="X181" s="735"/>
      <c r="Y181" s="735"/>
      <c r="Z181" s="735"/>
      <c r="AA181" s="735"/>
      <c r="AB181" s="735"/>
      <c r="AC181" s="735"/>
      <c r="AD181" s="735"/>
      <c r="AE181" s="735"/>
      <c r="AF181" s="735"/>
      <c r="AG181" s="735"/>
      <c r="AH181" s="735"/>
      <c r="AI181" s="735"/>
      <c r="AJ181" s="735"/>
      <c r="AK181" s="735"/>
      <c r="AL181" s="735"/>
      <c r="AM181" s="735"/>
      <c r="AN181" s="735"/>
      <c r="AO181" s="735"/>
      <c r="AP181" s="735"/>
      <c r="AQ181" s="735"/>
      <c r="AR181" s="735"/>
      <c r="AS181" s="735"/>
      <c r="AT181" s="735"/>
      <c r="AU181" s="735"/>
      <c r="AV181" s="735"/>
      <c r="AW181" s="735"/>
      <c r="AX181" s="735"/>
      <c r="AY181" s="735"/>
      <c r="AZ181" s="735"/>
      <c r="BA181" s="735"/>
      <c r="BB181" s="735"/>
      <c r="BC181" s="735"/>
      <c r="BD181" s="735"/>
      <c r="BE181" s="735"/>
      <c r="BF181" s="735"/>
      <c r="BG181" s="735"/>
      <c r="BH181" s="735"/>
      <c r="BI181" s="735"/>
      <c r="BJ181" s="735"/>
      <c r="BK181" s="735"/>
      <c r="BL181" s="735"/>
      <c r="BM181" s="735"/>
      <c r="BN181" s="735"/>
      <c r="BO181" s="735"/>
      <c r="BP181" s="735"/>
      <c r="BQ181" s="735"/>
      <c r="BR181" s="735"/>
      <c r="BS181" s="735">
        <f t="shared" si="17"/>
        <v>0</v>
      </c>
      <c r="BT181" s="735"/>
      <c r="BU181" s="735"/>
      <c r="BV181" s="735"/>
      <c r="BW181" s="735"/>
      <c r="BX181" s="735"/>
      <c r="BY181" s="735"/>
      <c r="BZ181" s="735"/>
      <c r="CA181" s="735"/>
      <c r="CB181" s="735"/>
      <c r="CC181" s="735"/>
      <c r="CD181" s="735"/>
      <c r="CE181" s="735"/>
      <c r="CF181" s="735"/>
      <c r="CG181" s="735"/>
      <c r="CH181" s="735"/>
      <c r="CI181" s="735"/>
      <c r="CJ181" s="735"/>
      <c r="CK181" s="735"/>
      <c r="CL181" s="735"/>
      <c r="CM181" s="735"/>
      <c r="CN181" s="735"/>
      <c r="CO181" s="735"/>
      <c r="CP181" s="735"/>
      <c r="CQ181" s="735"/>
      <c r="CR181" s="735"/>
      <c r="CS181" s="735"/>
      <c r="CT181" s="736"/>
      <c r="CU181" s="737"/>
      <c r="CV181" s="738"/>
      <c r="CW181" s="738"/>
      <c r="CX181" s="738"/>
      <c r="CY181" s="738"/>
      <c r="CZ181" s="738"/>
      <c r="DA181" s="738"/>
      <c r="DB181" s="738"/>
      <c r="DC181" s="738"/>
      <c r="DD181" s="729">
        <f t="shared" si="11"/>
        <v>0</v>
      </c>
      <c r="DE181" s="730">
        <f t="shared" si="16"/>
        <v>0</v>
      </c>
      <c r="DF181" s="731"/>
      <c r="DR181" s="504"/>
    </row>
    <row r="182" spans="1:122" ht="18" customHeight="1" x14ac:dyDescent="0.55000000000000004">
      <c r="A182" s="399" t="str">
        <f t="shared" si="13"/>
        <v>60</v>
      </c>
      <c r="B182" s="399">
        <v>600007</v>
      </c>
      <c r="C182" s="722" t="s">
        <v>958</v>
      </c>
      <c r="D182" s="723">
        <v>0</v>
      </c>
      <c r="E182" s="723">
        <v>6874474651</v>
      </c>
      <c r="F182" s="734"/>
      <c r="G182" s="734"/>
      <c r="H182" s="734"/>
      <c r="I182" s="734"/>
      <c r="J182" s="734"/>
      <c r="K182" s="735"/>
      <c r="L182" s="735"/>
      <c r="M182" s="735"/>
      <c r="N182" s="735"/>
      <c r="O182" s="735"/>
      <c r="P182" s="735"/>
      <c r="Q182" s="735"/>
      <c r="R182" s="735"/>
      <c r="S182" s="735"/>
      <c r="T182" s="735"/>
      <c r="U182" s="735"/>
      <c r="V182" s="735"/>
      <c r="W182" s="735"/>
      <c r="X182" s="735"/>
      <c r="Y182" s="735"/>
      <c r="Z182" s="735"/>
      <c r="AA182" s="735"/>
      <c r="AB182" s="735"/>
      <c r="AC182" s="735"/>
      <c r="AD182" s="735"/>
      <c r="AE182" s="735"/>
      <c r="AF182" s="735"/>
      <c r="AG182" s="735"/>
      <c r="AH182" s="735"/>
      <c r="AI182" s="735"/>
      <c r="AJ182" s="735"/>
      <c r="AK182" s="735"/>
      <c r="AL182" s="735"/>
      <c r="AM182" s="735"/>
      <c r="AN182" s="735"/>
      <c r="AO182" s="735"/>
      <c r="AP182" s="735"/>
      <c r="AQ182" s="735"/>
      <c r="AR182" s="735"/>
      <c r="AS182" s="735"/>
      <c r="AT182" s="735"/>
      <c r="AU182" s="735"/>
      <c r="AV182" s="735"/>
      <c r="AW182" s="735"/>
      <c r="AX182" s="735"/>
      <c r="AY182" s="735"/>
      <c r="AZ182" s="735"/>
      <c r="BA182" s="735"/>
      <c r="BB182" s="735"/>
      <c r="BC182" s="735"/>
      <c r="BD182" s="735"/>
      <c r="BE182" s="735"/>
      <c r="BF182" s="735"/>
      <c r="BG182" s="735"/>
      <c r="BH182" s="735"/>
      <c r="BI182" s="735"/>
      <c r="BJ182" s="735"/>
      <c r="BK182" s="735"/>
      <c r="BL182" s="735"/>
      <c r="BM182" s="735"/>
      <c r="BN182" s="735"/>
      <c r="BO182" s="735"/>
      <c r="BP182" s="735"/>
      <c r="BQ182" s="735"/>
      <c r="BR182" s="735"/>
      <c r="BS182" s="741">
        <f t="shared" si="17"/>
        <v>-6874474651</v>
      </c>
      <c r="BT182" s="735"/>
      <c r="BU182" s="735"/>
      <c r="BV182" s="735"/>
      <c r="BW182" s="735"/>
      <c r="BX182" s="735"/>
      <c r="BY182" s="735"/>
      <c r="BZ182" s="735"/>
      <c r="CA182" s="735"/>
      <c r="CB182" s="735"/>
      <c r="CC182" s="735"/>
      <c r="CD182" s="735"/>
      <c r="CE182" s="735"/>
      <c r="CF182" s="735"/>
      <c r="CG182" s="735"/>
      <c r="CH182" s="735"/>
      <c r="CI182" s="735"/>
      <c r="CJ182" s="735"/>
      <c r="CK182" s="735"/>
      <c r="CL182" s="735"/>
      <c r="CM182" s="735"/>
      <c r="CN182" s="735"/>
      <c r="CO182" s="735"/>
      <c r="CP182" s="735"/>
      <c r="CQ182" s="735"/>
      <c r="CR182" s="735"/>
      <c r="CS182" s="735"/>
      <c r="CT182" s="736"/>
      <c r="CU182" s="737"/>
      <c r="CV182" s="738"/>
      <c r="CW182" s="738"/>
      <c r="CX182" s="738"/>
      <c r="CY182" s="738"/>
      <c r="CZ182" s="738"/>
      <c r="DA182" s="738"/>
      <c r="DB182" s="738"/>
      <c r="DC182" s="738"/>
      <c r="DD182" s="729">
        <f t="shared" si="11"/>
        <v>-6874474651</v>
      </c>
      <c r="DE182" s="730">
        <f t="shared" si="16"/>
        <v>0</v>
      </c>
      <c r="DF182" s="731"/>
      <c r="DR182" s="504"/>
    </row>
    <row r="183" spans="1:122" ht="18" customHeight="1" x14ac:dyDescent="0.55000000000000004">
      <c r="A183" s="399">
        <v>60</v>
      </c>
      <c r="B183" s="399">
        <v>600008</v>
      </c>
      <c r="C183" s="769" t="s">
        <v>959</v>
      </c>
      <c r="D183" s="723">
        <v>0</v>
      </c>
      <c r="E183" s="723">
        <v>174871003379</v>
      </c>
      <c r="F183" s="734"/>
      <c r="G183" s="734"/>
      <c r="H183" s="734"/>
      <c r="I183" s="734"/>
      <c r="J183" s="734"/>
      <c r="K183" s="735"/>
      <c r="L183" s="735"/>
      <c r="M183" s="735"/>
      <c r="N183" s="735"/>
      <c r="O183" s="735"/>
      <c r="P183" s="735"/>
      <c r="Q183" s="735"/>
      <c r="R183" s="735"/>
      <c r="S183" s="735"/>
      <c r="T183" s="735"/>
      <c r="U183" s="735"/>
      <c r="V183" s="735"/>
      <c r="W183" s="735"/>
      <c r="X183" s="735"/>
      <c r="Y183" s="735"/>
      <c r="Z183" s="735"/>
      <c r="AA183" s="735"/>
      <c r="AB183" s="735"/>
      <c r="AC183" s="735"/>
      <c r="AD183" s="735"/>
      <c r="AE183" s="735"/>
      <c r="AF183" s="735"/>
      <c r="AG183" s="735"/>
      <c r="AH183" s="735"/>
      <c r="AI183" s="735"/>
      <c r="AJ183" s="735"/>
      <c r="AK183" s="735"/>
      <c r="AL183" s="735"/>
      <c r="AM183" s="735"/>
      <c r="AN183" s="735"/>
      <c r="AO183" s="735"/>
      <c r="AP183" s="735"/>
      <c r="AQ183" s="735"/>
      <c r="AR183" s="735"/>
      <c r="AS183" s="735"/>
      <c r="AT183" s="735"/>
      <c r="AU183" s="735"/>
      <c r="AV183" s="735"/>
      <c r="AW183" s="735"/>
      <c r="AX183" s="735"/>
      <c r="AY183" s="735"/>
      <c r="AZ183" s="735"/>
      <c r="BA183" s="735"/>
      <c r="BB183" s="735"/>
      <c r="BC183" s="735"/>
      <c r="BD183" s="735"/>
      <c r="BE183" s="735"/>
      <c r="BF183" s="735"/>
      <c r="BG183" s="735"/>
      <c r="BH183" s="735"/>
      <c r="BI183" s="735"/>
      <c r="BJ183" s="735"/>
      <c r="BK183" s="735"/>
      <c r="BL183" s="735"/>
      <c r="BM183" s="735"/>
      <c r="BN183" s="735"/>
      <c r="BO183" s="735"/>
      <c r="BP183" s="735"/>
      <c r="BQ183" s="735"/>
      <c r="BR183" s="735"/>
      <c r="BS183" s="741">
        <f t="shared" si="17"/>
        <v>-174871003379</v>
      </c>
      <c r="BT183" s="735"/>
      <c r="BU183" s="735"/>
      <c r="BV183" s="735"/>
      <c r="BW183" s="735"/>
      <c r="BX183" s="735"/>
      <c r="BY183" s="735"/>
      <c r="BZ183" s="735"/>
      <c r="CA183" s="735"/>
      <c r="CB183" s="735"/>
      <c r="CC183" s="735"/>
      <c r="CD183" s="735"/>
      <c r="CE183" s="735"/>
      <c r="CF183" s="735"/>
      <c r="CG183" s="735"/>
      <c r="CH183" s="735"/>
      <c r="CI183" s="735"/>
      <c r="CJ183" s="735"/>
      <c r="CK183" s="735"/>
      <c r="CL183" s="735"/>
      <c r="CM183" s="735"/>
      <c r="CN183" s="735"/>
      <c r="CO183" s="735"/>
      <c r="CP183" s="735"/>
      <c r="CQ183" s="735"/>
      <c r="CR183" s="735"/>
      <c r="CS183" s="735"/>
      <c r="CT183" s="736"/>
      <c r="CU183" s="737"/>
      <c r="CV183" s="738"/>
      <c r="CW183" s="738"/>
      <c r="CX183" s="738"/>
      <c r="CY183" s="738"/>
      <c r="CZ183" s="738"/>
      <c r="DA183" s="738"/>
      <c r="DB183" s="738"/>
      <c r="DC183" s="738"/>
      <c r="DD183" s="729">
        <f t="shared" si="11"/>
        <v>-174871003379</v>
      </c>
      <c r="DE183" s="730">
        <f>D183-E183+DD183</f>
        <v>-349742006758</v>
      </c>
      <c r="DF183" s="731"/>
      <c r="DR183" s="504"/>
    </row>
    <row r="184" spans="1:122" ht="18" customHeight="1" x14ac:dyDescent="0.55000000000000004">
      <c r="A184" s="399" t="str">
        <f t="shared" si="13"/>
        <v>70</v>
      </c>
      <c r="B184" s="399">
        <v>700001</v>
      </c>
      <c r="C184" s="722" t="s">
        <v>960</v>
      </c>
      <c r="D184" s="723">
        <v>94715157102</v>
      </c>
      <c r="E184" s="723">
        <v>0</v>
      </c>
      <c r="F184" s="734"/>
      <c r="G184" s="734"/>
      <c r="H184" s="734"/>
      <c r="I184" s="734"/>
      <c r="J184" s="734"/>
      <c r="K184" s="735"/>
      <c r="L184" s="735"/>
      <c r="M184" s="735"/>
      <c r="N184" s="735"/>
      <c r="O184" s="735"/>
      <c r="P184" s="735"/>
      <c r="Q184" s="735"/>
      <c r="R184" s="735"/>
      <c r="S184" s="735"/>
      <c r="T184" s="735"/>
      <c r="U184" s="735"/>
      <c r="V184" s="735"/>
      <c r="W184" s="735"/>
      <c r="X184" s="735"/>
      <c r="Y184" s="735"/>
      <c r="Z184" s="735"/>
      <c r="AA184" s="735"/>
      <c r="AB184" s="735"/>
      <c r="AC184" s="735"/>
      <c r="AD184" s="735"/>
      <c r="AE184" s="735"/>
      <c r="AF184" s="735"/>
      <c r="AG184" s="735"/>
      <c r="AH184" s="735"/>
      <c r="AI184" s="735"/>
      <c r="AJ184" s="735"/>
      <c r="AK184" s="735"/>
      <c r="AL184" s="735"/>
      <c r="AM184" s="735"/>
      <c r="AN184" s="735"/>
      <c r="AO184" s="735"/>
      <c r="AP184" s="735"/>
      <c r="AQ184" s="735"/>
      <c r="AR184" s="735"/>
      <c r="AS184" s="735"/>
      <c r="AT184" s="735"/>
      <c r="AU184" s="735"/>
      <c r="AV184" s="735"/>
      <c r="AW184" s="735"/>
      <c r="AX184" s="735"/>
      <c r="AY184" s="735"/>
      <c r="AZ184" s="735"/>
      <c r="BA184" s="735"/>
      <c r="BB184" s="735"/>
      <c r="BC184" s="735"/>
      <c r="BD184" s="735"/>
      <c r="BE184" s="735"/>
      <c r="BF184" s="735"/>
      <c r="BG184" s="735"/>
      <c r="BH184" s="735"/>
      <c r="BI184" s="735"/>
      <c r="BJ184" s="735"/>
      <c r="BK184" s="735"/>
      <c r="BL184" s="735"/>
      <c r="BM184" s="735"/>
      <c r="BN184" s="735"/>
      <c r="BO184" s="735"/>
      <c r="BP184" s="735"/>
      <c r="BQ184" s="735"/>
      <c r="BR184" s="735"/>
      <c r="BS184" s="735"/>
      <c r="BT184" s="735">
        <f>D184</f>
        <v>94715157102</v>
      </c>
      <c r="BU184" s="735"/>
      <c r="BV184" s="735"/>
      <c r="BW184" s="735"/>
      <c r="BX184" s="735"/>
      <c r="BY184" s="735"/>
      <c r="BZ184" s="735"/>
      <c r="CA184" s="735"/>
      <c r="CB184" s="735"/>
      <c r="CC184" s="735"/>
      <c r="CD184" s="735"/>
      <c r="CE184" s="735"/>
      <c r="CF184" s="735"/>
      <c r="CG184" s="735"/>
      <c r="CH184" s="735"/>
      <c r="CI184" s="735"/>
      <c r="CJ184" s="735"/>
      <c r="CK184" s="735"/>
      <c r="CL184" s="735"/>
      <c r="CM184" s="735"/>
      <c r="CN184" s="735"/>
      <c r="CO184" s="735"/>
      <c r="CP184" s="735"/>
      <c r="CQ184" s="735"/>
      <c r="CR184" s="735"/>
      <c r="CS184" s="735"/>
      <c r="CT184" s="736"/>
      <c r="CU184" s="737"/>
      <c r="CV184" s="738"/>
      <c r="CW184" s="738"/>
      <c r="CX184" s="738"/>
      <c r="CY184" s="738"/>
      <c r="CZ184" s="738"/>
      <c r="DA184" s="738"/>
      <c r="DB184" s="738"/>
      <c r="DC184" s="738"/>
      <c r="DD184" s="729">
        <f t="shared" si="11"/>
        <v>94715157102</v>
      </c>
      <c r="DE184" s="730">
        <f t="shared" si="16"/>
        <v>0</v>
      </c>
      <c r="DF184" s="731"/>
      <c r="DR184" s="504"/>
    </row>
    <row r="185" spans="1:122" ht="18" customHeight="1" x14ac:dyDescent="0.55000000000000004">
      <c r="A185" s="399" t="str">
        <f t="shared" si="13"/>
        <v>70</v>
      </c>
      <c r="B185" s="399">
        <v>700002</v>
      </c>
      <c r="C185" s="722" t="s">
        <v>961</v>
      </c>
      <c r="D185" s="723">
        <v>47853154253</v>
      </c>
      <c r="E185" s="723">
        <v>0</v>
      </c>
      <c r="F185" s="734"/>
      <c r="G185" s="734"/>
      <c r="H185" s="734"/>
      <c r="I185" s="734"/>
      <c r="J185" s="734"/>
      <c r="K185" s="735"/>
      <c r="L185" s="735"/>
      <c r="M185" s="735"/>
      <c r="N185" s="735"/>
      <c r="O185" s="735"/>
      <c r="P185" s="735"/>
      <c r="Q185" s="735"/>
      <c r="R185" s="735"/>
      <c r="S185" s="735"/>
      <c r="T185" s="735"/>
      <c r="U185" s="735"/>
      <c r="V185" s="735"/>
      <c r="W185" s="735"/>
      <c r="X185" s="735"/>
      <c r="Y185" s="735"/>
      <c r="Z185" s="735"/>
      <c r="AA185" s="735"/>
      <c r="AB185" s="735"/>
      <c r="AC185" s="735"/>
      <c r="AD185" s="735"/>
      <c r="AE185" s="735"/>
      <c r="AF185" s="735"/>
      <c r="AG185" s="735"/>
      <c r="AH185" s="735"/>
      <c r="AI185" s="735"/>
      <c r="AJ185" s="735"/>
      <c r="AK185" s="735"/>
      <c r="AL185" s="735"/>
      <c r="AM185" s="735"/>
      <c r="AN185" s="735"/>
      <c r="AO185" s="735"/>
      <c r="AP185" s="735"/>
      <c r="AQ185" s="735"/>
      <c r="AR185" s="735"/>
      <c r="AS185" s="735"/>
      <c r="AT185" s="735"/>
      <c r="AU185" s="735"/>
      <c r="AV185" s="735"/>
      <c r="AW185" s="735"/>
      <c r="AX185" s="735"/>
      <c r="AY185" s="735"/>
      <c r="AZ185" s="735"/>
      <c r="BA185" s="735"/>
      <c r="BB185" s="735"/>
      <c r="BC185" s="735"/>
      <c r="BD185" s="735"/>
      <c r="BE185" s="735"/>
      <c r="BF185" s="735"/>
      <c r="BG185" s="735"/>
      <c r="BH185" s="735"/>
      <c r="BI185" s="735"/>
      <c r="BJ185" s="735"/>
      <c r="BK185" s="735"/>
      <c r="BL185" s="735"/>
      <c r="BM185" s="735"/>
      <c r="BN185" s="735"/>
      <c r="BO185" s="735"/>
      <c r="BP185" s="735"/>
      <c r="BQ185" s="735"/>
      <c r="BR185" s="735"/>
      <c r="BS185" s="735"/>
      <c r="BT185" s="735">
        <f>D185</f>
        <v>47853154253</v>
      </c>
      <c r="BU185" s="735"/>
      <c r="BV185" s="735"/>
      <c r="BW185" s="735"/>
      <c r="BX185" s="735"/>
      <c r="BY185" s="735"/>
      <c r="BZ185" s="735"/>
      <c r="CA185" s="735"/>
      <c r="CB185" s="735"/>
      <c r="CC185" s="735"/>
      <c r="CD185" s="735"/>
      <c r="CE185" s="735"/>
      <c r="CF185" s="735"/>
      <c r="CG185" s="735"/>
      <c r="CH185" s="735"/>
      <c r="CI185" s="735"/>
      <c r="CJ185" s="735"/>
      <c r="CK185" s="735"/>
      <c r="CL185" s="735"/>
      <c r="CM185" s="735"/>
      <c r="CN185" s="735"/>
      <c r="CO185" s="735"/>
      <c r="CP185" s="735"/>
      <c r="CQ185" s="735"/>
      <c r="CR185" s="735"/>
      <c r="CS185" s="735"/>
      <c r="CT185" s="736"/>
      <c r="CU185" s="737"/>
      <c r="CV185" s="738"/>
      <c r="CW185" s="738"/>
      <c r="CX185" s="738"/>
      <c r="CY185" s="738"/>
      <c r="CZ185" s="738"/>
      <c r="DA185" s="738"/>
      <c r="DB185" s="738"/>
      <c r="DC185" s="738"/>
      <c r="DD185" s="729">
        <f t="shared" si="11"/>
        <v>47853154253</v>
      </c>
      <c r="DE185" s="730">
        <f t="shared" si="16"/>
        <v>0</v>
      </c>
      <c r="DF185" s="731"/>
      <c r="DR185" s="504"/>
    </row>
    <row r="186" spans="1:122" ht="18" customHeight="1" x14ac:dyDescent="0.55000000000000004">
      <c r="A186" s="399" t="str">
        <f t="shared" si="13"/>
        <v>70</v>
      </c>
      <c r="B186" s="399">
        <v>700004</v>
      </c>
      <c r="C186" s="722" t="s">
        <v>963</v>
      </c>
      <c r="D186" s="723">
        <v>132571125118</v>
      </c>
      <c r="E186" s="723">
        <v>0</v>
      </c>
      <c r="F186" s="734"/>
      <c r="G186" s="734"/>
      <c r="H186" s="734"/>
      <c r="I186" s="734"/>
      <c r="J186" s="734"/>
      <c r="K186" s="735"/>
      <c r="L186" s="735"/>
      <c r="M186" s="735"/>
      <c r="N186" s="735"/>
      <c r="O186" s="735"/>
      <c r="P186" s="735"/>
      <c r="Q186" s="735"/>
      <c r="R186" s="735"/>
      <c r="S186" s="735"/>
      <c r="T186" s="735"/>
      <c r="U186" s="735"/>
      <c r="V186" s="735"/>
      <c r="W186" s="735"/>
      <c r="X186" s="735"/>
      <c r="Y186" s="735"/>
      <c r="Z186" s="735"/>
      <c r="AA186" s="735"/>
      <c r="AB186" s="735"/>
      <c r="AC186" s="735"/>
      <c r="AD186" s="735"/>
      <c r="AE186" s="735"/>
      <c r="AF186" s="735"/>
      <c r="AG186" s="735"/>
      <c r="AH186" s="735"/>
      <c r="AI186" s="735"/>
      <c r="AJ186" s="735"/>
      <c r="AK186" s="735"/>
      <c r="AL186" s="735"/>
      <c r="AM186" s="735"/>
      <c r="AN186" s="735"/>
      <c r="AO186" s="735"/>
      <c r="AP186" s="735"/>
      <c r="AQ186" s="735"/>
      <c r="AR186" s="735"/>
      <c r="AS186" s="735"/>
      <c r="AT186" s="735"/>
      <c r="AU186" s="735"/>
      <c r="AV186" s="735"/>
      <c r="AW186" s="735"/>
      <c r="AX186" s="735"/>
      <c r="AY186" s="735"/>
      <c r="AZ186" s="735"/>
      <c r="BA186" s="735"/>
      <c r="BB186" s="735"/>
      <c r="BC186" s="735"/>
      <c r="BD186" s="735"/>
      <c r="BE186" s="735"/>
      <c r="BF186" s="735"/>
      <c r="BG186" s="735"/>
      <c r="BH186" s="735"/>
      <c r="BI186" s="735"/>
      <c r="BJ186" s="735"/>
      <c r="BK186" s="735"/>
      <c r="BL186" s="735"/>
      <c r="BM186" s="735"/>
      <c r="BN186" s="735"/>
      <c r="BO186" s="735"/>
      <c r="BP186" s="735"/>
      <c r="BQ186" s="735"/>
      <c r="BR186" s="735"/>
      <c r="BS186" s="735"/>
      <c r="BT186" s="735"/>
      <c r="BU186" s="735">
        <f>D186</f>
        <v>132571125118</v>
      </c>
      <c r="BV186" s="735"/>
      <c r="BW186" s="735"/>
      <c r="BX186" s="735"/>
      <c r="BY186" s="735"/>
      <c r="BZ186" s="735"/>
      <c r="CA186" s="735"/>
      <c r="CB186" s="735"/>
      <c r="CC186" s="735"/>
      <c r="CD186" s="735"/>
      <c r="CE186" s="735"/>
      <c r="CF186" s="735"/>
      <c r="CG186" s="735"/>
      <c r="CH186" s="735"/>
      <c r="CI186" s="735"/>
      <c r="CJ186" s="735"/>
      <c r="CK186" s="735"/>
      <c r="CL186" s="735"/>
      <c r="CM186" s="735"/>
      <c r="CN186" s="735"/>
      <c r="CO186" s="735"/>
      <c r="CP186" s="735"/>
      <c r="CQ186" s="735"/>
      <c r="CR186" s="735"/>
      <c r="CS186" s="735"/>
      <c r="CT186" s="736"/>
      <c r="CU186" s="737"/>
      <c r="CV186" s="738"/>
      <c r="CW186" s="738"/>
      <c r="CX186" s="738"/>
      <c r="CY186" s="738"/>
      <c r="CZ186" s="738"/>
      <c r="DA186" s="738"/>
      <c r="DB186" s="738"/>
      <c r="DC186" s="738"/>
      <c r="DD186" s="729">
        <f t="shared" si="11"/>
        <v>132571125118</v>
      </c>
      <c r="DE186" s="730">
        <f t="shared" si="16"/>
        <v>0</v>
      </c>
      <c r="DF186" s="731"/>
      <c r="DR186" s="504"/>
    </row>
    <row r="187" spans="1:122" ht="18" customHeight="1" x14ac:dyDescent="0.55000000000000004">
      <c r="A187" s="399" t="str">
        <f t="shared" si="13"/>
        <v>70</v>
      </c>
      <c r="B187" s="399">
        <v>700005</v>
      </c>
      <c r="C187" s="722" t="s">
        <v>964</v>
      </c>
      <c r="D187" s="723">
        <v>142000000</v>
      </c>
      <c r="E187" s="723">
        <v>0</v>
      </c>
      <c r="F187" s="734"/>
      <c r="G187" s="734"/>
      <c r="H187" s="734"/>
      <c r="I187" s="734"/>
      <c r="J187" s="734"/>
      <c r="K187" s="735"/>
      <c r="L187" s="735"/>
      <c r="M187" s="735"/>
      <c r="N187" s="735"/>
      <c r="O187" s="735"/>
      <c r="P187" s="735"/>
      <c r="Q187" s="735"/>
      <c r="R187" s="735"/>
      <c r="S187" s="735"/>
      <c r="T187" s="735"/>
      <c r="U187" s="735"/>
      <c r="V187" s="735"/>
      <c r="W187" s="735"/>
      <c r="X187" s="735"/>
      <c r="Y187" s="735"/>
      <c r="Z187" s="735"/>
      <c r="AA187" s="735"/>
      <c r="AB187" s="735"/>
      <c r="AC187" s="735"/>
      <c r="AD187" s="735"/>
      <c r="AE187" s="735"/>
      <c r="AF187" s="735"/>
      <c r="AG187" s="735"/>
      <c r="AH187" s="735"/>
      <c r="AI187" s="735"/>
      <c r="AJ187" s="735"/>
      <c r="AK187" s="735"/>
      <c r="AL187" s="735"/>
      <c r="AM187" s="735"/>
      <c r="AN187" s="735"/>
      <c r="AO187" s="735"/>
      <c r="AP187" s="735"/>
      <c r="AQ187" s="735"/>
      <c r="AR187" s="735"/>
      <c r="AS187" s="735"/>
      <c r="AT187" s="735"/>
      <c r="AU187" s="735"/>
      <c r="AV187" s="735"/>
      <c r="AW187" s="735"/>
      <c r="AX187" s="735"/>
      <c r="AY187" s="735"/>
      <c r="AZ187" s="735"/>
      <c r="BA187" s="735"/>
      <c r="BB187" s="735"/>
      <c r="BC187" s="735"/>
      <c r="BD187" s="735"/>
      <c r="BE187" s="735"/>
      <c r="BF187" s="735"/>
      <c r="BG187" s="735"/>
      <c r="BH187" s="735"/>
      <c r="BI187" s="735"/>
      <c r="BJ187" s="735"/>
      <c r="BK187" s="735"/>
      <c r="BL187" s="735"/>
      <c r="BM187" s="735"/>
      <c r="BN187" s="735"/>
      <c r="BO187" s="735"/>
      <c r="BP187" s="735"/>
      <c r="BQ187" s="735"/>
      <c r="BR187" s="735"/>
      <c r="BS187" s="735"/>
      <c r="BT187" s="735"/>
      <c r="BU187" s="735"/>
      <c r="BV187" s="735">
        <f>D187</f>
        <v>142000000</v>
      </c>
      <c r="BW187" s="735"/>
      <c r="BX187" s="735"/>
      <c r="BY187" s="735"/>
      <c r="BZ187" s="735"/>
      <c r="CA187" s="735"/>
      <c r="CB187" s="735"/>
      <c r="CC187" s="735"/>
      <c r="CD187" s="735"/>
      <c r="CE187" s="735"/>
      <c r="CF187" s="735"/>
      <c r="CG187" s="735"/>
      <c r="CH187" s="735"/>
      <c r="CI187" s="735"/>
      <c r="CJ187" s="735"/>
      <c r="CK187" s="735"/>
      <c r="CL187" s="735"/>
      <c r="CM187" s="735"/>
      <c r="CN187" s="735"/>
      <c r="CO187" s="735"/>
      <c r="CP187" s="735"/>
      <c r="CQ187" s="735"/>
      <c r="CR187" s="735"/>
      <c r="CS187" s="735"/>
      <c r="CT187" s="736"/>
      <c r="CU187" s="737"/>
      <c r="CV187" s="738"/>
      <c r="CW187" s="738"/>
      <c r="CX187" s="738"/>
      <c r="CY187" s="738"/>
      <c r="CZ187" s="738"/>
      <c r="DA187" s="738"/>
      <c r="DB187" s="738"/>
      <c r="DC187" s="738"/>
      <c r="DD187" s="729">
        <f t="shared" si="11"/>
        <v>142000000</v>
      </c>
      <c r="DE187" s="730">
        <f t="shared" si="16"/>
        <v>0</v>
      </c>
      <c r="DF187" s="731"/>
      <c r="DR187" s="504"/>
    </row>
    <row r="188" spans="1:122" ht="18" customHeight="1" x14ac:dyDescent="0.55000000000000004">
      <c r="A188" s="399" t="str">
        <f t="shared" si="13"/>
        <v>70</v>
      </c>
      <c r="B188" s="399">
        <v>700006</v>
      </c>
      <c r="C188" s="722" t="s">
        <v>965</v>
      </c>
      <c r="D188" s="723">
        <v>641330621</v>
      </c>
      <c r="E188" s="723">
        <v>0</v>
      </c>
      <c r="F188" s="734"/>
      <c r="G188" s="734"/>
      <c r="H188" s="734"/>
      <c r="I188" s="734"/>
      <c r="J188" s="734"/>
      <c r="K188" s="735"/>
      <c r="L188" s="735"/>
      <c r="M188" s="735"/>
      <c r="N188" s="735"/>
      <c r="O188" s="735"/>
      <c r="P188" s="735"/>
      <c r="Q188" s="735"/>
      <c r="R188" s="735"/>
      <c r="S188" s="735"/>
      <c r="T188" s="735"/>
      <c r="U188" s="735"/>
      <c r="V188" s="735"/>
      <c r="W188" s="735"/>
      <c r="X188" s="735"/>
      <c r="Y188" s="735"/>
      <c r="Z188" s="735"/>
      <c r="AA188" s="735"/>
      <c r="AB188" s="735"/>
      <c r="AC188" s="735"/>
      <c r="AD188" s="735"/>
      <c r="AE188" s="735"/>
      <c r="AF188" s="735"/>
      <c r="AG188" s="735"/>
      <c r="AH188" s="735"/>
      <c r="AI188" s="735"/>
      <c r="AJ188" s="735"/>
      <c r="AK188" s="735"/>
      <c r="AL188" s="735"/>
      <c r="AM188" s="735"/>
      <c r="AN188" s="735"/>
      <c r="AO188" s="735"/>
      <c r="AP188" s="735"/>
      <c r="AQ188" s="735"/>
      <c r="AR188" s="735"/>
      <c r="AS188" s="735"/>
      <c r="AT188" s="735"/>
      <c r="AU188" s="735"/>
      <c r="AV188" s="735"/>
      <c r="AW188" s="735"/>
      <c r="AX188" s="735"/>
      <c r="AY188" s="735"/>
      <c r="AZ188" s="735"/>
      <c r="BA188" s="735"/>
      <c r="BB188" s="735"/>
      <c r="BC188" s="735"/>
      <c r="BD188" s="735"/>
      <c r="BE188" s="735"/>
      <c r="BF188" s="735"/>
      <c r="BG188" s="735"/>
      <c r="BH188" s="735"/>
      <c r="BI188" s="735"/>
      <c r="BJ188" s="735"/>
      <c r="BK188" s="735"/>
      <c r="BL188" s="735"/>
      <c r="BM188" s="735"/>
      <c r="BN188" s="735"/>
      <c r="BO188" s="735"/>
      <c r="BP188" s="735"/>
      <c r="BQ188" s="735"/>
      <c r="BR188" s="735"/>
      <c r="BS188" s="735"/>
      <c r="BT188" s="735"/>
      <c r="BU188" s="735"/>
      <c r="BV188" s="735">
        <f>D188</f>
        <v>641330621</v>
      </c>
      <c r="BW188" s="735"/>
      <c r="BX188" s="735"/>
      <c r="BY188" s="735"/>
      <c r="BZ188" s="735"/>
      <c r="CA188" s="735"/>
      <c r="CB188" s="735"/>
      <c r="CC188" s="735"/>
      <c r="CD188" s="735"/>
      <c r="CE188" s="735"/>
      <c r="CF188" s="735"/>
      <c r="CG188" s="735"/>
      <c r="CH188" s="735"/>
      <c r="CI188" s="735"/>
      <c r="CJ188" s="735"/>
      <c r="CK188" s="735"/>
      <c r="CL188" s="735"/>
      <c r="CM188" s="735"/>
      <c r="CN188" s="735"/>
      <c r="CO188" s="735"/>
      <c r="CP188" s="735"/>
      <c r="CQ188" s="735"/>
      <c r="CR188" s="735"/>
      <c r="CS188" s="735"/>
      <c r="CT188" s="736"/>
      <c r="CU188" s="737"/>
      <c r="CV188" s="738"/>
      <c r="CW188" s="738"/>
      <c r="CX188" s="738"/>
      <c r="CY188" s="738"/>
      <c r="CZ188" s="738"/>
      <c r="DA188" s="738"/>
      <c r="DB188" s="738"/>
      <c r="DC188" s="738"/>
      <c r="DD188" s="729">
        <f t="shared" si="11"/>
        <v>641330621</v>
      </c>
      <c r="DE188" s="730">
        <f t="shared" si="16"/>
        <v>0</v>
      </c>
      <c r="DF188" s="731"/>
      <c r="DR188" s="504"/>
    </row>
    <row r="189" spans="1:122" ht="18" customHeight="1" x14ac:dyDescent="0.55000000000000004">
      <c r="A189" s="399" t="str">
        <f t="shared" si="13"/>
        <v>70</v>
      </c>
      <c r="B189" s="399">
        <v>700007</v>
      </c>
      <c r="C189" s="722" t="s">
        <v>966</v>
      </c>
      <c r="D189" s="723">
        <v>22376089895</v>
      </c>
      <c r="E189" s="723">
        <v>0</v>
      </c>
      <c r="F189" s="734"/>
      <c r="G189" s="734"/>
      <c r="H189" s="734"/>
      <c r="I189" s="734"/>
      <c r="J189" s="734"/>
      <c r="K189" s="735"/>
      <c r="L189" s="735"/>
      <c r="M189" s="735"/>
      <c r="N189" s="735"/>
      <c r="O189" s="735"/>
      <c r="P189" s="735"/>
      <c r="Q189" s="735"/>
      <c r="R189" s="735"/>
      <c r="S189" s="735"/>
      <c r="T189" s="735"/>
      <c r="U189" s="735"/>
      <c r="V189" s="735"/>
      <c r="W189" s="735"/>
      <c r="X189" s="735"/>
      <c r="Y189" s="735"/>
      <c r="Z189" s="735"/>
      <c r="AA189" s="735"/>
      <c r="AB189" s="735"/>
      <c r="AC189" s="735"/>
      <c r="AD189" s="735"/>
      <c r="AE189" s="735"/>
      <c r="AF189" s="735"/>
      <c r="AG189" s="735"/>
      <c r="AH189" s="735"/>
      <c r="AI189" s="735"/>
      <c r="AJ189" s="735"/>
      <c r="AK189" s="735"/>
      <c r="AL189" s="735"/>
      <c r="AM189" s="735"/>
      <c r="AN189" s="735"/>
      <c r="AO189" s="735"/>
      <c r="AP189" s="735"/>
      <c r="AQ189" s="735"/>
      <c r="AR189" s="735"/>
      <c r="AS189" s="735"/>
      <c r="AT189" s="735"/>
      <c r="AU189" s="735"/>
      <c r="AV189" s="735"/>
      <c r="AW189" s="735"/>
      <c r="AX189" s="735"/>
      <c r="AY189" s="735"/>
      <c r="AZ189" s="735"/>
      <c r="BA189" s="735"/>
      <c r="BB189" s="735"/>
      <c r="BC189" s="735"/>
      <c r="BD189" s="735"/>
      <c r="BE189" s="735"/>
      <c r="BF189" s="735"/>
      <c r="BG189" s="735"/>
      <c r="BH189" s="735"/>
      <c r="BI189" s="735"/>
      <c r="BJ189" s="735"/>
      <c r="BK189" s="735"/>
      <c r="BL189" s="735"/>
      <c r="BM189" s="735"/>
      <c r="BN189" s="735"/>
      <c r="BO189" s="735"/>
      <c r="BP189" s="735"/>
      <c r="BQ189" s="735"/>
      <c r="BR189" s="735"/>
      <c r="BS189" s="735"/>
      <c r="BT189" s="735"/>
      <c r="BU189" s="735"/>
      <c r="BV189" s="735"/>
      <c r="BW189" s="735"/>
      <c r="BX189" s="735"/>
      <c r="BY189" s="735">
        <f>D189</f>
        <v>22376089895</v>
      </c>
      <c r="BZ189" s="735"/>
      <c r="CA189" s="735"/>
      <c r="CB189" s="735"/>
      <c r="CC189" s="735"/>
      <c r="CD189" s="735"/>
      <c r="CE189" s="735"/>
      <c r="CF189" s="735"/>
      <c r="CG189" s="735"/>
      <c r="CH189" s="735"/>
      <c r="CI189" s="735"/>
      <c r="CJ189" s="735"/>
      <c r="CK189" s="735"/>
      <c r="CL189" s="735"/>
      <c r="CM189" s="735"/>
      <c r="CN189" s="735"/>
      <c r="CO189" s="735"/>
      <c r="CP189" s="735"/>
      <c r="CQ189" s="735"/>
      <c r="CR189" s="735"/>
      <c r="CS189" s="735"/>
      <c r="CT189" s="736"/>
      <c r="CU189" s="737"/>
      <c r="CV189" s="738"/>
      <c r="CW189" s="738"/>
      <c r="CX189" s="738"/>
      <c r="CY189" s="738"/>
      <c r="CZ189" s="738"/>
      <c r="DA189" s="738"/>
      <c r="DB189" s="738"/>
      <c r="DC189" s="738"/>
      <c r="DD189" s="729">
        <f t="shared" si="11"/>
        <v>22376089895</v>
      </c>
      <c r="DE189" s="730">
        <f t="shared" si="16"/>
        <v>0</v>
      </c>
      <c r="DF189" s="731"/>
      <c r="DR189" s="504"/>
    </row>
    <row r="190" spans="1:122" ht="18" customHeight="1" x14ac:dyDescent="0.55000000000000004">
      <c r="A190" s="399" t="str">
        <f t="shared" si="13"/>
        <v>70</v>
      </c>
      <c r="B190" s="399">
        <v>700009</v>
      </c>
      <c r="C190" s="722" t="s">
        <v>967</v>
      </c>
      <c r="D190" s="723">
        <v>15629366</v>
      </c>
      <c r="E190" s="723">
        <v>0</v>
      </c>
      <c r="F190" s="734"/>
      <c r="G190" s="734"/>
      <c r="H190" s="734"/>
      <c r="I190" s="734"/>
      <c r="J190" s="734"/>
      <c r="K190" s="735"/>
      <c r="L190" s="735"/>
      <c r="M190" s="735"/>
      <c r="N190" s="735"/>
      <c r="O190" s="735"/>
      <c r="P190" s="735"/>
      <c r="Q190" s="735"/>
      <c r="R190" s="735"/>
      <c r="S190" s="735"/>
      <c r="T190" s="735"/>
      <c r="U190" s="735"/>
      <c r="V190" s="735"/>
      <c r="W190" s="735"/>
      <c r="X190" s="735"/>
      <c r="Y190" s="735"/>
      <c r="Z190" s="735"/>
      <c r="AA190" s="735"/>
      <c r="AB190" s="735"/>
      <c r="AC190" s="735"/>
      <c r="AD190" s="735"/>
      <c r="AE190" s="735"/>
      <c r="AF190" s="735"/>
      <c r="AG190" s="735"/>
      <c r="AH190" s="735"/>
      <c r="AI190" s="735"/>
      <c r="AJ190" s="735"/>
      <c r="AK190" s="735"/>
      <c r="AL190" s="735"/>
      <c r="AM190" s="735"/>
      <c r="AN190" s="735"/>
      <c r="AO190" s="735"/>
      <c r="AP190" s="735"/>
      <c r="AQ190" s="735"/>
      <c r="AR190" s="735"/>
      <c r="AS190" s="735"/>
      <c r="AT190" s="735"/>
      <c r="AU190" s="735"/>
      <c r="AV190" s="735"/>
      <c r="AW190" s="735">
        <f>1111269*974*30/2</f>
        <v>16235640090</v>
      </c>
      <c r="AX190" s="735"/>
      <c r="AY190" s="735"/>
      <c r="AZ190" s="735"/>
      <c r="BA190" s="735"/>
      <c r="BB190" s="735"/>
      <c r="BC190" s="735"/>
      <c r="BD190" s="735"/>
      <c r="BE190" s="735"/>
      <c r="BF190" s="735"/>
      <c r="BG190" s="735"/>
      <c r="BH190" s="735"/>
      <c r="BI190" s="735"/>
      <c r="BJ190" s="735"/>
      <c r="BK190" s="735"/>
      <c r="BL190" s="735"/>
      <c r="BM190" s="735"/>
      <c r="BN190" s="735"/>
      <c r="BO190" s="735"/>
      <c r="BP190" s="735"/>
      <c r="BQ190" s="735"/>
      <c r="BR190" s="735"/>
      <c r="BS190" s="735"/>
      <c r="BT190" s="735"/>
      <c r="BU190" s="735"/>
      <c r="BV190" s="735">
        <f>D190+1111269*974*30/2</f>
        <v>16251269456</v>
      </c>
      <c r="BW190" s="735"/>
      <c r="BX190" s="735"/>
      <c r="BY190" s="735"/>
      <c r="BZ190" s="735"/>
      <c r="CA190" s="735"/>
      <c r="CB190" s="735"/>
      <c r="CC190" s="735"/>
      <c r="CD190" s="735"/>
      <c r="CE190" s="735"/>
      <c r="CF190" s="735"/>
      <c r="CG190" s="735"/>
      <c r="CH190" s="735"/>
      <c r="CI190" s="735"/>
      <c r="CJ190" s="735"/>
      <c r="CK190" s="735"/>
      <c r="CL190" s="735"/>
      <c r="CM190" s="735"/>
      <c r="CN190" s="735"/>
      <c r="CO190" s="735"/>
      <c r="CP190" s="735"/>
      <c r="CQ190" s="735"/>
      <c r="CR190" s="735"/>
      <c r="CS190" s="735"/>
      <c r="CT190" s="736"/>
      <c r="CU190" s="737"/>
      <c r="CV190" s="738"/>
      <c r="CW190" s="738"/>
      <c r="CX190" s="738"/>
      <c r="CY190" s="738"/>
      <c r="CZ190" s="738"/>
      <c r="DA190" s="738"/>
      <c r="DB190" s="738"/>
      <c r="DC190" s="738"/>
      <c r="DD190" s="729">
        <f t="shared" si="11"/>
        <v>32486909546</v>
      </c>
      <c r="DE190" s="730">
        <f t="shared" si="16"/>
        <v>-32471280180</v>
      </c>
      <c r="DF190" s="731"/>
      <c r="DR190" s="504"/>
    </row>
    <row r="191" spans="1:122" ht="18" customHeight="1" x14ac:dyDescent="0.55000000000000004">
      <c r="A191" s="399" t="str">
        <f t="shared" si="13"/>
        <v>70</v>
      </c>
      <c r="B191" s="399">
        <v>700010</v>
      </c>
      <c r="C191" s="722" t="s">
        <v>968</v>
      </c>
      <c r="D191" s="723">
        <v>48422463080</v>
      </c>
      <c r="E191" s="723">
        <v>0</v>
      </c>
      <c r="F191" s="734"/>
      <c r="G191" s="734"/>
      <c r="H191" s="734"/>
      <c r="I191" s="734"/>
      <c r="J191" s="734"/>
      <c r="K191" s="735"/>
      <c r="L191" s="735"/>
      <c r="M191" s="735"/>
      <c r="N191" s="735"/>
      <c r="O191" s="735"/>
      <c r="P191" s="735"/>
      <c r="Q191" s="735"/>
      <c r="R191" s="735"/>
      <c r="S191" s="735"/>
      <c r="T191" s="735"/>
      <c r="U191" s="735"/>
      <c r="V191" s="735"/>
      <c r="W191" s="735"/>
      <c r="X191" s="735"/>
      <c r="Y191" s="735"/>
      <c r="Z191" s="735"/>
      <c r="AA191" s="735"/>
      <c r="AB191" s="735"/>
      <c r="AC191" s="735"/>
      <c r="AD191" s="735"/>
      <c r="AE191" s="735"/>
      <c r="AF191" s="735"/>
      <c r="AG191" s="735"/>
      <c r="AH191" s="735"/>
      <c r="AI191" s="735"/>
      <c r="AJ191" s="735"/>
      <c r="AK191" s="735"/>
      <c r="AL191" s="735"/>
      <c r="AM191" s="735"/>
      <c r="AN191" s="735"/>
      <c r="AO191" s="735"/>
      <c r="AP191" s="735"/>
      <c r="AQ191" s="735"/>
      <c r="AR191" s="735"/>
      <c r="AS191" s="735"/>
      <c r="AT191" s="735"/>
      <c r="AU191" s="735"/>
      <c r="AV191" s="735"/>
      <c r="AW191" s="735"/>
      <c r="AX191" s="735"/>
      <c r="AY191" s="735"/>
      <c r="AZ191" s="735"/>
      <c r="BA191" s="735"/>
      <c r="BB191" s="735"/>
      <c r="BC191" s="735"/>
      <c r="BD191" s="735"/>
      <c r="BE191" s="735"/>
      <c r="BF191" s="735"/>
      <c r="BG191" s="735"/>
      <c r="BH191" s="735"/>
      <c r="BI191" s="735"/>
      <c r="BJ191" s="735"/>
      <c r="BK191" s="735"/>
      <c r="BL191" s="735"/>
      <c r="BM191" s="735"/>
      <c r="BN191" s="735"/>
      <c r="BO191" s="735"/>
      <c r="BP191" s="735"/>
      <c r="BQ191" s="735"/>
      <c r="BR191" s="735"/>
      <c r="BS191" s="735"/>
      <c r="BT191" s="735"/>
      <c r="BU191" s="735"/>
      <c r="BV191" s="735"/>
      <c r="BW191" s="735">
        <f>D191</f>
        <v>48422463080</v>
      </c>
      <c r="BX191" s="735"/>
      <c r="BY191" s="735"/>
      <c r="BZ191" s="735"/>
      <c r="CA191" s="735"/>
      <c r="CB191" s="735"/>
      <c r="CC191" s="735"/>
      <c r="CD191" s="735"/>
      <c r="CE191" s="735"/>
      <c r="CF191" s="735"/>
      <c r="CG191" s="735"/>
      <c r="CH191" s="735"/>
      <c r="CI191" s="735"/>
      <c r="CJ191" s="735"/>
      <c r="CK191" s="735"/>
      <c r="CL191" s="735"/>
      <c r="CM191" s="735"/>
      <c r="CN191" s="735"/>
      <c r="CO191" s="735"/>
      <c r="CP191" s="735"/>
      <c r="CQ191" s="735"/>
      <c r="CR191" s="735"/>
      <c r="CS191" s="735"/>
      <c r="CT191" s="736"/>
      <c r="CU191" s="737"/>
      <c r="CV191" s="738"/>
      <c r="CW191" s="738"/>
      <c r="CX191" s="738"/>
      <c r="CY191" s="738"/>
      <c r="CZ191" s="738"/>
      <c r="DA191" s="738"/>
      <c r="DB191" s="738"/>
      <c r="DC191" s="738"/>
      <c r="DD191" s="729">
        <f t="shared" ref="DD191:DD254" si="18">SUM(F191:DC191)</f>
        <v>48422463080</v>
      </c>
      <c r="DE191" s="730">
        <f t="shared" si="16"/>
        <v>0</v>
      </c>
      <c r="DF191" s="731"/>
      <c r="DR191" s="504"/>
    </row>
    <row r="192" spans="1:122" ht="18" customHeight="1" x14ac:dyDescent="0.55000000000000004">
      <c r="A192" s="399" t="str">
        <f t="shared" si="13"/>
        <v>70</v>
      </c>
      <c r="B192" s="399">
        <v>700011</v>
      </c>
      <c r="C192" s="722" t="s">
        <v>969</v>
      </c>
      <c r="D192" s="723">
        <v>1424765545</v>
      </c>
      <c r="E192" s="723">
        <v>0</v>
      </c>
      <c r="F192" s="734"/>
      <c r="G192" s="734"/>
      <c r="H192" s="734"/>
      <c r="I192" s="734"/>
      <c r="J192" s="734"/>
      <c r="K192" s="735"/>
      <c r="L192" s="735"/>
      <c r="M192" s="735"/>
      <c r="N192" s="735"/>
      <c r="O192" s="735"/>
      <c r="P192" s="735"/>
      <c r="Q192" s="735"/>
      <c r="R192" s="735"/>
      <c r="S192" s="735"/>
      <c r="T192" s="735"/>
      <c r="U192" s="735"/>
      <c r="V192" s="735"/>
      <c r="W192" s="735"/>
      <c r="X192" s="735"/>
      <c r="Y192" s="735"/>
      <c r="Z192" s="735"/>
      <c r="AA192" s="735"/>
      <c r="AB192" s="735"/>
      <c r="AC192" s="735"/>
      <c r="AD192" s="735"/>
      <c r="AE192" s="735"/>
      <c r="AF192" s="735"/>
      <c r="AG192" s="735"/>
      <c r="AH192" s="735"/>
      <c r="AI192" s="735"/>
      <c r="AJ192" s="735"/>
      <c r="AK192" s="735"/>
      <c r="AL192" s="735"/>
      <c r="AM192" s="735"/>
      <c r="AN192" s="735"/>
      <c r="AO192" s="735"/>
      <c r="AP192" s="735"/>
      <c r="AQ192" s="735"/>
      <c r="AR192" s="735"/>
      <c r="AS192" s="735"/>
      <c r="AT192" s="735"/>
      <c r="AU192" s="735"/>
      <c r="AV192" s="735"/>
      <c r="AW192" s="735"/>
      <c r="AX192" s="735"/>
      <c r="AY192" s="735"/>
      <c r="AZ192" s="735"/>
      <c r="BA192" s="735"/>
      <c r="BB192" s="735"/>
      <c r="BC192" s="735"/>
      <c r="BD192" s="735"/>
      <c r="BE192" s="735"/>
      <c r="BF192" s="735"/>
      <c r="BG192" s="735"/>
      <c r="BH192" s="735"/>
      <c r="BI192" s="735"/>
      <c r="BJ192" s="735"/>
      <c r="BK192" s="735"/>
      <c r="BL192" s="735"/>
      <c r="BM192" s="735"/>
      <c r="BN192" s="735"/>
      <c r="BO192" s="735"/>
      <c r="BP192" s="735"/>
      <c r="BQ192" s="735"/>
      <c r="BR192" s="735"/>
      <c r="BS192" s="735"/>
      <c r="BT192" s="735"/>
      <c r="BU192" s="735"/>
      <c r="BV192" s="735"/>
      <c r="BW192" s="735">
        <f>D192</f>
        <v>1424765545</v>
      </c>
      <c r="BX192" s="735"/>
      <c r="BY192" s="735"/>
      <c r="BZ192" s="735"/>
      <c r="CA192" s="735"/>
      <c r="CB192" s="735"/>
      <c r="CC192" s="735"/>
      <c r="CD192" s="735"/>
      <c r="CE192" s="735"/>
      <c r="CF192" s="735"/>
      <c r="CG192" s="735"/>
      <c r="CH192" s="735"/>
      <c r="CI192" s="735"/>
      <c r="CJ192" s="735"/>
      <c r="CK192" s="735"/>
      <c r="CL192" s="735"/>
      <c r="CM192" s="735"/>
      <c r="CN192" s="735"/>
      <c r="CO192" s="735"/>
      <c r="CP192" s="735"/>
      <c r="CQ192" s="735"/>
      <c r="CR192" s="735"/>
      <c r="CS192" s="735"/>
      <c r="CT192" s="736"/>
      <c r="CU192" s="737"/>
      <c r="CV192" s="738"/>
      <c r="CW192" s="738"/>
      <c r="CX192" s="738"/>
      <c r="CY192" s="738"/>
      <c r="CZ192" s="738"/>
      <c r="DA192" s="738"/>
      <c r="DB192" s="738"/>
      <c r="DC192" s="738"/>
      <c r="DD192" s="729">
        <f t="shared" si="18"/>
        <v>1424765545</v>
      </c>
      <c r="DE192" s="730">
        <f t="shared" si="16"/>
        <v>0</v>
      </c>
      <c r="DF192" s="731"/>
      <c r="DR192" s="504"/>
    </row>
    <row r="193" spans="1:122" ht="18" customHeight="1" x14ac:dyDescent="0.55000000000000004">
      <c r="A193" s="399" t="str">
        <f t="shared" si="13"/>
        <v>70</v>
      </c>
      <c r="B193" s="399">
        <v>700012</v>
      </c>
      <c r="C193" s="722" t="s">
        <v>1182</v>
      </c>
      <c r="D193" s="740">
        <v>0</v>
      </c>
      <c r="E193" s="740">
        <v>0</v>
      </c>
      <c r="F193" s="734"/>
      <c r="G193" s="734"/>
      <c r="H193" s="734"/>
      <c r="I193" s="734"/>
      <c r="J193" s="734"/>
      <c r="K193" s="735"/>
      <c r="L193" s="735"/>
      <c r="M193" s="735"/>
      <c r="N193" s="735"/>
      <c r="O193" s="735"/>
      <c r="P193" s="735"/>
      <c r="Q193" s="735"/>
      <c r="R193" s="735"/>
      <c r="S193" s="735"/>
      <c r="T193" s="735"/>
      <c r="U193" s="735"/>
      <c r="V193" s="735"/>
      <c r="W193" s="735"/>
      <c r="X193" s="735"/>
      <c r="Y193" s="735"/>
      <c r="Z193" s="735"/>
      <c r="AA193" s="735"/>
      <c r="AB193" s="735"/>
      <c r="AC193" s="735"/>
      <c r="AD193" s="735"/>
      <c r="AE193" s="735"/>
      <c r="AF193" s="735"/>
      <c r="AG193" s="735"/>
      <c r="AH193" s="735"/>
      <c r="AI193" s="735"/>
      <c r="AJ193" s="735"/>
      <c r="AK193" s="735"/>
      <c r="AL193" s="735"/>
      <c r="AM193" s="735"/>
      <c r="AN193" s="735"/>
      <c r="AO193" s="735"/>
      <c r="AP193" s="735"/>
      <c r="AQ193" s="735"/>
      <c r="AR193" s="735"/>
      <c r="AS193" s="735"/>
      <c r="AT193" s="735"/>
      <c r="AU193" s="735"/>
      <c r="AV193" s="735"/>
      <c r="AW193" s="735"/>
      <c r="AX193" s="735"/>
      <c r="AY193" s="735"/>
      <c r="AZ193" s="735"/>
      <c r="BA193" s="735"/>
      <c r="BB193" s="735"/>
      <c r="BC193" s="735"/>
      <c r="BD193" s="735"/>
      <c r="BE193" s="735"/>
      <c r="BF193" s="735"/>
      <c r="BG193" s="735"/>
      <c r="BH193" s="735"/>
      <c r="BI193" s="735"/>
      <c r="BJ193" s="735"/>
      <c r="BK193" s="735"/>
      <c r="BL193" s="735"/>
      <c r="BM193" s="735"/>
      <c r="BN193" s="735"/>
      <c r="BO193" s="735"/>
      <c r="BP193" s="735"/>
      <c r="BQ193" s="735"/>
      <c r="BR193" s="735"/>
      <c r="BS193" s="735"/>
      <c r="BT193" s="735">
        <f>D193</f>
        <v>0</v>
      </c>
      <c r="BU193" s="735"/>
      <c r="BV193" s="735"/>
      <c r="BW193" s="735"/>
      <c r="BX193" s="735"/>
      <c r="BY193" s="735"/>
      <c r="BZ193" s="735"/>
      <c r="CA193" s="735"/>
      <c r="CB193" s="735"/>
      <c r="CC193" s="735"/>
      <c r="CD193" s="735"/>
      <c r="CE193" s="735"/>
      <c r="CF193" s="735"/>
      <c r="CG193" s="735"/>
      <c r="CH193" s="735"/>
      <c r="CI193" s="735"/>
      <c r="CJ193" s="735"/>
      <c r="CK193" s="735"/>
      <c r="CL193" s="735"/>
      <c r="CM193" s="735"/>
      <c r="CN193" s="735"/>
      <c r="CO193" s="735"/>
      <c r="CP193" s="735"/>
      <c r="CQ193" s="735"/>
      <c r="CR193" s="735"/>
      <c r="CS193" s="735"/>
      <c r="CT193" s="736"/>
      <c r="CU193" s="737"/>
      <c r="CV193" s="738"/>
      <c r="CW193" s="738"/>
      <c r="CX193" s="738"/>
      <c r="CY193" s="738"/>
      <c r="CZ193" s="738"/>
      <c r="DA193" s="738"/>
      <c r="DB193" s="738"/>
      <c r="DC193" s="738"/>
      <c r="DD193" s="729">
        <f t="shared" si="18"/>
        <v>0</v>
      </c>
      <c r="DE193" s="730">
        <f t="shared" si="16"/>
        <v>0</v>
      </c>
      <c r="DF193" s="731"/>
      <c r="DR193" s="504"/>
    </row>
    <row r="194" spans="1:122" ht="18" customHeight="1" x14ac:dyDescent="0.55000000000000004">
      <c r="A194" s="399" t="str">
        <f t="shared" si="13"/>
        <v>70</v>
      </c>
      <c r="B194" s="399">
        <v>700013</v>
      </c>
      <c r="C194" s="722" t="s">
        <v>1183</v>
      </c>
      <c r="D194" s="723">
        <v>38747462167</v>
      </c>
      <c r="E194" s="723">
        <v>0</v>
      </c>
      <c r="F194" s="734"/>
      <c r="G194" s="734"/>
      <c r="H194" s="734"/>
      <c r="I194" s="734"/>
      <c r="J194" s="734"/>
      <c r="K194" s="735"/>
      <c r="L194" s="735"/>
      <c r="M194" s="735"/>
      <c r="N194" s="735"/>
      <c r="O194" s="735"/>
      <c r="P194" s="735"/>
      <c r="Q194" s="735"/>
      <c r="R194" s="735"/>
      <c r="S194" s="735"/>
      <c r="T194" s="735"/>
      <c r="U194" s="735"/>
      <c r="V194" s="735"/>
      <c r="W194" s="735"/>
      <c r="X194" s="735"/>
      <c r="Y194" s="735"/>
      <c r="Z194" s="735"/>
      <c r="AA194" s="735"/>
      <c r="AB194" s="735"/>
      <c r="AC194" s="735"/>
      <c r="AD194" s="735"/>
      <c r="AE194" s="735"/>
      <c r="AF194" s="735"/>
      <c r="AG194" s="735"/>
      <c r="AH194" s="735"/>
      <c r="AI194" s="735"/>
      <c r="AJ194" s="735"/>
      <c r="AK194" s="735"/>
      <c r="AL194" s="735"/>
      <c r="AM194" s="735"/>
      <c r="AN194" s="735"/>
      <c r="AO194" s="735"/>
      <c r="AP194" s="735"/>
      <c r="AQ194" s="735"/>
      <c r="AR194" s="735"/>
      <c r="AS194" s="735"/>
      <c r="AT194" s="735"/>
      <c r="AU194" s="735"/>
      <c r="AV194" s="735"/>
      <c r="AW194" s="735"/>
      <c r="AX194" s="735"/>
      <c r="AY194" s="735"/>
      <c r="AZ194" s="735"/>
      <c r="BA194" s="735"/>
      <c r="BB194" s="735"/>
      <c r="BC194" s="735"/>
      <c r="BD194" s="735"/>
      <c r="BE194" s="735"/>
      <c r="BF194" s="735"/>
      <c r="BG194" s="735"/>
      <c r="BH194" s="735"/>
      <c r="BI194" s="735"/>
      <c r="BJ194" s="735"/>
      <c r="BK194" s="735"/>
      <c r="BL194" s="735"/>
      <c r="BM194" s="735"/>
      <c r="BN194" s="735"/>
      <c r="BO194" s="735"/>
      <c r="BP194" s="735"/>
      <c r="BQ194" s="735"/>
      <c r="BR194" s="735"/>
      <c r="BS194" s="735"/>
      <c r="BT194" s="735"/>
      <c r="BU194" s="735"/>
      <c r="BV194" s="735"/>
      <c r="BW194" s="735"/>
      <c r="BX194" s="735">
        <f>D194-CM194</f>
        <v>38747462167</v>
      </c>
      <c r="BY194" s="735"/>
      <c r="BZ194" s="735"/>
      <c r="CA194" s="735"/>
      <c r="CB194" s="735"/>
      <c r="CC194" s="735"/>
      <c r="CD194" s="735"/>
      <c r="CE194" s="735"/>
      <c r="CF194" s="735"/>
      <c r="CG194" s="735"/>
      <c r="CH194" s="735"/>
      <c r="CI194" s="735"/>
      <c r="CJ194" s="735"/>
      <c r="CK194" s="735"/>
      <c r="CL194" s="735"/>
      <c r="CM194" s="735"/>
      <c r="CN194" s="735"/>
      <c r="CO194" s="735"/>
      <c r="CP194" s="735"/>
      <c r="CQ194" s="735"/>
      <c r="CR194" s="735"/>
      <c r="CS194" s="735"/>
      <c r="CT194" s="736"/>
      <c r="CU194" s="737"/>
      <c r="CV194" s="738"/>
      <c r="CW194" s="738"/>
      <c r="CX194" s="738"/>
      <c r="CY194" s="738"/>
      <c r="CZ194" s="738"/>
      <c r="DA194" s="738"/>
      <c r="DB194" s="738"/>
      <c r="DC194" s="738"/>
      <c r="DD194" s="729">
        <f t="shared" si="18"/>
        <v>38747462167</v>
      </c>
      <c r="DE194" s="730">
        <f t="shared" si="16"/>
        <v>0</v>
      </c>
      <c r="DF194" s="731"/>
      <c r="DR194" s="504"/>
    </row>
    <row r="195" spans="1:122" ht="18" customHeight="1" x14ac:dyDescent="0.55000000000000004">
      <c r="A195" s="399" t="str">
        <f t="shared" si="13"/>
        <v>70</v>
      </c>
      <c r="B195" s="399">
        <v>700014</v>
      </c>
      <c r="C195" s="722" t="s">
        <v>1184</v>
      </c>
      <c r="D195" s="723">
        <v>5815309375</v>
      </c>
      <c r="E195" s="723">
        <v>0</v>
      </c>
      <c r="F195" s="734"/>
      <c r="G195" s="734"/>
      <c r="H195" s="734"/>
      <c r="I195" s="734"/>
      <c r="J195" s="734"/>
      <c r="K195" s="735"/>
      <c r="L195" s="735"/>
      <c r="M195" s="735"/>
      <c r="N195" s="735"/>
      <c r="O195" s="735"/>
      <c r="P195" s="735"/>
      <c r="Q195" s="735"/>
      <c r="R195" s="735"/>
      <c r="S195" s="735"/>
      <c r="T195" s="735"/>
      <c r="U195" s="735"/>
      <c r="V195" s="735"/>
      <c r="W195" s="735"/>
      <c r="X195" s="735"/>
      <c r="Y195" s="735"/>
      <c r="Z195" s="735"/>
      <c r="AA195" s="735"/>
      <c r="AB195" s="735"/>
      <c r="AC195" s="735"/>
      <c r="AD195" s="735"/>
      <c r="AE195" s="735"/>
      <c r="AF195" s="735"/>
      <c r="AG195" s="735"/>
      <c r="AH195" s="735"/>
      <c r="AI195" s="735"/>
      <c r="AJ195" s="735"/>
      <c r="AK195" s="735"/>
      <c r="AL195" s="735"/>
      <c r="AM195" s="735"/>
      <c r="AN195" s="735"/>
      <c r="AO195" s="735"/>
      <c r="AP195" s="735"/>
      <c r="AQ195" s="735"/>
      <c r="AR195" s="735"/>
      <c r="AS195" s="735"/>
      <c r="AT195" s="735"/>
      <c r="AU195" s="735"/>
      <c r="AV195" s="735"/>
      <c r="AW195" s="735"/>
      <c r="AX195" s="735"/>
      <c r="AY195" s="735"/>
      <c r="AZ195" s="735"/>
      <c r="BA195" s="735"/>
      <c r="BB195" s="735"/>
      <c r="BC195" s="735"/>
      <c r="BD195" s="735"/>
      <c r="BE195" s="735"/>
      <c r="BF195" s="735"/>
      <c r="BG195" s="735"/>
      <c r="BH195" s="735"/>
      <c r="BI195" s="735"/>
      <c r="BJ195" s="735"/>
      <c r="BK195" s="735"/>
      <c r="BL195" s="735"/>
      <c r="BM195" s="735"/>
      <c r="BN195" s="735"/>
      <c r="BO195" s="735"/>
      <c r="BP195" s="735"/>
      <c r="BQ195" s="735"/>
      <c r="BR195" s="735"/>
      <c r="BS195" s="735"/>
      <c r="BT195" s="735"/>
      <c r="BU195" s="735"/>
      <c r="BV195" s="735"/>
      <c r="BW195" s="735"/>
      <c r="BX195" s="735">
        <f>D195</f>
        <v>5815309375</v>
      </c>
      <c r="BY195" s="735"/>
      <c r="BZ195" s="735"/>
      <c r="CA195" s="735"/>
      <c r="CB195" s="735"/>
      <c r="CC195" s="735"/>
      <c r="CD195" s="735"/>
      <c r="CE195" s="735"/>
      <c r="CF195" s="735"/>
      <c r="CG195" s="735"/>
      <c r="CH195" s="735"/>
      <c r="CI195" s="735"/>
      <c r="CJ195" s="735"/>
      <c r="CK195" s="735"/>
      <c r="CL195" s="735"/>
      <c r="CM195" s="735"/>
      <c r="CN195" s="735"/>
      <c r="CO195" s="735"/>
      <c r="CP195" s="735"/>
      <c r="CQ195" s="735"/>
      <c r="CR195" s="735"/>
      <c r="CS195" s="735"/>
      <c r="CT195" s="736"/>
      <c r="CU195" s="737"/>
      <c r="CV195" s="738"/>
      <c r="CW195" s="738"/>
      <c r="CX195" s="738"/>
      <c r="CY195" s="738"/>
      <c r="CZ195" s="738"/>
      <c r="DA195" s="738"/>
      <c r="DB195" s="738"/>
      <c r="DC195" s="738"/>
      <c r="DD195" s="729">
        <f t="shared" si="18"/>
        <v>5815309375</v>
      </c>
      <c r="DE195" s="730">
        <f t="shared" si="16"/>
        <v>0</v>
      </c>
      <c r="DF195" s="731"/>
      <c r="DR195" s="504"/>
    </row>
    <row r="196" spans="1:122" ht="18" customHeight="1" x14ac:dyDescent="0.55000000000000004">
      <c r="A196" s="399" t="str">
        <f t="shared" si="13"/>
        <v>70</v>
      </c>
      <c r="B196" s="399">
        <v>700015</v>
      </c>
      <c r="C196" s="722" t="s">
        <v>1185</v>
      </c>
      <c r="D196" s="723">
        <v>709779164</v>
      </c>
      <c r="E196" s="723">
        <v>0</v>
      </c>
      <c r="F196" s="734"/>
      <c r="G196" s="734"/>
      <c r="H196" s="734"/>
      <c r="I196" s="734"/>
      <c r="J196" s="734"/>
      <c r="K196" s="735"/>
      <c r="L196" s="735"/>
      <c r="M196" s="735"/>
      <c r="N196" s="735"/>
      <c r="O196" s="735"/>
      <c r="P196" s="735"/>
      <c r="Q196" s="735"/>
      <c r="R196" s="735"/>
      <c r="S196" s="735"/>
      <c r="T196" s="735"/>
      <c r="U196" s="735"/>
      <c r="V196" s="735"/>
      <c r="W196" s="735"/>
      <c r="X196" s="735"/>
      <c r="Y196" s="735"/>
      <c r="Z196" s="735"/>
      <c r="AA196" s="735"/>
      <c r="AB196" s="735"/>
      <c r="AC196" s="735"/>
      <c r="AD196" s="735"/>
      <c r="AE196" s="735"/>
      <c r="AF196" s="735"/>
      <c r="AG196" s="735"/>
      <c r="AH196" s="735"/>
      <c r="AI196" s="735"/>
      <c r="AJ196" s="735"/>
      <c r="AK196" s="735"/>
      <c r="AL196" s="735"/>
      <c r="AM196" s="735"/>
      <c r="AN196" s="735"/>
      <c r="AO196" s="735"/>
      <c r="AP196" s="735"/>
      <c r="AQ196" s="735"/>
      <c r="AR196" s="735"/>
      <c r="AS196" s="735"/>
      <c r="AT196" s="735"/>
      <c r="AU196" s="735"/>
      <c r="AV196" s="735"/>
      <c r="AW196" s="735"/>
      <c r="AX196" s="735"/>
      <c r="AY196" s="735"/>
      <c r="AZ196" s="735"/>
      <c r="BA196" s="735"/>
      <c r="BB196" s="735"/>
      <c r="BC196" s="735"/>
      <c r="BD196" s="735"/>
      <c r="BE196" s="735"/>
      <c r="BF196" s="735"/>
      <c r="BG196" s="735"/>
      <c r="BH196" s="735"/>
      <c r="BI196" s="735"/>
      <c r="BJ196" s="735"/>
      <c r="BK196" s="735"/>
      <c r="BL196" s="735"/>
      <c r="BM196" s="735"/>
      <c r="BN196" s="735"/>
      <c r="BO196" s="735"/>
      <c r="BP196" s="735"/>
      <c r="BQ196" s="735"/>
      <c r="BR196" s="735"/>
      <c r="BS196" s="735"/>
      <c r="BT196" s="735"/>
      <c r="BU196" s="735"/>
      <c r="BV196" s="735"/>
      <c r="BW196" s="735"/>
      <c r="BX196" s="735">
        <f>D196</f>
        <v>709779164</v>
      </c>
      <c r="BY196" s="735"/>
      <c r="BZ196" s="735"/>
      <c r="CA196" s="735"/>
      <c r="CB196" s="735"/>
      <c r="CC196" s="735"/>
      <c r="CD196" s="735"/>
      <c r="CE196" s="735"/>
      <c r="CF196" s="735"/>
      <c r="CG196" s="735"/>
      <c r="CH196" s="735"/>
      <c r="CI196" s="735"/>
      <c r="CJ196" s="735"/>
      <c r="CK196" s="735"/>
      <c r="CL196" s="735"/>
      <c r="CM196" s="735"/>
      <c r="CN196" s="735"/>
      <c r="CO196" s="735"/>
      <c r="CP196" s="735"/>
      <c r="CQ196" s="735"/>
      <c r="CR196" s="735"/>
      <c r="CS196" s="735"/>
      <c r="CT196" s="736"/>
      <c r="CU196" s="737"/>
      <c r="CV196" s="738"/>
      <c r="CW196" s="738"/>
      <c r="CX196" s="738"/>
      <c r="CY196" s="738"/>
      <c r="CZ196" s="738"/>
      <c r="DA196" s="738"/>
      <c r="DB196" s="738"/>
      <c r="DC196" s="738"/>
      <c r="DD196" s="729">
        <f t="shared" si="18"/>
        <v>709779164</v>
      </c>
      <c r="DE196" s="730">
        <f t="shared" si="16"/>
        <v>0</v>
      </c>
      <c r="DF196" s="731"/>
      <c r="DR196" s="504"/>
    </row>
    <row r="197" spans="1:122" ht="18" customHeight="1" x14ac:dyDescent="0.55000000000000004">
      <c r="A197" s="399" t="str">
        <f t="shared" si="13"/>
        <v>70</v>
      </c>
      <c r="B197" s="399">
        <v>700016</v>
      </c>
      <c r="C197" s="722" t="s">
        <v>973</v>
      </c>
      <c r="D197" s="723">
        <v>15009834800</v>
      </c>
      <c r="E197" s="723">
        <v>0</v>
      </c>
      <c r="F197" s="734"/>
      <c r="G197" s="734"/>
      <c r="H197" s="734"/>
      <c r="I197" s="734"/>
      <c r="J197" s="734"/>
      <c r="K197" s="735"/>
      <c r="L197" s="735"/>
      <c r="M197" s="735"/>
      <c r="N197" s="735"/>
      <c r="O197" s="735"/>
      <c r="P197" s="735"/>
      <c r="Q197" s="735"/>
      <c r="R197" s="735"/>
      <c r="S197" s="735"/>
      <c r="T197" s="735"/>
      <c r="U197" s="735"/>
      <c r="V197" s="735"/>
      <c r="W197" s="735"/>
      <c r="X197" s="735"/>
      <c r="Y197" s="735"/>
      <c r="Z197" s="735"/>
      <c r="AA197" s="735"/>
      <c r="AB197" s="735"/>
      <c r="AC197" s="735"/>
      <c r="AD197" s="735"/>
      <c r="AE197" s="735"/>
      <c r="AF197" s="735"/>
      <c r="AG197" s="735"/>
      <c r="AH197" s="735"/>
      <c r="AI197" s="735"/>
      <c r="AJ197" s="735"/>
      <c r="AK197" s="735"/>
      <c r="AL197" s="735"/>
      <c r="AM197" s="735"/>
      <c r="AN197" s="735"/>
      <c r="AO197" s="735"/>
      <c r="AP197" s="735"/>
      <c r="AQ197" s="735"/>
      <c r="AR197" s="735"/>
      <c r="AS197" s="735"/>
      <c r="AT197" s="735"/>
      <c r="AU197" s="735"/>
      <c r="AV197" s="735"/>
      <c r="AW197" s="735"/>
      <c r="AX197" s="735"/>
      <c r="AY197" s="735"/>
      <c r="AZ197" s="735"/>
      <c r="BA197" s="735"/>
      <c r="BB197" s="735"/>
      <c r="BC197" s="735"/>
      <c r="BD197" s="735"/>
      <c r="BE197" s="735"/>
      <c r="BF197" s="735"/>
      <c r="BG197" s="735"/>
      <c r="BH197" s="735"/>
      <c r="BI197" s="735"/>
      <c r="BJ197" s="735"/>
      <c r="BK197" s="735"/>
      <c r="BL197" s="735"/>
      <c r="BM197" s="735"/>
      <c r="BN197" s="735"/>
      <c r="BO197" s="735"/>
      <c r="BP197" s="735"/>
      <c r="BQ197" s="735"/>
      <c r="BR197" s="735"/>
      <c r="BS197" s="735"/>
      <c r="BT197" s="735"/>
      <c r="BU197" s="735"/>
      <c r="BV197" s="735"/>
      <c r="BW197" s="735"/>
      <c r="BX197" s="735">
        <f>D197</f>
        <v>15009834800</v>
      </c>
      <c r="BY197" s="735"/>
      <c r="BZ197" s="735"/>
      <c r="CA197" s="735"/>
      <c r="CB197" s="735"/>
      <c r="CC197" s="735"/>
      <c r="CD197" s="735"/>
      <c r="CE197" s="735"/>
      <c r="CF197" s="735"/>
      <c r="CG197" s="735"/>
      <c r="CH197" s="735"/>
      <c r="CI197" s="735"/>
      <c r="CJ197" s="735"/>
      <c r="CK197" s="735"/>
      <c r="CL197" s="735"/>
      <c r="CM197" s="735"/>
      <c r="CN197" s="735"/>
      <c r="CO197" s="735"/>
      <c r="CP197" s="735"/>
      <c r="CQ197" s="735"/>
      <c r="CR197" s="735"/>
      <c r="CS197" s="735"/>
      <c r="CT197" s="736"/>
      <c r="CU197" s="737"/>
      <c r="CV197" s="738"/>
      <c r="CW197" s="738"/>
      <c r="CX197" s="738"/>
      <c r="CY197" s="738"/>
      <c r="CZ197" s="738"/>
      <c r="DA197" s="738"/>
      <c r="DB197" s="738"/>
      <c r="DC197" s="738"/>
      <c r="DD197" s="729">
        <f t="shared" si="18"/>
        <v>15009834800</v>
      </c>
      <c r="DE197" s="730">
        <f t="shared" si="16"/>
        <v>0</v>
      </c>
      <c r="DF197" s="731"/>
      <c r="DR197" s="504"/>
    </row>
    <row r="198" spans="1:122" ht="18" customHeight="1" x14ac:dyDescent="0.55000000000000004">
      <c r="A198" s="399" t="str">
        <f t="shared" si="13"/>
        <v>70</v>
      </c>
      <c r="B198" s="399">
        <v>700017</v>
      </c>
      <c r="C198" s="722" t="s">
        <v>1186</v>
      </c>
      <c r="D198" s="723">
        <v>12750179191</v>
      </c>
      <c r="E198" s="723">
        <v>0</v>
      </c>
      <c r="F198" s="734"/>
      <c r="G198" s="734"/>
      <c r="H198" s="734"/>
      <c r="I198" s="734"/>
      <c r="J198" s="734"/>
      <c r="K198" s="735"/>
      <c r="L198" s="735"/>
      <c r="M198" s="735"/>
      <c r="N198" s="735"/>
      <c r="O198" s="735"/>
      <c r="P198" s="735"/>
      <c r="Q198" s="735"/>
      <c r="R198" s="735"/>
      <c r="S198" s="735"/>
      <c r="T198" s="735"/>
      <c r="U198" s="735"/>
      <c r="V198" s="735"/>
      <c r="W198" s="735"/>
      <c r="X198" s="735"/>
      <c r="Y198" s="735"/>
      <c r="Z198" s="735"/>
      <c r="AA198" s="735"/>
      <c r="AB198" s="735"/>
      <c r="AC198" s="735"/>
      <c r="AD198" s="735"/>
      <c r="AE198" s="735"/>
      <c r="AF198" s="735"/>
      <c r="AG198" s="735"/>
      <c r="AH198" s="735"/>
      <c r="AI198" s="735"/>
      <c r="AJ198" s="735"/>
      <c r="AK198" s="735"/>
      <c r="AL198" s="735"/>
      <c r="AM198" s="735"/>
      <c r="AN198" s="735"/>
      <c r="AO198" s="735"/>
      <c r="AP198" s="735"/>
      <c r="AQ198" s="735"/>
      <c r="AR198" s="735"/>
      <c r="AS198" s="735"/>
      <c r="AT198" s="735"/>
      <c r="AU198" s="735"/>
      <c r="AV198" s="735"/>
      <c r="AW198" s="735"/>
      <c r="AX198" s="735"/>
      <c r="AY198" s="735"/>
      <c r="AZ198" s="735"/>
      <c r="BA198" s="735"/>
      <c r="BB198" s="735"/>
      <c r="BC198" s="735"/>
      <c r="BD198" s="735"/>
      <c r="BE198" s="735"/>
      <c r="BF198" s="735"/>
      <c r="BG198" s="735"/>
      <c r="BH198" s="735"/>
      <c r="BI198" s="735"/>
      <c r="BJ198" s="735"/>
      <c r="BK198" s="735"/>
      <c r="BL198" s="735"/>
      <c r="BM198" s="735"/>
      <c r="BN198" s="735"/>
      <c r="BO198" s="735"/>
      <c r="BP198" s="735"/>
      <c r="BQ198" s="735"/>
      <c r="BR198" s="735"/>
      <c r="BS198" s="735"/>
      <c r="BT198" s="735"/>
      <c r="BU198" s="735"/>
      <c r="BV198" s="735"/>
      <c r="BW198" s="735"/>
      <c r="BX198" s="735"/>
      <c r="BY198" s="735"/>
      <c r="BZ198" s="735">
        <f>D198</f>
        <v>12750179191</v>
      </c>
      <c r="CA198" s="735"/>
      <c r="CB198" s="735"/>
      <c r="CC198" s="735"/>
      <c r="CD198" s="735"/>
      <c r="CE198" s="735"/>
      <c r="CF198" s="735"/>
      <c r="CG198" s="735"/>
      <c r="CH198" s="735"/>
      <c r="CI198" s="735"/>
      <c r="CJ198" s="735"/>
      <c r="CK198" s="735"/>
      <c r="CL198" s="735"/>
      <c r="CM198" s="735"/>
      <c r="CN198" s="735"/>
      <c r="CO198" s="735"/>
      <c r="CP198" s="735"/>
      <c r="CQ198" s="735"/>
      <c r="CR198" s="735"/>
      <c r="CS198" s="735"/>
      <c r="CT198" s="736"/>
      <c r="CU198" s="737"/>
      <c r="CV198" s="738"/>
      <c r="CW198" s="738"/>
      <c r="CX198" s="738"/>
      <c r="CY198" s="738"/>
      <c r="CZ198" s="738"/>
      <c r="DA198" s="738"/>
      <c r="DB198" s="738"/>
      <c r="DC198" s="738"/>
      <c r="DD198" s="729">
        <f t="shared" si="18"/>
        <v>12750179191</v>
      </c>
      <c r="DE198" s="730">
        <f t="shared" si="16"/>
        <v>0</v>
      </c>
      <c r="DF198" s="731"/>
      <c r="DR198" s="504"/>
    </row>
    <row r="199" spans="1:122" ht="18" customHeight="1" x14ac:dyDescent="0.55000000000000004">
      <c r="A199" s="399" t="str">
        <f t="shared" si="13"/>
        <v>70</v>
      </c>
      <c r="B199" s="399">
        <v>700018</v>
      </c>
      <c r="C199" s="722" t="s">
        <v>1187</v>
      </c>
      <c r="D199" s="723">
        <v>13501842078</v>
      </c>
      <c r="E199" s="723">
        <v>0</v>
      </c>
      <c r="F199" s="734"/>
      <c r="G199" s="734"/>
      <c r="H199" s="734"/>
      <c r="I199" s="734"/>
      <c r="J199" s="734"/>
      <c r="K199" s="735"/>
      <c r="L199" s="735"/>
      <c r="M199" s="735"/>
      <c r="N199" s="735"/>
      <c r="O199" s="735"/>
      <c r="P199" s="735"/>
      <c r="Q199" s="735"/>
      <c r="R199" s="735"/>
      <c r="S199" s="735"/>
      <c r="T199" s="735"/>
      <c r="U199" s="735"/>
      <c r="V199" s="735"/>
      <c r="W199" s="735"/>
      <c r="X199" s="735"/>
      <c r="Y199" s="735"/>
      <c r="Z199" s="735"/>
      <c r="AA199" s="735"/>
      <c r="AB199" s="735"/>
      <c r="AC199" s="735"/>
      <c r="AD199" s="735"/>
      <c r="AE199" s="735"/>
      <c r="AF199" s="735"/>
      <c r="AG199" s="735"/>
      <c r="AH199" s="735"/>
      <c r="AI199" s="735"/>
      <c r="AJ199" s="735"/>
      <c r="AK199" s="735"/>
      <c r="AL199" s="735"/>
      <c r="AM199" s="735"/>
      <c r="AN199" s="735"/>
      <c r="AO199" s="735"/>
      <c r="AP199" s="735"/>
      <c r="AQ199" s="735"/>
      <c r="AR199" s="735"/>
      <c r="AS199" s="735"/>
      <c r="AT199" s="735"/>
      <c r="AU199" s="735"/>
      <c r="AV199" s="735"/>
      <c r="AW199" s="735"/>
      <c r="AX199" s="735"/>
      <c r="AY199" s="735"/>
      <c r="AZ199" s="735"/>
      <c r="BA199" s="735"/>
      <c r="BB199" s="735"/>
      <c r="BC199" s="735"/>
      <c r="BD199" s="735"/>
      <c r="BE199" s="735"/>
      <c r="BF199" s="735"/>
      <c r="BG199" s="735"/>
      <c r="BH199" s="735"/>
      <c r="BI199" s="735"/>
      <c r="BJ199" s="735"/>
      <c r="BK199" s="735"/>
      <c r="BL199" s="735"/>
      <c r="BM199" s="735"/>
      <c r="BN199" s="735"/>
      <c r="BO199" s="735"/>
      <c r="BP199" s="735"/>
      <c r="BQ199" s="735"/>
      <c r="BR199" s="735"/>
      <c r="BS199" s="735"/>
      <c r="BT199" s="735"/>
      <c r="BU199" s="735"/>
      <c r="BV199" s="735"/>
      <c r="BW199" s="735"/>
      <c r="BX199" s="735"/>
      <c r="BY199" s="735">
        <f>D199</f>
        <v>13501842078</v>
      </c>
      <c r="BZ199" s="735"/>
      <c r="CA199" s="735"/>
      <c r="CB199" s="735"/>
      <c r="CC199" s="735"/>
      <c r="CD199" s="735"/>
      <c r="CE199" s="735"/>
      <c r="CF199" s="735"/>
      <c r="CG199" s="735"/>
      <c r="CH199" s="735"/>
      <c r="CI199" s="735"/>
      <c r="CJ199" s="735"/>
      <c r="CK199" s="735"/>
      <c r="CL199" s="735"/>
      <c r="CM199" s="735"/>
      <c r="CN199" s="735"/>
      <c r="CO199" s="735"/>
      <c r="CP199" s="735"/>
      <c r="CQ199" s="735"/>
      <c r="CR199" s="735"/>
      <c r="CS199" s="735"/>
      <c r="CT199" s="736"/>
      <c r="CU199" s="737"/>
      <c r="CV199" s="738"/>
      <c r="CW199" s="738"/>
      <c r="CX199" s="738"/>
      <c r="CY199" s="738"/>
      <c r="CZ199" s="738"/>
      <c r="DA199" s="738"/>
      <c r="DB199" s="738"/>
      <c r="DC199" s="738"/>
      <c r="DD199" s="729">
        <f t="shared" si="18"/>
        <v>13501842078</v>
      </c>
      <c r="DE199" s="730">
        <f t="shared" si="16"/>
        <v>0</v>
      </c>
      <c r="DF199" s="731"/>
      <c r="DR199" s="504"/>
    </row>
    <row r="200" spans="1:122" ht="18" customHeight="1" x14ac:dyDescent="0.55000000000000004">
      <c r="A200" s="399" t="str">
        <f t="shared" si="13"/>
        <v>70</v>
      </c>
      <c r="B200" s="399">
        <v>700019</v>
      </c>
      <c r="C200" s="722" t="s">
        <v>976</v>
      </c>
      <c r="D200" s="723">
        <v>3009085000</v>
      </c>
      <c r="E200" s="723">
        <v>0</v>
      </c>
      <c r="F200" s="734"/>
      <c r="G200" s="734"/>
      <c r="H200" s="734"/>
      <c r="I200" s="734"/>
      <c r="J200" s="734"/>
      <c r="K200" s="735"/>
      <c r="L200" s="735"/>
      <c r="M200" s="735"/>
      <c r="N200" s="735"/>
      <c r="O200" s="735"/>
      <c r="P200" s="735"/>
      <c r="Q200" s="735"/>
      <c r="R200" s="735"/>
      <c r="S200" s="735"/>
      <c r="T200" s="735"/>
      <c r="U200" s="735"/>
      <c r="V200" s="735"/>
      <c r="W200" s="735"/>
      <c r="X200" s="735"/>
      <c r="Y200" s="735"/>
      <c r="Z200" s="735"/>
      <c r="AA200" s="735"/>
      <c r="AB200" s="735"/>
      <c r="AC200" s="735"/>
      <c r="AD200" s="735"/>
      <c r="AE200" s="735"/>
      <c r="AF200" s="735"/>
      <c r="AG200" s="735"/>
      <c r="AH200" s="735"/>
      <c r="AI200" s="735"/>
      <c r="AJ200" s="735"/>
      <c r="AK200" s="735"/>
      <c r="AL200" s="735"/>
      <c r="AM200" s="735"/>
      <c r="AN200" s="735"/>
      <c r="AO200" s="735"/>
      <c r="AP200" s="735"/>
      <c r="AQ200" s="735"/>
      <c r="AR200" s="735"/>
      <c r="AS200" s="735"/>
      <c r="AT200" s="735"/>
      <c r="AU200" s="735"/>
      <c r="AV200" s="735"/>
      <c r="AW200" s="735"/>
      <c r="AX200" s="735"/>
      <c r="AY200" s="735"/>
      <c r="AZ200" s="735"/>
      <c r="BA200" s="735"/>
      <c r="BB200" s="735"/>
      <c r="BC200" s="735"/>
      <c r="BD200" s="735"/>
      <c r="BE200" s="735"/>
      <c r="BF200" s="735"/>
      <c r="BG200" s="735"/>
      <c r="BH200" s="735"/>
      <c r="BI200" s="735"/>
      <c r="BJ200" s="735"/>
      <c r="BK200" s="735"/>
      <c r="BL200" s="735"/>
      <c r="BM200" s="735"/>
      <c r="BN200" s="735"/>
      <c r="BO200" s="735"/>
      <c r="BP200" s="735"/>
      <c r="BQ200" s="735"/>
      <c r="BR200" s="735"/>
      <c r="BS200" s="735"/>
      <c r="BT200" s="735"/>
      <c r="BU200" s="735"/>
      <c r="BV200" s="735"/>
      <c r="BW200" s="735"/>
      <c r="BX200" s="735"/>
      <c r="BY200" s="735"/>
      <c r="BZ200" s="735"/>
      <c r="CA200" s="735">
        <f>D200</f>
        <v>3009085000</v>
      </c>
      <c r="CB200" s="735"/>
      <c r="CC200" s="735"/>
      <c r="CD200" s="735"/>
      <c r="CE200" s="735"/>
      <c r="CF200" s="735"/>
      <c r="CG200" s="735"/>
      <c r="CH200" s="735"/>
      <c r="CI200" s="735"/>
      <c r="CJ200" s="735"/>
      <c r="CK200" s="735"/>
      <c r="CL200" s="735"/>
      <c r="CM200" s="735"/>
      <c r="CN200" s="735"/>
      <c r="CO200" s="735"/>
      <c r="CP200" s="735"/>
      <c r="CQ200" s="735"/>
      <c r="CR200" s="735"/>
      <c r="CS200" s="735"/>
      <c r="CT200" s="736"/>
      <c r="CU200" s="737"/>
      <c r="CV200" s="738"/>
      <c r="CW200" s="738"/>
      <c r="CX200" s="738"/>
      <c r="CY200" s="738"/>
      <c r="CZ200" s="738"/>
      <c r="DA200" s="738"/>
      <c r="DB200" s="738"/>
      <c r="DC200" s="738"/>
      <c r="DD200" s="729">
        <f t="shared" si="18"/>
        <v>3009085000</v>
      </c>
      <c r="DE200" s="730">
        <f t="shared" si="16"/>
        <v>0</v>
      </c>
      <c r="DF200" s="731"/>
      <c r="DR200" s="504"/>
    </row>
    <row r="201" spans="1:122" ht="18" customHeight="1" x14ac:dyDescent="0.55000000000000004">
      <c r="A201" s="399" t="str">
        <f t="shared" si="13"/>
        <v>70</v>
      </c>
      <c r="B201" s="399">
        <v>700020</v>
      </c>
      <c r="C201" s="722" t="s">
        <v>1188</v>
      </c>
      <c r="D201" s="723">
        <v>15000000</v>
      </c>
      <c r="E201" s="723">
        <v>0</v>
      </c>
      <c r="F201" s="734"/>
      <c r="G201" s="734"/>
      <c r="H201" s="734"/>
      <c r="I201" s="734"/>
      <c r="J201" s="734"/>
      <c r="K201" s="735"/>
      <c r="L201" s="735"/>
      <c r="M201" s="735"/>
      <c r="N201" s="735"/>
      <c r="O201" s="735"/>
      <c r="P201" s="735"/>
      <c r="Q201" s="735"/>
      <c r="R201" s="735"/>
      <c r="S201" s="735"/>
      <c r="T201" s="735"/>
      <c r="U201" s="735"/>
      <c r="V201" s="735"/>
      <c r="W201" s="735"/>
      <c r="X201" s="735"/>
      <c r="Y201" s="735"/>
      <c r="Z201" s="735"/>
      <c r="AA201" s="735"/>
      <c r="AB201" s="735"/>
      <c r="AC201" s="735"/>
      <c r="AD201" s="735"/>
      <c r="AE201" s="735"/>
      <c r="AF201" s="735"/>
      <c r="AG201" s="735"/>
      <c r="AH201" s="735"/>
      <c r="AI201" s="735"/>
      <c r="AJ201" s="735"/>
      <c r="AK201" s="735"/>
      <c r="AL201" s="735"/>
      <c r="AM201" s="735"/>
      <c r="AN201" s="735"/>
      <c r="AO201" s="735"/>
      <c r="AP201" s="735"/>
      <c r="AQ201" s="735"/>
      <c r="AR201" s="735"/>
      <c r="AS201" s="735"/>
      <c r="AT201" s="735"/>
      <c r="AU201" s="735"/>
      <c r="AV201" s="735"/>
      <c r="AW201" s="735"/>
      <c r="AX201" s="735"/>
      <c r="AY201" s="735"/>
      <c r="AZ201" s="735"/>
      <c r="BA201" s="735"/>
      <c r="BB201" s="735"/>
      <c r="BC201" s="735"/>
      <c r="BD201" s="735"/>
      <c r="BE201" s="735"/>
      <c r="BF201" s="735"/>
      <c r="BG201" s="735"/>
      <c r="BH201" s="735"/>
      <c r="BI201" s="735"/>
      <c r="BJ201" s="735"/>
      <c r="BK201" s="735"/>
      <c r="BL201" s="735"/>
      <c r="BM201" s="735"/>
      <c r="BN201" s="735"/>
      <c r="BO201" s="735"/>
      <c r="BP201" s="735"/>
      <c r="BQ201" s="735"/>
      <c r="BR201" s="735"/>
      <c r="BS201" s="735"/>
      <c r="BT201" s="735"/>
      <c r="BU201" s="735"/>
      <c r="BV201" s="735"/>
      <c r="BW201" s="735"/>
      <c r="BX201" s="735"/>
      <c r="BY201" s="735"/>
      <c r="BZ201" s="735"/>
      <c r="CA201" s="735"/>
      <c r="CB201" s="735"/>
      <c r="CC201" s="735"/>
      <c r="CD201" s="735"/>
      <c r="CE201" s="735"/>
      <c r="CF201" s="735"/>
      <c r="CG201" s="735"/>
      <c r="CH201" s="735"/>
      <c r="CI201" s="735"/>
      <c r="CJ201" s="735"/>
      <c r="CK201" s="735"/>
      <c r="CL201" s="735"/>
      <c r="CM201" s="746">
        <f>D201</f>
        <v>15000000</v>
      </c>
      <c r="CN201" s="735"/>
      <c r="CO201" s="735"/>
      <c r="CP201" s="735"/>
      <c r="CQ201" s="735"/>
      <c r="CR201" s="735"/>
      <c r="CS201" s="735"/>
      <c r="CT201" s="736"/>
      <c r="CU201" s="737"/>
      <c r="CV201" s="738"/>
      <c r="CW201" s="738"/>
      <c r="CX201" s="738"/>
      <c r="CY201" s="738"/>
      <c r="CZ201" s="738"/>
      <c r="DA201" s="738"/>
      <c r="DB201" s="738"/>
      <c r="DC201" s="738"/>
      <c r="DD201" s="729">
        <f t="shared" si="18"/>
        <v>15000000</v>
      </c>
      <c r="DE201" s="730">
        <f t="shared" si="16"/>
        <v>0</v>
      </c>
      <c r="DF201" s="731"/>
      <c r="DR201" s="504"/>
    </row>
    <row r="202" spans="1:122" ht="18" customHeight="1" x14ac:dyDescent="0.55000000000000004">
      <c r="A202" s="399" t="str">
        <f t="shared" si="13"/>
        <v>70</v>
      </c>
      <c r="B202" s="399">
        <v>700021</v>
      </c>
      <c r="C202" s="722" t="s">
        <v>978</v>
      </c>
      <c r="D202" s="723">
        <v>9224000</v>
      </c>
      <c r="E202" s="723">
        <v>0</v>
      </c>
      <c r="F202" s="734"/>
      <c r="G202" s="734"/>
      <c r="H202" s="734"/>
      <c r="I202" s="734"/>
      <c r="J202" s="734"/>
      <c r="K202" s="735"/>
      <c r="L202" s="735"/>
      <c r="M202" s="735"/>
      <c r="N202" s="735"/>
      <c r="O202" s="735"/>
      <c r="P202" s="735"/>
      <c r="Q202" s="735"/>
      <c r="R202" s="735"/>
      <c r="S202" s="735"/>
      <c r="T202" s="735"/>
      <c r="U202" s="735"/>
      <c r="V202" s="735"/>
      <c r="W202" s="735"/>
      <c r="X202" s="735"/>
      <c r="Y202" s="735"/>
      <c r="Z202" s="735"/>
      <c r="AA202" s="735"/>
      <c r="AB202" s="735"/>
      <c r="AC202" s="735"/>
      <c r="AD202" s="735"/>
      <c r="AE202" s="735"/>
      <c r="AF202" s="735"/>
      <c r="AG202" s="735"/>
      <c r="AH202" s="735"/>
      <c r="AI202" s="735"/>
      <c r="AJ202" s="735"/>
      <c r="AK202" s="735"/>
      <c r="AL202" s="735"/>
      <c r="AM202" s="735"/>
      <c r="AN202" s="735"/>
      <c r="AO202" s="735"/>
      <c r="AP202" s="735"/>
      <c r="AQ202" s="735"/>
      <c r="AR202" s="735"/>
      <c r="AS202" s="735"/>
      <c r="AT202" s="735"/>
      <c r="AU202" s="735"/>
      <c r="AV202" s="735"/>
      <c r="AW202" s="735"/>
      <c r="AX202" s="735"/>
      <c r="AY202" s="735"/>
      <c r="AZ202" s="735"/>
      <c r="BA202" s="735"/>
      <c r="BB202" s="735"/>
      <c r="BC202" s="735"/>
      <c r="BD202" s="735"/>
      <c r="BE202" s="735"/>
      <c r="BF202" s="735"/>
      <c r="BG202" s="735"/>
      <c r="BH202" s="735"/>
      <c r="BI202" s="735"/>
      <c r="BJ202" s="735"/>
      <c r="BK202" s="735"/>
      <c r="BL202" s="735"/>
      <c r="BM202" s="735"/>
      <c r="BN202" s="735"/>
      <c r="BO202" s="735"/>
      <c r="BP202" s="735"/>
      <c r="BQ202" s="735"/>
      <c r="BR202" s="735"/>
      <c r="BS202" s="735"/>
      <c r="BT202" s="735">
        <f>D202</f>
        <v>9224000</v>
      </c>
      <c r="BU202" s="735"/>
      <c r="BV202" s="735"/>
      <c r="BW202" s="735"/>
      <c r="BX202" s="735"/>
      <c r="BY202" s="735"/>
      <c r="BZ202" s="735"/>
      <c r="CA202" s="735"/>
      <c r="CB202" s="735"/>
      <c r="CC202" s="735"/>
      <c r="CD202" s="735"/>
      <c r="CE202" s="735"/>
      <c r="CF202" s="735"/>
      <c r="CG202" s="735"/>
      <c r="CH202" s="735"/>
      <c r="CI202" s="735"/>
      <c r="CJ202" s="735"/>
      <c r="CK202" s="735"/>
      <c r="CL202" s="735"/>
      <c r="CM202" s="735"/>
      <c r="CN202" s="735"/>
      <c r="CO202" s="735"/>
      <c r="CP202" s="735"/>
      <c r="CQ202" s="735"/>
      <c r="CR202" s="735"/>
      <c r="CS202" s="735"/>
      <c r="CT202" s="736"/>
      <c r="CU202" s="737"/>
      <c r="CV202" s="738"/>
      <c r="CW202" s="738"/>
      <c r="CX202" s="738"/>
      <c r="CY202" s="738"/>
      <c r="CZ202" s="738"/>
      <c r="DA202" s="738"/>
      <c r="DB202" s="738"/>
      <c r="DC202" s="738"/>
      <c r="DD202" s="729">
        <f t="shared" si="18"/>
        <v>9224000</v>
      </c>
      <c r="DE202" s="730">
        <f t="shared" si="16"/>
        <v>0</v>
      </c>
      <c r="DF202" s="731"/>
      <c r="DR202" s="504"/>
    </row>
    <row r="203" spans="1:122" ht="18" customHeight="1" x14ac:dyDescent="0.55000000000000004">
      <c r="A203" s="399" t="str">
        <f t="shared" si="13"/>
        <v>70</v>
      </c>
      <c r="B203" s="399">
        <v>700022</v>
      </c>
      <c r="C203" s="722" t="s">
        <v>979</v>
      </c>
      <c r="D203" s="723">
        <v>2300490331</v>
      </c>
      <c r="E203" s="723">
        <v>0</v>
      </c>
      <c r="F203" s="734"/>
      <c r="G203" s="734"/>
      <c r="H203" s="734"/>
      <c r="I203" s="734"/>
      <c r="J203" s="734"/>
      <c r="K203" s="735"/>
      <c r="L203" s="735"/>
      <c r="M203" s="735"/>
      <c r="N203" s="735"/>
      <c r="O203" s="735"/>
      <c r="P203" s="735"/>
      <c r="Q203" s="735"/>
      <c r="R203" s="735"/>
      <c r="S203" s="735"/>
      <c r="T203" s="735"/>
      <c r="U203" s="735"/>
      <c r="V203" s="735"/>
      <c r="W203" s="735"/>
      <c r="X203" s="735"/>
      <c r="Y203" s="735"/>
      <c r="Z203" s="735"/>
      <c r="AA203" s="735"/>
      <c r="AB203" s="735"/>
      <c r="AC203" s="735"/>
      <c r="AD203" s="735"/>
      <c r="AE203" s="735"/>
      <c r="AF203" s="735"/>
      <c r="AG203" s="735"/>
      <c r="AH203" s="735"/>
      <c r="AI203" s="735"/>
      <c r="AJ203" s="735"/>
      <c r="AK203" s="735"/>
      <c r="AL203" s="735"/>
      <c r="AM203" s="735"/>
      <c r="AN203" s="735"/>
      <c r="AO203" s="735"/>
      <c r="AP203" s="735"/>
      <c r="AQ203" s="735"/>
      <c r="AR203" s="735"/>
      <c r="AS203" s="735"/>
      <c r="AT203" s="735"/>
      <c r="AU203" s="735"/>
      <c r="AV203" s="735"/>
      <c r="AW203" s="735"/>
      <c r="AX203" s="735"/>
      <c r="AY203" s="735"/>
      <c r="AZ203" s="735"/>
      <c r="BA203" s="735"/>
      <c r="BB203" s="735"/>
      <c r="BC203" s="735"/>
      <c r="BD203" s="735"/>
      <c r="BE203" s="735"/>
      <c r="BF203" s="735"/>
      <c r="BG203" s="735"/>
      <c r="BH203" s="735"/>
      <c r="BI203" s="735"/>
      <c r="BJ203" s="735"/>
      <c r="BK203" s="735"/>
      <c r="BL203" s="735"/>
      <c r="BM203" s="735"/>
      <c r="BN203" s="735"/>
      <c r="BO203" s="735"/>
      <c r="BP203" s="735"/>
      <c r="BQ203" s="735"/>
      <c r="BR203" s="735"/>
      <c r="BS203" s="735"/>
      <c r="BT203" s="735">
        <f>D203</f>
        <v>2300490331</v>
      </c>
      <c r="BU203" s="735"/>
      <c r="BV203" s="735"/>
      <c r="BW203" s="735"/>
      <c r="BX203" s="735"/>
      <c r="BY203" s="735"/>
      <c r="BZ203" s="735"/>
      <c r="CA203" s="735"/>
      <c r="CB203" s="735"/>
      <c r="CC203" s="735"/>
      <c r="CD203" s="735"/>
      <c r="CE203" s="735"/>
      <c r="CF203" s="735"/>
      <c r="CG203" s="735"/>
      <c r="CH203" s="735"/>
      <c r="CI203" s="735"/>
      <c r="CJ203" s="735"/>
      <c r="CK203" s="735"/>
      <c r="CL203" s="735"/>
      <c r="CM203" s="735"/>
      <c r="CN203" s="735"/>
      <c r="CO203" s="735"/>
      <c r="CP203" s="735"/>
      <c r="CQ203" s="735"/>
      <c r="CR203" s="735"/>
      <c r="CS203" s="735"/>
      <c r="CT203" s="736"/>
      <c r="CU203" s="737"/>
      <c r="CV203" s="738"/>
      <c r="CW203" s="738"/>
      <c r="CX203" s="738"/>
      <c r="CY203" s="738"/>
      <c r="CZ203" s="738"/>
      <c r="DA203" s="738"/>
      <c r="DB203" s="738"/>
      <c r="DC203" s="738"/>
      <c r="DD203" s="729">
        <f t="shared" si="18"/>
        <v>2300490331</v>
      </c>
      <c r="DE203" s="730">
        <f t="shared" si="16"/>
        <v>0</v>
      </c>
      <c r="DF203" s="731"/>
      <c r="DR203" s="504"/>
    </row>
    <row r="204" spans="1:122" ht="18" customHeight="1" x14ac:dyDescent="0.55000000000000004">
      <c r="A204" s="399" t="str">
        <f t="shared" si="13"/>
        <v>70</v>
      </c>
      <c r="B204" s="399">
        <v>700023</v>
      </c>
      <c r="C204" s="722" t="s">
        <v>980</v>
      </c>
      <c r="D204" s="723">
        <v>1408481764</v>
      </c>
      <c r="E204" s="723">
        <v>0</v>
      </c>
      <c r="F204" s="734"/>
      <c r="G204" s="734"/>
      <c r="H204" s="734"/>
      <c r="I204" s="734"/>
      <c r="J204" s="734"/>
      <c r="K204" s="735"/>
      <c r="L204" s="735"/>
      <c r="M204" s="735"/>
      <c r="N204" s="735"/>
      <c r="O204" s="735"/>
      <c r="P204" s="735"/>
      <c r="Q204" s="735"/>
      <c r="R204" s="735"/>
      <c r="S204" s="735"/>
      <c r="T204" s="735"/>
      <c r="U204" s="735"/>
      <c r="V204" s="735"/>
      <c r="W204" s="735"/>
      <c r="X204" s="735"/>
      <c r="Y204" s="735"/>
      <c r="Z204" s="735"/>
      <c r="AA204" s="735"/>
      <c r="AB204" s="735"/>
      <c r="AC204" s="735"/>
      <c r="AD204" s="735"/>
      <c r="AE204" s="735"/>
      <c r="AF204" s="735"/>
      <c r="AG204" s="735"/>
      <c r="AH204" s="735"/>
      <c r="AI204" s="735"/>
      <c r="AJ204" s="735"/>
      <c r="AK204" s="735"/>
      <c r="AL204" s="735"/>
      <c r="AM204" s="735"/>
      <c r="AN204" s="735"/>
      <c r="AO204" s="735"/>
      <c r="AP204" s="735"/>
      <c r="AQ204" s="735"/>
      <c r="AR204" s="735"/>
      <c r="AS204" s="735"/>
      <c r="AT204" s="735"/>
      <c r="AU204" s="735"/>
      <c r="AV204" s="735"/>
      <c r="AW204" s="735"/>
      <c r="AX204" s="735"/>
      <c r="AY204" s="735"/>
      <c r="AZ204" s="735"/>
      <c r="BA204" s="735"/>
      <c r="BB204" s="735"/>
      <c r="BC204" s="735"/>
      <c r="BD204" s="735"/>
      <c r="BE204" s="735"/>
      <c r="BF204" s="735"/>
      <c r="BG204" s="735"/>
      <c r="BH204" s="735"/>
      <c r="BI204" s="735"/>
      <c r="BJ204" s="735"/>
      <c r="BK204" s="735"/>
      <c r="BL204" s="735"/>
      <c r="BM204" s="735"/>
      <c r="BN204" s="735"/>
      <c r="BO204" s="735"/>
      <c r="BP204" s="735"/>
      <c r="BQ204" s="735"/>
      <c r="BR204" s="735"/>
      <c r="BS204" s="735"/>
      <c r="BT204" s="735">
        <f>D204</f>
        <v>1408481764</v>
      </c>
      <c r="BU204" s="735"/>
      <c r="BV204" s="735"/>
      <c r="BW204" s="735"/>
      <c r="BX204" s="735"/>
      <c r="BY204" s="735"/>
      <c r="BZ204" s="735"/>
      <c r="CA204" s="735"/>
      <c r="CB204" s="735"/>
      <c r="CC204" s="735"/>
      <c r="CD204" s="735"/>
      <c r="CE204" s="735"/>
      <c r="CF204" s="735"/>
      <c r="CG204" s="735"/>
      <c r="CH204" s="735"/>
      <c r="CI204" s="735"/>
      <c r="CJ204" s="735"/>
      <c r="CK204" s="735"/>
      <c r="CL204" s="735"/>
      <c r="CM204" s="735"/>
      <c r="CN204" s="735"/>
      <c r="CO204" s="735"/>
      <c r="CP204" s="735"/>
      <c r="CQ204" s="735"/>
      <c r="CR204" s="735"/>
      <c r="CS204" s="735"/>
      <c r="CT204" s="736"/>
      <c r="CU204" s="737"/>
      <c r="CV204" s="738"/>
      <c r="CW204" s="738"/>
      <c r="CX204" s="738"/>
      <c r="CY204" s="738"/>
      <c r="CZ204" s="738"/>
      <c r="DA204" s="738"/>
      <c r="DB204" s="738"/>
      <c r="DC204" s="738"/>
      <c r="DD204" s="729">
        <f t="shared" si="18"/>
        <v>1408481764</v>
      </c>
      <c r="DE204" s="730">
        <f t="shared" si="16"/>
        <v>0</v>
      </c>
      <c r="DF204" s="731"/>
      <c r="DR204" s="504"/>
    </row>
    <row r="205" spans="1:122" ht="18" customHeight="1" x14ac:dyDescent="0.55000000000000004">
      <c r="A205" s="399" t="str">
        <f t="shared" si="13"/>
        <v>70</v>
      </c>
      <c r="B205" s="399">
        <v>700024</v>
      </c>
      <c r="C205" s="722" t="s">
        <v>981</v>
      </c>
      <c r="D205" s="723">
        <v>7812290793</v>
      </c>
      <c r="E205" s="723">
        <v>0</v>
      </c>
      <c r="F205" s="734"/>
      <c r="G205" s="734"/>
      <c r="H205" s="734"/>
      <c r="I205" s="734"/>
      <c r="J205" s="734"/>
      <c r="K205" s="735"/>
      <c r="L205" s="735"/>
      <c r="M205" s="735"/>
      <c r="N205" s="735"/>
      <c r="O205" s="735"/>
      <c r="P205" s="735"/>
      <c r="Q205" s="735"/>
      <c r="R205" s="735"/>
      <c r="S205" s="735"/>
      <c r="T205" s="735"/>
      <c r="U205" s="735"/>
      <c r="V205" s="735"/>
      <c r="W205" s="735"/>
      <c r="X205" s="735"/>
      <c r="Y205" s="735"/>
      <c r="Z205" s="735"/>
      <c r="AA205" s="735"/>
      <c r="AB205" s="735"/>
      <c r="AC205" s="735"/>
      <c r="AD205" s="735"/>
      <c r="AE205" s="735"/>
      <c r="AF205" s="735"/>
      <c r="AG205" s="735"/>
      <c r="AH205" s="735"/>
      <c r="AI205" s="735"/>
      <c r="AJ205" s="735"/>
      <c r="AK205" s="735"/>
      <c r="AL205" s="735"/>
      <c r="AM205" s="735"/>
      <c r="AN205" s="735"/>
      <c r="AO205" s="735"/>
      <c r="AP205" s="735"/>
      <c r="AQ205" s="735"/>
      <c r="AR205" s="735"/>
      <c r="AS205" s="735"/>
      <c r="AT205" s="735"/>
      <c r="AU205" s="735"/>
      <c r="AV205" s="735"/>
      <c r="AW205" s="735"/>
      <c r="AX205" s="735"/>
      <c r="AY205" s="735"/>
      <c r="AZ205" s="735"/>
      <c r="BA205" s="735"/>
      <c r="BB205" s="735"/>
      <c r="BC205" s="735"/>
      <c r="BD205" s="735"/>
      <c r="BE205" s="735"/>
      <c r="BF205" s="735"/>
      <c r="BG205" s="735"/>
      <c r="BH205" s="735"/>
      <c r="BI205" s="735"/>
      <c r="BJ205" s="735"/>
      <c r="BK205" s="735"/>
      <c r="BL205" s="735"/>
      <c r="BM205" s="735"/>
      <c r="BN205" s="735"/>
      <c r="BO205" s="735"/>
      <c r="BP205" s="735"/>
      <c r="BQ205" s="735"/>
      <c r="BR205" s="735"/>
      <c r="BS205" s="735"/>
      <c r="BT205" s="735">
        <f>D205</f>
        <v>7812290793</v>
      </c>
      <c r="BU205" s="735"/>
      <c r="BV205" s="735"/>
      <c r="BW205" s="735"/>
      <c r="BX205" s="735"/>
      <c r="BY205" s="735"/>
      <c r="BZ205" s="735"/>
      <c r="CA205" s="735"/>
      <c r="CB205" s="735"/>
      <c r="CC205" s="735"/>
      <c r="CD205" s="735"/>
      <c r="CE205" s="735"/>
      <c r="CF205" s="735"/>
      <c r="CG205" s="735"/>
      <c r="CH205" s="735"/>
      <c r="CI205" s="735"/>
      <c r="CJ205" s="735"/>
      <c r="CK205" s="735"/>
      <c r="CL205" s="735"/>
      <c r="CM205" s="735"/>
      <c r="CN205" s="735"/>
      <c r="CO205" s="735"/>
      <c r="CP205" s="735"/>
      <c r="CQ205" s="735"/>
      <c r="CR205" s="735"/>
      <c r="CS205" s="735"/>
      <c r="CT205" s="736"/>
      <c r="CU205" s="737"/>
      <c r="CV205" s="738"/>
      <c r="CW205" s="738"/>
      <c r="CX205" s="738"/>
      <c r="CY205" s="738"/>
      <c r="CZ205" s="738"/>
      <c r="DA205" s="738"/>
      <c r="DB205" s="738"/>
      <c r="DC205" s="738"/>
      <c r="DD205" s="729">
        <f t="shared" si="18"/>
        <v>7812290793</v>
      </c>
      <c r="DE205" s="730">
        <f t="shared" si="16"/>
        <v>0</v>
      </c>
      <c r="DF205" s="731"/>
      <c r="DR205" s="504"/>
    </row>
    <row r="206" spans="1:122" ht="18" customHeight="1" x14ac:dyDescent="0.55000000000000004">
      <c r="A206" s="399" t="str">
        <f t="shared" si="13"/>
        <v>70</v>
      </c>
      <c r="B206" s="399">
        <v>700025</v>
      </c>
      <c r="C206" s="722" t="s">
        <v>982</v>
      </c>
      <c r="D206" s="723">
        <v>1931091136</v>
      </c>
      <c r="E206" s="723">
        <v>0</v>
      </c>
      <c r="F206" s="734"/>
      <c r="G206" s="734"/>
      <c r="H206" s="734"/>
      <c r="I206" s="734"/>
      <c r="J206" s="734"/>
      <c r="K206" s="735"/>
      <c r="L206" s="735"/>
      <c r="M206" s="735"/>
      <c r="N206" s="735"/>
      <c r="O206" s="735"/>
      <c r="P206" s="735"/>
      <c r="Q206" s="735"/>
      <c r="R206" s="735"/>
      <c r="S206" s="735"/>
      <c r="T206" s="735"/>
      <c r="U206" s="735"/>
      <c r="V206" s="735"/>
      <c r="W206" s="735"/>
      <c r="X206" s="735"/>
      <c r="Y206" s="735"/>
      <c r="Z206" s="735"/>
      <c r="AA206" s="735"/>
      <c r="AB206" s="735"/>
      <c r="AC206" s="735"/>
      <c r="AD206" s="735"/>
      <c r="AE206" s="735"/>
      <c r="AF206" s="735"/>
      <c r="AG206" s="735"/>
      <c r="AH206" s="735"/>
      <c r="AI206" s="735"/>
      <c r="AJ206" s="735"/>
      <c r="AK206" s="735"/>
      <c r="AL206" s="735"/>
      <c r="AM206" s="735"/>
      <c r="AN206" s="735"/>
      <c r="AO206" s="735"/>
      <c r="AP206" s="735"/>
      <c r="AQ206" s="735"/>
      <c r="AR206" s="735"/>
      <c r="AS206" s="735"/>
      <c r="AT206" s="735"/>
      <c r="AU206" s="735"/>
      <c r="AV206" s="735"/>
      <c r="AW206" s="735"/>
      <c r="AX206" s="735"/>
      <c r="AY206" s="735"/>
      <c r="AZ206" s="735"/>
      <c r="BA206" s="735"/>
      <c r="BB206" s="735"/>
      <c r="BC206" s="735"/>
      <c r="BD206" s="735"/>
      <c r="BE206" s="735"/>
      <c r="BF206" s="735"/>
      <c r="BG206" s="735"/>
      <c r="BH206" s="735"/>
      <c r="BI206" s="735"/>
      <c r="BJ206" s="735"/>
      <c r="BK206" s="735"/>
      <c r="BL206" s="735"/>
      <c r="BM206" s="735"/>
      <c r="BN206" s="735"/>
      <c r="BO206" s="735"/>
      <c r="BP206" s="735"/>
      <c r="BQ206" s="735"/>
      <c r="BR206" s="735"/>
      <c r="BS206" s="735"/>
      <c r="BT206" s="735">
        <f>D206</f>
        <v>1931091136</v>
      </c>
      <c r="BU206" s="735"/>
      <c r="BV206" s="735"/>
      <c r="BW206" s="735"/>
      <c r="BX206" s="735"/>
      <c r="BY206" s="735"/>
      <c r="BZ206" s="735"/>
      <c r="CA206" s="735"/>
      <c r="CB206" s="735"/>
      <c r="CC206" s="735"/>
      <c r="CD206" s="735"/>
      <c r="CE206" s="735"/>
      <c r="CF206" s="735"/>
      <c r="CG206" s="735"/>
      <c r="CH206" s="735"/>
      <c r="CI206" s="735"/>
      <c r="CJ206" s="735"/>
      <c r="CK206" s="735"/>
      <c r="CL206" s="735"/>
      <c r="CM206" s="735"/>
      <c r="CN206" s="735"/>
      <c r="CO206" s="735"/>
      <c r="CP206" s="735"/>
      <c r="CQ206" s="735"/>
      <c r="CR206" s="735"/>
      <c r="CS206" s="735"/>
      <c r="CT206" s="736"/>
      <c r="CU206" s="737"/>
      <c r="CV206" s="738"/>
      <c r="CW206" s="738"/>
      <c r="CX206" s="738"/>
      <c r="CY206" s="738"/>
      <c r="CZ206" s="738"/>
      <c r="DA206" s="738"/>
      <c r="DB206" s="738"/>
      <c r="DC206" s="738"/>
      <c r="DD206" s="729">
        <f t="shared" si="18"/>
        <v>1931091136</v>
      </c>
      <c r="DE206" s="730">
        <f t="shared" si="16"/>
        <v>0</v>
      </c>
      <c r="DF206" s="731"/>
      <c r="DR206" s="504"/>
    </row>
    <row r="207" spans="1:122" ht="18" customHeight="1" x14ac:dyDescent="0.55000000000000004">
      <c r="A207" s="399" t="str">
        <f t="shared" si="13"/>
        <v>70</v>
      </c>
      <c r="B207" s="399">
        <v>700026</v>
      </c>
      <c r="C207" s="722" t="s">
        <v>983</v>
      </c>
      <c r="D207" s="723">
        <v>15993343906</v>
      </c>
      <c r="E207" s="723">
        <v>0</v>
      </c>
      <c r="F207" s="734"/>
      <c r="G207" s="734"/>
      <c r="H207" s="734"/>
      <c r="I207" s="734"/>
      <c r="J207" s="734"/>
      <c r="K207" s="735"/>
      <c r="L207" s="735"/>
      <c r="M207" s="735"/>
      <c r="N207" s="735"/>
      <c r="O207" s="735"/>
      <c r="P207" s="735"/>
      <c r="Q207" s="735"/>
      <c r="R207" s="735"/>
      <c r="S207" s="735"/>
      <c r="T207" s="735"/>
      <c r="U207" s="735"/>
      <c r="V207" s="735"/>
      <c r="W207" s="735"/>
      <c r="X207" s="735"/>
      <c r="Y207" s="735"/>
      <c r="Z207" s="735"/>
      <c r="AA207" s="735"/>
      <c r="AB207" s="735"/>
      <c r="AC207" s="735"/>
      <c r="AD207" s="735"/>
      <c r="AE207" s="735"/>
      <c r="AF207" s="735"/>
      <c r="AG207" s="735"/>
      <c r="AH207" s="735"/>
      <c r="AI207" s="735"/>
      <c r="AJ207" s="735"/>
      <c r="AK207" s="735"/>
      <c r="AL207" s="735"/>
      <c r="AM207" s="735"/>
      <c r="AN207" s="735"/>
      <c r="AO207" s="735"/>
      <c r="AP207" s="735"/>
      <c r="AQ207" s="735"/>
      <c r="AR207" s="735"/>
      <c r="AS207" s="735"/>
      <c r="AT207" s="735"/>
      <c r="AU207" s="735"/>
      <c r="AV207" s="735"/>
      <c r="AW207" s="735"/>
      <c r="AX207" s="735"/>
      <c r="AY207" s="735"/>
      <c r="AZ207" s="735"/>
      <c r="BA207" s="735"/>
      <c r="BB207" s="735"/>
      <c r="BC207" s="735"/>
      <c r="BD207" s="735"/>
      <c r="BE207" s="735"/>
      <c r="BF207" s="735"/>
      <c r="BG207" s="735"/>
      <c r="BH207" s="735"/>
      <c r="BI207" s="735"/>
      <c r="BJ207" s="735"/>
      <c r="BK207" s="735"/>
      <c r="BL207" s="735"/>
      <c r="BM207" s="735"/>
      <c r="BN207" s="735"/>
      <c r="BO207" s="735"/>
      <c r="BP207" s="735"/>
      <c r="BQ207" s="735"/>
      <c r="BR207" s="735"/>
      <c r="BS207" s="735"/>
      <c r="BT207" s="735"/>
      <c r="BU207" s="735"/>
      <c r="BV207" s="735">
        <f>D207</f>
        <v>15993343906</v>
      </c>
      <c r="BW207" s="735"/>
      <c r="BX207" s="735"/>
      <c r="BY207" s="735"/>
      <c r="BZ207" s="735"/>
      <c r="CA207" s="735"/>
      <c r="CB207" s="735"/>
      <c r="CC207" s="735"/>
      <c r="CD207" s="735"/>
      <c r="CE207" s="735"/>
      <c r="CF207" s="735"/>
      <c r="CG207" s="735"/>
      <c r="CH207" s="735"/>
      <c r="CI207" s="735"/>
      <c r="CJ207" s="735"/>
      <c r="CK207" s="735"/>
      <c r="CL207" s="735"/>
      <c r="CM207" s="735"/>
      <c r="CN207" s="735"/>
      <c r="CO207" s="735"/>
      <c r="CP207" s="735"/>
      <c r="CQ207" s="735"/>
      <c r="CR207" s="735"/>
      <c r="CS207" s="735"/>
      <c r="CT207" s="736"/>
      <c r="CU207" s="737"/>
      <c r="CV207" s="738"/>
      <c r="CW207" s="738"/>
      <c r="CX207" s="738"/>
      <c r="CY207" s="738"/>
      <c r="CZ207" s="738"/>
      <c r="DA207" s="738"/>
      <c r="DB207" s="738"/>
      <c r="DC207" s="738"/>
      <c r="DD207" s="729">
        <f t="shared" si="18"/>
        <v>15993343906</v>
      </c>
      <c r="DE207" s="730">
        <f t="shared" si="16"/>
        <v>0</v>
      </c>
      <c r="DF207" s="731"/>
      <c r="DR207" s="504"/>
    </row>
    <row r="208" spans="1:122" ht="18" customHeight="1" x14ac:dyDescent="0.55000000000000004">
      <c r="A208" s="399" t="str">
        <f t="shared" si="13"/>
        <v>70</v>
      </c>
      <c r="B208" s="399">
        <v>700027</v>
      </c>
      <c r="C208" s="722" t="s">
        <v>984</v>
      </c>
      <c r="D208" s="723">
        <v>82784366</v>
      </c>
      <c r="E208" s="723">
        <v>0</v>
      </c>
      <c r="F208" s="734"/>
      <c r="G208" s="734"/>
      <c r="H208" s="734"/>
      <c r="I208" s="734"/>
      <c r="J208" s="734"/>
      <c r="K208" s="735"/>
      <c r="L208" s="735"/>
      <c r="M208" s="735"/>
      <c r="N208" s="735"/>
      <c r="O208" s="735"/>
      <c r="P208" s="735"/>
      <c r="Q208" s="735"/>
      <c r="R208" s="735"/>
      <c r="S208" s="735"/>
      <c r="T208" s="735"/>
      <c r="U208" s="735"/>
      <c r="V208" s="735"/>
      <c r="W208" s="735"/>
      <c r="X208" s="735"/>
      <c r="Y208" s="735"/>
      <c r="Z208" s="735"/>
      <c r="AA208" s="735"/>
      <c r="AB208" s="735"/>
      <c r="AC208" s="735"/>
      <c r="AD208" s="735"/>
      <c r="AE208" s="735"/>
      <c r="AF208" s="735"/>
      <c r="AG208" s="735"/>
      <c r="AH208" s="735"/>
      <c r="AI208" s="735"/>
      <c r="AJ208" s="735"/>
      <c r="AK208" s="735"/>
      <c r="AL208" s="735"/>
      <c r="AM208" s="735"/>
      <c r="AN208" s="735"/>
      <c r="AO208" s="735"/>
      <c r="AP208" s="735"/>
      <c r="AQ208" s="735"/>
      <c r="AR208" s="735"/>
      <c r="AS208" s="735"/>
      <c r="AT208" s="735"/>
      <c r="AU208" s="735"/>
      <c r="AV208" s="735"/>
      <c r="AW208" s="735"/>
      <c r="AX208" s="735"/>
      <c r="AY208" s="735"/>
      <c r="AZ208" s="735"/>
      <c r="BA208" s="735"/>
      <c r="BB208" s="735"/>
      <c r="BC208" s="735"/>
      <c r="BD208" s="735"/>
      <c r="BE208" s="735"/>
      <c r="BF208" s="735"/>
      <c r="BG208" s="735"/>
      <c r="BH208" s="735"/>
      <c r="BI208" s="735"/>
      <c r="BJ208" s="735"/>
      <c r="BK208" s="735"/>
      <c r="BL208" s="735"/>
      <c r="BM208" s="735"/>
      <c r="BN208" s="735"/>
      <c r="BO208" s="735"/>
      <c r="BP208" s="735"/>
      <c r="BQ208" s="735"/>
      <c r="BR208" s="735"/>
      <c r="BS208" s="735"/>
      <c r="BT208" s="735">
        <f t="shared" ref="BT208:BT217" si="19">D208</f>
        <v>82784366</v>
      </c>
      <c r="BU208" s="735"/>
      <c r="BV208" s="735"/>
      <c r="BW208" s="735"/>
      <c r="BX208" s="735"/>
      <c r="BY208" s="735"/>
      <c r="BZ208" s="735"/>
      <c r="CA208" s="735"/>
      <c r="CB208" s="735"/>
      <c r="CC208" s="735"/>
      <c r="CD208" s="735"/>
      <c r="CE208" s="735"/>
      <c r="CF208" s="735"/>
      <c r="CG208" s="735"/>
      <c r="CH208" s="735"/>
      <c r="CI208" s="735"/>
      <c r="CJ208" s="735"/>
      <c r="CK208" s="735"/>
      <c r="CL208" s="735"/>
      <c r="CM208" s="735"/>
      <c r="CN208" s="735"/>
      <c r="CO208" s="735"/>
      <c r="CP208" s="735"/>
      <c r="CQ208" s="735"/>
      <c r="CR208" s="735"/>
      <c r="CS208" s="735"/>
      <c r="CT208" s="736"/>
      <c r="CU208" s="737"/>
      <c r="CV208" s="738"/>
      <c r="CW208" s="738"/>
      <c r="CX208" s="738"/>
      <c r="CY208" s="738"/>
      <c r="CZ208" s="738"/>
      <c r="DA208" s="738"/>
      <c r="DB208" s="738"/>
      <c r="DC208" s="738"/>
      <c r="DD208" s="729">
        <f t="shared" si="18"/>
        <v>82784366</v>
      </c>
      <c r="DE208" s="730">
        <f t="shared" si="16"/>
        <v>0</v>
      </c>
      <c r="DF208" s="731"/>
      <c r="DR208" s="504"/>
    </row>
    <row r="209" spans="1:122" ht="18" customHeight="1" x14ac:dyDescent="0.55000000000000004">
      <c r="A209" s="399" t="str">
        <f t="shared" si="13"/>
        <v>70</v>
      </c>
      <c r="B209" s="399">
        <v>700028</v>
      </c>
      <c r="C209" s="722" t="s">
        <v>985</v>
      </c>
      <c r="D209" s="723">
        <v>2316042766</v>
      </c>
      <c r="E209" s="723">
        <v>0</v>
      </c>
      <c r="F209" s="734"/>
      <c r="G209" s="734"/>
      <c r="H209" s="734"/>
      <c r="I209" s="734"/>
      <c r="J209" s="734"/>
      <c r="K209" s="735"/>
      <c r="L209" s="735"/>
      <c r="M209" s="735"/>
      <c r="N209" s="735"/>
      <c r="O209" s="735"/>
      <c r="P209" s="735"/>
      <c r="Q209" s="735"/>
      <c r="R209" s="735"/>
      <c r="S209" s="735"/>
      <c r="T209" s="735"/>
      <c r="U209" s="735"/>
      <c r="V209" s="735"/>
      <c r="W209" s="735"/>
      <c r="X209" s="735"/>
      <c r="Y209" s="735"/>
      <c r="Z209" s="735"/>
      <c r="AA209" s="735"/>
      <c r="AB209" s="735"/>
      <c r="AC209" s="735"/>
      <c r="AD209" s="735"/>
      <c r="AE209" s="735"/>
      <c r="AF209" s="735"/>
      <c r="AG209" s="735"/>
      <c r="AH209" s="735"/>
      <c r="AI209" s="735"/>
      <c r="AJ209" s="735"/>
      <c r="AK209" s="735"/>
      <c r="AL209" s="735"/>
      <c r="AM209" s="735"/>
      <c r="AN209" s="735"/>
      <c r="AO209" s="735"/>
      <c r="AP209" s="735"/>
      <c r="AQ209" s="735"/>
      <c r="AR209" s="735"/>
      <c r="AS209" s="735"/>
      <c r="AT209" s="735"/>
      <c r="AU209" s="735"/>
      <c r="AV209" s="735"/>
      <c r="AW209" s="735"/>
      <c r="AX209" s="735"/>
      <c r="AY209" s="735"/>
      <c r="AZ209" s="735"/>
      <c r="BA209" s="735"/>
      <c r="BB209" s="735"/>
      <c r="BC209" s="735"/>
      <c r="BD209" s="735"/>
      <c r="BE209" s="735"/>
      <c r="BF209" s="735"/>
      <c r="BG209" s="735"/>
      <c r="BH209" s="735"/>
      <c r="BI209" s="735"/>
      <c r="BJ209" s="735"/>
      <c r="BK209" s="735"/>
      <c r="BL209" s="735"/>
      <c r="BM209" s="735"/>
      <c r="BN209" s="735"/>
      <c r="BO209" s="735"/>
      <c r="BP209" s="735"/>
      <c r="BQ209" s="735"/>
      <c r="BR209" s="735"/>
      <c r="BS209" s="735"/>
      <c r="BT209" s="735">
        <f t="shared" si="19"/>
        <v>2316042766</v>
      </c>
      <c r="BU209" s="735"/>
      <c r="BV209" s="735"/>
      <c r="BW209" s="735"/>
      <c r="BX209" s="735"/>
      <c r="BY209" s="735"/>
      <c r="BZ209" s="735"/>
      <c r="CA209" s="735"/>
      <c r="CB209" s="735"/>
      <c r="CC209" s="735"/>
      <c r="CD209" s="735"/>
      <c r="CE209" s="735"/>
      <c r="CF209" s="735"/>
      <c r="CG209" s="735"/>
      <c r="CH209" s="735"/>
      <c r="CI209" s="735"/>
      <c r="CJ209" s="735"/>
      <c r="CK209" s="735"/>
      <c r="CL209" s="735"/>
      <c r="CM209" s="735"/>
      <c r="CN209" s="735"/>
      <c r="CO209" s="735"/>
      <c r="CP209" s="735"/>
      <c r="CQ209" s="735"/>
      <c r="CR209" s="735"/>
      <c r="CS209" s="735"/>
      <c r="CT209" s="736"/>
      <c r="CU209" s="737"/>
      <c r="CV209" s="738"/>
      <c r="CW209" s="738"/>
      <c r="CX209" s="738"/>
      <c r="CY209" s="738"/>
      <c r="CZ209" s="738"/>
      <c r="DA209" s="738"/>
      <c r="DB209" s="738"/>
      <c r="DC209" s="738"/>
      <c r="DD209" s="729">
        <f t="shared" si="18"/>
        <v>2316042766</v>
      </c>
      <c r="DE209" s="730">
        <f t="shared" si="16"/>
        <v>0</v>
      </c>
      <c r="DF209" s="731"/>
      <c r="DR209" s="504"/>
    </row>
    <row r="210" spans="1:122" ht="18" customHeight="1" x14ac:dyDescent="0.55000000000000004">
      <c r="A210" s="399" t="str">
        <f t="shared" si="13"/>
        <v>70</v>
      </c>
      <c r="B210" s="399">
        <v>700029</v>
      </c>
      <c r="C210" s="722" t="s">
        <v>986</v>
      </c>
      <c r="D210" s="723">
        <v>16061258924</v>
      </c>
      <c r="E210" s="723">
        <v>0</v>
      </c>
      <c r="F210" s="734"/>
      <c r="G210" s="734"/>
      <c r="H210" s="734"/>
      <c r="I210" s="734"/>
      <c r="J210" s="734"/>
      <c r="K210" s="735"/>
      <c r="L210" s="735"/>
      <c r="M210" s="735"/>
      <c r="N210" s="735"/>
      <c r="O210" s="735"/>
      <c r="P210" s="735"/>
      <c r="Q210" s="735"/>
      <c r="R210" s="735"/>
      <c r="S210" s="735"/>
      <c r="T210" s="735"/>
      <c r="U210" s="735"/>
      <c r="V210" s="735"/>
      <c r="W210" s="735"/>
      <c r="X210" s="735"/>
      <c r="Y210" s="735"/>
      <c r="Z210" s="735"/>
      <c r="AA210" s="735"/>
      <c r="AB210" s="735"/>
      <c r="AC210" s="735"/>
      <c r="AD210" s="735"/>
      <c r="AE210" s="735"/>
      <c r="AF210" s="735"/>
      <c r="AG210" s="735"/>
      <c r="AH210" s="735"/>
      <c r="AI210" s="735"/>
      <c r="AJ210" s="735"/>
      <c r="AK210" s="735"/>
      <c r="AL210" s="735"/>
      <c r="AM210" s="735"/>
      <c r="AN210" s="735"/>
      <c r="AO210" s="735"/>
      <c r="AP210" s="735"/>
      <c r="AQ210" s="735"/>
      <c r="AR210" s="735"/>
      <c r="AS210" s="735"/>
      <c r="AT210" s="735"/>
      <c r="AU210" s="735"/>
      <c r="AV210" s="735"/>
      <c r="AW210" s="735"/>
      <c r="AX210" s="735"/>
      <c r="AY210" s="735"/>
      <c r="AZ210" s="735"/>
      <c r="BA210" s="735"/>
      <c r="BB210" s="735"/>
      <c r="BC210" s="735"/>
      <c r="BD210" s="735"/>
      <c r="BE210" s="735"/>
      <c r="BF210" s="735"/>
      <c r="BG210" s="735"/>
      <c r="BH210" s="735"/>
      <c r="BI210" s="735"/>
      <c r="BJ210" s="735"/>
      <c r="BK210" s="735"/>
      <c r="BL210" s="735"/>
      <c r="BM210" s="735"/>
      <c r="BN210" s="735"/>
      <c r="BO210" s="735"/>
      <c r="BP210" s="735"/>
      <c r="BQ210" s="735"/>
      <c r="BR210" s="735"/>
      <c r="BS210" s="735"/>
      <c r="BT210" s="735">
        <f t="shared" si="19"/>
        <v>16061258924</v>
      </c>
      <c r="BU210" s="735"/>
      <c r="BV210" s="735"/>
      <c r="BW210" s="735"/>
      <c r="BX210" s="735"/>
      <c r="BY210" s="735"/>
      <c r="BZ210" s="735"/>
      <c r="CA210" s="735"/>
      <c r="CB210" s="735"/>
      <c r="CC210" s="735"/>
      <c r="CD210" s="735"/>
      <c r="CE210" s="735"/>
      <c r="CF210" s="735"/>
      <c r="CG210" s="735"/>
      <c r="CH210" s="735"/>
      <c r="CI210" s="735"/>
      <c r="CJ210" s="735"/>
      <c r="CK210" s="735"/>
      <c r="CL210" s="735"/>
      <c r="CM210" s="735"/>
      <c r="CN210" s="735"/>
      <c r="CO210" s="735"/>
      <c r="CP210" s="735"/>
      <c r="CQ210" s="735"/>
      <c r="CR210" s="735"/>
      <c r="CS210" s="735"/>
      <c r="CT210" s="736"/>
      <c r="CU210" s="737"/>
      <c r="CV210" s="738"/>
      <c r="CW210" s="738"/>
      <c r="CX210" s="738"/>
      <c r="CY210" s="738"/>
      <c r="CZ210" s="738"/>
      <c r="DA210" s="738"/>
      <c r="DB210" s="738"/>
      <c r="DC210" s="738"/>
      <c r="DD210" s="729">
        <f t="shared" si="18"/>
        <v>16061258924</v>
      </c>
      <c r="DE210" s="730">
        <f t="shared" si="16"/>
        <v>0</v>
      </c>
      <c r="DF210" s="731"/>
      <c r="DR210" s="504"/>
    </row>
    <row r="211" spans="1:122" ht="18" customHeight="1" x14ac:dyDescent="0.55000000000000004">
      <c r="A211" s="399" t="str">
        <f t="shared" si="13"/>
        <v>70</v>
      </c>
      <c r="B211" s="399">
        <v>700030</v>
      </c>
      <c r="C211" s="722" t="s">
        <v>987</v>
      </c>
      <c r="D211" s="723">
        <v>4228218913</v>
      </c>
      <c r="E211" s="723">
        <v>0</v>
      </c>
      <c r="F211" s="734"/>
      <c r="G211" s="734"/>
      <c r="H211" s="734"/>
      <c r="I211" s="734"/>
      <c r="J211" s="734"/>
      <c r="K211" s="735"/>
      <c r="L211" s="735"/>
      <c r="M211" s="735"/>
      <c r="N211" s="735"/>
      <c r="O211" s="735"/>
      <c r="P211" s="735"/>
      <c r="Q211" s="735"/>
      <c r="R211" s="735"/>
      <c r="S211" s="735"/>
      <c r="T211" s="735"/>
      <c r="U211" s="735"/>
      <c r="V211" s="735"/>
      <c r="W211" s="735"/>
      <c r="X211" s="735"/>
      <c r="Y211" s="735"/>
      <c r="Z211" s="735"/>
      <c r="AA211" s="735"/>
      <c r="AB211" s="735"/>
      <c r="AC211" s="735"/>
      <c r="AD211" s="735"/>
      <c r="AE211" s="735"/>
      <c r="AF211" s="735"/>
      <c r="AG211" s="735"/>
      <c r="AH211" s="735"/>
      <c r="AI211" s="735"/>
      <c r="AJ211" s="735"/>
      <c r="AK211" s="735"/>
      <c r="AL211" s="735"/>
      <c r="AM211" s="735"/>
      <c r="AN211" s="735"/>
      <c r="AO211" s="735"/>
      <c r="AP211" s="735"/>
      <c r="AQ211" s="735"/>
      <c r="AR211" s="735"/>
      <c r="AS211" s="735"/>
      <c r="AT211" s="735"/>
      <c r="AU211" s="735"/>
      <c r="AV211" s="735"/>
      <c r="AW211" s="735"/>
      <c r="AX211" s="735"/>
      <c r="AY211" s="735"/>
      <c r="AZ211" s="735"/>
      <c r="BA211" s="735"/>
      <c r="BB211" s="735"/>
      <c r="BC211" s="735"/>
      <c r="BD211" s="735"/>
      <c r="BE211" s="735"/>
      <c r="BF211" s="735"/>
      <c r="BG211" s="735"/>
      <c r="BH211" s="735"/>
      <c r="BI211" s="735"/>
      <c r="BJ211" s="735"/>
      <c r="BK211" s="735"/>
      <c r="BL211" s="735"/>
      <c r="BM211" s="735"/>
      <c r="BN211" s="735"/>
      <c r="BO211" s="735"/>
      <c r="BP211" s="735"/>
      <c r="BQ211" s="735"/>
      <c r="BR211" s="735"/>
      <c r="BS211" s="735"/>
      <c r="BT211" s="735">
        <f t="shared" si="19"/>
        <v>4228218913</v>
      </c>
      <c r="BU211" s="735"/>
      <c r="BV211" s="735"/>
      <c r="BW211" s="735"/>
      <c r="BX211" s="735"/>
      <c r="BY211" s="735"/>
      <c r="BZ211" s="735"/>
      <c r="CA211" s="735"/>
      <c r="CB211" s="735"/>
      <c r="CC211" s="735"/>
      <c r="CD211" s="735"/>
      <c r="CE211" s="735"/>
      <c r="CF211" s="735"/>
      <c r="CG211" s="735"/>
      <c r="CH211" s="735"/>
      <c r="CI211" s="735"/>
      <c r="CJ211" s="735"/>
      <c r="CK211" s="735"/>
      <c r="CL211" s="735"/>
      <c r="CM211" s="735"/>
      <c r="CN211" s="735"/>
      <c r="CO211" s="735"/>
      <c r="CP211" s="735"/>
      <c r="CQ211" s="735"/>
      <c r="CR211" s="735"/>
      <c r="CS211" s="735"/>
      <c r="CT211" s="736"/>
      <c r="CU211" s="737"/>
      <c r="CV211" s="738"/>
      <c r="CW211" s="738"/>
      <c r="CX211" s="738"/>
      <c r="CY211" s="738"/>
      <c r="CZ211" s="738"/>
      <c r="DA211" s="738"/>
      <c r="DB211" s="738"/>
      <c r="DC211" s="738"/>
      <c r="DD211" s="729">
        <f t="shared" si="18"/>
        <v>4228218913</v>
      </c>
      <c r="DE211" s="730">
        <f t="shared" si="16"/>
        <v>0</v>
      </c>
      <c r="DF211" s="731"/>
      <c r="DR211" s="504"/>
    </row>
    <row r="212" spans="1:122" ht="18" customHeight="1" x14ac:dyDescent="0.55000000000000004">
      <c r="A212" s="399" t="str">
        <f t="shared" si="13"/>
        <v>70</v>
      </c>
      <c r="B212" s="399">
        <v>700031</v>
      </c>
      <c r="C212" s="722" t="s">
        <v>988</v>
      </c>
      <c r="D212" s="723">
        <v>958161873</v>
      </c>
      <c r="E212" s="723">
        <v>0</v>
      </c>
      <c r="F212" s="734"/>
      <c r="G212" s="734"/>
      <c r="H212" s="734"/>
      <c r="I212" s="734"/>
      <c r="J212" s="734"/>
      <c r="K212" s="735"/>
      <c r="L212" s="735"/>
      <c r="M212" s="735"/>
      <c r="N212" s="735"/>
      <c r="O212" s="735"/>
      <c r="P212" s="735"/>
      <c r="Q212" s="735"/>
      <c r="R212" s="735"/>
      <c r="S212" s="735"/>
      <c r="T212" s="735"/>
      <c r="U212" s="735"/>
      <c r="V212" s="735"/>
      <c r="W212" s="735"/>
      <c r="X212" s="735"/>
      <c r="Y212" s="735"/>
      <c r="Z212" s="735"/>
      <c r="AA212" s="735"/>
      <c r="AB212" s="735"/>
      <c r="AC212" s="735"/>
      <c r="AD212" s="735"/>
      <c r="AE212" s="735"/>
      <c r="AF212" s="735"/>
      <c r="AG212" s="735"/>
      <c r="AH212" s="735"/>
      <c r="AI212" s="735"/>
      <c r="AJ212" s="735"/>
      <c r="AK212" s="735"/>
      <c r="AL212" s="735"/>
      <c r="AM212" s="735"/>
      <c r="AN212" s="735"/>
      <c r="AO212" s="735"/>
      <c r="AP212" s="735"/>
      <c r="AQ212" s="735"/>
      <c r="AR212" s="735"/>
      <c r="AS212" s="735"/>
      <c r="AT212" s="735"/>
      <c r="AU212" s="735"/>
      <c r="AV212" s="735"/>
      <c r="AW212" s="735"/>
      <c r="AX212" s="735"/>
      <c r="AY212" s="735"/>
      <c r="AZ212" s="735"/>
      <c r="BA212" s="735"/>
      <c r="BB212" s="735"/>
      <c r="BC212" s="735"/>
      <c r="BD212" s="735"/>
      <c r="BE212" s="735"/>
      <c r="BF212" s="735"/>
      <c r="BG212" s="735"/>
      <c r="BH212" s="735"/>
      <c r="BI212" s="735"/>
      <c r="BJ212" s="735"/>
      <c r="BK212" s="735"/>
      <c r="BL212" s="735"/>
      <c r="BM212" s="735"/>
      <c r="BN212" s="735"/>
      <c r="BO212" s="735"/>
      <c r="BP212" s="735"/>
      <c r="BQ212" s="735"/>
      <c r="BR212" s="735"/>
      <c r="BS212" s="735"/>
      <c r="BT212" s="735">
        <f t="shared" si="19"/>
        <v>958161873</v>
      </c>
      <c r="BU212" s="735"/>
      <c r="BV212" s="735"/>
      <c r="BW212" s="735"/>
      <c r="BX212" s="735"/>
      <c r="BY212" s="735"/>
      <c r="BZ212" s="735"/>
      <c r="CA212" s="735"/>
      <c r="CB212" s="735"/>
      <c r="CC212" s="735"/>
      <c r="CD212" s="735"/>
      <c r="CE212" s="735"/>
      <c r="CF212" s="735"/>
      <c r="CG212" s="735"/>
      <c r="CH212" s="735"/>
      <c r="CI212" s="735"/>
      <c r="CJ212" s="735"/>
      <c r="CK212" s="735"/>
      <c r="CL212" s="735"/>
      <c r="CM212" s="735"/>
      <c r="CN212" s="735"/>
      <c r="CO212" s="735"/>
      <c r="CP212" s="735"/>
      <c r="CQ212" s="735"/>
      <c r="CR212" s="735"/>
      <c r="CS212" s="735"/>
      <c r="CT212" s="736"/>
      <c r="CU212" s="737"/>
      <c r="CV212" s="738"/>
      <c r="CW212" s="738"/>
      <c r="CX212" s="738"/>
      <c r="CY212" s="738"/>
      <c r="CZ212" s="738"/>
      <c r="DA212" s="738"/>
      <c r="DB212" s="738"/>
      <c r="DC212" s="738"/>
      <c r="DD212" s="729">
        <f t="shared" si="18"/>
        <v>958161873</v>
      </c>
      <c r="DE212" s="730">
        <f t="shared" si="16"/>
        <v>0</v>
      </c>
      <c r="DF212" s="731"/>
      <c r="DR212" s="504"/>
    </row>
    <row r="213" spans="1:122" ht="18" customHeight="1" x14ac:dyDescent="0.55000000000000004">
      <c r="A213" s="399" t="str">
        <f t="shared" si="13"/>
        <v>70</v>
      </c>
      <c r="B213" s="399">
        <v>700032</v>
      </c>
      <c r="C213" s="722" t="s">
        <v>989</v>
      </c>
      <c r="D213" s="723">
        <v>4174532347</v>
      </c>
      <c r="E213" s="723">
        <v>0</v>
      </c>
      <c r="F213" s="734"/>
      <c r="G213" s="734"/>
      <c r="H213" s="734"/>
      <c r="I213" s="734"/>
      <c r="J213" s="734"/>
      <c r="K213" s="735"/>
      <c r="L213" s="735"/>
      <c r="M213" s="735"/>
      <c r="N213" s="735"/>
      <c r="O213" s="735"/>
      <c r="P213" s="735"/>
      <c r="Q213" s="735"/>
      <c r="R213" s="735"/>
      <c r="S213" s="735"/>
      <c r="T213" s="735"/>
      <c r="U213" s="735"/>
      <c r="V213" s="735"/>
      <c r="W213" s="735"/>
      <c r="X213" s="735"/>
      <c r="Y213" s="735"/>
      <c r="Z213" s="735"/>
      <c r="AA213" s="735"/>
      <c r="AB213" s="735"/>
      <c r="AC213" s="735"/>
      <c r="AD213" s="735"/>
      <c r="AE213" s="735"/>
      <c r="AF213" s="735"/>
      <c r="AG213" s="735"/>
      <c r="AH213" s="735"/>
      <c r="AI213" s="735"/>
      <c r="AJ213" s="735"/>
      <c r="AK213" s="735"/>
      <c r="AL213" s="735"/>
      <c r="AM213" s="735"/>
      <c r="AN213" s="735"/>
      <c r="AO213" s="735"/>
      <c r="AP213" s="735"/>
      <c r="AQ213" s="735"/>
      <c r="AR213" s="735"/>
      <c r="AS213" s="735"/>
      <c r="AT213" s="735"/>
      <c r="AU213" s="735"/>
      <c r="AV213" s="735"/>
      <c r="AW213" s="735"/>
      <c r="AX213" s="735"/>
      <c r="AY213" s="735"/>
      <c r="AZ213" s="735"/>
      <c r="BA213" s="735"/>
      <c r="BB213" s="735"/>
      <c r="BC213" s="735"/>
      <c r="BD213" s="735"/>
      <c r="BE213" s="735"/>
      <c r="BF213" s="735"/>
      <c r="BG213" s="735"/>
      <c r="BH213" s="735"/>
      <c r="BI213" s="735"/>
      <c r="BJ213" s="735"/>
      <c r="BK213" s="735"/>
      <c r="BL213" s="735"/>
      <c r="BM213" s="735"/>
      <c r="BN213" s="735"/>
      <c r="BO213" s="735"/>
      <c r="BP213" s="735"/>
      <c r="BQ213" s="735"/>
      <c r="BR213" s="735"/>
      <c r="BS213" s="735"/>
      <c r="BT213" s="735">
        <f t="shared" si="19"/>
        <v>4174532347</v>
      </c>
      <c r="BU213" s="735"/>
      <c r="BV213" s="735"/>
      <c r="BW213" s="735"/>
      <c r="BX213" s="735"/>
      <c r="BY213" s="735"/>
      <c r="BZ213" s="735"/>
      <c r="CA213" s="735"/>
      <c r="CB213" s="735"/>
      <c r="CC213" s="735"/>
      <c r="CD213" s="735"/>
      <c r="CE213" s="735"/>
      <c r="CF213" s="735"/>
      <c r="CG213" s="735"/>
      <c r="CH213" s="735"/>
      <c r="CI213" s="735"/>
      <c r="CJ213" s="735"/>
      <c r="CK213" s="735"/>
      <c r="CL213" s="735"/>
      <c r="CM213" s="735"/>
      <c r="CN213" s="735"/>
      <c r="CO213" s="735"/>
      <c r="CP213" s="735"/>
      <c r="CQ213" s="735"/>
      <c r="CR213" s="735"/>
      <c r="CS213" s="735"/>
      <c r="CT213" s="736"/>
      <c r="CU213" s="737"/>
      <c r="CV213" s="738"/>
      <c r="CW213" s="738"/>
      <c r="CX213" s="738"/>
      <c r="CY213" s="738"/>
      <c r="CZ213" s="738"/>
      <c r="DA213" s="738"/>
      <c r="DB213" s="738"/>
      <c r="DC213" s="738"/>
      <c r="DD213" s="729">
        <f t="shared" si="18"/>
        <v>4174532347</v>
      </c>
      <c r="DE213" s="730">
        <f t="shared" si="16"/>
        <v>0</v>
      </c>
      <c r="DF213" s="731"/>
      <c r="DR213" s="504"/>
    </row>
    <row r="214" spans="1:122" ht="18" customHeight="1" x14ac:dyDescent="0.55000000000000004">
      <c r="A214" s="399" t="str">
        <f t="shared" ref="A214:A278" si="20">LEFT(B214,2)</f>
        <v>70</v>
      </c>
      <c r="B214" s="399">
        <v>700033</v>
      </c>
      <c r="C214" s="722" t="s">
        <v>990</v>
      </c>
      <c r="D214" s="723">
        <v>234548106</v>
      </c>
      <c r="E214" s="723">
        <v>0</v>
      </c>
      <c r="F214" s="734"/>
      <c r="G214" s="734"/>
      <c r="H214" s="734"/>
      <c r="I214" s="734"/>
      <c r="J214" s="734"/>
      <c r="K214" s="735"/>
      <c r="L214" s="735"/>
      <c r="M214" s="735"/>
      <c r="N214" s="735"/>
      <c r="O214" s="735"/>
      <c r="P214" s="735"/>
      <c r="Q214" s="735"/>
      <c r="R214" s="735"/>
      <c r="S214" s="735"/>
      <c r="T214" s="735"/>
      <c r="U214" s="735"/>
      <c r="V214" s="735"/>
      <c r="W214" s="735"/>
      <c r="X214" s="735"/>
      <c r="Y214" s="735"/>
      <c r="Z214" s="735"/>
      <c r="AA214" s="735"/>
      <c r="AB214" s="735"/>
      <c r="AC214" s="735"/>
      <c r="AD214" s="735"/>
      <c r="AE214" s="735"/>
      <c r="AF214" s="735"/>
      <c r="AG214" s="735"/>
      <c r="AH214" s="735"/>
      <c r="AI214" s="735"/>
      <c r="AJ214" s="735"/>
      <c r="AK214" s="735"/>
      <c r="AL214" s="735"/>
      <c r="AM214" s="735"/>
      <c r="AN214" s="735"/>
      <c r="AO214" s="735"/>
      <c r="AP214" s="735"/>
      <c r="AQ214" s="735"/>
      <c r="AR214" s="735"/>
      <c r="AS214" s="735"/>
      <c r="AT214" s="735"/>
      <c r="AU214" s="735"/>
      <c r="AV214" s="735"/>
      <c r="AW214" s="735"/>
      <c r="AX214" s="735"/>
      <c r="AY214" s="735"/>
      <c r="AZ214" s="735"/>
      <c r="BA214" s="735"/>
      <c r="BB214" s="735"/>
      <c r="BC214" s="735"/>
      <c r="BD214" s="735"/>
      <c r="BE214" s="735"/>
      <c r="BF214" s="735"/>
      <c r="BG214" s="735"/>
      <c r="BH214" s="735"/>
      <c r="BI214" s="735"/>
      <c r="BJ214" s="735"/>
      <c r="BK214" s="735"/>
      <c r="BL214" s="735"/>
      <c r="BM214" s="735"/>
      <c r="BN214" s="735"/>
      <c r="BO214" s="735"/>
      <c r="BP214" s="735"/>
      <c r="BQ214" s="735"/>
      <c r="BR214" s="735"/>
      <c r="BS214" s="735"/>
      <c r="BT214" s="735">
        <f t="shared" si="19"/>
        <v>234548106</v>
      </c>
      <c r="BU214" s="735"/>
      <c r="BV214" s="735"/>
      <c r="BW214" s="735"/>
      <c r="BX214" s="735"/>
      <c r="BY214" s="735"/>
      <c r="BZ214" s="735"/>
      <c r="CA214" s="735"/>
      <c r="CB214" s="735"/>
      <c r="CC214" s="735"/>
      <c r="CD214" s="735"/>
      <c r="CE214" s="735"/>
      <c r="CF214" s="735"/>
      <c r="CG214" s="735"/>
      <c r="CH214" s="735"/>
      <c r="CI214" s="735"/>
      <c r="CJ214" s="735"/>
      <c r="CK214" s="735"/>
      <c r="CL214" s="735"/>
      <c r="CM214" s="735"/>
      <c r="CN214" s="735"/>
      <c r="CO214" s="735"/>
      <c r="CP214" s="735"/>
      <c r="CQ214" s="735"/>
      <c r="CR214" s="735"/>
      <c r="CS214" s="735"/>
      <c r="CT214" s="736"/>
      <c r="CU214" s="737"/>
      <c r="CV214" s="738"/>
      <c r="CW214" s="738"/>
      <c r="CX214" s="738"/>
      <c r="CY214" s="738"/>
      <c r="CZ214" s="738"/>
      <c r="DA214" s="738"/>
      <c r="DB214" s="738"/>
      <c r="DC214" s="738"/>
      <c r="DD214" s="729">
        <f t="shared" si="18"/>
        <v>234548106</v>
      </c>
      <c r="DE214" s="730">
        <f t="shared" si="16"/>
        <v>0</v>
      </c>
      <c r="DF214" s="731"/>
      <c r="DR214" s="504"/>
    </row>
    <row r="215" spans="1:122" ht="18" customHeight="1" x14ac:dyDescent="0.55000000000000004">
      <c r="A215" s="399" t="str">
        <f>LEFT(B215,2)</f>
        <v>70</v>
      </c>
      <c r="B215" s="399">
        <v>700036</v>
      </c>
      <c r="C215" s="722" t="s">
        <v>991</v>
      </c>
      <c r="D215" s="723">
        <v>6331848384</v>
      </c>
      <c r="E215" s="723">
        <v>0</v>
      </c>
      <c r="F215" s="734"/>
      <c r="G215" s="734"/>
      <c r="H215" s="734"/>
      <c r="I215" s="734"/>
      <c r="J215" s="734"/>
      <c r="K215" s="735"/>
      <c r="L215" s="735"/>
      <c r="M215" s="735"/>
      <c r="N215" s="735"/>
      <c r="O215" s="735"/>
      <c r="P215" s="735"/>
      <c r="Q215" s="735"/>
      <c r="R215" s="735"/>
      <c r="S215" s="735"/>
      <c r="T215" s="735"/>
      <c r="U215" s="735"/>
      <c r="V215" s="735"/>
      <c r="W215" s="735"/>
      <c r="X215" s="735"/>
      <c r="Y215" s="735"/>
      <c r="Z215" s="735"/>
      <c r="AA215" s="735"/>
      <c r="AB215" s="735"/>
      <c r="AC215" s="735"/>
      <c r="AD215" s="735"/>
      <c r="AE215" s="735"/>
      <c r="AF215" s="735"/>
      <c r="AG215" s="735"/>
      <c r="AH215" s="735"/>
      <c r="AI215" s="735"/>
      <c r="AJ215" s="735"/>
      <c r="AK215" s="735"/>
      <c r="AL215" s="735"/>
      <c r="AM215" s="735"/>
      <c r="AN215" s="735"/>
      <c r="AO215" s="735"/>
      <c r="AP215" s="735"/>
      <c r="AQ215" s="735"/>
      <c r="AR215" s="735"/>
      <c r="AS215" s="735"/>
      <c r="AT215" s="735"/>
      <c r="AU215" s="735"/>
      <c r="AV215" s="735"/>
      <c r="AW215" s="735"/>
      <c r="AX215" s="735"/>
      <c r="AY215" s="735"/>
      <c r="AZ215" s="735"/>
      <c r="BA215" s="735"/>
      <c r="BB215" s="735"/>
      <c r="BC215" s="735"/>
      <c r="BD215" s="735"/>
      <c r="BE215" s="735"/>
      <c r="BF215" s="735"/>
      <c r="BG215" s="735"/>
      <c r="BH215" s="735"/>
      <c r="BI215" s="735"/>
      <c r="BJ215" s="735"/>
      <c r="BK215" s="735"/>
      <c r="BL215" s="735"/>
      <c r="BM215" s="735"/>
      <c r="BN215" s="735"/>
      <c r="BO215" s="735"/>
      <c r="BP215" s="735"/>
      <c r="BQ215" s="735"/>
      <c r="BR215" s="735"/>
      <c r="BS215" s="735"/>
      <c r="BT215" s="735">
        <f t="shared" si="19"/>
        <v>6331848384</v>
      </c>
      <c r="BU215" s="735"/>
      <c r="BV215" s="735"/>
      <c r="BW215" s="735"/>
      <c r="BX215" s="735"/>
      <c r="BY215" s="735"/>
      <c r="BZ215" s="735"/>
      <c r="CA215" s="735"/>
      <c r="CB215" s="735"/>
      <c r="CC215" s="735"/>
      <c r="CD215" s="735"/>
      <c r="CE215" s="735"/>
      <c r="CF215" s="735"/>
      <c r="CG215" s="735"/>
      <c r="CH215" s="735"/>
      <c r="CI215" s="735"/>
      <c r="CJ215" s="735"/>
      <c r="CK215" s="735"/>
      <c r="CL215" s="735"/>
      <c r="CM215" s="735"/>
      <c r="CN215" s="735"/>
      <c r="CO215" s="735"/>
      <c r="CP215" s="735"/>
      <c r="CQ215" s="735"/>
      <c r="CR215" s="735"/>
      <c r="CS215" s="735"/>
      <c r="CT215" s="736"/>
      <c r="CU215" s="737"/>
      <c r="CV215" s="738"/>
      <c r="CW215" s="738"/>
      <c r="CX215" s="738"/>
      <c r="CY215" s="738"/>
      <c r="CZ215" s="738"/>
      <c r="DA215" s="738"/>
      <c r="DB215" s="738"/>
      <c r="DC215" s="738"/>
      <c r="DD215" s="729">
        <f t="shared" si="18"/>
        <v>6331848384</v>
      </c>
      <c r="DE215" s="730">
        <f t="shared" si="16"/>
        <v>0</v>
      </c>
      <c r="DF215" s="731"/>
      <c r="DR215" s="504"/>
    </row>
    <row r="216" spans="1:122" ht="18" customHeight="1" x14ac:dyDescent="0.55000000000000004">
      <c r="A216" s="399">
        <v>70</v>
      </c>
      <c r="B216" s="766">
        <v>700037</v>
      </c>
      <c r="C216" s="733" t="s">
        <v>992</v>
      </c>
      <c r="D216" s="723">
        <v>36340271</v>
      </c>
      <c r="E216" s="723">
        <v>0</v>
      </c>
      <c r="F216" s="734"/>
      <c r="G216" s="734"/>
      <c r="H216" s="734"/>
      <c r="I216" s="734"/>
      <c r="J216" s="734"/>
      <c r="K216" s="735"/>
      <c r="L216" s="735"/>
      <c r="M216" s="735"/>
      <c r="N216" s="735"/>
      <c r="O216" s="735"/>
      <c r="P216" s="735"/>
      <c r="Q216" s="735"/>
      <c r="R216" s="735"/>
      <c r="S216" s="735"/>
      <c r="T216" s="735"/>
      <c r="U216" s="735"/>
      <c r="V216" s="735"/>
      <c r="W216" s="735"/>
      <c r="X216" s="735"/>
      <c r="Y216" s="735"/>
      <c r="Z216" s="735"/>
      <c r="AA216" s="735"/>
      <c r="AB216" s="735"/>
      <c r="AC216" s="735"/>
      <c r="AD216" s="735"/>
      <c r="AE216" s="735"/>
      <c r="AF216" s="735"/>
      <c r="AG216" s="735"/>
      <c r="AH216" s="735"/>
      <c r="AI216" s="735"/>
      <c r="AJ216" s="735"/>
      <c r="AK216" s="735"/>
      <c r="AL216" s="735"/>
      <c r="AM216" s="735"/>
      <c r="AN216" s="735"/>
      <c r="AO216" s="735"/>
      <c r="AP216" s="735"/>
      <c r="AQ216" s="735"/>
      <c r="AR216" s="735"/>
      <c r="AS216" s="735"/>
      <c r="AT216" s="735"/>
      <c r="AU216" s="735"/>
      <c r="AV216" s="735"/>
      <c r="AW216" s="735"/>
      <c r="AX216" s="735"/>
      <c r="AY216" s="735"/>
      <c r="AZ216" s="735"/>
      <c r="BA216" s="735"/>
      <c r="BB216" s="735"/>
      <c r="BC216" s="735"/>
      <c r="BD216" s="735"/>
      <c r="BE216" s="735"/>
      <c r="BF216" s="735"/>
      <c r="BG216" s="735"/>
      <c r="BH216" s="735"/>
      <c r="BI216" s="735"/>
      <c r="BJ216" s="735"/>
      <c r="BK216" s="735"/>
      <c r="BL216" s="735"/>
      <c r="BM216" s="735"/>
      <c r="BN216" s="735"/>
      <c r="BO216" s="735"/>
      <c r="BP216" s="735"/>
      <c r="BQ216" s="735"/>
      <c r="BR216" s="735"/>
      <c r="BS216" s="735"/>
      <c r="BT216" s="735">
        <f>D216</f>
        <v>36340271</v>
      </c>
      <c r="BU216" s="735"/>
      <c r="BV216" s="735"/>
      <c r="BW216" s="735"/>
      <c r="BX216" s="735"/>
      <c r="BY216" s="735"/>
      <c r="BZ216" s="735"/>
      <c r="CA216" s="735"/>
      <c r="CB216" s="735"/>
      <c r="CC216" s="735"/>
      <c r="CD216" s="735"/>
      <c r="CE216" s="735"/>
      <c r="CF216" s="735"/>
      <c r="CG216" s="735"/>
      <c r="CH216" s="735"/>
      <c r="CI216" s="735"/>
      <c r="CJ216" s="735"/>
      <c r="CK216" s="735"/>
      <c r="CL216" s="735"/>
      <c r="CM216" s="735"/>
      <c r="CN216" s="735"/>
      <c r="CO216" s="735"/>
      <c r="CP216" s="735"/>
      <c r="CQ216" s="735"/>
      <c r="CR216" s="735"/>
      <c r="CS216" s="735"/>
      <c r="CT216" s="736"/>
      <c r="CU216" s="737"/>
      <c r="CV216" s="738"/>
      <c r="CW216" s="738"/>
      <c r="CX216" s="738"/>
      <c r="CY216" s="738"/>
      <c r="CZ216" s="738"/>
      <c r="DA216" s="738"/>
      <c r="DB216" s="738"/>
      <c r="DC216" s="738"/>
      <c r="DD216" s="729">
        <f t="shared" si="18"/>
        <v>36340271</v>
      </c>
      <c r="DE216" s="730">
        <f t="shared" si="16"/>
        <v>0</v>
      </c>
      <c r="DF216" s="731"/>
      <c r="DR216" s="504"/>
    </row>
    <row r="217" spans="1:122" ht="18" customHeight="1" x14ac:dyDescent="0.55000000000000004">
      <c r="A217" s="399" t="str">
        <f t="shared" si="20"/>
        <v>70</v>
      </c>
      <c r="B217" s="399">
        <v>700050</v>
      </c>
      <c r="C217" s="722" t="s">
        <v>993</v>
      </c>
      <c r="D217" s="723">
        <v>12000000</v>
      </c>
      <c r="E217" s="723">
        <v>0</v>
      </c>
      <c r="F217" s="734"/>
      <c r="G217" s="734"/>
      <c r="H217" s="734"/>
      <c r="I217" s="734"/>
      <c r="J217" s="734"/>
      <c r="K217" s="735"/>
      <c r="L217" s="735"/>
      <c r="M217" s="735"/>
      <c r="N217" s="735"/>
      <c r="O217" s="735"/>
      <c r="P217" s="735"/>
      <c r="Q217" s="735"/>
      <c r="R217" s="735"/>
      <c r="S217" s="735"/>
      <c r="T217" s="735"/>
      <c r="U217" s="735"/>
      <c r="V217" s="735"/>
      <c r="W217" s="735"/>
      <c r="X217" s="735"/>
      <c r="Y217" s="735"/>
      <c r="Z217" s="735"/>
      <c r="AA217" s="735"/>
      <c r="AB217" s="735"/>
      <c r="AC217" s="735"/>
      <c r="AD217" s="735"/>
      <c r="AE217" s="735"/>
      <c r="AF217" s="735"/>
      <c r="AG217" s="735"/>
      <c r="AH217" s="735"/>
      <c r="AI217" s="735"/>
      <c r="AJ217" s="735"/>
      <c r="AK217" s="735"/>
      <c r="AL217" s="735"/>
      <c r="AM217" s="735"/>
      <c r="AN217" s="735"/>
      <c r="AO217" s="735"/>
      <c r="AP217" s="735"/>
      <c r="AQ217" s="735"/>
      <c r="AR217" s="735"/>
      <c r="AS217" s="735"/>
      <c r="AT217" s="735"/>
      <c r="AU217" s="735"/>
      <c r="AV217" s="735"/>
      <c r="AW217" s="735"/>
      <c r="AX217" s="735"/>
      <c r="AY217" s="735"/>
      <c r="AZ217" s="735"/>
      <c r="BA217" s="735"/>
      <c r="BB217" s="735"/>
      <c r="BC217" s="735"/>
      <c r="BD217" s="735"/>
      <c r="BE217" s="735"/>
      <c r="BF217" s="735"/>
      <c r="BG217" s="735"/>
      <c r="BH217" s="735"/>
      <c r="BI217" s="735"/>
      <c r="BJ217" s="735"/>
      <c r="BK217" s="735"/>
      <c r="BL217" s="735"/>
      <c r="BM217" s="735"/>
      <c r="BN217" s="735"/>
      <c r="BO217" s="735"/>
      <c r="BP217" s="735"/>
      <c r="BQ217" s="735"/>
      <c r="BR217" s="735"/>
      <c r="BS217" s="735"/>
      <c r="BT217" s="735">
        <f t="shared" si="19"/>
        <v>12000000</v>
      </c>
      <c r="BU217" s="735"/>
      <c r="BV217" s="735"/>
      <c r="BW217" s="735"/>
      <c r="BX217" s="735"/>
      <c r="BY217" s="735"/>
      <c r="BZ217" s="735"/>
      <c r="CA217" s="735"/>
      <c r="CB217" s="735"/>
      <c r="CC217" s="735"/>
      <c r="CD217" s="735"/>
      <c r="CE217" s="735"/>
      <c r="CF217" s="735"/>
      <c r="CG217" s="735"/>
      <c r="CH217" s="735"/>
      <c r="CI217" s="735"/>
      <c r="CJ217" s="735"/>
      <c r="CK217" s="735"/>
      <c r="CL217" s="735"/>
      <c r="CM217" s="735"/>
      <c r="CN217" s="735"/>
      <c r="CO217" s="735"/>
      <c r="CP217" s="735"/>
      <c r="CQ217" s="735"/>
      <c r="CR217" s="735"/>
      <c r="CS217" s="735"/>
      <c r="CT217" s="736"/>
      <c r="CU217" s="737"/>
      <c r="CV217" s="738"/>
      <c r="CW217" s="738"/>
      <c r="CX217" s="738"/>
      <c r="CY217" s="738"/>
      <c r="CZ217" s="738"/>
      <c r="DA217" s="738"/>
      <c r="DB217" s="738"/>
      <c r="DC217" s="738"/>
      <c r="DD217" s="729">
        <f t="shared" si="18"/>
        <v>12000000</v>
      </c>
      <c r="DE217" s="730">
        <f t="shared" si="16"/>
        <v>0</v>
      </c>
      <c r="DF217" s="731"/>
      <c r="DR217" s="504"/>
    </row>
    <row r="218" spans="1:122" ht="18" customHeight="1" x14ac:dyDescent="0.55000000000000004">
      <c r="A218" s="399" t="str">
        <f t="shared" si="20"/>
        <v>71</v>
      </c>
      <c r="B218" s="399">
        <v>710001</v>
      </c>
      <c r="C218" s="722" t="s">
        <v>994</v>
      </c>
      <c r="D218" s="723">
        <v>2951987105</v>
      </c>
      <c r="E218" s="723">
        <v>0</v>
      </c>
      <c r="F218" s="734"/>
      <c r="G218" s="734"/>
      <c r="H218" s="734"/>
      <c r="I218" s="734"/>
      <c r="J218" s="734"/>
      <c r="K218" s="735"/>
      <c r="L218" s="735"/>
      <c r="M218" s="735"/>
      <c r="N218" s="735"/>
      <c r="O218" s="735"/>
      <c r="P218" s="735"/>
      <c r="Q218" s="735"/>
      <c r="R218" s="735"/>
      <c r="S218" s="735"/>
      <c r="T218" s="735"/>
      <c r="U218" s="735"/>
      <c r="V218" s="735"/>
      <c r="W218" s="735"/>
      <c r="X218" s="735"/>
      <c r="Y218" s="735"/>
      <c r="Z218" s="735"/>
      <c r="AA218" s="735"/>
      <c r="AB218" s="735"/>
      <c r="AC218" s="735"/>
      <c r="AD218" s="735"/>
      <c r="AE218" s="735"/>
      <c r="AF218" s="735"/>
      <c r="AG218" s="735"/>
      <c r="AH218" s="735"/>
      <c r="AI218" s="735"/>
      <c r="AJ218" s="735"/>
      <c r="AK218" s="735"/>
      <c r="AL218" s="735"/>
      <c r="AM218" s="735"/>
      <c r="AN218" s="735"/>
      <c r="AO218" s="735"/>
      <c r="AP218" s="735"/>
      <c r="AQ218" s="735"/>
      <c r="AR218" s="735"/>
      <c r="AS218" s="735"/>
      <c r="AT218" s="735"/>
      <c r="AU218" s="735"/>
      <c r="AV218" s="735"/>
      <c r="AW218" s="735"/>
      <c r="AX218" s="735"/>
      <c r="AY218" s="735"/>
      <c r="AZ218" s="735"/>
      <c r="BA218" s="735"/>
      <c r="BB218" s="735"/>
      <c r="BC218" s="735"/>
      <c r="BD218" s="735"/>
      <c r="BE218" s="735"/>
      <c r="BF218" s="735"/>
      <c r="BG218" s="735"/>
      <c r="BH218" s="735"/>
      <c r="BI218" s="735"/>
      <c r="BJ218" s="735"/>
      <c r="BK218" s="735"/>
      <c r="BL218" s="735"/>
      <c r="BM218" s="735"/>
      <c r="BN218" s="735"/>
      <c r="BO218" s="735"/>
      <c r="BP218" s="735"/>
      <c r="BQ218" s="735"/>
      <c r="BR218" s="735"/>
      <c r="BS218" s="735"/>
      <c r="BT218" s="735"/>
      <c r="BU218" s="735"/>
      <c r="BV218" s="735"/>
      <c r="BW218" s="735"/>
      <c r="BX218" s="735"/>
      <c r="BY218" s="735"/>
      <c r="BZ218" s="735"/>
      <c r="CA218" s="735"/>
      <c r="CB218" s="735"/>
      <c r="CC218" s="735"/>
      <c r="CD218" s="735"/>
      <c r="CE218" s="735">
        <f>D218</f>
        <v>2951987105</v>
      </c>
      <c r="CF218" s="735"/>
      <c r="CG218" s="735"/>
      <c r="CH218" s="735"/>
      <c r="CI218" s="735"/>
      <c r="CJ218" s="735"/>
      <c r="CK218" s="735"/>
      <c r="CL218" s="735"/>
      <c r="CM218" s="735"/>
      <c r="CN218" s="735"/>
      <c r="CO218" s="735"/>
      <c r="CP218" s="735"/>
      <c r="CQ218" s="735"/>
      <c r="CR218" s="735"/>
      <c r="CS218" s="735"/>
      <c r="CT218" s="736"/>
      <c r="CU218" s="737"/>
      <c r="CV218" s="738"/>
      <c r="CW218" s="738"/>
      <c r="CX218" s="738"/>
      <c r="CY218" s="738"/>
      <c r="CZ218" s="738"/>
      <c r="DA218" s="738"/>
      <c r="DB218" s="738"/>
      <c r="DC218" s="738"/>
      <c r="DD218" s="729">
        <f t="shared" si="18"/>
        <v>2951987105</v>
      </c>
      <c r="DE218" s="730">
        <f t="shared" si="16"/>
        <v>0</v>
      </c>
      <c r="DF218" s="731"/>
      <c r="DR218" s="504"/>
    </row>
    <row r="219" spans="1:122" ht="18" customHeight="1" x14ac:dyDescent="0.55000000000000004">
      <c r="A219" s="399" t="str">
        <f t="shared" si="20"/>
        <v>71</v>
      </c>
      <c r="B219" s="399">
        <v>710002</v>
      </c>
      <c r="C219" s="722" t="s">
        <v>1189</v>
      </c>
      <c r="D219" s="723">
        <v>71671000</v>
      </c>
      <c r="E219" s="723">
        <v>0</v>
      </c>
      <c r="F219" s="734"/>
      <c r="G219" s="734"/>
      <c r="H219" s="734"/>
      <c r="I219" s="734"/>
      <c r="J219" s="734"/>
      <c r="K219" s="735"/>
      <c r="L219" s="735"/>
      <c r="M219" s="735"/>
      <c r="N219" s="735"/>
      <c r="O219" s="735"/>
      <c r="P219" s="735"/>
      <c r="Q219" s="735"/>
      <c r="R219" s="735"/>
      <c r="S219" s="735"/>
      <c r="T219" s="735"/>
      <c r="U219" s="735"/>
      <c r="V219" s="735"/>
      <c r="W219" s="735"/>
      <c r="X219" s="735"/>
      <c r="Y219" s="735"/>
      <c r="Z219" s="735"/>
      <c r="AA219" s="735"/>
      <c r="AB219" s="735"/>
      <c r="AC219" s="735"/>
      <c r="AD219" s="735"/>
      <c r="AE219" s="735"/>
      <c r="AF219" s="735"/>
      <c r="AG219" s="735"/>
      <c r="AH219" s="735"/>
      <c r="AI219" s="735"/>
      <c r="AJ219" s="735"/>
      <c r="AK219" s="735"/>
      <c r="AL219" s="735"/>
      <c r="AM219" s="735"/>
      <c r="AN219" s="735"/>
      <c r="AO219" s="735"/>
      <c r="AP219" s="735"/>
      <c r="AQ219" s="735"/>
      <c r="AR219" s="735"/>
      <c r="AS219" s="735"/>
      <c r="AT219" s="735"/>
      <c r="AU219" s="735"/>
      <c r="AV219" s="735"/>
      <c r="AW219" s="735"/>
      <c r="AX219" s="735"/>
      <c r="AY219" s="735"/>
      <c r="AZ219" s="735"/>
      <c r="BA219" s="735"/>
      <c r="BB219" s="735"/>
      <c r="BC219" s="735"/>
      <c r="BD219" s="735"/>
      <c r="BE219" s="735"/>
      <c r="BF219" s="735"/>
      <c r="BG219" s="735"/>
      <c r="BH219" s="735"/>
      <c r="BI219" s="735"/>
      <c r="BJ219" s="735"/>
      <c r="BK219" s="735"/>
      <c r="BL219" s="735"/>
      <c r="BM219" s="735"/>
      <c r="BN219" s="735"/>
      <c r="BO219" s="735"/>
      <c r="BP219" s="735"/>
      <c r="BQ219" s="735"/>
      <c r="BR219" s="735"/>
      <c r="BS219" s="735"/>
      <c r="BT219" s="735"/>
      <c r="BU219" s="735"/>
      <c r="BV219" s="735"/>
      <c r="BW219" s="735"/>
      <c r="BX219" s="735"/>
      <c r="BY219" s="735"/>
      <c r="BZ219" s="735"/>
      <c r="CA219" s="735"/>
      <c r="CB219" s="735"/>
      <c r="CC219" s="735"/>
      <c r="CD219" s="735"/>
      <c r="CE219" s="735">
        <f>D219</f>
        <v>71671000</v>
      </c>
      <c r="CF219" s="735"/>
      <c r="CG219" s="735"/>
      <c r="CH219" s="735"/>
      <c r="CI219" s="735"/>
      <c r="CJ219" s="735"/>
      <c r="CK219" s="735"/>
      <c r="CL219" s="735"/>
      <c r="CM219" s="735"/>
      <c r="CN219" s="735"/>
      <c r="CO219" s="735"/>
      <c r="CP219" s="735"/>
      <c r="CQ219" s="735"/>
      <c r="CR219" s="735"/>
      <c r="CS219" s="735"/>
      <c r="CT219" s="736"/>
      <c r="CU219" s="737"/>
      <c r="CV219" s="738"/>
      <c r="CW219" s="738"/>
      <c r="CX219" s="738"/>
      <c r="CY219" s="738"/>
      <c r="CZ219" s="738"/>
      <c r="DA219" s="738"/>
      <c r="DB219" s="738"/>
      <c r="DC219" s="738"/>
      <c r="DD219" s="729">
        <f t="shared" si="18"/>
        <v>71671000</v>
      </c>
      <c r="DE219" s="730">
        <f t="shared" si="16"/>
        <v>0</v>
      </c>
      <c r="DF219" s="731"/>
      <c r="DR219" s="504"/>
    </row>
    <row r="220" spans="1:122" ht="18" customHeight="1" x14ac:dyDescent="0.55000000000000004">
      <c r="A220" s="399" t="str">
        <f t="shared" si="20"/>
        <v>71</v>
      </c>
      <c r="B220" s="399">
        <v>710003</v>
      </c>
      <c r="C220" s="722" t="s">
        <v>996</v>
      </c>
      <c r="D220" s="723">
        <v>337605676</v>
      </c>
      <c r="E220" s="723">
        <v>0</v>
      </c>
      <c r="F220" s="734"/>
      <c r="G220" s="734"/>
      <c r="H220" s="734"/>
      <c r="I220" s="734"/>
      <c r="J220" s="734"/>
      <c r="K220" s="735"/>
      <c r="L220" s="735"/>
      <c r="M220" s="735"/>
      <c r="N220" s="735"/>
      <c r="O220" s="735"/>
      <c r="P220" s="735"/>
      <c r="Q220" s="735"/>
      <c r="R220" s="735"/>
      <c r="S220" s="735"/>
      <c r="T220" s="735"/>
      <c r="U220" s="735"/>
      <c r="V220" s="735"/>
      <c r="W220" s="735"/>
      <c r="X220" s="735"/>
      <c r="Y220" s="735"/>
      <c r="Z220" s="735"/>
      <c r="AA220" s="735"/>
      <c r="AB220" s="735"/>
      <c r="AC220" s="735"/>
      <c r="AD220" s="735"/>
      <c r="AE220" s="735"/>
      <c r="AF220" s="735"/>
      <c r="AG220" s="735"/>
      <c r="AH220" s="735"/>
      <c r="AI220" s="735"/>
      <c r="AJ220" s="735"/>
      <c r="AK220" s="735"/>
      <c r="AL220" s="735"/>
      <c r="AM220" s="735"/>
      <c r="AN220" s="735"/>
      <c r="AO220" s="735"/>
      <c r="AP220" s="735"/>
      <c r="AQ220" s="735"/>
      <c r="AR220" s="735"/>
      <c r="AS220" s="735"/>
      <c r="AT220" s="735"/>
      <c r="AU220" s="735"/>
      <c r="AV220" s="735"/>
      <c r="AW220" s="735"/>
      <c r="AX220" s="735"/>
      <c r="AY220" s="735"/>
      <c r="AZ220" s="735"/>
      <c r="BA220" s="735"/>
      <c r="BB220" s="735"/>
      <c r="BC220" s="735"/>
      <c r="BD220" s="735"/>
      <c r="BE220" s="735"/>
      <c r="BF220" s="735"/>
      <c r="BG220" s="735"/>
      <c r="BH220" s="735"/>
      <c r="BI220" s="735"/>
      <c r="BJ220" s="735"/>
      <c r="BK220" s="735"/>
      <c r="BL220" s="735"/>
      <c r="BM220" s="735"/>
      <c r="BN220" s="735"/>
      <c r="BO220" s="735"/>
      <c r="BP220" s="735"/>
      <c r="BQ220" s="735"/>
      <c r="BR220" s="735"/>
      <c r="BS220" s="735"/>
      <c r="BT220" s="735"/>
      <c r="BU220" s="735"/>
      <c r="BV220" s="735"/>
      <c r="BW220" s="735"/>
      <c r="BX220" s="735"/>
      <c r="BY220" s="735"/>
      <c r="BZ220" s="735"/>
      <c r="CA220" s="735"/>
      <c r="CB220" s="735"/>
      <c r="CC220" s="735"/>
      <c r="CD220" s="735"/>
      <c r="CE220" s="735">
        <f>D220</f>
        <v>337605676</v>
      </c>
      <c r="CF220" s="735"/>
      <c r="CG220" s="735"/>
      <c r="CH220" s="735"/>
      <c r="CI220" s="735"/>
      <c r="CJ220" s="735"/>
      <c r="CK220" s="735"/>
      <c r="CL220" s="735"/>
      <c r="CM220" s="735"/>
      <c r="CN220" s="735"/>
      <c r="CO220" s="735"/>
      <c r="CP220" s="735"/>
      <c r="CQ220" s="735"/>
      <c r="CR220" s="735"/>
      <c r="CS220" s="735"/>
      <c r="CT220" s="736"/>
      <c r="CU220" s="737"/>
      <c r="CV220" s="738"/>
      <c r="CW220" s="738"/>
      <c r="CX220" s="738"/>
      <c r="CY220" s="738"/>
      <c r="CZ220" s="738"/>
      <c r="DA220" s="738"/>
      <c r="DB220" s="738"/>
      <c r="DC220" s="738"/>
      <c r="DD220" s="729">
        <f t="shared" si="18"/>
        <v>337605676</v>
      </c>
      <c r="DE220" s="730">
        <f t="shared" si="16"/>
        <v>0</v>
      </c>
      <c r="DF220" s="731"/>
      <c r="DR220" s="504"/>
    </row>
    <row r="221" spans="1:122" ht="18" customHeight="1" x14ac:dyDescent="0.55000000000000004">
      <c r="A221" s="399" t="str">
        <f t="shared" si="20"/>
        <v>71</v>
      </c>
      <c r="B221" s="399">
        <v>710004</v>
      </c>
      <c r="C221" s="722" t="s">
        <v>997</v>
      </c>
      <c r="D221" s="723">
        <v>90072400</v>
      </c>
      <c r="E221" s="723">
        <v>0</v>
      </c>
      <c r="F221" s="734"/>
      <c r="G221" s="734"/>
      <c r="H221" s="734"/>
      <c r="I221" s="734"/>
      <c r="J221" s="734"/>
      <c r="K221" s="735"/>
      <c r="L221" s="735"/>
      <c r="M221" s="735"/>
      <c r="N221" s="735"/>
      <c r="O221" s="735"/>
      <c r="P221" s="735"/>
      <c r="Q221" s="735"/>
      <c r="R221" s="735"/>
      <c r="S221" s="735"/>
      <c r="T221" s="735"/>
      <c r="U221" s="735"/>
      <c r="V221" s="735"/>
      <c r="W221" s="735"/>
      <c r="X221" s="735"/>
      <c r="Y221" s="735"/>
      <c r="Z221" s="735"/>
      <c r="AA221" s="735"/>
      <c r="AB221" s="735"/>
      <c r="AC221" s="735"/>
      <c r="AD221" s="735"/>
      <c r="AE221" s="735"/>
      <c r="AF221" s="735"/>
      <c r="AG221" s="735"/>
      <c r="AH221" s="735"/>
      <c r="AI221" s="735"/>
      <c r="AJ221" s="735"/>
      <c r="AK221" s="735"/>
      <c r="AL221" s="735"/>
      <c r="AM221" s="735"/>
      <c r="AN221" s="735"/>
      <c r="AO221" s="735"/>
      <c r="AP221" s="735"/>
      <c r="AQ221" s="735"/>
      <c r="AR221" s="735"/>
      <c r="AS221" s="735"/>
      <c r="AT221" s="735"/>
      <c r="AU221" s="735"/>
      <c r="AV221" s="735"/>
      <c r="AW221" s="735"/>
      <c r="AX221" s="735"/>
      <c r="AY221" s="735"/>
      <c r="AZ221" s="735"/>
      <c r="BA221" s="735"/>
      <c r="BB221" s="735"/>
      <c r="BC221" s="735"/>
      <c r="BD221" s="735"/>
      <c r="BE221" s="735"/>
      <c r="BF221" s="735"/>
      <c r="BG221" s="735"/>
      <c r="BH221" s="735"/>
      <c r="BI221" s="735"/>
      <c r="BJ221" s="735"/>
      <c r="BK221" s="735"/>
      <c r="BL221" s="735"/>
      <c r="BM221" s="735"/>
      <c r="BN221" s="735"/>
      <c r="BO221" s="735"/>
      <c r="BP221" s="735"/>
      <c r="BQ221" s="735"/>
      <c r="BR221" s="735"/>
      <c r="BS221" s="735"/>
      <c r="BT221" s="735"/>
      <c r="BU221" s="735"/>
      <c r="BV221" s="735"/>
      <c r="BW221" s="735"/>
      <c r="BX221" s="735"/>
      <c r="BY221" s="735"/>
      <c r="BZ221" s="735"/>
      <c r="CA221" s="735"/>
      <c r="CB221" s="735"/>
      <c r="CC221" s="735"/>
      <c r="CD221" s="735"/>
      <c r="CE221" s="735">
        <f>D221</f>
        <v>90072400</v>
      </c>
      <c r="CF221" s="735"/>
      <c r="CG221" s="735"/>
      <c r="CH221" s="735"/>
      <c r="CI221" s="735"/>
      <c r="CJ221" s="735"/>
      <c r="CK221" s="735"/>
      <c r="CL221" s="735"/>
      <c r="CM221" s="735"/>
      <c r="CN221" s="735"/>
      <c r="CO221" s="735"/>
      <c r="CP221" s="735"/>
      <c r="CQ221" s="735"/>
      <c r="CR221" s="735"/>
      <c r="CS221" s="735"/>
      <c r="CT221" s="736"/>
      <c r="CU221" s="737"/>
      <c r="CV221" s="738"/>
      <c r="CW221" s="738"/>
      <c r="CX221" s="738"/>
      <c r="CY221" s="738"/>
      <c r="CZ221" s="738"/>
      <c r="DA221" s="738"/>
      <c r="DB221" s="738"/>
      <c r="DC221" s="738"/>
      <c r="DD221" s="729">
        <f t="shared" si="18"/>
        <v>90072400</v>
      </c>
      <c r="DE221" s="730">
        <f t="shared" si="16"/>
        <v>0</v>
      </c>
      <c r="DF221" s="731"/>
      <c r="DR221" s="504"/>
    </row>
    <row r="222" spans="1:122" ht="18" customHeight="1" x14ac:dyDescent="0.55000000000000004">
      <c r="A222" s="399" t="str">
        <f t="shared" si="20"/>
        <v>71</v>
      </c>
      <c r="B222" s="399">
        <v>710005</v>
      </c>
      <c r="C222" s="722" t="s">
        <v>998</v>
      </c>
      <c r="D222" s="723">
        <v>0</v>
      </c>
      <c r="E222" s="723">
        <v>0</v>
      </c>
      <c r="F222" s="734"/>
      <c r="G222" s="734"/>
      <c r="H222" s="734"/>
      <c r="I222" s="734"/>
      <c r="J222" s="734"/>
      <c r="K222" s="735"/>
      <c r="L222" s="735"/>
      <c r="M222" s="735"/>
      <c r="N222" s="735"/>
      <c r="O222" s="735"/>
      <c r="P222" s="735"/>
      <c r="Q222" s="735"/>
      <c r="R222" s="735"/>
      <c r="S222" s="735"/>
      <c r="T222" s="735"/>
      <c r="U222" s="735"/>
      <c r="V222" s="735"/>
      <c r="W222" s="735"/>
      <c r="X222" s="735"/>
      <c r="Y222" s="735"/>
      <c r="Z222" s="735"/>
      <c r="AA222" s="735"/>
      <c r="AB222" s="735"/>
      <c r="AC222" s="735"/>
      <c r="AD222" s="735"/>
      <c r="AE222" s="735"/>
      <c r="AF222" s="735"/>
      <c r="AG222" s="735"/>
      <c r="AH222" s="735"/>
      <c r="AI222" s="735"/>
      <c r="AJ222" s="735"/>
      <c r="AK222" s="735"/>
      <c r="AL222" s="735"/>
      <c r="AM222" s="735"/>
      <c r="AN222" s="735"/>
      <c r="AO222" s="735"/>
      <c r="AP222" s="735"/>
      <c r="AQ222" s="735"/>
      <c r="AR222" s="735"/>
      <c r="AS222" s="735"/>
      <c r="AT222" s="735"/>
      <c r="AU222" s="735"/>
      <c r="AV222" s="735"/>
      <c r="AW222" s="735"/>
      <c r="AX222" s="735"/>
      <c r="AY222" s="735"/>
      <c r="AZ222" s="735"/>
      <c r="BA222" s="735"/>
      <c r="BB222" s="735"/>
      <c r="BC222" s="735"/>
      <c r="BD222" s="735"/>
      <c r="BE222" s="735"/>
      <c r="BF222" s="735"/>
      <c r="BG222" s="735"/>
      <c r="BH222" s="735"/>
      <c r="BI222" s="735"/>
      <c r="BJ222" s="735"/>
      <c r="BK222" s="735"/>
      <c r="BL222" s="735"/>
      <c r="BM222" s="735"/>
      <c r="BN222" s="735"/>
      <c r="BO222" s="735"/>
      <c r="BP222" s="735"/>
      <c r="BQ222" s="735"/>
      <c r="BR222" s="735"/>
      <c r="BS222" s="735"/>
      <c r="BT222" s="735"/>
      <c r="BU222" s="735"/>
      <c r="BV222" s="735"/>
      <c r="BW222" s="735"/>
      <c r="BX222" s="735"/>
      <c r="BY222" s="735"/>
      <c r="BZ222" s="735"/>
      <c r="CA222" s="735"/>
      <c r="CB222" s="735"/>
      <c r="CC222" s="735"/>
      <c r="CD222" s="735"/>
      <c r="CE222" s="735">
        <f>D222</f>
        <v>0</v>
      </c>
      <c r="CF222" s="735"/>
      <c r="CG222" s="735"/>
      <c r="CH222" s="735"/>
      <c r="CI222" s="735"/>
      <c r="CJ222" s="735"/>
      <c r="CK222" s="735"/>
      <c r="CL222" s="735"/>
      <c r="CM222" s="735"/>
      <c r="CN222" s="735"/>
      <c r="CO222" s="735"/>
      <c r="CP222" s="735"/>
      <c r="CQ222" s="735"/>
      <c r="CR222" s="735"/>
      <c r="CS222" s="735"/>
      <c r="CT222" s="736"/>
      <c r="CU222" s="737"/>
      <c r="CV222" s="738"/>
      <c r="CW222" s="738"/>
      <c r="CX222" s="738"/>
      <c r="CY222" s="738"/>
      <c r="CZ222" s="738"/>
      <c r="DA222" s="738"/>
      <c r="DB222" s="738"/>
      <c r="DC222" s="738"/>
      <c r="DD222" s="729">
        <f t="shared" si="18"/>
        <v>0</v>
      </c>
      <c r="DE222" s="730">
        <f t="shared" si="16"/>
        <v>0</v>
      </c>
      <c r="DF222" s="731"/>
      <c r="DR222" s="504"/>
    </row>
    <row r="223" spans="1:122" ht="18" customHeight="1" x14ac:dyDescent="0.55000000000000004">
      <c r="A223" s="399" t="str">
        <f t="shared" si="20"/>
        <v>71</v>
      </c>
      <c r="B223" s="399">
        <v>710006</v>
      </c>
      <c r="C223" s="722" t="s">
        <v>1190</v>
      </c>
      <c r="D223" s="723">
        <v>476745196</v>
      </c>
      <c r="E223" s="723">
        <v>0</v>
      </c>
      <c r="F223" s="734"/>
      <c r="G223" s="734"/>
      <c r="H223" s="734"/>
      <c r="I223" s="734"/>
      <c r="J223" s="734"/>
      <c r="K223" s="735"/>
      <c r="L223" s="735"/>
      <c r="M223" s="735"/>
      <c r="N223" s="735"/>
      <c r="O223" s="735"/>
      <c r="P223" s="735"/>
      <c r="Q223" s="735"/>
      <c r="R223" s="735"/>
      <c r="S223" s="735"/>
      <c r="T223" s="735"/>
      <c r="U223" s="735"/>
      <c r="V223" s="735"/>
      <c r="W223" s="735"/>
      <c r="X223" s="735"/>
      <c r="Y223" s="735"/>
      <c r="Z223" s="735"/>
      <c r="AA223" s="735"/>
      <c r="AB223" s="735"/>
      <c r="AC223" s="735"/>
      <c r="AD223" s="735"/>
      <c r="AE223" s="735"/>
      <c r="AF223" s="735"/>
      <c r="AG223" s="735"/>
      <c r="AH223" s="735"/>
      <c r="AI223" s="735"/>
      <c r="AJ223" s="735"/>
      <c r="AK223" s="735"/>
      <c r="AL223" s="735"/>
      <c r="AM223" s="735"/>
      <c r="AN223" s="735"/>
      <c r="AO223" s="735"/>
      <c r="AP223" s="735"/>
      <c r="AQ223" s="735"/>
      <c r="AR223" s="735"/>
      <c r="AS223" s="735"/>
      <c r="AT223" s="735"/>
      <c r="AU223" s="735"/>
      <c r="AV223" s="735"/>
      <c r="AW223" s="735"/>
      <c r="AX223" s="735"/>
      <c r="AY223" s="735"/>
      <c r="AZ223" s="735"/>
      <c r="BA223" s="735"/>
      <c r="BB223" s="735"/>
      <c r="BC223" s="735"/>
      <c r="BD223" s="735"/>
      <c r="BE223" s="735"/>
      <c r="BF223" s="735"/>
      <c r="BG223" s="735"/>
      <c r="BH223" s="735"/>
      <c r="BI223" s="735"/>
      <c r="BJ223" s="735"/>
      <c r="BK223" s="735"/>
      <c r="BL223" s="735"/>
      <c r="BM223" s="735"/>
      <c r="BN223" s="735"/>
      <c r="BO223" s="735"/>
      <c r="BP223" s="735"/>
      <c r="BQ223" s="735"/>
      <c r="BR223" s="735"/>
      <c r="BS223" s="735"/>
      <c r="BT223" s="735"/>
      <c r="BU223" s="735"/>
      <c r="BV223" s="735"/>
      <c r="BW223" s="735"/>
      <c r="BX223" s="735"/>
      <c r="BY223" s="735"/>
      <c r="BZ223" s="735"/>
      <c r="CA223" s="735"/>
      <c r="CB223" s="735"/>
      <c r="CC223" s="735"/>
      <c r="CD223" s="735"/>
      <c r="CE223" s="735"/>
      <c r="CF223" s="735">
        <f t="shared" ref="CF223:CF228" si="21">D223</f>
        <v>476745196</v>
      </c>
      <c r="CG223" s="735"/>
      <c r="CH223" s="735"/>
      <c r="CI223" s="735"/>
      <c r="CJ223" s="735"/>
      <c r="CK223" s="735"/>
      <c r="CL223" s="735"/>
      <c r="CM223" s="735"/>
      <c r="CN223" s="735"/>
      <c r="CO223" s="735"/>
      <c r="CP223" s="735"/>
      <c r="CQ223" s="735"/>
      <c r="CR223" s="735"/>
      <c r="CS223" s="735"/>
      <c r="CT223" s="736"/>
      <c r="CU223" s="737"/>
      <c r="CV223" s="738"/>
      <c r="CW223" s="738"/>
      <c r="CX223" s="738"/>
      <c r="CY223" s="738"/>
      <c r="CZ223" s="738"/>
      <c r="DA223" s="738"/>
      <c r="DB223" s="738"/>
      <c r="DC223" s="738"/>
      <c r="DD223" s="729">
        <f t="shared" si="18"/>
        <v>476745196</v>
      </c>
      <c r="DE223" s="730">
        <f t="shared" si="16"/>
        <v>0</v>
      </c>
      <c r="DF223" s="731"/>
      <c r="DR223" s="504"/>
    </row>
    <row r="224" spans="1:122" ht="18" customHeight="1" x14ac:dyDescent="0.55000000000000004">
      <c r="A224" s="399" t="str">
        <f t="shared" si="20"/>
        <v>71</v>
      </c>
      <c r="B224" s="399">
        <v>710007</v>
      </c>
      <c r="C224" s="722" t="s">
        <v>1000</v>
      </c>
      <c r="D224" s="723">
        <v>1524000</v>
      </c>
      <c r="E224" s="723">
        <v>0</v>
      </c>
      <c r="F224" s="734"/>
      <c r="G224" s="734"/>
      <c r="H224" s="734"/>
      <c r="I224" s="734"/>
      <c r="J224" s="734"/>
      <c r="K224" s="735"/>
      <c r="L224" s="735"/>
      <c r="M224" s="735"/>
      <c r="N224" s="735"/>
      <c r="O224" s="735"/>
      <c r="P224" s="735"/>
      <c r="Q224" s="735"/>
      <c r="R224" s="735"/>
      <c r="S224" s="735"/>
      <c r="T224" s="735"/>
      <c r="U224" s="735"/>
      <c r="V224" s="735"/>
      <c r="W224" s="735"/>
      <c r="X224" s="735"/>
      <c r="Y224" s="735"/>
      <c r="Z224" s="735"/>
      <c r="AA224" s="735"/>
      <c r="AB224" s="735"/>
      <c r="AC224" s="735"/>
      <c r="AD224" s="735"/>
      <c r="AE224" s="735"/>
      <c r="AF224" s="735"/>
      <c r="AG224" s="735"/>
      <c r="AH224" s="735"/>
      <c r="AI224" s="735"/>
      <c r="AJ224" s="735"/>
      <c r="AK224" s="735"/>
      <c r="AL224" s="735"/>
      <c r="AM224" s="735"/>
      <c r="AN224" s="735"/>
      <c r="AO224" s="735"/>
      <c r="AP224" s="735"/>
      <c r="AQ224" s="735"/>
      <c r="AR224" s="735"/>
      <c r="AS224" s="735"/>
      <c r="AT224" s="735"/>
      <c r="AU224" s="735"/>
      <c r="AV224" s="735"/>
      <c r="AW224" s="735"/>
      <c r="AX224" s="735"/>
      <c r="AY224" s="735"/>
      <c r="AZ224" s="735"/>
      <c r="BA224" s="735"/>
      <c r="BB224" s="735"/>
      <c r="BC224" s="735"/>
      <c r="BD224" s="735"/>
      <c r="BE224" s="735"/>
      <c r="BF224" s="735"/>
      <c r="BG224" s="735"/>
      <c r="BH224" s="735"/>
      <c r="BI224" s="735"/>
      <c r="BJ224" s="735"/>
      <c r="BK224" s="735"/>
      <c r="BL224" s="735"/>
      <c r="BM224" s="735"/>
      <c r="BN224" s="735"/>
      <c r="BO224" s="735"/>
      <c r="BP224" s="735"/>
      <c r="BQ224" s="735"/>
      <c r="BR224" s="735"/>
      <c r="BS224" s="735"/>
      <c r="BT224" s="735"/>
      <c r="BU224" s="735"/>
      <c r="BV224" s="735"/>
      <c r="BW224" s="735"/>
      <c r="BX224" s="735"/>
      <c r="BY224" s="735"/>
      <c r="BZ224" s="735"/>
      <c r="CA224" s="735"/>
      <c r="CB224" s="735"/>
      <c r="CC224" s="735"/>
      <c r="CD224" s="735"/>
      <c r="CE224" s="735"/>
      <c r="CF224" s="735">
        <f t="shared" si="21"/>
        <v>1524000</v>
      </c>
      <c r="CG224" s="735"/>
      <c r="CH224" s="735"/>
      <c r="CI224" s="735"/>
      <c r="CJ224" s="735"/>
      <c r="CK224" s="735"/>
      <c r="CL224" s="735"/>
      <c r="CM224" s="735"/>
      <c r="CN224" s="735"/>
      <c r="CO224" s="735"/>
      <c r="CP224" s="735"/>
      <c r="CQ224" s="735"/>
      <c r="CR224" s="735"/>
      <c r="CS224" s="735"/>
      <c r="CT224" s="736"/>
      <c r="CU224" s="737"/>
      <c r="CV224" s="738"/>
      <c r="CW224" s="738"/>
      <c r="CX224" s="738"/>
      <c r="CY224" s="738"/>
      <c r="CZ224" s="738"/>
      <c r="DA224" s="738"/>
      <c r="DB224" s="738"/>
      <c r="DC224" s="738"/>
      <c r="DD224" s="729">
        <f t="shared" si="18"/>
        <v>1524000</v>
      </c>
      <c r="DE224" s="730">
        <f t="shared" si="16"/>
        <v>0</v>
      </c>
      <c r="DF224" s="731"/>
      <c r="DR224" s="504"/>
    </row>
    <row r="225" spans="1:122" ht="18" customHeight="1" x14ac:dyDescent="0.55000000000000004">
      <c r="A225" s="399" t="str">
        <f t="shared" si="20"/>
        <v>71</v>
      </c>
      <c r="B225" s="399">
        <v>710008</v>
      </c>
      <c r="C225" s="722" t="s">
        <v>1001</v>
      </c>
      <c r="D225" s="723">
        <v>428902749</v>
      </c>
      <c r="E225" s="723">
        <v>0</v>
      </c>
      <c r="F225" s="734"/>
      <c r="G225" s="734"/>
      <c r="H225" s="734"/>
      <c r="I225" s="734"/>
      <c r="J225" s="734"/>
      <c r="K225" s="735"/>
      <c r="L225" s="735"/>
      <c r="M225" s="735"/>
      <c r="N225" s="735"/>
      <c r="O225" s="735"/>
      <c r="P225" s="735"/>
      <c r="Q225" s="735"/>
      <c r="R225" s="735"/>
      <c r="S225" s="735"/>
      <c r="T225" s="735"/>
      <c r="U225" s="735"/>
      <c r="V225" s="735"/>
      <c r="W225" s="735"/>
      <c r="X225" s="735"/>
      <c r="Y225" s="735"/>
      <c r="Z225" s="735"/>
      <c r="AA225" s="735"/>
      <c r="AB225" s="735"/>
      <c r="AC225" s="735"/>
      <c r="AD225" s="735"/>
      <c r="AE225" s="735"/>
      <c r="AF225" s="735"/>
      <c r="AG225" s="735"/>
      <c r="AH225" s="735"/>
      <c r="AI225" s="735"/>
      <c r="AJ225" s="735"/>
      <c r="AK225" s="735"/>
      <c r="AL225" s="735"/>
      <c r="AM225" s="735"/>
      <c r="AN225" s="735"/>
      <c r="AO225" s="735"/>
      <c r="AP225" s="735"/>
      <c r="AQ225" s="735"/>
      <c r="AR225" s="735"/>
      <c r="AS225" s="735"/>
      <c r="AT225" s="735"/>
      <c r="AU225" s="735"/>
      <c r="AV225" s="735"/>
      <c r="AW225" s="735"/>
      <c r="AX225" s="735"/>
      <c r="AY225" s="735"/>
      <c r="AZ225" s="735"/>
      <c r="BA225" s="735"/>
      <c r="BB225" s="735"/>
      <c r="BC225" s="735"/>
      <c r="BD225" s="735"/>
      <c r="BE225" s="735"/>
      <c r="BF225" s="735"/>
      <c r="BG225" s="735"/>
      <c r="BH225" s="735"/>
      <c r="BI225" s="735"/>
      <c r="BJ225" s="735"/>
      <c r="BK225" s="735"/>
      <c r="BL225" s="735"/>
      <c r="BM225" s="735"/>
      <c r="BN225" s="735"/>
      <c r="BO225" s="735"/>
      <c r="BP225" s="735"/>
      <c r="BQ225" s="735"/>
      <c r="BR225" s="735"/>
      <c r="BS225" s="735"/>
      <c r="BT225" s="735"/>
      <c r="BU225" s="735"/>
      <c r="BV225" s="735"/>
      <c r="BW225" s="735"/>
      <c r="BX225" s="735"/>
      <c r="BY225" s="735"/>
      <c r="BZ225" s="735"/>
      <c r="CA225" s="735"/>
      <c r="CB225" s="735"/>
      <c r="CC225" s="735"/>
      <c r="CD225" s="735"/>
      <c r="CE225" s="735"/>
      <c r="CF225" s="735">
        <f t="shared" si="21"/>
        <v>428902749</v>
      </c>
      <c r="CG225" s="735"/>
      <c r="CH225" s="735"/>
      <c r="CI225" s="735"/>
      <c r="CJ225" s="735"/>
      <c r="CK225" s="735"/>
      <c r="CL225" s="735"/>
      <c r="CM225" s="735"/>
      <c r="CN225" s="735"/>
      <c r="CO225" s="735"/>
      <c r="CP225" s="735"/>
      <c r="CQ225" s="735"/>
      <c r="CR225" s="735"/>
      <c r="CS225" s="735"/>
      <c r="CT225" s="736"/>
      <c r="CU225" s="737"/>
      <c r="CV225" s="738"/>
      <c r="CW225" s="738"/>
      <c r="CX225" s="738"/>
      <c r="CY225" s="738"/>
      <c r="CZ225" s="738"/>
      <c r="DA225" s="738"/>
      <c r="DB225" s="738"/>
      <c r="DC225" s="738"/>
      <c r="DD225" s="729">
        <f t="shared" si="18"/>
        <v>428902749</v>
      </c>
      <c r="DE225" s="730">
        <f t="shared" si="16"/>
        <v>0</v>
      </c>
      <c r="DF225" s="731"/>
      <c r="DR225" s="504"/>
    </row>
    <row r="226" spans="1:122" ht="18" customHeight="1" x14ac:dyDescent="0.55000000000000004">
      <c r="A226" s="399" t="str">
        <f t="shared" si="20"/>
        <v>71</v>
      </c>
      <c r="B226" s="399">
        <v>710009</v>
      </c>
      <c r="C226" s="722" t="s">
        <v>1002</v>
      </c>
      <c r="D226" s="723">
        <v>2282631377</v>
      </c>
      <c r="E226" s="723">
        <v>0</v>
      </c>
      <c r="F226" s="734"/>
      <c r="G226" s="734"/>
      <c r="H226" s="734"/>
      <c r="I226" s="734"/>
      <c r="J226" s="734"/>
      <c r="K226" s="735"/>
      <c r="L226" s="735"/>
      <c r="M226" s="735"/>
      <c r="N226" s="735"/>
      <c r="O226" s="735"/>
      <c r="P226" s="735"/>
      <c r="Q226" s="735"/>
      <c r="R226" s="735"/>
      <c r="S226" s="735"/>
      <c r="T226" s="735"/>
      <c r="U226" s="735"/>
      <c r="V226" s="735"/>
      <c r="W226" s="735"/>
      <c r="X226" s="735"/>
      <c r="Y226" s="735"/>
      <c r="Z226" s="735"/>
      <c r="AA226" s="735"/>
      <c r="AB226" s="735"/>
      <c r="AC226" s="735"/>
      <c r="AD226" s="735"/>
      <c r="AE226" s="735"/>
      <c r="AF226" s="735"/>
      <c r="AG226" s="735"/>
      <c r="AH226" s="735"/>
      <c r="AI226" s="735"/>
      <c r="AJ226" s="735"/>
      <c r="AK226" s="735"/>
      <c r="AL226" s="735"/>
      <c r="AM226" s="735"/>
      <c r="AN226" s="735"/>
      <c r="AO226" s="735"/>
      <c r="AP226" s="735"/>
      <c r="AQ226" s="735"/>
      <c r="AR226" s="735"/>
      <c r="AS226" s="735"/>
      <c r="AT226" s="735"/>
      <c r="AU226" s="735"/>
      <c r="AV226" s="735"/>
      <c r="AW226" s="735"/>
      <c r="AX226" s="735"/>
      <c r="AY226" s="735"/>
      <c r="AZ226" s="735"/>
      <c r="BA226" s="735"/>
      <c r="BB226" s="735"/>
      <c r="BC226" s="735"/>
      <c r="BD226" s="735"/>
      <c r="BE226" s="735"/>
      <c r="BF226" s="735"/>
      <c r="BG226" s="735"/>
      <c r="BH226" s="735"/>
      <c r="BI226" s="735"/>
      <c r="BJ226" s="735"/>
      <c r="BK226" s="735"/>
      <c r="BL226" s="735"/>
      <c r="BM226" s="735"/>
      <c r="BN226" s="735"/>
      <c r="BO226" s="735"/>
      <c r="BP226" s="735"/>
      <c r="BQ226" s="735"/>
      <c r="BR226" s="735"/>
      <c r="BS226" s="735"/>
      <c r="BT226" s="735"/>
      <c r="BU226" s="735"/>
      <c r="BV226" s="735"/>
      <c r="BW226" s="735"/>
      <c r="BX226" s="735"/>
      <c r="BY226" s="735"/>
      <c r="BZ226" s="735"/>
      <c r="CA226" s="735"/>
      <c r="CB226" s="735"/>
      <c r="CC226" s="735"/>
      <c r="CD226" s="735"/>
      <c r="CE226" s="735"/>
      <c r="CF226" s="735">
        <f t="shared" si="21"/>
        <v>2282631377</v>
      </c>
      <c r="CG226" s="735"/>
      <c r="CH226" s="735"/>
      <c r="CI226" s="735"/>
      <c r="CJ226" s="735"/>
      <c r="CK226" s="735"/>
      <c r="CL226" s="735"/>
      <c r="CM226" s="735"/>
      <c r="CN226" s="735"/>
      <c r="CO226" s="735"/>
      <c r="CP226" s="735"/>
      <c r="CQ226" s="735"/>
      <c r="CR226" s="735"/>
      <c r="CS226" s="735"/>
      <c r="CT226" s="736"/>
      <c r="CU226" s="737"/>
      <c r="CV226" s="738"/>
      <c r="CW226" s="738"/>
      <c r="CX226" s="738"/>
      <c r="CY226" s="738"/>
      <c r="CZ226" s="738"/>
      <c r="DA226" s="738"/>
      <c r="DB226" s="738"/>
      <c r="DC226" s="738"/>
      <c r="DD226" s="729">
        <f t="shared" si="18"/>
        <v>2282631377</v>
      </c>
      <c r="DE226" s="730">
        <f t="shared" si="16"/>
        <v>0</v>
      </c>
      <c r="DF226" s="731"/>
      <c r="DR226" s="504"/>
    </row>
    <row r="227" spans="1:122" ht="18" customHeight="1" x14ac:dyDescent="0.55000000000000004">
      <c r="A227" s="399" t="str">
        <f t="shared" si="20"/>
        <v>71</v>
      </c>
      <c r="B227" s="399">
        <v>710010</v>
      </c>
      <c r="C227" s="722" t="s">
        <v>1003</v>
      </c>
      <c r="D227" s="723">
        <v>195337786</v>
      </c>
      <c r="E227" s="723">
        <v>0</v>
      </c>
      <c r="F227" s="734"/>
      <c r="G227" s="734"/>
      <c r="H227" s="734"/>
      <c r="I227" s="734"/>
      <c r="J227" s="734"/>
      <c r="K227" s="735"/>
      <c r="L227" s="735"/>
      <c r="M227" s="735"/>
      <c r="N227" s="735"/>
      <c r="O227" s="735"/>
      <c r="P227" s="735"/>
      <c r="Q227" s="735"/>
      <c r="R227" s="735"/>
      <c r="S227" s="735"/>
      <c r="T227" s="735"/>
      <c r="U227" s="735"/>
      <c r="V227" s="735"/>
      <c r="W227" s="735"/>
      <c r="X227" s="735"/>
      <c r="Y227" s="735"/>
      <c r="Z227" s="735"/>
      <c r="AA227" s="735"/>
      <c r="AB227" s="735"/>
      <c r="AC227" s="735"/>
      <c r="AD227" s="735"/>
      <c r="AE227" s="735"/>
      <c r="AF227" s="735"/>
      <c r="AG227" s="735"/>
      <c r="AH227" s="735"/>
      <c r="AI227" s="735"/>
      <c r="AJ227" s="735"/>
      <c r="AK227" s="735"/>
      <c r="AL227" s="735"/>
      <c r="AM227" s="735"/>
      <c r="AN227" s="735"/>
      <c r="AO227" s="735"/>
      <c r="AP227" s="735"/>
      <c r="AQ227" s="735"/>
      <c r="AR227" s="735"/>
      <c r="AS227" s="735"/>
      <c r="AT227" s="735"/>
      <c r="AU227" s="735"/>
      <c r="AV227" s="735"/>
      <c r="AW227" s="735"/>
      <c r="AX227" s="735"/>
      <c r="AY227" s="735"/>
      <c r="AZ227" s="735"/>
      <c r="BA227" s="735"/>
      <c r="BB227" s="735"/>
      <c r="BC227" s="735"/>
      <c r="BD227" s="735"/>
      <c r="BE227" s="735"/>
      <c r="BF227" s="735"/>
      <c r="BG227" s="735"/>
      <c r="BH227" s="735"/>
      <c r="BI227" s="735"/>
      <c r="BJ227" s="735"/>
      <c r="BK227" s="735"/>
      <c r="BL227" s="735"/>
      <c r="BM227" s="735"/>
      <c r="BN227" s="735"/>
      <c r="BO227" s="735"/>
      <c r="BP227" s="735"/>
      <c r="BQ227" s="735"/>
      <c r="BR227" s="735"/>
      <c r="BS227" s="735"/>
      <c r="BT227" s="735"/>
      <c r="BU227" s="735"/>
      <c r="BV227" s="735"/>
      <c r="BW227" s="735"/>
      <c r="BX227" s="735"/>
      <c r="BY227" s="735"/>
      <c r="BZ227" s="735"/>
      <c r="CA227" s="735"/>
      <c r="CB227" s="735"/>
      <c r="CC227" s="735"/>
      <c r="CD227" s="735"/>
      <c r="CE227" s="735"/>
      <c r="CF227" s="735">
        <f t="shared" si="21"/>
        <v>195337786</v>
      </c>
      <c r="CG227" s="735"/>
      <c r="CH227" s="735"/>
      <c r="CI227" s="735"/>
      <c r="CJ227" s="735"/>
      <c r="CK227" s="735"/>
      <c r="CL227" s="735"/>
      <c r="CM227" s="735"/>
      <c r="CN227" s="735"/>
      <c r="CO227" s="735"/>
      <c r="CP227" s="735"/>
      <c r="CQ227" s="735"/>
      <c r="CR227" s="735"/>
      <c r="CS227" s="735"/>
      <c r="CT227" s="736"/>
      <c r="CU227" s="737"/>
      <c r="CV227" s="738"/>
      <c r="CW227" s="738"/>
      <c r="CX227" s="738"/>
      <c r="CY227" s="738"/>
      <c r="CZ227" s="738"/>
      <c r="DA227" s="738"/>
      <c r="DB227" s="738"/>
      <c r="DC227" s="738"/>
      <c r="DD227" s="729">
        <f t="shared" si="18"/>
        <v>195337786</v>
      </c>
      <c r="DE227" s="730">
        <f t="shared" si="16"/>
        <v>0</v>
      </c>
      <c r="DF227" s="731"/>
      <c r="DR227" s="504"/>
    </row>
    <row r="228" spans="1:122" ht="18" customHeight="1" x14ac:dyDescent="0.55000000000000004">
      <c r="A228" s="399" t="str">
        <f t="shared" si="20"/>
        <v>71</v>
      </c>
      <c r="B228" s="399">
        <v>710011</v>
      </c>
      <c r="C228" s="722" t="s">
        <v>1004</v>
      </c>
      <c r="D228" s="723">
        <v>272010190</v>
      </c>
      <c r="E228" s="723">
        <v>0</v>
      </c>
      <c r="F228" s="734"/>
      <c r="G228" s="734"/>
      <c r="H228" s="734"/>
      <c r="I228" s="734"/>
      <c r="J228" s="734"/>
      <c r="K228" s="735"/>
      <c r="L228" s="735"/>
      <c r="M228" s="735"/>
      <c r="N228" s="735"/>
      <c r="O228" s="735"/>
      <c r="P228" s="735"/>
      <c r="Q228" s="735"/>
      <c r="R228" s="735"/>
      <c r="S228" s="735"/>
      <c r="T228" s="735"/>
      <c r="U228" s="735"/>
      <c r="V228" s="735"/>
      <c r="W228" s="735"/>
      <c r="X228" s="735"/>
      <c r="Y228" s="735"/>
      <c r="Z228" s="735"/>
      <c r="AA228" s="735"/>
      <c r="AB228" s="735"/>
      <c r="AC228" s="735"/>
      <c r="AD228" s="735"/>
      <c r="AE228" s="735"/>
      <c r="AF228" s="735"/>
      <c r="AG228" s="735"/>
      <c r="AH228" s="735"/>
      <c r="AI228" s="735"/>
      <c r="AJ228" s="735"/>
      <c r="AK228" s="735"/>
      <c r="AL228" s="735"/>
      <c r="AM228" s="735"/>
      <c r="AN228" s="735"/>
      <c r="AO228" s="735"/>
      <c r="AP228" s="735"/>
      <c r="AQ228" s="735"/>
      <c r="AR228" s="735"/>
      <c r="AS228" s="735"/>
      <c r="AT228" s="735"/>
      <c r="AU228" s="735"/>
      <c r="AV228" s="735"/>
      <c r="AW228" s="735"/>
      <c r="AX228" s="735"/>
      <c r="AY228" s="735"/>
      <c r="AZ228" s="735"/>
      <c r="BA228" s="735"/>
      <c r="BB228" s="735"/>
      <c r="BC228" s="735"/>
      <c r="BD228" s="735"/>
      <c r="BE228" s="735"/>
      <c r="BF228" s="735"/>
      <c r="BG228" s="735"/>
      <c r="BH228" s="735"/>
      <c r="BI228" s="735"/>
      <c r="BJ228" s="735"/>
      <c r="BK228" s="735"/>
      <c r="BL228" s="735"/>
      <c r="BM228" s="735"/>
      <c r="BN228" s="735"/>
      <c r="BO228" s="735"/>
      <c r="BP228" s="735"/>
      <c r="BQ228" s="735"/>
      <c r="BR228" s="735"/>
      <c r="BS228" s="735"/>
      <c r="BT228" s="735"/>
      <c r="BU228" s="735"/>
      <c r="BV228" s="735"/>
      <c r="BW228" s="735"/>
      <c r="BX228" s="735"/>
      <c r="BY228" s="735"/>
      <c r="BZ228" s="735"/>
      <c r="CA228" s="735"/>
      <c r="CB228" s="735"/>
      <c r="CC228" s="735"/>
      <c r="CD228" s="735"/>
      <c r="CE228" s="735"/>
      <c r="CF228" s="735">
        <f t="shared" si="21"/>
        <v>272010190</v>
      </c>
      <c r="CG228" s="735"/>
      <c r="CH228" s="735"/>
      <c r="CI228" s="735"/>
      <c r="CJ228" s="735"/>
      <c r="CK228" s="735"/>
      <c r="CL228" s="735"/>
      <c r="CM228" s="735"/>
      <c r="CN228" s="735"/>
      <c r="CO228" s="735"/>
      <c r="CP228" s="735"/>
      <c r="CQ228" s="735"/>
      <c r="CR228" s="735"/>
      <c r="CS228" s="735"/>
      <c r="CT228" s="736"/>
      <c r="CU228" s="737"/>
      <c r="CV228" s="738"/>
      <c r="CW228" s="738"/>
      <c r="CX228" s="738"/>
      <c r="CY228" s="738"/>
      <c r="CZ228" s="738"/>
      <c r="DA228" s="738"/>
      <c r="DB228" s="738"/>
      <c r="DC228" s="738"/>
      <c r="DD228" s="729">
        <f t="shared" si="18"/>
        <v>272010190</v>
      </c>
      <c r="DE228" s="730">
        <f t="shared" si="16"/>
        <v>0</v>
      </c>
      <c r="DF228" s="731"/>
      <c r="DR228" s="504"/>
    </row>
    <row r="229" spans="1:122" ht="18" customHeight="1" x14ac:dyDescent="0.55000000000000004">
      <c r="A229" s="399" t="str">
        <f t="shared" si="20"/>
        <v>71</v>
      </c>
      <c r="B229" s="399">
        <v>710012</v>
      </c>
      <c r="C229" s="722" t="s">
        <v>776</v>
      </c>
      <c r="D229" s="723">
        <v>136874228</v>
      </c>
      <c r="E229" s="723">
        <v>0</v>
      </c>
      <c r="F229" s="734"/>
      <c r="G229" s="734"/>
      <c r="H229" s="734"/>
      <c r="I229" s="734"/>
      <c r="J229" s="734"/>
      <c r="K229" s="735"/>
      <c r="L229" s="735"/>
      <c r="M229" s="735"/>
      <c r="N229" s="735"/>
      <c r="O229" s="735"/>
      <c r="P229" s="735"/>
      <c r="Q229" s="735"/>
      <c r="R229" s="735"/>
      <c r="S229" s="735"/>
      <c r="T229" s="735"/>
      <c r="U229" s="735"/>
      <c r="V229" s="735"/>
      <c r="W229" s="735"/>
      <c r="X229" s="735"/>
      <c r="Y229" s="735"/>
      <c r="Z229" s="735"/>
      <c r="AA229" s="735"/>
      <c r="AB229" s="735"/>
      <c r="AC229" s="735"/>
      <c r="AD229" s="735"/>
      <c r="AE229" s="735"/>
      <c r="AF229" s="735"/>
      <c r="AG229" s="735"/>
      <c r="AH229" s="735"/>
      <c r="AI229" s="735"/>
      <c r="AJ229" s="735"/>
      <c r="AK229" s="735"/>
      <c r="AL229" s="735"/>
      <c r="AM229" s="735"/>
      <c r="AN229" s="735"/>
      <c r="AO229" s="735"/>
      <c r="AP229" s="735"/>
      <c r="AQ229" s="735"/>
      <c r="AR229" s="735"/>
      <c r="AS229" s="735"/>
      <c r="AT229" s="735"/>
      <c r="AU229" s="735"/>
      <c r="AV229" s="735"/>
      <c r="AW229" s="735"/>
      <c r="AX229" s="735"/>
      <c r="AY229" s="735"/>
      <c r="AZ229" s="735"/>
      <c r="BA229" s="735"/>
      <c r="BB229" s="735"/>
      <c r="BC229" s="735"/>
      <c r="BD229" s="735"/>
      <c r="BE229" s="735"/>
      <c r="BF229" s="735"/>
      <c r="BG229" s="735"/>
      <c r="BH229" s="735"/>
      <c r="BI229" s="735"/>
      <c r="BJ229" s="735"/>
      <c r="BK229" s="735"/>
      <c r="BL229" s="735"/>
      <c r="BM229" s="735"/>
      <c r="BN229" s="735"/>
      <c r="BO229" s="735"/>
      <c r="BP229" s="735"/>
      <c r="BQ229" s="735"/>
      <c r="BR229" s="735"/>
      <c r="BS229" s="735"/>
      <c r="BT229" s="735"/>
      <c r="BU229" s="735"/>
      <c r="BV229" s="735"/>
      <c r="BW229" s="735"/>
      <c r="BX229" s="735"/>
      <c r="BY229" s="735"/>
      <c r="BZ229" s="735"/>
      <c r="CA229" s="735"/>
      <c r="CB229" s="735"/>
      <c r="CC229" s="735"/>
      <c r="CD229" s="735"/>
      <c r="CE229" s="735"/>
      <c r="CF229" s="735"/>
      <c r="CG229" s="735"/>
      <c r="CH229" s="735"/>
      <c r="CI229" s="735">
        <f>D229</f>
        <v>136874228</v>
      </c>
      <c r="CJ229" s="735"/>
      <c r="CK229" s="735"/>
      <c r="CL229" s="735"/>
      <c r="CM229" s="735"/>
      <c r="CN229" s="735"/>
      <c r="CO229" s="735"/>
      <c r="CP229" s="735"/>
      <c r="CQ229" s="735"/>
      <c r="CR229" s="735"/>
      <c r="CS229" s="735"/>
      <c r="CT229" s="736"/>
      <c r="CU229" s="737"/>
      <c r="CV229" s="738"/>
      <c r="CW229" s="738"/>
      <c r="CX229" s="738"/>
      <c r="CY229" s="738"/>
      <c r="CZ229" s="738"/>
      <c r="DA229" s="738"/>
      <c r="DB229" s="738"/>
      <c r="DC229" s="738"/>
      <c r="DD229" s="729">
        <f t="shared" si="18"/>
        <v>136874228</v>
      </c>
      <c r="DE229" s="730">
        <f t="shared" si="16"/>
        <v>0</v>
      </c>
      <c r="DF229" s="731"/>
      <c r="DR229" s="504"/>
    </row>
    <row r="230" spans="1:122" ht="18" customHeight="1" x14ac:dyDescent="0.55000000000000004">
      <c r="A230" s="399" t="str">
        <f t="shared" si="20"/>
        <v>71</v>
      </c>
      <c r="B230" s="399">
        <v>710013</v>
      </c>
      <c r="C230" s="722" t="s">
        <v>1005</v>
      </c>
      <c r="D230" s="723">
        <v>980000</v>
      </c>
      <c r="E230" s="723">
        <v>0</v>
      </c>
      <c r="F230" s="734"/>
      <c r="G230" s="734"/>
      <c r="H230" s="734"/>
      <c r="I230" s="734"/>
      <c r="J230" s="734"/>
      <c r="K230" s="735"/>
      <c r="L230" s="735"/>
      <c r="M230" s="735"/>
      <c r="N230" s="735"/>
      <c r="O230" s="735"/>
      <c r="P230" s="735"/>
      <c r="Q230" s="735"/>
      <c r="R230" s="735"/>
      <c r="S230" s="735"/>
      <c r="T230" s="735"/>
      <c r="U230" s="735"/>
      <c r="V230" s="735"/>
      <c r="W230" s="735"/>
      <c r="X230" s="735"/>
      <c r="Y230" s="735"/>
      <c r="Z230" s="735"/>
      <c r="AA230" s="735"/>
      <c r="AB230" s="735"/>
      <c r="AC230" s="735"/>
      <c r="AD230" s="735"/>
      <c r="AE230" s="735"/>
      <c r="AF230" s="735"/>
      <c r="AG230" s="735"/>
      <c r="AH230" s="735"/>
      <c r="AI230" s="735"/>
      <c r="AJ230" s="735"/>
      <c r="AK230" s="735"/>
      <c r="AL230" s="735"/>
      <c r="AM230" s="735"/>
      <c r="AN230" s="735"/>
      <c r="AO230" s="735"/>
      <c r="AP230" s="735"/>
      <c r="AQ230" s="735"/>
      <c r="AR230" s="735"/>
      <c r="AS230" s="735"/>
      <c r="AT230" s="735"/>
      <c r="AU230" s="735"/>
      <c r="AV230" s="735"/>
      <c r="AW230" s="735"/>
      <c r="AX230" s="735"/>
      <c r="AY230" s="735"/>
      <c r="AZ230" s="735"/>
      <c r="BA230" s="735"/>
      <c r="BB230" s="735"/>
      <c r="BC230" s="735"/>
      <c r="BD230" s="735"/>
      <c r="BE230" s="735"/>
      <c r="BF230" s="735"/>
      <c r="BG230" s="735"/>
      <c r="BH230" s="735"/>
      <c r="BI230" s="735"/>
      <c r="BJ230" s="735"/>
      <c r="BK230" s="735"/>
      <c r="BL230" s="735"/>
      <c r="BM230" s="735"/>
      <c r="BN230" s="735"/>
      <c r="BO230" s="735"/>
      <c r="BP230" s="735"/>
      <c r="BQ230" s="735"/>
      <c r="BR230" s="735"/>
      <c r="BS230" s="735"/>
      <c r="BT230" s="735"/>
      <c r="BU230" s="735"/>
      <c r="BV230" s="735"/>
      <c r="BW230" s="735"/>
      <c r="BX230" s="735"/>
      <c r="BY230" s="735"/>
      <c r="BZ230" s="735"/>
      <c r="CA230" s="735"/>
      <c r="CB230" s="735"/>
      <c r="CC230" s="735"/>
      <c r="CD230" s="735"/>
      <c r="CE230" s="735"/>
      <c r="CF230" s="735"/>
      <c r="CG230" s="735"/>
      <c r="CH230" s="735"/>
      <c r="CI230" s="735"/>
      <c r="CJ230" s="735"/>
      <c r="CK230" s="735"/>
      <c r="CL230" s="735"/>
      <c r="CM230" s="746">
        <f>D230</f>
        <v>980000</v>
      </c>
      <c r="CN230" s="735"/>
      <c r="CO230" s="735"/>
      <c r="CP230" s="735"/>
      <c r="CQ230" s="735"/>
      <c r="CR230" s="735"/>
      <c r="CS230" s="735"/>
      <c r="CT230" s="736"/>
      <c r="CU230" s="737"/>
      <c r="CV230" s="738"/>
      <c r="CW230" s="738"/>
      <c r="CX230" s="738"/>
      <c r="CY230" s="738"/>
      <c r="CZ230" s="738"/>
      <c r="DA230" s="738"/>
      <c r="DB230" s="738"/>
      <c r="DC230" s="738"/>
      <c r="DD230" s="729">
        <f t="shared" si="18"/>
        <v>980000</v>
      </c>
      <c r="DE230" s="730">
        <f t="shared" si="16"/>
        <v>0</v>
      </c>
      <c r="DF230" s="731"/>
      <c r="DR230" s="504"/>
    </row>
    <row r="231" spans="1:122" ht="18" customHeight="1" x14ac:dyDescent="0.55000000000000004">
      <c r="A231" s="399" t="str">
        <f t="shared" si="20"/>
        <v>71</v>
      </c>
      <c r="B231" s="399">
        <v>710014</v>
      </c>
      <c r="C231" s="722" t="s">
        <v>1006</v>
      </c>
      <c r="D231" s="723">
        <v>1057183095</v>
      </c>
      <c r="E231" s="723">
        <v>0</v>
      </c>
      <c r="F231" s="734"/>
      <c r="G231" s="734"/>
      <c r="H231" s="734"/>
      <c r="I231" s="734"/>
      <c r="J231" s="734"/>
      <c r="K231" s="735"/>
      <c r="L231" s="735"/>
      <c r="M231" s="735"/>
      <c r="N231" s="735"/>
      <c r="O231" s="735"/>
      <c r="P231" s="735"/>
      <c r="Q231" s="735"/>
      <c r="R231" s="735"/>
      <c r="S231" s="735"/>
      <c r="T231" s="735"/>
      <c r="U231" s="735"/>
      <c r="V231" s="735"/>
      <c r="W231" s="735"/>
      <c r="X231" s="735"/>
      <c r="Y231" s="735"/>
      <c r="Z231" s="735"/>
      <c r="AA231" s="735"/>
      <c r="AB231" s="735"/>
      <c r="AC231" s="735"/>
      <c r="AD231" s="735"/>
      <c r="AE231" s="735"/>
      <c r="AF231" s="735"/>
      <c r="AG231" s="735"/>
      <c r="AH231" s="735"/>
      <c r="AI231" s="735"/>
      <c r="AJ231" s="735"/>
      <c r="AK231" s="735"/>
      <c r="AL231" s="735"/>
      <c r="AM231" s="735"/>
      <c r="AN231" s="735"/>
      <c r="AO231" s="735"/>
      <c r="AP231" s="735"/>
      <c r="AQ231" s="735"/>
      <c r="AR231" s="735"/>
      <c r="AS231" s="735"/>
      <c r="AT231" s="735"/>
      <c r="AU231" s="735"/>
      <c r="AV231" s="735"/>
      <c r="AW231" s="735"/>
      <c r="AX231" s="735"/>
      <c r="AY231" s="735"/>
      <c r="AZ231" s="735"/>
      <c r="BA231" s="735"/>
      <c r="BB231" s="735"/>
      <c r="BC231" s="735"/>
      <c r="BD231" s="735"/>
      <c r="BE231" s="735"/>
      <c r="BF231" s="735"/>
      <c r="BG231" s="735"/>
      <c r="BH231" s="735"/>
      <c r="BI231" s="735"/>
      <c r="BJ231" s="735"/>
      <c r="BK231" s="735"/>
      <c r="BL231" s="735"/>
      <c r="BM231" s="735"/>
      <c r="BN231" s="735"/>
      <c r="BO231" s="735"/>
      <c r="BP231" s="735"/>
      <c r="BQ231" s="735"/>
      <c r="BR231" s="735"/>
      <c r="BS231" s="735"/>
      <c r="BT231" s="735"/>
      <c r="BU231" s="735"/>
      <c r="BV231" s="735"/>
      <c r="BW231" s="735"/>
      <c r="BX231" s="735"/>
      <c r="BY231" s="735"/>
      <c r="BZ231" s="735"/>
      <c r="CA231" s="735"/>
      <c r="CB231" s="735"/>
      <c r="CC231" s="735"/>
      <c r="CD231" s="735"/>
      <c r="CE231" s="735"/>
      <c r="CF231" s="735"/>
      <c r="CG231" s="735"/>
      <c r="CH231" s="735"/>
      <c r="CI231" s="735"/>
      <c r="CJ231" s="735"/>
      <c r="CK231" s="735"/>
      <c r="CL231" s="735"/>
      <c r="CM231" s="746">
        <f>D231</f>
        <v>1057183095</v>
      </c>
      <c r="CN231" s="735"/>
      <c r="CO231" s="735"/>
      <c r="CP231" s="735"/>
      <c r="CQ231" s="735"/>
      <c r="CR231" s="735"/>
      <c r="CS231" s="735"/>
      <c r="CT231" s="736"/>
      <c r="CU231" s="737"/>
      <c r="CV231" s="738"/>
      <c r="CW231" s="738"/>
      <c r="CX231" s="738"/>
      <c r="CY231" s="738"/>
      <c r="CZ231" s="738"/>
      <c r="DA231" s="738"/>
      <c r="DB231" s="738"/>
      <c r="DC231" s="738"/>
      <c r="DD231" s="729">
        <f t="shared" si="18"/>
        <v>1057183095</v>
      </c>
      <c r="DE231" s="730">
        <f t="shared" si="16"/>
        <v>0</v>
      </c>
      <c r="DF231" s="731"/>
      <c r="DR231" s="504"/>
    </row>
    <row r="232" spans="1:122" ht="18" customHeight="1" x14ac:dyDescent="0.55000000000000004">
      <c r="A232" s="399" t="str">
        <f t="shared" si="20"/>
        <v>71</v>
      </c>
      <c r="B232" s="399">
        <v>710015</v>
      </c>
      <c r="C232" s="722" t="s">
        <v>1007</v>
      </c>
      <c r="D232" s="723">
        <v>546396546</v>
      </c>
      <c r="E232" s="723">
        <v>0</v>
      </c>
      <c r="F232" s="734"/>
      <c r="G232" s="734"/>
      <c r="H232" s="734"/>
      <c r="I232" s="734"/>
      <c r="J232" s="734"/>
      <c r="K232" s="735"/>
      <c r="L232" s="735"/>
      <c r="M232" s="735"/>
      <c r="N232" s="735"/>
      <c r="O232" s="735"/>
      <c r="P232" s="735"/>
      <c r="Q232" s="735"/>
      <c r="R232" s="735"/>
      <c r="S232" s="735"/>
      <c r="T232" s="735"/>
      <c r="U232" s="735"/>
      <c r="V232" s="735"/>
      <c r="W232" s="735"/>
      <c r="X232" s="735"/>
      <c r="Y232" s="735"/>
      <c r="Z232" s="735"/>
      <c r="AA232" s="735"/>
      <c r="AB232" s="735"/>
      <c r="AC232" s="735"/>
      <c r="AD232" s="735"/>
      <c r="AE232" s="735"/>
      <c r="AF232" s="735"/>
      <c r="AG232" s="735"/>
      <c r="AH232" s="735"/>
      <c r="AI232" s="735"/>
      <c r="AJ232" s="735"/>
      <c r="AK232" s="735"/>
      <c r="AL232" s="735"/>
      <c r="AM232" s="735"/>
      <c r="AN232" s="735"/>
      <c r="AO232" s="735"/>
      <c r="AP232" s="735"/>
      <c r="AQ232" s="735"/>
      <c r="AR232" s="735"/>
      <c r="AS232" s="735"/>
      <c r="AT232" s="735"/>
      <c r="AU232" s="735"/>
      <c r="AV232" s="735"/>
      <c r="AW232" s="735"/>
      <c r="AX232" s="735"/>
      <c r="AY232" s="735"/>
      <c r="AZ232" s="735"/>
      <c r="BA232" s="735"/>
      <c r="BB232" s="735"/>
      <c r="BC232" s="735"/>
      <c r="BD232" s="735"/>
      <c r="BE232" s="735"/>
      <c r="BF232" s="735"/>
      <c r="BG232" s="735"/>
      <c r="BH232" s="735"/>
      <c r="BI232" s="735"/>
      <c r="BJ232" s="735"/>
      <c r="BK232" s="735"/>
      <c r="BL232" s="735"/>
      <c r="BM232" s="735"/>
      <c r="BN232" s="735"/>
      <c r="BO232" s="735"/>
      <c r="BP232" s="735"/>
      <c r="BQ232" s="735"/>
      <c r="BR232" s="735"/>
      <c r="BS232" s="735"/>
      <c r="BT232" s="735"/>
      <c r="BU232" s="735"/>
      <c r="BV232" s="735"/>
      <c r="BW232" s="735"/>
      <c r="BX232" s="735"/>
      <c r="BY232" s="735">
        <f>D232</f>
        <v>546396546</v>
      </c>
      <c r="BZ232" s="735"/>
      <c r="CA232" s="735"/>
      <c r="CB232" s="735"/>
      <c r="CC232" s="735"/>
      <c r="CD232" s="735"/>
      <c r="CE232" s="735"/>
      <c r="CF232" s="735"/>
      <c r="CG232" s="735"/>
      <c r="CH232" s="735"/>
      <c r="CI232" s="735"/>
      <c r="CJ232" s="735"/>
      <c r="CK232" s="735"/>
      <c r="CL232" s="735"/>
      <c r="CM232" s="735"/>
      <c r="CN232" s="735"/>
      <c r="CO232" s="735"/>
      <c r="CP232" s="735"/>
      <c r="CQ232" s="735"/>
      <c r="CR232" s="735"/>
      <c r="CS232" s="735"/>
      <c r="CT232" s="736"/>
      <c r="CU232" s="737"/>
      <c r="CV232" s="738"/>
      <c r="CW232" s="738"/>
      <c r="CX232" s="738"/>
      <c r="CY232" s="738"/>
      <c r="CZ232" s="738"/>
      <c r="DA232" s="738"/>
      <c r="DB232" s="738"/>
      <c r="DC232" s="738"/>
      <c r="DD232" s="729">
        <f t="shared" si="18"/>
        <v>546396546</v>
      </c>
      <c r="DE232" s="730">
        <f t="shared" si="16"/>
        <v>0</v>
      </c>
      <c r="DF232" s="731"/>
      <c r="DR232" s="504"/>
    </row>
    <row r="233" spans="1:122" ht="18" customHeight="1" x14ac:dyDescent="0.55000000000000004">
      <c r="A233" s="399" t="str">
        <f t="shared" si="20"/>
        <v>71</v>
      </c>
      <c r="B233" s="399">
        <v>710016</v>
      </c>
      <c r="C233" s="722" t="s">
        <v>1191</v>
      </c>
      <c r="D233" s="723">
        <v>5205591738</v>
      </c>
      <c r="E233" s="723">
        <v>0</v>
      </c>
      <c r="F233" s="734"/>
      <c r="G233" s="734"/>
      <c r="H233" s="734"/>
      <c r="I233" s="734"/>
      <c r="J233" s="734"/>
      <c r="K233" s="735"/>
      <c r="L233" s="735"/>
      <c r="M233" s="735"/>
      <c r="N233" s="735"/>
      <c r="O233" s="735"/>
      <c r="P233" s="735"/>
      <c r="Q233" s="735"/>
      <c r="R233" s="735"/>
      <c r="S233" s="735"/>
      <c r="T233" s="735"/>
      <c r="U233" s="735"/>
      <c r="V233" s="735"/>
      <c r="W233" s="735"/>
      <c r="X233" s="735"/>
      <c r="Y233" s="735"/>
      <c r="Z233" s="735"/>
      <c r="AA233" s="735"/>
      <c r="AB233" s="735"/>
      <c r="AC233" s="735"/>
      <c r="AD233" s="735"/>
      <c r="AE233" s="735"/>
      <c r="AF233" s="735"/>
      <c r="AG233" s="735"/>
      <c r="AH233" s="735"/>
      <c r="AI233" s="735"/>
      <c r="AJ233" s="735"/>
      <c r="AK233" s="735"/>
      <c r="AL233" s="735"/>
      <c r="AM233" s="735"/>
      <c r="AN233" s="735"/>
      <c r="AO233" s="735"/>
      <c r="AP233" s="735"/>
      <c r="AQ233" s="735"/>
      <c r="AR233" s="735"/>
      <c r="AS233" s="735"/>
      <c r="AT233" s="735"/>
      <c r="AU233" s="735"/>
      <c r="AV233" s="735"/>
      <c r="AW233" s="735"/>
      <c r="AX233" s="735"/>
      <c r="AY233" s="735"/>
      <c r="AZ233" s="735"/>
      <c r="BA233" s="735"/>
      <c r="BB233" s="735"/>
      <c r="BC233" s="735"/>
      <c r="BD233" s="735"/>
      <c r="BE233" s="735"/>
      <c r="BF233" s="735"/>
      <c r="BG233" s="735"/>
      <c r="BH233" s="735"/>
      <c r="BI233" s="735"/>
      <c r="BJ233" s="735"/>
      <c r="BK233" s="735"/>
      <c r="BL233" s="735"/>
      <c r="BM233" s="735"/>
      <c r="BN233" s="735"/>
      <c r="BO233" s="735"/>
      <c r="BP233" s="735"/>
      <c r="BQ233" s="735"/>
      <c r="BR233" s="735"/>
      <c r="BS233" s="735"/>
      <c r="BT233" s="735"/>
      <c r="BU233" s="735"/>
      <c r="BV233" s="735"/>
      <c r="BW233" s="735"/>
      <c r="BX233" s="735"/>
      <c r="BY233" s="735"/>
      <c r="BZ233" s="735"/>
      <c r="CA233" s="735">
        <f>D233</f>
        <v>5205591738</v>
      </c>
      <c r="CB233" s="735"/>
      <c r="CC233" s="735"/>
      <c r="CD233" s="735"/>
      <c r="CE233" s="735"/>
      <c r="CF233" s="735"/>
      <c r="CG233" s="735"/>
      <c r="CH233" s="735"/>
      <c r="CI233" s="735"/>
      <c r="CJ233" s="735"/>
      <c r="CK233" s="735"/>
      <c r="CL233" s="735"/>
      <c r="CM233" s="735"/>
      <c r="CN233" s="735"/>
      <c r="CO233" s="735"/>
      <c r="CP233" s="735"/>
      <c r="CQ233" s="735"/>
      <c r="CR233" s="735"/>
      <c r="CS233" s="735"/>
      <c r="CT233" s="736"/>
      <c r="CU233" s="737"/>
      <c r="CV233" s="738"/>
      <c r="CW233" s="738"/>
      <c r="CX233" s="738"/>
      <c r="CY233" s="738"/>
      <c r="CZ233" s="738"/>
      <c r="DA233" s="738"/>
      <c r="DB233" s="738"/>
      <c r="DC233" s="738"/>
      <c r="DD233" s="729">
        <f t="shared" si="18"/>
        <v>5205591738</v>
      </c>
      <c r="DE233" s="730">
        <f t="shared" si="16"/>
        <v>0</v>
      </c>
      <c r="DF233" s="731"/>
      <c r="DR233" s="504"/>
    </row>
    <row r="234" spans="1:122" ht="18" customHeight="1" x14ac:dyDescent="0.55000000000000004">
      <c r="A234" s="399" t="str">
        <f t="shared" si="20"/>
        <v>71</v>
      </c>
      <c r="B234" s="399">
        <v>710017</v>
      </c>
      <c r="C234" s="722" t="s">
        <v>1192</v>
      </c>
      <c r="D234" s="723">
        <v>523440476</v>
      </c>
      <c r="E234" s="723">
        <v>0</v>
      </c>
      <c r="F234" s="734"/>
      <c r="G234" s="734"/>
      <c r="H234" s="734"/>
      <c r="I234" s="734"/>
      <c r="J234" s="734"/>
      <c r="K234" s="735"/>
      <c r="L234" s="735"/>
      <c r="M234" s="735"/>
      <c r="N234" s="735"/>
      <c r="O234" s="735"/>
      <c r="P234" s="735"/>
      <c r="Q234" s="735"/>
      <c r="R234" s="735"/>
      <c r="S234" s="735"/>
      <c r="T234" s="735"/>
      <c r="U234" s="735"/>
      <c r="V234" s="735"/>
      <c r="W234" s="735"/>
      <c r="X234" s="735"/>
      <c r="Y234" s="735"/>
      <c r="Z234" s="735"/>
      <c r="AA234" s="735"/>
      <c r="AB234" s="735"/>
      <c r="AC234" s="735"/>
      <c r="AD234" s="735"/>
      <c r="AE234" s="735"/>
      <c r="AF234" s="735"/>
      <c r="AG234" s="735"/>
      <c r="AH234" s="735"/>
      <c r="AI234" s="735"/>
      <c r="AJ234" s="735"/>
      <c r="AK234" s="735"/>
      <c r="AL234" s="735"/>
      <c r="AM234" s="735"/>
      <c r="AN234" s="735"/>
      <c r="AO234" s="735"/>
      <c r="AP234" s="735"/>
      <c r="AQ234" s="735"/>
      <c r="AR234" s="735"/>
      <c r="AS234" s="735"/>
      <c r="AT234" s="735"/>
      <c r="AU234" s="735"/>
      <c r="AV234" s="735"/>
      <c r="AW234" s="735"/>
      <c r="AX234" s="735"/>
      <c r="AY234" s="735"/>
      <c r="AZ234" s="735"/>
      <c r="BA234" s="735"/>
      <c r="BB234" s="735"/>
      <c r="BC234" s="735"/>
      <c r="BD234" s="735"/>
      <c r="BE234" s="735"/>
      <c r="BF234" s="735"/>
      <c r="BG234" s="735"/>
      <c r="BH234" s="735"/>
      <c r="BI234" s="735"/>
      <c r="BJ234" s="735"/>
      <c r="BK234" s="735"/>
      <c r="BL234" s="735"/>
      <c r="BM234" s="735"/>
      <c r="BN234" s="735"/>
      <c r="BO234" s="735"/>
      <c r="BP234" s="735"/>
      <c r="BQ234" s="735"/>
      <c r="BR234" s="735"/>
      <c r="BS234" s="735"/>
      <c r="BT234" s="735"/>
      <c r="BU234" s="735"/>
      <c r="BV234" s="735"/>
      <c r="BW234" s="735"/>
      <c r="BX234" s="735"/>
      <c r="BY234" s="735"/>
      <c r="BZ234" s="735"/>
      <c r="CA234" s="735"/>
      <c r="CB234" s="735"/>
      <c r="CC234" s="735"/>
      <c r="CD234" s="735"/>
      <c r="CE234" s="735"/>
      <c r="CF234" s="735"/>
      <c r="CG234" s="735"/>
      <c r="CH234" s="735"/>
      <c r="CI234" s="735"/>
      <c r="CJ234" s="735"/>
      <c r="CK234" s="735"/>
      <c r="CL234" s="735"/>
      <c r="CM234" s="746">
        <f>D234</f>
        <v>523440476</v>
      </c>
      <c r="CN234" s="735"/>
      <c r="CO234" s="735"/>
      <c r="CP234" s="735"/>
      <c r="CQ234" s="735"/>
      <c r="CR234" s="735"/>
      <c r="CS234" s="735"/>
      <c r="CT234" s="736"/>
      <c r="CU234" s="737"/>
      <c r="CV234" s="738"/>
      <c r="CW234" s="738"/>
      <c r="CX234" s="738"/>
      <c r="CY234" s="738"/>
      <c r="CZ234" s="738"/>
      <c r="DA234" s="738"/>
      <c r="DB234" s="738"/>
      <c r="DC234" s="738"/>
      <c r="DD234" s="729">
        <f t="shared" si="18"/>
        <v>523440476</v>
      </c>
      <c r="DE234" s="730">
        <f t="shared" si="16"/>
        <v>0</v>
      </c>
      <c r="DF234" s="731"/>
      <c r="DR234" s="504"/>
    </row>
    <row r="235" spans="1:122" ht="18" customHeight="1" x14ac:dyDescent="0.55000000000000004">
      <c r="A235" s="399" t="str">
        <f t="shared" si="20"/>
        <v>71</v>
      </c>
      <c r="B235" s="399">
        <v>710018</v>
      </c>
      <c r="C235" s="722" t="s">
        <v>1193</v>
      </c>
      <c r="D235" s="723">
        <v>1910876954</v>
      </c>
      <c r="E235" s="723">
        <v>0</v>
      </c>
      <c r="F235" s="734"/>
      <c r="G235" s="734"/>
      <c r="H235" s="734"/>
      <c r="I235" s="734"/>
      <c r="J235" s="734"/>
      <c r="K235" s="735"/>
      <c r="L235" s="735"/>
      <c r="M235" s="735"/>
      <c r="N235" s="735"/>
      <c r="O235" s="735"/>
      <c r="P235" s="735"/>
      <c r="Q235" s="735"/>
      <c r="R235" s="735"/>
      <c r="S235" s="735"/>
      <c r="T235" s="735"/>
      <c r="U235" s="735"/>
      <c r="V235" s="735"/>
      <c r="W235" s="735"/>
      <c r="X235" s="735"/>
      <c r="Y235" s="735"/>
      <c r="Z235" s="735"/>
      <c r="AA235" s="735"/>
      <c r="AB235" s="735"/>
      <c r="AC235" s="735"/>
      <c r="AD235" s="735"/>
      <c r="AE235" s="735"/>
      <c r="AF235" s="735"/>
      <c r="AG235" s="735"/>
      <c r="AH235" s="735"/>
      <c r="AI235" s="735"/>
      <c r="AJ235" s="735"/>
      <c r="AK235" s="735"/>
      <c r="AL235" s="735"/>
      <c r="AM235" s="735"/>
      <c r="AN235" s="735"/>
      <c r="AO235" s="735"/>
      <c r="AP235" s="735"/>
      <c r="AQ235" s="735"/>
      <c r="AR235" s="735"/>
      <c r="AS235" s="735"/>
      <c r="AT235" s="735"/>
      <c r="AU235" s="735"/>
      <c r="AV235" s="735"/>
      <c r="AW235" s="735"/>
      <c r="AX235" s="735"/>
      <c r="AY235" s="735"/>
      <c r="AZ235" s="735"/>
      <c r="BA235" s="735"/>
      <c r="BB235" s="735"/>
      <c r="BC235" s="735"/>
      <c r="BD235" s="735"/>
      <c r="BE235" s="735"/>
      <c r="BF235" s="735"/>
      <c r="BG235" s="735"/>
      <c r="BH235" s="735"/>
      <c r="BI235" s="735"/>
      <c r="BJ235" s="735"/>
      <c r="BK235" s="735"/>
      <c r="BL235" s="735"/>
      <c r="BM235" s="735"/>
      <c r="BN235" s="735"/>
      <c r="BO235" s="735"/>
      <c r="BP235" s="735"/>
      <c r="BQ235" s="735"/>
      <c r="BR235" s="735"/>
      <c r="BS235" s="735"/>
      <c r="BT235" s="735"/>
      <c r="BU235" s="735"/>
      <c r="BV235" s="735"/>
      <c r="BW235" s="735"/>
      <c r="BX235" s="735"/>
      <c r="BY235" s="735"/>
      <c r="BZ235" s="735"/>
      <c r="CA235" s="735">
        <f>D235</f>
        <v>1910876954</v>
      </c>
      <c r="CB235" s="735"/>
      <c r="CC235" s="735"/>
      <c r="CD235" s="735"/>
      <c r="CE235" s="735"/>
      <c r="CF235" s="735"/>
      <c r="CG235" s="735"/>
      <c r="CH235" s="735"/>
      <c r="CI235" s="735"/>
      <c r="CJ235" s="735"/>
      <c r="CK235" s="735"/>
      <c r="CL235" s="735"/>
      <c r="CM235" s="735"/>
      <c r="CN235" s="735"/>
      <c r="CO235" s="735"/>
      <c r="CP235" s="735"/>
      <c r="CQ235" s="735"/>
      <c r="CR235" s="735"/>
      <c r="CS235" s="735"/>
      <c r="CT235" s="736"/>
      <c r="CU235" s="737"/>
      <c r="CV235" s="738"/>
      <c r="CW235" s="738"/>
      <c r="CX235" s="738"/>
      <c r="CY235" s="738"/>
      <c r="CZ235" s="738"/>
      <c r="DA235" s="738"/>
      <c r="DB235" s="738"/>
      <c r="DC235" s="738"/>
      <c r="DD235" s="729">
        <f t="shared" si="18"/>
        <v>1910876954</v>
      </c>
      <c r="DE235" s="730">
        <f t="shared" si="16"/>
        <v>0</v>
      </c>
      <c r="DF235" s="731"/>
      <c r="DR235" s="504"/>
    </row>
    <row r="236" spans="1:122" ht="18" customHeight="1" x14ac:dyDescent="0.55000000000000004">
      <c r="A236" s="399" t="str">
        <f t="shared" si="20"/>
        <v>71</v>
      </c>
      <c r="B236" s="399">
        <v>710020</v>
      </c>
      <c r="C236" s="722" t="s">
        <v>1194</v>
      </c>
      <c r="D236" s="723">
        <v>591242720</v>
      </c>
      <c r="E236" s="723">
        <v>0</v>
      </c>
      <c r="F236" s="734"/>
      <c r="G236" s="734"/>
      <c r="H236" s="734"/>
      <c r="I236" s="734"/>
      <c r="J236" s="734"/>
      <c r="K236" s="735"/>
      <c r="L236" s="735"/>
      <c r="M236" s="735"/>
      <c r="N236" s="735"/>
      <c r="O236" s="735"/>
      <c r="P236" s="735"/>
      <c r="Q236" s="735"/>
      <c r="R236" s="735"/>
      <c r="S236" s="735"/>
      <c r="T236" s="735"/>
      <c r="U236" s="735"/>
      <c r="V236" s="735"/>
      <c r="W236" s="735"/>
      <c r="X236" s="735"/>
      <c r="Y236" s="735"/>
      <c r="Z236" s="735"/>
      <c r="AA236" s="735"/>
      <c r="AB236" s="735"/>
      <c r="AC236" s="735"/>
      <c r="AD236" s="735"/>
      <c r="AE236" s="735"/>
      <c r="AF236" s="735"/>
      <c r="AG236" s="735"/>
      <c r="AH236" s="735"/>
      <c r="AI236" s="735"/>
      <c r="AJ236" s="735"/>
      <c r="AK236" s="735"/>
      <c r="AL236" s="735"/>
      <c r="AM236" s="735"/>
      <c r="AN236" s="735"/>
      <c r="AO236" s="735"/>
      <c r="AP236" s="735"/>
      <c r="AQ236" s="735"/>
      <c r="AR236" s="735"/>
      <c r="AS236" s="735"/>
      <c r="AT236" s="735"/>
      <c r="AU236" s="735"/>
      <c r="AV236" s="735"/>
      <c r="AW236" s="735"/>
      <c r="AX236" s="735"/>
      <c r="AY236" s="735"/>
      <c r="AZ236" s="735"/>
      <c r="BA236" s="735"/>
      <c r="BB236" s="735"/>
      <c r="BC236" s="735"/>
      <c r="BD236" s="735"/>
      <c r="BE236" s="735"/>
      <c r="BF236" s="735"/>
      <c r="BG236" s="735"/>
      <c r="BH236" s="735"/>
      <c r="BI236" s="735"/>
      <c r="BJ236" s="735"/>
      <c r="BK236" s="735"/>
      <c r="BL236" s="735"/>
      <c r="BM236" s="735"/>
      <c r="BN236" s="735"/>
      <c r="BO236" s="735"/>
      <c r="BP236" s="735"/>
      <c r="BQ236" s="735"/>
      <c r="BR236" s="735"/>
      <c r="BS236" s="735"/>
      <c r="BT236" s="735"/>
      <c r="BU236" s="735"/>
      <c r="BV236" s="735"/>
      <c r="BW236" s="735"/>
      <c r="BX236" s="735"/>
      <c r="BY236" s="735"/>
      <c r="BZ236" s="735"/>
      <c r="CA236" s="735"/>
      <c r="CB236" s="735"/>
      <c r="CC236" s="735"/>
      <c r="CD236" s="735"/>
      <c r="CE236" s="735"/>
      <c r="CF236" s="735"/>
      <c r="CG236" s="735"/>
      <c r="CH236" s="735"/>
      <c r="CI236" s="735"/>
      <c r="CJ236" s="735"/>
      <c r="CK236" s="735"/>
      <c r="CL236" s="735"/>
      <c r="CM236" s="735">
        <f>D236</f>
        <v>591242720</v>
      </c>
      <c r="CN236" s="735"/>
      <c r="CO236" s="735"/>
      <c r="CP236" s="735"/>
      <c r="CQ236" s="735"/>
      <c r="CR236" s="735"/>
      <c r="CS236" s="735"/>
      <c r="CT236" s="736"/>
      <c r="CU236" s="737"/>
      <c r="CV236" s="738"/>
      <c r="CW236" s="738"/>
      <c r="CX236" s="738"/>
      <c r="CY236" s="738"/>
      <c r="CZ236" s="738"/>
      <c r="DA236" s="738"/>
      <c r="DB236" s="738"/>
      <c r="DC236" s="738"/>
      <c r="DD236" s="729">
        <f t="shared" si="18"/>
        <v>591242720</v>
      </c>
      <c r="DE236" s="730">
        <f t="shared" si="16"/>
        <v>0</v>
      </c>
      <c r="DF236" s="731"/>
      <c r="DR236" s="504"/>
    </row>
    <row r="237" spans="1:122" ht="18" customHeight="1" x14ac:dyDescent="0.55000000000000004">
      <c r="A237" s="399" t="str">
        <f t="shared" si="20"/>
        <v>71</v>
      </c>
      <c r="B237" s="399">
        <v>710021</v>
      </c>
      <c r="C237" s="722" t="s">
        <v>1195</v>
      </c>
      <c r="D237" s="723">
        <v>35712500</v>
      </c>
      <c r="E237" s="723">
        <v>0</v>
      </c>
      <c r="F237" s="734"/>
      <c r="G237" s="734"/>
      <c r="H237" s="734"/>
      <c r="I237" s="734"/>
      <c r="J237" s="734"/>
      <c r="K237" s="735"/>
      <c r="L237" s="735"/>
      <c r="M237" s="735"/>
      <c r="N237" s="735"/>
      <c r="O237" s="735"/>
      <c r="P237" s="735"/>
      <c r="Q237" s="735"/>
      <c r="R237" s="735"/>
      <c r="S237" s="735"/>
      <c r="T237" s="735"/>
      <c r="U237" s="735"/>
      <c r="V237" s="735"/>
      <c r="W237" s="735"/>
      <c r="X237" s="735"/>
      <c r="Y237" s="735"/>
      <c r="Z237" s="735"/>
      <c r="AA237" s="735"/>
      <c r="AB237" s="735"/>
      <c r="AC237" s="735"/>
      <c r="AD237" s="735"/>
      <c r="AE237" s="735"/>
      <c r="AF237" s="735"/>
      <c r="AG237" s="735"/>
      <c r="AH237" s="735"/>
      <c r="AI237" s="735"/>
      <c r="AJ237" s="735"/>
      <c r="AK237" s="735"/>
      <c r="AL237" s="735"/>
      <c r="AM237" s="735"/>
      <c r="AN237" s="735"/>
      <c r="AO237" s="735"/>
      <c r="AP237" s="735"/>
      <c r="AQ237" s="735"/>
      <c r="AR237" s="735"/>
      <c r="AS237" s="735"/>
      <c r="AT237" s="735"/>
      <c r="AU237" s="735"/>
      <c r="AV237" s="735"/>
      <c r="AW237" s="735"/>
      <c r="AX237" s="735"/>
      <c r="AY237" s="735"/>
      <c r="AZ237" s="735"/>
      <c r="BA237" s="735"/>
      <c r="BB237" s="735"/>
      <c r="BC237" s="735"/>
      <c r="BD237" s="735"/>
      <c r="BE237" s="735"/>
      <c r="BF237" s="735"/>
      <c r="BG237" s="735"/>
      <c r="BH237" s="735"/>
      <c r="BI237" s="735"/>
      <c r="BJ237" s="735"/>
      <c r="BK237" s="735"/>
      <c r="BL237" s="735"/>
      <c r="BM237" s="735"/>
      <c r="BN237" s="735"/>
      <c r="BO237" s="735"/>
      <c r="BP237" s="735"/>
      <c r="BQ237" s="735"/>
      <c r="BR237" s="735"/>
      <c r="BS237" s="735"/>
      <c r="BT237" s="735"/>
      <c r="BU237" s="735"/>
      <c r="BV237" s="735"/>
      <c r="BW237" s="735"/>
      <c r="BX237" s="735"/>
      <c r="BY237" s="735"/>
      <c r="BZ237" s="735"/>
      <c r="CA237" s="735"/>
      <c r="CB237" s="735"/>
      <c r="CC237" s="735"/>
      <c r="CD237" s="735"/>
      <c r="CE237" s="735"/>
      <c r="CF237" s="735"/>
      <c r="CG237" s="735"/>
      <c r="CH237" s="735"/>
      <c r="CI237" s="735"/>
      <c r="CJ237" s="735"/>
      <c r="CK237" s="735"/>
      <c r="CL237" s="735"/>
      <c r="CM237" s="746">
        <f>D237</f>
        <v>35712500</v>
      </c>
      <c r="CN237" s="735"/>
      <c r="CO237" s="735"/>
      <c r="CP237" s="735"/>
      <c r="CQ237" s="735"/>
      <c r="CR237" s="735"/>
      <c r="CS237" s="735"/>
      <c r="CT237" s="736"/>
      <c r="CU237" s="737"/>
      <c r="CV237" s="738"/>
      <c r="CW237" s="738"/>
      <c r="CX237" s="738"/>
      <c r="CY237" s="738"/>
      <c r="CZ237" s="738"/>
      <c r="DA237" s="738"/>
      <c r="DB237" s="738"/>
      <c r="DC237" s="738"/>
      <c r="DD237" s="729">
        <f t="shared" si="18"/>
        <v>35712500</v>
      </c>
      <c r="DE237" s="730">
        <f t="shared" si="16"/>
        <v>0</v>
      </c>
      <c r="DF237" s="731"/>
      <c r="DR237" s="504"/>
    </row>
    <row r="238" spans="1:122" ht="18" customHeight="1" x14ac:dyDescent="0.55000000000000004">
      <c r="A238" s="399" t="str">
        <f t="shared" si="20"/>
        <v>71</v>
      </c>
      <c r="B238" s="399">
        <v>710022</v>
      </c>
      <c r="C238" s="722" t="s">
        <v>1013</v>
      </c>
      <c r="D238" s="723">
        <v>1228788333</v>
      </c>
      <c r="E238" s="723">
        <v>0</v>
      </c>
      <c r="F238" s="734"/>
      <c r="G238" s="734"/>
      <c r="H238" s="734"/>
      <c r="I238" s="734"/>
      <c r="J238" s="734"/>
      <c r="K238" s="735"/>
      <c r="L238" s="735"/>
      <c r="M238" s="735"/>
      <c r="N238" s="735"/>
      <c r="O238" s="735"/>
      <c r="P238" s="735"/>
      <c r="Q238" s="735"/>
      <c r="R238" s="735"/>
      <c r="S238" s="735"/>
      <c r="T238" s="735"/>
      <c r="U238" s="735"/>
      <c r="V238" s="735"/>
      <c r="W238" s="735"/>
      <c r="X238" s="735"/>
      <c r="Y238" s="735"/>
      <c r="Z238" s="735"/>
      <c r="AA238" s="735"/>
      <c r="AB238" s="735"/>
      <c r="AC238" s="735"/>
      <c r="AD238" s="735"/>
      <c r="AE238" s="735"/>
      <c r="AF238" s="735"/>
      <c r="AG238" s="735"/>
      <c r="AH238" s="735"/>
      <c r="AI238" s="735"/>
      <c r="AJ238" s="735"/>
      <c r="AK238" s="735"/>
      <c r="AL238" s="735"/>
      <c r="AM238" s="735"/>
      <c r="AN238" s="735"/>
      <c r="AO238" s="735"/>
      <c r="AP238" s="735"/>
      <c r="AQ238" s="735"/>
      <c r="AR238" s="735"/>
      <c r="AS238" s="735"/>
      <c r="AT238" s="735"/>
      <c r="AU238" s="735"/>
      <c r="AV238" s="735"/>
      <c r="AW238" s="735"/>
      <c r="AX238" s="735"/>
      <c r="AY238" s="735"/>
      <c r="AZ238" s="735"/>
      <c r="BA238" s="735"/>
      <c r="BB238" s="735"/>
      <c r="BC238" s="735"/>
      <c r="BD238" s="735"/>
      <c r="BE238" s="735"/>
      <c r="BF238" s="735"/>
      <c r="BG238" s="735"/>
      <c r="BH238" s="735"/>
      <c r="BI238" s="735"/>
      <c r="BJ238" s="735"/>
      <c r="BK238" s="735"/>
      <c r="BL238" s="735"/>
      <c r="BM238" s="735"/>
      <c r="BN238" s="735"/>
      <c r="BO238" s="735"/>
      <c r="BP238" s="735"/>
      <c r="BQ238" s="735"/>
      <c r="BR238" s="735"/>
      <c r="BS238" s="735"/>
      <c r="BT238" s="735"/>
      <c r="BU238" s="735"/>
      <c r="BV238" s="735"/>
      <c r="BW238" s="735"/>
      <c r="BX238" s="735"/>
      <c r="BY238" s="735"/>
      <c r="BZ238" s="735"/>
      <c r="CA238" s="735"/>
      <c r="CB238" s="735"/>
      <c r="CC238" s="735"/>
      <c r="CD238" s="735"/>
      <c r="CE238" s="735"/>
      <c r="CF238" s="735"/>
      <c r="CG238" s="735"/>
      <c r="CH238" s="735"/>
      <c r="CI238" s="735"/>
      <c r="CJ238" s="735"/>
      <c r="CK238" s="735"/>
      <c r="CL238" s="735"/>
      <c r="CM238" s="746">
        <f>D238</f>
        <v>1228788333</v>
      </c>
      <c r="CN238" s="735"/>
      <c r="CO238" s="735"/>
      <c r="CP238" s="735"/>
      <c r="CQ238" s="735"/>
      <c r="CR238" s="735"/>
      <c r="CS238" s="735"/>
      <c r="CT238" s="736"/>
      <c r="CU238" s="737"/>
      <c r="CV238" s="738"/>
      <c r="CW238" s="738"/>
      <c r="CX238" s="738"/>
      <c r="CY238" s="738"/>
      <c r="CZ238" s="738"/>
      <c r="DA238" s="738"/>
      <c r="DB238" s="738"/>
      <c r="DC238" s="738"/>
      <c r="DD238" s="729">
        <f t="shared" si="18"/>
        <v>1228788333</v>
      </c>
      <c r="DE238" s="730">
        <f t="shared" si="16"/>
        <v>0</v>
      </c>
      <c r="DF238" s="731"/>
      <c r="DR238" s="504"/>
    </row>
    <row r="239" spans="1:122" ht="18" customHeight="1" x14ac:dyDescent="0.55000000000000004">
      <c r="A239" s="399" t="str">
        <f t="shared" si="20"/>
        <v>71</v>
      </c>
      <c r="B239" s="399">
        <v>710023</v>
      </c>
      <c r="C239" s="722" t="s">
        <v>1014</v>
      </c>
      <c r="D239" s="723">
        <v>523338001</v>
      </c>
      <c r="E239" s="723">
        <v>0</v>
      </c>
      <c r="F239" s="734"/>
      <c r="G239" s="734"/>
      <c r="H239" s="734"/>
      <c r="I239" s="734"/>
      <c r="J239" s="734"/>
      <c r="K239" s="735"/>
      <c r="L239" s="735"/>
      <c r="M239" s="735"/>
      <c r="N239" s="735"/>
      <c r="O239" s="735"/>
      <c r="P239" s="735"/>
      <c r="Q239" s="735"/>
      <c r="R239" s="735"/>
      <c r="S239" s="735"/>
      <c r="T239" s="735"/>
      <c r="U239" s="735"/>
      <c r="V239" s="735"/>
      <c r="W239" s="735"/>
      <c r="X239" s="735"/>
      <c r="Y239" s="735"/>
      <c r="Z239" s="735"/>
      <c r="AA239" s="735"/>
      <c r="AB239" s="735"/>
      <c r="AC239" s="735"/>
      <c r="AD239" s="735"/>
      <c r="AE239" s="735"/>
      <c r="AF239" s="735"/>
      <c r="AG239" s="735"/>
      <c r="AH239" s="735"/>
      <c r="AI239" s="735"/>
      <c r="AJ239" s="735"/>
      <c r="AK239" s="735"/>
      <c r="AL239" s="735"/>
      <c r="AM239" s="735"/>
      <c r="AN239" s="735"/>
      <c r="AO239" s="735"/>
      <c r="AP239" s="735"/>
      <c r="AQ239" s="735"/>
      <c r="AR239" s="735"/>
      <c r="AS239" s="735"/>
      <c r="AT239" s="735"/>
      <c r="AU239" s="735"/>
      <c r="AV239" s="735"/>
      <c r="AW239" s="735"/>
      <c r="AX239" s="735"/>
      <c r="AY239" s="735"/>
      <c r="AZ239" s="735"/>
      <c r="BA239" s="735"/>
      <c r="BB239" s="735"/>
      <c r="BC239" s="735"/>
      <c r="BD239" s="735"/>
      <c r="BE239" s="735"/>
      <c r="BF239" s="735"/>
      <c r="BG239" s="735"/>
      <c r="BH239" s="735"/>
      <c r="BI239" s="735"/>
      <c r="BJ239" s="735"/>
      <c r="BK239" s="735"/>
      <c r="BL239" s="735"/>
      <c r="BM239" s="735"/>
      <c r="BN239" s="735"/>
      <c r="BO239" s="735"/>
      <c r="BP239" s="735"/>
      <c r="BQ239" s="735"/>
      <c r="BR239" s="735"/>
      <c r="BS239" s="735"/>
      <c r="BT239" s="735"/>
      <c r="BU239" s="735"/>
      <c r="BV239" s="735"/>
      <c r="BW239" s="735"/>
      <c r="BX239" s="735"/>
      <c r="BY239" s="735"/>
      <c r="BZ239" s="735"/>
      <c r="CA239" s="735"/>
      <c r="CB239" s="735"/>
      <c r="CC239" s="735"/>
      <c r="CD239" s="735"/>
      <c r="CE239" s="735"/>
      <c r="CF239" s="735"/>
      <c r="CG239" s="735"/>
      <c r="CH239" s="735"/>
      <c r="CI239" s="735"/>
      <c r="CJ239" s="735"/>
      <c r="CK239" s="735"/>
      <c r="CL239" s="735"/>
      <c r="CM239" s="746">
        <f>D239</f>
        <v>523338001</v>
      </c>
      <c r="CN239" s="735"/>
      <c r="CO239" s="735"/>
      <c r="CP239" s="735"/>
      <c r="CQ239" s="735"/>
      <c r="CR239" s="735"/>
      <c r="CS239" s="735"/>
      <c r="CT239" s="736"/>
      <c r="CU239" s="737"/>
      <c r="CV239" s="738"/>
      <c r="CW239" s="738"/>
      <c r="CX239" s="738"/>
      <c r="CY239" s="738"/>
      <c r="CZ239" s="738"/>
      <c r="DA239" s="738"/>
      <c r="DB239" s="738"/>
      <c r="DC239" s="738"/>
      <c r="DD239" s="729">
        <f t="shared" si="18"/>
        <v>523338001</v>
      </c>
      <c r="DE239" s="730">
        <f t="shared" si="16"/>
        <v>0</v>
      </c>
      <c r="DF239" s="731"/>
      <c r="DR239" s="504"/>
    </row>
    <row r="240" spans="1:122" ht="18" customHeight="1" x14ac:dyDescent="0.55000000000000004">
      <c r="A240" s="399" t="str">
        <f t="shared" si="20"/>
        <v>71</v>
      </c>
      <c r="B240" s="399">
        <v>710024</v>
      </c>
      <c r="C240" s="722" t="s">
        <v>1196</v>
      </c>
      <c r="D240" s="723">
        <v>70376100</v>
      </c>
      <c r="E240" s="723">
        <v>0</v>
      </c>
      <c r="F240" s="734"/>
      <c r="G240" s="734"/>
      <c r="H240" s="734"/>
      <c r="I240" s="734"/>
      <c r="J240" s="734"/>
      <c r="K240" s="735"/>
      <c r="L240" s="735"/>
      <c r="M240" s="735"/>
      <c r="N240" s="735"/>
      <c r="O240" s="735"/>
      <c r="P240" s="735"/>
      <c r="Q240" s="735"/>
      <c r="R240" s="735"/>
      <c r="S240" s="735"/>
      <c r="T240" s="735"/>
      <c r="U240" s="735"/>
      <c r="V240" s="735"/>
      <c r="W240" s="735"/>
      <c r="X240" s="735"/>
      <c r="Y240" s="735"/>
      <c r="Z240" s="735"/>
      <c r="AA240" s="735"/>
      <c r="AB240" s="735"/>
      <c r="AC240" s="735"/>
      <c r="AD240" s="735"/>
      <c r="AE240" s="735"/>
      <c r="AF240" s="735"/>
      <c r="AG240" s="735"/>
      <c r="AH240" s="735"/>
      <c r="AI240" s="735"/>
      <c r="AJ240" s="735"/>
      <c r="AK240" s="735"/>
      <c r="AL240" s="735"/>
      <c r="AM240" s="735"/>
      <c r="AN240" s="735"/>
      <c r="AO240" s="735"/>
      <c r="AP240" s="735"/>
      <c r="AQ240" s="735"/>
      <c r="AR240" s="735"/>
      <c r="AS240" s="735"/>
      <c r="AT240" s="735"/>
      <c r="AU240" s="735"/>
      <c r="AV240" s="735"/>
      <c r="AW240" s="735"/>
      <c r="AX240" s="735"/>
      <c r="AY240" s="735"/>
      <c r="AZ240" s="735"/>
      <c r="BA240" s="735"/>
      <c r="BB240" s="735"/>
      <c r="BC240" s="735"/>
      <c r="BD240" s="735"/>
      <c r="BE240" s="735"/>
      <c r="BF240" s="735"/>
      <c r="BG240" s="735"/>
      <c r="BH240" s="735"/>
      <c r="BI240" s="735"/>
      <c r="BJ240" s="735"/>
      <c r="BK240" s="735"/>
      <c r="BL240" s="735"/>
      <c r="BM240" s="735"/>
      <c r="BN240" s="735"/>
      <c r="BO240" s="735"/>
      <c r="BP240" s="735"/>
      <c r="BQ240" s="735"/>
      <c r="BR240" s="735"/>
      <c r="BS240" s="735"/>
      <c r="BT240" s="735"/>
      <c r="BU240" s="735"/>
      <c r="BV240" s="735"/>
      <c r="BW240" s="735"/>
      <c r="BX240" s="735"/>
      <c r="BY240" s="735"/>
      <c r="BZ240" s="735"/>
      <c r="CA240" s="735"/>
      <c r="CB240" s="735"/>
      <c r="CC240" s="735"/>
      <c r="CD240" s="735"/>
      <c r="CE240" s="735"/>
      <c r="CF240" s="735"/>
      <c r="CG240" s="735"/>
      <c r="CH240" s="735"/>
      <c r="CI240" s="735"/>
      <c r="CJ240" s="735"/>
      <c r="CK240" s="735"/>
      <c r="CL240" s="735"/>
      <c r="CM240" s="735">
        <f>D240</f>
        <v>70376100</v>
      </c>
      <c r="CN240" s="735"/>
      <c r="CO240" s="735"/>
      <c r="CP240" s="735"/>
      <c r="CQ240" s="735"/>
      <c r="CR240" s="735"/>
      <c r="CS240" s="735"/>
      <c r="CT240" s="736"/>
      <c r="CU240" s="737"/>
      <c r="CV240" s="738"/>
      <c r="CW240" s="738"/>
      <c r="CX240" s="738"/>
      <c r="CY240" s="738"/>
      <c r="CZ240" s="738"/>
      <c r="DA240" s="738"/>
      <c r="DB240" s="738"/>
      <c r="DC240" s="738"/>
      <c r="DD240" s="729">
        <f t="shared" si="18"/>
        <v>70376100</v>
      </c>
      <c r="DE240" s="730">
        <f t="shared" si="16"/>
        <v>0</v>
      </c>
      <c r="DF240" s="731"/>
      <c r="DR240" s="504"/>
    </row>
    <row r="241" spans="1:122" ht="18" customHeight="1" x14ac:dyDescent="0.55000000000000004">
      <c r="A241" s="399" t="str">
        <f t="shared" si="20"/>
        <v>71</v>
      </c>
      <c r="B241" s="399">
        <v>710025</v>
      </c>
      <c r="C241" s="722" t="s">
        <v>1016</v>
      </c>
      <c r="D241" s="740">
        <v>0</v>
      </c>
      <c r="E241" s="740">
        <v>0</v>
      </c>
      <c r="F241" s="734"/>
      <c r="G241" s="734"/>
      <c r="H241" s="734"/>
      <c r="I241" s="734"/>
      <c r="J241" s="734"/>
      <c r="K241" s="735"/>
      <c r="L241" s="735"/>
      <c r="M241" s="735"/>
      <c r="N241" s="735"/>
      <c r="O241" s="735"/>
      <c r="P241" s="735"/>
      <c r="Q241" s="735"/>
      <c r="R241" s="735"/>
      <c r="S241" s="735"/>
      <c r="T241" s="735"/>
      <c r="U241" s="735"/>
      <c r="V241" s="735"/>
      <c r="W241" s="735"/>
      <c r="X241" s="735"/>
      <c r="Y241" s="735"/>
      <c r="Z241" s="735"/>
      <c r="AA241" s="735"/>
      <c r="AB241" s="735"/>
      <c r="AC241" s="735"/>
      <c r="AD241" s="735"/>
      <c r="AE241" s="735"/>
      <c r="AF241" s="735"/>
      <c r="AG241" s="735"/>
      <c r="AH241" s="735"/>
      <c r="AI241" s="735"/>
      <c r="AJ241" s="735"/>
      <c r="AK241" s="735"/>
      <c r="AL241" s="735"/>
      <c r="AM241" s="735"/>
      <c r="AN241" s="735"/>
      <c r="AO241" s="735"/>
      <c r="AP241" s="735"/>
      <c r="AQ241" s="735"/>
      <c r="AR241" s="735"/>
      <c r="AS241" s="735"/>
      <c r="AT241" s="735"/>
      <c r="AU241" s="735"/>
      <c r="AV241" s="735"/>
      <c r="AW241" s="735"/>
      <c r="AX241" s="735"/>
      <c r="AY241" s="735"/>
      <c r="AZ241" s="735"/>
      <c r="BA241" s="735"/>
      <c r="BB241" s="735"/>
      <c r="BC241" s="735"/>
      <c r="BD241" s="735"/>
      <c r="BE241" s="735"/>
      <c r="BF241" s="735"/>
      <c r="BG241" s="735"/>
      <c r="BH241" s="735"/>
      <c r="BI241" s="735"/>
      <c r="BJ241" s="735"/>
      <c r="BK241" s="735"/>
      <c r="BL241" s="735"/>
      <c r="BM241" s="735"/>
      <c r="BN241" s="735"/>
      <c r="BO241" s="735"/>
      <c r="BP241" s="735"/>
      <c r="BQ241" s="735"/>
      <c r="BR241" s="735"/>
      <c r="BS241" s="735"/>
      <c r="BT241" s="735"/>
      <c r="BU241" s="735"/>
      <c r="BV241" s="735"/>
      <c r="BW241" s="735"/>
      <c r="BX241" s="735"/>
      <c r="BY241" s="735"/>
      <c r="BZ241" s="735"/>
      <c r="CA241" s="735"/>
      <c r="CB241" s="735"/>
      <c r="CC241" s="735"/>
      <c r="CD241" s="735"/>
      <c r="CE241" s="735"/>
      <c r="CF241" s="735"/>
      <c r="CG241" s="735"/>
      <c r="CH241" s="735"/>
      <c r="CI241" s="735"/>
      <c r="CJ241" s="735"/>
      <c r="CK241" s="735"/>
      <c r="CL241" s="735"/>
      <c r="CM241" s="735"/>
      <c r="CN241" s="735"/>
      <c r="CO241" s="735"/>
      <c r="CP241" s="735"/>
      <c r="CQ241" s="735"/>
      <c r="CR241" s="735"/>
      <c r="CS241" s="735"/>
      <c r="CT241" s="736"/>
      <c r="CU241" s="737"/>
      <c r="CV241" s="738"/>
      <c r="CW241" s="738"/>
      <c r="CX241" s="738"/>
      <c r="CY241" s="738"/>
      <c r="CZ241" s="738"/>
      <c r="DA241" s="738"/>
      <c r="DB241" s="738"/>
      <c r="DC241" s="738"/>
      <c r="DD241" s="729">
        <f t="shared" si="18"/>
        <v>0</v>
      </c>
      <c r="DE241" s="730">
        <f t="shared" ref="DE241:DE274" si="22">D241-E241-DD241</f>
        <v>0</v>
      </c>
      <c r="DF241" s="731"/>
      <c r="DR241" s="504"/>
    </row>
    <row r="242" spans="1:122" ht="18" customHeight="1" x14ac:dyDescent="0.55000000000000004">
      <c r="A242" s="399" t="str">
        <f t="shared" si="20"/>
        <v>71</v>
      </c>
      <c r="B242" s="399">
        <v>710026</v>
      </c>
      <c r="C242" s="722" t="s">
        <v>1017</v>
      </c>
      <c r="D242" s="723">
        <v>33083000</v>
      </c>
      <c r="E242" s="723">
        <v>0</v>
      </c>
      <c r="F242" s="734"/>
      <c r="G242" s="734"/>
      <c r="H242" s="734"/>
      <c r="I242" s="734"/>
      <c r="J242" s="734"/>
      <c r="K242" s="735"/>
      <c r="L242" s="735"/>
      <c r="M242" s="735"/>
      <c r="N242" s="735"/>
      <c r="O242" s="735"/>
      <c r="P242" s="735"/>
      <c r="Q242" s="735"/>
      <c r="R242" s="735"/>
      <c r="S242" s="735"/>
      <c r="T242" s="735"/>
      <c r="U242" s="735"/>
      <c r="V242" s="735"/>
      <c r="W242" s="735"/>
      <c r="X242" s="735"/>
      <c r="Y242" s="735"/>
      <c r="Z242" s="735"/>
      <c r="AA242" s="735"/>
      <c r="AB242" s="735"/>
      <c r="AC242" s="735"/>
      <c r="AD242" s="735"/>
      <c r="AE242" s="735"/>
      <c r="AF242" s="735"/>
      <c r="AG242" s="735"/>
      <c r="AH242" s="735"/>
      <c r="AI242" s="735"/>
      <c r="AJ242" s="735"/>
      <c r="AK242" s="735"/>
      <c r="AL242" s="735"/>
      <c r="AM242" s="735"/>
      <c r="AN242" s="735"/>
      <c r="AO242" s="735"/>
      <c r="AP242" s="735"/>
      <c r="AQ242" s="735"/>
      <c r="AR242" s="735"/>
      <c r="AS242" s="735"/>
      <c r="AT242" s="735"/>
      <c r="AU242" s="735"/>
      <c r="AV242" s="735"/>
      <c r="AW242" s="735"/>
      <c r="AX242" s="735"/>
      <c r="AY242" s="735"/>
      <c r="AZ242" s="735"/>
      <c r="BA242" s="735"/>
      <c r="BB242" s="735"/>
      <c r="BC242" s="735"/>
      <c r="BD242" s="735"/>
      <c r="BE242" s="735"/>
      <c r="BF242" s="735"/>
      <c r="BG242" s="735"/>
      <c r="BH242" s="735"/>
      <c r="BI242" s="735"/>
      <c r="BJ242" s="735"/>
      <c r="BK242" s="735"/>
      <c r="BL242" s="735"/>
      <c r="BM242" s="735"/>
      <c r="BN242" s="735"/>
      <c r="BO242" s="735"/>
      <c r="BP242" s="735"/>
      <c r="BQ242" s="735"/>
      <c r="BR242" s="735"/>
      <c r="BS242" s="735"/>
      <c r="BT242" s="735"/>
      <c r="BU242" s="735"/>
      <c r="BV242" s="735"/>
      <c r="BW242" s="735"/>
      <c r="BX242" s="735"/>
      <c r="BY242" s="735"/>
      <c r="BZ242" s="735"/>
      <c r="CA242" s="735"/>
      <c r="CB242" s="735"/>
      <c r="CC242" s="735"/>
      <c r="CD242" s="735">
        <f>D242</f>
        <v>33083000</v>
      </c>
      <c r="CE242" s="735"/>
      <c r="CF242" s="735"/>
      <c r="CG242" s="735"/>
      <c r="CH242" s="735"/>
      <c r="CI242" s="735"/>
      <c r="CJ242" s="735"/>
      <c r="CK242" s="735"/>
      <c r="CL242" s="735"/>
      <c r="CM242" s="735"/>
      <c r="CN242" s="735"/>
      <c r="CO242" s="735"/>
      <c r="CP242" s="735"/>
      <c r="CQ242" s="735"/>
      <c r="CR242" s="735"/>
      <c r="CS242" s="735"/>
      <c r="CT242" s="736"/>
      <c r="CU242" s="737"/>
      <c r="CV242" s="738"/>
      <c r="CW242" s="738"/>
      <c r="CX242" s="738"/>
      <c r="CY242" s="738"/>
      <c r="CZ242" s="738"/>
      <c r="DA242" s="738"/>
      <c r="DB242" s="738"/>
      <c r="DC242" s="738"/>
      <c r="DD242" s="729">
        <f t="shared" si="18"/>
        <v>33083000</v>
      </c>
      <c r="DE242" s="730">
        <f t="shared" si="22"/>
        <v>0</v>
      </c>
      <c r="DF242" s="731"/>
      <c r="DR242" s="504"/>
    </row>
    <row r="243" spans="1:122" ht="18" customHeight="1" x14ac:dyDescent="0.55000000000000004">
      <c r="A243" s="399" t="str">
        <f t="shared" si="20"/>
        <v>71</v>
      </c>
      <c r="B243" s="399">
        <v>710027</v>
      </c>
      <c r="C243" s="722" t="s">
        <v>1018</v>
      </c>
      <c r="D243" s="723">
        <v>404869580</v>
      </c>
      <c r="E243" s="723">
        <v>0</v>
      </c>
      <c r="F243" s="734"/>
      <c r="G243" s="734"/>
      <c r="H243" s="734"/>
      <c r="I243" s="734"/>
      <c r="J243" s="734"/>
      <c r="K243" s="735"/>
      <c r="L243" s="735"/>
      <c r="M243" s="735"/>
      <c r="N243" s="735"/>
      <c r="O243" s="735"/>
      <c r="P243" s="735"/>
      <c r="Q243" s="735"/>
      <c r="R243" s="735"/>
      <c r="S243" s="735"/>
      <c r="T243" s="735"/>
      <c r="U243" s="735"/>
      <c r="V243" s="735"/>
      <c r="W243" s="735"/>
      <c r="X243" s="735"/>
      <c r="Y243" s="735"/>
      <c r="Z243" s="735"/>
      <c r="AA243" s="735"/>
      <c r="AB243" s="735"/>
      <c r="AC243" s="735"/>
      <c r="AD243" s="735"/>
      <c r="AE243" s="735"/>
      <c r="AF243" s="735"/>
      <c r="AG243" s="735"/>
      <c r="AH243" s="735"/>
      <c r="AI243" s="735"/>
      <c r="AJ243" s="735"/>
      <c r="AK243" s="735"/>
      <c r="AL243" s="735"/>
      <c r="AM243" s="735"/>
      <c r="AN243" s="735"/>
      <c r="AO243" s="735"/>
      <c r="AP243" s="735"/>
      <c r="AQ243" s="735"/>
      <c r="AR243" s="735"/>
      <c r="AS243" s="735"/>
      <c r="AT243" s="735"/>
      <c r="AU243" s="735"/>
      <c r="AV243" s="735"/>
      <c r="AW243" s="735"/>
      <c r="AX243" s="735"/>
      <c r="AY243" s="735"/>
      <c r="AZ243" s="735"/>
      <c r="BA243" s="735"/>
      <c r="BB243" s="735"/>
      <c r="BC243" s="735"/>
      <c r="BD243" s="735"/>
      <c r="BE243" s="735"/>
      <c r="BF243" s="735"/>
      <c r="BG243" s="735"/>
      <c r="BH243" s="735"/>
      <c r="BI243" s="735"/>
      <c r="BJ243" s="735"/>
      <c r="BK243" s="735"/>
      <c r="BL243" s="735"/>
      <c r="BM243" s="735"/>
      <c r="BN243" s="735"/>
      <c r="BO243" s="735"/>
      <c r="BP243" s="735"/>
      <c r="BQ243" s="735"/>
      <c r="BR243" s="735"/>
      <c r="BS243" s="735"/>
      <c r="BT243" s="735"/>
      <c r="BU243" s="735"/>
      <c r="BV243" s="735"/>
      <c r="BW243" s="735"/>
      <c r="BX243" s="735"/>
      <c r="BY243" s="735"/>
      <c r="BZ243" s="735"/>
      <c r="CA243" s="735"/>
      <c r="CB243" s="735"/>
      <c r="CC243" s="735"/>
      <c r="CD243" s="735"/>
      <c r="CE243" s="735"/>
      <c r="CF243" s="735"/>
      <c r="CG243" s="735"/>
      <c r="CH243" s="735"/>
      <c r="CI243" s="735"/>
      <c r="CJ243" s="735"/>
      <c r="CK243" s="735"/>
      <c r="CL243" s="735"/>
      <c r="CM243" s="746">
        <f>D243</f>
        <v>404869580</v>
      </c>
      <c r="CN243" s="735"/>
      <c r="CO243" s="735"/>
      <c r="CP243" s="735"/>
      <c r="CQ243" s="735"/>
      <c r="CR243" s="735"/>
      <c r="CS243" s="735"/>
      <c r="CT243" s="736"/>
      <c r="CU243" s="737"/>
      <c r="CV243" s="738"/>
      <c r="CW243" s="738"/>
      <c r="CX243" s="738"/>
      <c r="CY243" s="738"/>
      <c r="CZ243" s="738"/>
      <c r="DA243" s="738"/>
      <c r="DB243" s="738"/>
      <c r="DC243" s="738"/>
      <c r="DD243" s="729">
        <f t="shared" si="18"/>
        <v>404869580</v>
      </c>
      <c r="DE243" s="730">
        <f t="shared" si="22"/>
        <v>0</v>
      </c>
      <c r="DF243" s="731"/>
      <c r="DR243" s="504"/>
    </row>
    <row r="244" spans="1:122" ht="18" customHeight="1" x14ac:dyDescent="0.55000000000000004">
      <c r="A244" s="399" t="str">
        <f t="shared" si="20"/>
        <v>71</v>
      </c>
      <c r="B244" s="399">
        <v>710028</v>
      </c>
      <c r="C244" s="722" t="s">
        <v>1019</v>
      </c>
      <c r="D244" s="723">
        <v>301988750</v>
      </c>
      <c r="E244" s="723">
        <v>0</v>
      </c>
      <c r="F244" s="734"/>
      <c r="G244" s="734"/>
      <c r="H244" s="734"/>
      <c r="I244" s="734"/>
      <c r="J244" s="734"/>
      <c r="K244" s="735"/>
      <c r="L244" s="735"/>
      <c r="M244" s="735"/>
      <c r="N244" s="735"/>
      <c r="O244" s="735"/>
      <c r="P244" s="735"/>
      <c r="Q244" s="735"/>
      <c r="R244" s="735"/>
      <c r="S244" s="735"/>
      <c r="T244" s="735"/>
      <c r="U244" s="735"/>
      <c r="V244" s="735"/>
      <c r="W244" s="735"/>
      <c r="X244" s="735"/>
      <c r="Y244" s="735"/>
      <c r="Z244" s="735"/>
      <c r="AA244" s="735"/>
      <c r="AB244" s="735"/>
      <c r="AC244" s="735"/>
      <c r="AD244" s="735"/>
      <c r="AE244" s="735"/>
      <c r="AF244" s="735"/>
      <c r="AG244" s="735"/>
      <c r="AH244" s="735"/>
      <c r="AI244" s="735"/>
      <c r="AJ244" s="735"/>
      <c r="AK244" s="735"/>
      <c r="AL244" s="735"/>
      <c r="AM244" s="735"/>
      <c r="AN244" s="735"/>
      <c r="AO244" s="735"/>
      <c r="AP244" s="735"/>
      <c r="AQ244" s="735"/>
      <c r="AR244" s="735"/>
      <c r="AS244" s="735"/>
      <c r="AT244" s="735"/>
      <c r="AU244" s="735"/>
      <c r="AV244" s="735"/>
      <c r="AW244" s="735"/>
      <c r="AX244" s="735"/>
      <c r="AY244" s="735"/>
      <c r="AZ244" s="735"/>
      <c r="BA244" s="735"/>
      <c r="BB244" s="735"/>
      <c r="BC244" s="735"/>
      <c r="BD244" s="735"/>
      <c r="BE244" s="735"/>
      <c r="BF244" s="735"/>
      <c r="BG244" s="735"/>
      <c r="BH244" s="735"/>
      <c r="BI244" s="735"/>
      <c r="BJ244" s="735"/>
      <c r="BK244" s="735"/>
      <c r="BL244" s="735"/>
      <c r="BM244" s="735"/>
      <c r="BN244" s="735"/>
      <c r="BO244" s="735"/>
      <c r="BP244" s="735"/>
      <c r="BQ244" s="735"/>
      <c r="BR244" s="735"/>
      <c r="BS244" s="735"/>
      <c r="BT244" s="735"/>
      <c r="BU244" s="735"/>
      <c r="BV244" s="735"/>
      <c r="BW244" s="735"/>
      <c r="BX244" s="735"/>
      <c r="BY244" s="735"/>
      <c r="BZ244" s="735"/>
      <c r="CA244" s="735"/>
      <c r="CB244" s="735"/>
      <c r="CC244" s="735"/>
      <c r="CD244" s="735"/>
      <c r="CE244" s="735"/>
      <c r="CF244" s="735"/>
      <c r="CG244" s="735"/>
      <c r="CH244" s="735"/>
      <c r="CI244" s="735">
        <f>D244</f>
        <v>301988750</v>
      </c>
      <c r="CJ244" s="735"/>
      <c r="CK244" s="735"/>
      <c r="CL244" s="735"/>
      <c r="CM244" s="746"/>
      <c r="CN244" s="735"/>
      <c r="CO244" s="735"/>
      <c r="CP244" s="735"/>
      <c r="CQ244" s="735"/>
      <c r="CR244" s="735"/>
      <c r="CS244" s="735"/>
      <c r="CT244" s="736"/>
      <c r="CU244" s="737"/>
      <c r="CV244" s="738"/>
      <c r="CW244" s="738"/>
      <c r="CX244" s="738"/>
      <c r="CY244" s="738"/>
      <c r="CZ244" s="738"/>
      <c r="DA244" s="738"/>
      <c r="DB244" s="738"/>
      <c r="DC244" s="738"/>
      <c r="DD244" s="729">
        <f t="shared" si="18"/>
        <v>301988750</v>
      </c>
      <c r="DE244" s="730">
        <f t="shared" si="22"/>
        <v>0</v>
      </c>
      <c r="DF244" s="731"/>
      <c r="DR244" s="504"/>
    </row>
    <row r="245" spans="1:122" ht="18" customHeight="1" x14ac:dyDescent="0.55000000000000004">
      <c r="A245" s="399" t="str">
        <f t="shared" si="20"/>
        <v>71</v>
      </c>
      <c r="B245" s="399">
        <v>710029</v>
      </c>
      <c r="C245" s="722" t="s">
        <v>1020</v>
      </c>
      <c r="D245" s="723">
        <v>105902000</v>
      </c>
      <c r="E245" s="723">
        <v>0</v>
      </c>
      <c r="F245" s="734"/>
      <c r="G245" s="734"/>
      <c r="H245" s="734"/>
      <c r="I245" s="734"/>
      <c r="J245" s="734"/>
      <c r="K245" s="735"/>
      <c r="L245" s="735"/>
      <c r="M245" s="735"/>
      <c r="N245" s="735"/>
      <c r="O245" s="735"/>
      <c r="P245" s="735"/>
      <c r="Q245" s="735"/>
      <c r="R245" s="735"/>
      <c r="S245" s="735"/>
      <c r="T245" s="735"/>
      <c r="U245" s="735"/>
      <c r="V245" s="735"/>
      <c r="W245" s="735"/>
      <c r="X245" s="735"/>
      <c r="Y245" s="735"/>
      <c r="Z245" s="735"/>
      <c r="AA245" s="735"/>
      <c r="AB245" s="735"/>
      <c r="AC245" s="735"/>
      <c r="AD245" s="735"/>
      <c r="AE245" s="735"/>
      <c r="AF245" s="735"/>
      <c r="AG245" s="735"/>
      <c r="AH245" s="735"/>
      <c r="AI245" s="735"/>
      <c r="AJ245" s="735"/>
      <c r="AK245" s="735"/>
      <c r="AL245" s="735"/>
      <c r="AM245" s="735"/>
      <c r="AN245" s="735"/>
      <c r="AO245" s="735"/>
      <c r="AP245" s="735"/>
      <c r="AQ245" s="735"/>
      <c r="AR245" s="735"/>
      <c r="AS245" s="735"/>
      <c r="AT245" s="735"/>
      <c r="AU245" s="735"/>
      <c r="AV245" s="735"/>
      <c r="AW245" s="735"/>
      <c r="AX245" s="735"/>
      <c r="AY245" s="735"/>
      <c r="AZ245" s="735"/>
      <c r="BA245" s="735"/>
      <c r="BB245" s="735"/>
      <c r="BC245" s="735"/>
      <c r="BD245" s="735"/>
      <c r="BE245" s="735"/>
      <c r="BF245" s="735"/>
      <c r="BG245" s="735"/>
      <c r="BH245" s="735"/>
      <c r="BI245" s="735"/>
      <c r="BJ245" s="735"/>
      <c r="BK245" s="735"/>
      <c r="BL245" s="735"/>
      <c r="BM245" s="735"/>
      <c r="BN245" s="735"/>
      <c r="BO245" s="735"/>
      <c r="BP245" s="735"/>
      <c r="BQ245" s="735"/>
      <c r="BR245" s="735"/>
      <c r="BS245" s="735"/>
      <c r="BT245" s="735"/>
      <c r="BU245" s="735"/>
      <c r="BV245" s="735"/>
      <c r="BW245" s="735"/>
      <c r="BX245" s="735"/>
      <c r="BY245" s="735"/>
      <c r="BZ245" s="735"/>
      <c r="CA245" s="735"/>
      <c r="CB245" s="735"/>
      <c r="CC245" s="735"/>
      <c r="CD245" s="735"/>
      <c r="CE245" s="735"/>
      <c r="CF245" s="735"/>
      <c r="CG245" s="735"/>
      <c r="CH245" s="735"/>
      <c r="CI245" s="735"/>
      <c r="CJ245" s="735"/>
      <c r="CK245" s="735"/>
      <c r="CL245" s="735"/>
      <c r="CM245" s="735">
        <f>D245</f>
        <v>105902000</v>
      </c>
      <c r="CN245" s="735"/>
      <c r="CO245" s="735"/>
      <c r="CP245" s="735"/>
      <c r="CQ245" s="735"/>
      <c r="CR245" s="735"/>
      <c r="CS245" s="735"/>
      <c r="CT245" s="736"/>
      <c r="CU245" s="737"/>
      <c r="CV245" s="738"/>
      <c r="CW245" s="738"/>
      <c r="CX245" s="738"/>
      <c r="CY245" s="738"/>
      <c r="CZ245" s="738"/>
      <c r="DA245" s="738"/>
      <c r="DB245" s="738"/>
      <c r="DC245" s="738"/>
      <c r="DD245" s="729">
        <f t="shared" si="18"/>
        <v>105902000</v>
      </c>
      <c r="DE245" s="730">
        <f t="shared" si="22"/>
        <v>0</v>
      </c>
      <c r="DF245" s="731"/>
      <c r="DR245" s="504"/>
    </row>
    <row r="246" spans="1:122" ht="18" customHeight="1" x14ac:dyDescent="0.55000000000000004">
      <c r="A246" s="399" t="str">
        <f t="shared" si="20"/>
        <v>71</v>
      </c>
      <c r="B246" s="399">
        <v>710030</v>
      </c>
      <c r="C246" s="722" t="s">
        <v>1021</v>
      </c>
      <c r="D246" s="723">
        <v>1498490152</v>
      </c>
      <c r="E246" s="723">
        <v>0</v>
      </c>
      <c r="F246" s="734"/>
      <c r="G246" s="734"/>
      <c r="H246" s="734"/>
      <c r="I246" s="734"/>
      <c r="J246" s="734"/>
      <c r="K246" s="735"/>
      <c r="L246" s="735"/>
      <c r="M246" s="735"/>
      <c r="N246" s="735"/>
      <c r="O246" s="735"/>
      <c r="P246" s="735"/>
      <c r="Q246" s="735"/>
      <c r="R246" s="735"/>
      <c r="S246" s="735"/>
      <c r="T246" s="735"/>
      <c r="U246" s="735"/>
      <c r="V246" s="735"/>
      <c r="W246" s="735"/>
      <c r="X246" s="735"/>
      <c r="Y246" s="735"/>
      <c r="Z246" s="735"/>
      <c r="AA246" s="735"/>
      <c r="AB246" s="735"/>
      <c r="AC246" s="735"/>
      <c r="AD246" s="735"/>
      <c r="AE246" s="735"/>
      <c r="AF246" s="735"/>
      <c r="AG246" s="735"/>
      <c r="AH246" s="735"/>
      <c r="AI246" s="735"/>
      <c r="AJ246" s="735"/>
      <c r="AK246" s="735"/>
      <c r="AL246" s="735"/>
      <c r="AM246" s="735"/>
      <c r="AN246" s="735"/>
      <c r="AO246" s="735"/>
      <c r="AP246" s="735"/>
      <c r="AQ246" s="735"/>
      <c r="AR246" s="735"/>
      <c r="AS246" s="735"/>
      <c r="AT246" s="735"/>
      <c r="AU246" s="735"/>
      <c r="AV246" s="735"/>
      <c r="AW246" s="735"/>
      <c r="AX246" s="735"/>
      <c r="AY246" s="735"/>
      <c r="AZ246" s="735"/>
      <c r="BA246" s="735"/>
      <c r="BB246" s="735"/>
      <c r="BC246" s="735"/>
      <c r="BD246" s="735"/>
      <c r="BE246" s="735"/>
      <c r="BF246" s="735"/>
      <c r="BG246" s="735"/>
      <c r="BH246" s="735"/>
      <c r="BI246" s="735"/>
      <c r="BJ246" s="735"/>
      <c r="BK246" s="735"/>
      <c r="BL246" s="735"/>
      <c r="BM246" s="735"/>
      <c r="BN246" s="735"/>
      <c r="BO246" s="735"/>
      <c r="BP246" s="735"/>
      <c r="BQ246" s="735"/>
      <c r="BR246" s="735"/>
      <c r="BS246" s="735"/>
      <c r="BT246" s="735"/>
      <c r="BU246" s="735"/>
      <c r="BV246" s="735"/>
      <c r="BW246" s="735"/>
      <c r="BX246" s="735"/>
      <c r="BY246" s="735"/>
      <c r="BZ246" s="735"/>
      <c r="CA246" s="735">
        <f>D246</f>
        <v>1498490152</v>
      </c>
      <c r="CB246" s="735"/>
      <c r="CC246" s="735"/>
      <c r="CD246" s="735"/>
      <c r="CE246" s="735"/>
      <c r="CF246" s="735"/>
      <c r="CG246" s="735"/>
      <c r="CH246" s="735"/>
      <c r="CI246" s="735"/>
      <c r="CJ246" s="735"/>
      <c r="CK246" s="735"/>
      <c r="CL246" s="735"/>
      <c r="CM246" s="735"/>
      <c r="CN246" s="735"/>
      <c r="CO246" s="735"/>
      <c r="CP246" s="735"/>
      <c r="CQ246" s="735"/>
      <c r="CR246" s="735"/>
      <c r="CS246" s="735"/>
      <c r="CT246" s="736"/>
      <c r="CU246" s="737"/>
      <c r="CV246" s="738"/>
      <c r="CW246" s="738"/>
      <c r="CX246" s="738"/>
      <c r="CY246" s="738"/>
      <c r="CZ246" s="738"/>
      <c r="DA246" s="738"/>
      <c r="DB246" s="738"/>
      <c r="DC246" s="738"/>
      <c r="DD246" s="729">
        <f t="shared" si="18"/>
        <v>1498490152</v>
      </c>
      <c r="DE246" s="730">
        <f t="shared" si="22"/>
        <v>0</v>
      </c>
      <c r="DF246" s="731"/>
      <c r="DR246" s="504"/>
    </row>
    <row r="247" spans="1:122" ht="18" customHeight="1" x14ac:dyDescent="0.55000000000000004">
      <c r="A247" s="399" t="str">
        <f t="shared" si="20"/>
        <v>71</v>
      </c>
      <c r="B247" s="399">
        <v>710031</v>
      </c>
      <c r="C247" s="722" t="s">
        <v>1022</v>
      </c>
      <c r="D247" s="740">
        <v>0</v>
      </c>
      <c r="E247" s="740">
        <v>0</v>
      </c>
      <c r="F247" s="734"/>
      <c r="G247" s="734"/>
      <c r="H247" s="734"/>
      <c r="I247" s="734"/>
      <c r="J247" s="734"/>
      <c r="K247" s="735"/>
      <c r="L247" s="735"/>
      <c r="M247" s="735"/>
      <c r="N247" s="735"/>
      <c r="O247" s="735"/>
      <c r="P247" s="735"/>
      <c r="Q247" s="735"/>
      <c r="R247" s="735"/>
      <c r="S247" s="735"/>
      <c r="T247" s="735"/>
      <c r="U247" s="735"/>
      <c r="V247" s="735"/>
      <c r="W247" s="735"/>
      <c r="X247" s="735"/>
      <c r="Y247" s="735"/>
      <c r="Z247" s="735"/>
      <c r="AA247" s="735"/>
      <c r="AB247" s="735"/>
      <c r="AC247" s="735"/>
      <c r="AD247" s="735"/>
      <c r="AE247" s="735"/>
      <c r="AF247" s="735"/>
      <c r="AG247" s="735"/>
      <c r="AH247" s="735"/>
      <c r="AI247" s="735"/>
      <c r="AJ247" s="735"/>
      <c r="AK247" s="735"/>
      <c r="AL247" s="735"/>
      <c r="AM247" s="735"/>
      <c r="AN247" s="735"/>
      <c r="AO247" s="735"/>
      <c r="AP247" s="735"/>
      <c r="AQ247" s="735"/>
      <c r="AR247" s="735"/>
      <c r="AS247" s="735"/>
      <c r="AT247" s="735"/>
      <c r="AU247" s="735"/>
      <c r="AV247" s="735"/>
      <c r="AW247" s="735"/>
      <c r="AX247" s="735"/>
      <c r="AY247" s="735"/>
      <c r="AZ247" s="735"/>
      <c r="BA247" s="735"/>
      <c r="BB247" s="735"/>
      <c r="BC247" s="735"/>
      <c r="BD247" s="735"/>
      <c r="BE247" s="735"/>
      <c r="BF247" s="735"/>
      <c r="BG247" s="735"/>
      <c r="BH247" s="735"/>
      <c r="BI247" s="735"/>
      <c r="BJ247" s="735"/>
      <c r="BK247" s="735"/>
      <c r="BL247" s="735"/>
      <c r="BM247" s="735"/>
      <c r="BN247" s="735"/>
      <c r="BO247" s="735"/>
      <c r="BP247" s="735"/>
      <c r="BQ247" s="735"/>
      <c r="BR247" s="735"/>
      <c r="BS247" s="735"/>
      <c r="BT247" s="735"/>
      <c r="BU247" s="735"/>
      <c r="BV247" s="735"/>
      <c r="BW247" s="735"/>
      <c r="BX247" s="735"/>
      <c r="BY247" s="735"/>
      <c r="BZ247" s="735"/>
      <c r="CA247" s="735"/>
      <c r="CB247" s="735"/>
      <c r="CC247" s="735"/>
      <c r="CD247" s="735"/>
      <c r="CE247" s="735"/>
      <c r="CF247" s="735"/>
      <c r="CG247" s="735"/>
      <c r="CH247" s="735"/>
      <c r="CI247" s="735"/>
      <c r="CJ247" s="735"/>
      <c r="CK247" s="735"/>
      <c r="CL247" s="735">
        <f>D247</f>
        <v>0</v>
      </c>
      <c r="CM247" s="735"/>
      <c r="CN247" s="735"/>
      <c r="CO247" s="735"/>
      <c r="CP247" s="735"/>
      <c r="CQ247" s="735"/>
      <c r="CR247" s="735"/>
      <c r="CS247" s="735"/>
      <c r="CT247" s="736"/>
      <c r="CU247" s="737"/>
      <c r="CV247" s="738"/>
      <c r="CW247" s="738"/>
      <c r="CX247" s="738"/>
      <c r="CY247" s="738"/>
      <c r="CZ247" s="738"/>
      <c r="DA247" s="738"/>
      <c r="DB247" s="738"/>
      <c r="DC247" s="738"/>
      <c r="DD247" s="729">
        <f t="shared" si="18"/>
        <v>0</v>
      </c>
      <c r="DE247" s="730">
        <f t="shared" si="22"/>
        <v>0</v>
      </c>
      <c r="DF247" s="731"/>
      <c r="DR247" s="504"/>
    </row>
    <row r="248" spans="1:122" ht="18" customHeight="1" x14ac:dyDescent="0.55000000000000004">
      <c r="A248" s="399" t="str">
        <f t="shared" si="20"/>
        <v>71</v>
      </c>
      <c r="B248" s="399">
        <v>710032</v>
      </c>
      <c r="C248" s="722" t="s">
        <v>1023</v>
      </c>
      <c r="D248" s="723">
        <v>4214069120</v>
      </c>
      <c r="E248" s="723">
        <v>0</v>
      </c>
      <c r="F248" s="734"/>
      <c r="G248" s="734"/>
      <c r="H248" s="734"/>
      <c r="I248" s="734"/>
      <c r="J248" s="734"/>
      <c r="K248" s="735"/>
      <c r="L248" s="735"/>
      <c r="M248" s="735"/>
      <c r="N248" s="735"/>
      <c r="O248" s="735"/>
      <c r="P248" s="735"/>
      <c r="Q248" s="735"/>
      <c r="R248" s="735"/>
      <c r="S248" s="735"/>
      <c r="T248" s="735"/>
      <c r="U248" s="735"/>
      <c r="V248" s="735"/>
      <c r="W248" s="735"/>
      <c r="X248" s="735"/>
      <c r="Y248" s="735"/>
      <c r="Z248" s="735"/>
      <c r="AA248" s="735"/>
      <c r="AB248" s="735"/>
      <c r="AC248" s="735"/>
      <c r="AD248" s="735"/>
      <c r="AE248" s="735"/>
      <c r="AF248" s="735"/>
      <c r="AG248" s="735"/>
      <c r="AH248" s="735"/>
      <c r="AI248" s="735"/>
      <c r="AJ248" s="735"/>
      <c r="AK248" s="735"/>
      <c r="AL248" s="735"/>
      <c r="AM248" s="735"/>
      <c r="AN248" s="735"/>
      <c r="AO248" s="735"/>
      <c r="AP248" s="735"/>
      <c r="AQ248" s="735"/>
      <c r="AR248" s="735"/>
      <c r="AS248" s="735"/>
      <c r="AT248" s="735"/>
      <c r="AU248" s="735"/>
      <c r="AV248" s="735"/>
      <c r="AW248" s="735"/>
      <c r="AX248" s="735"/>
      <c r="AY248" s="735"/>
      <c r="AZ248" s="735"/>
      <c r="BA248" s="735"/>
      <c r="BB248" s="735"/>
      <c r="BC248" s="735"/>
      <c r="BD248" s="735"/>
      <c r="BE248" s="735"/>
      <c r="BF248" s="735"/>
      <c r="BG248" s="735"/>
      <c r="BH248" s="735"/>
      <c r="BI248" s="735"/>
      <c r="BJ248" s="735"/>
      <c r="BK248" s="735"/>
      <c r="BL248" s="735"/>
      <c r="BM248" s="735"/>
      <c r="BN248" s="735"/>
      <c r="BO248" s="735"/>
      <c r="BP248" s="735"/>
      <c r="BQ248" s="735"/>
      <c r="BR248" s="735"/>
      <c r="BS248" s="735"/>
      <c r="BT248" s="735"/>
      <c r="BU248" s="735"/>
      <c r="BV248" s="735"/>
      <c r="BW248" s="735"/>
      <c r="BX248" s="735"/>
      <c r="BY248" s="735">
        <f>D248</f>
        <v>4214069120</v>
      </c>
      <c r="BZ248" s="735"/>
      <c r="CA248" s="735"/>
      <c r="CB248" s="735"/>
      <c r="CC248" s="735"/>
      <c r="CD248" s="735"/>
      <c r="CE248" s="735"/>
      <c r="CF248" s="735"/>
      <c r="CG248" s="735"/>
      <c r="CH248" s="735"/>
      <c r="CI248" s="735"/>
      <c r="CJ248" s="735"/>
      <c r="CK248" s="735"/>
      <c r="CL248" s="735"/>
      <c r="CM248" s="735"/>
      <c r="CN248" s="735"/>
      <c r="CO248" s="735"/>
      <c r="CP248" s="735"/>
      <c r="CQ248" s="735"/>
      <c r="CR248" s="735"/>
      <c r="CS248" s="735"/>
      <c r="CT248" s="736"/>
      <c r="CU248" s="737"/>
      <c r="CV248" s="738"/>
      <c r="CW248" s="738"/>
      <c r="CX248" s="738"/>
      <c r="CY248" s="738"/>
      <c r="CZ248" s="738"/>
      <c r="DA248" s="738"/>
      <c r="DB248" s="738"/>
      <c r="DC248" s="738"/>
      <c r="DD248" s="729">
        <f t="shared" si="18"/>
        <v>4214069120</v>
      </c>
      <c r="DE248" s="730">
        <f t="shared" si="22"/>
        <v>0</v>
      </c>
      <c r="DF248" s="731"/>
      <c r="DR248" s="504"/>
    </row>
    <row r="249" spans="1:122" ht="18" customHeight="1" x14ac:dyDescent="0.55000000000000004">
      <c r="A249" s="399" t="str">
        <f t="shared" si="20"/>
        <v>71</v>
      </c>
      <c r="B249" s="399">
        <v>710033</v>
      </c>
      <c r="C249" s="722" t="s">
        <v>1024</v>
      </c>
      <c r="D249" s="723">
        <v>245310000</v>
      </c>
      <c r="E249" s="723">
        <v>0</v>
      </c>
      <c r="F249" s="734"/>
      <c r="G249" s="734"/>
      <c r="H249" s="734"/>
      <c r="I249" s="734"/>
      <c r="J249" s="734"/>
      <c r="K249" s="735"/>
      <c r="L249" s="735"/>
      <c r="M249" s="735"/>
      <c r="N249" s="735"/>
      <c r="O249" s="735"/>
      <c r="P249" s="735"/>
      <c r="Q249" s="735"/>
      <c r="R249" s="735"/>
      <c r="S249" s="735"/>
      <c r="T249" s="735"/>
      <c r="U249" s="735"/>
      <c r="V249" s="735"/>
      <c r="W249" s="735"/>
      <c r="X249" s="735"/>
      <c r="Y249" s="735"/>
      <c r="Z249" s="735"/>
      <c r="AA249" s="735"/>
      <c r="AB249" s="735"/>
      <c r="AC249" s="735"/>
      <c r="AD249" s="735"/>
      <c r="AE249" s="735"/>
      <c r="AF249" s="735"/>
      <c r="AG249" s="735"/>
      <c r="AH249" s="735"/>
      <c r="AI249" s="735"/>
      <c r="AJ249" s="735"/>
      <c r="AK249" s="735"/>
      <c r="AL249" s="735"/>
      <c r="AM249" s="735"/>
      <c r="AN249" s="735"/>
      <c r="AO249" s="735"/>
      <c r="AP249" s="735"/>
      <c r="AQ249" s="735"/>
      <c r="AR249" s="735"/>
      <c r="AS249" s="735"/>
      <c r="AT249" s="735"/>
      <c r="AU249" s="735"/>
      <c r="AV249" s="735"/>
      <c r="AW249" s="735"/>
      <c r="AX249" s="735"/>
      <c r="AY249" s="735"/>
      <c r="AZ249" s="735"/>
      <c r="BA249" s="735"/>
      <c r="BB249" s="735"/>
      <c r="BC249" s="735"/>
      <c r="BD249" s="735"/>
      <c r="BE249" s="735"/>
      <c r="BF249" s="735"/>
      <c r="BG249" s="735"/>
      <c r="BH249" s="735"/>
      <c r="BI249" s="735"/>
      <c r="BJ249" s="735"/>
      <c r="BK249" s="735"/>
      <c r="BL249" s="735"/>
      <c r="BM249" s="735"/>
      <c r="BN249" s="735"/>
      <c r="BO249" s="735"/>
      <c r="BP249" s="735"/>
      <c r="BQ249" s="735"/>
      <c r="BR249" s="735"/>
      <c r="BS249" s="735"/>
      <c r="BT249" s="735"/>
      <c r="BU249" s="735"/>
      <c r="BV249" s="735"/>
      <c r="BW249" s="735"/>
      <c r="BX249" s="735"/>
      <c r="BY249" s="735"/>
      <c r="BZ249" s="735"/>
      <c r="CA249" s="735"/>
      <c r="CB249" s="735"/>
      <c r="CC249" s="735"/>
      <c r="CD249" s="735"/>
      <c r="CE249" s="735"/>
      <c r="CF249" s="735"/>
      <c r="CG249" s="735"/>
      <c r="CH249" s="735"/>
      <c r="CI249" s="735"/>
      <c r="CJ249" s="735"/>
      <c r="CK249" s="735"/>
      <c r="CL249" s="735"/>
      <c r="CM249" s="735">
        <f>D249</f>
        <v>245310000</v>
      </c>
      <c r="CN249" s="735"/>
      <c r="CO249" s="735"/>
      <c r="CP249" s="735"/>
      <c r="CQ249" s="735"/>
      <c r="CR249" s="735"/>
      <c r="CS249" s="735"/>
      <c r="CT249" s="736"/>
      <c r="CU249" s="737"/>
      <c r="CV249" s="738"/>
      <c r="CW249" s="738"/>
      <c r="CX249" s="738"/>
      <c r="CY249" s="738"/>
      <c r="CZ249" s="738"/>
      <c r="DA249" s="738"/>
      <c r="DB249" s="738"/>
      <c r="DC249" s="738"/>
      <c r="DD249" s="729">
        <f t="shared" si="18"/>
        <v>245310000</v>
      </c>
      <c r="DE249" s="730">
        <f t="shared" si="22"/>
        <v>0</v>
      </c>
      <c r="DF249" s="731"/>
      <c r="DR249" s="504"/>
    </row>
    <row r="250" spans="1:122" ht="18" customHeight="1" x14ac:dyDescent="0.55000000000000004">
      <c r="A250" s="399" t="str">
        <f t="shared" si="20"/>
        <v>71</v>
      </c>
      <c r="B250" s="399">
        <v>710034</v>
      </c>
      <c r="C250" s="722" t="s">
        <v>1197</v>
      </c>
      <c r="D250" s="723">
        <v>63189611</v>
      </c>
      <c r="E250" s="723">
        <v>0</v>
      </c>
      <c r="F250" s="734"/>
      <c r="G250" s="734"/>
      <c r="H250" s="734"/>
      <c r="I250" s="734"/>
      <c r="J250" s="734"/>
      <c r="K250" s="735"/>
      <c r="L250" s="735"/>
      <c r="M250" s="735"/>
      <c r="N250" s="735"/>
      <c r="O250" s="735"/>
      <c r="P250" s="735"/>
      <c r="Q250" s="735"/>
      <c r="R250" s="735"/>
      <c r="S250" s="735"/>
      <c r="T250" s="735"/>
      <c r="U250" s="735"/>
      <c r="V250" s="735"/>
      <c r="W250" s="735"/>
      <c r="X250" s="735"/>
      <c r="Y250" s="735"/>
      <c r="Z250" s="735"/>
      <c r="AA250" s="735"/>
      <c r="AB250" s="735"/>
      <c r="AC250" s="735"/>
      <c r="AD250" s="735"/>
      <c r="AE250" s="735"/>
      <c r="AF250" s="735"/>
      <c r="AG250" s="735"/>
      <c r="AH250" s="735"/>
      <c r="AI250" s="735"/>
      <c r="AJ250" s="735"/>
      <c r="AK250" s="735"/>
      <c r="AL250" s="735"/>
      <c r="AM250" s="735"/>
      <c r="AN250" s="735"/>
      <c r="AO250" s="735"/>
      <c r="AP250" s="735"/>
      <c r="AQ250" s="735"/>
      <c r="AR250" s="735"/>
      <c r="AS250" s="735"/>
      <c r="AT250" s="735"/>
      <c r="AU250" s="735"/>
      <c r="AV250" s="735"/>
      <c r="AW250" s="735"/>
      <c r="AX250" s="735"/>
      <c r="AY250" s="735"/>
      <c r="AZ250" s="735"/>
      <c r="BA250" s="735"/>
      <c r="BB250" s="735"/>
      <c r="BC250" s="735"/>
      <c r="BD250" s="735"/>
      <c r="BE250" s="735"/>
      <c r="BF250" s="735"/>
      <c r="BG250" s="735"/>
      <c r="BH250" s="735"/>
      <c r="BI250" s="735"/>
      <c r="BJ250" s="735"/>
      <c r="BK250" s="735"/>
      <c r="BL250" s="735"/>
      <c r="BM250" s="735"/>
      <c r="BN250" s="735"/>
      <c r="BO250" s="735"/>
      <c r="BP250" s="735"/>
      <c r="BQ250" s="735"/>
      <c r="BR250" s="735"/>
      <c r="BS250" s="735"/>
      <c r="BT250" s="735"/>
      <c r="BU250" s="735"/>
      <c r="BV250" s="735"/>
      <c r="BW250" s="735"/>
      <c r="BX250" s="735"/>
      <c r="BY250" s="735"/>
      <c r="BZ250" s="735"/>
      <c r="CA250" s="735"/>
      <c r="CB250" s="735"/>
      <c r="CC250" s="735"/>
      <c r="CD250" s="735"/>
      <c r="CE250" s="735"/>
      <c r="CF250" s="735"/>
      <c r="CG250" s="735">
        <f>D250</f>
        <v>63189611</v>
      </c>
      <c r="CH250" s="735"/>
      <c r="CI250" s="735"/>
      <c r="CJ250" s="735"/>
      <c r="CK250" s="735"/>
      <c r="CL250" s="735"/>
      <c r="CM250" s="735"/>
      <c r="CN250" s="735"/>
      <c r="CO250" s="735"/>
      <c r="CP250" s="735"/>
      <c r="CQ250" s="735"/>
      <c r="CR250" s="735"/>
      <c r="CS250" s="735"/>
      <c r="CT250" s="736"/>
      <c r="CU250" s="737"/>
      <c r="CV250" s="738"/>
      <c r="CW250" s="738"/>
      <c r="CX250" s="738"/>
      <c r="CY250" s="738"/>
      <c r="CZ250" s="738"/>
      <c r="DA250" s="738"/>
      <c r="DB250" s="738"/>
      <c r="DC250" s="738"/>
      <c r="DD250" s="729">
        <f t="shared" si="18"/>
        <v>63189611</v>
      </c>
      <c r="DE250" s="730">
        <f t="shared" si="22"/>
        <v>0</v>
      </c>
      <c r="DF250" s="731"/>
      <c r="DR250" s="504"/>
    </row>
    <row r="251" spans="1:122" ht="18" customHeight="1" x14ac:dyDescent="0.55000000000000004">
      <c r="A251" s="399" t="str">
        <f t="shared" si="20"/>
        <v>71</v>
      </c>
      <c r="B251" s="399">
        <v>710035</v>
      </c>
      <c r="C251" s="722" t="s">
        <v>1198</v>
      </c>
      <c r="D251" s="723">
        <v>20479431</v>
      </c>
      <c r="E251" s="723">
        <v>0</v>
      </c>
      <c r="F251" s="734"/>
      <c r="G251" s="734"/>
      <c r="H251" s="734"/>
      <c r="I251" s="734"/>
      <c r="J251" s="734"/>
      <c r="K251" s="735"/>
      <c r="L251" s="735"/>
      <c r="M251" s="735"/>
      <c r="N251" s="735"/>
      <c r="O251" s="735"/>
      <c r="P251" s="735"/>
      <c r="Q251" s="735"/>
      <c r="R251" s="735"/>
      <c r="S251" s="735"/>
      <c r="T251" s="735"/>
      <c r="U251" s="735"/>
      <c r="V251" s="735"/>
      <c r="W251" s="735"/>
      <c r="X251" s="735"/>
      <c r="Y251" s="735"/>
      <c r="Z251" s="735"/>
      <c r="AA251" s="735"/>
      <c r="AB251" s="735"/>
      <c r="AC251" s="735"/>
      <c r="AD251" s="735"/>
      <c r="AE251" s="735"/>
      <c r="AF251" s="735"/>
      <c r="AG251" s="735"/>
      <c r="AH251" s="735"/>
      <c r="AI251" s="735"/>
      <c r="AJ251" s="735"/>
      <c r="AK251" s="735"/>
      <c r="AL251" s="735"/>
      <c r="AM251" s="735"/>
      <c r="AN251" s="735"/>
      <c r="AO251" s="735"/>
      <c r="AP251" s="735"/>
      <c r="AQ251" s="735"/>
      <c r="AR251" s="735"/>
      <c r="AS251" s="735"/>
      <c r="AT251" s="735"/>
      <c r="AU251" s="735"/>
      <c r="AV251" s="735"/>
      <c r="AW251" s="735"/>
      <c r="AX251" s="735"/>
      <c r="AY251" s="735"/>
      <c r="AZ251" s="735"/>
      <c r="BA251" s="735"/>
      <c r="BB251" s="735"/>
      <c r="BC251" s="735"/>
      <c r="BD251" s="735"/>
      <c r="BE251" s="735"/>
      <c r="BF251" s="735"/>
      <c r="BG251" s="735"/>
      <c r="BH251" s="735"/>
      <c r="BI251" s="735"/>
      <c r="BJ251" s="735"/>
      <c r="BK251" s="735"/>
      <c r="BL251" s="735"/>
      <c r="BM251" s="735"/>
      <c r="BN251" s="735"/>
      <c r="BO251" s="735"/>
      <c r="BP251" s="735"/>
      <c r="BQ251" s="735"/>
      <c r="BR251" s="735"/>
      <c r="BS251" s="735"/>
      <c r="BT251" s="735"/>
      <c r="BU251" s="735"/>
      <c r="BV251" s="735"/>
      <c r="BW251" s="735"/>
      <c r="BX251" s="735"/>
      <c r="BY251" s="735"/>
      <c r="BZ251" s="735"/>
      <c r="CA251" s="735"/>
      <c r="CB251" s="735"/>
      <c r="CC251" s="735"/>
      <c r="CD251" s="735"/>
      <c r="CE251" s="735"/>
      <c r="CF251" s="735"/>
      <c r="CG251" s="735">
        <f>D251</f>
        <v>20479431</v>
      </c>
      <c r="CH251" s="735"/>
      <c r="CI251" s="735"/>
      <c r="CJ251" s="735"/>
      <c r="CK251" s="735"/>
      <c r="CL251" s="735"/>
      <c r="CM251" s="735"/>
      <c r="CN251" s="735"/>
      <c r="CO251" s="735"/>
      <c r="CP251" s="735"/>
      <c r="CQ251" s="735"/>
      <c r="CR251" s="735"/>
      <c r="CS251" s="735"/>
      <c r="CT251" s="736"/>
      <c r="CU251" s="737"/>
      <c r="CV251" s="738"/>
      <c r="CW251" s="738"/>
      <c r="CX251" s="738"/>
      <c r="CY251" s="738"/>
      <c r="CZ251" s="738"/>
      <c r="DA251" s="738"/>
      <c r="DB251" s="738"/>
      <c r="DC251" s="738"/>
      <c r="DD251" s="729">
        <f t="shared" si="18"/>
        <v>20479431</v>
      </c>
      <c r="DE251" s="730">
        <f t="shared" si="22"/>
        <v>0</v>
      </c>
      <c r="DF251" s="731"/>
      <c r="DR251" s="504"/>
    </row>
    <row r="252" spans="1:122" ht="18" customHeight="1" x14ac:dyDescent="0.55000000000000004">
      <c r="A252" s="399" t="str">
        <f t="shared" si="20"/>
        <v>71</v>
      </c>
      <c r="B252" s="399">
        <v>710036</v>
      </c>
      <c r="C252" s="722" t="s">
        <v>1199</v>
      </c>
      <c r="D252" s="723">
        <v>73633905</v>
      </c>
      <c r="E252" s="723">
        <v>0</v>
      </c>
      <c r="F252" s="734"/>
      <c r="G252" s="734"/>
      <c r="H252" s="734"/>
      <c r="I252" s="734"/>
      <c r="J252" s="734"/>
      <c r="K252" s="735"/>
      <c r="L252" s="735"/>
      <c r="M252" s="735"/>
      <c r="N252" s="735"/>
      <c r="O252" s="735"/>
      <c r="P252" s="735"/>
      <c r="Q252" s="735"/>
      <c r="R252" s="735"/>
      <c r="S252" s="735"/>
      <c r="T252" s="735"/>
      <c r="U252" s="735"/>
      <c r="V252" s="735"/>
      <c r="W252" s="735"/>
      <c r="X252" s="735"/>
      <c r="Y252" s="735"/>
      <c r="Z252" s="735"/>
      <c r="AA252" s="735"/>
      <c r="AB252" s="735"/>
      <c r="AC252" s="735"/>
      <c r="AD252" s="735"/>
      <c r="AE252" s="735"/>
      <c r="AF252" s="735"/>
      <c r="AG252" s="735"/>
      <c r="AH252" s="735"/>
      <c r="AI252" s="735"/>
      <c r="AJ252" s="735"/>
      <c r="AK252" s="735"/>
      <c r="AL252" s="735"/>
      <c r="AM252" s="735"/>
      <c r="AN252" s="735"/>
      <c r="AO252" s="735"/>
      <c r="AP252" s="735"/>
      <c r="AQ252" s="735"/>
      <c r="AR252" s="735"/>
      <c r="AS252" s="735"/>
      <c r="AT252" s="735"/>
      <c r="AU252" s="735"/>
      <c r="AV252" s="735"/>
      <c r="AW252" s="735"/>
      <c r="AX252" s="735"/>
      <c r="AY252" s="735"/>
      <c r="AZ252" s="735"/>
      <c r="BA252" s="735"/>
      <c r="BB252" s="735"/>
      <c r="BC252" s="735"/>
      <c r="BD252" s="735"/>
      <c r="BE252" s="735"/>
      <c r="BF252" s="735"/>
      <c r="BG252" s="735"/>
      <c r="BH252" s="735"/>
      <c r="BI252" s="735"/>
      <c r="BJ252" s="735"/>
      <c r="BK252" s="735"/>
      <c r="BL252" s="735"/>
      <c r="BM252" s="735"/>
      <c r="BN252" s="735"/>
      <c r="BO252" s="735"/>
      <c r="BP252" s="735"/>
      <c r="BQ252" s="735"/>
      <c r="BR252" s="735"/>
      <c r="BS252" s="735"/>
      <c r="BT252" s="735"/>
      <c r="BU252" s="735"/>
      <c r="BV252" s="735"/>
      <c r="BW252" s="735"/>
      <c r="BX252" s="735"/>
      <c r="BY252" s="735"/>
      <c r="BZ252" s="735"/>
      <c r="CA252" s="735"/>
      <c r="CB252" s="735"/>
      <c r="CC252" s="735"/>
      <c r="CD252" s="735"/>
      <c r="CE252" s="735"/>
      <c r="CF252" s="735"/>
      <c r="CG252" s="735">
        <f>D252</f>
        <v>73633905</v>
      </c>
      <c r="CH252" s="735"/>
      <c r="CI252" s="735"/>
      <c r="CJ252" s="735"/>
      <c r="CK252" s="735"/>
      <c r="CL252" s="735"/>
      <c r="CM252" s="735"/>
      <c r="CN252" s="735"/>
      <c r="CO252" s="735"/>
      <c r="CP252" s="735"/>
      <c r="CQ252" s="735"/>
      <c r="CR252" s="735"/>
      <c r="CS252" s="735"/>
      <c r="CT252" s="736"/>
      <c r="CU252" s="737"/>
      <c r="CV252" s="738"/>
      <c r="CW252" s="738"/>
      <c r="CX252" s="738"/>
      <c r="CY252" s="738"/>
      <c r="CZ252" s="738"/>
      <c r="DA252" s="738"/>
      <c r="DB252" s="738"/>
      <c r="DC252" s="738"/>
      <c r="DD252" s="729">
        <f t="shared" si="18"/>
        <v>73633905</v>
      </c>
      <c r="DE252" s="730">
        <f t="shared" si="22"/>
        <v>0</v>
      </c>
      <c r="DF252" s="731"/>
      <c r="DR252" s="504"/>
    </row>
    <row r="253" spans="1:122" ht="18" customHeight="1" x14ac:dyDescent="0.55000000000000004">
      <c r="A253" s="399" t="str">
        <f t="shared" si="20"/>
        <v>71</v>
      </c>
      <c r="B253" s="399">
        <v>710038</v>
      </c>
      <c r="C253" s="722" t="s">
        <v>1028</v>
      </c>
      <c r="D253" s="723">
        <v>584286578</v>
      </c>
      <c r="E253" s="723">
        <v>0</v>
      </c>
      <c r="F253" s="734"/>
      <c r="G253" s="734"/>
      <c r="H253" s="734"/>
      <c r="I253" s="734"/>
      <c r="J253" s="734"/>
      <c r="K253" s="735"/>
      <c r="L253" s="735"/>
      <c r="M253" s="735"/>
      <c r="N253" s="735"/>
      <c r="O253" s="735"/>
      <c r="P253" s="735"/>
      <c r="Q253" s="735"/>
      <c r="R253" s="735"/>
      <c r="S253" s="735"/>
      <c r="T253" s="735"/>
      <c r="U253" s="735"/>
      <c r="V253" s="735"/>
      <c r="W253" s="735"/>
      <c r="X253" s="735"/>
      <c r="Y253" s="735"/>
      <c r="Z253" s="735"/>
      <c r="AA253" s="735"/>
      <c r="AB253" s="735"/>
      <c r="AC253" s="735"/>
      <c r="AD253" s="735"/>
      <c r="AE253" s="735"/>
      <c r="AF253" s="735"/>
      <c r="AG253" s="735"/>
      <c r="AH253" s="735"/>
      <c r="AI253" s="735"/>
      <c r="AJ253" s="735"/>
      <c r="AK253" s="735"/>
      <c r="AL253" s="735"/>
      <c r="AM253" s="735"/>
      <c r="AN253" s="735"/>
      <c r="AO253" s="735"/>
      <c r="AP253" s="735"/>
      <c r="AQ253" s="735"/>
      <c r="AR253" s="735"/>
      <c r="AS253" s="735"/>
      <c r="AT253" s="735"/>
      <c r="AU253" s="735"/>
      <c r="AV253" s="735"/>
      <c r="AW253" s="735"/>
      <c r="AX253" s="735"/>
      <c r="AY253" s="735"/>
      <c r="AZ253" s="735"/>
      <c r="BA253" s="735"/>
      <c r="BB253" s="735"/>
      <c r="BC253" s="735"/>
      <c r="BD253" s="735"/>
      <c r="BE253" s="735"/>
      <c r="BF253" s="735"/>
      <c r="BG253" s="735"/>
      <c r="BH253" s="735"/>
      <c r="BI253" s="735"/>
      <c r="BJ253" s="735"/>
      <c r="BK253" s="735"/>
      <c r="BL253" s="735"/>
      <c r="BM253" s="735"/>
      <c r="BN253" s="735"/>
      <c r="BO253" s="735"/>
      <c r="BP253" s="735"/>
      <c r="BQ253" s="735"/>
      <c r="BR253" s="735"/>
      <c r="BS253" s="735"/>
      <c r="BT253" s="735"/>
      <c r="BU253" s="735"/>
      <c r="BV253" s="735"/>
      <c r="BW253" s="735"/>
      <c r="BX253" s="735"/>
      <c r="BY253" s="735"/>
      <c r="BZ253" s="735"/>
      <c r="CA253" s="735"/>
      <c r="CB253" s="735"/>
      <c r="CC253" s="735"/>
      <c r="CD253" s="735"/>
      <c r="CE253" s="735"/>
      <c r="CF253" s="735"/>
      <c r="CG253" s="735"/>
      <c r="CH253" s="735"/>
      <c r="CI253" s="735"/>
      <c r="CJ253" s="735"/>
      <c r="CK253" s="735"/>
      <c r="CL253" s="735"/>
      <c r="CM253" s="735">
        <f>D253</f>
        <v>584286578</v>
      </c>
      <c r="CN253" s="735"/>
      <c r="CO253" s="735"/>
      <c r="CP253" s="735"/>
      <c r="CQ253" s="735"/>
      <c r="CR253" s="735"/>
      <c r="CS253" s="735"/>
      <c r="CT253" s="736"/>
      <c r="CU253" s="737"/>
      <c r="CV253" s="738"/>
      <c r="CW253" s="738"/>
      <c r="CX253" s="738"/>
      <c r="CY253" s="738"/>
      <c r="CZ253" s="738"/>
      <c r="DA253" s="738"/>
      <c r="DB253" s="738"/>
      <c r="DC253" s="738"/>
      <c r="DD253" s="729">
        <f t="shared" si="18"/>
        <v>584286578</v>
      </c>
      <c r="DE253" s="730">
        <f t="shared" si="22"/>
        <v>0</v>
      </c>
      <c r="DF253" s="731"/>
      <c r="DR253" s="504"/>
    </row>
    <row r="254" spans="1:122" ht="18" customHeight="1" x14ac:dyDescent="0.55000000000000004">
      <c r="A254" s="399" t="str">
        <f t="shared" si="20"/>
        <v>71</v>
      </c>
      <c r="B254" s="399">
        <v>710039</v>
      </c>
      <c r="C254" s="722" t="s">
        <v>1029</v>
      </c>
      <c r="D254" s="723">
        <v>64590000</v>
      </c>
      <c r="E254" s="723">
        <v>0</v>
      </c>
      <c r="F254" s="734"/>
      <c r="G254" s="734"/>
      <c r="H254" s="734"/>
      <c r="I254" s="734"/>
      <c r="J254" s="734"/>
      <c r="K254" s="735"/>
      <c r="L254" s="735"/>
      <c r="M254" s="735"/>
      <c r="N254" s="735"/>
      <c r="O254" s="735"/>
      <c r="P254" s="735"/>
      <c r="Q254" s="735"/>
      <c r="R254" s="735"/>
      <c r="S254" s="735"/>
      <c r="T254" s="735"/>
      <c r="U254" s="735"/>
      <c r="V254" s="735"/>
      <c r="W254" s="735"/>
      <c r="X254" s="735"/>
      <c r="Y254" s="735"/>
      <c r="Z254" s="735"/>
      <c r="AA254" s="735"/>
      <c r="AB254" s="735"/>
      <c r="AC254" s="735"/>
      <c r="AD254" s="735"/>
      <c r="AE254" s="735"/>
      <c r="AF254" s="735"/>
      <c r="AG254" s="735"/>
      <c r="AH254" s="735"/>
      <c r="AI254" s="735"/>
      <c r="AJ254" s="735"/>
      <c r="AK254" s="735"/>
      <c r="AL254" s="735"/>
      <c r="AM254" s="735"/>
      <c r="AN254" s="735"/>
      <c r="AO254" s="735"/>
      <c r="AP254" s="735"/>
      <c r="AQ254" s="735"/>
      <c r="AR254" s="735"/>
      <c r="AS254" s="735"/>
      <c r="AT254" s="735"/>
      <c r="AU254" s="735"/>
      <c r="AV254" s="735"/>
      <c r="AW254" s="735"/>
      <c r="AX254" s="735"/>
      <c r="AY254" s="735"/>
      <c r="AZ254" s="735"/>
      <c r="BA254" s="735"/>
      <c r="BB254" s="735"/>
      <c r="BC254" s="735"/>
      <c r="BD254" s="735"/>
      <c r="BE254" s="735"/>
      <c r="BF254" s="735"/>
      <c r="BG254" s="735"/>
      <c r="BH254" s="735"/>
      <c r="BI254" s="735"/>
      <c r="BJ254" s="735"/>
      <c r="BK254" s="735"/>
      <c r="BL254" s="735"/>
      <c r="BM254" s="735"/>
      <c r="BN254" s="735"/>
      <c r="BO254" s="735"/>
      <c r="BP254" s="735"/>
      <c r="BQ254" s="735"/>
      <c r="BR254" s="735"/>
      <c r="BS254" s="735"/>
      <c r="BT254" s="735"/>
      <c r="BU254" s="735"/>
      <c r="BV254" s="735"/>
      <c r="BW254" s="735"/>
      <c r="BX254" s="735"/>
      <c r="BY254" s="735"/>
      <c r="BZ254" s="735"/>
      <c r="CA254" s="735"/>
      <c r="CB254" s="735"/>
      <c r="CC254" s="735"/>
      <c r="CD254" s="735"/>
      <c r="CE254" s="735"/>
      <c r="CF254" s="735"/>
      <c r="CG254" s="735"/>
      <c r="CH254" s="735"/>
      <c r="CI254" s="735"/>
      <c r="CJ254" s="735">
        <f>D254</f>
        <v>64590000</v>
      </c>
      <c r="CK254" s="735"/>
      <c r="CL254" s="735"/>
      <c r="CM254" s="735"/>
      <c r="CN254" s="735"/>
      <c r="CO254" s="735"/>
      <c r="CP254" s="735"/>
      <c r="CQ254" s="735"/>
      <c r="CR254" s="735"/>
      <c r="CS254" s="735"/>
      <c r="CT254" s="736"/>
      <c r="CU254" s="737"/>
      <c r="CV254" s="738"/>
      <c r="CW254" s="738"/>
      <c r="CX254" s="738"/>
      <c r="CY254" s="738"/>
      <c r="CZ254" s="738"/>
      <c r="DA254" s="738"/>
      <c r="DB254" s="738"/>
      <c r="DC254" s="738"/>
      <c r="DD254" s="729">
        <f t="shared" si="18"/>
        <v>64590000</v>
      </c>
      <c r="DE254" s="730">
        <f t="shared" si="22"/>
        <v>0</v>
      </c>
      <c r="DF254" s="731"/>
      <c r="DR254" s="504"/>
    </row>
    <row r="255" spans="1:122" ht="18" customHeight="1" x14ac:dyDescent="0.55000000000000004">
      <c r="A255" s="399" t="str">
        <f t="shared" si="20"/>
        <v>71</v>
      </c>
      <c r="B255" s="399">
        <v>710040</v>
      </c>
      <c r="C255" s="722" t="s">
        <v>1030</v>
      </c>
      <c r="D255" s="723">
        <v>672304100</v>
      </c>
      <c r="E255" s="723">
        <v>0</v>
      </c>
      <c r="F255" s="734"/>
      <c r="G255" s="734"/>
      <c r="H255" s="734"/>
      <c r="I255" s="734"/>
      <c r="J255" s="734"/>
      <c r="K255" s="735"/>
      <c r="L255" s="735"/>
      <c r="M255" s="735"/>
      <c r="N255" s="735"/>
      <c r="O255" s="735"/>
      <c r="P255" s="735"/>
      <c r="Q255" s="735"/>
      <c r="R255" s="735"/>
      <c r="S255" s="735"/>
      <c r="T255" s="735"/>
      <c r="U255" s="735"/>
      <c r="V255" s="735"/>
      <c r="W255" s="735"/>
      <c r="X255" s="735"/>
      <c r="Y255" s="735"/>
      <c r="Z255" s="735"/>
      <c r="AA255" s="735"/>
      <c r="AB255" s="735"/>
      <c r="AC255" s="735"/>
      <c r="AD255" s="735"/>
      <c r="AE255" s="735"/>
      <c r="AF255" s="735"/>
      <c r="AG255" s="735"/>
      <c r="AH255" s="735"/>
      <c r="AI255" s="735"/>
      <c r="AJ255" s="735"/>
      <c r="AK255" s="735"/>
      <c r="AL255" s="735"/>
      <c r="AM255" s="735"/>
      <c r="AN255" s="735"/>
      <c r="AO255" s="735"/>
      <c r="AP255" s="735"/>
      <c r="AQ255" s="735"/>
      <c r="AR255" s="735"/>
      <c r="AS255" s="735"/>
      <c r="AT255" s="735"/>
      <c r="AU255" s="735"/>
      <c r="AV255" s="735"/>
      <c r="AW255" s="735"/>
      <c r="AX255" s="735"/>
      <c r="AY255" s="735"/>
      <c r="AZ255" s="735"/>
      <c r="BA255" s="735"/>
      <c r="BB255" s="735"/>
      <c r="BC255" s="735"/>
      <c r="BD255" s="735"/>
      <c r="BE255" s="735"/>
      <c r="BF255" s="735"/>
      <c r="BG255" s="735"/>
      <c r="BH255" s="735"/>
      <c r="BI255" s="735"/>
      <c r="BJ255" s="735"/>
      <c r="BK255" s="735"/>
      <c r="BL255" s="735"/>
      <c r="BM255" s="735"/>
      <c r="BN255" s="735"/>
      <c r="BO255" s="735"/>
      <c r="BP255" s="735"/>
      <c r="BQ255" s="735"/>
      <c r="BR255" s="735"/>
      <c r="BS255" s="735"/>
      <c r="BT255" s="735"/>
      <c r="BU255" s="735"/>
      <c r="BV255" s="735"/>
      <c r="BW255" s="735"/>
      <c r="BX255" s="735"/>
      <c r="BY255" s="735"/>
      <c r="BZ255" s="735"/>
      <c r="CA255" s="735"/>
      <c r="CB255" s="735"/>
      <c r="CC255" s="735"/>
      <c r="CD255" s="735"/>
      <c r="CE255" s="735"/>
      <c r="CF255" s="735"/>
      <c r="CG255" s="735"/>
      <c r="CH255" s="735"/>
      <c r="CI255" s="735"/>
      <c r="CJ255" s="735"/>
      <c r="CK255" s="735"/>
      <c r="CL255" s="735"/>
      <c r="CM255" s="735">
        <f>D255</f>
        <v>672304100</v>
      </c>
      <c r="CN255" s="735"/>
      <c r="CO255" s="735"/>
      <c r="CP255" s="735"/>
      <c r="CQ255" s="735"/>
      <c r="CR255" s="735"/>
      <c r="CS255" s="735"/>
      <c r="CT255" s="736"/>
      <c r="CU255" s="737"/>
      <c r="CV255" s="738"/>
      <c r="CW255" s="738"/>
      <c r="CX255" s="738"/>
      <c r="CY255" s="738"/>
      <c r="CZ255" s="738"/>
      <c r="DA255" s="738"/>
      <c r="DB255" s="738"/>
      <c r="DC255" s="738"/>
      <c r="DD255" s="729">
        <f t="shared" ref="DD255:DD318" si="23">SUM(F255:DC255)</f>
        <v>672304100</v>
      </c>
      <c r="DE255" s="730">
        <f t="shared" si="22"/>
        <v>0</v>
      </c>
      <c r="DF255" s="731"/>
      <c r="DR255" s="504"/>
    </row>
    <row r="256" spans="1:122" ht="18" customHeight="1" x14ac:dyDescent="0.55000000000000004">
      <c r="A256" s="399" t="str">
        <f t="shared" si="20"/>
        <v>71</v>
      </c>
      <c r="B256" s="399">
        <v>710041</v>
      </c>
      <c r="C256" s="722" t="s">
        <v>1031</v>
      </c>
      <c r="D256" s="723">
        <v>2182479772</v>
      </c>
      <c r="E256" s="723">
        <v>0</v>
      </c>
      <c r="F256" s="734"/>
      <c r="G256" s="734"/>
      <c r="H256" s="734"/>
      <c r="I256" s="734"/>
      <c r="J256" s="734"/>
      <c r="K256" s="735"/>
      <c r="L256" s="735"/>
      <c r="M256" s="735"/>
      <c r="N256" s="735"/>
      <c r="O256" s="735"/>
      <c r="P256" s="735"/>
      <c r="Q256" s="735"/>
      <c r="R256" s="735"/>
      <c r="S256" s="735"/>
      <c r="T256" s="735"/>
      <c r="U256" s="735"/>
      <c r="V256" s="735"/>
      <c r="W256" s="735"/>
      <c r="X256" s="735"/>
      <c r="Y256" s="735"/>
      <c r="Z256" s="735"/>
      <c r="AA256" s="735"/>
      <c r="AB256" s="735"/>
      <c r="AC256" s="735"/>
      <c r="AD256" s="735"/>
      <c r="AE256" s="735"/>
      <c r="AF256" s="735"/>
      <c r="AG256" s="735"/>
      <c r="AH256" s="735"/>
      <c r="AI256" s="735"/>
      <c r="AJ256" s="735"/>
      <c r="AK256" s="735"/>
      <c r="AL256" s="735"/>
      <c r="AM256" s="735"/>
      <c r="AN256" s="735"/>
      <c r="AO256" s="735"/>
      <c r="AP256" s="735"/>
      <c r="AQ256" s="735"/>
      <c r="AR256" s="735"/>
      <c r="AS256" s="735"/>
      <c r="AT256" s="735"/>
      <c r="AU256" s="735"/>
      <c r="AV256" s="735"/>
      <c r="AW256" s="735"/>
      <c r="AX256" s="735"/>
      <c r="AY256" s="735"/>
      <c r="AZ256" s="735"/>
      <c r="BA256" s="735"/>
      <c r="BB256" s="735"/>
      <c r="BC256" s="735"/>
      <c r="BD256" s="735"/>
      <c r="BE256" s="735"/>
      <c r="BF256" s="735"/>
      <c r="BG256" s="735"/>
      <c r="BH256" s="735"/>
      <c r="BI256" s="735"/>
      <c r="BJ256" s="735"/>
      <c r="BK256" s="735"/>
      <c r="BL256" s="735"/>
      <c r="BM256" s="735"/>
      <c r="BN256" s="735"/>
      <c r="BO256" s="735"/>
      <c r="BP256" s="735"/>
      <c r="BQ256" s="735"/>
      <c r="BR256" s="735"/>
      <c r="BS256" s="735"/>
      <c r="BT256" s="735"/>
      <c r="BU256" s="735"/>
      <c r="BV256" s="735"/>
      <c r="BW256" s="735"/>
      <c r="BX256" s="735"/>
      <c r="BY256" s="735"/>
      <c r="BZ256" s="735"/>
      <c r="CA256" s="735"/>
      <c r="CB256" s="735"/>
      <c r="CC256" s="735"/>
      <c r="CD256" s="735"/>
      <c r="CE256" s="735"/>
      <c r="CF256" s="735">
        <f>D256</f>
        <v>2182479772</v>
      </c>
      <c r="CG256" s="735"/>
      <c r="CH256" s="735"/>
      <c r="CI256" s="735"/>
      <c r="CJ256" s="735"/>
      <c r="CK256" s="735"/>
      <c r="CL256" s="735"/>
      <c r="CM256" s="735"/>
      <c r="CN256" s="735"/>
      <c r="CO256" s="735"/>
      <c r="CP256" s="735"/>
      <c r="CQ256" s="735"/>
      <c r="CR256" s="735"/>
      <c r="CS256" s="735"/>
      <c r="CT256" s="736"/>
      <c r="CU256" s="737"/>
      <c r="CV256" s="738"/>
      <c r="CW256" s="738"/>
      <c r="CX256" s="738"/>
      <c r="CY256" s="738"/>
      <c r="CZ256" s="738"/>
      <c r="DA256" s="738"/>
      <c r="DB256" s="738"/>
      <c r="DC256" s="738"/>
      <c r="DD256" s="729">
        <f t="shared" si="23"/>
        <v>2182479772</v>
      </c>
      <c r="DE256" s="730">
        <f t="shared" si="22"/>
        <v>0</v>
      </c>
      <c r="DF256" s="731"/>
      <c r="DR256" s="504"/>
    </row>
    <row r="257" spans="1:122" s="765" customFormat="1" ht="18" customHeight="1" x14ac:dyDescent="0.55000000000000004">
      <c r="A257" s="756" t="str">
        <f t="shared" si="20"/>
        <v>71</v>
      </c>
      <c r="B257" s="399">
        <v>710042</v>
      </c>
      <c r="C257" s="722" t="s">
        <v>1032</v>
      </c>
      <c r="D257" s="723">
        <v>31491372345</v>
      </c>
      <c r="E257" s="723">
        <v>0</v>
      </c>
      <c r="F257" s="757"/>
      <c r="G257" s="757"/>
      <c r="H257" s="757"/>
      <c r="I257" s="757"/>
      <c r="J257" s="757"/>
      <c r="K257" s="758"/>
      <c r="L257" s="758"/>
      <c r="M257" s="758"/>
      <c r="N257" s="758"/>
      <c r="O257" s="758"/>
      <c r="P257" s="758"/>
      <c r="Q257" s="758"/>
      <c r="R257" s="758"/>
      <c r="S257" s="758"/>
      <c r="T257" s="758"/>
      <c r="U257" s="758"/>
      <c r="V257" s="758"/>
      <c r="W257" s="758"/>
      <c r="X257" s="758"/>
      <c r="Y257" s="758"/>
      <c r="Z257" s="758"/>
      <c r="AA257" s="758"/>
      <c r="AB257" s="758"/>
      <c r="AC257" s="758"/>
      <c r="AD257" s="758"/>
      <c r="AE257" s="758"/>
      <c r="AF257" s="758"/>
      <c r="AG257" s="758"/>
      <c r="AH257" s="758"/>
      <c r="AI257" s="758"/>
      <c r="AJ257" s="758"/>
      <c r="AK257" s="758"/>
      <c r="AL257" s="758"/>
      <c r="AM257" s="758"/>
      <c r="AN257" s="758"/>
      <c r="AO257" s="758"/>
      <c r="AP257" s="758"/>
      <c r="AQ257" s="758"/>
      <c r="AR257" s="758"/>
      <c r="AS257" s="758"/>
      <c r="AT257" s="758"/>
      <c r="AU257" s="758"/>
      <c r="AV257" s="758"/>
      <c r="AW257" s="758"/>
      <c r="AX257" s="758"/>
      <c r="AY257" s="758"/>
      <c r="AZ257" s="758"/>
      <c r="BA257" s="758"/>
      <c r="BB257" s="758"/>
      <c r="BC257" s="758"/>
      <c r="BD257" s="758"/>
      <c r="BE257" s="758"/>
      <c r="BF257" s="758"/>
      <c r="BG257" s="758"/>
      <c r="BH257" s="758"/>
      <c r="BI257" s="758"/>
      <c r="BJ257" s="758"/>
      <c r="BK257" s="758"/>
      <c r="BL257" s="758"/>
      <c r="BM257" s="758"/>
      <c r="BN257" s="758"/>
      <c r="BO257" s="758"/>
      <c r="BP257" s="758"/>
      <c r="BQ257" s="758"/>
      <c r="BR257" s="758"/>
      <c r="BS257" s="758"/>
      <c r="BT257" s="758"/>
      <c r="BU257" s="758"/>
      <c r="BV257" s="758"/>
      <c r="BW257" s="758"/>
      <c r="BX257" s="758"/>
      <c r="BY257" s="758"/>
      <c r="BZ257" s="758"/>
      <c r="CA257" s="758"/>
      <c r="CB257" s="758"/>
      <c r="CC257" s="758"/>
      <c r="CD257" s="758"/>
      <c r="CE257" s="758"/>
      <c r="CF257" s="758"/>
      <c r="CG257" s="758"/>
      <c r="CH257" s="758"/>
      <c r="CI257" s="758"/>
      <c r="CJ257" s="758"/>
      <c r="CK257" s="758">
        <v>30619122122</v>
      </c>
      <c r="CL257" s="758"/>
      <c r="CM257" s="758">
        <f>D257-CK257</f>
        <v>872250223</v>
      </c>
      <c r="CN257" s="758"/>
      <c r="CO257" s="758"/>
      <c r="CP257" s="758"/>
      <c r="CQ257" s="758"/>
      <c r="CR257" s="758"/>
      <c r="CS257" s="758"/>
      <c r="CT257" s="759"/>
      <c r="CU257" s="760"/>
      <c r="CV257" s="761"/>
      <c r="CW257" s="761"/>
      <c r="CX257" s="761"/>
      <c r="CY257" s="761"/>
      <c r="CZ257" s="761"/>
      <c r="DA257" s="761"/>
      <c r="DB257" s="761"/>
      <c r="DC257" s="761"/>
      <c r="DD257" s="762">
        <f t="shared" si="23"/>
        <v>31491372345</v>
      </c>
      <c r="DE257" s="763">
        <f t="shared" si="22"/>
        <v>0</v>
      </c>
      <c r="DF257" s="764"/>
      <c r="DR257" s="504"/>
    </row>
    <row r="258" spans="1:122" ht="18" customHeight="1" x14ac:dyDescent="0.55000000000000004">
      <c r="A258" s="399" t="str">
        <f t="shared" si="20"/>
        <v>71</v>
      </c>
      <c r="B258" s="399">
        <v>710046</v>
      </c>
      <c r="C258" s="722" t="s">
        <v>1033</v>
      </c>
      <c r="D258" s="723">
        <v>76826260</v>
      </c>
      <c r="E258" s="723">
        <v>0</v>
      </c>
      <c r="F258" s="734"/>
      <c r="G258" s="734"/>
      <c r="H258" s="734"/>
      <c r="I258" s="734"/>
      <c r="J258" s="734"/>
      <c r="K258" s="735"/>
      <c r="L258" s="735"/>
      <c r="M258" s="735"/>
      <c r="N258" s="735"/>
      <c r="O258" s="735"/>
      <c r="P258" s="735"/>
      <c r="Q258" s="735"/>
      <c r="R258" s="735"/>
      <c r="S258" s="735"/>
      <c r="T258" s="735"/>
      <c r="U258" s="735"/>
      <c r="V258" s="735"/>
      <c r="W258" s="735"/>
      <c r="X258" s="735"/>
      <c r="Y258" s="735"/>
      <c r="Z258" s="735"/>
      <c r="AA258" s="735"/>
      <c r="AB258" s="735"/>
      <c r="AC258" s="735"/>
      <c r="AD258" s="735"/>
      <c r="AE258" s="735"/>
      <c r="AF258" s="735"/>
      <c r="AG258" s="735"/>
      <c r="AH258" s="735"/>
      <c r="AI258" s="735"/>
      <c r="AJ258" s="735"/>
      <c r="AK258" s="735"/>
      <c r="AL258" s="735"/>
      <c r="AM258" s="735"/>
      <c r="AN258" s="735"/>
      <c r="AO258" s="735"/>
      <c r="AP258" s="735"/>
      <c r="AQ258" s="735"/>
      <c r="AR258" s="735"/>
      <c r="AS258" s="735"/>
      <c r="AT258" s="735"/>
      <c r="AU258" s="735"/>
      <c r="AV258" s="735"/>
      <c r="AW258" s="735"/>
      <c r="AX258" s="735"/>
      <c r="AY258" s="735"/>
      <c r="AZ258" s="735"/>
      <c r="BA258" s="735"/>
      <c r="BB258" s="735"/>
      <c r="BC258" s="735"/>
      <c r="BD258" s="735"/>
      <c r="BE258" s="735"/>
      <c r="BF258" s="735"/>
      <c r="BG258" s="735"/>
      <c r="BH258" s="735"/>
      <c r="BI258" s="735"/>
      <c r="BJ258" s="735"/>
      <c r="BK258" s="735"/>
      <c r="BL258" s="735"/>
      <c r="BM258" s="735"/>
      <c r="BN258" s="735"/>
      <c r="BO258" s="735"/>
      <c r="BP258" s="735"/>
      <c r="BQ258" s="735"/>
      <c r="BR258" s="735"/>
      <c r="BS258" s="735"/>
      <c r="BT258" s="735"/>
      <c r="BU258" s="735"/>
      <c r="BV258" s="735"/>
      <c r="BW258" s="735"/>
      <c r="BX258" s="735"/>
      <c r="BY258" s="735"/>
      <c r="BZ258" s="735"/>
      <c r="CA258" s="735"/>
      <c r="CB258" s="735"/>
      <c r="CC258" s="735"/>
      <c r="CD258" s="735"/>
      <c r="CE258" s="735"/>
      <c r="CF258" s="735"/>
      <c r="CG258" s="735"/>
      <c r="CH258" s="735"/>
      <c r="CI258" s="735"/>
      <c r="CJ258" s="735"/>
      <c r="CK258" s="735"/>
      <c r="CL258" s="735"/>
      <c r="CM258" s="746">
        <f>D258</f>
        <v>76826260</v>
      </c>
      <c r="CN258" s="735"/>
      <c r="CO258" s="735"/>
      <c r="CP258" s="735"/>
      <c r="CQ258" s="735"/>
      <c r="CR258" s="735"/>
      <c r="CS258" s="735"/>
      <c r="CT258" s="736"/>
      <c r="CU258" s="737"/>
      <c r="CV258" s="738"/>
      <c r="CW258" s="738"/>
      <c r="CX258" s="738"/>
      <c r="CY258" s="738"/>
      <c r="CZ258" s="738"/>
      <c r="DA258" s="738"/>
      <c r="DB258" s="738"/>
      <c r="DC258" s="738"/>
      <c r="DD258" s="729">
        <f t="shared" si="23"/>
        <v>76826260</v>
      </c>
      <c r="DE258" s="730">
        <f t="shared" si="22"/>
        <v>0</v>
      </c>
      <c r="DF258" s="731"/>
      <c r="DR258" s="504"/>
    </row>
    <row r="259" spans="1:122" ht="18" customHeight="1" x14ac:dyDescent="0.55000000000000004">
      <c r="A259" s="399" t="str">
        <f t="shared" si="20"/>
        <v>71</v>
      </c>
      <c r="B259" s="399">
        <v>710047</v>
      </c>
      <c r="C259" s="722" t="s">
        <v>1063</v>
      </c>
      <c r="D259" s="723">
        <v>7100000</v>
      </c>
      <c r="E259" s="723">
        <v>0</v>
      </c>
      <c r="F259" s="734"/>
      <c r="G259" s="734"/>
      <c r="H259" s="734"/>
      <c r="I259" s="734"/>
      <c r="J259" s="734"/>
      <c r="K259" s="735"/>
      <c r="L259" s="735"/>
      <c r="M259" s="735"/>
      <c r="N259" s="735"/>
      <c r="O259" s="735"/>
      <c r="P259" s="735"/>
      <c r="Q259" s="735"/>
      <c r="R259" s="735"/>
      <c r="S259" s="735"/>
      <c r="T259" s="735"/>
      <c r="U259" s="735"/>
      <c r="V259" s="735"/>
      <c r="W259" s="735"/>
      <c r="X259" s="735"/>
      <c r="Y259" s="735"/>
      <c r="Z259" s="735"/>
      <c r="AA259" s="735"/>
      <c r="AB259" s="735"/>
      <c r="AC259" s="735"/>
      <c r="AD259" s="735"/>
      <c r="AE259" s="735"/>
      <c r="AF259" s="735"/>
      <c r="AG259" s="735"/>
      <c r="AH259" s="735"/>
      <c r="AI259" s="735"/>
      <c r="AJ259" s="735"/>
      <c r="AK259" s="735"/>
      <c r="AL259" s="735"/>
      <c r="AM259" s="735"/>
      <c r="AN259" s="735"/>
      <c r="AO259" s="735"/>
      <c r="AP259" s="735"/>
      <c r="AQ259" s="735"/>
      <c r="AR259" s="735"/>
      <c r="AS259" s="735"/>
      <c r="AT259" s="735"/>
      <c r="AU259" s="735"/>
      <c r="AV259" s="735"/>
      <c r="AW259" s="735"/>
      <c r="AX259" s="735"/>
      <c r="AY259" s="735"/>
      <c r="AZ259" s="735"/>
      <c r="BA259" s="735"/>
      <c r="BB259" s="735"/>
      <c r="BC259" s="735"/>
      <c r="BD259" s="735"/>
      <c r="BE259" s="735"/>
      <c r="BF259" s="735"/>
      <c r="BG259" s="735"/>
      <c r="BH259" s="735"/>
      <c r="BI259" s="735"/>
      <c r="BJ259" s="735"/>
      <c r="BK259" s="735"/>
      <c r="BL259" s="735"/>
      <c r="BM259" s="735"/>
      <c r="BN259" s="735"/>
      <c r="BO259" s="735"/>
      <c r="BP259" s="735"/>
      <c r="BQ259" s="735"/>
      <c r="BR259" s="735"/>
      <c r="BS259" s="735"/>
      <c r="BT259" s="735"/>
      <c r="BU259" s="735"/>
      <c r="BV259" s="735"/>
      <c r="BW259" s="735"/>
      <c r="BX259" s="735"/>
      <c r="BY259" s="735"/>
      <c r="BZ259" s="735"/>
      <c r="CA259" s="735"/>
      <c r="CB259" s="735"/>
      <c r="CC259" s="735"/>
      <c r="CD259" s="735"/>
      <c r="CE259" s="735"/>
      <c r="CF259" s="735"/>
      <c r="CG259" s="735"/>
      <c r="CH259" s="735"/>
      <c r="CI259" s="735"/>
      <c r="CJ259" s="735"/>
      <c r="CK259" s="735"/>
      <c r="CL259" s="735"/>
      <c r="CM259" s="735">
        <f>D259</f>
        <v>7100000</v>
      </c>
      <c r="CN259" s="735"/>
      <c r="CO259" s="735"/>
      <c r="CP259" s="735"/>
      <c r="CQ259" s="735"/>
      <c r="CR259" s="735"/>
      <c r="CS259" s="735"/>
      <c r="CT259" s="736"/>
      <c r="CU259" s="737"/>
      <c r="CV259" s="738"/>
      <c r="CW259" s="738"/>
      <c r="CX259" s="738"/>
      <c r="CY259" s="738"/>
      <c r="CZ259" s="738"/>
      <c r="DA259" s="738"/>
      <c r="DB259" s="738"/>
      <c r="DC259" s="738"/>
      <c r="DD259" s="729">
        <f t="shared" si="23"/>
        <v>7100000</v>
      </c>
      <c r="DE259" s="730">
        <f t="shared" si="22"/>
        <v>0</v>
      </c>
      <c r="DF259" s="731"/>
      <c r="DR259" s="504"/>
    </row>
    <row r="260" spans="1:122" ht="18" customHeight="1" x14ac:dyDescent="0.55000000000000004">
      <c r="A260" s="399" t="str">
        <f t="shared" si="20"/>
        <v>71</v>
      </c>
      <c r="B260" s="399">
        <v>710048</v>
      </c>
      <c r="C260" s="722" t="s">
        <v>1035</v>
      </c>
      <c r="D260" s="723">
        <v>272000000</v>
      </c>
      <c r="E260" s="723">
        <v>0</v>
      </c>
      <c r="F260" s="734"/>
      <c r="G260" s="734"/>
      <c r="H260" s="734"/>
      <c r="I260" s="734"/>
      <c r="J260" s="734"/>
      <c r="K260" s="735"/>
      <c r="L260" s="735"/>
      <c r="M260" s="735"/>
      <c r="N260" s="735"/>
      <c r="O260" s="735"/>
      <c r="P260" s="735"/>
      <c r="Q260" s="735"/>
      <c r="R260" s="735"/>
      <c r="S260" s="735"/>
      <c r="T260" s="735"/>
      <c r="U260" s="735"/>
      <c r="V260" s="735"/>
      <c r="W260" s="735"/>
      <c r="X260" s="735"/>
      <c r="Y260" s="735"/>
      <c r="Z260" s="735"/>
      <c r="AA260" s="735"/>
      <c r="AB260" s="735"/>
      <c r="AC260" s="735"/>
      <c r="AD260" s="735"/>
      <c r="AE260" s="735"/>
      <c r="AF260" s="735"/>
      <c r="AG260" s="735"/>
      <c r="AH260" s="735"/>
      <c r="AI260" s="735"/>
      <c r="AJ260" s="735"/>
      <c r="AK260" s="735"/>
      <c r="AL260" s="735"/>
      <c r="AM260" s="735"/>
      <c r="AN260" s="735"/>
      <c r="AO260" s="735"/>
      <c r="AP260" s="735"/>
      <c r="AQ260" s="735"/>
      <c r="AR260" s="735"/>
      <c r="AS260" s="735"/>
      <c r="AT260" s="735"/>
      <c r="AU260" s="735"/>
      <c r="AV260" s="735"/>
      <c r="AW260" s="735"/>
      <c r="AX260" s="735"/>
      <c r="AY260" s="735"/>
      <c r="AZ260" s="735"/>
      <c r="BA260" s="735"/>
      <c r="BB260" s="735"/>
      <c r="BC260" s="735"/>
      <c r="BD260" s="735"/>
      <c r="BE260" s="735"/>
      <c r="BF260" s="735"/>
      <c r="BG260" s="735"/>
      <c r="BH260" s="735"/>
      <c r="BI260" s="735"/>
      <c r="BJ260" s="735"/>
      <c r="BK260" s="735"/>
      <c r="BL260" s="735"/>
      <c r="BM260" s="735"/>
      <c r="BN260" s="735"/>
      <c r="BO260" s="735"/>
      <c r="BP260" s="735"/>
      <c r="BQ260" s="735"/>
      <c r="BR260" s="735"/>
      <c r="BS260" s="735"/>
      <c r="BT260" s="735"/>
      <c r="BU260" s="735"/>
      <c r="BV260" s="735"/>
      <c r="BW260" s="735"/>
      <c r="BX260" s="735"/>
      <c r="BY260" s="735"/>
      <c r="BZ260" s="735"/>
      <c r="CA260" s="735"/>
      <c r="CB260" s="735"/>
      <c r="CC260" s="735"/>
      <c r="CD260" s="735"/>
      <c r="CE260" s="735"/>
      <c r="CF260" s="735"/>
      <c r="CG260" s="735"/>
      <c r="CH260" s="735"/>
      <c r="CI260" s="735"/>
      <c r="CJ260" s="735"/>
      <c r="CK260" s="735"/>
      <c r="CL260" s="735"/>
      <c r="CM260" s="735">
        <f>D260</f>
        <v>272000000</v>
      </c>
      <c r="CN260" s="735"/>
      <c r="CO260" s="735"/>
      <c r="CP260" s="735"/>
      <c r="CQ260" s="735"/>
      <c r="CR260" s="735"/>
      <c r="CS260" s="735"/>
      <c r="CT260" s="736"/>
      <c r="CU260" s="737"/>
      <c r="CV260" s="738"/>
      <c r="CW260" s="738"/>
      <c r="CX260" s="738"/>
      <c r="CY260" s="738"/>
      <c r="CZ260" s="738"/>
      <c r="DA260" s="738"/>
      <c r="DB260" s="738"/>
      <c r="DC260" s="738"/>
      <c r="DD260" s="729">
        <f t="shared" si="23"/>
        <v>272000000</v>
      </c>
      <c r="DE260" s="730">
        <f t="shared" si="22"/>
        <v>0</v>
      </c>
      <c r="DF260" s="731"/>
      <c r="DR260" s="504"/>
    </row>
    <row r="261" spans="1:122" ht="18" customHeight="1" x14ac:dyDescent="0.55000000000000004">
      <c r="A261" s="399" t="str">
        <f t="shared" si="20"/>
        <v>71</v>
      </c>
      <c r="B261" s="399">
        <v>710049</v>
      </c>
      <c r="C261" s="722" t="s">
        <v>1036</v>
      </c>
      <c r="D261" s="723">
        <v>60500000</v>
      </c>
      <c r="E261" s="723">
        <v>0</v>
      </c>
      <c r="F261" s="734"/>
      <c r="G261" s="734"/>
      <c r="H261" s="734"/>
      <c r="I261" s="734"/>
      <c r="J261" s="734"/>
      <c r="K261" s="735"/>
      <c r="L261" s="735"/>
      <c r="M261" s="735"/>
      <c r="N261" s="735"/>
      <c r="O261" s="735"/>
      <c r="P261" s="735"/>
      <c r="Q261" s="735"/>
      <c r="R261" s="735"/>
      <c r="S261" s="735"/>
      <c r="T261" s="735"/>
      <c r="U261" s="735"/>
      <c r="V261" s="735"/>
      <c r="W261" s="735"/>
      <c r="X261" s="735"/>
      <c r="Y261" s="735"/>
      <c r="Z261" s="735"/>
      <c r="AA261" s="735"/>
      <c r="AB261" s="735"/>
      <c r="AC261" s="735"/>
      <c r="AD261" s="735"/>
      <c r="AE261" s="735"/>
      <c r="AF261" s="735"/>
      <c r="AG261" s="735"/>
      <c r="AH261" s="735"/>
      <c r="AI261" s="735"/>
      <c r="AJ261" s="735"/>
      <c r="AK261" s="735"/>
      <c r="AL261" s="735"/>
      <c r="AM261" s="735"/>
      <c r="AN261" s="735"/>
      <c r="AO261" s="735"/>
      <c r="AP261" s="735"/>
      <c r="AQ261" s="735"/>
      <c r="AR261" s="735"/>
      <c r="AS261" s="735"/>
      <c r="AT261" s="735"/>
      <c r="AU261" s="735"/>
      <c r="AV261" s="735"/>
      <c r="AW261" s="735"/>
      <c r="AX261" s="735"/>
      <c r="AY261" s="735"/>
      <c r="AZ261" s="735"/>
      <c r="BA261" s="735"/>
      <c r="BB261" s="735"/>
      <c r="BC261" s="735"/>
      <c r="BD261" s="735"/>
      <c r="BE261" s="735"/>
      <c r="BF261" s="735"/>
      <c r="BG261" s="735"/>
      <c r="BH261" s="735"/>
      <c r="BI261" s="735"/>
      <c r="BJ261" s="735"/>
      <c r="BK261" s="735"/>
      <c r="BL261" s="735"/>
      <c r="BM261" s="735"/>
      <c r="BN261" s="735"/>
      <c r="BO261" s="735"/>
      <c r="BP261" s="735"/>
      <c r="BQ261" s="735"/>
      <c r="BR261" s="735"/>
      <c r="BS261" s="735"/>
      <c r="BT261" s="735"/>
      <c r="BU261" s="735"/>
      <c r="BV261" s="735"/>
      <c r="BW261" s="735"/>
      <c r="BX261" s="735"/>
      <c r="BY261" s="735"/>
      <c r="BZ261" s="735"/>
      <c r="CA261" s="735"/>
      <c r="CB261" s="735"/>
      <c r="CC261" s="735"/>
      <c r="CD261" s="735"/>
      <c r="CE261" s="735"/>
      <c r="CF261" s="735"/>
      <c r="CG261" s="735"/>
      <c r="CH261" s="735"/>
      <c r="CI261" s="735"/>
      <c r="CJ261" s="735"/>
      <c r="CK261" s="735"/>
      <c r="CL261" s="735"/>
      <c r="CM261" s="735">
        <f>D261</f>
        <v>60500000</v>
      </c>
      <c r="CN261" s="735"/>
      <c r="CO261" s="735"/>
      <c r="CP261" s="735"/>
      <c r="CQ261" s="735"/>
      <c r="CR261" s="735"/>
      <c r="CS261" s="735"/>
      <c r="CT261" s="736"/>
      <c r="CU261" s="737"/>
      <c r="CV261" s="738"/>
      <c r="CW261" s="738"/>
      <c r="CX261" s="738"/>
      <c r="CY261" s="738"/>
      <c r="CZ261" s="738"/>
      <c r="DA261" s="738"/>
      <c r="DB261" s="738"/>
      <c r="DC261" s="738"/>
      <c r="DD261" s="729">
        <f t="shared" si="23"/>
        <v>60500000</v>
      </c>
      <c r="DE261" s="730">
        <f t="shared" si="22"/>
        <v>0</v>
      </c>
      <c r="DF261" s="731"/>
      <c r="DR261" s="504"/>
    </row>
    <row r="262" spans="1:122" ht="18" customHeight="1" x14ac:dyDescent="0.55000000000000004">
      <c r="A262" s="399" t="str">
        <f t="shared" si="20"/>
        <v>71</v>
      </c>
      <c r="B262" s="399">
        <v>710050</v>
      </c>
      <c r="C262" s="722" t="s">
        <v>1200</v>
      </c>
      <c r="D262" s="723">
        <v>752307012</v>
      </c>
      <c r="E262" s="723">
        <v>0</v>
      </c>
      <c r="F262" s="734"/>
      <c r="G262" s="734"/>
      <c r="H262" s="734"/>
      <c r="I262" s="734"/>
      <c r="J262" s="734"/>
      <c r="K262" s="735"/>
      <c r="L262" s="735"/>
      <c r="M262" s="735"/>
      <c r="N262" s="735"/>
      <c r="O262" s="735"/>
      <c r="P262" s="735"/>
      <c r="Q262" s="735"/>
      <c r="R262" s="735"/>
      <c r="S262" s="735"/>
      <c r="T262" s="735"/>
      <c r="U262" s="735"/>
      <c r="V262" s="735"/>
      <c r="W262" s="735"/>
      <c r="X262" s="735"/>
      <c r="Y262" s="735"/>
      <c r="Z262" s="735"/>
      <c r="AA262" s="735"/>
      <c r="AB262" s="735"/>
      <c r="AC262" s="735"/>
      <c r="AD262" s="735"/>
      <c r="AE262" s="735"/>
      <c r="AF262" s="735"/>
      <c r="AG262" s="735"/>
      <c r="AH262" s="735"/>
      <c r="AI262" s="735"/>
      <c r="AJ262" s="735"/>
      <c r="AK262" s="735"/>
      <c r="AL262" s="735"/>
      <c r="AM262" s="735"/>
      <c r="AN262" s="735"/>
      <c r="AO262" s="735"/>
      <c r="AP262" s="735"/>
      <c r="AQ262" s="735"/>
      <c r="AR262" s="735"/>
      <c r="AS262" s="735"/>
      <c r="AT262" s="735"/>
      <c r="AU262" s="735"/>
      <c r="AV262" s="735"/>
      <c r="AW262" s="735"/>
      <c r="AX262" s="735"/>
      <c r="AY262" s="735"/>
      <c r="AZ262" s="735"/>
      <c r="BA262" s="735"/>
      <c r="BB262" s="735"/>
      <c r="BC262" s="735"/>
      <c r="BD262" s="735"/>
      <c r="BE262" s="735"/>
      <c r="BF262" s="735"/>
      <c r="BG262" s="735"/>
      <c r="BH262" s="735"/>
      <c r="BI262" s="735"/>
      <c r="BJ262" s="735"/>
      <c r="BK262" s="735"/>
      <c r="BL262" s="735"/>
      <c r="BM262" s="735"/>
      <c r="BN262" s="735"/>
      <c r="BO262" s="735"/>
      <c r="BP262" s="735"/>
      <c r="BQ262" s="735"/>
      <c r="BR262" s="735"/>
      <c r="BS262" s="735"/>
      <c r="BT262" s="735"/>
      <c r="BU262" s="735"/>
      <c r="BV262" s="735"/>
      <c r="BW262" s="735"/>
      <c r="BX262" s="735"/>
      <c r="BY262" s="735"/>
      <c r="BZ262" s="735"/>
      <c r="CA262" s="735"/>
      <c r="CB262" s="735"/>
      <c r="CC262" s="735"/>
      <c r="CD262" s="735"/>
      <c r="CE262" s="735"/>
      <c r="CF262" s="735"/>
      <c r="CG262" s="735"/>
      <c r="CH262" s="735"/>
      <c r="CI262" s="735"/>
      <c r="CJ262" s="735"/>
      <c r="CK262" s="735"/>
      <c r="CL262" s="735"/>
      <c r="CM262" s="735">
        <f>+D262</f>
        <v>752307012</v>
      </c>
      <c r="CN262" s="735"/>
      <c r="CO262" s="735"/>
      <c r="CP262" s="735"/>
      <c r="CQ262" s="735"/>
      <c r="CR262" s="735"/>
      <c r="CS262" s="735"/>
      <c r="CT262" s="736"/>
      <c r="CU262" s="737"/>
      <c r="CV262" s="738"/>
      <c r="CW262" s="738"/>
      <c r="CX262" s="738"/>
      <c r="CY262" s="738"/>
      <c r="CZ262" s="738"/>
      <c r="DA262" s="738"/>
      <c r="DB262" s="738"/>
      <c r="DC262" s="738"/>
      <c r="DD262" s="729">
        <f t="shared" si="23"/>
        <v>752307012</v>
      </c>
      <c r="DE262" s="730">
        <f t="shared" si="22"/>
        <v>0</v>
      </c>
      <c r="DF262" s="731"/>
      <c r="DR262" s="504"/>
    </row>
    <row r="263" spans="1:122" ht="18" customHeight="1" x14ac:dyDescent="0.55000000000000004">
      <c r="A263" s="399" t="str">
        <f t="shared" si="20"/>
        <v>71</v>
      </c>
      <c r="B263" s="399">
        <v>710055</v>
      </c>
      <c r="C263" s="722" t="s">
        <v>118</v>
      </c>
      <c r="D263" s="723">
        <v>36550000</v>
      </c>
      <c r="E263" s="723">
        <v>0</v>
      </c>
      <c r="F263" s="734"/>
      <c r="G263" s="734"/>
      <c r="H263" s="734"/>
      <c r="I263" s="734"/>
      <c r="J263" s="734"/>
      <c r="K263" s="735"/>
      <c r="L263" s="735"/>
      <c r="M263" s="735"/>
      <c r="N263" s="735"/>
      <c r="O263" s="735"/>
      <c r="P263" s="735"/>
      <c r="Q263" s="735"/>
      <c r="R263" s="735"/>
      <c r="S263" s="735"/>
      <c r="T263" s="735"/>
      <c r="U263" s="735"/>
      <c r="V263" s="735"/>
      <c r="W263" s="735"/>
      <c r="X263" s="735"/>
      <c r="Y263" s="735"/>
      <c r="Z263" s="735"/>
      <c r="AA263" s="735"/>
      <c r="AB263" s="735"/>
      <c r="AC263" s="735"/>
      <c r="AD263" s="735"/>
      <c r="AE263" s="735"/>
      <c r="AF263" s="735"/>
      <c r="AG263" s="735"/>
      <c r="AH263" s="735"/>
      <c r="AI263" s="735"/>
      <c r="AJ263" s="735"/>
      <c r="AK263" s="735"/>
      <c r="AL263" s="735"/>
      <c r="AM263" s="735"/>
      <c r="AN263" s="735"/>
      <c r="AO263" s="735"/>
      <c r="AP263" s="735"/>
      <c r="AQ263" s="735"/>
      <c r="AR263" s="735"/>
      <c r="AS263" s="735"/>
      <c r="AT263" s="735"/>
      <c r="AU263" s="735"/>
      <c r="AV263" s="735"/>
      <c r="AW263" s="735"/>
      <c r="AX263" s="735"/>
      <c r="AY263" s="735"/>
      <c r="AZ263" s="735"/>
      <c r="BA263" s="735"/>
      <c r="BB263" s="735"/>
      <c r="BC263" s="735"/>
      <c r="BD263" s="735"/>
      <c r="BE263" s="735"/>
      <c r="BF263" s="735"/>
      <c r="BG263" s="735"/>
      <c r="BH263" s="735"/>
      <c r="BI263" s="735"/>
      <c r="BJ263" s="735"/>
      <c r="BK263" s="735"/>
      <c r="BL263" s="735"/>
      <c r="BM263" s="735"/>
      <c r="BN263" s="735"/>
      <c r="BO263" s="735"/>
      <c r="BP263" s="735"/>
      <c r="BQ263" s="735"/>
      <c r="BR263" s="735"/>
      <c r="BS263" s="735"/>
      <c r="BT263" s="735"/>
      <c r="BU263" s="735"/>
      <c r="BV263" s="735"/>
      <c r="BW263" s="735"/>
      <c r="BX263" s="735"/>
      <c r="BY263" s="735"/>
      <c r="BZ263" s="735"/>
      <c r="CA263" s="735"/>
      <c r="CB263" s="735"/>
      <c r="CC263" s="735"/>
      <c r="CD263" s="735"/>
      <c r="CE263" s="735"/>
      <c r="CF263" s="735"/>
      <c r="CG263" s="735"/>
      <c r="CH263" s="735"/>
      <c r="CI263" s="735"/>
      <c r="CJ263" s="735"/>
      <c r="CK263" s="735"/>
      <c r="CL263" s="735"/>
      <c r="CM263" s="735">
        <f>D263</f>
        <v>36550000</v>
      </c>
      <c r="CN263" s="735"/>
      <c r="CO263" s="735"/>
      <c r="CP263" s="735"/>
      <c r="CQ263" s="735"/>
      <c r="CR263" s="735"/>
      <c r="CS263" s="735"/>
      <c r="CT263" s="736"/>
      <c r="CU263" s="737"/>
      <c r="CV263" s="738"/>
      <c r="CW263" s="738"/>
      <c r="CX263" s="738"/>
      <c r="CY263" s="738"/>
      <c r="CZ263" s="738"/>
      <c r="DA263" s="738"/>
      <c r="DB263" s="738"/>
      <c r="DC263" s="738"/>
      <c r="DD263" s="729">
        <f t="shared" si="23"/>
        <v>36550000</v>
      </c>
      <c r="DE263" s="730">
        <f t="shared" si="22"/>
        <v>0</v>
      </c>
      <c r="DF263" s="731"/>
      <c r="DR263" s="504"/>
    </row>
    <row r="264" spans="1:122" ht="18" customHeight="1" x14ac:dyDescent="0.55000000000000004">
      <c r="A264" s="399" t="str">
        <f t="shared" si="20"/>
        <v>72</v>
      </c>
      <c r="B264" s="399">
        <v>720001</v>
      </c>
      <c r="C264" s="722" t="s">
        <v>994</v>
      </c>
      <c r="D264" s="723">
        <v>2485039071</v>
      </c>
      <c r="E264" s="723">
        <v>0</v>
      </c>
      <c r="F264" s="734"/>
      <c r="G264" s="734"/>
      <c r="H264" s="734"/>
      <c r="I264" s="734"/>
      <c r="J264" s="734"/>
      <c r="K264" s="735"/>
      <c r="L264" s="735"/>
      <c r="M264" s="735"/>
      <c r="N264" s="735"/>
      <c r="O264" s="735"/>
      <c r="P264" s="735"/>
      <c r="Q264" s="735"/>
      <c r="R264" s="735"/>
      <c r="S264" s="735"/>
      <c r="T264" s="735"/>
      <c r="U264" s="735"/>
      <c r="V264" s="735"/>
      <c r="W264" s="735"/>
      <c r="X264" s="735"/>
      <c r="Y264" s="735"/>
      <c r="Z264" s="735"/>
      <c r="AA264" s="735"/>
      <c r="AB264" s="735"/>
      <c r="AC264" s="735"/>
      <c r="AD264" s="735"/>
      <c r="AE264" s="735"/>
      <c r="AF264" s="735"/>
      <c r="AG264" s="735"/>
      <c r="AH264" s="735"/>
      <c r="AI264" s="735"/>
      <c r="AJ264" s="735"/>
      <c r="AK264" s="735"/>
      <c r="AL264" s="735"/>
      <c r="AM264" s="735"/>
      <c r="AN264" s="735"/>
      <c r="AO264" s="735"/>
      <c r="AP264" s="735"/>
      <c r="AQ264" s="735"/>
      <c r="AR264" s="735"/>
      <c r="AS264" s="735"/>
      <c r="AT264" s="735"/>
      <c r="AU264" s="735"/>
      <c r="AV264" s="735"/>
      <c r="AW264" s="735"/>
      <c r="AX264" s="735"/>
      <c r="AY264" s="735"/>
      <c r="AZ264" s="735"/>
      <c r="BA264" s="735"/>
      <c r="BB264" s="735"/>
      <c r="BC264" s="735"/>
      <c r="BD264" s="735"/>
      <c r="BE264" s="735"/>
      <c r="BF264" s="735"/>
      <c r="BG264" s="735"/>
      <c r="BH264" s="735"/>
      <c r="BI264" s="735"/>
      <c r="BJ264" s="735"/>
      <c r="BK264" s="735"/>
      <c r="BL264" s="735"/>
      <c r="BM264" s="735"/>
      <c r="BN264" s="735"/>
      <c r="BO264" s="735"/>
      <c r="BP264" s="735"/>
      <c r="BQ264" s="735"/>
      <c r="BR264" s="735"/>
      <c r="BS264" s="735"/>
      <c r="BT264" s="735"/>
      <c r="BU264" s="735"/>
      <c r="BV264" s="735"/>
      <c r="BW264" s="735"/>
      <c r="BX264" s="735"/>
      <c r="BY264" s="735"/>
      <c r="BZ264" s="735"/>
      <c r="CA264" s="735"/>
      <c r="CB264" s="735"/>
      <c r="CC264" s="735"/>
      <c r="CD264" s="735"/>
      <c r="CE264" s="735">
        <f t="shared" ref="CE264:CE269" si="24">D264</f>
        <v>2485039071</v>
      </c>
      <c r="CF264" s="735"/>
      <c r="CG264" s="735"/>
      <c r="CH264" s="735"/>
      <c r="CI264" s="735"/>
      <c r="CJ264" s="735"/>
      <c r="CK264" s="735"/>
      <c r="CL264" s="735"/>
      <c r="CM264" s="735"/>
      <c r="CN264" s="735"/>
      <c r="CO264" s="735"/>
      <c r="CP264" s="735"/>
      <c r="CQ264" s="735"/>
      <c r="CR264" s="735"/>
      <c r="CS264" s="735"/>
      <c r="CT264" s="736"/>
      <c r="CU264" s="737"/>
      <c r="CV264" s="738"/>
      <c r="CW264" s="738"/>
      <c r="CX264" s="738"/>
      <c r="CY264" s="738"/>
      <c r="CZ264" s="738"/>
      <c r="DA264" s="738"/>
      <c r="DB264" s="738"/>
      <c r="DC264" s="738"/>
      <c r="DD264" s="729">
        <f t="shared" si="23"/>
        <v>2485039071</v>
      </c>
      <c r="DE264" s="730">
        <f t="shared" si="22"/>
        <v>0</v>
      </c>
      <c r="DF264" s="731"/>
      <c r="DR264" s="504"/>
    </row>
    <row r="265" spans="1:122" ht="18" customHeight="1" x14ac:dyDescent="0.55000000000000004">
      <c r="A265" s="399" t="str">
        <f t="shared" si="20"/>
        <v>72</v>
      </c>
      <c r="B265" s="399">
        <v>720002</v>
      </c>
      <c r="C265" s="722" t="s">
        <v>1189</v>
      </c>
      <c r="D265" s="723">
        <v>6133613441</v>
      </c>
      <c r="E265" s="723">
        <v>0</v>
      </c>
      <c r="F265" s="734"/>
      <c r="G265" s="734"/>
      <c r="H265" s="734"/>
      <c r="I265" s="734"/>
      <c r="J265" s="734"/>
      <c r="K265" s="735"/>
      <c r="L265" s="735"/>
      <c r="M265" s="735"/>
      <c r="N265" s="735"/>
      <c r="O265" s="735"/>
      <c r="P265" s="735"/>
      <c r="Q265" s="735"/>
      <c r="R265" s="735"/>
      <c r="S265" s="735"/>
      <c r="T265" s="735"/>
      <c r="U265" s="735"/>
      <c r="V265" s="735"/>
      <c r="W265" s="735"/>
      <c r="X265" s="735"/>
      <c r="Y265" s="735"/>
      <c r="Z265" s="735"/>
      <c r="AA265" s="735"/>
      <c r="AB265" s="735"/>
      <c r="AC265" s="735"/>
      <c r="AD265" s="735"/>
      <c r="AE265" s="735"/>
      <c r="AF265" s="735"/>
      <c r="AG265" s="735"/>
      <c r="AH265" s="735"/>
      <c r="AI265" s="735"/>
      <c r="AJ265" s="735"/>
      <c r="AK265" s="735"/>
      <c r="AL265" s="735"/>
      <c r="AM265" s="735"/>
      <c r="AN265" s="735"/>
      <c r="AO265" s="735"/>
      <c r="AP265" s="735"/>
      <c r="AQ265" s="735"/>
      <c r="AR265" s="735"/>
      <c r="AS265" s="735"/>
      <c r="AT265" s="735"/>
      <c r="AU265" s="735"/>
      <c r="AV265" s="735"/>
      <c r="AW265" s="735"/>
      <c r="AX265" s="735"/>
      <c r="AY265" s="735"/>
      <c r="AZ265" s="735"/>
      <c r="BA265" s="735"/>
      <c r="BB265" s="735"/>
      <c r="BC265" s="735"/>
      <c r="BD265" s="735"/>
      <c r="BE265" s="735"/>
      <c r="BF265" s="735"/>
      <c r="BG265" s="735"/>
      <c r="BH265" s="735"/>
      <c r="BI265" s="735"/>
      <c r="BJ265" s="735"/>
      <c r="BK265" s="735"/>
      <c r="BL265" s="735"/>
      <c r="BM265" s="735"/>
      <c r="BN265" s="735"/>
      <c r="BO265" s="735"/>
      <c r="BP265" s="735"/>
      <c r="BQ265" s="735"/>
      <c r="BR265" s="735"/>
      <c r="BS265" s="735"/>
      <c r="BT265" s="735"/>
      <c r="BU265" s="735"/>
      <c r="BV265" s="735"/>
      <c r="BW265" s="735"/>
      <c r="BX265" s="735"/>
      <c r="BY265" s="735"/>
      <c r="BZ265" s="735"/>
      <c r="CA265" s="735"/>
      <c r="CB265" s="735"/>
      <c r="CC265" s="735"/>
      <c r="CD265" s="735"/>
      <c r="CE265" s="735">
        <f t="shared" si="24"/>
        <v>6133613441</v>
      </c>
      <c r="CF265" s="735"/>
      <c r="CG265" s="735"/>
      <c r="CH265" s="735"/>
      <c r="CI265" s="735"/>
      <c r="CJ265" s="735"/>
      <c r="CK265" s="735"/>
      <c r="CL265" s="735"/>
      <c r="CM265" s="735"/>
      <c r="CN265" s="735"/>
      <c r="CO265" s="735"/>
      <c r="CP265" s="735"/>
      <c r="CQ265" s="735"/>
      <c r="CR265" s="735"/>
      <c r="CS265" s="735"/>
      <c r="CT265" s="736"/>
      <c r="CU265" s="737"/>
      <c r="CV265" s="738"/>
      <c r="CW265" s="738"/>
      <c r="CX265" s="738"/>
      <c r="CY265" s="738"/>
      <c r="CZ265" s="738"/>
      <c r="DA265" s="738"/>
      <c r="DB265" s="738"/>
      <c r="DC265" s="738"/>
      <c r="DD265" s="729">
        <f t="shared" si="23"/>
        <v>6133613441</v>
      </c>
      <c r="DE265" s="730">
        <f t="shared" si="22"/>
        <v>0</v>
      </c>
      <c r="DF265" s="731"/>
      <c r="DR265" s="504"/>
    </row>
    <row r="266" spans="1:122" ht="18" customHeight="1" x14ac:dyDescent="0.55000000000000004">
      <c r="A266" s="399" t="str">
        <f t="shared" si="20"/>
        <v>72</v>
      </c>
      <c r="B266" s="399">
        <v>720003</v>
      </c>
      <c r="C266" s="722" t="s">
        <v>1201</v>
      </c>
      <c r="D266" s="723">
        <v>1319362575</v>
      </c>
      <c r="E266" s="723">
        <v>0</v>
      </c>
      <c r="F266" s="734"/>
      <c r="G266" s="734"/>
      <c r="H266" s="734"/>
      <c r="I266" s="734"/>
      <c r="J266" s="734"/>
      <c r="K266" s="735"/>
      <c r="L266" s="735"/>
      <c r="M266" s="735"/>
      <c r="N266" s="735"/>
      <c r="O266" s="735"/>
      <c r="P266" s="735"/>
      <c r="Q266" s="735"/>
      <c r="R266" s="735"/>
      <c r="S266" s="735"/>
      <c r="T266" s="735"/>
      <c r="U266" s="735"/>
      <c r="V266" s="735"/>
      <c r="W266" s="735"/>
      <c r="X266" s="735"/>
      <c r="Y266" s="735"/>
      <c r="Z266" s="735"/>
      <c r="AA266" s="735"/>
      <c r="AB266" s="735"/>
      <c r="AC266" s="735"/>
      <c r="AD266" s="735"/>
      <c r="AE266" s="735"/>
      <c r="AF266" s="735"/>
      <c r="AG266" s="735"/>
      <c r="AH266" s="735"/>
      <c r="AI266" s="735"/>
      <c r="AJ266" s="735"/>
      <c r="AK266" s="735"/>
      <c r="AL266" s="735"/>
      <c r="AM266" s="735"/>
      <c r="AN266" s="735"/>
      <c r="AO266" s="735"/>
      <c r="AP266" s="735"/>
      <c r="AQ266" s="735"/>
      <c r="AR266" s="735"/>
      <c r="AS266" s="735"/>
      <c r="AT266" s="735"/>
      <c r="AU266" s="735"/>
      <c r="AV266" s="735"/>
      <c r="AW266" s="735"/>
      <c r="AX266" s="735"/>
      <c r="AY266" s="735"/>
      <c r="AZ266" s="735"/>
      <c r="BA266" s="735"/>
      <c r="BB266" s="735"/>
      <c r="BC266" s="735"/>
      <c r="BD266" s="735"/>
      <c r="BE266" s="735"/>
      <c r="BF266" s="735"/>
      <c r="BG266" s="735"/>
      <c r="BH266" s="735"/>
      <c r="BI266" s="735"/>
      <c r="BJ266" s="735"/>
      <c r="BK266" s="735"/>
      <c r="BL266" s="735"/>
      <c r="BM266" s="735"/>
      <c r="BN266" s="735"/>
      <c r="BO266" s="735"/>
      <c r="BP266" s="735"/>
      <c r="BQ266" s="735"/>
      <c r="BR266" s="735"/>
      <c r="BS266" s="735"/>
      <c r="BT266" s="735"/>
      <c r="BU266" s="735"/>
      <c r="BV266" s="735"/>
      <c r="BW266" s="735"/>
      <c r="BX266" s="735"/>
      <c r="BY266" s="735"/>
      <c r="BZ266" s="735"/>
      <c r="CA266" s="735"/>
      <c r="CB266" s="735"/>
      <c r="CC266" s="735"/>
      <c r="CD266" s="735"/>
      <c r="CE266" s="735">
        <f t="shared" si="24"/>
        <v>1319362575</v>
      </c>
      <c r="CF266" s="735"/>
      <c r="CG266" s="735"/>
      <c r="CH266" s="735"/>
      <c r="CI266" s="735"/>
      <c r="CJ266" s="735"/>
      <c r="CK266" s="735"/>
      <c r="CL266" s="735"/>
      <c r="CM266" s="735"/>
      <c r="CN266" s="735"/>
      <c r="CO266" s="735"/>
      <c r="CP266" s="735"/>
      <c r="CQ266" s="735"/>
      <c r="CR266" s="735"/>
      <c r="CS266" s="735"/>
      <c r="CT266" s="736"/>
      <c r="CU266" s="737"/>
      <c r="CV266" s="738"/>
      <c r="CW266" s="738"/>
      <c r="CX266" s="738"/>
      <c r="CY266" s="738"/>
      <c r="CZ266" s="738"/>
      <c r="DA266" s="738"/>
      <c r="DB266" s="738"/>
      <c r="DC266" s="738"/>
      <c r="DD266" s="729">
        <f t="shared" si="23"/>
        <v>1319362575</v>
      </c>
      <c r="DE266" s="730">
        <f t="shared" si="22"/>
        <v>0</v>
      </c>
      <c r="DF266" s="731"/>
      <c r="DR266" s="504"/>
    </row>
    <row r="267" spans="1:122" ht="18" customHeight="1" x14ac:dyDescent="0.55000000000000004">
      <c r="A267" s="399" t="str">
        <f t="shared" si="20"/>
        <v>72</v>
      </c>
      <c r="B267" s="399">
        <v>720004</v>
      </c>
      <c r="C267" s="722" t="s">
        <v>997</v>
      </c>
      <c r="D267" s="723">
        <v>138978100</v>
      </c>
      <c r="E267" s="723">
        <v>0</v>
      </c>
      <c r="F267" s="734"/>
      <c r="G267" s="734"/>
      <c r="H267" s="734"/>
      <c r="I267" s="751"/>
      <c r="J267" s="770"/>
      <c r="K267" s="735"/>
      <c r="L267" s="735"/>
      <c r="M267" s="735"/>
      <c r="N267" s="735"/>
      <c r="O267" s="735"/>
      <c r="P267" s="735"/>
      <c r="Q267" s="735"/>
      <c r="R267" s="735"/>
      <c r="S267" s="735"/>
      <c r="T267" s="735"/>
      <c r="U267" s="735"/>
      <c r="V267" s="735"/>
      <c r="W267" s="735"/>
      <c r="X267" s="735"/>
      <c r="Y267" s="735"/>
      <c r="Z267" s="735"/>
      <c r="AA267" s="735"/>
      <c r="AB267" s="735"/>
      <c r="AC267" s="735"/>
      <c r="AD267" s="735"/>
      <c r="AE267" s="735"/>
      <c r="AF267" s="735"/>
      <c r="AG267" s="735"/>
      <c r="AH267" s="735"/>
      <c r="AI267" s="735"/>
      <c r="AJ267" s="735"/>
      <c r="AK267" s="735"/>
      <c r="AL267" s="735"/>
      <c r="AM267" s="735"/>
      <c r="AN267" s="735"/>
      <c r="AO267" s="735"/>
      <c r="AP267" s="735"/>
      <c r="AQ267" s="735"/>
      <c r="AR267" s="735"/>
      <c r="AS267" s="735"/>
      <c r="AT267" s="735"/>
      <c r="AU267" s="735"/>
      <c r="AV267" s="735"/>
      <c r="AW267" s="735"/>
      <c r="AX267" s="735"/>
      <c r="AY267" s="735"/>
      <c r="AZ267" s="735"/>
      <c r="BA267" s="735"/>
      <c r="BB267" s="735"/>
      <c r="BC267" s="735"/>
      <c r="BD267" s="735"/>
      <c r="BE267" s="735"/>
      <c r="BF267" s="735"/>
      <c r="BG267" s="735"/>
      <c r="BH267" s="735"/>
      <c r="BI267" s="735"/>
      <c r="BJ267" s="735"/>
      <c r="BK267" s="735"/>
      <c r="BL267" s="735"/>
      <c r="BM267" s="735"/>
      <c r="BN267" s="735"/>
      <c r="BO267" s="735"/>
      <c r="BP267" s="735"/>
      <c r="BQ267" s="735"/>
      <c r="BR267" s="735"/>
      <c r="BS267" s="735"/>
      <c r="BT267" s="735"/>
      <c r="BU267" s="735"/>
      <c r="BV267" s="735"/>
      <c r="BW267" s="735"/>
      <c r="BX267" s="735"/>
      <c r="BY267" s="735"/>
      <c r="BZ267" s="735"/>
      <c r="CA267" s="735"/>
      <c r="CB267" s="735"/>
      <c r="CC267" s="735"/>
      <c r="CD267" s="735"/>
      <c r="CE267" s="735">
        <f t="shared" si="24"/>
        <v>138978100</v>
      </c>
      <c r="CF267" s="735"/>
      <c r="CG267" s="735"/>
      <c r="CH267" s="735"/>
      <c r="CI267" s="735"/>
      <c r="CJ267" s="735"/>
      <c r="CK267" s="735"/>
      <c r="CL267" s="735"/>
      <c r="CM267" s="735"/>
      <c r="CN267" s="735"/>
      <c r="CO267" s="735"/>
      <c r="CP267" s="735"/>
      <c r="CQ267" s="735"/>
      <c r="CR267" s="735"/>
      <c r="CS267" s="735"/>
      <c r="CT267" s="736"/>
      <c r="CU267" s="737"/>
      <c r="CV267" s="738"/>
      <c r="CW267" s="738"/>
      <c r="CX267" s="738"/>
      <c r="CY267" s="738"/>
      <c r="CZ267" s="738"/>
      <c r="DA267" s="738"/>
      <c r="DB267" s="738"/>
      <c r="DC267" s="738"/>
      <c r="DD267" s="729">
        <f t="shared" si="23"/>
        <v>138978100</v>
      </c>
      <c r="DE267" s="730">
        <f t="shared" si="22"/>
        <v>0</v>
      </c>
      <c r="DF267" s="731"/>
      <c r="DR267" s="504"/>
    </row>
    <row r="268" spans="1:122" ht="18" customHeight="1" x14ac:dyDescent="0.55000000000000004">
      <c r="A268" s="399" t="str">
        <f t="shared" si="20"/>
        <v>72</v>
      </c>
      <c r="B268" s="399">
        <v>720005</v>
      </c>
      <c r="C268" s="722" t="s">
        <v>1038</v>
      </c>
      <c r="D268" s="723">
        <v>915011700</v>
      </c>
      <c r="E268" s="723">
        <v>0</v>
      </c>
      <c r="F268" s="734"/>
      <c r="G268" s="734"/>
      <c r="H268" s="734"/>
      <c r="I268" s="751"/>
      <c r="J268" s="770"/>
      <c r="K268" s="735"/>
      <c r="L268" s="735"/>
      <c r="M268" s="735"/>
      <c r="N268" s="735"/>
      <c r="O268" s="735"/>
      <c r="P268" s="735"/>
      <c r="Q268" s="735"/>
      <c r="R268" s="735"/>
      <c r="S268" s="735"/>
      <c r="T268" s="735"/>
      <c r="U268" s="735"/>
      <c r="V268" s="735"/>
      <c r="W268" s="735"/>
      <c r="X268" s="735"/>
      <c r="Y268" s="735"/>
      <c r="Z268" s="735"/>
      <c r="AA268" s="735"/>
      <c r="AB268" s="735"/>
      <c r="AC268" s="735"/>
      <c r="AD268" s="735"/>
      <c r="AE268" s="735"/>
      <c r="AF268" s="735"/>
      <c r="AG268" s="735"/>
      <c r="AH268" s="735"/>
      <c r="AI268" s="735"/>
      <c r="AJ268" s="735"/>
      <c r="AK268" s="735"/>
      <c r="AL268" s="735"/>
      <c r="AM268" s="735"/>
      <c r="AN268" s="735"/>
      <c r="AO268" s="735"/>
      <c r="AP268" s="735"/>
      <c r="AQ268" s="735"/>
      <c r="AR268" s="735"/>
      <c r="AS268" s="735"/>
      <c r="AT268" s="735"/>
      <c r="AU268" s="735"/>
      <c r="AV268" s="735"/>
      <c r="AW268" s="735"/>
      <c r="AX268" s="735"/>
      <c r="AY268" s="735"/>
      <c r="AZ268" s="735"/>
      <c r="BA268" s="735"/>
      <c r="BB268" s="735"/>
      <c r="BC268" s="735"/>
      <c r="BD268" s="735"/>
      <c r="BE268" s="735"/>
      <c r="BF268" s="735"/>
      <c r="BG268" s="735"/>
      <c r="BH268" s="735"/>
      <c r="BI268" s="735"/>
      <c r="BJ268" s="735"/>
      <c r="BK268" s="735"/>
      <c r="BL268" s="735"/>
      <c r="BM268" s="735"/>
      <c r="BN268" s="735"/>
      <c r="BO268" s="735"/>
      <c r="BP268" s="735"/>
      <c r="BQ268" s="735"/>
      <c r="BR268" s="735"/>
      <c r="BS268" s="735"/>
      <c r="BT268" s="735"/>
      <c r="BU268" s="735"/>
      <c r="BV268" s="735"/>
      <c r="BW268" s="735"/>
      <c r="BX268" s="735"/>
      <c r="BY268" s="735"/>
      <c r="BZ268" s="735"/>
      <c r="CA268" s="735"/>
      <c r="CB268" s="735"/>
      <c r="CC268" s="735"/>
      <c r="CD268" s="735"/>
      <c r="CE268" s="735">
        <f t="shared" si="24"/>
        <v>915011700</v>
      </c>
      <c r="CF268" s="735"/>
      <c r="CG268" s="735"/>
      <c r="CH268" s="735"/>
      <c r="CI268" s="735"/>
      <c r="CJ268" s="735"/>
      <c r="CK268" s="735"/>
      <c r="CL268" s="735"/>
      <c r="CM268" s="735"/>
      <c r="CN268" s="735"/>
      <c r="CO268" s="735"/>
      <c r="CP268" s="735"/>
      <c r="CQ268" s="735"/>
      <c r="CR268" s="735"/>
      <c r="CS268" s="735"/>
      <c r="CT268" s="736"/>
      <c r="CU268" s="737"/>
      <c r="CV268" s="738"/>
      <c r="CW268" s="738"/>
      <c r="CX268" s="738"/>
      <c r="CY268" s="738"/>
      <c r="CZ268" s="738"/>
      <c r="DA268" s="738"/>
      <c r="DB268" s="738"/>
      <c r="DC268" s="738"/>
      <c r="DD268" s="729">
        <f t="shared" si="23"/>
        <v>915011700</v>
      </c>
      <c r="DE268" s="730">
        <f t="shared" si="22"/>
        <v>0</v>
      </c>
      <c r="DF268" s="731"/>
      <c r="DR268" s="504"/>
    </row>
    <row r="269" spans="1:122" ht="18" customHeight="1" x14ac:dyDescent="0.55000000000000004">
      <c r="A269" s="399" t="str">
        <f t="shared" si="20"/>
        <v>72</v>
      </c>
      <c r="B269" s="399">
        <v>720006</v>
      </c>
      <c r="C269" s="722" t="s">
        <v>1039</v>
      </c>
      <c r="D269" s="723">
        <v>8705000</v>
      </c>
      <c r="E269" s="723">
        <v>0</v>
      </c>
      <c r="F269" s="734"/>
      <c r="G269" s="734"/>
      <c r="H269" s="734"/>
      <c r="I269" s="734"/>
      <c r="J269" s="734"/>
      <c r="K269" s="735"/>
      <c r="L269" s="735"/>
      <c r="M269" s="735"/>
      <c r="N269" s="735"/>
      <c r="O269" s="735"/>
      <c r="P269" s="735"/>
      <c r="Q269" s="735"/>
      <c r="R269" s="735"/>
      <c r="S269" s="735"/>
      <c r="T269" s="735"/>
      <c r="U269" s="735"/>
      <c r="V269" s="735"/>
      <c r="W269" s="735"/>
      <c r="X269" s="735"/>
      <c r="Y269" s="735"/>
      <c r="Z269" s="735"/>
      <c r="AA269" s="735"/>
      <c r="AB269" s="735"/>
      <c r="AC269" s="735"/>
      <c r="AD269" s="735"/>
      <c r="AE269" s="735"/>
      <c r="AF269" s="735"/>
      <c r="AG269" s="735"/>
      <c r="AH269" s="735"/>
      <c r="AI269" s="735"/>
      <c r="AJ269" s="735"/>
      <c r="AK269" s="735"/>
      <c r="AL269" s="735"/>
      <c r="AM269" s="735"/>
      <c r="AN269" s="735"/>
      <c r="AO269" s="735"/>
      <c r="AP269" s="735"/>
      <c r="AQ269" s="735"/>
      <c r="AR269" s="735"/>
      <c r="AS269" s="735"/>
      <c r="AT269" s="735"/>
      <c r="AU269" s="735"/>
      <c r="AV269" s="735"/>
      <c r="AW269" s="735"/>
      <c r="AX269" s="735"/>
      <c r="AY269" s="735"/>
      <c r="AZ269" s="735"/>
      <c r="BA269" s="735"/>
      <c r="BB269" s="735"/>
      <c r="BC269" s="735"/>
      <c r="BD269" s="735"/>
      <c r="BE269" s="735"/>
      <c r="BF269" s="735"/>
      <c r="BG269" s="735"/>
      <c r="BH269" s="735"/>
      <c r="BI269" s="735"/>
      <c r="BJ269" s="735"/>
      <c r="BK269" s="735"/>
      <c r="BL269" s="735"/>
      <c r="BM269" s="735"/>
      <c r="BN269" s="735"/>
      <c r="BO269" s="735"/>
      <c r="BP269" s="735"/>
      <c r="BQ269" s="735"/>
      <c r="BR269" s="735"/>
      <c r="BS269" s="735"/>
      <c r="BT269" s="735"/>
      <c r="BU269" s="735"/>
      <c r="BV269" s="735"/>
      <c r="BW269" s="735"/>
      <c r="BX269" s="735"/>
      <c r="BY269" s="735"/>
      <c r="BZ269" s="735"/>
      <c r="CA269" s="735"/>
      <c r="CB269" s="735"/>
      <c r="CC269" s="735"/>
      <c r="CD269" s="735"/>
      <c r="CE269" s="735">
        <f t="shared" si="24"/>
        <v>8705000</v>
      </c>
      <c r="CF269" s="735"/>
      <c r="CG269" s="735"/>
      <c r="CH269" s="735"/>
      <c r="CI269" s="735"/>
      <c r="CJ269" s="735"/>
      <c r="CK269" s="735"/>
      <c r="CL269" s="735"/>
      <c r="CM269" s="735"/>
      <c r="CN269" s="735"/>
      <c r="CO269" s="735"/>
      <c r="CP269" s="735"/>
      <c r="CQ269" s="735"/>
      <c r="CR269" s="735"/>
      <c r="CS269" s="735"/>
      <c r="CT269" s="736"/>
      <c r="CU269" s="737"/>
      <c r="CV269" s="738"/>
      <c r="CW269" s="738"/>
      <c r="CX269" s="738"/>
      <c r="CY269" s="738"/>
      <c r="CZ269" s="738"/>
      <c r="DA269" s="738"/>
      <c r="DB269" s="738"/>
      <c r="DC269" s="738"/>
      <c r="DD269" s="729">
        <f t="shared" si="23"/>
        <v>8705000</v>
      </c>
      <c r="DE269" s="730">
        <f t="shared" si="22"/>
        <v>0</v>
      </c>
      <c r="DF269" s="731"/>
      <c r="DR269" s="504"/>
    </row>
    <row r="270" spans="1:122" ht="18" customHeight="1" x14ac:dyDescent="0.55000000000000004">
      <c r="A270" s="399" t="str">
        <f t="shared" si="20"/>
        <v>72</v>
      </c>
      <c r="B270" s="399">
        <v>720007</v>
      </c>
      <c r="C270" s="722" t="s">
        <v>1040</v>
      </c>
      <c r="D270" s="723">
        <v>247245000</v>
      </c>
      <c r="E270" s="723">
        <v>0</v>
      </c>
      <c r="F270" s="734"/>
      <c r="G270" s="734"/>
      <c r="H270" s="734"/>
      <c r="I270" s="734"/>
      <c r="J270" s="734"/>
      <c r="K270" s="735"/>
      <c r="L270" s="735"/>
      <c r="M270" s="735"/>
      <c r="N270" s="735"/>
      <c r="O270" s="735"/>
      <c r="P270" s="735"/>
      <c r="Q270" s="735"/>
      <c r="R270" s="735"/>
      <c r="S270" s="735"/>
      <c r="T270" s="735"/>
      <c r="U270" s="735"/>
      <c r="V270" s="735"/>
      <c r="W270" s="735"/>
      <c r="X270" s="735"/>
      <c r="Y270" s="735"/>
      <c r="Z270" s="735"/>
      <c r="AA270" s="735"/>
      <c r="AB270" s="735"/>
      <c r="AC270" s="735"/>
      <c r="AD270" s="735"/>
      <c r="AE270" s="735"/>
      <c r="AF270" s="735"/>
      <c r="AG270" s="735"/>
      <c r="AH270" s="735"/>
      <c r="AI270" s="735"/>
      <c r="AJ270" s="735"/>
      <c r="AK270" s="735"/>
      <c r="AL270" s="735"/>
      <c r="AM270" s="735"/>
      <c r="AN270" s="735"/>
      <c r="AO270" s="735"/>
      <c r="AP270" s="735"/>
      <c r="AQ270" s="735"/>
      <c r="AR270" s="735"/>
      <c r="AS270" s="735"/>
      <c r="AT270" s="735"/>
      <c r="AU270" s="735"/>
      <c r="AV270" s="735"/>
      <c r="AW270" s="735"/>
      <c r="AX270" s="735"/>
      <c r="AY270" s="735"/>
      <c r="AZ270" s="735"/>
      <c r="BA270" s="735"/>
      <c r="BB270" s="735"/>
      <c r="BC270" s="735"/>
      <c r="BD270" s="735"/>
      <c r="BE270" s="735"/>
      <c r="BF270" s="735"/>
      <c r="BG270" s="735"/>
      <c r="BH270" s="735"/>
      <c r="BI270" s="735"/>
      <c r="BJ270" s="735"/>
      <c r="BK270" s="735"/>
      <c r="BL270" s="735"/>
      <c r="BM270" s="735"/>
      <c r="BN270" s="735"/>
      <c r="BO270" s="735"/>
      <c r="BP270" s="735"/>
      <c r="BQ270" s="735"/>
      <c r="BR270" s="735"/>
      <c r="BS270" s="735"/>
      <c r="BT270" s="735"/>
      <c r="BU270" s="735"/>
      <c r="BV270" s="735"/>
      <c r="BW270" s="735"/>
      <c r="BX270" s="735"/>
      <c r="BY270" s="735"/>
      <c r="BZ270" s="735"/>
      <c r="CA270" s="735"/>
      <c r="CB270" s="735"/>
      <c r="CC270" s="735"/>
      <c r="CD270" s="735"/>
      <c r="CE270" s="735"/>
      <c r="CF270" s="735"/>
      <c r="CG270" s="735"/>
      <c r="CH270" s="735"/>
      <c r="CI270" s="735"/>
      <c r="CJ270" s="735"/>
      <c r="CK270" s="735"/>
      <c r="CL270" s="735"/>
      <c r="CM270" s="735">
        <f>D270</f>
        <v>247245000</v>
      </c>
      <c r="CN270" s="735"/>
      <c r="CO270" s="735"/>
      <c r="CP270" s="735"/>
      <c r="CQ270" s="735"/>
      <c r="CR270" s="735"/>
      <c r="CS270" s="735"/>
      <c r="CT270" s="736"/>
      <c r="CU270" s="737"/>
      <c r="CV270" s="738"/>
      <c r="CW270" s="738"/>
      <c r="CX270" s="738"/>
      <c r="CY270" s="738"/>
      <c r="CZ270" s="738"/>
      <c r="DA270" s="738"/>
      <c r="DB270" s="738"/>
      <c r="DC270" s="738"/>
      <c r="DD270" s="729">
        <f t="shared" si="23"/>
        <v>247245000</v>
      </c>
      <c r="DE270" s="730">
        <f t="shared" si="22"/>
        <v>0</v>
      </c>
      <c r="DF270" s="731"/>
      <c r="DR270" s="504"/>
    </row>
    <row r="271" spans="1:122" ht="18" customHeight="1" x14ac:dyDescent="0.55000000000000004">
      <c r="A271" s="399" t="str">
        <f t="shared" si="20"/>
        <v>72</v>
      </c>
      <c r="B271" s="399">
        <v>720008</v>
      </c>
      <c r="C271" s="722" t="s">
        <v>1022</v>
      </c>
      <c r="D271" s="740">
        <v>0</v>
      </c>
      <c r="E271" s="740">
        <v>0</v>
      </c>
      <c r="F271" s="734"/>
      <c r="G271" s="734"/>
      <c r="H271" s="734"/>
      <c r="I271" s="734"/>
      <c r="J271" s="734"/>
      <c r="K271" s="735"/>
      <c r="L271" s="735"/>
      <c r="M271" s="735"/>
      <c r="N271" s="735"/>
      <c r="O271" s="735"/>
      <c r="P271" s="735"/>
      <c r="Q271" s="735"/>
      <c r="R271" s="735"/>
      <c r="S271" s="735"/>
      <c r="T271" s="735"/>
      <c r="U271" s="735"/>
      <c r="V271" s="735"/>
      <c r="W271" s="735"/>
      <c r="X271" s="735"/>
      <c r="Y271" s="735"/>
      <c r="Z271" s="735"/>
      <c r="AA271" s="735"/>
      <c r="AB271" s="735"/>
      <c r="AC271" s="735"/>
      <c r="AD271" s="735"/>
      <c r="AE271" s="735"/>
      <c r="AF271" s="735"/>
      <c r="AG271" s="735"/>
      <c r="AH271" s="735"/>
      <c r="AI271" s="735"/>
      <c r="AJ271" s="735"/>
      <c r="AK271" s="735"/>
      <c r="AL271" s="735"/>
      <c r="AM271" s="735"/>
      <c r="AN271" s="735"/>
      <c r="AO271" s="735"/>
      <c r="AP271" s="735"/>
      <c r="AQ271" s="735"/>
      <c r="AR271" s="735"/>
      <c r="AS271" s="735"/>
      <c r="AT271" s="735"/>
      <c r="AU271" s="735"/>
      <c r="AV271" s="735"/>
      <c r="AW271" s="735"/>
      <c r="AX271" s="735"/>
      <c r="AY271" s="735"/>
      <c r="AZ271" s="735"/>
      <c r="BA271" s="735"/>
      <c r="BB271" s="735"/>
      <c r="BC271" s="735"/>
      <c r="BD271" s="735"/>
      <c r="BE271" s="735"/>
      <c r="BF271" s="735"/>
      <c r="BG271" s="735"/>
      <c r="BH271" s="735"/>
      <c r="BI271" s="735"/>
      <c r="BJ271" s="735"/>
      <c r="BK271" s="735"/>
      <c r="BL271" s="735"/>
      <c r="BM271" s="735"/>
      <c r="BN271" s="735"/>
      <c r="BO271" s="735"/>
      <c r="BP271" s="735"/>
      <c r="BQ271" s="735"/>
      <c r="BR271" s="735"/>
      <c r="BS271" s="735"/>
      <c r="BT271" s="735"/>
      <c r="BU271" s="735"/>
      <c r="BV271" s="735"/>
      <c r="BW271" s="735"/>
      <c r="BX271" s="735"/>
      <c r="BY271" s="735"/>
      <c r="BZ271" s="735"/>
      <c r="CA271" s="735"/>
      <c r="CB271" s="735"/>
      <c r="CC271" s="735"/>
      <c r="CD271" s="735"/>
      <c r="CE271" s="735"/>
      <c r="CF271" s="735"/>
      <c r="CG271" s="735"/>
      <c r="CH271" s="735"/>
      <c r="CI271" s="735"/>
      <c r="CJ271" s="735"/>
      <c r="CK271" s="735"/>
      <c r="CL271" s="735">
        <f>D271</f>
        <v>0</v>
      </c>
      <c r="CM271" s="735"/>
      <c r="CN271" s="735"/>
      <c r="CO271" s="735"/>
      <c r="CP271" s="735"/>
      <c r="CQ271" s="735"/>
      <c r="CR271" s="735"/>
      <c r="CS271" s="735"/>
      <c r="CT271" s="736"/>
      <c r="CU271" s="737"/>
      <c r="CV271" s="738"/>
      <c r="CW271" s="738"/>
      <c r="CX271" s="738"/>
      <c r="CY271" s="738"/>
      <c r="CZ271" s="738"/>
      <c r="DA271" s="738"/>
      <c r="DB271" s="738"/>
      <c r="DC271" s="738"/>
      <c r="DD271" s="729">
        <f t="shared" si="23"/>
        <v>0</v>
      </c>
      <c r="DE271" s="730">
        <f t="shared" si="22"/>
        <v>0</v>
      </c>
      <c r="DF271" s="731"/>
      <c r="DR271" s="504"/>
    </row>
    <row r="272" spans="1:122" ht="18" customHeight="1" x14ac:dyDescent="0.55000000000000004">
      <c r="A272" s="399" t="str">
        <f t="shared" si="20"/>
        <v>72</v>
      </c>
      <c r="B272" s="399">
        <v>720009</v>
      </c>
      <c r="C272" s="733" t="s">
        <v>1202</v>
      </c>
      <c r="D272" s="723">
        <v>16550000</v>
      </c>
      <c r="E272" s="723">
        <v>0</v>
      </c>
      <c r="F272" s="734"/>
      <c r="G272" s="734"/>
      <c r="H272" s="734"/>
      <c r="I272" s="734"/>
      <c r="J272" s="734"/>
      <c r="K272" s="735"/>
      <c r="L272" s="735"/>
      <c r="M272" s="735"/>
      <c r="N272" s="735"/>
      <c r="O272" s="735"/>
      <c r="P272" s="735"/>
      <c r="Q272" s="735"/>
      <c r="R272" s="735"/>
      <c r="S272" s="735"/>
      <c r="T272" s="735"/>
      <c r="U272" s="735"/>
      <c r="V272" s="735"/>
      <c r="W272" s="735"/>
      <c r="X272" s="735"/>
      <c r="Y272" s="735"/>
      <c r="Z272" s="735"/>
      <c r="AA272" s="735"/>
      <c r="AB272" s="735"/>
      <c r="AC272" s="735"/>
      <c r="AD272" s="735"/>
      <c r="AE272" s="735"/>
      <c r="AF272" s="735"/>
      <c r="AG272" s="735"/>
      <c r="AH272" s="735"/>
      <c r="AI272" s="735"/>
      <c r="AJ272" s="735"/>
      <c r="AK272" s="735"/>
      <c r="AL272" s="735"/>
      <c r="AM272" s="735"/>
      <c r="AN272" s="735"/>
      <c r="AO272" s="735"/>
      <c r="AP272" s="735"/>
      <c r="AQ272" s="735"/>
      <c r="AR272" s="735"/>
      <c r="AS272" s="735"/>
      <c r="AT272" s="735"/>
      <c r="AU272" s="735"/>
      <c r="AV272" s="735"/>
      <c r="AW272" s="735"/>
      <c r="AX272" s="735"/>
      <c r="AY272" s="735"/>
      <c r="AZ272" s="735"/>
      <c r="BA272" s="735"/>
      <c r="BB272" s="735"/>
      <c r="BC272" s="735"/>
      <c r="BD272" s="735"/>
      <c r="BE272" s="735"/>
      <c r="BF272" s="735"/>
      <c r="BG272" s="735"/>
      <c r="BH272" s="735"/>
      <c r="BI272" s="735"/>
      <c r="BJ272" s="735"/>
      <c r="BK272" s="735"/>
      <c r="BL272" s="735"/>
      <c r="BM272" s="735"/>
      <c r="BN272" s="735"/>
      <c r="BO272" s="735"/>
      <c r="BP272" s="735"/>
      <c r="BQ272" s="735"/>
      <c r="BR272" s="735"/>
      <c r="BS272" s="735"/>
      <c r="BT272" s="735"/>
      <c r="BU272" s="735"/>
      <c r="BV272" s="735"/>
      <c r="BW272" s="735"/>
      <c r="BX272" s="735"/>
      <c r="BY272" s="735"/>
      <c r="BZ272" s="735"/>
      <c r="CA272" s="735"/>
      <c r="CB272" s="735"/>
      <c r="CC272" s="735"/>
      <c r="CD272" s="735"/>
      <c r="CE272" s="735"/>
      <c r="CF272" s="735"/>
      <c r="CG272" s="735"/>
      <c r="CH272" s="735"/>
      <c r="CI272" s="735"/>
      <c r="CJ272" s="735"/>
      <c r="CK272" s="735"/>
      <c r="CL272" s="735"/>
      <c r="CM272" s="735">
        <f>D272</f>
        <v>16550000</v>
      </c>
      <c r="CN272" s="735"/>
      <c r="CO272" s="735"/>
      <c r="CP272" s="735"/>
      <c r="CQ272" s="735"/>
      <c r="CR272" s="735"/>
      <c r="CS272" s="735"/>
      <c r="CT272" s="736"/>
      <c r="CU272" s="737"/>
      <c r="CV272" s="738"/>
      <c r="CW272" s="738"/>
      <c r="CX272" s="738"/>
      <c r="CY272" s="738"/>
      <c r="CZ272" s="738"/>
      <c r="DA272" s="738"/>
      <c r="DB272" s="738"/>
      <c r="DC272" s="738"/>
      <c r="DD272" s="729">
        <f t="shared" si="23"/>
        <v>16550000</v>
      </c>
      <c r="DE272" s="730">
        <f t="shared" si="22"/>
        <v>0</v>
      </c>
      <c r="DF272" s="731"/>
      <c r="DR272" s="504"/>
    </row>
    <row r="273" spans="1:122" ht="18" customHeight="1" x14ac:dyDescent="0.55000000000000004">
      <c r="A273" s="399" t="str">
        <f t="shared" si="20"/>
        <v>72</v>
      </c>
      <c r="B273" s="399">
        <v>720010</v>
      </c>
      <c r="C273" s="722" t="s">
        <v>1203</v>
      </c>
      <c r="D273" s="723">
        <v>21786028</v>
      </c>
      <c r="E273" s="723">
        <v>0</v>
      </c>
      <c r="F273" s="734"/>
      <c r="G273" s="734"/>
      <c r="H273" s="734"/>
      <c r="I273" s="734"/>
      <c r="J273" s="734"/>
      <c r="K273" s="735"/>
      <c r="L273" s="735"/>
      <c r="M273" s="735"/>
      <c r="N273" s="735"/>
      <c r="O273" s="735"/>
      <c r="P273" s="735"/>
      <c r="Q273" s="735"/>
      <c r="R273" s="735"/>
      <c r="S273" s="735"/>
      <c r="T273" s="735"/>
      <c r="U273" s="735"/>
      <c r="V273" s="735"/>
      <c r="W273" s="735"/>
      <c r="X273" s="735"/>
      <c r="Y273" s="735"/>
      <c r="Z273" s="735"/>
      <c r="AA273" s="735"/>
      <c r="AB273" s="735"/>
      <c r="AC273" s="735"/>
      <c r="AD273" s="735"/>
      <c r="AE273" s="735"/>
      <c r="AF273" s="735"/>
      <c r="AG273" s="735"/>
      <c r="AH273" s="735"/>
      <c r="AI273" s="735"/>
      <c r="AJ273" s="735"/>
      <c r="AK273" s="735"/>
      <c r="AL273" s="735"/>
      <c r="AM273" s="735"/>
      <c r="AN273" s="735"/>
      <c r="AO273" s="735"/>
      <c r="AP273" s="735"/>
      <c r="AQ273" s="735"/>
      <c r="AR273" s="735"/>
      <c r="AS273" s="735"/>
      <c r="AT273" s="735"/>
      <c r="AU273" s="735"/>
      <c r="AV273" s="735"/>
      <c r="AW273" s="735"/>
      <c r="AX273" s="735"/>
      <c r="AY273" s="735"/>
      <c r="AZ273" s="735"/>
      <c r="BA273" s="735"/>
      <c r="BB273" s="735"/>
      <c r="BC273" s="735"/>
      <c r="BD273" s="735"/>
      <c r="BE273" s="735"/>
      <c r="BF273" s="735"/>
      <c r="BG273" s="735"/>
      <c r="BH273" s="735"/>
      <c r="BI273" s="735"/>
      <c r="BJ273" s="735"/>
      <c r="BK273" s="735"/>
      <c r="BL273" s="735"/>
      <c r="BM273" s="735"/>
      <c r="BN273" s="735"/>
      <c r="BO273" s="735"/>
      <c r="BP273" s="735"/>
      <c r="BQ273" s="735"/>
      <c r="BR273" s="735"/>
      <c r="BS273" s="735"/>
      <c r="BT273" s="735"/>
      <c r="BU273" s="735"/>
      <c r="BV273" s="735"/>
      <c r="BW273" s="735"/>
      <c r="BX273" s="735"/>
      <c r="BY273" s="735"/>
      <c r="BZ273" s="735"/>
      <c r="CA273" s="735"/>
      <c r="CB273" s="735"/>
      <c r="CC273" s="735"/>
      <c r="CD273" s="735"/>
      <c r="CE273" s="735"/>
      <c r="CF273" s="735"/>
      <c r="CG273" s="735"/>
      <c r="CH273" s="735"/>
      <c r="CI273" s="735"/>
      <c r="CJ273" s="735"/>
      <c r="CK273" s="735"/>
      <c r="CL273" s="735"/>
      <c r="CM273" s="735"/>
      <c r="CN273" s="735"/>
      <c r="CO273" s="735">
        <f>-D273</f>
        <v>-21786028</v>
      </c>
      <c r="CP273" s="735"/>
      <c r="CQ273" s="735"/>
      <c r="CR273" s="735"/>
      <c r="CS273" s="735"/>
      <c r="CT273" s="736"/>
      <c r="CU273" s="737"/>
      <c r="CV273" s="738"/>
      <c r="CW273" s="738"/>
      <c r="CX273" s="738"/>
      <c r="CY273" s="738"/>
      <c r="CZ273" s="738"/>
      <c r="DA273" s="738"/>
      <c r="DB273" s="738"/>
      <c r="DC273" s="738"/>
      <c r="DD273" s="729">
        <f t="shared" si="23"/>
        <v>-21786028</v>
      </c>
      <c r="DE273" s="730">
        <f t="shared" si="22"/>
        <v>43572056</v>
      </c>
      <c r="DF273" s="731"/>
      <c r="DR273" s="504"/>
    </row>
    <row r="274" spans="1:122" ht="18" customHeight="1" x14ac:dyDescent="0.55000000000000004">
      <c r="A274" s="399" t="str">
        <f t="shared" si="20"/>
        <v>72</v>
      </c>
      <c r="B274" s="399">
        <v>720011</v>
      </c>
      <c r="C274" s="722" t="s">
        <v>1204</v>
      </c>
      <c r="D274" s="740">
        <v>0</v>
      </c>
      <c r="E274" s="740">
        <v>0</v>
      </c>
      <c r="F274" s="734"/>
      <c r="G274" s="734"/>
      <c r="H274" s="734"/>
      <c r="I274" s="734"/>
      <c r="J274" s="734"/>
      <c r="K274" s="735"/>
      <c r="L274" s="735"/>
      <c r="M274" s="735"/>
      <c r="N274" s="735"/>
      <c r="O274" s="735"/>
      <c r="P274" s="735"/>
      <c r="Q274" s="735"/>
      <c r="R274" s="735"/>
      <c r="S274" s="735"/>
      <c r="T274" s="735"/>
      <c r="U274" s="735"/>
      <c r="V274" s="735"/>
      <c r="W274" s="735"/>
      <c r="X274" s="735"/>
      <c r="Y274" s="735"/>
      <c r="Z274" s="735"/>
      <c r="AA274" s="735"/>
      <c r="AB274" s="735"/>
      <c r="AC274" s="735"/>
      <c r="AD274" s="735"/>
      <c r="AE274" s="735"/>
      <c r="AF274" s="735"/>
      <c r="AG274" s="735"/>
      <c r="AH274" s="735"/>
      <c r="AI274" s="735"/>
      <c r="AJ274" s="735"/>
      <c r="AK274" s="735"/>
      <c r="AL274" s="735"/>
      <c r="AM274" s="735"/>
      <c r="AN274" s="735"/>
      <c r="AO274" s="735"/>
      <c r="AP274" s="735"/>
      <c r="AQ274" s="735"/>
      <c r="AR274" s="735"/>
      <c r="AS274" s="735"/>
      <c r="AT274" s="735"/>
      <c r="AU274" s="735"/>
      <c r="AV274" s="735"/>
      <c r="AW274" s="735"/>
      <c r="AX274" s="735"/>
      <c r="AY274" s="735"/>
      <c r="AZ274" s="735"/>
      <c r="BA274" s="735"/>
      <c r="BB274" s="735"/>
      <c r="BC274" s="735"/>
      <c r="BD274" s="735"/>
      <c r="BE274" s="735"/>
      <c r="BF274" s="735"/>
      <c r="BG274" s="735"/>
      <c r="BH274" s="735"/>
      <c r="BI274" s="735"/>
      <c r="BJ274" s="735"/>
      <c r="BK274" s="735"/>
      <c r="BL274" s="735"/>
      <c r="BM274" s="735"/>
      <c r="BN274" s="735"/>
      <c r="BO274" s="735"/>
      <c r="BP274" s="735"/>
      <c r="BQ274" s="735"/>
      <c r="BR274" s="735"/>
      <c r="BS274" s="735"/>
      <c r="BT274" s="735"/>
      <c r="BU274" s="735"/>
      <c r="BV274" s="735"/>
      <c r="BW274" s="735"/>
      <c r="BX274" s="735"/>
      <c r="BY274" s="735"/>
      <c r="BZ274" s="735"/>
      <c r="CA274" s="735"/>
      <c r="CB274" s="735"/>
      <c r="CC274" s="735"/>
      <c r="CD274" s="735"/>
      <c r="CE274" s="735"/>
      <c r="CF274" s="735"/>
      <c r="CG274" s="735"/>
      <c r="CH274" s="735"/>
      <c r="CI274" s="735"/>
      <c r="CJ274" s="735">
        <f>D274-E274</f>
        <v>0</v>
      </c>
      <c r="CK274" s="735"/>
      <c r="CL274" s="735"/>
      <c r="CM274" s="735"/>
      <c r="CN274" s="735"/>
      <c r="CO274" s="735"/>
      <c r="CP274" s="735"/>
      <c r="CQ274" s="735"/>
      <c r="CR274" s="735"/>
      <c r="CS274" s="735"/>
      <c r="CT274" s="736"/>
      <c r="CU274" s="737"/>
      <c r="CV274" s="738"/>
      <c r="CW274" s="738"/>
      <c r="CX274" s="738"/>
      <c r="CY274" s="738"/>
      <c r="CZ274" s="738"/>
      <c r="DA274" s="738"/>
      <c r="DB274" s="738"/>
      <c r="DC274" s="738"/>
      <c r="DD274" s="729">
        <f t="shared" si="23"/>
        <v>0</v>
      </c>
      <c r="DE274" s="730">
        <f t="shared" si="22"/>
        <v>0</v>
      </c>
      <c r="DF274" s="731"/>
      <c r="DR274" s="504"/>
    </row>
    <row r="275" spans="1:122" ht="18" customHeight="1" x14ac:dyDescent="0.55000000000000004">
      <c r="A275" s="399" t="str">
        <f t="shared" si="20"/>
        <v>72</v>
      </c>
      <c r="B275" s="399">
        <v>720012</v>
      </c>
      <c r="C275" s="722" t="s">
        <v>1044</v>
      </c>
      <c r="D275" s="723">
        <v>380170642</v>
      </c>
      <c r="E275" s="723">
        <v>0</v>
      </c>
      <c r="F275" s="734"/>
      <c r="G275" s="734"/>
      <c r="H275" s="734"/>
      <c r="I275" s="734"/>
      <c r="J275" s="734"/>
      <c r="K275" s="735"/>
      <c r="L275" s="735"/>
      <c r="M275" s="735"/>
      <c r="N275" s="735"/>
      <c r="O275" s="735"/>
      <c r="P275" s="735"/>
      <c r="Q275" s="735"/>
      <c r="R275" s="735"/>
      <c r="S275" s="735"/>
      <c r="T275" s="735"/>
      <c r="U275" s="735"/>
      <c r="V275" s="735"/>
      <c r="W275" s="735"/>
      <c r="X275" s="735"/>
      <c r="Y275" s="735"/>
      <c r="Z275" s="735"/>
      <c r="AA275" s="735"/>
      <c r="AB275" s="735"/>
      <c r="AC275" s="735"/>
      <c r="AD275" s="735"/>
      <c r="AE275" s="735"/>
      <c r="AF275" s="735"/>
      <c r="AG275" s="735"/>
      <c r="AH275" s="735"/>
      <c r="AI275" s="735"/>
      <c r="AJ275" s="735"/>
      <c r="AK275" s="735"/>
      <c r="AL275" s="735"/>
      <c r="AM275" s="735"/>
      <c r="AN275" s="735"/>
      <c r="AO275" s="735"/>
      <c r="AP275" s="735"/>
      <c r="AQ275" s="735"/>
      <c r="AR275" s="735"/>
      <c r="AS275" s="735"/>
      <c r="AT275" s="735"/>
      <c r="AU275" s="735"/>
      <c r="AV275" s="735"/>
      <c r="AW275" s="735"/>
      <c r="AX275" s="735"/>
      <c r="AY275" s="735"/>
      <c r="AZ275" s="735"/>
      <c r="BA275" s="735"/>
      <c r="BB275" s="735"/>
      <c r="BC275" s="735"/>
      <c r="BD275" s="735"/>
      <c r="BE275" s="735"/>
      <c r="BF275" s="735"/>
      <c r="BG275" s="735"/>
      <c r="BH275" s="735"/>
      <c r="BI275" s="735"/>
      <c r="BJ275" s="735"/>
      <c r="BK275" s="735"/>
      <c r="BL275" s="735"/>
      <c r="BM275" s="735"/>
      <c r="BN275" s="735"/>
      <c r="BO275" s="735"/>
      <c r="BP275" s="735"/>
      <c r="BQ275" s="735"/>
      <c r="BR275" s="735"/>
      <c r="BS275" s="735"/>
      <c r="BT275" s="735"/>
      <c r="BU275" s="735"/>
      <c r="BV275" s="735"/>
      <c r="BW275" s="735"/>
      <c r="BX275" s="735"/>
      <c r="BY275" s="735"/>
      <c r="BZ275" s="735"/>
      <c r="CA275" s="735"/>
      <c r="CB275" s="735"/>
      <c r="CC275" s="735"/>
      <c r="CD275" s="735"/>
      <c r="CE275" s="735"/>
      <c r="CF275" s="735"/>
      <c r="CG275" s="735"/>
      <c r="CH275" s="735"/>
      <c r="CI275" s="735"/>
      <c r="CJ275" s="735">
        <f>D275-E275</f>
        <v>380170642</v>
      </c>
      <c r="CK275" s="735"/>
      <c r="CL275" s="735"/>
      <c r="CM275" s="735"/>
      <c r="CN275" s="771">
        <v>0</v>
      </c>
      <c r="CO275" s="771"/>
      <c r="CP275" s="745"/>
      <c r="CQ275" s="735"/>
      <c r="CR275" s="735"/>
      <c r="CS275" s="735"/>
      <c r="CT275" s="736"/>
      <c r="CU275" s="737"/>
      <c r="CV275" s="738"/>
      <c r="CW275" s="738"/>
      <c r="CX275" s="738"/>
      <c r="CY275" s="738"/>
      <c r="CZ275" s="738"/>
      <c r="DA275" s="738"/>
      <c r="DB275" s="738"/>
      <c r="DC275" s="738"/>
      <c r="DD275" s="729">
        <f t="shared" si="23"/>
        <v>380170642</v>
      </c>
      <c r="DE275" s="730">
        <f>D275-E275-DD275</f>
        <v>0</v>
      </c>
      <c r="DF275" s="731"/>
      <c r="DR275" s="504"/>
    </row>
    <row r="276" spans="1:122" ht="18" customHeight="1" x14ac:dyDescent="0.55000000000000004">
      <c r="A276" s="399" t="str">
        <f t="shared" si="20"/>
        <v>72</v>
      </c>
      <c r="B276" s="399">
        <v>720013</v>
      </c>
      <c r="C276" s="722" t="s">
        <v>1045</v>
      </c>
      <c r="D276" s="723">
        <v>3195135022</v>
      </c>
      <c r="E276" s="723">
        <v>0</v>
      </c>
      <c r="F276" s="734"/>
      <c r="G276" s="734"/>
      <c r="H276" s="734"/>
      <c r="I276" s="734"/>
      <c r="J276" s="734"/>
      <c r="K276" s="735"/>
      <c r="L276" s="735"/>
      <c r="M276" s="735"/>
      <c r="N276" s="735"/>
      <c r="O276" s="735"/>
      <c r="P276" s="735"/>
      <c r="Q276" s="735"/>
      <c r="R276" s="735"/>
      <c r="S276" s="735"/>
      <c r="T276" s="735"/>
      <c r="U276" s="735"/>
      <c r="V276" s="735"/>
      <c r="W276" s="735"/>
      <c r="X276" s="735"/>
      <c r="Y276" s="735"/>
      <c r="Z276" s="735"/>
      <c r="AA276" s="735"/>
      <c r="AB276" s="735"/>
      <c r="AC276" s="735"/>
      <c r="AD276" s="735"/>
      <c r="AE276" s="735"/>
      <c r="AF276" s="735"/>
      <c r="AG276" s="735"/>
      <c r="AH276" s="735"/>
      <c r="AI276" s="735"/>
      <c r="AJ276" s="735"/>
      <c r="AK276" s="735"/>
      <c r="AL276" s="735"/>
      <c r="AM276" s="735"/>
      <c r="AN276" s="735"/>
      <c r="AO276" s="735"/>
      <c r="AP276" s="735"/>
      <c r="AQ276" s="735"/>
      <c r="AR276" s="735"/>
      <c r="AS276" s="735"/>
      <c r="AT276" s="735"/>
      <c r="AU276" s="735"/>
      <c r="AV276" s="735"/>
      <c r="AW276" s="735"/>
      <c r="AX276" s="735"/>
      <c r="AY276" s="735"/>
      <c r="AZ276" s="735"/>
      <c r="BA276" s="735"/>
      <c r="BB276" s="735"/>
      <c r="BC276" s="735"/>
      <c r="BD276" s="735"/>
      <c r="BE276" s="735"/>
      <c r="BF276" s="735"/>
      <c r="BG276" s="735"/>
      <c r="BH276" s="735"/>
      <c r="BI276" s="735"/>
      <c r="BJ276" s="735"/>
      <c r="BK276" s="735"/>
      <c r="BL276" s="735"/>
      <c r="BM276" s="735"/>
      <c r="BN276" s="735"/>
      <c r="BO276" s="735"/>
      <c r="BP276" s="735"/>
      <c r="BQ276" s="735"/>
      <c r="BR276" s="735"/>
      <c r="BS276" s="735"/>
      <c r="BT276" s="735"/>
      <c r="BU276" s="735"/>
      <c r="BV276" s="735"/>
      <c r="BW276" s="735"/>
      <c r="BX276" s="735"/>
      <c r="BY276" s="735"/>
      <c r="BZ276" s="735"/>
      <c r="CA276" s="735"/>
      <c r="CB276" s="735"/>
      <c r="CC276" s="735"/>
      <c r="CD276" s="735"/>
      <c r="CE276" s="735"/>
      <c r="CF276" s="735"/>
      <c r="CG276" s="735"/>
      <c r="CH276" s="735"/>
      <c r="CI276" s="735"/>
      <c r="CJ276" s="772">
        <f>D276-E276</f>
        <v>3195135022</v>
      </c>
      <c r="CK276" s="772"/>
      <c r="CL276" s="735"/>
      <c r="CM276" s="735"/>
      <c r="CN276" s="735"/>
      <c r="CO276" s="735"/>
      <c r="CP276" s="735"/>
      <c r="CQ276" s="735"/>
      <c r="CR276" s="735"/>
      <c r="CS276" s="735"/>
      <c r="CT276" s="736"/>
      <c r="CU276" s="737"/>
      <c r="CV276" s="738"/>
      <c r="CW276" s="738"/>
      <c r="CX276" s="738"/>
      <c r="CY276" s="738"/>
      <c r="CZ276" s="738"/>
      <c r="DA276" s="738"/>
      <c r="DB276" s="738"/>
      <c r="DC276" s="738"/>
      <c r="DD276" s="729">
        <f t="shared" si="23"/>
        <v>3195135022</v>
      </c>
      <c r="DE276" s="730">
        <f>D276-E276-DD276</f>
        <v>0</v>
      </c>
      <c r="DF276" s="731"/>
      <c r="DR276" s="504"/>
    </row>
    <row r="277" spans="1:122" ht="18" customHeight="1" x14ac:dyDescent="0.55000000000000004">
      <c r="A277" s="399" t="str">
        <f t="shared" si="20"/>
        <v>72</v>
      </c>
      <c r="B277" s="399">
        <v>720014</v>
      </c>
      <c r="C277" s="722" t="s">
        <v>1046</v>
      </c>
      <c r="D277" s="740">
        <v>0</v>
      </c>
      <c r="E277" s="740">
        <v>0</v>
      </c>
      <c r="F277" s="734"/>
      <c r="G277" s="734"/>
      <c r="H277" s="734"/>
      <c r="I277" s="734"/>
      <c r="J277" s="734"/>
      <c r="K277" s="735"/>
      <c r="L277" s="735"/>
      <c r="M277" s="735"/>
      <c r="N277" s="735"/>
      <c r="O277" s="735"/>
      <c r="P277" s="735"/>
      <c r="Q277" s="735"/>
      <c r="R277" s="735"/>
      <c r="S277" s="735"/>
      <c r="T277" s="735"/>
      <c r="U277" s="735"/>
      <c r="V277" s="735"/>
      <c r="W277" s="735"/>
      <c r="X277" s="735"/>
      <c r="Y277" s="735"/>
      <c r="Z277" s="735"/>
      <c r="AA277" s="735"/>
      <c r="AB277" s="735"/>
      <c r="AC277" s="735"/>
      <c r="AD277" s="735"/>
      <c r="AE277" s="735"/>
      <c r="AF277" s="735"/>
      <c r="AG277" s="735"/>
      <c r="AH277" s="735"/>
      <c r="AI277" s="735"/>
      <c r="AJ277" s="735"/>
      <c r="AK277" s="735"/>
      <c r="AL277" s="735"/>
      <c r="AM277" s="735"/>
      <c r="AN277" s="735"/>
      <c r="AO277" s="735"/>
      <c r="AP277" s="735"/>
      <c r="AQ277" s="735"/>
      <c r="AR277" s="735"/>
      <c r="AS277" s="735"/>
      <c r="AT277" s="735"/>
      <c r="AU277" s="735"/>
      <c r="AV277" s="735"/>
      <c r="AW277" s="735"/>
      <c r="AX277" s="735"/>
      <c r="AY277" s="735"/>
      <c r="AZ277" s="735"/>
      <c r="BA277" s="735"/>
      <c r="BB277" s="735"/>
      <c r="BC277" s="735"/>
      <c r="BD277" s="735"/>
      <c r="BE277" s="735"/>
      <c r="BF277" s="735"/>
      <c r="BG277" s="735"/>
      <c r="BH277" s="735"/>
      <c r="BI277" s="735"/>
      <c r="BJ277" s="735"/>
      <c r="BK277" s="735"/>
      <c r="BL277" s="735"/>
      <c r="BM277" s="735"/>
      <c r="BN277" s="735"/>
      <c r="BO277" s="735"/>
      <c r="BP277" s="735"/>
      <c r="BQ277" s="735"/>
      <c r="BR277" s="735"/>
      <c r="BS277" s="735"/>
      <c r="BT277" s="735"/>
      <c r="BU277" s="735"/>
      <c r="BV277" s="735"/>
      <c r="BW277" s="735"/>
      <c r="BX277" s="735"/>
      <c r="BY277" s="735"/>
      <c r="BZ277" s="735"/>
      <c r="CA277" s="735"/>
      <c r="CB277" s="735"/>
      <c r="CC277" s="735"/>
      <c r="CD277" s="735"/>
      <c r="CE277" s="735"/>
      <c r="CF277" s="735"/>
      <c r="CG277" s="735"/>
      <c r="CH277" s="735"/>
      <c r="CI277" s="735"/>
      <c r="CJ277" s="735">
        <f>D277-E277</f>
        <v>0</v>
      </c>
      <c r="CK277" s="735"/>
      <c r="CL277" s="735"/>
      <c r="CM277" s="735"/>
      <c r="CN277" s="735"/>
      <c r="CO277" s="735"/>
      <c r="CP277" s="735"/>
      <c r="CQ277" s="735"/>
      <c r="CR277" s="735"/>
      <c r="CS277" s="735"/>
      <c r="CT277" s="736"/>
      <c r="CU277" s="737"/>
      <c r="CV277" s="738"/>
      <c r="CW277" s="738"/>
      <c r="CX277" s="738"/>
      <c r="CY277" s="738"/>
      <c r="CZ277" s="738"/>
      <c r="DA277" s="738"/>
      <c r="DB277" s="738"/>
      <c r="DC277" s="738"/>
      <c r="DD277" s="729">
        <f t="shared" si="23"/>
        <v>0</v>
      </c>
      <c r="DE277" s="730">
        <f>D277-E277-DD277</f>
        <v>0</v>
      </c>
      <c r="DF277" s="731"/>
      <c r="DR277" s="504"/>
    </row>
    <row r="278" spans="1:122" ht="18" customHeight="1" x14ac:dyDescent="0.55000000000000004">
      <c r="A278" s="399" t="str">
        <f t="shared" si="20"/>
        <v>72</v>
      </c>
      <c r="B278" s="399">
        <v>720015</v>
      </c>
      <c r="C278" s="722" t="s">
        <v>1047</v>
      </c>
      <c r="D278" s="740">
        <v>0</v>
      </c>
      <c r="E278" s="740">
        <v>0</v>
      </c>
      <c r="F278" s="734"/>
      <c r="G278" s="734"/>
      <c r="H278" s="734"/>
      <c r="I278" s="734"/>
      <c r="J278" s="734"/>
      <c r="K278" s="735"/>
      <c r="L278" s="735"/>
      <c r="M278" s="735"/>
      <c r="N278" s="735"/>
      <c r="O278" s="735"/>
      <c r="P278" s="735"/>
      <c r="Q278" s="735"/>
      <c r="R278" s="735"/>
      <c r="S278" s="735"/>
      <c r="T278" s="735"/>
      <c r="U278" s="735"/>
      <c r="V278" s="735"/>
      <c r="W278" s="735"/>
      <c r="X278" s="735"/>
      <c r="Y278" s="735"/>
      <c r="Z278" s="735"/>
      <c r="AA278" s="735"/>
      <c r="AB278" s="735"/>
      <c r="AC278" s="735"/>
      <c r="AD278" s="735"/>
      <c r="AE278" s="735"/>
      <c r="AF278" s="735"/>
      <c r="AG278" s="735"/>
      <c r="AH278" s="735"/>
      <c r="AI278" s="735"/>
      <c r="AJ278" s="735"/>
      <c r="AK278" s="735"/>
      <c r="AL278" s="735"/>
      <c r="AM278" s="735"/>
      <c r="AN278" s="735"/>
      <c r="AO278" s="735"/>
      <c r="AP278" s="735"/>
      <c r="AQ278" s="735"/>
      <c r="AR278" s="735"/>
      <c r="AS278" s="735"/>
      <c r="AT278" s="735"/>
      <c r="AU278" s="735"/>
      <c r="AV278" s="735"/>
      <c r="AW278" s="735"/>
      <c r="AX278" s="735"/>
      <c r="AY278" s="735"/>
      <c r="AZ278" s="735"/>
      <c r="BA278" s="735"/>
      <c r="BB278" s="735"/>
      <c r="BC278" s="735"/>
      <c r="BD278" s="735"/>
      <c r="BE278" s="735"/>
      <c r="BF278" s="735"/>
      <c r="BG278" s="735"/>
      <c r="BH278" s="735"/>
      <c r="BI278" s="735"/>
      <c r="BJ278" s="735"/>
      <c r="BK278" s="735"/>
      <c r="BL278" s="735"/>
      <c r="BM278" s="735"/>
      <c r="BN278" s="735"/>
      <c r="BO278" s="735"/>
      <c r="BP278" s="735"/>
      <c r="BQ278" s="735"/>
      <c r="BR278" s="735"/>
      <c r="BS278" s="735"/>
      <c r="BT278" s="735"/>
      <c r="BU278" s="735"/>
      <c r="BV278" s="735"/>
      <c r="BW278" s="735"/>
      <c r="BX278" s="735"/>
      <c r="BY278" s="735"/>
      <c r="BZ278" s="735"/>
      <c r="CA278" s="735"/>
      <c r="CB278" s="735"/>
      <c r="CC278" s="735"/>
      <c r="CD278" s="735"/>
      <c r="CE278" s="735"/>
      <c r="CF278" s="735"/>
      <c r="CG278" s="735"/>
      <c r="CH278" s="735"/>
      <c r="CI278" s="735"/>
      <c r="CJ278" s="735"/>
      <c r="CK278" s="735"/>
      <c r="CL278" s="735"/>
      <c r="CM278" s="735">
        <f>D278</f>
        <v>0</v>
      </c>
      <c r="CN278" s="735"/>
      <c r="CO278" s="735"/>
      <c r="CP278" s="735"/>
      <c r="CQ278" s="735"/>
      <c r="CR278" s="735"/>
      <c r="CS278" s="735"/>
      <c r="CT278" s="736"/>
      <c r="CU278" s="737"/>
      <c r="CV278" s="738"/>
      <c r="CW278" s="738"/>
      <c r="CX278" s="738"/>
      <c r="CY278" s="738"/>
      <c r="CZ278" s="738"/>
      <c r="DA278" s="738"/>
      <c r="DB278" s="738"/>
      <c r="DC278" s="738"/>
      <c r="DD278" s="729">
        <f t="shared" si="23"/>
        <v>0</v>
      </c>
      <c r="DE278" s="730">
        <f>D278-E278-DD278</f>
        <v>0</v>
      </c>
      <c r="DF278" s="731"/>
      <c r="DR278" s="504"/>
    </row>
    <row r="279" spans="1:122" ht="18" customHeight="1" x14ac:dyDescent="0.55000000000000004">
      <c r="A279" s="399" t="str">
        <f t="shared" ref="A279:A345" si="25">LEFT(B279,2)</f>
        <v>72</v>
      </c>
      <c r="B279" s="399">
        <v>720016</v>
      </c>
      <c r="C279" s="722" t="s">
        <v>1048</v>
      </c>
      <c r="D279" s="740">
        <v>0</v>
      </c>
      <c r="E279" s="740">
        <v>0</v>
      </c>
      <c r="F279" s="734"/>
      <c r="G279" s="734"/>
      <c r="H279" s="734"/>
      <c r="I279" s="734"/>
      <c r="J279" s="734"/>
      <c r="K279" s="735"/>
      <c r="L279" s="735"/>
      <c r="M279" s="735"/>
      <c r="N279" s="735"/>
      <c r="O279" s="735"/>
      <c r="P279" s="735"/>
      <c r="Q279" s="735"/>
      <c r="R279" s="735"/>
      <c r="S279" s="735"/>
      <c r="T279" s="735"/>
      <c r="U279" s="735"/>
      <c r="V279" s="735"/>
      <c r="W279" s="735"/>
      <c r="X279" s="735"/>
      <c r="Y279" s="735"/>
      <c r="Z279" s="735"/>
      <c r="AA279" s="735"/>
      <c r="AB279" s="735"/>
      <c r="AC279" s="735"/>
      <c r="AD279" s="735"/>
      <c r="AE279" s="735"/>
      <c r="AF279" s="735"/>
      <c r="AG279" s="735"/>
      <c r="AH279" s="735"/>
      <c r="AI279" s="735"/>
      <c r="AJ279" s="735"/>
      <c r="AK279" s="735"/>
      <c r="AL279" s="735"/>
      <c r="AM279" s="735"/>
      <c r="AN279" s="735"/>
      <c r="AO279" s="735"/>
      <c r="AP279" s="735"/>
      <c r="AQ279" s="735"/>
      <c r="AR279" s="735"/>
      <c r="AS279" s="735"/>
      <c r="AT279" s="735"/>
      <c r="AU279" s="735"/>
      <c r="AV279" s="735"/>
      <c r="AW279" s="735"/>
      <c r="AX279" s="735"/>
      <c r="AY279" s="735"/>
      <c r="AZ279" s="735"/>
      <c r="BA279" s="735"/>
      <c r="BB279" s="735"/>
      <c r="BC279" s="735"/>
      <c r="BD279" s="735"/>
      <c r="BE279" s="735"/>
      <c r="BF279" s="735"/>
      <c r="BG279" s="735"/>
      <c r="BH279" s="735"/>
      <c r="BI279" s="735"/>
      <c r="BJ279" s="735"/>
      <c r="BK279" s="735"/>
      <c r="BL279" s="735"/>
      <c r="BM279" s="735"/>
      <c r="BN279" s="735"/>
      <c r="BO279" s="735"/>
      <c r="BP279" s="735"/>
      <c r="BQ279" s="735"/>
      <c r="BR279" s="735"/>
      <c r="BS279" s="735"/>
      <c r="BT279" s="735"/>
      <c r="BU279" s="735"/>
      <c r="BV279" s="735"/>
      <c r="BW279" s="735"/>
      <c r="BX279" s="735"/>
      <c r="BY279" s="735"/>
      <c r="BZ279" s="735"/>
      <c r="CA279" s="735"/>
      <c r="CB279" s="735"/>
      <c r="CC279" s="735"/>
      <c r="CD279" s="735"/>
      <c r="CE279" s="735"/>
      <c r="CF279" s="735"/>
      <c r="CG279" s="735"/>
      <c r="CH279" s="735"/>
      <c r="CI279" s="735"/>
      <c r="CJ279" s="735"/>
      <c r="CK279" s="735"/>
      <c r="CL279" s="735"/>
      <c r="CM279" s="773"/>
      <c r="CN279" s="771">
        <f>-D279</f>
        <v>0</v>
      </c>
      <c r="CO279" s="771"/>
      <c r="CP279" s="735"/>
      <c r="CQ279" s="735"/>
      <c r="CR279" s="735"/>
      <c r="CS279" s="735"/>
      <c r="CT279" s="736"/>
      <c r="CU279" s="737"/>
      <c r="CV279" s="738"/>
      <c r="CW279" s="738"/>
      <c r="CX279" s="738"/>
      <c r="CY279" s="738"/>
      <c r="CZ279" s="738"/>
      <c r="DA279" s="738"/>
      <c r="DB279" s="738"/>
      <c r="DC279" s="738"/>
      <c r="DD279" s="729">
        <f t="shared" si="23"/>
        <v>0</v>
      </c>
      <c r="DE279" s="730">
        <f>D279-E279+DD279</f>
        <v>0</v>
      </c>
      <c r="DF279" s="731"/>
      <c r="DR279" s="504"/>
    </row>
    <row r="280" spans="1:122" ht="18" customHeight="1" x14ac:dyDescent="0.55000000000000004">
      <c r="A280" s="399" t="str">
        <f t="shared" si="25"/>
        <v>72</v>
      </c>
      <c r="B280" s="399">
        <v>720017</v>
      </c>
      <c r="C280" s="722" t="s">
        <v>1049</v>
      </c>
      <c r="D280" s="740">
        <v>0</v>
      </c>
      <c r="E280" s="740">
        <v>0</v>
      </c>
      <c r="F280" s="734"/>
      <c r="G280" s="734"/>
      <c r="H280" s="734"/>
      <c r="I280" s="734"/>
      <c r="J280" s="734"/>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735"/>
      <c r="AJ280" s="735"/>
      <c r="AK280" s="735"/>
      <c r="AL280" s="735"/>
      <c r="AM280" s="735"/>
      <c r="AN280" s="735"/>
      <c r="AO280" s="735"/>
      <c r="AP280" s="735"/>
      <c r="AQ280" s="735"/>
      <c r="AR280" s="735"/>
      <c r="AS280" s="735"/>
      <c r="AT280" s="735"/>
      <c r="AU280" s="735"/>
      <c r="AV280" s="735"/>
      <c r="AW280" s="735"/>
      <c r="AX280" s="735"/>
      <c r="AY280" s="735"/>
      <c r="AZ280" s="735"/>
      <c r="BA280" s="735"/>
      <c r="BB280" s="735"/>
      <c r="BC280" s="735"/>
      <c r="BD280" s="735"/>
      <c r="BE280" s="735"/>
      <c r="BF280" s="735"/>
      <c r="BG280" s="735"/>
      <c r="BH280" s="735"/>
      <c r="BI280" s="735"/>
      <c r="BJ280" s="735"/>
      <c r="BK280" s="735"/>
      <c r="BL280" s="735"/>
      <c r="BM280" s="735"/>
      <c r="BN280" s="735"/>
      <c r="BO280" s="735"/>
      <c r="BP280" s="735"/>
      <c r="BQ280" s="735"/>
      <c r="BR280" s="735">
        <f>E280-D280</f>
        <v>0</v>
      </c>
      <c r="BS280" s="735"/>
      <c r="BT280" s="735"/>
      <c r="BU280" s="735"/>
      <c r="BV280" s="735"/>
      <c r="BW280" s="735"/>
      <c r="BX280" s="735"/>
      <c r="BY280" s="735"/>
      <c r="BZ280" s="735"/>
      <c r="CA280" s="735"/>
      <c r="CB280" s="735"/>
      <c r="CC280" s="735"/>
      <c r="CD280" s="735"/>
      <c r="CE280" s="735"/>
      <c r="CF280" s="735"/>
      <c r="CG280" s="735"/>
      <c r="CH280" s="735"/>
      <c r="CI280" s="735"/>
      <c r="CJ280" s="735"/>
      <c r="CK280" s="735"/>
      <c r="CL280" s="735"/>
      <c r="CM280" s="735"/>
      <c r="CN280" s="771">
        <v>0</v>
      </c>
      <c r="CO280" s="771"/>
      <c r="CP280" s="735"/>
      <c r="CQ280" s="735"/>
      <c r="CR280" s="735"/>
      <c r="CS280" s="735"/>
      <c r="CT280" s="736"/>
      <c r="CU280" s="737"/>
      <c r="CV280" s="738"/>
      <c r="CW280" s="738"/>
      <c r="CX280" s="738"/>
      <c r="CY280" s="738"/>
      <c r="CZ280" s="738"/>
      <c r="DA280" s="738"/>
      <c r="DB280" s="738"/>
      <c r="DC280" s="738"/>
      <c r="DD280" s="729">
        <f t="shared" si="23"/>
        <v>0</v>
      </c>
      <c r="DE280" s="730">
        <f t="shared" ref="DE280:DE331" si="26">D280-E280-DD280</f>
        <v>0</v>
      </c>
      <c r="DF280" s="731"/>
      <c r="DR280" s="504"/>
    </row>
    <row r="281" spans="1:122" ht="18" customHeight="1" x14ac:dyDescent="0.55000000000000004">
      <c r="A281" s="399" t="str">
        <f t="shared" si="25"/>
        <v>72</v>
      </c>
      <c r="B281" s="399">
        <v>720018</v>
      </c>
      <c r="C281" s="722" t="s">
        <v>1050</v>
      </c>
      <c r="D281" s="740">
        <v>0</v>
      </c>
      <c r="E281" s="740">
        <v>0</v>
      </c>
      <c r="F281" s="734"/>
      <c r="G281" s="734"/>
      <c r="H281" s="734"/>
      <c r="I281" s="734"/>
      <c r="J281" s="734"/>
      <c r="K281" s="735"/>
      <c r="L281" s="735"/>
      <c r="M281" s="735"/>
      <c r="N281" s="735"/>
      <c r="O281" s="735"/>
      <c r="P281" s="735"/>
      <c r="Q281" s="735"/>
      <c r="R281" s="735"/>
      <c r="S281" s="735"/>
      <c r="T281" s="735"/>
      <c r="U281" s="735"/>
      <c r="V281" s="735"/>
      <c r="W281" s="735"/>
      <c r="X281" s="735"/>
      <c r="Y281" s="735"/>
      <c r="Z281" s="735"/>
      <c r="AA281" s="735"/>
      <c r="AB281" s="735"/>
      <c r="AC281" s="735"/>
      <c r="AD281" s="735"/>
      <c r="AE281" s="735"/>
      <c r="AF281" s="735"/>
      <c r="AG281" s="735"/>
      <c r="AH281" s="735"/>
      <c r="AI281" s="735"/>
      <c r="AJ281" s="735"/>
      <c r="AK281" s="735"/>
      <c r="AL281" s="735"/>
      <c r="AM281" s="735"/>
      <c r="AN281" s="735"/>
      <c r="AO281" s="735"/>
      <c r="AP281" s="735"/>
      <c r="AQ281" s="735"/>
      <c r="AR281" s="735"/>
      <c r="AS281" s="735"/>
      <c r="AT281" s="735"/>
      <c r="AU281" s="735"/>
      <c r="AV281" s="735"/>
      <c r="AW281" s="735"/>
      <c r="AX281" s="735"/>
      <c r="AY281" s="735"/>
      <c r="AZ281" s="735"/>
      <c r="BA281" s="735"/>
      <c r="BB281" s="735"/>
      <c r="BC281" s="735"/>
      <c r="BD281" s="735"/>
      <c r="BE281" s="735"/>
      <c r="BF281" s="735"/>
      <c r="BG281" s="735"/>
      <c r="BH281" s="735"/>
      <c r="BI281" s="735"/>
      <c r="BJ281" s="735"/>
      <c r="BK281" s="735"/>
      <c r="BL281" s="735"/>
      <c r="BM281" s="735"/>
      <c r="BN281" s="735"/>
      <c r="BO281" s="735"/>
      <c r="BP281" s="735"/>
      <c r="BQ281" s="735"/>
      <c r="BR281" s="735"/>
      <c r="BS281" s="735"/>
      <c r="BT281" s="735"/>
      <c r="BU281" s="735"/>
      <c r="BV281" s="735"/>
      <c r="BW281" s="735"/>
      <c r="BX281" s="735"/>
      <c r="BY281" s="735"/>
      <c r="BZ281" s="735"/>
      <c r="CA281" s="735"/>
      <c r="CB281" s="735"/>
      <c r="CC281" s="735"/>
      <c r="CD281" s="735"/>
      <c r="CE281" s="735"/>
      <c r="CF281" s="735"/>
      <c r="CG281" s="735"/>
      <c r="CH281" s="735"/>
      <c r="CI281" s="735"/>
      <c r="CJ281" s="735"/>
      <c r="CK281" s="735"/>
      <c r="CL281" s="735"/>
      <c r="CM281" s="735"/>
      <c r="CN281" s="735"/>
      <c r="CO281" s="735"/>
      <c r="CP281" s="771">
        <f>-D281</f>
        <v>0</v>
      </c>
      <c r="CQ281" s="735"/>
      <c r="CR281" s="735"/>
      <c r="CS281" s="735"/>
      <c r="CT281" s="736"/>
      <c r="CU281" s="737"/>
      <c r="CV281" s="738"/>
      <c r="CW281" s="738"/>
      <c r="CX281" s="738"/>
      <c r="CY281" s="738"/>
      <c r="CZ281" s="738"/>
      <c r="DA281" s="738"/>
      <c r="DB281" s="738"/>
      <c r="DC281" s="738"/>
      <c r="DD281" s="729">
        <f t="shared" si="23"/>
        <v>0</v>
      </c>
      <c r="DE281" s="730">
        <f t="shared" si="26"/>
        <v>0</v>
      </c>
      <c r="DF281" s="731"/>
      <c r="DR281" s="504"/>
    </row>
    <row r="282" spans="1:122" ht="18" customHeight="1" x14ac:dyDescent="0.55000000000000004">
      <c r="A282" s="399" t="str">
        <f t="shared" si="25"/>
        <v>72</v>
      </c>
      <c r="B282" s="399">
        <v>720019</v>
      </c>
      <c r="C282" s="722" t="s">
        <v>1051</v>
      </c>
      <c r="D282" s="740">
        <v>0</v>
      </c>
      <c r="E282" s="740">
        <v>0</v>
      </c>
      <c r="F282" s="734"/>
      <c r="G282" s="734"/>
      <c r="H282" s="734"/>
      <c r="I282" s="734"/>
      <c r="J282" s="734"/>
      <c r="K282" s="735"/>
      <c r="L282" s="735"/>
      <c r="M282" s="735"/>
      <c r="N282" s="735"/>
      <c r="O282" s="735"/>
      <c r="P282" s="735"/>
      <c r="Q282" s="735"/>
      <c r="R282" s="735"/>
      <c r="S282" s="735"/>
      <c r="T282" s="735"/>
      <c r="U282" s="735"/>
      <c r="V282" s="735"/>
      <c r="W282" s="735"/>
      <c r="X282" s="735"/>
      <c r="Y282" s="735"/>
      <c r="Z282" s="735"/>
      <c r="AA282" s="735"/>
      <c r="AB282" s="735"/>
      <c r="AC282" s="735"/>
      <c r="AD282" s="735"/>
      <c r="AE282" s="735"/>
      <c r="AF282" s="735"/>
      <c r="AG282" s="735"/>
      <c r="AH282" s="735"/>
      <c r="AI282" s="735"/>
      <c r="AJ282" s="735"/>
      <c r="AK282" s="735"/>
      <c r="AL282" s="735"/>
      <c r="AM282" s="735"/>
      <c r="AN282" s="735"/>
      <c r="AO282" s="735"/>
      <c r="AP282" s="735"/>
      <c r="AQ282" s="735"/>
      <c r="AR282" s="735"/>
      <c r="AS282" s="735"/>
      <c r="AT282" s="735"/>
      <c r="AU282" s="735"/>
      <c r="AV282" s="735"/>
      <c r="AW282" s="735"/>
      <c r="AX282" s="735"/>
      <c r="AY282" s="735"/>
      <c r="AZ282" s="735"/>
      <c r="BA282" s="735"/>
      <c r="BB282" s="735"/>
      <c r="BC282" s="735"/>
      <c r="BD282" s="735"/>
      <c r="BE282" s="735"/>
      <c r="BF282" s="735"/>
      <c r="BG282" s="735"/>
      <c r="BH282" s="735"/>
      <c r="BI282" s="735"/>
      <c r="BJ282" s="735"/>
      <c r="BK282" s="735"/>
      <c r="BL282" s="735"/>
      <c r="BM282" s="735"/>
      <c r="BN282" s="735"/>
      <c r="BO282" s="735"/>
      <c r="BP282" s="735"/>
      <c r="BQ282" s="735"/>
      <c r="BR282" s="735"/>
      <c r="BS282" s="735"/>
      <c r="BT282" s="735"/>
      <c r="BU282" s="735"/>
      <c r="BV282" s="735"/>
      <c r="BW282" s="735"/>
      <c r="BX282" s="735"/>
      <c r="BY282" s="735"/>
      <c r="BZ282" s="735"/>
      <c r="CA282" s="735"/>
      <c r="CB282" s="735"/>
      <c r="CC282" s="735"/>
      <c r="CD282" s="735"/>
      <c r="CE282" s="735"/>
      <c r="CF282" s="735"/>
      <c r="CG282" s="735"/>
      <c r="CH282" s="735"/>
      <c r="CI282" s="735"/>
      <c r="CJ282" s="735"/>
      <c r="CK282" s="735"/>
      <c r="CL282" s="735"/>
      <c r="CM282" s="735"/>
      <c r="CN282" s="735"/>
      <c r="CO282" s="735"/>
      <c r="CP282" s="735"/>
      <c r="CQ282" s="735"/>
      <c r="CR282" s="735"/>
      <c r="CS282" s="735"/>
      <c r="CT282" s="736"/>
      <c r="CU282" s="737"/>
      <c r="CV282" s="738"/>
      <c r="CW282" s="738"/>
      <c r="CX282" s="738"/>
      <c r="CY282" s="738"/>
      <c r="CZ282" s="738"/>
      <c r="DA282" s="738"/>
      <c r="DB282" s="738"/>
      <c r="DC282" s="738"/>
      <c r="DD282" s="729">
        <f t="shared" si="23"/>
        <v>0</v>
      </c>
      <c r="DE282" s="730">
        <f t="shared" si="26"/>
        <v>0</v>
      </c>
      <c r="DF282" s="731"/>
      <c r="DR282" s="504"/>
    </row>
    <row r="283" spans="1:122" ht="18" customHeight="1" x14ac:dyDescent="0.55000000000000004">
      <c r="A283" s="399" t="str">
        <f t="shared" si="25"/>
        <v>72</v>
      </c>
      <c r="B283" s="399">
        <v>720020</v>
      </c>
      <c r="C283" s="722" t="s">
        <v>1052</v>
      </c>
      <c r="D283" s="723">
        <v>2637524710</v>
      </c>
      <c r="E283" s="723">
        <v>0</v>
      </c>
      <c r="F283" s="734"/>
      <c r="G283" s="734"/>
      <c r="H283" s="734"/>
      <c r="I283" s="734"/>
      <c r="J283" s="734"/>
      <c r="K283" s="735"/>
      <c r="L283" s="735"/>
      <c r="M283" s="735"/>
      <c r="N283" s="735"/>
      <c r="O283" s="735"/>
      <c r="P283" s="735"/>
      <c r="Q283" s="735"/>
      <c r="R283" s="735"/>
      <c r="S283" s="735"/>
      <c r="T283" s="735"/>
      <c r="U283" s="735"/>
      <c r="V283" s="735"/>
      <c r="W283" s="735"/>
      <c r="X283" s="735"/>
      <c r="Y283" s="735"/>
      <c r="Z283" s="735"/>
      <c r="AA283" s="735"/>
      <c r="AB283" s="735"/>
      <c r="AC283" s="735"/>
      <c r="AD283" s="735"/>
      <c r="AE283" s="735"/>
      <c r="AF283" s="735"/>
      <c r="AG283" s="735"/>
      <c r="AH283" s="735"/>
      <c r="AI283" s="735"/>
      <c r="AJ283" s="735"/>
      <c r="AK283" s="735"/>
      <c r="AL283" s="735"/>
      <c r="AM283" s="735"/>
      <c r="AN283" s="735"/>
      <c r="AO283" s="735"/>
      <c r="AP283" s="735"/>
      <c r="AQ283" s="735"/>
      <c r="AR283" s="735"/>
      <c r="AS283" s="735"/>
      <c r="AT283" s="735"/>
      <c r="AU283" s="735"/>
      <c r="AV283" s="735"/>
      <c r="AW283" s="735"/>
      <c r="AX283" s="735"/>
      <c r="AY283" s="735"/>
      <c r="AZ283" s="735"/>
      <c r="BA283" s="735"/>
      <c r="BB283" s="735"/>
      <c r="BC283" s="735"/>
      <c r="BD283" s="735"/>
      <c r="BE283" s="735"/>
      <c r="BF283" s="735"/>
      <c r="BG283" s="735"/>
      <c r="BH283" s="735"/>
      <c r="BI283" s="735"/>
      <c r="BJ283" s="735"/>
      <c r="BK283" s="735"/>
      <c r="BL283" s="735"/>
      <c r="BM283" s="735"/>
      <c r="BN283" s="735"/>
      <c r="BO283" s="735"/>
      <c r="BP283" s="735"/>
      <c r="BQ283" s="735"/>
      <c r="BR283" s="735"/>
      <c r="BS283" s="735">
        <f>D283</f>
        <v>2637524710</v>
      </c>
      <c r="BT283" s="735"/>
      <c r="BU283" s="735"/>
      <c r="BV283" s="735"/>
      <c r="BW283" s="735"/>
      <c r="BX283" s="735"/>
      <c r="BY283" s="735"/>
      <c r="BZ283" s="735"/>
      <c r="CA283" s="735"/>
      <c r="CB283" s="735"/>
      <c r="CC283" s="735"/>
      <c r="CD283" s="735"/>
      <c r="CE283" s="735"/>
      <c r="CF283" s="735"/>
      <c r="CG283" s="735"/>
      <c r="CH283" s="735"/>
      <c r="CI283" s="735"/>
      <c r="CJ283" s="735"/>
      <c r="CK283" s="735"/>
      <c r="CL283" s="735"/>
      <c r="CM283" s="735"/>
      <c r="CN283" s="735"/>
      <c r="CO283" s="735"/>
      <c r="CP283" s="735"/>
      <c r="CQ283" s="735"/>
      <c r="CR283" s="735"/>
      <c r="CS283" s="735"/>
      <c r="CT283" s="736"/>
      <c r="CU283" s="737"/>
      <c r="CV283" s="738"/>
      <c r="CW283" s="738"/>
      <c r="CX283" s="738"/>
      <c r="CY283" s="738"/>
      <c r="CZ283" s="738"/>
      <c r="DA283" s="738"/>
      <c r="DB283" s="738"/>
      <c r="DC283" s="738"/>
      <c r="DD283" s="729">
        <f t="shared" si="23"/>
        <v>2637524710</v>
      </c>
      <c r="DE283" s="730">
        <f t="shared" si="26"/>
        <v>0</v>
      </c>
      <c r="DF283" s="731"/>
      <c r="DR283" s="504"/>
    </row>
    <row r="284" spans="1:122" ht="18" customHeight="1" x14ac:dyDescent="0.55000000000000004">
      <c r="A284" s="399" t="str">
        <f t="shared" si="25"/>
        <v>72</v>
      </c>
      <c r="B284" s="399">
        <v>720021</v>
      </c>
      <c r="C284" s="722" t="s">
        <v>1053</v>
      </c>
      <c r="D284" s="723">
        <v>20461690170</v>
      </c>
      <c r="E284" s="723">
        <v>0</v>
      </c>
      <c r="F284" s="734"/>
      <c r="G284" s="734"/>
      <c r="H284" s="734"/>
      <c r="I284" s="734"/>
      <c r="J284" s="734"/>
      <c r="K284" s="735"/>
      <c r="L284" s="735"/>
      <c r="M284" s="735"/>
      <c r="N284" s="735"/>
      <c r="O284" s="735"/>
      <c r="P284" s="735"/>
      <c r="Q284" s="735"/>
      <c r="R284" s="735"/>
      <c r="S284" s="735"/>
      <c r="T284" s="735"/>
      <c r="U284" s="735"/>
      <c r="V284" s="735"/>
      <c r="W284" s="735"/>
      <c r="X284" s="735"/>
      <c r="Y284" s="735"/>
      <c r="Z284" s="735"/>
      <c r="AA284" s="735"/>
      <c r="AB284" s="735"/>
      <c r="AC284" s="735"/>
      <c r="AD284" s="735"/>
      <c r="AE284" s="735"/>
      <c r="AF284" s="735"/>
      <c r="AG284" s="735"/>
      <c r="AH284" s="735"/>
      <c r="AI284" s="735"/>
      <c r="AJ284" s="735"/>
      <c r="AK284" s="735"/>
      <c r="AL284" s="735"/>
      <c r="AM284" s="735"/>
      <c r="AN284" s="735"/>
      <c r="AO284" s="735"/>
      <c r="AP284" s="735"/>
      <c r="AQ284" s="735"/>
      <c r="AR284" s="735"/>
      <c r="AS284" s="735"/>
      <c r="AT284" s="735"/>
      <c r="AU284" s="735"/>
      <c r="AV284" s="735"/>
      <c r="AW284" s="735"/>
      <c r="AX284" s="735"/>
      <c r="AY284" s="735"/>
      <c r="AZ284" s="735"/>
      <c r="BA284" s="735"/>
      <c r="BB284" s="735"/>
      <c r="BC284" s="735"/>
      <c r="BD284" s="735"/>
      <c r="BE284" s="735"/>
      <c r="BF284" s="735"/>
      <c r="BG284" s="735"/>
      <c r="BH284" s="735"/>
      <c r="BI284" s="735"/>
      <c r="BJ284" s="735"/>
      <c r="BK284" s="735"/>
      <c r="BL284" s="735"/>
      <c r="BM284" s="735"/>
      <c r="BN284" s="735"/>
      <c r="BO284" s="735"/>
      <c r="BP284" s="735"/>
      <c r="BQ284" s="735"/>
      <c r="BR284" s="735"/>
      <c r="BS284" s="735"/>
      <c r="BT284" s="735"/>
      <c r="BU284" s="735"/>
      <c r="BV284" s="735"/>
      <c r="BW284" s="735"/>
      <c r="BX284" s="735"/>
      <c r="BY284" s="735"/>
      <c r="BZ284" s="735"/>
      <c r="CA284" s="735"/>
      <c r="CB284" s="735"/>
      <c r="CC284" s="735"/>
      <c r="CD284" s="735">
        <f>D284</f>
        <v>20461690170</v>
      </c>
      <c r="CE284" s="735"/>
      <c r="CF284" s="735"/>
      <c r="CG284" s="735"/>
      <c r="CH284" s="735"/>
      <c r="CI284" s="735"/>
      <c r="CJ284" s="735"/>
      <c r="CK284" s="735"/>
      <c r="CL284" s="735"/>
      <c r="CM284" s="735"/>
      <c r="CN284" s="735"/>
      <c r="CO284" s="735"/>
      <c r="CP284" s="735"/>
      <c r="CQ284" s="735"/>
      <c r="CR284" s="735"/>
      <c r="CS284" s="735"/>
      <c r="CT284" s="736"/>
      <c r="CU284" s="737"/>
      <c r="CV284" s="738"/>
      <c r="CW284" s="738"/>
      <c r="CX284" s="738"/>
      <c r="CY284" s="738"/>
      <c r="CZ284" s="738"/>
      <c r="DA284" s="738"/>
      <c r="DB284" s="738"/>
      <c r="DC284" s="738"/>
      <c r="DD284" s="729">
        <f t="shared" si="23"/>
        <v>20461690170</v>
      </c>
      <c r="DE284" s="730">
        <f t="shared" si="26"/>
        <v>0</v>
      </c>
      <c r="DF284" s="731"/>
      <c r="DR284" s="504"/>
    </row>
    <row r="285" spans="1:122" ht="18" customHeight="1" x14ac:dyDescent="0.55000000000000004">
      <c r="A285" s="399" t="str">
        <f t="shared" si="25"/>
        <v>72</v>
      </c>
      <c r="B285" s="399">
        <v>720022</v>
      </c>
      <c r="C285" s="722" t="s">
        <v>1054</v>
      </c>
      <c r="D285" s="723">
        <v>8441778800</v>
      </c>
      <c r="E285" s="723">
        <v>0</v>
      </c>
      <c r="F285" s="734"/>
      <c r="G285" s="734"/>
      <c r="H285" s="734"/>
      <c r="I285" s="734"/>
      <c r="J285" s="734"/>
      <c r="K285" s="735"/>
      <c r="L285" s="735"/>
      <c r="M285" s="735"/>
      <c r="N285" s="735"/>
      <c r="O285" s="735"/>
      <c r="P285" s="735"/>
      <c r="Q285" s="735"/>
      <c r="R285" s="735"/>
      <c r="S285" s="735"/>
      <c r="T285" s="735"/>
      <c r="U285" s="735"/>
      <c r="V285" s="735"/>
      <c r="W285" s="735"/>
      <c r="X285" s="735"/>
      <c r="Y285" s="735"/>
      <c r="Z285" s="735"/>
      <c r="AA285" s="735"/>
      <c r="AB285" s="735"/>
      <c r="AC285" s="735"/>
      <c r="AD285" s="735"/>
      <c r="AE285" s="735"/>
      <c r="AF285" s="735"/>
      <c r="AG285" s="735"/>
      <c r="AH285" s="735"/>
      <c r="AI285" s="735"/>
      <c r="AJ285" s="735"/>
      <c r="AK285" s="735"/>
      <c r="AL285" s="735"/>
      <c r="AM285" s="735"/>
      <c r="AN285" s="735"/>
      <c r="AO285" s="735"/>
      <c r="AP285" s="735"/>
      <c r="AQ285" s="735"/>
      <c r="AR285" s="735"/>
      <c r="AS285" s="735"/>
      <c r="AT285" s="735"/>
      <c r="AU285" s="735"/>
      <c r="AV285" s="735"/>
      <c r="AW285" s="735"/>
      <c r="AX285" s="735"/>
      <c r="AY285" s="735"/>
      <c r="AZ285" s="735"/>
      <c r="BA285" s="735"/>
      <c r="BB285" s="735"/>
      <c r="BC285" s="735"/>
      <c r="BD285" s="735"/>
      <c r="BE285" s="735"/>
      <c r="BF285" s="735"/>
      <c r="BG285" s="735"/>
      <c r="BH285" s="735"/>
      <c r="BI285" s="735"/>
      <c r="BJ285" s="735"/>
      <c r="BK285" s="735"/>
      <c r="BL285" s="735"/>
      <c r="BM285" s="735"/>
      <c r="BN285" s="735"/>
      <c r="BO285" s="735"/>
      <c r="BP285" s="735"/>
      <c r="BQ285" s="735"/>
      <c r="BR285" s="735"/>
      <c r="BS285" s="735"/>
      <c r="BT285" s="735"/>
      <c r="BU285" s="735"/>
      <c r="BV285" s="735"/>
      <c r="BW285" s="735"/>
      <c r="BX285" s="735"/>
      <c r="BY285" s="735"/>
      <c r="BZ285" s="735"/>
      <c r="CA285" s="735"/>
      <c r="CB285" s="735"/>
      <c r="CC285" s="735"/>
      <c r="CD285" s="735">
        <f>D285</f>
        <v>8441778800</v>
      </c>
      <c r="CE285" s="735"/>
      <c r="CF285" s="735"/>
      <c r="CG285" s="735"/>
      <c r="CH285" s="735"/>
      <c r="CI285" s="735"/>
      <c r="CJ285" s="735"/>
      <c r="CK285" s="735"/>
      <c r="CL285" s="735"/>
      <c r="CM285" s="735"/>
      <c r="CN285" s="735"/>
      <c r="CO285" s="735"/>
      <c r="CP285" s="735"/>
      <c r="CQ285" s="735"/>
      <c r="CR285" s="735"/>
      <c r="CS285" s="735"/>
      <c r="CT285" s="736"/>
      <c r="CU285" s="737"/>
      <c r="CV285" s="738"/>
      <c r="CW285" s="738"/>
      <c r="CX285" s="738"/>
      <c r="CY285" s="738"/>
      <c r="CZ285" s="738"/>
      <c r="DA285" s="738"/>
      <c r="DB285" s="738"/>
      <c r="DC285" s="738"/>
      <c r="DD285" s="729">
        <f t="shared" si="23"/>
        <v>8441778800</v>
      </c>
      <c r="DE285" s="730">
        <f t="shared" si="26"/>
        <v>0</v>
      </c>
      <c r="DF285" s="731"/>
      <c r="DR285" s="504"/>
    </row>
    <row r="286" spans="1:122" ht="18" customHeight="1" x14ac:dyDescent="0.55000000000000004">
      <c r="A286" s="399" t="str">
        <f t="shared" si="25"/>
        <v>72</v>
      </c>
      <c r="B286" s="399">
        <v>720023</v>
      </c>
      <c r="C286" s="722" t="s">
        <v>1055</v>
      </c>
      <c r="D286" s="723">
        <v>306015720</v>
      </c>
      <c r="E286" s="723">
        <v>0</v>
      </c>
      <c r="F286" s="734"/>
      <c r="G286" s="734"/>
      <c r="H286" s="734"/>
      <c r="I286" s="734"/>
      <c r="J286" s="734"/>
      <c r="K286" s="735"/>
      <c r="L286" s="735"/>
      <c r="M286" s="735"/>
      <c r="N286" s="735"/>
      <c r="O286" s="735"/>
      <c r="P286" s="735"/>
      <c r="Q286" s="735"/>
      <c r="R286" s="735"/>
      <c r="S286" s="735"/>
      <c r="T286" s="735"/>
      <c r="U286" s="735"/>
      <c r="V286" s="735"/>
      <c r="W286" s="735"/>
      <c r="X286" s="735"/>
      <c r="Y286" s="735"/>
      <c r="Z286" s="735"/>
      <c r="AA286" s="735"/>
      <c r="AB286" s="735"/>
      <c r="AC286" s="735"/>
      <c r="AD286" s="735"/>
      <c r="AE286" s="735"/>
      <c r="AF286" s="735"/>
      <c r="AG286" s="735"/>
      <c r="AH286" s="735"/>
      <c r="AI286" s="735"/>
      <c r="AJ286" s="735"/>
      <c r="AK286" s="735"/>
      <c r="AL286" s="735"/>
      <c r="AM286" s="735"/>
      <c r="AN286" s="735"/>
      <c r="AO286" s="735"/>
      <c r="AP286" s="735"/>
      <c r="AQ286" s="735"/>
      <c r="AR286" s="735"/>
      <c r="AS286" s="735"/>
      <c r="AT286" s="735"/>
      <c r="AU286" s="735"/>
      <c r="AV286" s="735"/>
      <c r="AW286" s="735"/>
      <c r="AX286" s="735"/>
      <c r="AY286" s="735"/>
      <c r="AZ286" s="735"/>
      <c r="BA286" s="735"/>
      <c r="BB286" s="735"/>
      <c r="BC286" s="735"/>
      <c r="BD286" s="735"/>
      <c r="BE286" s="735"/>
      <c r="BF286" s="735"/>
      <c r="BG286" s="735"/>
      <c r="BH286" s="735"/>
      <c r="BI286" s="735"/>
      <c r="BJ286" s="735"/>
      <c r="BK286" s="735"/>
      <c r="BL286" s="735"/>
      <c r="BM286" s="735"/>
      <c r="BN286" s="735"/>
      <c r="BO286" s="735"/>
      <c r="BP286" s="735"/>
      <c r="BQ286" s="735"/>
      <c r="BR286" s="735"/>
      <c r="BS286" s="735"/>
      <c r="BT286" s="735"/>
      <c r="BU286" s="735"/>
      <c r="BV286" s="735"/>
      <c r="BW286" s="735"/>
      <c r="BX286" s="735"/>
      <c r="BY286" s="735"/>
      <c r="BZ286" s="735"/>
      <c r="CA286" s="735"/>
      <c r="CB286" s="735"/>
      <c r="CC286" s="735"/>
      <c r="CD286" s="735">
        <f>D286</f>
        <v>306015720</v>
      </c>
      <c r="CE286" s="735"/>
      <c r="CF286" s="735"/>
      <c r="CG286" s="735"/>
      <c r="CH286" s="735"/>
      <c r="CI286" s="735"/>
      <c r="CJ286" s="735"/>
      <c r="CK286" s="735"/>
      <c r="CL286" s="735"/>
      <c r="CM286" s="735"/>
      <c r="CN286" s="735"/>
      <c r="CO286" s="735"/>
      <c r="CP286" s="735"/>
      <c r="CQ286" s="735"/>
      <c r="CR286" s="735"/>
      <c r="CS286" s="735"/>
      <c r="CT286" s="736"/>
      <c r="CU286" s="737"/>
      <c r="CV286" s="738"/>
      <c r="CW286" s="738"/>
      <c r="CX286" s="738"/>
      <c r="CY286" s="738"/>
      <c r="CZ286" s="738"/>
      <c r="DA286" s="738"/>
      <c r="DB286" s="738"/>
      <c r="DC286" s="738"/>
      <c r="DD286" s="729">
        <f t="shared" si="23"/>
        <v>306015720</v>
      </c>
      <c r="DE286" s="730">
        <f t="shared" si="26"/>
        <v>0</v>
      </c>
      <c r="DF286" s="731"/>
      <c r="DR286" s="504"/>
    </row>
    <row r="287" spans="1:122" ht="18" customHeight="1" x14ac:dyDescent="0.55000000000000004">
      <c r="A287" s="399" t="str">
        <f t="shared" si="25"/>
        <v>72</v>
      </c>
      <c r="B287" s="399">
        <v>720025</v>
      </c>
      <c r="C287" s="722" t="s">
        <v>1023</v>
      </c>
      <c r="D287" s="723">
        <v>417272835</v>
      </c>
      <c r="E287" s="723">
        <v>0</v>
      </c>
      <c r="F287" s="734"/>
      <c r="G287" s="734"/>
      <c r="H287" s="734"/>
      <c r="I287" s="734"/>
      <c r="J287" s="734"/>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735"/>
      <c r="AJ287" s="735"/>
      <c r="AK287" s="735"/>
      <c r="AL287" s="735"/>
      <c r="AM287" s="735"/>
      <c r="AN287" s="735"/>
      <c r="AO287" s="735"/>
      <c r="AP287" s="735"/>
      <c r="AQ287" s="735"/>
      <c r="AR287" s="735"/>
      <c r="AS287" s="735"/>
      <c r="AT287" s="735"/>
      <c r="AU287" s="735"/>
      <c r="AV287" s="735"/>
      <c r="AW287" s="735"/>
      <c r="AX287" s="735"/>
      <c r="AY287" s="735"/>
      <c r="AZ287" s="735"/>
      <c r="BA287" s="735"/>
      <c r="BB287" s="735"/>
      <c r="BC287" s="735"/>
      <c r="BD287" s="735"/>
      <c r="BE287" s="735"/>
      <c r="BF287" s="735"/>
      <c r="BG287" s="735"/>
      <c r="BH287" s="735"/>
      <c r="BI287" s="735"/>
      <c r="BJ287" s="735"/>
      <c r="BK287" s="735"/>
      <c r="BL287" s="735"/>
      <c r="BM287" s="735"/>
      <c r="BN287" s="735"/>
      <c r="BO287" s="735"/>
      <c r="BP287" s="735"/>
      <c r="BQ287" s="735"/>
      <c r="BR287" s="735"/>
      <c r="BS287" s="735"/>
      <c r="BT287" s="735"/>
      <c r="BU287" s="735"/>
      <c r="BV287" s="735"/>
      <c r="BW287" s="735"/>
      <c r="BX287" s="735"/>
      <c r="BY287" s="735">
        <f>D287</f>
        <v>417272835</v>
      </c>
      <c r="BZ287" s="735"/>
      <c r="CA287" s="735"/>
      <c r="CB287" s="735"/>
      <c r="CC287" s="735"/>
      <c r="CD287" s="735"/>
      <c r="CE287" s="735"/>
      <c r="CF287" s="735"/>
      <c r="CG287" s="735"/>
      <c r="CH287" s="735"/>
      <c r="CI287" s="735"/>
      <c r="CJ287" s="735"/>
      <c r="CK287" s="735"/>
      <c r="CL287" s="735"/>
      <c r="CM287" s="735"/>
      <c r="CN287" s="735"/>
      <c r="CO287" s="735"/>
      <c r="CP287" s="735"/>
      <c r="CQ287" s="735"/>
      <c r="CR287" s="735"/>
      <c r="CS287" s="735"/>
      <c r="CT287" s="736"/>
      <c r="CU287" s="737"/>
      <c r="CV287" s="738"/>
      <c r="CW287" s="738"/>
      <c r="CX287" s="738"/>
      <c r="CY287" s="738"/>
      <c r="CZ287" s="738"/>
      <c r="DA287" s="738"/>
      <c r="DB287" s="738"/>
      <c r="DC287" s="738"/>
      <c r="DD287" s="729">
        <f t="shared" si="23"/>
        <v>417272835</v>
      </c>
      <c r="DE287" s="730">
        <f t="shared" si="26"/>
        <v>0</v>
      </c>
      <c r="DF287" s="731"/>
      <c r="DR287" s="504"/>
    </row>
    <row r="288" spans="1:122" ht="18" customHeight="1" x14ac:dyDescent="0.55000000000000004">
      <c r="A288" s="399" t="str">
        <f t="shared" si="25"/>
        <v>72</v>
      </c>
      <c r="B288" s="733">
        <v>720026</v>
      </c>
      <c r="C288" s="733" t="s">
        <v>1012</v>
      </c>
      <c r="D288" s="723">
        <v>1040000</v>
      </c>
      <c r="E288" s="723">
        <v>0</v>
      </c>
      <c r="F288" s="734"/>
      <c r="G288" s="734"/>
      <c r="H288" s="734"/>
      <c r="I288" s="734"/>
      <c r="J288" s="734"/>
      <c r="K288" s="735"/>
      <c r="L288" s="735"/>
      <c r="M288" s="735"/>
      <c r="N288" s="735"/>
      <c r="O288" s="735"/>
      <c r="P288" s="735"/>
      <c r="Q288" s="735"/>
      <c r="R288" s="735"/>
      <c r="S288" s="735"/>
      <c r="T288" s="735"/>
      <c r="U288" s="735"/>
      <c r="V288" s="735"/>
      <c r="W288" s="735"/>
      <c r="X288" s="735"/>
      <c r="Y288" s="735"/>
      <c r="Z288" s="735"/>
      <c r="AA288" s="735"/>
      <c r="AB288" s="735"/>
      <c r="AC288" s="735"/>
      <c r="AD288" s="735"/>
      <c r="AE288" s="735"/>
      <c r="AF288" s="735"/>
      <c r="AG288" s="735"/>
      <c r="AH288" s="735"/>
      <c r="AI288" s="735"/>
      <c r="AJ288" s="735"/>
      <c r="AK288" s="735"/>
      <c r="AL288" s="735"/>
      <c r="AM288" s="735"/>
      <c r="AN288" s="735"/>
      <c r="AO288" s="735"/>
      <c r="AP288" s="735"/>
      <c r="AQ288" s="735"/>
      <c r="AR288" s="735"/>
      <c r="AS288" s="735"/>
      <c r="AT288" s="735"/>
      <c r="AU288" s="735"/>
      <c r="AV288" s="735"/>
      <c r="AW288" s="735"/>
      <c r="AX288" s="735"/>
      <c r="AY288" s="735"/>
      <c r="AZ288" s="735"/>
      <c r="BA288" s="735"/>
      <c r="BB288" s="735"/>
      <c r="BC288" s="735"/>
      <c r="BD288" s="735"/>
      <c r="BE288" s="735"/>
      <c r="BF288" s="735"/>
      <c r="BG288" s="735"/>
      <c r="BH288" s="735"/>
      <c r="BI288" s="735"/>
      <c r="BJ288" s="735"/>
      <c r="BK288" s="735"/>
      <c r="BL288" s="735"/>
      <c r="BM288" s="735"/>
      <c r="BN288" s="735"/>
      <c r="BO288" s="735"/>
      <c r="BP288" s="735"/>
      <c r="BQ288" s="735"/>
      <c r="BR288" s="735"/>
      <c r="BS288" s="735"/>
      <c r="BT288" s="735"/>
      <c r="BU288" s="735"/>
      <c r="BV288" s="735"/>
      <c r="BW288" s="735"/>
      <c r="BX288" s="735"/>
      <c r="BY288" s="735"/>
      <c r="BZ288" s="735"/>
      <c r="CA288" s="735"/>
      <c r="CB288" s="735"/>
      <c r="CC288" s="735"/>
      <c r="CD288" s="735"/>
      <c r="CE288" s="735"/>
      <c r="CF288" s="735"/>
      <c r="CG288" s="735"/>
      <c r="CH288" s="735"/>
      <c r="CI288" s="735"/>
      <c r="CJ288" s="735"/>
      <c r="CK288" s="735"/>
      <c r="CL288" s="735"/>
      <c r="CM288" s="758">
        <f>D288</f>
        <v>1040000</v>
      </c>
      <c r="CN288" s="735"/>
      <c r="CO288" s="735"/>
      <c r="CP288" s="735"/>
      <c r="CQ288" s="735"/>
      <c r="CR288" s="735"/>
      <c r="CS288" s="735"/>
      <c r="CT288" s="736"/>
      <c r="CU288" s="737"/>
      <c r="CV288" s="738"/>
      <c r="CW288" s="738"/>
      <c r="CX288" s="738"/>
      <c r="CY288" s="738"/>
      <c r="CZ288" s="738"/>
      <c r="DA288" s="738"/>
      <c r="DB288" s="738"/>
      <c r="DC288" s="738"/>
      <c r="DD288" s="729">
        <f t="shared" si="23"/>
        <v>1040000</v>
      </c>
      <c r="DE288" s="730">
        <f t="shared" si="26"/>
        <v>0</v>
      </c>
      <c r="DF288" s="731"/>
      <c r="DR288" s="504"/>
    </row>
    <row r="289" spans="1:122" ht="18" customHeight="1" x14ac:dyDescent="0.55000000000000004">
      <c r="A289" s="399" t="str">
        <f t="shared" si="25"/>
        <v>72</v>
      </c>
      <c r="B289" s="399">
        <v>720027</v>
      </c>
      <c r="C289" s="722" t="s">
        <v>1194</v>
      </c>
      <c r="D289" s="723">
        <v>269670000</v>
      </c>
      <c r="E289" s="723">
        <v>0</v>
      </c>
      <c r="F289" s="734"/>
      <c r="G289" s="734"/>
      <c r="H289" s="734"/>
      <c r="I289" s="734"/>
      <c r="J289" s="734"/>
      <c r="K289" s="735"/>
      <c r="L289" s="735"/>
      <c r="M289" s="735"/>
      <c r="N289" s="735"/>
      <c r="O289" s="735"/>
      <c r="P289" s="735"/>
      <c r="Q289" s="735"/>
      <c r="R289" s="735"/>
      <c r="S289" s="735"/>
      <c r="T289" s="735"/>
      <c r="U289" s="735"/>
      <c r="V289" s="735"/>
      <c r="W289" s="735"/>
      <c r="X289" s="735"/>
      <c r="Y289" s="735"/>
      <c r="Z289" s="735"/>
      <c r="AA289" s="735"/>
      <c r="AB289" s="735"/>
      <c r="AC289" s="735"/>
      <c r="AD289" s="735"/>
      <c r="AE289" s="735"/>
      <c r="AF289" s="735"/>
      <c r="AG289" s="735"/>
      <c r="AH289" s="735"/>
      <c r="AI289" s="735"/>
      <c r="AJ289" s="735"/>
      <c r="AK289" s="735"/>
      <c r="AL289" s="735"/>
      <c r="AM289" s="735"/>
      <c r="AN289" s="735"/>
      <c r="AO289" s="735"/>
      <c r="AP289" s="735"/>
      <c r="AQ289" s="735"/>
      <c r="AR289" s="735"/>
      <c r="AS289" s="735"/>
      <c r="AT289" s="735"/>
      <c r="AU289" s="735"/>
      <c r="AV289" s="735"/>
      <c r="AW289" s="735"/>
      <c r="AX289" s="735"/>
      <c r="AY289" s="735"/>
      <c r="AZ289" s="735"/>
      <c r="BA289" s="735"/>
      <c r="BB289" s="735"/>
      <c r="BC289" s="735"/>
      <c r="BD289" s="735"/>
      <c r="BE289" s="735"/>
      <c r="BF289" s="735"/>
      <c r="BG289" s="735"/>
      <c r="BH289" s="735"/>
      <c r="BI289" s="735"/>
      <c r="BJ289" s="735"/>
      <c r="BK289" s="735"/>
      <c r="BL289" s="735"/>
      <c r="BM289" s="735"/>
      <c r="BN289" s="735"/>
      <c r="BO289" s="735"/>
      <c r="BP289" s="735"/>
      <c r="BQ289" s="735"/>
      <c r="BR289" s="735"/>
      <c r="BS289" s="735"/>
      <c r="BT289" s="735"/>
      <c r="BU289" s="735"/>
      <c r="BV289" s="735"/>
      <c r="BW289" s="735"/>
      <c r="BX289" s="735"/>
      <c r="BY289" s="735"/>
      <c r="BZ289" s="735"/>
      <c r="CA289" s="735"/>
      <c r="CB289" s="735"/>
      <c r="CC289" s="735"/>
      <c r="CD289" s="735"/>
      <c r="CE289" s="735"/>
      <c r="CF289" s="735"/>
      <c r="CG289" s="735"/>
      <c r="CH289" s="735"/>
      <c r="CI289" s="735"/>
      <c r="CJ289" s="735"/>
      <c r="CK289" s="735"/>
      <c r="CL289" s="735"/>
      <c r="CM289" s="735">
        <f>D289</f>
        <v>269670000</v>
      </c>
      <c r="CN289" s="735"/>
      <c r="CO289" s="735"/>
      <c r="CP289" s="735"/>
      <c r="CQ289" s="735"/>
      <c r="CR289" s="735"/>
      <c r="CS289" s="735"/>
      <c r="CT289" s="736"/>
      <c r="CU289" s="737"/>
      <c r="CV289" s="738"/>
      <c r="CW289" s="738"/>
      <c r="CX289" s="738"/>
      <c r="CY289" s="738"/>
      <c r="CZ289" s="738"/>
      <c r="DA289" s="738"/>
      <c r="DB289" s="738"/>
      <c r="DC289" s="738"/>
      <c r="DD289" s="729">
        <f t="shared" si="23"/>
        <v>269670000</v>
      </c>
      <c r="DE289" s="730">
        <f t="shared" si="26"/>
        <v>0</v>
      </c>
      <c r="DF289" s="731"/>
      <c r="DR289" s="504"/>
    </row>
    <row r="290" spans="1:122" ht="18" customHeight="1" x14ac:dyDescent="0.55000000000000004">
      <c r="A290" s="399" t="str">
        <f t="shared" si="25"/>
        <v>72</v>
      </c>
      <c r="B290" s="399">
        <v>720028</v>
      </c>
      <c r="C290" s="722" t="s">
        <v>1205</v>
      </c>
      <c r="D290" s="740"/>
      <c r="E290" s="740">
        <v>0</v>
      </c>
      <c r="F290" s="734"/>
      <c r="G290" s="734"/>
      <c r="H290" s="734"/>
      <c r="I290" s="734"/>
      <c r="J290" s="734"/>
      <c r="K290" s="735"/>
      <c r="L290" s="735"/>
      <c r="M290" s="735"/>
      <c r="N290" s="735"/>
      <c r="O290" s="735"/>
      <c r="P290" s="735"/>
      <c r="Q290" s="735"/>
      <c r="R290" s="735"/>
      <c r="S290" s="735"/>
      <c r="T290" s="735"/>
      <c r="U290" s="735"/>
      <c r="V290" s="735"/>
      <c r="W290" s="735"/>
      <c r="X290" s="735"/>
      <c r="Y290" s="735"/>
      <c r="Z290" s="735"/>
      <c r="AA290" s="735"/>
      <c r="AB290" s="735"/>
      <c r="AC290" s="735"/>
      <c r="AD290" s="735"/>
      <c r="AE290" s="735"/>
      <c r="AF290" s="735"/>
      <c r="AG290" s="735"/>
      <c r="AH290" s="735"/>
      <c r="AI290" s="735"/>
      <c r="AJ290" s="735"/>
      <c r="AK290" s="735"/>
      <c r="AL290" s="735"/>
      <c r="AM290" s="735"/>
      <c r="AN290" s="735"/>
      <c r="AO290" s="735"/>
      <c r="AP290" s="735"/>
      <c r="AQ290" s="735"/>
      <c r="AR290" s="735"/>
      <c r="AS290" s="735"/>
      <c r="AT290" s="735"/>
      <c r="AU290" s="735"/>
      <c r="AV290" s="735"/>
      <c r="AW290" s="735"/>
      <c r="AX290" s="735"/>
      <c r="AY290" s="735"/>
      <c r="AZ290" s="735"/>
      <c r="BA290" s="735"/>
      <c r="BB290" s="735"/>
      <c r="BC290" s="735"/>
      <c r="BD290" s="735"/>
      <c r="BE290" s="735"/>
      <c r="BF290" s="735"/>
      <c r="BG290" s="735"/>
      <c r="BH290" s="735"/>
      <c r="BI290" s="735"/>
      <c r="BJ290" s="735"/>
      <c r="BK290" s="735"/>
      <c r="BL290" s="735"/>
      <c r="BM290" s="735"/>
      <c r="BN290" s="735"/>
      <c r="BO290" s="735"/>
      <c r="BP290" s="735"/>
      <c r="BQ290" s="735"/>
      <c r="BR290" s="735"/>
      <c r="BS290" s="735"/>
      <c r="BT290" s="735"/>
      <c r="BU290" s="735"/>
      <c r="BV290" s="735"/>
      <c r="BW290" s="735"/>
      <c r="BX290" s="735"/>
      <c r="BY290" s="735"/>
      <c r="BZ290" s="735"/>
      <c r="CA290" s="735"/>
      <c r="CB290" s="735"/>
      <c r="CC290" s="735"/>
      <c r="CD290" s="735"/>
      <c r="CE290" s="735"/>
      <c r="CF290" s="735"/>
      <c r="CG290" s="735"/>
      <c r="CH290" s="735"/>
      <c r="CI290" s="735"/>
      <c r="CJ290" s="735"/>
      <c r="CK290" s="735"/>
      <c r="CL290" s="735"/>
      <c r="CM290" s="735"/>
      <c r="CN290" s="735"/>
      <c r="CO290" s="735"/>
      <c r="CP290" s="735"/>
      <c r="CQ290" s="735"/>
      <c r="CR290" s="735"/>
      <c r="CS290" s="735"/>
      <c r="CT290" s="736"/>
      <c r="CU290" s="737"/>
      <c r="CV290" s="738"/>
      <c r="CW290" s="738"/>
      <c r="CX290" s="738"/>
      <c r="CY290" s="738"/>
      <c r="CZ290" s="738"/>
      <c r="DA290" s="738"/>
      <c r="DB290" s="738"/>
      <c r="DC290" s="738"/>
      <c r="DD290" s="729">
        <f t="shared" si="23"/>
        <v>0</v>
      </c>
      <c r="DE290" s="730">
        <f t="shared" si="26"/>
        <v>0</v>
      </c>
      <c r="DF290" s="731"/>
      <c r="DR290" s="504"/>
    </row>
    <row r="291" spans="1:122" ht="18" customHeight="1" x14ac:dyDescent="0.55000000000000004">
      <c r="A291" s="399" t="str">
        <f t="shared" si="25"/>
        <v>72</v>
      </c>
      <c r="B291" s="399">
        <v>720029</v>
      </c>
      <c r="C291" s="722" t="s">
        <v>1006</v>
      </c>
      <c r="D291" s="723">
        <v>713370733</v>
      </c>
      <c r="E291" s="723">
        <v>0</v>
      </c>
      <c r="F291" s="734"/>
      <c r="G291" s="734"/>
      <c r="H291" s="734"/>
      <c r="I291" s="734"/>
      <c r="J291" s="734"/>
      <c r="K291" s="735"/>
      <c r="L291" s="735"/>
      <c r="M291" s="735"/>
      <c r="N291" s="735"/>
      <c r="O291" s="735"/>
      <c r="P291" s="735"/>
      <c r="Q291" s="735"/>
      <c r="R291" s="735"/>
      <c r="S291" s="735"/>
      <c r="T291" s="735"/>
      <c r="U291" s="735"/>
      <c r="V291" s="735"/>
      <c r="W291" s="735"/>
      <c r="X291" s="735"/>
      <c r="Y291" s="735"/>
      <c r="Z291" s="735"/>
      <c r="AA291" s="735"/>
      <c r="AB291" s="735"/>
      <c r="AC291" s="735"/>
      <c r="AD291" s="735"/>
      <c r="AE291" s="735"/>
      <c r="AF291" s="735"/>
      <c r="AG291" s="735"/>
      <c r="AH291" s="735"/>
      <c r="AI291" s="735"/>
      <c r="AJ291" s="735"/>
      <c r="AK291" s="735"/>
      <c r="AL291" s="735"/>
      <c r="AM291" s="735"/>
      <c r="AN291" s="735"/>
      <c r="AO291" s="735"/>
      <c r="AP291" s="735"/>
      <c r="AQ291" s="735"/>
      <c r="AR291" s="735"/>
      <c r="AS291" s="735"/>
      <c r="AT291" s="735"/>
      <c r="AU291" s="735"/>
      <c r="AV291" s="735"/>
      <c r="AW291" s="735"/>
      <c r="AX291" s="735"/>
      <c r="AY291" s="735"/>
      <c r="AZ291" s="735"/>
      <c r="BA291" s="735"/>
      <c r="BB291" s="735"/>
      <c r="BC291" s="735"/>
      <c r="BD291" s="735"/>
      <c r="BE291" s="735"/>
      <c r="BF291" s="735"/>
      <c r="BG291" s="735"/>
      <c r="BH291" s="735"/>
      <c r="BI291" s="735"/>
      <c r="BJ291" s="735"/>
      <c r="BK291" s="735"/>
      <c r="BL291" s="735"/>
      <c r="BM291" s="735"/>
      <c r="BN291" s="735"/>
      <c r="BO291" s="735"/>
      <c r="BP291" s="735"/>
      <c r="BQ291" s="735"/>
      <c r="BR291" s="735"/>
      <c r="BS291" s="735"/>
      <c r="BT291" s="735"/>
      <c r="BU291" s="735"/>
      <c r="BV291" s="735"/>
      <c r="BW291" s="735"/>
      <c r="BX291" s="735"/>
      <c r="BY291" s="735"/>
      <c r="BZ291" s="735"/>
      <c r="CA291" s="735"/>
      <c r="CB291" s="735"/>
      <c r="CC291" s="735"/>
      <c r="CD291" s="735"/>
      <c r="CE291" s="735"/>
      <c r="CF291" s="735"/>
      <c r="CG291" s="735"/>
      <c r="CH291" s="735"/>
      <c r="CI291" s="735"/>
      <c r="CJ291" s="735"/>
      <c r="CK291" s="735"/>
      <c r="CL291" s="735"/>
      <c r="CM291" s="746">
        <f>D291</f>
        <v>713370733</v>
      </c>
      <c r="CN291" s="735"/>
      <c r="CO291" s="735"/>
      <c r="CP291" s="735"/>
      <c r="CQ291" s="735"/>
      <c r="CR291" s="735"/>
      <c r="CS291" s="735"/>
      <c r="CT291" s="736"/>
      <c r="CU291" s="737"/>
      <c r="CV291" s="738"/>
      <c r="CW291" s="738"/>
      <c r="CX291" s="738"/>
      <c r="CY291" s="738"/>
      <c r="CZ291" s="738"/>
      <c r="DA291" s="738"/>
      <c r="DB291" s="738"/>
      <c r="DC291" s="738"/>
      <c r="DD291" s="729">
        <f t="shared" si="23"/>
        <v>713370733</v>
      </c>
      <c r="DE291" s="730">
        <f t="shared" si="26"/>
        <v>0</v>
      </c>
      <c r="DF291" s="731"/>
      <c r="DR291" s="504"/>
    </row>
    <row r="292" spans="1:122" ht="18" customHeight="1" x14ac:dyDescent="0.55000000000000004">
      <c r="A292" s="399" t="str">
        <f t="shared" si="25"/>
        <v>72</v>
      </c>
      <c r="B292" s="399">
        <v>720030</v>
      </c>
      <c r="C292" s="722" t="s">
        <v>1057</v>
      </c>
      <c r="D292" s="740">
        <v>0</v>
      </c>
      <c r="E292" s="740">
        <v>0</v>
      </c>
      <c r="F292" s="734"/>
      <c r="G292" s="734"/>
      <c r="H292" s="734"/>
      <c r="I292" s="734"/>
      <c r="J292" s="734"/>
      <c r="K292" s="735"/>
      <c r="L292" s="735"/>
      <c r="M292" s="735"/>
      <c r="N292" s="735"/>
      <c r="O292" s="735"/>
      <c r="P292" s="735"/>
      <c r="Q292" s="735"/>
      <c r="R292" s="735"/>
      <c r="S292" s="735"/>
      <c r="T292" s="735"/>
      <c r="U292" s="735"/>
      <c r="V292" s="735"/>
      <c r="W292" s="735"/>
      <c r="X292" s="735"/>
      <c r="Y292" s="735"/>
      <c r="Z292" s="735"/>
      <c r="AA292" s="735"/>
      <c r="AB292" s="735"/>
      <c r="AC292" s="735"/>
      <c r="AD292" s="735"/>
      <c r="AE292" s="735"/>
      <c r="AF292" s="735"/>
      <c r="AG292" s="735"/>
      <c r="AH292" s="735"/>
      <c r="AI292" s="735"/>
      <c r="AJ292" s="735"/>
      <c r="AK292" s="735"/>
      <c r="AL292" s="735"/>
      <c r="AM292" s="735"/>
      <c r="AN292" s="735"/>
      <c r="AO292" s="735"/>
      <c r="AP292" s="735"/>
      <c r="AQ292" s="735"/>
      <c r="AR292" s="735"/>
      <c r="AS292" s="735"/>
      <c r="AT292" s="735"/>
      <c r="AU292" s="735"/>
      <c r="AV292" s="735"/>
      <c r="AW292" s="735"/>
      <c r="AX292" s="735"/>
      <c r="AY292" s="735"/>
      <c r="AZ292" s="735"/>
      <c r="BA292" s="735"/>
      <c r="BB292" s="735"/>
      <c r="BC292" s="735"/>
      <c r="BD292" s="735"/>
      <c r="BE292" s="735"/>
      <c r="BF292" s="735"/>
      <c r="BG292" s="735"/>
      <c r="BH292" s="735"/>
      <c r="BI292" s="735"/>
      <c r="BJ292" s="735"/>
      <c r="BK292" s="735"/>
      <c r="BL292" s="735"/>
      <c r="BM292" s="735"/>
      <c r="BN292" s="735"/>
      <c r="BO292" s="735"/>
      <c r="BP292" s="735"/>
      <c r="BQ292" s="735"/>
      <c r="BR292" s="735"/>
      <c r="BS292" s="735"/>
      <c r="BT292" s="735"/>
      <c r="BU292" s="735"/>
      <c r="BV292" s="735"/>
      <c r="BW292" s="735"/>
      <c r="BX292" s="735"/>
      <c r="BY292" s="735"/>
      <c r="BZ292" s="735"/>
      <c r="CA292" s="735"/>
      <c r="CB292" s="758"/>
      <c r="CC292" s="735"/>
      <c r="CD292" s="735"/>
      <c r="CE292" s="735"/>
      <c r="CF292" s="735"/>
      <c r="CG292" s="735"/>
      <c r="CH292" s="735"/>
      <c r="CI292" s="735"/>
      <c r="CJ292" s="735"/>
      <c r="CK292" s="735"/>
      <c r="CL292" s="735"/>
      <c r="CM292" s="735">
        <f>D292</f>
        <v>0</v>
      </c>
      <c r="CN292" s="735"/>
      <c r="CO292" s="735"/>
      <c r="CP292" s="735"/>
      <c r="CQ292" s="735"/>
      <c r="CR292" s="735"/>
      <c r="CS292" s="735"/>
      <c r="CT292" s="736"/>
      <c r="CU292" s="737"/>
      <c r="CV292" s="738"/>
      <c r="CW292" s="738"/>
      <c r="CX292" s="738"/>
      <c r="CY292" s="738"/>
      <c r="CZ292" s="738"/>
      <c r="DA292" s="738"/>
      <c r="DB292" s="738"/>
      <c r="DC292" s="738"/>
      <c r="DD292" s="729">
        <f t="shared" si="23"/>
        <v>0</v>
      </c>
      <c r="DE292" s="730">
        <f t="shared" si="26"/>
        <v>0</v>
      </c>
      <c r="DF292" s="731"/>
      <c r="DR292" s="504"/>
    </row>
    <row r="293" spans="1:122" ht="18" customHeight="1" x14ac:dyDescent="0.55000000000000004">
      <c r="A293" s="399" t="str">
        <f t="shared" si="25"/>
        <v>72</v>
      </c>
      <c r="B293" s="399">
        <v>720031</v>
      </c>
      <c r="C293" s="722" t="s">
        <v>1058</v>
      </c>
      <c r="D293" s="723">
        <v>97179400</v>
      </c>
      <c r="E293" s="723">
        <v>0</v>
      </c>
      <c r="F293" s="734"/>
      <c r="G293" s="734"/>
      <c r="H293" s="734"/>
      <c r="I293" s="734"/>
      <c r="J293" s="734"/>
      <c r="K293" s="735"/>
      <c r="L293" s="735"/>
      <c r="M293" s="735"/>
      <c r="N293" s="735"/>
      <c r="O293" s="735"/>
      <c r="P293" s="735"/>
      <c r="Q293" s="735"/>
      <c r="R293" s="735"/>
      <c r="S293" s="735"/>
      <c r="T293" s="735"/>
      <c r="U293" s="735"/>
      <c r="V293" s="735"/>
      <c r="W293" s="735"/>
      <c r="X293" s="735"/>
      <c r="Y293" s="735"/>
      <c r="Z293" s="735"/>
      <c r="AA293" s="735"/>
      <c r="AB293" s="735"/>
      <c r="AC293" s="735"/>
      <c r="AD293" s="735"/>
      <c r="AE293" s="735"/>
      <c r="AF293" s="735"/>
      <c r="AG293" s="735"/>
      <c r="AH293" s="735"/>
      <c r="AI293" s="735"/>
      <c r="AJ293" s="735"/>
      <c r="AK293" s="735"/>
      <c r="AL293" s="735"/>
      <c r="AM293" s="735"/>
      <c r="AN293" s="735"/>
      <c r="AO293" s="735"/>
      <c r="AP293" s="735"/>
      <c r="AQ293" s="735"/>
      <c r="AR293" s="735"/>
      <c r="AS293" s="735"/>
      <c r="AT293" s="735"/>
      <c r="AU293" s="735"/>
      <c r="AV293" s="735"/>
      <c r="AW293" s="735"/>
      <c r="AX293" s="735"/>
      <c r="AY293" s="735"/>
      <c r="AZ293" s="735"/>
      <c r="BA293" s="735"/>
      <c r="BB293" s="735"/>
      <c r="BC293" s="735"/>
      <c r="BD293" s="735"/>
      <c r="BE293" s="735"/>
      <c r="BF293" s="735"/>
      <c r="BG293" s="735"/>
      <c r="BH293" s="735"/>
      <c r="BI293" s="735"/>
      <c r="BJ293" s="735"/>
      <c r="BK293" s="735"/>
      <c r="BL293" s="735"/>
      <c r="BM293" s="735"/>
      <c r="BN293" s="735"/>
      <c r="BO293" s="735"/>
      <c r="BP293" s="735"/>
      <c r="BQ293" s="735"/>
      <c r="BR293" s="735"/>
      <c r="BS293" s="735"/>
      <c r="BT293" s="735"/>
      <c r="BU293" s="735"/>
      <c r="BV293" s="735"/>
      <c r="BW293" s="735"/>
      <c r="BX293" s="735"/>
      <c r="BY293" s="735"/>
      <c r="BZ293" s="735"/>
      <c r="CA293" s="735"/>
      <c r="CB293" s="735"/>
      <c r="CC293" s="735"/>
      <c r="CD293" s="735"/>
      <c r="CE293" s="735"/>
      <c r="CF293" s="735"/>
      <c r="CG293" s="735"/>
      <c r="CH293" s="735"/>
      <c r="CI293" s="735"/>
      <c r="CJ293" s="735"/>
      <c r="CK293" s="735"/>
      <c r="CL293" s="735"/>
      <c r="CM293" s="735">
        <f>D293</f>
        <v>97179400</v>
      </c>
      <c r="CN293" s="735"/>
      <c r="CO293" s="735"/>
      <c r="CP293" s="735"/>
      <c r="CQ293" s="735"/>
      <c r="CR293" s="735"/>
      <c r="CS293" s="735"/>
      <c r="CT293" s="736"/>
      <c r="CU293" s="737"/>
      <c r="CV293" s="738"/>
      <c r="CW293" s="738"/>
      <c r="CX293" s="738"/>
      <c r="CY293" s="738"/>
      <c r="CZ293" s="738"/>
      <c r="DA293" s="738"/>
      <c r="DB293" s="738"/>
      <c r="DC293" s="738"/>
      <c r="DD293" s="729">
        <f t="shared" si="23"/>
        <v>97179400</v>
      </c>
      <c r="DE293" s="730">
        <f t="shared" si="26"/>
        <v>0</v>
      </c>
      <c r="DF293" s="731"/>
      <c r="DR293" s="504"/>
    </row>
    <row r="294" spans="1:122" ht="18" customHeight="1" x14ac:dyDescent="0.55000000000000004">
      <c r="A294" s="399" t="str">
        <f t="shared" si="25"/>
        <v>72</v>
      </c>
      <c r="B294" s="399">
        <v>720032</v>
      </c>
      <c r="C294" s="722" t="s">
        <v>1059</v>
      </c>
      <c r="D294" s="723">
        <v>1079450000</v>
      </c>
      <c r="E294" s="723">
        <v>0</v>
      </c>
      <c r="F294" s="734"/>
      <c r="G294" s="734"/>
      <c r="H294" s="734"/>
      <c r="I294" s="734"/>
      <c r="J294" s="734"/>
      <c r="K294" s="735"/>
      <c r="L294" s="735"/>
      <c r="M294" s="735"/>
      <c r="N294" s="735"/>
      <c r="O294" s="735"/>
      <c r="P294" s="735"/>
      <c r="Q294" s="735"/>
      <c r="R294" s="735"/>
      <c r="S294" s="735"/>
      <c r="T294" s="735"/>
      <c r="U294" s="735"/>
      <c r="V294" s="735"/>
      <c r="W294" s="735"/>
      <c r="X294" s="735"/>
      <c r="Y294" s="735"/>
      <c r="Z294" s="735"/>
      <c r="AA294" s="735"/>
      <c r="AB294" s="735"/>
      <c r="AC294" s="735"/>
      <c r="AD294" s="735"/>
      <c r="AE294" s="735"/>
      <c r="AF294" s="735"/>
      <c r="AG294" s="735"/>
      <c r="AH294" s="735"/>
      <c r="AI294" s="735"/>
      <c r="AJ294" s="735"/>
      <c r="AK294" s="735"/>
      <c r="AL294" s="735"/>
      <c r="AM294" s="735"/>
      <c r="AN294" s="735"/>
      <c r="AO294" s="735"/>
      <c r="AP294" s="735"/>
      <c r="AQ294" s="735"/>
      <c r="AR294" s="735"/>
      <c r="AS294" s="735"/>
      <c r="AT294" s="735"/>
      <c r="AU294" s="735"/>
      <c r="AV294" s="735"/>
      <c r="AW294" s="735"/>
      <c r="AX294" s="735"/>
      <c r="AY294" s="735"/>
      <c r="AZ294" s="735"/>
      <c r="BA294" s="735"/>
      <c r="BB294" s="735"/>
      <c r="BC294" s="735"/>
      <c r="BD294" s="735"/>
      <c r="BE294" s="735"/>
      <c r="BF294" s="735"/>
      <c r="BG294" s="735"/>
      <c r="BH294" s="735"/>
      <c r="BI294" s="735"/>
      <c r="BJ294" s="735"/>
      <c r="BK294" s="735"/>
      <c r="BL294" s="735"/>
      <c r="BM294" s="735"/>
      <c r="BN294" s="735"/>
      <c r="BO294" s="735"/>
      <c r="BP294" s="735"/>
      <c r="BQ294" s="735"/>
      <c r="BR294" s="735"/>
      <c r="BS294" s="735"/>
      <c r="BT294" s="735"/>
      <c r="BU294" s="735"/>
      <c r="BV294" s="735"/>
      <c r="BW294" s="735"/>
      <c r="BX294" s="735"/>
      <c r="BY294" s="735"/>
      <c r="BZ294" s="735"/>
      <c r="CA294" s="735"/>
      <c r="CB294" s="735"/>
      <c r="CC294" s="735"/>
      <c r="CD294" s="735"/>
      <c r="CE294" s="735"/>
      <c r="CF294" s="735"/>
      <c r="CG294" s="735"/>
      <c r="CH294" s="735"/>
      <c r="CI294" s="735">
        <f>D294</f>
        <v>1079450000</v>
      </c>
      <c r="CJ294" s="735"/>
      <c r="CK294" s="735"/>
      <c r="CL294" s="735"/>
      <c r="CM294" s="735"/>
      <c r="CN294" s="735"/>
      <c r="CO294" s="735"/>
      <c r="CP294" s="735"/>
      <c r="CQ294" s="735"/>
      <c r="CR294" s="735"/>
      <c r="CS294" s="735"/>
      <c r="CT294" s="736"/>
      <c r="CU294" s="737"/>
      <c r="CV294" s="738"/>
      <c r="CW294" s="738"/>
      <c r="CX294" s="738"/>
      <c r="CY294" s="738"/>
      <c r="CZ294" s="738"/>
      <c r="DA294" s="738"/>
      <c r="DB294" s="738"/>
      <c r="DC294" s="738"/>
      <c r="DD294" s="729">
        <f t="shared" si="23"/>
        <v>1079450000</v>
      </c>
      <c r="DE294" s="730">
        <f t="shared" si="26"/>
        <v>0</v>
      </c>
      <c r="DF294" s="731"/>
      <c r="DR294" s="504"/>
    </row>
    <row r="295" spans="1:122" ht="18" customHeight="1" x14ac:dyDescent="0.55000000000000004">
      <c r="A295" s="399" t="str">
        <f t="shared" si="25"/>
        <v>72</v>
      </c>
      <c r="B295" s="399">
        <v>720033</v>
      </c>
      <c r="C295" s="722" t="s">
        <v>1029</v>
      </c>
      <c r="D295" s="723">
        <v>27400000</v>
      </c>
      <c r="E295" s="723">
        <v>0</v>
      </c>
      <c r="F295" s="734"/>
      <c r="G295" s="734"/>
      <c r="H295" s="734"/>
      <c r="I295" s="734"/>
      <c r="J295" s="734"/>
      <c r="K295" s="735"/>
      <c r="L295" s="735"/>
      <c r="M295" s="735"/>
      <c r="N295" s="735"/>
      <c r="O295" s="735"/>
      <c r="P295" s="735"/>
      <c r="Q295" s="735"/>
      <c r="R295" s="735"/>
      <c r="S295" s="735"/>
      <c r="T295" s="735"/>
      <c r="U295" s="735"/>
      <c r="V295" s="735"/>
      <c r="W295" s="735"/>
      <c r="X295" s="735"/>
      <c r="Y295" s="735"/>
      <c r="Z295" s="735"/>
      <c r="AA295" s="735"/>
      <c r="AB295" s="735"/>
      <c r="AC295" s="735"/>
      <c r="AD295" s="735"/>
      <c r="AE295" s="735"/>
      <c r="AF295" s="735"/>
      <c r="AG295" s="735"/>
      <c r="AH295" s="735"/>
      <c r="AI295" s="735"/>
      <c r="AJ295" s="735"/>
      <c r="AK295" s="735"/>
      <c r="AL295" s="735"/>
      <c r="AM295" s="735"/>
      <c r="AN295" s="735"/>
      <c r="AO295" s="735"/>
      <c r="AP295" s="735"/>
      <c r="AQ295" s="735"/>
      <c r="AR295" s="735"/>
      <c r="AS295" s="735"/>
      <c r="AT295" s="735"/>
      <c r="AU295" s="735"/>
      <c r="AV295" s="735"/>
      <c r="AW295" s="735"/>
      <c r="AX295" s="735"/>
      <c r="AY295" s="735"/>
      <c r="AZ295" s="735"/>
      <c r="BA295" s="735"/>
      <c r="BB295" s="735"/>
      <c r="BC295" s="735"/>
      <c r="BD295" s="735"/>
      <c r="BE295" s="735"/>
      <c r="BF295" s="735"/>
      <c r="BG295" s="735"/>
      <c r="BH295" s="735"/>
      <c r="BI295" s="735"/>
      <c r="BJ295" s="735"/>
      <c r="BK295" s="735"/>
      <c r="BL295" s="735"/>
      <c r="BM295" s="735"/>
      <c r="BN295" s="735"/>
      <c r="BO295" s="735"/>
      <c r="BP295" s="735"/>
      <c r="BQ295" s="735"/>
      <c r="BR295" s="735"/>
      <c r="BS295" s="735"/>
      <c r="BT295" s="735"/>
      <c r="BU295" s="735"/>
      <c r="BV295" s="735"/>
      <c r="BW295" s="735"/>
      <c r="BX295" s="735"/>
      <c r="BY295" s="735"/>
      <c r="BZ295" s="735"/>
      <c r="CA295" s="735"/>
      <c r="CB295" s="735"/>
      <c r="CC295" s="735"/>
      <c r="CD295" s="735"/>
      <c r="CE295" s="735"/>
      <c r="CF295" s="735"/>
      <c r="CG295" s="735"/>
      <c r="CH295" s="735"/>
      <c r="CI295" s="735"/>
      <c r="CJ295" s="735">
        <f>D295</f>
        <v>27400000</v>
      </c>
      <c r="CK295" s="735"/>
      <c r="CL295" s="735"/>
      <c r="CM295" s="735"/>
      <c r="CN295" s="735"/>
      <c r="CO295" s="735"/>
      <c r="CP295" s="735"/>
      <c r="CQ295" s="735"/>
      <c r="CR295" s="735"/>
      <c r="CS295" s="735"/>
      <c r="CT295" s="736"/>
      <c r="CU295" s="737"/>
      <c r="CV295" s="738"/>
      <c r="CW295" s="738"/>
      <c r="CX295" s="738"/>
      <c r="CY295" s="738"/>
      <c r="CZ295" s="738"/>
      <c r="DA295" s="738"/>
      <c r="DB295" s="738"/>
      <c r="DC295" s="738"/>
      <c r="DD295" s="729">
        <f t="shared" si="23"/>
        <v>27400000</v>
      </c>
      <c r="DE295" s="730">
        <f t="shared" si="26"/>
        <v>0</v>
      </c>
      <c r="DF295" s="731"/>
      <c r="DR295" s="504"/>
    </row>
    <row r="296" spans="1:122" ht="18" customHeight="1" x14ac:dyDescent="0.55000000000000004">
      <c r="A296" s="399" t="str">
        <f t="shared" si="25"/>
        <v>72</v>
      </c>
      <c r="B296" s="399">
        <v>720034</v>
      </c>
      <c r="C296" s="722" t="s">
        <v>1199</v>
      </c>
      <c r="D296" s="723">
        <v>1922978914</v>
      </c>
      <c r="E296" s="723">
        <v>0</v>
      </c>
      <c r="F296" s="734"/>
      <c r="G296" s="734"/>
      <c r="H296" s="734"/>
      <c r="I296" s="734"/>
      <c r="J296" s="734"/>
      <c r="K296" s="735"/>
      <c r="L296" s="735"/>
      <c r="M296" s="735"/>
      <c r="N296" s="735"/>
      <c r="O296" s="735"/>
      <c r="P296" s="735"/>
      <c r="Q296" s="735"/>
      <c r="R296" s="735"/>
      <c r="S296" s="735"/>
      <c r="T296" s="735"/>
      <c r="U296" s="735"/>
      <c r="V296" s="735"/>
      <c r="W296" s="735"/>
      <c r="X296" s="735"/>
      <c r="Y296" s="735"/>
      <c r="Z296" s="735"/>
      <c r="AA296" s="735"/>
      <c r="AB296" s="735"/>
      <c r="AC296" s="735"/>
      <c r="AD296" s="735"/>
      <c r="AE296" s="735"/>
      <c r="AF296" s="735"/>
      <c r="AG296" s="735"/>
      <c r="AH296" s="735"/>
      <c r="AI296" s="735"/>
      <c r="AJ296" s="735"/>
      <c r="AK296" s="735"/>
      <c r="AL296" s="735"/>
      <c r="AM296" s="735"/>
      <c r="AN296" s="735"/>
      <c r="AO296" s="735"/>
      <c r="AP296" s="735"/>
      <c r="AQ296" s="735"/>
      <c r="AR296" s="735"/>
      <c r="AS296" s="735"/>
      <c r="AT296" s="735"/>
      <c r="AU296" s="735"/>
      <c r="AV296" s="735"/>
      <c r="AW296" s="735"/>
      <c r="AX296" s="735"/>
      <c r="AY296" s="735"/>
      <c r="AZ296" s="735"/>
      <c r="BA296" s="735"/>
      <c r="BB296" s="735"/>
      <c r="BC296" s="735"/>
      <c r="BD296" s="735"/>
      <c r="BE296" s="735"/>
      <c r="BF296" s="735"/>
      <c r="BG296" s="735"/>
      <c r="BH296" s="735"/>
      <c r="BI296" s="735"/>
      <c r="BJ296" s="735"/>
      <c r="BK296" s="735"/>
      <c r="BL296" s="735"/>
      <c r="BM296" s="735"/>
      <c r="BN296" s="735"/>
      <c r="BO296" s="735"/>
      <c r="BP296" s="735"/>
      <c r="BQ296" s="735"/>
      <c r="BR296" s="735"/>
      <c r="BS296" s="735"/>
      <c r="BT296" s="735"/>
      <c r="BU296" s="735"/>
      <c r="BV296" s="735"/>
      <c r="BW296" s="735"/>
      <c r="BX296" s="735"/>
      <c r="BY296" s="735"/>
      <c r="BZ296" s="735"/>
      <c r="CA296" s="735"/>
      <c r="CB296" s="735"/>
      <c r="CC296" s="735"/>
      <c r="CD296" s="735"/>
      <c r="CE296" s="735"/>
      <c r="CF296" s="735"/>
      <c r="CG296" s="735">
        <f>D296</f>
        <v>1922978914</v>
      </c>
      <c r="CH296" s="735"/>
      <c r="CI296" s="735"/>
      <c r="CJ296" s="735"/>
      <c r="CK296" s="735"/>
      <c r="CL296" s="735"/>
      <c r="CM296" s="735"/>
      <c r="CN296" s="735"/>
      <c r="CO296" s="735"/>
      <c r="CP296" s="735"/>
      <c r="CQ296" s="735"/>
      <c r="CR296" s="735"/>
      <c r="CS296" s="735"/>
      <c r="CT296" s="736"/>
      <c r="CU296" s="737"/>
      <c r="CV296" s="738"/>
      <c r="CW296" s="738"/>
      <c r="CX296" s="738"/>
      <c r="CY296" s="738"/>
      <c r="CZ296" s="738"/>
      <c r="DA296" s="738"/>
      <c r="DB296" s="738"/>
      <c r="DC296" s="738"/>
      <c r="DD296" s="729">
        <f t="shared" si="23"/>
        <v>1922978914</v>
      </c>
      <c r="DE296" s="730">
        <f t="shared" si="26"/>
        <v>0</v>
      </c>
      <c r="DF296" s="731"/>
      <c r="DR296" s="504"/>
    </row>
    <row r="297" spans="1:122" ht="18" customHeight="1" x14ac:dyDescent="0.55000000000000004">
      <c r="A297" s="399" t="str">
        <f t="shared" si="25"/>
        <v>72</v>
      </c>
      <c r="B297" s="399">
        <v>720035</v>
      </c>
      <c r="C297" s="722" t="s">
        <v>1060</v>
      </c>
      <c r="D297" s="723">
        <v>1767832655</v>
      </c>
      <c r="E297" s="723">
        <v>0</v>
      </c>
      <c r="F297" s="734"/>
      <c r="G297" s="734"/>
      <c r="H297" s="734"/>
      <c r="I297" s="734"/>
      <c r="J297" s="734"/>
      <c r="K297" s="735"/>
      <c r="L297" s="735"/>
      <c r="M297" s="735"/>
      <c r="N297" s="735"/>
      <c r="O297" s="735"/>
      <c r="P297" s="735"/>
      <c r="Q297" s="735"/>
      <c r="R297" s="735"/>
      <c r="S297" s="735"/>
      <c r="T297" s="735"/>
      <c r="U297" s="735"/>
      <c r="V297" s="735"/>
      <c r="W297" s="735"/>
      <c r="X297" s="735"/>
      <c r="Y297" s="735"/>
      <c r="Z297" s="735"/>
      <c r="AA297" s="735"/>
      <c r="AB297" s="735"/>
      <c r="AC297" s="735"/>
      <c r="AD297" s="735"/>
      <c r="AE297" s="735"/>
      <c r="AF297" s="735"/>
      <c r="AG297" s="735"/>
      <c r="AH297" s="735"/>
      <c r="AI297" s="735"/>
      <c r="AJ297" s="735"/>
      <c r="AK297" s="735"/>
      <c r="AL297" s="735"/>
      <c r="AM297" s="735"/>
      <c r="AN297" s="735"/>
      <c r="AO297" s="735"/>
      <c r="AP297" s="735"/>
      <c r="AQ297" s="735"/>
      <c r="AR297" s="735"/>
      <c r="AS297" s="735"/>
      <c r="AT297" s="735"/>
      <c r="AU297" s="735"/>
      <c r="AV297" s="735"/>
      <c r="AW297" s="735"/>
      <c r="AX297" s="735"/>
      <c r="AY297" s="735"/>
      <c r="AZ297" s="735"/>
      <c r="BA297" s="735"/>
      <c r="BB297" s="735"/>
      <c r="BC297" s="735"/>
      <c r="BD297" s="735"/>
      <c r="BE297" s="735"/>
      <c r="BF297" s="735"/>
      <c r="BG297" s="735"/>
      <c r="BH297" s="735"/>
      <c r="BI297" s="735"/>
      <c r="BJ297" s="735"/>
      <c r="BK297" s="735"/>
      <c r="BL297" s="735"/>
      <c r="BM297" s="735"/>
      <c r="BN297" s="735"/>
      <c r="BO297" s="735"/>
      <c r="BP297" s="735"/>
      <c r="BQ297" s="735"/>
      <c r="BR297" s="735"/>
      <c r="BS297" s="735"/>
      <c r="BT297" s="735"/>
      <c r="BU297" s="735"/>
      <c r="BV297" s="735"/>
      <c r="BW297" s="735"/>
      <c r="BX297" s="735"/>
      <c r="BY297" s="735"/>
      <c r="BZ297" s="735"/>
      <c r="CA297" s="735"/>
      <c r="CB297" s="735"/>
      <c r="CC297" s="735"/>
      <c r="CD297" s="735"/>
      <c r="CE297" s="735"/>
      <c r="CF297" s="735"/>
      <c r="CG297" s="735">
        <f>D297</f>
        <v>1767832655</v>
      </c>
      <c r="CH297" s="735"/>
      <c r="CI297" s="735"/>
      <c r="CJ297" s="735"/>
      <c r="CK297" s="735"/>
      <c r="CL297" s="735"/>
      <c r="CM297" s="735"/>
      <c r="CN297" s="735"/>
      <c r="CO297" s="735"/>
      <c r="CP297" s="735"/>
      <c r="CQ297" s="735"/>
      <c r="CR297" s="735"/>
      <c r="CS297" s="735"/>
      <c r="CT297" s="736"/>
      <c r="CU297" s="737"/>
      <c r="CV297" s="738"/>
      <c r="CW297" s="738"/>
      <c r="CX297" s="738"/>
      <c r="CY297" s="738"/>
      <c r="CZ297" s="738"/>
      <c r="DA297" s="738"/>
      <c r="DB297" s="738"/>
      <c r="DC297" s="738"/>
      <c r="DD297" s="729">
        <f t="shared" si="23"/>
        <v>1767832655</v>
      </c>
      <c r="DE297" s="730">
        <f t="shared" si="26"/>
        <v>0</v>
      </c>
      <c r="DF297" s="731"/>
      <c r="DR297" s="504"/>
    </row>
    <row r="298" spans="1:122" ht="18" customHeight="1" x14ac:dyDescent="0.55000000000000004">
      <c r="A298" s="399" t="str">
        <f t="shared" si="25"/>
        <v>72</v>
      </c>
      <c r="B298" s="399">
        <v>720036</v>
      </c>
      <c r="C298" s="722" t="s">
        <v>1197</v>
      </c>
      <c r="D298" s="723">
        <v>63102219</v>
      </c>
      <c r="E298" s="723">
        <v>0</v>
      </c>
      <c r="F298" s="734"/>
      <c r="G298" s="734"/>
      <c r="H298" s="734"/>
      <c r="I298" s="734"/>
      <c r="J298" s="734"/>
      <c r="K298" s="735"/>
      <c r="L298" s="735"/>
      <c r="M298" s="735"/>
      <c r="N298" s="735"/>
      <c r="O298" s="735"/>
      <c r="P298" s="735"/>
      <c r="Q298" s="735"/>
      <c r="R298" s="735"/>
      <c r="S298" s="735"/>
      <c r="T298" s="735"/>
      <c r="U298" s="735"/>
      <c r="V298" s="735"/>
      <c r="W298" s="735"/>
      <c r="X298" s="735"/>
      <c r="Y298" s="735"/>
      <c r="Z298" s="735"/>
      <c r="AA298" s="735"/>
      <c r="AB298" s="735"/>
      <c r="AC298" s="735"/>
      <c r="AD298" s="735"/>
      <c r="AE298" s="735"/>
      <c r="AF298" s="735"/>
      <c r="AG298" s="735"/>
      <c r="AH298" s="735"/>
      <c r="AI298" s="735"/>
      <c r="AJ298" s="735"/>
      <c r="AK298" s="735"/>
      <c r="AL298" s="735"/>
      <c r="AM298" s="735"/>
      <c r="AN298" s="735"/>
      <c r="AO298" s="735"/>
      <c r="AP298" s="735"/>
      <c r="AQ298" s="735"/>
      <c r="AR298" s="735"/>
      <c r="AS298" s="735"/>
      <c r="AT298" s="735"/>
      <c r="AU298" s="735"/>
      <c r="AV298" s="735"/>
      <c r="AW298" s="735"/>
      <c r="AX298" s="735"/>
      <c r="AY298" s="735"/>
      <c r="AZ298" s="735"/>
      <c r="BA298" s="735"/>
      <c r="BB298" s="735"/>
      <c r="BC298" s="735"/>
      <c r="BD298" s="735"/>
      <c r="BE298" s="735"/>
      <c r="BF298" s="735"/>
      <c r="BG298" s="735"/>
      <c r="BH298" s="735"/>
      <c r="BI298" s="735"/>
      <c r="BJ298" s="735"/>
      <c r="BK298" s="735"/>
      <c r="BL298" s="735"/>
      <c r="BM298" s="735"/>
      <c r="BN298" s="735"/>
      <c r="BO298" s="735"/>
      <c r="BP298" s="735"/>
      <c r="BQ298" s="735"/>
      <c r="BR298" s="735"/>
      <c r="BS298" s="735"/>
      <c r="BT298" s="735"/>
      <c r="BU298" s="735"/>
      <c r="BV298" s="735"/>
      <c r="BW298" s="735"/>
      <c r="BX298" s="735"/>
      <c r="BY298" s="735"/>
      <c r="BZ298" s="735"/>
      <c r="CA298" s="735"/>
      <c r="CB298" s="735"/>
      <c r="CC298" s="735"/>
      <c r="CD298" s="735"/>
      <c r="CE298" s="735"/>
      <c r="CF298" s="735"/>
      <c r="CG298" s="735">
        <f>D298</f>
        <v>63102219</v>
      </c>
      <c r="CH298" s="735"/>
      <c r="CI298" s="735"/>
      <c r="CJ298" s="735"/>
      <c r="CK298" s="735"/>
      <c r="CL298" s="735"/>
      <c r="CM298" s="735"/>
      <c r="CN298" s="735"/>
      <c r="CO298" s="735"/>
      <c r="CP298" s="735"/>
      <c r="CQ298" s="735"/>
      <c r="CR298" s="735"/>
      <c r="CS298" s="735"/>
      <c r="CT298" s="736"/>
      <c r="CU298" s="737"/>
      <c r="CV298" s="738"/>
      <c r="CW298" s="738"/>
      <c r="CX298" s="738"/>
      <c r="CY298" s="738"/>
      <c r="CZ298" s="738"/>
      <c r="DA298" s="738"/>
      <c r="DB298" s="738"/>
      <c r="DC298" s="738"/>
      <c r="DD298" s="729">
        <f t="shared" si="23"/>
        <v>63102219</v>
      </c>
      <c r="DE298" s="730">
        <f t="shared" si="26"/>
        <v>0</v>
      </c>
      <c r="DF298" s="731"/>
      <c r="DR298" s="504"/>
    </row>
    <row r="299" spans="1:122" ht="18" customHeight="1" x14ac:dyDescent="0.55000000000000004">
      <c r="A299" s="399" t="str">
        <f t="shared" si="25"/>
        <v>72</v>
      </c>
      <c r="B299" s="399">
        <v>720037</v>
      </c>
      <c r="C299" s="722" t="s">
        <v>1061</v>
      </c>
      <c r="D299" s="723">
        <v>4889301</v>
      </c>
      <c r="E299" s="723">
        <v>0</v>
      </c>
      <c r="F299" s="734"/>
      <c r="G299" s="734"/>
      <c r="H299" s="734"/>
      <c r="I299" s="734"/>
      <c r="J299" s="734"/>
      <c r="K299" s="735"/>
      <c r="L299" s="735"/>
      <c r="M299" s="735"/>
      <c r="N299" s="735"/>
      <c r="O299" s="735"/>
      <c r="P299" s="735"/>
      <c r="Q299" s="735"/>
      <c r="R299" s="735"/>
      <c r="S299" s="735"/>
      <c r="T299" s="735"/>
      <c r="U299" s="735"/>
      <c r="V299" s="735"/>
      <c r="W299" s="735"/>
      <c r="X299" s="735"/>
      <c r="Y299" s="735"/>
      <c r="Z299" s="735"/>
      <c r="AA299" s="735"/>
      <c r="AB299" s="735"/>
      <c r="AC299" s="735"/>
      <c r="AD299" s="735"/>
      <c r="AE299" s="735"/>
      <c r="AF299" s="735"/>
      <c r="AG299" s="735"/>
      <c r="AH299" s="735"/>
      <c r="AI299" s="735"/>
      <c r="AJ299" s="735"/>
      <c r="AK299" s="735"/>
      <c r="AL299" s="735"/>
      <c r="AM299" s="735"/>
      <c r="AN299" s="735"/>
      <c r="AO299" s="735"/>
      <c r="AP299" s="735"/>
      <c r="AQ299" s="735"/>
      <c r="AR299" s="735"/>
      <c r="AS299" s="735"/>
      <c r="AT299" s="735"/>
      <c r="AU299" s="735"/>
      <c r="AV299" s="735"/>
      <c r="AW299" s="735"/>
      <c r="AX299" s="735"/>
      <c r="AY299" s="735"/>
      <c r="AZ299" s="735"/>
      <c r="BA299" s="735"/>
      <c r="BB299" s="735"/>
      <c r="BC299" s="735"/>
      <c r="BD299" s="735"/>
      <c r="BE299" s="735"/>
      <c r="BF299" s="735"/>
      <c r="BG299" s="735"/>
      <c r="BH299" s="735"/>
      <c r="BI299" s="735"/>
      <c r="BJ299" s="735"/>
      <c r="BK299" s="735"/>
      <c r="BL299" s="735"/>
      <c r="BM299" s="735"/>
      <c r="BN299" s="735"/>
      <c r="BO299" s="735"/>
      <c r="BP299" s="735"/>
      <c r="BQ299" s="735"/>
      <c r="BR299" s="735"/>
      <c r="BS299" s="735"/>
      <c r="BT299" s="735"/>
      <c r="BU299" s="735"/>
      <c r="BV299" s="735"/>
      <c r="BW299" s="735"/>
      <c r="BX299" s="735"/>
      <c r="BY299" s="735"/>
      <c r="BZ299" s="735"/>
      <c r="CA299" s="735"/>
      <c r="CB299" s="735"/>
      <c r="CC299" s="735"/>
      <c r="CD299" s="735"/>
      <c r="CE299" s="735"/>
      <c r="CF299" s="735"/>
      <c r="CG299" s="735">
        <f>D299</f>
        <v>4889301</v>
      </c>
      <c r="CH299" s="735"/>
      <c r="CI299" s="735"/>
      <c r="CJ299" s="735"/>
      <c r="CK299" s="735"/>
      <c r="CL299" s="735"/>
      <c r="CM299" s="735"/>
      <c r="CN299" s="735"/>
      <c r="CO299" s="735"/>
      <c r="CP299" s="735"/>
      <c r="CQ299" s="735"/>
      <c r="CR299" s="735"/>
      <c r="CS299" s="735"/>
      <c r="CT299" s="736"/>
      <c r="CU299" s="737"/>
      <c r="CV299" s="738"/>
      <c r="CW299" s="738"/>
      <c r="CX299" s="738"/>
      <c r="CY299" s="738"/>
      <c r="CZ299" s="738"/>
      <c r="DA299" s="738"/>
      <c r="DB299" s="738"/>
      <c r="DC299" s="738"/>
      <c r="DD299" s="729">
        <f t="shared" si="23"/>
        <v>4889301</v>
      </c>
      <c r="DE299" s="730">
        <f t="shared" si="26"/>
        <v>0</v>
      </c>
      <c r="DF299" s="731"/>
      <c r="DR299" s="504"/>
    </row>
    <row r="300" spans="1:122" ht="18" customHeight="1" x14ac:dyDescent="0.55000000000000004">
      <c r="A300" s="399" t="str">
        <f t="shared" si="25"/>
        <v>72</v>
      </c>
      <c r="B300" s="399">
        <v>720038</v>
      </c>
      <c r="C300" s="722" t="s">
        <v>1062</v>
      </c>
      <c r="D300" s="723">
        <v>1075186894</v>
      </c>
      <c r="E300" s="723">
        <v>0</v>
      </c>
      <c r="F300" s="734"/>
      <c r="G300" s="734"/>
      <c r="H300" s="734"/>
      <c r="I300" s="734"/>
      <c r="J300" s="734"/>
      <c r="K300" s="735"/>
      <c r="L300" s="735"/>
      <c r="M300" s="735"/>
      <c r="N300" s="735"/>
      <c r="O300" s="735"/>
      <c r="P300" s="735"/>
      <c r="Q300" s="735"/>
      <c r="R300" s="735"/>
      <c r="S300" s="735"/>
      <c r="T300" s="735"/>
      <c r="U300" s="735"/>
      <c r="V300" s="735"/>
      <c r="W300" s="735"/>
      <c r="X300" s="735"/>
      <c r="Y300" s="735"/>
      <c r="Z300" s="735"/>
      <c r="AA300" s="735"/>
      <c r="AB300" s="735"/>
      <c r="AC300" s="735"/>
      <c r="AD300" s="735"/>
      <c r="AE300" s="735"/>
      <c r="AF300" s="735"/>
      <c r="AG300" s="735"/>
      <c r="AH300" s="735"/>
      <c r="AI300" s="735"/>
      <c r="AJ300" s="735"/>
      <c r="AK300" s="735"/>
      <c r="AL300" s="735"/>
      <c r="AM300" s="735"/>
      <c r="AN300" s="735"/>
      <c r="AO300" s="735"/>
      <c r="AP300" s="735"/>
      <c r="AQ300" s="735"/>
      <c r="AR300" s="735"/>
      <c r="AS300" s="735"/>
      <c r="AT300" s="735"/>
      <c r="AU300" s="735"/>
      <c r="AV300" s="735"/>
      <c r="AW300" s="735"/>
      <c r="AX300" s="735"/>
      <c r="AY300" s="735"/>
      <c r="AZ300" s="735"/>
      <c r="BA300" s="735"/>
      <c r="BB300" s="735"/>
      <c r="BC300" s="735"/>
      <c r="BD300" s="735"/>
      <c r="BE300" s="735"/>
      <c r="BF300" s="735"/>
      <c r="BG300" s="735"/>
      <c r="BH300" s="735"/>
      <c r="BI300" s="735"/>
      <c r="BJ300" s="735"/>
      <c r="BK300" s="735"/>
      <c r="BL300" s="735"/>
      <c r="BM300" s="735"/>
      <c r="BN300" s="735"/>
      <c r="BO300" s="735"/>
      <c r="BP300" s="735"/>
      <c r="BQ300" s="735"/>
      <c r="BR300" s="735"/>
      <c r="BS300" s="735"/>
      <c r="BT300" s="735"/>
      <c r="BU300" s="735"/>
      <c r="BV300" s="735"/>
      <c r="BW300" s="735"/>
      <c r="BX300" s="735"/>
      <c r="BY300" s="735"/>
      <c r="BZ300" s="735"/>
      <c r="CA300" s="735"/>
      <c r="CB300" s="735"/>
      <c r="CC300" s="735"/>
      <c r="CD300" s="735"/>
      <c r="CE300" s="735"/>
      <c r="CF300" s="735"/>
      <c r="CG300" s="735">
        <f>D300</f>
        <v>1075186894</v>
      </c>
      <c r="CH300" s="735"/>
      <c r="CI300" s="735"/>
      <c r="CJ300" s="735"/>
      <c r="CK300" s="735"/>
      <c r="CL300" s="735"/>
      <c r="CM300" s="735"/>
      <c r="CN300" s="735"/>
      <c r="CO300" s="735"/>
      <c r="CP300" s="735"/>
      <c r="CQ300" s="735"/>
      <c r="CR300" s="735"/>
      <c r="CS300" s="735"/>
      <c r="CT300" s="736"/>
      <c r="CU300" s="737"/>
      <c r="CV300" s="738"/>
      <c r="CW300" s="738"/>
      <c r="CX300" s="738"/>
      <c r="CY300" s="738"/>
      <c r="CZ300" s="738"/>
      <c r="DA300" s="738"/>
      <c r="DB300" s="738"/>
      <c r="DC300" s="738"/>
      <c r="DD300" s="729">
        <f t="shared" si="23"/>
        <v>1075186894</v>
      </c>
      <c r="DE300" s="730">
        <f t="shared" si="26"/>
        <v>0</v>
      </c>
      <c r="DF300" s="731"/>
      <c r="DR300" s="504"/>
    </row>
    <row r="301" spans="1:122" ht="18" customHeight="1" x14ac:dyDescent="0.55000000000000004">
      <c r="A301" s="399" t="str">
        <f t="shared" si="25"/>
        <v>72</v>
      </c>
      <c r="B301" s="399">
        <v>720039</v>
      </c>
      <c r="C301" s="722" t="s">
        <v>1190</v>
      </c>
      <c r="D301" s="723">
        <v>1276209413</v>
      </c>
      <c r="E301" s="723">
        <v>0</v>
      </c>
      <c r="F301" s="734"/>
      <c r="G301" s="734"/>
      <c r="H301" s="734"/>
      <c r="I301" s="734"/>
      <c r="J301" s="734"/>
      <c r="K301" s="735"/>
      <c r="L301" s="735"/>
      <c r="M301" s="735"/>
      <c r="N301" s="735"/>
      <c r="O301" s="735"/>
      <c r="P301" s="735"/>
      <c r="Q301" s="735"/>
      <c r="R301" s="735"/>
      <c r="S301" s="735"/>
      <c r="T301" s="735"/>
      <c r="U301" s="735"/>
      <c r="V301" s="735"/>
      <c r="W301" s="735"/>
      <c r="X301" s="735"/>
      <c r="Y301" s="735"/>
      <c r="Z301" s="735"/>
      <c r="AA301" s="735"/>
      <c r="AB301" s="735"/>
      <c r="AC301" s="735"/>
      <c r="AD301" s="735"/>
      <c r="AE301" s="735"/>
      <c r="AF301" s="735"/>
      <c r="AG301" s="735"/>
      <c r="AH301" s="735"/>
      <c r="AI301" s="735"/>
      <c r="AJ301" s="735"/>
      <c r="AK301" s="735"/>
      <c r="AL301" s="735"/>
      <c r="AM301" s="735"/>
      <c r="AN301" s="735"/>
      <c r="AO301" s="735"/>
      <c r="AP301" s="735"/>
      <c r="AQ301" s="735"/>
      <c r="AR301" s="735"/>
      <c r="AS301" s="735"/>
      <c r="AT301" s="735"/>
      <c r="AU301" s="735"/>
      <c r="AV301" s="735"/>
      <c r="AW301" s="735"/>
      <c r="AX301" s="735"/>
      <c r="AY301" s="735"/>
      <c r="AZ301" s="735"/>
      <c r="BA301" s="735"/>
      <c r="BB301" s="735"/>
      <c r="BC301" s="735"/>
      <c r="BD301" s="735"/>
      <c r="BE301" s="735"/>
      <c r="BF301" s="735"/>
      <c r="BG301" s="735"/>
      <c r="BH301" s="735"/>
      <c r="BI301" s="735"/>
      <c r="BJ301" s="735"/>
      <c r="BK301" s="735"/>
      <c r="BL301" s="735"/>
      <c r="BM301" s="735"/>
      <c r="BN301" s="735"/>
      <c r="BO301" s="735"/>
      <c r="BP301" s="735"/>
      <c r="BQ301" s="735"/>
      <c r="BR301" s="735"/>
      <c r="BS301" s="735"/>
      <c r="BT301" s="735"/>
      <c r="BU301" s="735"/>
      <c r="BV301" s="735"/>
      <c r="BW301" s="735"/>
      <c r="BX301" s="735"/>
      <c r="BY301" s="735"/>
      <c r="BZ301" s="735"/>
      <c r="CA301" s="735"/>
      <c r="CB301" s="735"/>
      <c r="CC301" s="735"/>
      <c r="CD301" s="735"/>
      <c r="CE301" s="735"/>
      <c r="CF301" s="735">
        <f>D301</f>
        <v>1276209413</v>
      </c>
      <c r="CG301" s="735"/>
      <c r="CH301" s="735"/>
      <c r="CI301" s="735"/>
      <c r="CJ301" s="735"/>
      <c r="CK301" s="735"/>
      <c r="CL301" s="735"/>
      <c r="CM301" s="735"/>
      <c r="CN301" s="735"/>
      <c r="CO301" s="735"/>
      <c r="CP301" s="735"/>
      <c r="CQ301" s="735"/>
      <c r="CR301" s="735"/>
      <c r="CS301" s="735"/>
      <c r="CT301" s="736"/>
      <c r="CU301" s="737"/>
      <c r="CV301" s="738"/>
      <c r="CW301" s="738"/>
      <c r="CX301" s="738"/>
      <c r="CY301" s="738"/>
      <c r="CZ301" s="738"/>
      <c r="DA301" s="738"/>
      <c r="DB301" s="738"/>
      <c r="DC301" s="738"/>
      <c r="DD301" s="729">
        <f t="shared" si="23"/>
        <v>1276209413</v>
      </c>
      <c r="DE301" s="730">
        <f t="shared" si="26"/>
        <v>0</v>
      </c>
      <c r="DF301" s="731"/>
      <c r="DR301" s="504"/>
    </row>
    <row r="302" spans="1:122" ht="18" customHeight="1" x14ac:dyDescent="0.55000000000000004">
      <c r="A302" s="399" t="str">
        <f t="shared" si="25"/>
        <v>72</v>
      </c>
      <c r="B302" s="399">
        <v>720040</v>
      </c>
      <c r="C302" s="722" t="s">
        <v>1000</v>
      </c>
      <c r="D302" s="723">
        <v>269800200</v>
      </c>
      <c r="E302" s="723">
        <v>0</v>
      </c>
      <c r="F302" s="734"/>
      <c r="G302" s="734"/>
      <c r="H302" s="734"/>
      <c r="I302" s="734"/>
      <c r="J302" s="734"/>
      <c r="K302" s="735"/>
      <c r="L302" s="735"/>
      <c r="M302" s="735"/>
      <c r="N302" s="735"/>
      <c r="O302" s="735"/>
      <c r="P302" s="735"/>
      <c r="Q302" s="735"/>
      <c r="R302" s="735"/>
      <c r="S302" s="735"/>
      <c r="T302" s="735"/>
      <c r="U302" s="735"/>
      <c r="V302" s="735"/>
      <c r="W302" s="735"/>
      <c r="X302" s="735"/>
      <c r="Y302" s="735"/>
      <c r="Z302" s="735"/>
      <c r="AA302" s="735"/>
      <c r="AB302" s="735"/>
      <c r="AC302" s="735"/>
      <c r="AD302" s="735"/>
      <c r="AE302" s="735"/>
      <c r="AF302" s="735"/>
      <c r="AG302" s="735"/>
      <c r="AH302" s="735"/>
      <c r="AI302" s="735"/>
      <c r="AJ302" s="735"/>
      <c r="AK302" s="735"/>
      <c r="AL302" s="735"/>
      <c r="AM302" s="735"/>
      <c r="AN302" s="735"/>
      <c r="AO302" s="735"/>
      <c r="AP302" s="735"/>
      <c r="AQ302" s="735"/>
      <c r="AR302" s="735"/>
      <c r="AS302" s="735"/>
      <c r="AT302" s="735"/>
      <c r="AU302" s="735"/>
      <c r="AV302" s="735"/>
      <c r="AW302" s="735"/>
      <c r="AX302" s="735"/>
      <c r="AY302" s="735"/>
      <c r="AZ302" s="735"/>
      <c r="BA302" s="735"/>
      <c r="BB302" s="735"/>
      <c r="BC302" s="735"/>
      <c r="BD302" s="735"/>
      <c r="BE302" s="735"/>
      <c r="BF302" s="735"/>
      <c r="BG302" s="735"/>
      <c r="BH302" s="735"/>
      <c r="BI302" s="735"/>
      <c r="BJ302" s="735"/>
      <c r="BK302" s="735"/>
      <c r="BL302" s="735"/>
      <c r="BM302" s="735"/>
      <c r="BN302" s="735"/>
      <c r="BO302" s="735"/>
      <c r="BP302" s="735"/>
      <c r="BQ302" s="735"/>
      <c r="BR302" s="735"/>
      <c r="BS302" s="735"/>
      <c r="BT302" s="735"/>
      <c r="BU302" s="735"/>
      <c r="BV302" s="735"/>
      <c r="BW302" s="735"/>
      <c r="BX302" s="735"/>
      <c r="BY302" s="735"/>
      <c r="BZ302" s="735"/>
      <c r="CA302" s="735"/>
      <c r="CB302" s="735"/>
      <c r="CC302" s="735"/>
      <c r="CD302" s="735"/>
      <c r="CE302" s="735"/>
      <c r="CF302" s="735">
        <f>D302</f>
        <v>269800200</v>
      </c>
      <c r="CG302" s="735"/>
      <c r="CH302" s="735"/>
      <c r="CI302" s="735"/>
      <c r="CJ302" s="735"/>
      <c r="CK302" s="735"/>
      <c r="CL302" s="735"/>
      <c r="CM302" s="735"/>
      <c r="CN302" s="735"/>
      <c r="CO302" s="735"/>
      <c r="CP302" s="735"/>
      <c r="CQ302" s="735"/>
      <c r="CR302" s="735"/>
      <c r="CS302" s="735"/>
      <c r="CT302" s="736"/>
      <c r="CU302" s="737"/>
      <c r="CV302" s="738"/>
      <c r="CW302" s="738"/>
      <c r="CX302" s="738"/>
      <c r="CY302" s="738"/>
      <c r="CZ302" s="738"/>
      <c r="DA302" s="738"/>
      <c r="DB302" s="738"/>
      <c r="DC302" s="738"/>
      <c r="DD302" s="729">
        <f t="shared" si="23"/>
        <v>269800200</v>
      </c>
      <c r="DE302" s="730">
        <f t="shared" si="26"/>
        <v>0</v>
      </c>
      <c r="DF302" s="731"/>
      <c r="DR302" s="504"/>
    </row>
    <row r="303" spans="1:122" ht="18" customHeight="1" x14ac:dyDescent="0.55000000000000004">
      <c r="A303" s="399" t="str">
        <f t="shared" si="25"/>
        <v>72</v>
      </c>
      <c r="B303" s="399">
        <v>720041</v>
      </c>
      <c r="C303" s="722" t="s">
        <v>1001</v>
      </c>
      <c r="D303" s="723">
        <v>391075243</v>
      </c>
      <c r="E303" s="723">
        <v>0</v>
      </c>
      <c r="F303" s="734"/>
      <c r="G303" s="734"/>
      <c r="H303" s="734"/>
      <c r="I303" s="734"/>
      <c r="J303" s="734"/>
      <c r="K303" s="735"/>
      <c r="L303" s="735"/>
      <c r="M303" s="735"/>
      <c r="N303" s="735"/>
      <c r="O303" s="735"/>
      <c r="P303" s="735"/>
      <c r="Q303" s="735"/>
      <c r="R303" s="735"/>
      <c r="S303" s="735"/>
      <c r="T303" s="735"/>
      <c r="U303" s="735"/>
      <c r="V303" s="735"/>
      <c r="W303" s="735"/>
      <c r="X303" s="735"/>
      <c r="Y303" s="735"/>
      <c r="Z303" s="735"/>
      <c r="AA303" s="735"/>
      <c r="AB303" s="735"/>
      <c r="AC303" s="735"/>
      <c r="AD303" s="735"/>
      <c r="AE303" s="735"/>
      <c r="AF303" s="735"/>
      <c r="AG303" s="735"/>
      <c r="AH303" s="735"/>
      <c r="AI303" s="735"/>
      <c r="AJ303" s="735"/>
      <c r="AK303" s="735"/>
      <c r="AL303" s="735"/>
      <c r="AM303" s="735"/>
      <c r="AN303" s="735"/>
      <c r="AO303" s="735"/>
      <c r="AP303" s="735"/>
      <c r="AQ303" s="735"/>
      <c r="AR303" s="735"/>
      <c r="AS303" s="735"/>
      <c r="AT303" s="735"/>
      <c r="AU303" s="735"/>
      <c r="AV303" s="735"/>
      <c r="AW303" s="735"/>
      <c r="AX303" s="735"/>
      <c r="AY303" s="735"/>
      <c r="AZ303" s="735"/>
      <c r="BA303" s="735"/>
      <c r="BB303" s="735"/>
      <c r="BC303" s="735"/>
      <c r="BD303" s="735"/>
      <c r="BE303" s="735"/>
      <c r="BF303" s="735"/>
      <c r="BG303" s="735"/>
      <c r="BH303" s="735"/>
      <c r="BI303" s="735"/>
      <c r="BJ303" s="735"/>
      <c r="BK303" s="735"/>
      <c r="BL303" s="735"/>
      <c r="BM303" s="735"/>
      <c r="BN303" s="735"/>
      <c r="BO303" s="735"/>
      <c r="BP303" s="735"/>
      <c r="BQ303" s="735"/>
      <c r="BR303" s="735"/>
      <c r="BS303" s="735"/>
      <c r="BT303" s="735"/>
      <c r="BU303" s="735"/>
      <c r="BV303" s="735"/>
      <c r="BW303" s="735"/>
      <c r="BX303" s="735"/>
      <c r="BY303" s="735"/>
      <c r="BZ303" s="735"/>
      <c r="CA303" s="735"/>
      <c r="CB303" s="735"/>
      <c r="CC303" s="735"/>
      <c r="CD303" s="735"/>
      <c r="CE303" s="735"/>
      <c r="CF303" s="735">
        <f>D303</f>
        <v>391075243</v>
      </c>
      <c r="CG303" s="735"/>
      <c r="CH303" s="735"/>
      <c r="CI303" s="735"/>
      <c r="CJ303" s="735"/>
      <c r="CK303" s="735"/>
      <c r="CL303" s="735"/>
      <c r="CM303" s="735"/>
      <c r="CN303" s="735"/>
      <c r="CO303" s="735"/>
      <c r="CP303" s="735"/>
      <c r="CQ303" s="735"/>
      <c r="CR303" s="735"/>
      <c r="CS303" s="735"/>
      <c r="CT303" s="736"/>
      <c r="CU303" s="737"/>
      <c r="CV303" s="738"/>
      <c r="CW303" s="738"/>
      <c r="CX303" s="738"/>
      <c r="CY303" s="738"/>
      <c r="CZ303" s="738"/>
      <c r="DA303" s="738"/>
      <c r="DB303" s="738"/>
      <c r="DC303" s="738"/>
      <c r="DD303" s="729">
        <f t="shared" si="23"/>
        <v>391075243</v>
      </c>
      <c r="DE303" s="730">
        <f t="shared" si="26"/>
        <v>0</v>
      </c>
      <c r="DF303" s="731"/>
      <c r="DR303" s="504"/>
    </row>
    <row r="304" spans="1:122" ht="18" customHeight="1" x14ac:dyDescent="0.55000000000000004">
      <c r="A304" s="399" t="str">
        <f t="shared" si="25"/>
        <v>72</v>
      </c>
      <c r="B304" s="399">
        <v>720042</v>
      </c>
      <c r="C304" s="722" t="s">
        <v>1002</v>
      </c>
      <c r="D304" s="723">
        <v>5558923482</v>
      </c>
      <c r="E304" s="723">
        <v>0</v>
      </c>
      <c r="F304" s="734"/>
      <c r="G304" s="734"/>
      <c r="H304" s="734"/>
      <c r="I304" s="734"/>
      <c r="J304" s="734"/>
      <c r="K304" s="735"/>
      <c r="L304" s="735"/>
      <c r="M304" s="735"/>
      <c r="N304" s="735"/>
      <c r="O304" s="735"/>
      <c r="P304" s="735"/>
      <c r="Q304" s="735"/>
      <c r="R304" s="735"/>
      <c r="S304" s="735"/>
      <c r="T304" s="735"/>
      <c r="U304" s="735"/>
      <c r="V304" s="735"/>
      <c r="W304" s="735"/>
      <c r="X304" s="735"/>
      <c r="Y304" s="735"/>
      <c r="Z304" s="735"/>
      <c r="AA304" s="735"/>
      <c r="AB304" s="735"/>
      <c r="AC304" s="735"/>
      <c r="AD304" s="735"/>
      <c r="AE304" s="735"/>
      <c r="AF304" s="735"/>
      <c r="AG304" s="735"/>
      <c r="AH304" s="735"/>
      <c r="AI304" s="735"/>
      <c r="AJ304" s="735"/>
      <c r="AK304" s="735"/>
      <c r="AL304" s="735"/>
      <c r="AM304" s="735"/>
      <c r="AN304" s="735"/>
      <c r="AO304" s="735"/>
      <c r="AP304" s="735"/>
      <c r="AQ304" s="735"/>
      <c r="AR304" s="735"/>
      <c r="AS304" s="735"/>
      <c r="AT304" s="735"/>
      <c r="AU304" s="735"/>
      <c r="AV304" s="735"/>
      <c r="AW304" s="735"/>
      <c r="AX304" s="735"/>
      <c r="AY304" s="735"/>
      <c r="AZ304" s="735"/>
      <c r="BA304" s="735"/>
      <c r="BB304" s="735"/>
      <c r="BC304" s="735"/>
      <c r="BD304" s="735"/>
      <c r="BE304" s="735"/>
      <c r="BF304" s="735"/>
      <c r="BG304" s="735"/>
      <c r="BH304" s="735"/>
      <c r="BI304" s="735"/>
      <c r="BJ304" s="735"/>
      <c r="BK304" s="735"/>
      <c r="BL304" s="735"/>
      <c r="BM304" s="735"/>
      <c r="BN304" s="735"/>
      <c r="BO304" s="735"/>
      <c r="BP304" s="735"/>
      <c r="BQ304" s="735"/>
      <c r="BR304" s="735"/>
      <c r="BS304" s="735"/>
      <c r="BT304" s="735"/>
      <c r="BU304" s="735"/>
      <c r="BV304" s="735"/>
      <c r="BW304" s="735"/>
      <c r="BX304" s="735"/>
      <c r="BY304" s="735"/>
      <c r="BZ304" s="735"/>
      <c r="CA304" s="735"/>
      <c r="CB304" s="735"/>
      <c r="CC304" s="735"/>
      <c r="CD304" s="735"/>
      <c r="CE304" s="735"/>
      <c r="CF304" s="735">
        <f>D304</f>
        <v>5558923482</v>
      </c>
      <c r="CG304" s="735"/>
      <c r="CH304" s="735"/>
      <c r="CI304" s="735"/>
      <c r="CJ304" s="735"/>
      <c r="CK304" s="735"/>
      <c r="CL304" s="735"/>
      <c r="CM304" s="735"/>
      <c r="CN304" s="735"/>
      <c r="CO304" s="735"/>
      <c r="CP304" s="735"/>
      <c r="CQ304" s="735"/>
      <c r="CR304" s="735"/>
      <c r="CS304" s="735"/>
      <c r="CT304" s="736"/>
      <c r="CU304" s="737"/>
      <c r="CV304" s="738"/>
      <c r="CW304" s="738"/>
      <c r="CX304" s="738"/>
      <c r="CY304" s="738"/>
      <c r="CZ304" s="738"/>
      <c r="DA304" s="738"/>
      <c r="DB304" s="738"/>
      <c r="DC304" s="738"/>
      <c r="DD304" s="729">
        <f t="shared" si="23"/>
        <v>5558923482</v>
      </c>
      <c r="DE304" s="730">
        <f t="shared" si="26"/>
        <v>0</v>
      </c>
      <c r="DF304" s="731"/>
      <c r="DR304" s="504"/>
    </row>
    <row r="305" spans="1:122" ht="18" customHeight="1" x14ac:dyDescent="0.55000000000000004">
      <c r="A305" s="399" t="str">
        <f t="shared" si="25"/>
        <v>72</v>
      </c>
      <c r="B305" s="399">
        <v>720043</v>
      </c>
      <c r="C305" s="722" t="s">
        <v>1003</v>
      </c>
      <c r="D305" s="723">
        <v>296386548</v>
      </c>
      <c r="E305" s="723">
        <v>0</v>
      </c>
      <c r="F305" s="734"/>
      <c r="G305" s="734"/>
      <c r="H305" s="734"/>
      <c r="I305" s="734"/>
      <c r="J305" s="734"/>
      <c r="K305" s="735"/>
      <c r="L305" s="735"/>
      <c r="M305" s="735"/>
      <c r="N305" s="735"/>
      <c r="O305" s="735"/>
      <c r="P305" s="735"/>
      <c r="Q305" s="735"/>
      <c r="R305" s="735"/>
      <c r="S305" s="735"/>
      <c r="T305" s="735"/>
      <c r="U305" s="735"/>
      <c r="V305" s="735"/>
      <c r="W305" s="735"/>
      <c r="X305" s="735"/>
      <c r="Y305" s="735"/>
      <c r="Z305" s="735"/>
      <c r="AA305" s="735"/>
      <c r="AB305" s="735"/>
      <c r="AC305" s="735"/>
      <c r="AD305" s="735"/>
      <c r="AE305" s="735"/>
      <c r="AF305" s="735"/>
      <c r="AG305" s="735"/>
      <c r="AH305" s="735"/>
      <c r="AI305" s="735"/>
      <c r="AJ305" s="735"/>
      <c r="AK305" s="735"/>
      <c r="AL305" s="735"/>
      <c r="AM305" s="735"/>
      <c r="AN305" s="735"/>
      <c r="AO305" s="735"/>
      <c r="AP305" s="735"/>
      <c r="AQ305" s="735"/>
      <c r="AR305" s="735"/>
      <c r="AS305" s="735"/>
      <c r="AT305" s="735"/>
      <c r="AU305" s="735"/>
      <c r="AV305" s="735"/>
      <c r="AW305" s="735"/>
      <c r="AX305" s="735"/>
      <c r="AY305" s="735"/>
      <c r="AZ305" s="735"/>
      <c r="BA305" s="735"/>
      <c r="BB305" s="735"/>
      <c r="BC305" s="735"/>
      <c r="BD305" s="735"/>
      <c r="BE305" s="735"/>
      <c r="BF305" s="735"/>
      <c r="BG305" s="735"/>
      <c r="BH305" s="735"/>
      <c r="BI305" s="735"/>
      <c r="BJ305" s="735"/>
      <c r="BK305" s="735"/>
      <c r="BL305" s="735"/>
      <c r="BM305" s="735"/>
      <c r="BN305" s="735"/>
      <c r="BO305" s="735"/>
      <c r="BP305" s="735"/>
      <c r="BQ305" s="735"/>
      <c r="BR305" s="735"/>
      <c r="BS305" s="735"/>
      <c r="BT305" s="735"/>
      <c r="BU305" s="735"/>
      <c r="BV305" s="735"/>
      <c r="BW305" s="735"/>
      <c r="BX305" s="735"/>
      <c r="BY305" s="735"/>
      <c r="BZ305" s="735"/>
      <c r="CA305" s="735"/>
      <c r="CB305" s="735"/>
      <c r="CC305" s="735"/>
      <c r="CD305" s="735"/>
      <c r="CE305" s="735"/>
      <c r="CF305" s="735">
        <f>D305</f>
        <v>296386548</v>
      </c>
      <c r="CG305" s="735"/>
      <c r="CH305" s="735"/>
      <c r="CI305" s="735"/>
      <c r="CJ305" s="735"/>
      <c r="CK305" s="735"/>
      <c r="CL305" s="735"/>
      <c r="CM305" s="735"/>
      <c r="CN305" s="735"/>
      <c r="CO305" s="735"/>
      <c r="CP305" s="735"/>
      <c r="CQ305" s="735"/>
      <c r="CR305" s="735"/>
      <c r="CS305" s="735"/>
      <c r="CT305" s="736"/>
      <c r="CU305" s="737"/>
      <c r="CV305" s="738"/>
      <c r="CW305" s="738"/>
      <c r="CX305" s="738"/>
      <c r="CY305" s="738"/>
      <c r="CZ305" s="738"/>
      <c r="DA305" s="738"/>
      <c r="DB305" s="738"/>
      <c r="DC305" s="738"/>
      <c r="DD305" s="729">
        <f t="shared" si="23"/>
        <v>296386548</v>
      </c>
      <c r="DE305" s="730">
        <f t="shared" si="26"/>
        <v>0</v>
      </c>
      <c r="DF305" s="731"/>
      <c r="DR305" s="504"/>
    </row>
    <row r="306" spans="1:122" ht="18" customHeight="1" x14ac:dyDescent="0.55000000000000004">
      <c r="A306" s="399" t="str">
        <f t="shared" si="25"/>
        <v>72</v>
      </c>
      <c r="B306" s="399">
        <v>720044</v>
      </c>
      <c r="C306" s="722" t="s">
        <v>1063</v>
      </c>
      <c r="D306" s="723">
        <v>121245000</v>
      </c>
      <c r="E306" s="723">
        <v>0</v>
      </c>
      <c r="F306" s="734"/>
      <c r="G306" s="734"/>
      <c r="H306" s="734"/>
      <c r="I306" s="734"/>
      <c r="J306" s="734"/>
      <c r="K306" s="735"/>
      <c r="L306" s="735"/>
      <c r="M306" s="735"/>
      <c r="N306" s="735"/>
      <c r="O306" s="735"/>
      <c r="P306" s="735"/>
      <c r="Q306" s="735"/>
      <c r="R306" s="735"/>
      <c r="S306" s="735"/>
      <c r="T306" s="735"/>
      <c r="U306" s="735"/>
      <c r="V306" s="735"/>
      <c r="W306" s="735"/>
      <c r="X306" s="735"/>
      <c r="Y306" s="735"/>
      <c r="Z306" s="735"/>
      <c r="AA306" s="735"/>
      <c r="AB306" s="735"/>
      <c r="AC306" s="735"/>
      <c r="AD306" s="735"/>
      <c r="AE306" s="735"/>
      <c r="AF306" s="735"/>
      <c r="AG306" s="735"/>
      <c r="AH306" s="735"/>
      <c r="AI306" s="735"/>
      <c r="AJ306" s="735"/>
      <c r="AK306" s="735"/>
      <c r="AL306" s="735"/>
      <c r="AM306" s="735"/>
      <c r="AN306" s="735"/>
      <c r="AO306" s="735"/>
      <c r="AP306" s="735"/>
      <c r="AQ306" s="735"/>
      <c r="AR306" s="735"/>
      <c r="AS306" s="735"/>
      <c r="AT306" s="735"/>
      <c r="AU306" s="735"/>
      <c r="AV306" s="735"/>
      <c r="AW306" s="735"/>
      <c r="AX306" s="735"/>
      <c r="AY306" s="735"/>
      <c r="AZ306" s="735"/>
      <c r="BA306" s="735"/>
      <c r="BB306" s="735"/>
      <c r="BC306" s="735"/>
      <c r="BD306" s="735"/>
      <c r="BE306" s="735"/>
      <c r="BF306" s="735"/>
      <c r="BG306" s="735"/>
      <c r="BH306" s="735"/>
      <c r="BI306" s="735"/>
      <c r="BJ306" s="735"/>
      <c r="BK306" s="735"/>
      <c r="BL306" s="735"/>
      <c r="BM306" s="735"/>
      <c r="BN306" s="735"/>
      <c r="BO306" s="735"/>
      <c r="BP306" s="735"/>
      <c r="BQ306" s="735"/>
      <c r="BR306" s="735"/>
      <c r="BS306" s="735"/>
      <c r="BT306" s="735"/>
      <c r="BU306" s="735"/>
      <c r="BV306" s="735"/>
      <c r="BW306" s="735"/>
      <c r="BX306" s="735"/>
      <c r="BY306" s="735"/>
      <c r="BZ306" s="735"/>
      <c r="CA306" s="735"/>
      <c r="CB306" s="735"/>
      <c r="CC306" s="735"/>
      <c r="CD306" s="735"/>
      <c r="CE306" s="735"/>
      <c r="CF306" s="735"/>
      <c r="CG306" s="735"/>
      <c r="CH306" s="735"/>
      <c r="CI306" s="735"/>
      <c r="CJ306" s="735"/>
      <c r="CK306" s="735"/>
      <c r="CL306" s="735"/>
      <c r="CM306" s="735">
        <f>D306</f>
        <v>121245000</v>
      </c>
      <c r="CN306" s="735"/>
      <c r="CO306" s="735"/>
      <c r="CP306" s="735"/>
      <c r="CQ306" s="735"/>
      <c r="CR306" s="735"/>
      <c r="CS306" s="735"/>
      <c r="CT306" s="736"/>
      <c r="CU306" s="737"/>
      <c r="CV306" s="738"/>
      <c r="CW306" s="738"/>
      <c r="CX306" s="738"/>
      <c r="CY306" s="738"/>
      <c r="CZ306" s="738"/>
      <c r="DA306" s="738"/>
      <c r="DB306" s="738"/>
      <c r="DC306" s="738"/>
      <c r="DD306" s="729">
        <f t="shared" si="23"/>
        <v>121245000</v>
      </c>
      <c r="DE306" s="730">
        <f t="shared" si="26"/>
        <v>0</v>
      </c>
      <c r="DF306" s="731"/>
      <c r="DR306" s="504"/>
    </row>
    <row r="307" spans="1:122" ht="18" customHeight="1" x14ac:dyDescent="0.55000000000000004">
      <c r="A307" s="399" t="str">
        <f t="shared" si="25"/>
        <v>72</v>
      </c>
      <c r="B307" s="399">
        <v>720045</v>
      </c>
      <c r="C307" s="722" t="s">
        <v>1064</v>
      </c>
      <c r="D307" s="723">
        <v>2432905750</v>
      </c>
      <c r="E307" s="723">
        <v>0</v>
      </c>
      <c r="F307" s="734"/>
      <c r="G307" s="734"/>
      <c r="H307" s="734"/>
      <c r="I307" s="734"/>
      <c r="J307" s="734"/>
      <c r="K307" s="735"/>
      <c r="L307" s="735"/>
      <c r="M307" s="735"/>
      <c r="N307" s="735"/>
      <c r="O307" s="735"/>
      <c r="P307" s="735"/>
      <c r="Q307" s="735"/>
      <c r="R307" s="735"/>
      <c r="S307" s="735"/>
      <c r="T307" s="735"/>
      <c r="U307" s="735"/>
      <c r="V307" s="735"/>
      <c r="W307" s="735"/>
      <c r="X307" s="735"/>
      <c r="Y307" s="735"/>
      <c r="Z307" s="735"/>
      <c r="AA307" s="735"/>
      <c r="AB307" s="735"/>
      <c r="AC307" s="735"/>
      <c r="AD307" s="735"/>
      <c r="AE307" s="735"/>
      <c r="AF307" s="735"/>
      <c r="AG307" s="735"/>
      <c r="AH307" s="735"/>
      <c r="AI307" s="735"/>
      <c r="AJ307" s="735"/>
      <c r="AK307" s="735"/>
      <c r="AL307" s="735"/>
      <c r="AM307" s="735"/>
      <c r="AN307" s="735"/>
      <c r="AO307" s="735"/>
      <c r="AP307" s="735"/>
      <c r="AQ307" s="735"/>
      <c r="AR307" s="735"/>
      <c r="AS307" s="735"/>
      <c r="AT307" s="735"/>
      <c r="AU307" s="735"/>
      <c r="AV307" s="735"/>
      <c r="AW307" s="735"/>
      <c r="AX307" s="735"/>
      <c r="AY307" s="735"/>
      <c r="AZ307" s="735"/>
      <c r="BA307" s="735"/>
      <c r="BB307" s="735"/>
      <c r="BC307" s="735"/>
      <c r="BD307" s="735"/>
      <c r="BE307" s="735"/>
      <c r="BF307" s="735"/>
      <c r="BG307" s="735"/>
      <c r="BH307" s="735"/>
      <c r="BI307" s="735"/>
      <c r="BJ307" s="735"/>
      <c r="BK307" s="735"/>
      <c r="BL307" s="735"/>
      <c r="BM307" s="735"/>
      <c r="BN307" s="735"/>
      <c r="BO307" s="735"/>
      <c r="BP307" s="735"/>
      <c r="BQ307" s="735"/>
      <c r="BR307" s="735"/>
      <c r="BS307" s="735"/>
      <c r="BT307" s="735"/>
      <c r="BU307" s="735"/>
      <c r="BV307" s="735"/>
      <c r="BW307" s="735"/>
      <c r="BX307" s="735"/>
      <c r="BY307" s="735"/>
      <c r="BZ307" s="735"/>
      <c r="CA307" s="735"/>
      <c r="CB307" s="735"/>
      <c r="CC307" s="735"/>
      <c r="CD307" s="735"/>
      <c r="CE307" s="735"/>
      <c r="CF307" s="735"/>
      <c r="CG307" s="735"/>
      <c r="CH307" s="735"/>
      <c r="CI307" s="735"/>
      <c r="CJ307" s="735"/>
      <c r="CK307" s="735"/>
      <c r="CL307" s="735"/>
      <c r="CM307" s="746">
        <f>D307</f>
        <v>2432905750</v>
      </c>
      <c r="CN307" s="735"/>
      <c r="CO307" s="735"/>
      <c r="CP307" s="735"/>
      <c r="CQ307" s="735"/>
      <c r="CR307" s="735"/>
      <c r="CS307" s="735"/>
      <c r="CT307" s="736"/>
      <c r="CU307" s="737"/>
      <c r="CV307" s="738"/>
      <c r="CW307" s="738"/>
      <c r="CX307" s="738"/>
      <c r="CY307" s="738"/>
      <c r="CZ307" s="738"/>
      <c r="DA307" s="738"/>
      <c r="DB307" s="738"/>
      <c r="DC307" s="738"/>
      <c r="DD307" s="729">
        <f t="shared" si="23"/>
        <v>2432905750</v>
      </c>
      <c r="DE307" s="730">
        <f t="shared" si="26"/>
        <v>0</v>
      </c>
      <c r="DF307" s="731"/>
      <c r="DR307" s="504"/>
    </row>
    <row r="308" spans="1:122" ht="18" customHeight="1" x14ac:dyDescent="0.55000000000000004">
      <c r="A308" s="399" t="str">
        <f t="shared" si="25"/>
        <v>72</v>
      </c>
      <c r="B308" s="399">
        <v>720046</v>
      </c>
      <c r="C308" s="722" t="s">
        <v>1065</v>
      </c>
      <c r="D308" s="740">
        <v>0</v>
      </c>
      <c r="E308" s="740">
        <v>0</v>
      </c>
      <c r="F308" s="734"/>
      <c r="G308" s="734"/>
      <c r="H308" s="734"/>
      <c r="I308" s="734"/>
      <c r="J308" s="734"/>
      <c r="K308" s="735"/>
      <c r="L308" s="735"/>
      <c r="M308" s="735"/>
      <c r="N308" s="735"/>
      <c r="O308" s="735"/>
      <c r="P308" s="735"/>
      <c r="Q308" s="735"/>
      <c r="R308" s="735"/>
      <c r="S308" s="735"/>
      <c r="T308" s="735"/>
      <c r="U308" s="735"/>
      <c r="V308" s="735"/>
      <c r="W308" s="735"/>
      <c r="X308" s="735"/>
      <c r="Y308" s="735"/>
      <c r="Z308" s="735"/>
      <c r="AA308" s="735"/>
      <c r="AB308" s="735"/>
      <c r="AC308" s="735"/>
      <c r="AD308" s="735"/>
      <c r="AE308" s="735"/>
      <c r="AF308" s="735"/>
      <c r="AG308" s="735"/>
      <c r="AH308" s="735"/>
      <c r="AI308" s="735"/>
      <c r="AJ308" s="735"/>
      <c r="AK308" s="735"/>
      <c r="AL308" s="735"/>
      <c r="AM308" s="735"/>
      <c r="AN308" s="735"/>
      <c r="AO308" s="735"/>
      <c r="AP308" s="735"/>
      <c r="AQ308" s="735"/>
      <c r="AR308" s="735"/>
      <c r="AS308" s="735"/>
      <c r="AT308" s="735"/>
      <c r="AU308" s="735"/>
      <c r="AV308" s="735"/>
      <c r="AW308" s="735"/>
      <c r="AX308" s="735"/>
      <c r="AY308" s="735"/>
      <c r="AZ308" s="735"/>
      <c r="BA308" s="735"/>
      <c r="BB308" s="735"/>
      <c r="BC308" s="735"/>
      <c r="BD308" s="735"/>
      <c r="BE308" s="735"/>
      <c r="BF308" s="735"/>
      <c r="BG308" s="735"/>
      <c r="BH308" s="735"/>
      <c r="BI308" s="735"/>
      <c r="BJ308" s="735"/>
      <c r="BK308" s="735"/>
      <c r="BL308" s="735"/>
      <c r="BM308" s="735"/>
      <c r="BN308" s="735"/>
      <c r="BO308" s="735"/>
      <c r="BP308" s="735"/>
      <c r="BQ308" s="735"/>
      <c r="BR308" s="735"/>
      <c r="BS308" s="735"/>
      <c r="BT308" s="735"/>
      <c r="BU308" s="735"/>
      <c r="BV308" s="735"/>
      <c r="BW308" s="735"/>
      <c r="BX308" s="735"/>
      <c r="BY308" s="735"/>
      <c r="BZ308" s="735"/>
      <c r="CA308" s="735"/>
      <c r="CB308" s="735"/>
      <c r="CC308" s="735"/>
      <c r="CD308" s="735"/>
      <c r="CE308" s="735"/>
      <c r="CF308" s="735"/>
      <c r="CG308" s="735"/>
      <c r="CH308" s="735"/>
      <c r="CI308" s="735"/>
      <c r="CJ308" s="735"/>
      <c r="CK308" s="735"/>
      <c r="CL308" s="735"/>
      <c r="CM308" s="735"/>
      <c r="CN308" s="735"/>
      <c r="CO308" s="735"/>
      <c r="CP308" s="735"/>
      <c r="CQ308" s="735"/>
      <c r="CR308" s="735"/>
      <c r="CS308" s="735"/>
      <c r="CT308" s="736"/>
      <c r="CU308" s="737"/>
      <c r="CV308" s="738"/>
      <c r="CW308" s="738"/>
      <c r="CX308" s="738"/>
      <c r="CY308" s="738"/>
      <c r="CZ308" s="738"/>
      <c r="DA308" s="738"/>
      <c r="DB308" s="738"/>
      <c r="DC308" s="738"/>
      <c r="DD308" s="729">
        <f t="shared" si="23"/>
        <v>0</v>
      </c>
      <c r="DE308" s="730">
        <f t="shared" si="26"/>
        <v>0</v>
      </c>
      <c r="DF308" s="731"/>
      <c r="DR308" s="504"/>
    </row>
    <row r="309" spans="1:122" ht="18" customHeight="1" x14ac:dyDescent="0.55000000000000004">
      <c r="A309" s="399" t="str">
        <f t="shared" si="25"/>
        <v>72</v>
      </c>
      <c r="B309" s="399">
        <v>720047</v>
      </c>
      <c r="C309" s="722" t="s">
        <v>1066</v>
      </c>
      <c r="D309" s="740">
        <v>0</v>
      </c>
      <c r="E309" s="740">
        <v>0</v>
      </c>
      <c r="F309" s="734"/>
      <c r="G309" s="734"/>
      <c r="H309" s="734"/>
      <c r="I309" s="734"/>
      <c r="J309" s="734"/>
      <c r="K309" s="735"/>
      <c r="L309" s="735"/>
      <c r="M309" s="735"/>
      <c r="N309" s="735"/>
      <c r="O309" s="735"/>
      <c r="P309" s="735"/>
      <c r="Q309" s="735"/>
      <c r="R309" s="735"/>
      <c r="S309" s="735"/>
      <c r="T309" s="735"/>
      <c r="U309" s="735"/>
      <c r="V309" s="735"/>
      <c r="W309" s="735"/>
      <c r="X309" s="735"/>
      <c r="Y309" s="735"/>
      <c r="Z309" s="735"/>
      <c r="AA309" s="735"/>
      <c r="AB309" s="735"/>
      <c r="AC309" s="735"/>
      <c r="AD309" s="735"/>
      <c r="AE309" s="735"/>
      <c r="AF309" s="735"/>
      <c r="AG309" s="735"/>
      <c r="AH309" s="735"/>
      <c r="AI309" s="735"/>
      <c r="AJ309" s="735"/>
      <c r="AK309" s="735"/>
      <c r="AL309" s="735"/>
      <c r="AM309" s="735"/>
      <c r="AN309" s="735"/>
      <c r="AO309" s="735"/>
      <c r="AP309" s="735"/>
      <c r="AQ309" s="735"/>
      <c r="AR309" s="735"/>
      <c r="AS309" s="735"/>
      <c r="AT309" s="735"/>
      <c r="AU309" s="735"/>
      <c r="AV309" s="735"/>
      <c r="AW309" s="735"/>
      <c r="AX309" s="735"/>
      <c r="AY309" s="735"/>
      <c r="AZ309" s="735"/>
      <c r="BA309" s="735"/>
      <c r="BB309" s="735"/>
      <c r="BC309" s="735"/>
      <c r="BD309" s="735"/>
      <c r="BE309" s="735"/>
      <c r="BF309" s="735"/>
      <c r="BG309" s="735"/>
      <c r="BH309" s="735"/>
      <c r="BI309" s="735"/>
      <c r="BJ309" s="735"/>
      <c r="BK309" s="735"/>
      <c r="BL309" s="735"/>
      <c r="BM309" s="735"/>
      <c r="BN309" s="735"/>
      <c r="BO309" s="735"/>
      <c r="BP309" s="735"/>
      <c r="BQ309" s="735"/>
      <c r="BR309" s="735"/>
      <c r="BS309" s="735"/>
      <c r="BT309" s="735">
        <f>D309</f>
        <v>0</v>
      </c>
      <c r="BU309" s="735"/>
      <c r="BV309" s="735"/>
      <c r="BW309" s="735"/>
      <c r="BX309" s="735"/>
      <c r="BY309" s="735"/>
      <c r="BZ309" s="735"/>
      <c r="CA309" s="735"/>
      <c r="CB309" s="735"/>
      <c r="CC309" s="735"/>
      <c r="CD309" s="735"/>
      <c r="CE309" s="735"/>
      <c r="CF309" s="735"/>
      <c r="CG309" s="735"/>
      <c r="CH309" s="735"/>
      <c r="CI309" s="735"/>
      <c r="CJ309" s="735"/>
      <c r="CK309" s="735"/>
      <c r="CL309" s="735"/>
      <c r="CM309" s="735"/>
      <c r="CN309" s="735"/>
      <c r="CO309" s="735"/>
      <c r="CP309" s="735"/>
      <c r="CQ309" s="735"/>
      <c r="CR309" s="735"/>
      <c r="CS309" s="735"/>
      <c r="CT309" s="736"/>
      <c r="CU309" s="737"/>
      <c r="CV309" s="738"/>
      <c r="CW309" s="738"/>
      <c r="CX309" s="738"/>
      <c r="CY309" s="738"/>
      <c r="CZ309" s="738"/>
      <c r="DA309" s="738"/>
      <c r="DB309" s="738"/>
      <c r="DC309" s="738"/>
      <c r="DD309" s="729">
        <f t="shared" si="23"/>
        <v>0</v>
      </c>
      <c r="DE309" s="730">
        <f t="shared" si="26"/>
        <v>0</v>
      </c>
      <c r="DF309" s="731"/>
      <c r="DR309" s="504"/>
    </row>
    <row r="310" spans="1:122" ht="18" customHeight="1" x14ac:dyDescent="0.55000000000000004">
      <c r="A310" s="399" t="str">
        <f t="shared" si="25"/>
        <v>72</v>
      </c>
      <c r="B310" s="399">
        <v>720048</v>
      </c>
      <c r="C310" s="722" t="s">
        <v>1010</v>
      </c>
      <c r="D310" s="723">
        <v>1011667622</v>
      </c>
      <c r="E310" s="723">
        <v>0</v>
      </c>
      <c r="F310" s="734"/>
      <c r="G310" s="734"/>
      <c r="H310" s="734"/>
      <c r="I310" s="734"/>
      <c r="J310" s="734"/>
      <c r="K310" s="735"/>
      <c r="L310" s="735"/>
      <c r="M310" s="735"/>
      <c r="N310" s="735"/>
      <c r="O310" s="735"/>
      <c r="P310" s="735"/>
      <c r="Q310" s="735"/>
      <c r="R310" s="735"/>
      <c r="S310" s="735"/>
      <c r="T310" s="735"/>
      <c r="U310" s="735"/>
      <c r="V310" s="735"/>
      <c r="W310" s="735"/>
      <c r="X310" s="735"/>
      <c r="Y310" s="735"/>
      <c r="Z310" s="735"/>
      <c r="AA310" s="735"/>
      <c r="AB310" s="735"/>
      <c r="AC310" s="735"/>
      <c r="AD310" s="735"/>
      <c r="AE310" s="735"/>
      <c r="AF310" s="735"/>
      <c r="AG310" s="735"/>
      <c r="AH310" s="735"/>
      <c r="AI310" s="735"/>
      <c r="AJ310" s="735"/>
      <c r="AK310" s="735"/>
      <c r="AL310" s="735"/>
      <c r="AM310" s="735"/>
      <c r="AN310" s="735"/>
      <c r="AO310" s="735"/>
      <c r="AP310" s="735"/>
      <c r="AQ310" s="735"/>
      <c r="AR310" s="735"/>
      <c r="AS310" s="735"/>
      <c r="AT310" s="735"/>
      <c r="AU310" s="735"/>
      <c r="AV310" s="735"/>
      <c r="AW310" s="735"/>
      <c r="AX310" s="735"/>
      <c r="AY310" s="735"/>
      <c r="AZ310" s="735"/>
      <c r="BA310" s="735"/>
      <c r="BB310" s="735"/>
      <c r="BC310" s="735"/>
      <c r="BD310" s="735"/>
      <c r="BE310" s="735"/>
      <c r="BF310" s="735"/>
      <c r="BG310" s="735"/>
      <c r="BH310" s="735"/>
      <c r="BI310" s="735"/>
      <c r="BJ310" s="735"/>
      <c r="BK310" s="735"/>
      <c r="BL310" s="735"/>
      <c r="BM310" s="735"/>
      <c r="BN310" s="735"/>
      <c r="BO310" s="735"/>
      <c r="BP310" s="735"/>
      <c r="BQ310" s="735"/>
      <c r="BR310" s="735"/>
      <c r="BS310" s="735"/>
      <c r="BT310" s="735"/>
      <c r="BU310" s="735"/>
      <c r="BV310" s="735"/>
      <c r="BW310" s="735"/>
      <c r="BX310" s="735"/>
      <c r="BY310" s="735"/>
      <c r="BZ310" s="771"/>
      <c r="CA310" s="771">
        <f>D310</f>
        <v>1011667622</v>
      </c>
      <c r="CB310" s="735"/>
      <c r="CC310" s="735"/>
      <c r="CD310" s="735"/>
      <c r="CE310" s="735"/>
      <c r="CF310" s="735"/>
      <c r="CG310" s="735"/>
      <c r="CH310" s="735"/>
      <c r="CI310" s="735"/>
      <c r="CJ310" s="735"/>
      <c r="CK310" s="735"/>
      <c r="CL310" s="735"/>
      <c r="CM310" s="735"/>
      <c r="CN310" s="735"/>
      <c r="CO310" s="735"/>
      <c r="CP310" s="735"/>
      <c r="CQ310" s="735"/>
      <c r="CR310" s="735"/>
      <c r="CS310" s="735"/>
      <c r="CT310" s="736"/>
      <c r="CU310" s="737"/>
      <c r="CV310" s="738"/>
      <c r="CW310" s="738"/>
      <c r="CX310" s="738"/>
      <c r="CY310" s="738"/>
      <c r="CZ310" s="738"/>
      <c r="DA310" s="738"/>
      <c r="DB310" s="738"/>
      <c r="DC310" s="738"/>
      <c r="DD310" s="729">
        <f t="shared" si="23"/>
        <v>1011667622</v>
      </c>
      <c r="DE310" s="730">
        <f t="shared" si="26"/>
        <v>0</v>
      </c>
      <c r="DF310" s="731"/>
      <c r="DR310" s="504"/>
    </row>
    <row r="311" spans="1:122" ht="18" customHeight="1" x14ac:dyDescent="0.55000000000000004">
      <c r="A311" s="399" t="str">
        <f t="shared" si="25"/>
        <v>72</v>
      </c>
      <c r="B311" s="399">
        <v>720049</v>
      </c>
      <c r="C311" s="722" t="s">
        <v>1067</v>
      </c>
      <c r="D311" s="723">
        <v>2127165255</v>
      </c>
      <c r="E311" s="723">
        <v>0</v>
      </c>
      <c r="F311" s="734"/>
      <c r="G311" s="734"/>
      <c r="H311" s="734"/>
      <c r="I311" s="734"/>
      <c r="J311" s="734"/>
      <c r="K311" s="735"/>
      <c r="L311" s="735"/>
      <c r="M311" s="735"/>
      <c r="N311" s="735"/>
      <c r="O311" s="735"/>
      <c r="P311" s="735"/>
      <c r="Q311" s="735"/>
      <c r="R311" s="735"/>
      <c r="S311" s="735"/>
      <c r="T311" s="735"/>
      <c r="U311" s="735"/>
      <c r="V311" s="735"/>
      <c r="W311" s="735"/>
      <c r="X311" s="735"/>
      <c r="Y311" s="735"/>
      <c r="Z311" s="735"/>
      <c r="AA311" s="735"/>
      <c r="AB311" s="735"/>
      <c r="AC311" s="735"/>
      <c r="AD311" s="735"/>
      <c r="AE311" s="735"/>
      <c r="AF311" s="735"/>
      <c r="AG311" s="735"/>
      <c r="AH311" s="735"/>
      <c r="AI311" s="735"/>
      <c r="AJ311" s="735"/>
      <c r="AK311" s="735"/>
      <c r="AL311" s="735"/>
      <c r="AM311" s="735"/>
      <c r="AN311" s="735"/>
      <c r="AO311" s="735"/>
      <c r="AP311" s="735"/>
      <c r="AQ311" s="735"/>
      <c r="AR311" s="735"/>
      <c r="AS311" s="735"/>
      <c r="AT311" s="735"/>
      <c r="AU311" s="735"/>
      <c r="AV311" s="735"/>
      <c r="AW311" s="735"/>
      <c r="AX311" s="735"/>
      <c r="AY311" s="735"/>
      <c r="AZ311" s="735"/>
      <c r="BA311" s="735"/>
      <c r="BB311" s="735"/>
      <c r="BC311" s="735"/>
      <c r="BD311" s="735"/>
      <c r="BE311" s="735"/>
      <c r="BF311" s="735"/>
      <c r="BG311" s="735"/>
      <c r="BH311" s="735"/>
      <c r="BI311" s="735"/>
      <c r="BJ311" s="735"/>
      <c r="BK311" s="735"/>
      <c r="BL311" s="735"/>
      <c r="BM311" s="735"/>
      <c r="BN311" s="735"/>
      <c r="BO311" s="735"/>
      <c r="BP311" s="735"/>
      <c r="BQ311" s="735"/>
      <c r="BR311" s="735"/>
      <c r="BS311" s="735"/>
      <c r="BT311" s="735"/>
      <c r="BU311" s="735"/>
      <c r="BV311" s="735"/>
      <c r="BW311" s="735"/>
      <c r="BX311" s="735"/>
      <c r="BY311" s="735">
        <f>D311</f>
        <v>2127165255</v>
      </c>
      <c r="BZ311" s="735"/>
      <c r="CA311" s="735"/>
      <c r="CB311" s="735"/>
      <c r="CC311" s="735"/>
      <c r="CD311" s="735"/>
      <c r="CE311" s="735"/>
      <c r="CF311" s="735"/>
      <c r="CG311" s="735"/>
      <c r="CH311" s="735"/>
      <c r="CI311" s="735"/>
      <c r="CJ311" s="735"/>
      <c r="CK311" s="735"/>
      <c r="CL311" s="735"/>
      <c r="CM311" s="735"/>
      <c r="CN311" s="735"/>
      <c r="CO311" s="735"/>
      <c r="CP311" s="735"/>
      <c r="CQ311" s="735"/>
      <c r="CR311" s="735"/>
      <c r="CS311" s="735"/>
      <c r="CT311" s="736"/>
      <c r="CU311" s="737"/>
      <c r="CV311" s="738"/>
      <c r="CW311" s="738"/>
      <c r="CX311" s="738"/>
      <c r="CY311" s="738"/>
      <c r="CZ311" s="738"/>
      <c r="DA311" s="738"/>
      <c r="DB311" s="738"/>
      <c r="DC311" s="738"/>
      <c r="DD311" s="729">
        <f t="shared" si="23"/>
        <v>2127165255</v>
      </c>
      <c r="DE311" s="730">
        <f t="shared" si="26"/>
        <v>0</v>
      </c>
      <c r="DF311" s="731"/>
      <c r="DR311" s="504"/>
    </row>
    <row r="312" spans="1:122" ht="18" customHeight="1" x14ac:dyDescent="0.55000000000000004">
      <c r="A312" s="399" t="str">
        <f t="shared" si="25"/>
        <v>72</v>
      </c>
      <c r="B312" s="399">
        <v>720050</v>
      </c>
      <c r="C312" s="722" t="s">
        <v>1068</v>
      </c>
      <c r="D312" s="723">
        <v>57933061</v>
      </c>
      <c r="E312" s="723">
        <v>0</v>
      </c>
      <c r="F312" s="734"/>
      <c r="G312" s="734"/>
      <c r="H312" s="734"/>
      <c r="I312" s="734"/>
      <c r="J312" s="734"/>
      <c r="K312" s="735"/>
      <c r="L312" s="735"/>
      <c r="M312" s="735"/>
      <c r="N312" s="735"/>
      <c r="O312" s="735"/>
      <c r="P312" s="735"/>
      <c r="Q312" s="735"/>
      <c r="R312" s="735"/>
      <c r="S312" s="735"/>
      <c r="T312" s="735"/>
      <c r="U312" s="735"/>
      <c r="V312" s="735"/>
      <c r="W312" s="735"/>
      <c r="X312" s="735"/>
      <c r="Y312" s="735"/>
      <c r="Z312" s="735"/>
      <c r="AA312" s="735"/>
      <c r="AB312" s="735"/>
      <c r="AC312" s="735"/>
      <c r="AD312" s="735"/>
      <c r="AE312" s="735"/>
      <c r="AF312" s="735"/>
      <c r="AG312" s="735"/>
      <c r="AH312" s="735"/>
      <c r="AI312" s="735"/>
      <c r="AJ312" s="735"/>
      <c r="AK312" s="735"/>
      <c r="AL312" s="735"/>
      <c r="AM312" s="735"/>
      <c r="AN312" s="735"/>
      <c r="AO312" s="735"/>
      <c r="AP312" s="735"/>
      <c r="AQ312" s="735"/>
      <c r="AR312" s="735"/>
      <c r="AS312" s="735"/>
      <c r="AT312" s="735"/>
      <c r="AU312" s="735"/>
      <c r="AV312" s="735"/>
      <c r="AW312" s="735"/>
      <c r="AX312" s="735"/>
      <c r="AY312" s="735"/>
      <c r="AZ312" s="735"/>
      <c r="BA312" s="735"/>
      <c r="BB312" s="735"/>
      <c r="BC312" s="735"/>
      <c r="BD312" s="735"/>
      <c r="BE312" s="735"/>
      <c r="BF312" s="735"/>
      <c r="BG312" s="735"/>
      <c r="BH312" s="735"/>
      <c r="BI312" s="735"/>
      <c r="BJ312" s="735"/>
      <c r="BK312" s="735"/>
      <c r="BL312" s="735"/>
      <c r="BM312" s="735"/>
      <c r="BN312" s="735"/>
      <c r="BO312" s="735"/>
      <c r="BP312" s="735"/>
      <c r="BQ312" s="735"/>
      <c r="BR312" s="735"/>
      <c r="BS312" s="735"/>
      <c r="BT312" s="735"/>
      <c r="BU312" s="735"/>
      <c r="BV312" s="735"/>
      <c r="BW312" s="735"/>
      <c r="BX312" s="735"/>
      <c r="BY312" s="735"/>
      <c r="BZ312" s="735"/>
      <c r="CA312" s="735"/>
      <c r="CB312" s="735"/>
      <c r="CC312" s="735"/>
      <c r="CD312" s="735"/>
      <c r="CE312" s="735"/>
      <c r="CF312" s="735">
        <f>D312</f>
        <v>57933061</v>
      </c>
      <c r="CG312" s="735"/>
      <c r="CH312" s="735"/>
      <c r="CI312" s="735"/>
      <c r="CJ312" s="735"/>
      <c r="CK312" s="735"/>
      <c r="CL312" s="735"/>
      <c r="CM312" s="735"/>
      <c r="CN312" s="735"/>
      <c r="CO312" s="735"/>
      <c r="CP312" s="735"/>
      <c r="CQ312" s="735"/>
      <c r="CR312" s="735"/>
      <c r="CS312" s="735"/>
      <c r="CT312" s="736"/>
      <c r="CU312" s="737"/>
      <c r="CV312" s="738"/>
      <c r="CW312" s="738"/>
      <c r="CX312" s="738"/>
      <c r="CY312" s="738"/>
      <c r="CZ312" s="738"/>
      <c r="DA312" s="738"/>
      <c r="DB312" s="738"/>
      <c r="DC312" s="738"/>
      <c r="DD312" s="729">
        <f t="shared" si="23"/>
        <v>57933061</v>
      </c>
      <c r="DE312" s="730">
        <f t="shared" si="26"/>
        <v>0</v>
      </c>
      <c r="DF312" s="731"/>
      <c r="DR312" s="504"/>
    </row>
    <row r="313" spans="1:122" ht="18" customHeight="1" x14ac:dyDescent="0.55000000000000004">
      <c r="A313" s="399" t="str">
        <f t="shared" si="25"/>
        <v>72</v>
      </c>
      <c r="B313" s="399">
        <v>720051</v>
      </c>
      <c r="C313" s="722" t="s">
        <v>1021</v>
      </c>
      <c r="D313" s="723">
        <v>2325469146</v>
      </c>
      <c r="E313" s="723">
        <v>0</v>
      </c>
      <c r="F313" s="734"/>
      <c r="G313" s="734"/>
      <c r="H313" s="734"/>
      <c r="I313" s="734"/>
      <c r="J313" s="734"/>
      <c r="K313" s="735"/>
      <c r="L313" s="735"/>
      <c r="M313" s="735"/>
      <c r="N313" s="735"/>
      <c r="O313" s="735"/>
      <c r="P313" s="735"/>
      <c r="Q313" s="735"/>
      <c r="R313" s="735"/>
      <c r="S313" s="735"/>
      <c r="T313" s="735"/>
      <c r="U313" s="735"/>
      <c r="V313" s="735"/>
      <c r="W313" s="735"/>
      <c r="X313" s="735"/>
      <c r="Y313" s="735"/>
      <c r="Z313" s="735"/>
      <c r="AA313" s="735"/>
      <c r="AB313" s="735"/>
      <c r="AC313" s="735"/>
      <c r="AD313" s="735"/>
      <c r="AE313" s="735"/>
      <c r="AF313" s="735"/>
      <c r="AG313" s="735"/>
      <c r="AH313" s="735"/>
      <c r="AI313" s="735"/>
      <c r="AJ313" s="735"/>
      <c r="AK313" s="735"/>
      <c r="AL313" s="735"/>
      <c r="AM313" s="735"/>
      <c r="AN313" s="735"/>
      <c r="AO313" s="735"/>
      <c r="AP313" s="735"/>
      <c r="AQ313" s="735"/>
      <c r="AR313" s="735"/>
      <c r="AS313" s="735"/>
      <c r="AT313" s="735"/>
      <c r="AU313" s="735"/>
      <c r="AV313" s="735"/>
      <c r="AW313" s="735"/>
      <c r="AX313" s="735"/>
      <c r="AY313" s="735"/>
      <c r="AZ313" s="735"/>
      <c r="BA313" s="735"/>
      <c r="BB313" s="735"/>
      <c r="BC313" s="735"/>
      <c r="BD313" s="735"/>
      <c r="BE313" s="735"/>
      <c r="BF313" s="735"/>
      <c r="BG313" s="735"/>
      <c r="BH313" s="735"/>
      <c r="BI313" s="735"/>
      <c r="BJ313" s="735"/>
      <c r="BK313" s="735"/>
      <c r="BL313" s="735"/>
      <c r="BM313" s="735"/>
      <c r="BN313" s="735"/>
      <c r="BO313" s="735"/>
      <c r="BP313" s="735"/>
      <c r="BQ313" s="735"/>
      <c r="BR313" s="735"/>
      <c r="BS313" s="735"/>
      <c r="BT313" s="735"/>
      <c r="BU313" s="735"/>
      <c r="BV313" s="735"/>
      <c r="BW313" s="735"/>
      <c r="BX313" s="735"/>
      <c r="BY313" s="735"/>
      <c r="BZ313" s="771"/>
      <c r="CA313" s="771">
        <f>D313</f>
        <v>2325469146</v>
      </c>
      <c r="CB313" s="735"/>
      <c r="CC313" s="735"/>
      <c r="CD313" s="735"/>
      <c r="CE313" s="735"/>
      <c r="CF313" s="735"/>
      <c r="CG313" s="735"/>
      <c r="CH313" s="735"/>
      <c r="CI313" s="735"/>
      <c r="CJ313" s="735"/>
      <c r="CK313" s="735"/>
      <c r="CL313" s="735"/>
      <c r="CM313" s="735"/>
      <c r="CN313" s="735"/>
      <c r="CO313" s="735"/>
      <c r="CP313" s="735"/>
      <c r="CQ313" s="735"/>
      <c r="CR313" s="735"/>
      <c r="CS313" s="735"/>
      <c r="CT313" s="736"/>
      <c r="CU313" s="737"/>
      <c r="CV313" s="738"/>
      <c r="CW313" s="738"/>
      <c r="CX313" s="738"/>
      <c r="CY313" s="738"/>
      <c r="CZ313" s="738"/>
      <c r="DA313" s="738"/>
      <c r="DB313" s="738"/>
      <c r="DC313" s="738"/>
      <c r="DD313" s="729">
        <f t="shared" si="23"/>
        <v>2325469146</v>
      </c>
      <c r="DE313" s="730">
        <f t="shared" si="26"/>
        <v>0</v>
      </c>
      <c r="DF313" s="731"/>
      <c r="DR313" s="504"/>
    </row>
    <row r="314" spans="1:122" ht="18" customHeight="1" x14ac:dyDescent="0.55000000000000004">
      <c r="A314" s="399" t="str">
        <f t="shared" si="25"/>
        <v>72</v>
      </c>
      <c r="B314" s="399">
        <v>720052</v>
      </c>
      <c r="C314" s="722" t="s">
        <v>1018</v>
      </c>
      <c r="D314" s="723">
        <v>463720180</v>
      </c>
      <c r="E314" s="723">
        <v>0</v>
      </c>
      <c r="F314" s="734"/>
      <c r="G314" s="734"/>
      <c r="H314" s="734"/>
      <c r="I314" s="734"/>
      <c r="J314" s="734"/>
      <c r="K314" s="735"/>
      <c r="L314" s="735"/>
      <c r="M314" s="735"/>
      <c r="N314" s="735"/>
      <c r="O314" s="735"/>
      <c r="P314" s="735"/>
      <c r="Q314" s="735"/>
      <c r="R314" s="735"/>
      <c r="S314" s="735"/>
      <c r="T314" s="735"/>
      <c r="U314" s="735"/>
      <c r="V314" s="735"/>
      <c r="W314" s="735"/>
      <c r="X314" s="735"/>
      <c r="Y314" s="735"/>
      <c r="Z314" s="735"/>
      <c r="AA314" s="735"/>
      <c r="AB314" s="735"/>
      <c r="AC314" s="735"/>
      <c r="AD314" s="735"/>
      <c r="AE314" s="735"/>
      <c r="AF314" s="735"/>
      <c r="AG314" s="735"/>
      <c r="AH314" s="735"/>
      <c r="AI314" s="735"/>
      <c r="AJ314" s="735"/>
      <c r="AK314" s="735"/>
      <c r="AL314" s="735"/>
      <c r="AM314" s="735"/>
      <c r="AN314" s="735"/>
      <c r="AO314" s="735"/>
      <c r="AP314" s="735"/>
      <c r="AQ314" s="735"/>
      <c r="AR314" s="735"/>
      <c r="AS314" s="735"/>
      <c r="AT314" s="735"/>
      <c r="AU314" s="735"/>
      <c r="AV314" s="735"/>
      <c r="AW314" s="735"/>
      <c r="AX314" s="735"/>
      <c r="AY314" s="735"/>
      <c r="AZ314" s="735"/>
      <c r="BA314" s="735"/>
      <c r="BB314" s="735"/>
      <c r="BC314" s="735"/>
      <c r="BD314" s="735"/>
      <c r="BE314" s="735"/>
      <c r="BF314" s="735"/>
      <c r="BG314" s="735"/>
      <c r="BH314" s="735"/>
      <c r="BI314" s="735"/>
      <c r="BJ314" s="735"/>
      <c r="BK314" s="735"/>
      <c r="BL314" s="735"/>
      <c r="BM314" s="735"/>
      <c r="BN314" s="735"/>
      <c r="BO314" s="735"/>
      <c r="BP314" s="735"/>
      <c r="BQ314" s="735"/>
      <c r="BR314" s="735"/>
      <c r="BS314" s="735"/>
      <c r="BT314" s="735"/>
      <c r="BU314" s="735"/>
      <c r="BV314" s="735"/>
      <c r="BW314" s="735"/>
      <c r="BX314" s="735"/>
      <c r="BY314" s="735"/>
      <c r="BZ314" s="735"/>
      <c r="CA314" s="735"/>
      <c r="CB314" s="735"/>
      <c r="CC314" s="735"/>
      <c r="CD314" s="735"/>
      <c r="CE314" s="735"/>
      <c r="CF314" s="735"/>
      <c r="CG314" s="735"/>
      <c r="CH314" s="735"/>
      <c r="CI314" s="735"/>
      <c r="CJ314" s="735"/>
      <c r="CK314" s="735"/>
      <c r="CL314" s="735"/>
      <c r="CM314" s="746">
        <f>D314</f>
        <v>463720180</v>
      </c>
      <c r="CN314" s="735"/>
      <c r="CO314" s="735"/>
      <c r="CP314" s="735"/>
      <c r="CQ314" s="735"/>
      <c r="CR314" s="735"/>
      <c r="CS314" s="735"/>
      <c r="CT314" s="736"/>
      <c r="CU314" s="737"/>
      <c r="CV314" s="738"/>
      <c r="CW314" s="738"/>
      <c r="CX314" s="738"/>
      <c r="CY314" s="738"/>
      <c r="CZ314" s="738"/>
      <c r="DA314" s="738"/>
      <c r="DB314" s="738"/>
      <c r="DC314" s="738"/>
      <c r="DD314" s="729">
        <f t="shared" si="23"/>
        <v>463720180</v>
      </c>
      <c r="DE314" s="730">
        <f t="shared" si="26"/>
        <v>0</v>
      </c>
      <c r="DF314" s="731"/>
      <c r="DR314" s="504"/>
    </row>
    <row r="315" spans="1:122" ht="18" customHeight="1" x14ac:dyDescent="0.55000000000000004">
      <c r="A315" s="399" t="str">
        <f t="shared" si="25"/>
        <v>72</v>
      </c>
      <c r="B315" s="399">
        <v>720053</v>
      </c>
      <c r="C315" s="722" t="s">
        <v>1206</v>
      </c>
      <c r="D315" s="740">
        <v>0</v>
      </c>
      <c r="E315" s="740">
        <v>0</v>
      </c>
      <c r="F315" s="734"/>
      <c r="G315" s="734"/>
      <c r="H315" s="734"/>
      <c r="I315" s="734"/>
      <c r="J315" s="734"/>
      <c r="K315" s="735"/>
      <c r="L315" s="735"/>
      <c r="M315" s="735"/>
      <c r="N315" s="735"/>
      <c r="O315" s="735"/>
      <c r="P315" s="735"/>
      <c r="Q315" s="735"/>
      <c r="R315" s="735"/>
      <c r="S315" s="735"/>
      <c r="T315" s="735"/>
      <c r="U315" s="735"/>
      <c r="V315" s="735"/>
      <c r="W315" s="735"/>
      <c r="X315" s="735"/>
      <c r="Y315" s="735"/>
      <c r="Z315" s="735"/>
      <c r="AA315" s="735"/>
      <c r="AB315" s="735"/>
      <c r="AC315" s="735"/>
      <c r="AD315" s="735"/>
      <c r="AE315" s="735"/>
      <c r="AF315" s="735"/>
      <c r="AG315" s="735"/>
      <c r="AH315" s="735"/>
      <c r="AI315" s="735"/>
      <c r="AJ315" s="735"/>
      <c r="AK315" s="735"/>
      <c r="AL315" s="735"/>
      <c r="AM315" s="735"/>
      <c r="AN315" s="735"/>
      <c r="AO315" s="735"/>
      <c r="AP315" s="735"/>
      <c r="AQ315" s="735"/>
      <c r="AR315" s="735"/>
      <c r="AS315" s="735"/>
      <c r="AT315" s="735"/>
      <c r="AU315" s="735"/>
      <c r="AV315" s="735"/>
      <c r="AW315" s="735"/>
      <c r="AX315" s="735"/>
      <c r="AY315" s="735"/>
      <c r="AZ315" s="735"/>
      <c r="BA315" s="735"/>
      <c r="BB315" s="735"/>
      <c r="BC315" s="735"/>
      <c r="BD315" s="735"/>
      <c r="BE315" s="735"/>
      <c r="BF315" s="735"/>
      <c r="BG315" s="735"/>
      <c r="BH315" s="735"/>
      <c r="BI315" s="735"/>
      <c r="BJ315" s="735"/>
      <c r="BK315" s="735"/>
      <c r="BL315" s="735"/>
      <c r="BM315" s="735"/>
      <c r="BN315" s="735"/>
      <c r="BO315" s="735"/>
      <c r="BP315" s="735"/>
      <c r="BQ315" s="735"/>
      <c r="BR315" s="735"/>
      <c r="BS315" s="735"/>
      <c r="BT315" s="735"/>
      <c r="BU315" s="735"/>
      <c r="BV315" s="735"/>
      <c r="BW315" s="735"/>
      <c r="BX315" s="735"/>
      <c r="BY315" s="735"/>
      <c r="BZ315" s="735"/>
      <c r="CA315" s="735"/>
      <c r="CB315" s="735"/>
      <c r="CC315" s="735"/>
      <c r="CD315" s="735"/>
      <c r="CE315" s="735"/>
      <c r="CF315" s="735"/>
      <c r="CG315" s="735"/>
      <c r="CH315" s="735"/>
      <c r="CI315" s="735"/>
      <c r="CJ315" s="735"/>
      <c r="CK315" s="735"/>
      <c r="CL315" s="735"/>
      <c r="CM315" s="735"/>
      <c r="CN315" s="735"/>
      <c r="CO315" s="735"/>
      <c r="CP315" s="735"/>
      <c r="CQ315" s="735"/>
      <c r="CR315" s="735"/>
      <c r="CS315" s="735"/>
      <c r="CT315" s="736"/>
      <c r="CU315" s="737"/>
      <c r="CV315" s="738"/>
      <c r="CW315" s="738"/>
      <c r="CX315" s="738"/>
      <c r="CY315" s="738"/>
      <c r="CZ315" s="738"/>
      <c r="DA315" s="738"/>
      <c r="DB315" s="738"/>
      <c r="DC315" s="738"/>
      <c r="DD315" s="729">
        <f t="shared" si="23"/>
        <v>0</v>
      </c>
      <c r="DE315" s="730">
        <f t="shared" si="26"/>
        <v>0</v>
      </c>
      <c r="DF315" s="731"/>
      <c r="DR315" s="504"/>
    </row>
    <row r="316" spans="1:122" ht="18" customHeight="1" x14ac:dyDescent="0.55000000000000004">
      <c r="A316" s="399" t="str">
        <f t="shared" si="25"/>
        <v>72</v>
      </c>
      <c r="B316" s="399">
        <v>720054</v>
      </c>
      <c r="C316" s="722" t="s">
        <v>1008</v>
      </c>
      <c r="D316" s="723">
        <v>12928092668</v>
      </c>
      <c r="E316" s="723">
        <v>0</v>
      </c>
      <c r="F316" s="734"/>
      <c r="G316" s="734"/>
      <c r="H316" s="734"/>
      <c r="I316" s="734"/>
      <c r="J316" s="734"/>
      <c r="K316" s="735"/>
      <c r="L316" s="735"/>
      <c r="M316" s="735"/>
      <c r="N316" s="735"/>
      <c r="O316" s="735"/>
      <c r="P316" s="735"/>
      <c r="Q316" s="735"/>
      <c r="R316" s="735"/>
      <c r="S316" s="735"/>
      <c r="T316" s="735"/>
      <c r="U316" s="735"/>
      <c r="V316" s="735"/>
      <c r="W316" s="735"/>
      <c r="X316" s="735"/>
      <c r="Y316" s="735"/>
      <c r="Z316" s="735"/>
      <c r="AA316" s="735"/>
      <c r="AB316" s="735"/>
      <c r="AC316" s="735"/>
      <c r="AD316" s="735"/>
      <c r="AE316" s="735"/>
      <c r="AF316" s="735"/>
      <c r="AG316" s="735"/>
      <c r="AH316" s="735"/>
      <c r="AI316" s="735"/>
      <c r="AJ316" s="735"/>
      <c r="AK316" s="735"/>
      <c r="AL316" s="735"/>
      <c r="AM316" s="735"/>
      <c r="AN316" s="735"/>
      <c r="AO316" s="735"/>
      <c r="AP316" s="735"/>
      <c r="AQ316" s="735"/>
      <c r="AR316" s="735"/>
      <c r="AS316" s="735"/>
      <c r="AT316" s="735"/>
      <c r="AU316" s="735"/>
      <c r="AV316" s="735"/>
      <c r="AW316" s="735"/>
      <c r="AX316" s="735"/>
      <c r="AY316" s="735"/>
      <c r="AZ316" s="735"/>
      <c r="BA316" s="735"/>
      <c r="BB316" s="735"/>
      <c r="BC316" s="735"/>
      <c r="BD316" s="735"/>
      <c r="BE316" s="735"/>
      <c r="BF316" s="735"/>
      <c r="BG316" s="735"/>
      <c r="BH316" s="735"/>
      <c r="BI316" s="735"/>
      <c r="BJ316" s="735"/>
      <c r="BK316" s="735"/>
      <c r="BL316" s="735"/>
      <c r="BM316" s="735"/>
      <c r="BN316" s="735"/>
      <c r="BO316" s="735"/>
      <c r="BP316" s="735"/>
      <c r="BQ316" s="735"/>
      <c r="BR316" s="735"/>
      <c r="BS316" s="735"/>
      <c r="BT316" s="735"/>
      <c r="BU316" s="735"/>
      <c r="BV316" s="735"/>
      <c r="BW316" s="735"/>
      <c r="BX316" s="735"/>
      <c r="BY316" s="735"/>
      <c r="BZ316" s="771"/>
      <c r="CA316" s="771">
        <f>D316</f>
        <v>12928092668</v>
      </c>
      <c r="CB316" s="735"/>
      <c r="CC316" s="735"/>
      <c r="CD316" s="735"/>
      <c r="CE316" s="735"/>
      <c r="CF316" s="735"/>
      <c r="CG316" s="735"/>
      <c r="CH316" s="735"/>
      <c r="CI316" s="735"/>
      <c r="CJ316" s="735"/>
      <c r="CK316" s="735"/>
      <c r="CL316" s="735"/>
      <c r="CM316" s="735"/>
      <c r="CN316" s="735"/>
      <c r="CO316" s="735"/>
      <c r="CP316" s="735"/>
      <c r="CQ316" s="735"/>
      <c r="CR316" s="735"/>
      <c r="CS316" s="735"/>
      <c r="CT316" s="736"/>
      <c r="CU316" s="737"/>
      <c r="CV316" s="738"/>
      <c r="CW316" s="738"/>
      <c r="CX316" s="738"/>
      <c r="CY316" s="738"/>
      <c r="CZ316" s="738"/>
      <c r="DA316" s="738"/>
      <c r="DB316" s="738"/>
      <c r="DC316" s="738"/>
      <c r="DD316" s="729">
        <f t="shared" si="23"/>
        <v>12928092668</v>
      </c>
      <c r="DE316" s="730">
        <f t="shared" si="26"/>
        <v>0</v>
      </c>
      <c r="DF316" s="731"/>
      <c r="DR316" s="504"/>
    </row>
    <row r="317" spans="1:122" ht="18" customHeight="1" x14ac:dyDescent="0.55000000000000004">
      <c r="A317" s="399" t="str">
        <f t="shared" si="25"/>
        <v>72</v>
      </c>
      <c r="B317" s="399">
        <v>720055</v>
      </c>
      <c r="C317" s="722" t="s">
        <v>1207</v>
      </c>
      <c r="D317" s="740">
        <v>0</v>
      </c>
      <c r="E317" s="740">
        <v>0</v>
      </c>
      <c r="F317" s="734"/>
      <c r="G317" s="734"/>
      <c r="H317" s="734"/>
      <c r="I317" s="734"/>
      <c r="J317" s="734"/>
      <c r="K317" s="735"/>
      <c r="L317" s="735"/>
      <c r="M317" s="735"/>
      <c r="N317" s="735"/>
      <c r="O317" s="735"/>
      <c r="P317" s="735"/>
      <c r="Q317" s="735"/>
      <c r="R317" s="735"/>
      <c r="S317" s="735"/>
      <c r="T317" s="735"/>
      <c r="U317" s="735"/>
      <c r="V317" s="735"/>
      <c r="W317" s="735"/>
      <c r="X317" s="735"/>
      <c r="Y317" s="735"/>
      <c r="Z317" s="735"/>
      <c r="AA317" s="735"/>
      <c r="AB317" s="735"/>
      <c r="AC317" s="735"/>
      <c r="AD317" s="735"/>
      <c r="AE317" s="735"/>
      <c r="AF317" s="735"/>
      <c r="AG317" s="735"/>
      <c r="AH317" s="735"/>
      <c r="AI317" s="735"/>
      <c r="AJ317" s="735"/>
      <c r="AK317" s="735"/>
      <c r="AL317" s="735"/>
      <c r="AM317" s="735"/>
      <c r="AN317" s="735"/>
      <c r="AO317" s="735"/>
      <c r="AP317" s="735"/>
      <c r="AQ317" s="735"/>
      <c r="AR317" s="735"/>
      <c r="AS317" s="735"/>
      <c r="AT317" s="735"/>
      <c r="AU317" s="735"/>
      <c r="AV317" s="735"/>
      <c r="AW317" s="735"/>
      <c r="AX317" s="735"/>
      <c r="AY317" s="735"/>
      <c r="AZ317" s="735"/>
      <c r="BA317" s="735"/>
      <c r="BB317" s="735"/>
      <c r="BC317" s="735"/>
      <c r="BD317" s="735"/>
      <c r="BE317" s="735"/>
      <c r="BF317" s="735"/>
      <c r="BG317" s="735"/>
      <c r="BH317" s="735"/>
      <c r="BI317" s="735"/>
      <c r="BJ317" s="735"/>
      <c r="BK317" s="735"/>
      <c r="BL317" s="735"/>
      <c r="BM317" s="735"/>
      <c r="BN317" s="735"/>
      <c r="BO317" s="735"/>
      <c r="BP317" s="735"/>
      <c r="BQ317" s="735"/>
      <c r="BR317" s="735"/>
      <c r="BS317" s="735"/>
      <c r="BT317" s="735"/>
      <c r="BU317" s="735"/>
      <c r="BV317" s="735"/>
      <c r="BW317" s="735"/>
      <c r="BX317" s="735"/>
      <c r="BY317" s="735"/>
      <c r="BZ317" s="735"/>
      <c r="CA317" s="735"/>
      <c r="CB317" s="735"/>
      <c r="CC317" s="735"/>
      <c r="CD317" s="735"/>
      <c r="CE317" s="735"/>
      <c r="CF317" s="735"/>
      <c r="CG317" s="735"/>
      <c r="CH317" s="735"/>
      <c r="CI317" s="735"/>
      <c r="CJ317" s="735"/>
      <c r="CK317" s="735"/>
      <c r="CL317" s="735"/>
      <c r="CM317" s="735"/>
      <c r="CN317" s="735"/>
      <c r="CO317" s="735"/>
      <c r="CP317" s="735"/>
      <c r="CQ317" s="735"/>
      <c r="CR317" s="735"/>
      <c r="CS317" s="735"/>
      <c r="CT317" s="736"/>
      <c r="CU317" s="737"/>
      <c r="CV317" s="738"/>
      <c r="CW317" s="738"/>
      <c r="CX317" s="738"/>
      <c r="CY317" s="738"/>
      <c r="CZ317" s="738"/>
      <c r="DA317" s="738"/>
      <c r="DB317" s="738"/>
      <c r="DC317" s="738"/>
      <c r="DD317" s="729">
        <f t="shared" si="23"/>
        <v>0</v>
      </c>
      <c r="DE317" s="730">
        <f t="shared" si="26"/>
        <v>0</v>
      </c>
      <c r="DF317" s="731"/>
      <c r="DR317" s="504"/>
    </row>
    <row r="318" spans="1:122" ht="18" customHeight="1" x14ac:dyDescent="0.55000000000000004">
      <c r="A318" s="399" t="str">
        <f t="shared" si="25"/>
        <v>72</v>
      </c>
      <c r="B318" s="399">
        <v>720059</v>
      </c>
      <c r="C318" s="722" t="s">
        <v>1208</v>
      </c>
      <c r="D318" s="740">
        <v>0</v>
      </c>
      <c r="E318" s="740">
        <v>0</v>
      </c>
      <c r="F318" s="734"/>
      <c r="G318" s="734"/>
      <c r="H318" s="734"/>
      <c r="I318" s="734"/>
      <c r="J318" s="734"/>
      <c r="K318" s="735"/>
      <c r="L318" s="735"/>
      <c r="M318" s="735"/>
      <c r="N318" s="735"/>
      <c r="O318" s="735"/>
      <c r="P318" s="735"/>
      <c r="Q318" s="735"/>
      <c r="R318" s="735"/>
      <c r="S318" s="735"/>
      <c r="T318" s="735"/>
      <c r="U318" s="735"/>
      <c r="V318" s="735"/>
      <c r="W318" s="735"/>
      <c r="X318" s="735"/>
      <c r="Y318" s="735"/>
      <c r="Z318" s="735"/>
      <c r="AA318" s="735"/>
      <c r="AB318" s="735"/>
      <c r="AC318" s="735"/>
      <c r="AD318" s="735"/>
      <c r="AE318" s="735"/>
      <c r="AF318" s="735"/>
      <c r="AG318" s="735"/>
      <c r="AH318" s="735"/>
      <c r="AI318" s="735"/>
      <c r="AJ318" s="735"/>
      <c r="AK318" s="735"/>
      <c r="AL318" s="735"/>
      <c r="AM318" s="735"/>
      <c r="AN318" s="735"/>
      <c r="AO318" s="735"/>
      <c r="AP318" s="735"/>
      <c r="AQ318" s="735"/>
      <c r="AR318" s="735"/>
      <c r="AS318" s="735"/>
      <c r="AT318" s="735"/>
      <c r="AU318" s="735"/>
      <c r="AV318" s="735"/>
      <c r="AW318" s="735"/>
      <c r="AX318" s="735"/>
      <c r="AY318" s="735"/>
      <c r="AZ318" s="735"/>
      <c r="BA318" s="735"/>
      <c r="BB318" s="735"/>
      <c r="BC318" s="735"/>
      <c r="BD318" s="735"/>
      <c r="BE318" s="735"/>
      <c r="BF318" s="735"/>
      <c r="BG318" s="735"/>
      <c r="BH318" s="735"/>
      <c r="BI318" s="735"/>
      <c r="BJ318" s="735"/>
      <c r="BK318" s="735"/>
      <c r="BL318" s="735"/>
      <c r="BM318" s="735"/>
      <c r="BN318" s="735"/>
      <c r="BO318" s="735"/>
      <c r="BP318" s="735"/>
      <c r="BQ318" s="735"/>
      <c r="BR318" s="735"/>
      <c r="BS318" s="735"/>
      <c r="BT318" s="735"/>
      <c r="BU318" s="735"/>
      <c r="BV318" s="735"/>
      <c r="BW318" s="735"/>
      <c r="BX318" s="735"/>
      <c r="BY318" s="735"/>
      <c r="BZ318" s="735"/>
      <c r="CA318" s="735"/>
      <c r="CB318" s="735"/>
      <c r="CC318" s="735"/>
      <c r="CD318" s="735"/>
      <c r="CE318" s="735"/>
      <c r="CF318" s="735">
        <f>D318-E318</f>
        <v>0</v>
      </c>
      <c r="CG318" s="735"/>
      <c r="CH318" s="735"/>
      <c r="CI318" s="735"/>
      <c r="CJ318" s="735"/>
      <c r="CK318" s="735"/>
      <c r="CL318" s="735"/>
      <c r="CM318" s="735"/>
      <c r="CN318" s="735"/>
      <c r="CO318" s="735"/>
      <c r="CP318" s="735"/>
      <c r="CQ318" s="735"/>
      <c r="CR318" s="735"/>
      <c r="CS318" s="735"/>
      <c r="CT318" s="736"/>
      <c r="CU318" s="737"/>
      <c r="CV318" s="738"/>
      <c r="CW318" s="738"/>
      <c r="CX318" s="738"/>
      <c r="CY318" s="738"/>
      <c r="CZ318" s="738"/>
      <c r="DA318" s="738"/>
      <c r="DB318" s="738"/>
      <c r="DC318" s="738"/>
      <c r="DD318" s="729">
        <f t="shared" si="23"/>
        <v>0</v>
      </c>
      <c r="DE318" s="730">
        <f t="shared" si="26"/>
        <v>0</v>
      </c>
      <c r="DF318" s="731"/>
      <c r="DR318" s="504"/>
    </row>
    <row r="319" spans="1:122" ht="18" customHeight="1" x14ac:dyDescent="0.55000000000000004">
      <c r="A319" s="399" t="str">
        <f t="shared" si="25"/>
        <v>72</v>
      </c>
      <c r="B319" s="399">
        <v>720060</v>
      </c>
      <c r="C319" s="722" t="s">
        <v>1071</v>
      </c>
      <c r="D319" s="723">
        <v>3950000</v>
      </c>
      <c r="E319" s="723">
        <v>0</v>
      </c>
      <c r="F319" s="734"/>
      <c r="G319" s="734"/>
      <c r="H319" s="734"/>
      <c r="I319" s="734"/>
      <c r="J319" s="734"/>
      <c r="K319" s="735"/>
      <c r="L319" s="735"/>
      <c r="M319" s="735"/>
      <c r="N319" s="735"/>
      <c r="O319" s="735"/>
      <c r="P319" s="735"/>
      <c r="Q319" s="735"/>
      <c r="R319" s="735"/>
      <c r="S319" s="735"/>
      <c r="T319" s="735"/>
      <c r="U319" s="735"/>
      <c r="V319" s="735"/>
      <c r="W319" s="735"/>
      <c r="X319" s="735"/>
      <c r="Y319" s="735"/>
      <c r="Z319" s="735"/>
      <c r="AA319" s="735"/>
      <c r="AB319" s="735"/>
      <c r="AC319" s="735"/>
      <c r="AD319" s="735"/>
      <c r="AE319" s="735"/>
      <c r="AF319" s="735"/>
      <c r="AG319" s="735"/>
      <c r="AH319" s="735"/>
      <c r="AI319" s="735"/>
      <c r="AJ319" s="735"/>
      <c r="AK319" s="735"/>
      <c r="AL319" s="735"/>
      <c r="AM319" s="735"/>
      <c r="AN319" s="735"/>
      <c r="AO319" s="735"/>
      <c r="AP319" s="735"/>
      <c r="AQ319" s="735"/>
      <c r="AR319" s="735"/>
      <c r="AS319" s="735"/>
      <c r="AT319" s="735"/>
      <c r="AU319" s="735"/>
      <c r="AV319" s="735"/>
      <c r="AW319" s="735"/>
      <c r="AX319" s="735"/>
      <c r="AY319" s="735"/>
      <c r="AZ319" s="735"/>
      <c r="BA319" s="735"/>
      <c r="BB319" s="735"/>
      <c r="BC319" s="735"/>
      <c r="BD319" s="735"/>
      <c r="BE319" s="735"/>
      <c r="BF319" s="735"/>
      <c r="BG319" s="735"/>
      <c r="BH319" s="735"/>
      <c r="BI319" s="735"/>
      <c r="BJ319" s="735"/>
      <c r="BK319" s="735"/>
      <c r="BL319" s="735"/>
      <c r="BM319" s="735"/>
      <c r="BN319" s="735"/>
      <c r="BO319" s="735"/>
      <c r="BP319" s="735"/>
      <c r="BQ319" s="735"/>
      <c r="BR319" s="735"/>
      <c r="BS319" s="735"/>
      <c r="BT319" s="735"/>
      <c r="BU319" s="735"/>
      <c r="BV319" s="735"/>
      <c r="BW319" s="735"/>
      <c r="BX319" s="735"/>
      <c r="BY319" s="735"/>
      <c r="BZ319" s="735"/>
      <c r="CA319" s="735"/>
      <c r="CB319" s="735"/>
      <c r="CC319" s="735"/>
      <c r="CD319" s="735"/>
      <c r="CE319" s="735"/>
      <c r="CF319" s="735"/>
      <c r="CG319" s="735"/>
      <c r="CH319" s="735"/>
      <c r="CI319" s="735"/>
      <c r="CJ319" s="735"/>
      <c r="CK319" s="735"/>
      <c r="CL319" s="735"/>
      <c r="CM319" s="735">
        <f>D319</f>
        <v>3950000</v>
      </c>
      <c r="CN319" s="735"/>
      <c r="CO319" s="735"/>
      <c r="CP319" s="735"/>
      <c r="CQ319" s="735"/>
      <c r="CR319" s="735"/>
      <c r="CS319" s="735"/>
      <c r="CT319" s="736"/>
      <c r="CU319" s="737"/>
      <c r="CV319" s="738"/>
      <c r="CW319" s="738"/>
      <c r="CX319" s="738"/>
      <c r="CY319" s="738"/>
      <c r="CZ319" s="738"/>
      <c r="DA319" s="738"/>
      <c r="DB319" s="738"/>
      <c r="DC319" s="738"/>
      <c r="DD319" s="729">
        <f t="shared" ref="DD319:DD356" si="27">SUM(F319:DC319)</f>
        <v>3950000</v>
      </c>
      <c r="DE319" s="730">
        <f t="shared" si="26"/>
        <v>0</v>
      </c>
      <c r="DF319" s="731"/>
      <c r="DR319" s="504"/>
    </row>
    <row r="320" spans="1:122" ht="18" customHeight="1" x14ac:dyDescent="0.55000000000000004">
      <c r="A320" s="399" t="str">
        <f t="shared" si="25"/>
        <v>73</v>
      </c>
      <c r="B320" s="399">
        <v>730001</v>
      </c>
      <c r="C320" s="722" t="s">
        <v>1072</v>
      </c>
      <c r="D320" s="723">
        <v>7671717189</v>
      </c>
      <c r="E320" s="723">
        <v>0</v>
      </c>
      <c r="F320" s="734"/>
      <c r="G320" s="734"/>
      <c r="H320" s="734"/>
      <c r="I320" s="734"/>
      <c r="J320" s="734"/>
      <c r="K320" s="735"/>
      <c r="L320" s="735"/>
      <c r="M320" s="735"/>
      <c r="N320" s="735"/>
      <c r="O320" s="735"/>
      <c r="P320" s="735"/>
      <c r="Q320" s="735"/>
      <c r="R320" s="735"/>
      <c r="S320" s="735"/>
      <c r="T320" s="735"/>
      <c r="U320" s="735"/>
      <c r="V320" s="735"/>
      <c r="W320" s="735"/>
      <c r="X320" s="735"/>
      <c r="Y320" s="735"/>
      <c r="Z320" s="735"/>
      <c r="AA320" s="735"/>
      <c r="AB320" s="735"/>
      <c r="AC320" s="735"/>
      <c r="AD320" s="735"/>
      <c r="AE320" s="735"/>
      <c r="AF320" s="735"/>
      <c r="AG320" s="735"/>
      <c r="AH320" s="735"/>
      <c r="AI320" s="735"/>
      <c r="AJ320" s="735"/>
      <c r="AK320" s="735"/>
      <c r="AL320" s="735"/>
      <c r="AM320" s="735"/>
      <c r="AN320" s="735"/>
      <c r="AO320" s="735"/>
      <c r="AP320" s="735"/>
      <c r="AQ320" s="735"/>
      <c r="AR320" s="735"/>
      <c r="AS320" s="735"/>
      <c r="AT320" s="735"/>
      <c r="AU320" s="735"/>
      <c r="AV320" s="735"/>
      <c r="AW320" s="735"/>
      <c r="AX320" s="735"/>
      <c r="AY320" s="735"/>
      <c r="AZ320" s="735"/>
      <c r="BA320" s="735"/>
      <c r="BB320" s="735"/>
      <c r="BC320" s="735"/>
      <c r="BD320" s="735"/>
      <c r="BE320" s="735"/>
      <c r="BF320" s="735"/>
      <c r="BG320" s="735"/>
      <c r="BH320" s="735"/>
      <c r="BI320" s="735"/>
      <c r="BJ320" s="735"/>
      <c r="BK320" s="735"/>
      <c r="BL320" s="735"/>
      <c r="BM320" s="735"/>
      <c r="BN320" s="735"/>
      <c r="BO320" s="735"/>
      <c r="BP320" s="735"/>
      <c r="BQ320" s="735"/>
      <c r="BR320" s="735"/>
      <c r="BS320" s="735"/>
      <c r="BT320" s="735"/>
      <c r="BU320" s="735"/>
      <c r="BV320" s="735"/>
      <c r="BW320" s="735"/>
      <c r="BX320" s="735"/>
      <c r="BY320" s="735"/>
      <c r="BZ320" s="735"/>
      <c r="CA320" s="735"/>
      <c r="CB320" s="735"/>
      <c r="CC320" s="735">
        <f t="shared" ref="CC320:CC326" si="28">D320</f>
        <v>7671717189</v>
      </c>
      <c r="CD320" s="735"/>
      <c r="CE320" s="735"/>
      <c r="CF320" s="735"/>
      <c r="CG320" s="735"/>
      <c r="CH320" s="735"/>
      <c r="CI320" s="735"/>
      <c r="CJ320" s="735"/>
      <c r="CK320" s="735"/>
      <c r="CL320" s="735"/>
      <c r="CM320" s="735"/>
      <c r="CN320" s="735"/>
      <c r="CO320" s="735"/>
      <c r="CP320" s="735"/>
      <c r="CQ320" s="735"/>
      <c r="CR320" s="735"/>
      <c r="CS320" s="735"/>
      <c r="CT320" s="736"/>
      <c r="CU320" s="737"/>
      <c r="CV320" s="738"/>
      <c r="CW320" s="738"/>
      <c r="CX320" s="738"/>
      <c r="CY320" s="738"/>
      <c r="CZ320" s="738"/>
      <c r="DA320" s="738"/>
      <c r="DB320" s="738"/>
      <c r="DC320" s="738"/>
      <c r="DD320" s="729">
        <f t="shared" si="27"/>
        <v>7671717189</v>
      </c>
      <c r="DE320" s="730">
        <f t="shared" si="26"/>
        <v>0</v>
      </c>
      <c r="DF320" s="731"/>
      <c r="DR320" s="504"/>
    </row>
    <row r="321" spans="1:122" ht="18" customHeight="1" x14ac:dyDescent="0.55000000000000004">
      <c r="A321" s="399" t="str">
        <f t="shared" si="25"/>
        <v>73</v>
      </c>
      <c r="B321" s="399">
        <v>730002</v>
      </c>
      <c r="C321" s="722" t="s">
        <v>1073</v>
      </c>
      <c r="D321" s="723">
        <v>7203346988</v>
      </c>
      <c r="E321" s="723">
        <v>0</v>
      </c>
      <c r="F321" s="734"/>
      <c r="G321" s="734"/>
      <c r="H321" s="734"/>
      <c r="I321" s="734"/>
      <c r="J321" s="734"/>
      <c r="K321" s="735"/>
      <c r="L321" s="735"/>
      <c r="M321" s="735"/>
      <c r="N321" s="735"/>
      <c r="O321" s="735"/>
      <c r="P321" s="735"/>
      <c r="Q321" s="735"/>
      <c r="R321" s="735"/>
      <c r="S321" s="735"/>
      <c r="T321" s="735"/>
      <c r="U321" s="735"/>
      <c r="V321" s="735"/>
      <c r="W321" s="735"/>
      <c r="X321" s="735"/>
      <c r="Y321" s="735"/>
      <c r="Z321" s="735"/>
      <c r="AA321" s="735"/>
      <c r="AB321" s="735"/>
      <c r="AC321" s="735"/>
      <c r="AD321" s="735"/>
      <c r="AE321" s="735"/>
      <c r="AF321" s="735"/>
      <c r="AG321" s="735"/>
      <c r="AH321" s="735"/>
      <c r="AI321" s="735"/>
      <c r="AJ321" s="735"/>
      <c r="AK321" s="735"/>
      <c r="AL321" s="735"/>
      <c r="AM321" s="735"/>
      <c r="AN321" s="735"/>
      <c r="AO321" s="735"/>
      <c r="AP321" s="735"/>
      <c r="AQ321" s="735"/>
      <c r="AR321" s="735"/>
      <c r="AS321" s="735"/>
      <c r="AT321" s="735"/>
      <c r="AU321" s="735"/>
      <c r="AV321" s="735"/>
      <c r="AW321" s="735"/>
      <c r="AX321" s="735"/>
      <c r="AY321" s="735"/>
      <c r="AZ321" s="735"/>
      <c r="BA321" s="735"/>
      <c r="BB321" s="735"/>
      <c r="BC321" s="735"/>
      <c r="BD321" s="735"/>
      <c r="BE321" s="735"/>
      <c r="BF321" s="735"/>
      <c r="BG321" s="735"/>
      <c r="BH321" s="735"/>
      <c r="BI321" s="735"/>
      <c r="BJ321" s="735"/>
      <c r="BK321" s="735"/>
      <c r="BL321" s="735"/>
      <c r="BM321" s="735"/>
      <c r="BN321" s="735"/>
      <c r="BO321" s="735"/>
      <c r="BP321" s="735"/>
      <c r="BQ321" s="735"/>
      <c r="BR321" s="735"/>
      <c r="BS321" s="735"/>
      <c r="BT321" s="735"/>
      <c r="BU321" s="735"/>
      <c r="BV321" s="735"/>
      <c r="BW321" s="735"/>
      <c r="BX321" s="735"/>
      <c r="BY321" s="735"/>
      <c r="BZ321" s="735"/>
      <c r="CA321" s="735"/>
      <c r="CB321" s="735"/>
      <c r="CC321" s="735">
        <f t="shared" si="28"/>
        <v>7203346988</v>
      </c>
      <c r="CD321" s="735"/>
      <c r="CE321" s="735"/>
      <c r="CF321" s="735"/>
      <c r="CG321" s="735"/>
      <c r="CH321" s="735"/>
      <c r="CI321" s="735"/>
      <c r="CJ321" s="735"/>
      <c r="CK321" s="735"/>
      <c r="CL321" s="735"/>
      <c r="CM321" s="735"/>
      <c r="CN321" s="735"/>
      <c r="CO321" s="735"/>
      <c r="CP321" s="735"/>
      <c r="CQ321" s="735"/>
      <c r="CR321" s="735"/>
      <c r="CS321" s="735"/>
      <c r="CT321" s="736"/>
      <c r="CU321" s="737"/>
      <c r="CV321" s="738"/>
      <c r="CW321" s="738"/>
      <c r="CX321" s="738"/>
      <c r="CY321" s="738"/>
      <c r="CZ321" s="738"/>
      <c r="DA321" s="738"/>
      <c r="DB321" s="738"/>
      <c r="DC321" s="738"/>
      <c r="DD321" s="729">
        <f t="shared" si="27"/>
        <v>7203346988</v>
      </c>
      <c r="DE321" s="730">
        <f t="shared" si="26"/>
        <v>0</v>
      </c>
      <c r="DF321" s="731"/>
      <c r="DR321" s="504"/>
    </row>
    <row r="322" spans="1:122" ht="18" customHeight="1" x14ac:dyDescent="0.55000000000000004">
      <c r="A322" s="399" t="str">
        <f t="shared" si="25"/>
        <v>73</v>
      </c>
      <c r="B322" s="399">
        <v>730003</v>
      </c>
      <c r="C322" s="722" t="s">
        <v>1074</v>
      </c>
      <c r="D322" s="723">
        <v>5776990198</v>
      </c>
      <c r="E322" s="723">
        <v>0</v>
      </c>
      <c r="F322" s="734"/>
      <c r="G322" s="734"/>
      <c r="H322" s="734"/>
      <c r="I322" s="734"/>
      <c r="J322" s="734"/>
      <c r="K322" s="735"/>
      <c r="L322" s="735"/>
      <c r="M322" s="735"/>
      <c r="N322" s="735"/>
      <c r="O322" s="735"/>
      <c r="P322" s="735"/>
      <c r="Q322" s="735"/>
      <c r="R322" s="735"/>
      <c r="S322" s="735"/>
      <c r="T322" s="735"/>
      <c r="U322" s="735"/>
      <c r="V322" s="735"/>
      <c r="W322" s="735"/>
      <c r="X322" s="735"/>
      <c r="Y322" s="735"/>
      <c r="Z322" s="735"/>
      <c r="AA322" s="735"/>
      <c r="AB322" s="735"/>
      <c r="AC322" s="735"/>
      <c r="AD322" s="735"/>
      <c r="AE322" s="735"/>
      <c r="AF322" s="735"/>
      <c r="AG322" s="735"/>
      <c r="AH322" s="735"/>
      <c r="AI322" s="735"/>
      <c r="AJ322" s="735"/>
      <c r="AK322" s="735"/>
      <c r="AL322" s="735"/>
      <c r="AM322" s="735"/>
      <c r="AN322" s="735"/>
      <c r="AO322" s="735"/>
      <c r="AP322" s="735"/>
      <c r="AQ322" s="735"/>
      <c r="AR322" s="735"/>
      <c r="AS322" s="735"/>
      <c r="AT322" s="735"/>
      <c r="AU322" s="735"/>
      <c r="AV322" s="735"/>
      <c r="AW322" s="735"/>
      <c r="AX322" s="735"/>
      <c r="AY322" s="735"/>
      <c r="AZ322" s="735"/>
      <c r="BA322" s="735"/>
      <c r="BB322" s="735"/>
      <c r="BC322" s="735"/>
      <c r="BD322" s="735"/>
      <c r="BE322" s="735"/>
      <c r="BF322" s="735"/>
      <c r="BG322" s="735"/>
      <c r="BH322" s="735"/>
      <c r="BI322" s="735"/>
      <c r="BJ322" s="735"/>
      <c r="BK322" s="735"/>
      <c r="BL322" s="735"/>
      <c r="BM322" s="735"/>
      <c r="BN322" s="735"/>
      <c r="BO322" s="735"/>
      <c r="BP322" s="735"/>
      <c r="BQ322" s="735"/>
      <c r="BR322" s="735"/>
      <c r="BS322" s="735"/>
      <c r="BT322" s="735"/>
      <c r="BU322" s="735"/>
      <c r="BV322" s="735"/>
      <c r="BW322" s="735"/>
      <c r="BX322" s="735"/>
      <c r="BY322" s="735"/>
      <c r="BZ322" s="735"/>
      <c r="CA322" s="735"/>
      <c r="CB322" s="735"/>
      <c r="CC322" s="735">
        <f t="shared" si="28"/>
        <v>5776990198</v>
      </c>
      <c r="CD322" s="735"/>
      <c r="CE322" s="735"/>
      <c r="CF322" s="735"/>
      <c r="CG322" s="735"/>
      <c r="CH322" s="735"/>
      <c r="CI322" s="735"/>
      <c r="CJ322" s="735"/>
      <c r="CK322" s="735"/>
      <c r="CL322" s="735"/>
      <c r="CM322" s="735"/>
      <c r="CN322" s="735"/>
      <c r="CO322" s="735"/>
      <c r="CP322" s="735"/>
      <c r="CQ322" s="735"/>
      <c r="CR322" s="735"/>
      <c r="CS322" s="735"/>
      <c r="CT322" s="736"/>
      <c r="CU322" s="737"/>
      <c r="CV322" s="738"/>
      <c r="CW322" s="738"/>
      <c r="CX322" s="738"/>
      <c r="CY322" s="738"/>
      <c r="CZ322" s="738"/>
      <c r="DA322" s="738"/>
      <c r="DB322" s="738"/>
      <c r="DC322" s="738"/>
      <c r="DD322" s="729">
        <f t="shared" si="27"/>
        <v>5776990198</v>
      </c>
      <c r="DE322" s="730">
        <f t="shared" si="26"/>
        <v>0</v>
      </c>
      <c r="DF322" s="731"/>
      <c r="DR322" s="504"/>
    </row>
    <row r="323" spans="1:122" ht="18" customHeight="1" x14ac:dyDescent="0.55000000000000004">
      <c r="A323" s="399" t="str">
        <f t="shared" si="25"/>
        <v>73</v>
      </c>
      <c r="B323" s="399">
        <v>730004</v>
      </c>
      <c r="C323" s="722" t="s">
        <v>1209</v>
      </c>
      <c r="D323" s="723">
        <v>62868671</v>
      </c>
      <c r="E323" s="723">
        <v>0</v>
      </c>
      <c r="F323" s="734"/>
      <c r="G323" s="734"/>
      <c r="H323" s="734"/>
      <c r="I323" s="734"/>
      <c r="J323" s="734"/>
      <c r="K323" s="735"/>
      <c r="L323" s="735"/>
      <c r="M323" s="735"/>
      <c r="N323" s="735"/>
      <c r="O323" s="735"/>
      <c r="P323" s="735"/>
      <c r="Q323" s="735"/>
      <c r="R323" s="735"/>
      <c r="S323" s="735"/>
      <c r="T323" s="735"/>
      <c r="U323" s="735"/>
      <c r="V323" s="735"/>
      <c r="W323" s="735"/>
      <c r="X323" s="735"/>
      <c r="Y323" s="735"/>
      <c r="Z323" s="735"/>
      <c r="AA323" s="735"/>
      <c r="AB323" s="735"/>
      <c r="AC323" s="735"/>
      <c r="AD323" s="735"/>
      <c r="AE323" s="735"/>
      <c r="AF323" s="735"/>
      <c r="AG323" s="735"/>
      <c r="AH323" s="735"/>
      <c r="AI323" s="735"/>
      <c r="AJ323" s="735"/>
      <c r="AK323" s="735"/>
      <c r="AL323" s="735"/>
      <c r="AM323" s="735"/>
      <c r="AN323" s="735"/>
      <c r="AO323" s="735"/>
      <c r="AP323" s="735"/>
      <c r="AQ323" s="735"/>
      <c r="AR323" s="735"/>
      <c r="AS323" s="735"/>
      <c r="AT323" s="735"/>
      <c r="AU323" s="735"/>
      <c r="AV323" s="735"/>
      <c r="AW323" s="735"/>
      <c r="AX323" s="735"/>
      <c r="AY323" s="735"/>
      <c r="AZ323" s="735"/>
      <c r="BA323" s="735"/>
      <c r="BB323" s="735"/>
      <c r="BC323" s="735"/>
      <c r="BD323" s="735"/>
      <c r="BE323" s="735"/>
      <c r="BF323" s="735"/>
      <c r="BG323" s="735"/>
      <c r="BH323" s="735"/>
      <c r="BI323" s="735"/>
      <c r="BJ323" s="735"/>
      <c r="BK323" s="735"/>
      <c r="BL323" s="735"/>
      <c r="BM323" s="735"/>
      <c r="BN323" s="735"/>
      <c r="BO323" s="735"/>
      <c r="BP323" s="735"/>
      <c r="BQ323" s="735"/>
      <c r="BR323" s="735"/>
      <c r="BS323" s="735"/>
      <c r="BT323" s="735"/>
      <c r="BU323" s="735"/>
      <c r="BV323" s="735"/>
      <c r="BW323" s="735"/>
      <c r="BX323" s="735"/>
      <c r="BY323" s="735"/>
      <c r="BZ323" s="735"/>
      <c r="CA323" s="735"/>
      <c r="CB323" s="735"/>
      <c r="CC323" s="735">
        <f t="shared" si="28"/>
        <v>62868671</v>
      </c>
      <c r="CD323" s="735"/>
      <c r="CE323" s="735"/>
      <c r="CF323" s="735"/>
      <c r="CG323" s="735"/>
      <c r="CH323" s="735"/>
      <c r="CI323" s="735"/>
      <c r="CJ323" s="735"/>
      <c r="CK323" s="735"/>
      <c r="CL323" s="735"/>
      <c r="CM323" s="735"/>
      <c r="CN323" s="735"/>
      <c r="CO323" s="735"/>
      <c r="CP323" s="735"/>
      <c r="CQ323" s="735"/>
      <c r="CR323" s="735"/>
      <c r="CS323" s="735"/>
      <c r="CT323" s="736"/>
      <c r="CU323" s="737"/>
      <c r="CV323" s="738"/>
      <c r="CW323" s="738"/>
      <c r="CX323" s="738"/>
      <c r="CY323" s="738"/>
      <c r="CZ323" s="738"/>
      <c r="DA323" s="738"/>
      <c r="DB323" s="738"/>
      <c r="DC323" s="738"/>
      <c r="DD323" s="729">
        <f t="shared" si="27"/>
        <v>62868671</v>
      </c>
      <c r="DE323" s="730">
        <f t="shared" si="26"/>
        <v>0</v>
      </c>
      <c r="DF323" s="731"/>
      <c r="DR323" s="504"/>
    </row>
    <row r="324" spans="1:122" ht="18" customHeight="1" x14ac:dyDescent="0.55000000000000004">
      <c r="A324" s="399" t="str">
        <f t="shared" si="25"/>
        <v>73</v>
      </c>
      <c r="B324" s="399">
        <v>730005</v>
      </c>
      <c r="C324" s="722" t="s">
        <v>1076</v>
      </c>
      <c r="D324" s="723">
        <v>21612825036</v>
      </c>
      <c r="E324" s="723">
        <v>0</v>
      </c>
      <c r="F324" s="734"/>
      <c r="G324" s="734"/>
      <c r="H324" s="734"/>
      <c r="I324" s="734"/>
      <c r="J324" s="734"/>
      <c r="K324" s="735"/>
      <c r="L324" s="735"/>
      <c r="M324" s="735"/>
      <c r="N324" s="735"/>
      <c r="O324" s="735"/>
      <c r="P324" s="735"/>
      <c r="Q324" s="735"/>
      <c r="R324" s="735"/>
      <c r="S324" s="735"/>
      <c r="T324" s="735"/>
      <c r="U324" s="735"/>
      <c r="V324" s="735"/>
      <c r="W324" s="735"/>
      <c r="X324" s="735"/>
      <c r="Y324" s="735"/>
      <c r="Z324" s="735"/>
      <c r="AA324" s="735"/>
      <c r="AB324" s="735"/>
      <c r="AC324" s="735"/>
      <c r="AD324" s="735"/>
      <c r="AE324" s="735"/>
      <c r="AF324" s="735"/>
      <c r="AG324" s="735"/>
      <c r="AH324" s="735"/>
      <c r="AI324" s="735"/>
      <c r="AJ324" s="735"/>
      <c r="AK324" s="735"/>
      <c r="AL324" s="735"/>
      <c r="AM324" s="735"/>
      <c r="AN324" s="735"/>
      <c r="AO324" s="735"/>
      <c r="AP324" s="735"/>
      <c r="AQ324" s="735"/>
      <c r="AR324" s="735"/>
      <c r="AS324" s="735"/>
      <c r="AT324" s="735"/>
      <c r="AU324" s="735"/>
      <c r="AV324" s="735"/>
      <c r="AW324" s="735"/>
      <c r="AX324" s="735"/>
      <c r="AY324" s="735"/>
      <c r="AZ324" s="735"/>
      <c r="BA324" s="735"/>
      <c r="BB324" s="735"/>
      <c r="BC324" s="735"/>
      <c r="BD324" s="735"/>
      <c r="BE324" s="735"/>
      <c r="BF324" s="735"/>
      <c r="BG324" s="735"/>
      <c r="BH324" s="735"/>
      <c r="BI324" s="735"/>
      <c r="BJ324" s="735"/>
      <c r="BK324" s="735"/>
      <c r="BL324" s="735"/>
      <c r="BM324" s="735"/>
      <c r="BN324" s="735"/>
      <c r="BO324" s="735"/>
      <c r="BP324" s="735"/>
      <c r="BQ324" s="735"/>
      <c r="BR324" s="735"/>
      <c r="BS324" s="735"/>
      <c r="BT324" s="735"/>
      <c r="BU324" s="735"/>
      <c r="BV324" s="735"/>
      <c r="BW324" s="735"/>
      <c r="BX324" s="735"/>
      <c r="BY324" s="735"/>
      <c r="BZ324" s="735"/>
      <c r="CA324" s="735"/>
      <c r="CB324" s="735"/>
      <c r="CC324" s="735">
        <f t="shared" si="28"/>
        <v>21612825036</v>
      </c>
      <c r="CD324" s="735"/>
      <c r="CE324" s="735"/>
      <c r="CF324" s="735"/>
      <c r="CG324" s="735"/>
      <c r="CH324" s="735"/>
      <c r="CI324" s="735"/>
      <c r="CJ324" s="735"/>
      <c r="CK324" s="735"/>
      <c r="CL324" s="735"/>
      <c r="CM324" s="735"/>
      <c r="CN324" s="735"/>
      <c r="CO324" s="735"/>
      <c r="CP324" s="735"/>
      <c r="CQ324" s="735"/>
      <c r="CR324" s="735"/>
      <c r="CS324" s="735"/>
      <c r="CT324" s="736"/>
      <c r="CU324" s="737"/>
      <c r="CV324" s="738"/>
      <c r="CW324" s="738"/>
      <c r="CX324" s="738"/>
      <c r="CY324" s="738"/>
      <c r="CZ324" s="738"/>
      <c r="DA324" s="738"/>
      <c r="DB324" s="738"/>
      <c r="DC324" s="738"/>
      <c r="DD324" s="729">
        <f t="shared" si="27"/>
        <v>21612825036</v>
      </c>
      <c r="DE324" s="730">
        <f t="shared" si="26"/>
        <v>0</v>
      </c>
      <c r="DF324" s="731"/>
      <c r="DR324" s="504"/>
    </row>
    <row r="325" spans="1:122" ht="18" customHeight="1" x14ac:dyDescent="0.55000000000000004">
      <c r="A325" s="399" t="str">
        <f t="shared" si="25"/>
        <v>73</v>
      </c>
      <c r="B325" s="399">
        <v>730006</v>
      </c>
      <c r="C325" s="722" t="s">
        <v>1077</v>
      </c>
      <c r="D325" s="723">
        <v>3696912027</v>
      </c>
      <c r="E325" s="723">
        <v>0</v>
      </c>
      <c r="F325" s="734"/>
      <c r="G325" s="734"/>
      <c r="H325" s="734"/>
      <c r="I325" s="734"/>
      <c r="J325" s="734"/>
      <c r="K325" s="735"/>
      <c r="L325" s="735"/>
      <c r="M325" s="735"/>
      <c r="N325" s="735"/>
      <c r="O325" s="735"/>
      <c r="P325" s="735"/>
      <c r="Q325" s="735"/>
      <c r="R325" s="735"/>
      <c r="S325" s="735"/>
      <c r="T325" s="735"/>
      <c r="U325" s="735"/>
      <c r="V325" s="735"/>
      <c r="W325" s="735"/>
      <c r="X325" s="735"/>
      <c r="Y325" s="735"/>
      <c r="Z325" s="735"/>
      <c r="AA325" s="735"/>
      <c r="AB325" s="735"/>
      <c r="AC325" s="735"/>
      <c r="AD325" s="735"/>
      <c r="AE325" s="735"/>
      <c r="AF325" s="735"/>
      <c r="AG325" s="735"/>
      <c r="AH325" s="735"/>
      <c r="AI325" s="735"/>
      <c r="AJ325" s="735"/>
      <c r="AK325" s="735"/>
      <c r="AL325" s="735"/>
      <c r="AM325" s="735"/>
      <c r="AN325" s="735"/>
      <c r="AO325" s="735"/>
      <c r="AP325" s="735"/>
      <c r="AQ325" s="735"/>
      <c r="AR325" s="735"/>
      <c r="AS325" s="735"/>
      <c r="AT325" s="735"/>
      <c r="AU325" s="735"/>
      <c r="AV325" s="735"/>
      <c r="AW325" s="735"/>
      <c r="AX325" s="735"/>
      <c r="AY325" s="735"/>
      <c r="AZ325" s="735"/>
      <c r="BA325" s="735"/>
      <c r="BB325" s="735"/>
      <c r="BC325" s="735"/>
      <c r="BD325" s="735"/>
      <c r="BE325" s="735"/>
      <c r="BF325" s="735"/>
      <c r="BG325" s="735"/>
      <c r="BH325" s="735"/>
      <c r="BI325" s="735"/>
      <c r="BJ325" s="735"/>
      <c r="BK325" s="735"/>
      <c r="BL325" s="735"/>
      <c r="BM325" s="735"/>
      <c r="BN325" s="735"/>
      <c r="BO325" s="735"/>
      <c r="BP325" s="735"/>
      <c r="BQ325" s="735"/>
      <c r="BR325" s="735"/>
      <c r="BS325" s="735"/>
      <c r="BT325" s="735"/>
      <c r="BU325" s="735"/>
      <c r="BV325" s="735"/>
      <c r="BW325" s="735"/>
      <c r="BX325" s="735"/>
      <c r="BY325" s="735"/>
      <c r="BZ325" s="735"/>
      <c r="CA325" s="735"/>
      <c r="CB325" s="735"/>
      <c r="CC325" s="735">
        <f t="shared" si="28"/>
        <v>3696912027</v>
      </c>
      <c r="CD325" s="735"/>
      <c r="CE325" s="735"/>
      <c r="CF325" s="735"/>
      <c r="CG325" s="735"/>
      <c r="CH325" s="735"/>
      <c r="CI325" s="735"/>
      <c r="CJ325" s="735"/>
      <c r="CK325" s="735"/>
      <c r="CL325" s="735"/>
      <c r="CM325" s="735"/>
      <c r="CN325" s="735"/>
      <c r="CO325" s="735"/>
      <c r="CP325" s="735"/>
      <c r="CQ325" s="735"/>
      <c r="CR325" s="735"/>
      <c r="CS325" s="735"/>
      <c r="CT325" s="736"/>
      <c r="CU325" s="737"/>
      <c r="CV325" s="738"/>
      <c r="CW325" s="738"/>
      <c r="CX325" s="738"/>
      <c r="CY325" s="738"/>
      <c r="CZ325" s="738"/>
      <c r="DA325" s="738"/>
      <c r="DB325" s="738"/>
      <c r="DC325" s="738"/>
      <c r="DD325" s="729">
        <f t="shared" si="27"/>
        <v>3696912027</v>
      </c>
      <c r="DE325" s="730">
        <f t="shared" si="26"/>
        <v>0</v>
      </c>
      <c r="DF325" s="731"/>
      <c r="DR325" s="504"/>
    </row>
    <row r="326" spans="1:122" ht="18" customHeight="1" x14ac:dyDescent="0.55000000000000004">
      <c r="A326" s="399" t="str">
        <f>LEFT(B326,2)</f>
        <v>73</v>
      </c>
      <c r="B326" s="399">
        <v>730007</v>
      </c>
      <c r="C326" s="722" t="s">
        <v>1078</v>
      </c>
      <c r="D326" s="723">
        <v>49948662</v>
      </c>
      <c r="E326" s="723">
        <v>0</v>
      </c>
      <c r="F326" s="734"/>
      <c r="G326" s="734"/>
      <c r="H326" s="734"/>
      <c r="I326" s="734"/>
      <c r="J326" s="734"/>
      <c r="K326" s="735"/>
      <c r="L326" s="735"/>
      <c r="M326" s="735"/>
      <c r="N326" s="735"/>
      <c r="O326" s="735"/>
      <c r="P326" s="735"/>
      <c r="Q326" s="735"/>
      <c r="R326" s="735"/>
      <c r="S326" s="735"/>
      <c r="T326" s="735"/>
      <c r="U326" s="735"/>
      <c r="V326" s="735"/>
      <c r="W326" s="735"/>
      <c r="X326" s="735"/>
      <c r="Y326" s="735"/>
      <c r="Z326" s="735"/>
      <c r="AA326" s="735"/>
      <c r="AB326" s="735"/>
      <c r="AC326" s="735"/>
      <c r="AD326" s="735"/>
      <c r="AE326" s="735"/>
      <c r="AF326" s="735"/>
      <c r="AG326" s="735"/>
      <c r="AH326" s="735"/>
      <c r="AI326" s="735"/>
      <c r="AJ326" s="735"/>
      <c r="AK326" s="735"/>
      <c r="AL326" s="735"/>
      <c r="AM326" s="735"/>
      <c r="AN326" s="735"/>
      <c r="AO326" s="735"/>
      <c r="AP326" s="735"/>
      <c r="AQ326" s="735"/>
      <c r="AR326" s="735"/>
      <c r="AS326" s="735"/>
      <c r="AT326" s="735"/>
      <c r="AU326" s="735"/>
      <c r="AV326" s="735"/>
      <c r="AW326" s="735"/>
      <c r="AX326" s="735"/>
      <c r="AY326" s="735"/>
      <c r="AZ326" s="735"/>
      <c r="BA326" s="735"/>
      <c r="BB326" s="735"/>
      <c r="BC326" s="735"/>
      <c r="BD326" s="735"/>
      <c r="BE326" s="735"/>
      <c r="BF326" s="735"/>
      <c r="BG326" s="735"/>
      <c r="BH326" s="735"/>
      <c r="BI326" s="735"/>
      <c r="BJ326" s="735"/>
      <c r="BK326" s="735"/>
      <c r="BL326" s="735"/>
      <c r="BM326" s="735"/>
      <c r="BN326" s="735"/>
      <c r="BO326" s="735"/>
      <c r="BP326" s="735"/>
      <c r="BQ326" s="735"/>
      <c r="BR326" s="735"/>
      <c r="BS326" s="735"/>
      <c r="BT326" s="735"/>
      <c r="BU326" s="735"/>
      <c r="BV326" s="735"/>
      <c r="BW326" s="735"/>
      <c r="BX326" s="735"/>
      <c r="BY326" s="735"/>
      <c r="BZ326" s="735"/>
      <c r="CA326" s="735"/>
      <c r="CB326" s="735"/>
      <c r="CC326" s="735">
        <f t="shared" si="28"/>
        <v>49948662</v>
      </c>
      <c r="CD326" s="735"/>
      <c r="CE326" s="735"/>
      <c r="CF326" s="735"/>
      <c r="CG326" s="735"/>
      <c r="CH326" s="735"/>
      <c r="CI326" s="735"/>
      <c r="CJ326" s="735"/>
      <c r="CK326" s="735"/>
      <c r="CL326" s="735"/>
      <c r="CM326" s="735"/>
      <c r="CN326" s="735"/>
      <c r="CO326" s="735"/>
      <c r="CP326" s="735"/>
      <c r="CQ326" s="735"/>
      <c r="CR326" s="735"/>
      <c r="CS326" s="735"/>
      <c r="CT326" s="736"/>
      <c r="CU326" s="737"/>
      <c r="CV326" s="738"/>
      <c r="CW326" s="738"/>
      <c r="CX326" s="738"/>
      <c r="CY326" s="738"/>
      <c r="CZ326" s="738"/>
      <c r="DA326" s="738"/>
      <c r="DB326" s="738"/>
      <c r="DC326" s="738"/>
      <c r="DD326" s="729">
        <f t="shared" si="27"/>
        <v>49948662</v>
      </c>
      <c r="DE326" s="730">
        <f t="shared" si="26"/>
        <v>0</v>
      </c>
      <c r="DF326" s="731"/>
      <c r="DR326" s="504"/>
    </row>
    <row r="327" spans="1:122" ht="18" customHeight="1" x14ac:dyDescent="0.55000000000000004">
      <c r="A327" s="399" t="str">
        <f t="shared" si="25"/>
        <v>74</v>
      </c>
      <c r="B327" s="399">
        <v>740001</v>
      </c>
      <c r="C327" s="722" t="s">
        <v>1079</v>
      </c>
      <c r="D327" s="723">
        <v>292751228306.08997</v>
      </c>
      <c r="E327" s="723">
        <v>0</v>
      </c>
      <c r="F327" s="734"/>
      <c r="G327" s="734"/>
      <c r="H327" s="734"/>
      <c r="I327" s="734"/>
      <c r="J327" s="734"/>
      <c r="K327" s="735"/>
      <c r="L327" s="735"/>
      <c r="M327" s="735"/>
      <c r="N327" s="735"/>
      <c r="O327" s="735"/>
      <c r="P327" s="735"/>
      <c r="Q327" s="735"/>
      <c r="R327" s="735"/>
      <c r="S327" s="735"/>
      <c r="T327" s="735"/>
      <c r="U327" s="735"/>
      <c r="V327" s="735"/>
      <c r="W327" s="735"/>
      <c r="X327" s="735"/>
      <c r="Y327" s="735"/>
      <c r="Z327" s="735"/>
      <c r="AA327" s="735"/>
      <c r="AB327" s="735"/>
      <c r="AC327" s="735"/>
      <c r="AD327" s="735"/>
      <c r="AE327" s="735"/>
      <c r="AF327" s="735"/>
      <c r="AG327" s="735"/>
      <c r="AH327" s="735"/>
      <c r="AI327" s="735"/>
      <c r="AJ327" s="735"/>
      <c r="AK327" s="735"/>
      <c r="AL327" s="735"/>
      <c r="AM327" s="735"/>
      <c r="AN327" s="735"/>
      <c r="AO327" s="735"/>
      <c r="AP327" s="735"/>
      <c r="AQ327" s="735"/>
      <c r="AR327" s="735"/>
      <c r="AS327" s="735"/>
      <c r="AT327" s="735"/>
      <c r="AU327" s="735"/>
      <c r="AV327" s="735"/>
      <c r="AW327" s="735"/>
      <c r="AX327" s="735"/>
      <c r="AY327" s="735"/>
      <c r="AZ327" s="735"/>
      <c r="BA327" s="735"/>
      <c r="BB327" s="735"/>
      <c r="BC327" s="735"/>
      <c r="BD327" s="735"/>
      <c r="BE327" s="735"/>
      <c r="BF327" s="735"/>
      <c r="BG327" s="735"/>
      <c r="BH327" s="735"/>
      <c r="BI327" s="735"/>
      <c r="BJ327" s="771">
        <v>0</v>
      </c>
      <c r="BK327" s="771">
        <v>0</v>
      </c>
      <c r="BL327" s="771">
        <v>0</v>
      </c>
      <c r="BM327" s="735"/>
      <c r="BN327" s="735"/>
      <c r="BO327" s="735"/>
      <c r="BP327" s="735"/>
      <c r="BQ327" s="735"/>
      <c r="BR327" s="735"/>
      <c r="BS327" s="735"/>
      <c r="BT327" s="735"/>
      <c r="BU327" s="735"/>
      <c r="BV327" s="735"/>
      <c r="BW327" s="735"/>
      <c r="BX327" s="735"/>
      <c r="BY327" s="735"/>
      <c r="BZ327" s="735"/>
      <c r="CA327" s="735"/>
      <c r="CB327" s="735"/>
      <c r="CC327" s="735"/>
      <c r="CD327" s="735"/>
      <c r="CE327" s="735"/>
      <c r="CF327" s="735"/>
      <c r="CG327" s="735"/>
      <c r="CH327" s="735"/>
      <c r="CI327" s="735"/>
      <c r="CJ327" s="735"/>
      <c r="CK327" s="735"/>
      <c r="CL327" s="735"/>
      <c r="CM327" s="735"/>
      <c r="CN327" s="735"/>
      <c r="CO327" s="735"/>
      <c r="CP327" s="735"/>
      <c r="CQ327" s="735"/>
      <c r="CR327" s="735"/>
      <c r="CS327" s="735">
        <f>D327+BL327</f>
        <v>292751228306.08997</v>
      </c>
      <c r="CT327" s="736"/>
      <c r="CU327" s="737"/>
      <c r="CV327" s="738"/>
      <c r="CW327" s="738"/>
      <c r="CX327" s="738"/>
      <c r="CY327" s="738"/>
      <c r="CZ327" s="738"/>
      <c r="DA327" s="738"/>
      <c r="DB327" s="738"/>
      <c r="DC327" s="738"/>
      <c r="DD327" s="729">
        <f t="shared" si="27"/>
        <v>292751228306.08997</v>
      </c>
      <c r="DE327" s="730">
        <f t="shared" si="26"/>
        <v>0</v>
      </c>
      <c r="DF327" s="731"/>
      <c r="DR327" s="504"/>
    </row>
    <row r="328" spans="1:122" ht="18" customHeight="1" x14ac:dyDescent="0.55000000000000004">
      <c r="A328" s="399" t="str">
        <f t="shared" si="25"/>
        <v>74</v>
      </c>
      <c r="B328" s="399">
        <v>740002</v>
      </c>
      <c r="C328" s="722" t="s">
        <v>676</v>
      </c>
      <c r="D328" s="723">
        <v>16498993996</v>
      </c>
      <c r="E328" s="723">
        <v>0</v>
      </c>
      <c r="F328" s="734"/>
      <c r="G328" s="734"/>
      <c r="H328" s="734"/>
      <c r="I328" s="734"/>
      <c r="J328" s="734"/>
      <c r="K328" s="735"/>
      <c r="L328" s="735"/>
      <c r="M328" s="735"/>
      <c r="N328" s="735"/>
      <c r="O328" s="735"/>
      <c r="P328" s="735"/>
      <c r="Q328" s="735"/>
      <c r="R328" s="735"/>
      <c r="S328" s="735"/>
      <c r="T328" s="735"/>
      <c r="U328" s="735"/>
      <c r="V328" s="735"/>
      <c r="W328" s="735"/>
      <c r="X328" s="735"/>
      <c r="Y328" s="735"/>
      <c r="Z328" s="735"/>
      <c r="AA328" s="735"/>
      <c r="AB328" s="735"/>
      <c r="AC328" s="735"/>
      <c r="AD328" s="735"/>
      <c r="AE328" s="735"/>
      <c r="AF328" s="735"/>
      <c r="AG328" s="735"/>
      <c r="AH328" s="735"/>
      <c r="AI328" s="735"/>
      <c r="AJ328" s="735"/>
      <c r="AK328" s="735"/>
      <c r="AL328" s="735"/>
      <c r="AM328" s="735"/>
      <c r="AN328" s="735"/>
      <c r="AO328" s="735"/>
      <c r="AP328" s="735"/>
      <c r="AQ328" s="735"/>
      <c r="AR328" s="735"/>
      <c r="AS328" s="735"/>
      <c r="AT328" s="735"/>
      <c r="AU328" s="735"/>
      <c r="AV328" s="735"/>
      <c r="AW328" s="735"/>
      <c r="AX328" s="735"/>
      <c r="AY328" s="735"/>
      <c r="AZ328" s="735"/>
      <c r="BA328" s="735"/>
      <c r="BB328" s="735"/>
      <c r="BC328" s="735"/>
      <c r="BD328" s="735"/>
      <c r="BE328" s="735"/>
      <c r="BF328" s="735"/>
      <c r="BG328" s="735"/>
      <c r="BH328" s="735"/>
      <c r="BI328" s="735"/>
      <c r="BJ328" s="735"/>
      <c r="BK328" s="735"/>
      <c r="BL328" s="735"/>
      <c r="BM328" s="735"/>
      <c r="BN328" s="735"/>
      <c r="BO328" s="735"/>
      <c r="BP328" s="735"/>
      <c r="BQ328" s="735"/>
      <c r="BR328" s="735"/>
      <c r="BS328" s="735"/>
      <c r="BT328" s="735"/>
      <c r="BU328" s="735"/>
      <c r="BV328" s="735"/>
      <c r="BW328" s="735"/>
      <c r="BX328" s="735"/>
      <c r="BY328" s="735"/>
      <c r="BZ328" s="735"/>
      <c r="CA328" s="735"/>
      <c r="CB328" s="735"/>
      <c r="CC328" s="735"/>
      <c r="CD328" s="735"/>
      <c r="CE328" s="735"/>
      <c r="CF328" s="735"/>
      <c r="CG328" s="735"/>
      <c r="CH328" s="771">
        <f>D328-CS328</f>
        <v>5053993996</v>
      </c>
      <c r="CI328" s="735"/>
      <c r="CJ328" s="735"/>
      <c r="CK328" s="735"/>
      <c r="CL328" s="735"/>
      <c r="CM328" s="735"/>
      <c r="CN328" s="735"/>
      <c r="CO328" s="735"/>
      <c r="CP328" s="735"/>
      <c r="CQ328" s="735"/>
      <c r="CR328" s="735"/>
      <c r="CS328" s="758">
        <v>11445000000</v>
      </c>
      <c r="CT328" s="736"/>
      <c r="CU328" s="737"/>
      <c r="CV328" s="738"/>
      <c r="CW328" s="738"/>
      <c r="CX328" s="738"/>
      <c r="CY328" s="738"/>
      <c r="CZ328" s="738"/>
      <c r="DA328" s="738"/>
      <c r="DB328" s="738"/>
      <c r="DC328" s="738"/>
      <c r="DD328" s="729">
        <f t="shared" si="27"/>
        <v>16498993996</v>
      </c>
      <c r="DE328" s="730">
        <f t="shared" si="26"/>
        <v>0</v>
      </c>
      <c r="DF328" s="731"/>
      <c r="DR328" s="504"/>
    </row>
    <row r="329" spans="1:122" ht="18" customHeight="1" x14ac:dyDescent="0.55000000000000004">
      <c r="A329" s="399" t="str">
        <f t="shared" si="25"/>
        <v>74</v>
      </c>
      <c r="B329" s="399">
        <v>740003</v>
      </c>
      <c r="C329" s="722" t="s">
        <v>1210</v>
      </c>
      <c r="D329" s="740">
        <v>0</v>
      </c>
      <c r="E329" s="740">
        <v>0</v>
      </c>
      <c r="F329" s="734"/>
      <c r="G329" s="734"/>
      <c r="H329" s="734"/>
      <c r="I329" s="734"/>
      <c r="J329" s="734"/>
      <c r="K329" s="735"/>
      <c r="L329" s="735"/>
      <c r="M329" s="735"/>
      <c r="N329" s="735"/>
      <c r="O329" s="735"/>
      <c r="P329" s="735"/>
      <c r="Q329" s="735"/>
      <c r="R329" s="735"/>
      <c r="S329" s="735"/>
      <c r="T329" s="735"/>
      <c r="U329" s="735"/>
      <c r="V329" s="735"/>
      <c r="W329" s="735"/>
      <c r="X329" s="735"/>
      <c r="Y329" s="735"/>
      <c r="Z329" s="735"/>
      <c r="AA329" s="735"/>
      <c r="AB329" s="735"/>
      <c r="AC329" s="735"/>
      <c r="AD329" s="735"/>
      <c r="AE329" s="735"/>
      <c r="AF329" s="735"/>
      <c r="AG329" s="735"/>
      <c r="AH329" s="735"/>
      <c r="AI329" s="735"/>
      <c r="AJ329" s="735"/>
      <c r="AK329" s="735"/>
      <c r="AL329" s="735"/>
      <c r="AM329" s="735"/>
      <c r="AN329" s="735"/>
      <c r="AO329" s="735"/>
      <c r="AP329" s="735"/>
      <c r="AQ329" s="735"/>
      <c r="AR329" s="735"/>
      <c r="AS329" s="735"/>
      <c r="AT329" s="735"/>
      <c r="AU329" s="735"/>
      <c r="AV329" s="735"/>
      <c r="AW329" s="735"/>
      <c r="AX329" s="735"/>
      <c r="AY329" s="735"/>
      <c r="AZ329" s="735"/>
      <c r="BA329" s="735"/>
      <c r="BB329" s="735"/>
      <c r="BC329" s="735"/>
      <c r="BD329" s="735"/>
      <c r="BE329" s="735"/>
      <c r="BF329" s="735"/>
      <c r="BG329" s="735"/>
      <c r="BH329" s="735"/>
      <c r="BI329" s="735"/>
      <c r="BJ329" s="735"/>
      <c r="BK329" s="735"/>
      <c r="BL329" s="735"/>
      <c r="BM329" s="735"/>
      <c r="BN329" s="735"/>
      <c r="BO329" s="735"/>
      <c r="BP329" s="735"/>
      <c r="BQ329" s="735"/>
      <c r="BR329" s="735"/>
      <c r="BS329" s="735"/>
      <c r="BT329" s="735"/>
      <c r="BU329" s="735"/>
      <c r="BV329" s="735"/>
      <c r="BW329" s="735"/>
      <c r="BX329" s="735"/>
      <c r="BY329" s="735"/>
      <c r="BZ329" s="735"/>
      <c r="CA329" s="735"/>
      <c r="CB329" s="735"/>
      <c r="CC329" s="735"/>
      <c r="CD329" s="735"/>
      <c r="CE329" s="735"/>
      <c r="CF329" s="735"/>
      <c r="CG329" s="735"/>
      <c r="CH329" s="771">
        <f>D329</f>
        <v>0</v>
      </c>
      <c r="CI329" s="735"/>
      <c r="CJ329" s="735"/>
      <c r="CK329" s="735"/>
      <c r="CL329" s="735"/>
      <c r="CM329" s="735"/>
      <c r="CN329" s="735"/>
      <c r="CO329" s="735"/>
      <c r="CP329" s="735"/>
      <c r="CQ329" s="735"/>
      <c r="CR329" s="735"/>
      <c r="CS329" s="735"/>
      <c r="CT329" s="736"/>
      <c r="CU329" s="737"/>
      <c r="CV329" s="738"/>
      <c r="CW329" s="738"/>
      <c r="CX329" s="738"/>
      <c r="CY329" s="738"/>
      <c r="CZ329" s="738"/>
      <c r="DA329" s="738"/>
      <c r="DB329" s="738"/>
      <c r="DC329" s="738"/>
      <c r="DD329" s="729">
        <f t="shared" si="27"/>
        <v>0</v>
      </c>
      <c r="DE329" s="730">
        <f t="shared" si="26"/>
        <v>0</v>
      </c>
      <c r="DF329" s="731"/>
      <c r="DR329" s="504"/>
    </row>
    <row r="330" spans="1:122" ht="18" customHeight="1" x14ac:dyDescent="0.55000000000000004">
      <c r="A330" s="399" t="str">
        <f>LEFT(B330,2)</f>
        <v>74</v>
      </c>
      <c r="B330" s="399">
        <v>740004</v>
      </c>
      <c r="C330" s="722" t="s">
        <v>1081</v>
      </c>
      <c r="D330" s="723">
        <v>5331798639</v>
      </c>
      <c r="E330" s="723">
        <v>0</v>
      </c>
      <c r="F330" s="734"/>
      <c r="G330" s="734"/>
      <c r="H330" s="734"/>
      <c r="I330" s="734"/>
      <c r="J330" s="734"/>
      <c r="K330" s="735"/>
      <c r="L330" s="735"/>
      <c r="M330" s="735"/>
      <c r="N330" s="735"/>
      <c r="O330" s="735"/>
      <c r="P330" s="735"/>
      <c r="Q330" s="735"/>
      <c r="R330" s="735"/>
      <c r="S330" s="735"/>
      <c r="T330" s="735"/>
      <c r="U330" s="735"/>
      <c r="V330" s="735"/>
      <c r="W330" s="735"/>
      <c r="X330" s="735"/>
      <c r="Y330" s="735"/>
      <c r="Z330" s="735"/>
      <c r="AA330" s="735"/>
      <c r="AB330" s="735"/>
      <c r="AC330" s="735"/>
      <c r="AD330" s="735"/>
      <c r="AE330" s="735"/>
      <c r="AF330" s="735"/>
      <c r="AG330" s="735"/>
      <c r="AH330" s="735"/>
      <c r="AI330" s="735"/>
      <c r="AJ330" s="735"/>
      <c r="AK330" s="735"/>
      <c r="AL330" s="735"/>
      <c r="AM330" s="735"/>
      <c r="AN330" s="735"/>
      <c r="AO330" s="735"/>
      <c r="AP330" s="735"/>
      <c r="AQ330" s="735"/>
      <c r="AR330" s="735"/>
      <c r="AS330" s="735"/>
      <c r="AT330" s="735"/>
      <c r="AU330" s="735"/>
      <c r="AV330" s="735"/>
      <c r="AW330" s="735"/>
      <c r="AX330" s="735"/>
      <c r="AY330" s="735"/>
      <c r="AZ330" s="735"/>
      <c r="BA330" s="735"/>
      <c r="BB330" s="735"/>
      <c r="BC330" s="735"/>
      <c r="BD330" s="735"/>
      <c r="BE330" s="735"/>
      <c r="BF330" s="735"/>
      <c r="BG330" s="735"/>
      <c r="BH330" s="735"/>
      <c r="BI330" s="735"/>
      <c r="BJ330" s="771">
        <v>0</v>
      </c>
      <c r="BK330" s="771">
        <v>0</v>
      </c>
      <c r="BL330" s="771">
        <v>0</v>
      </c>
      <c r="BM330" s="735"/>
      <c r="BN330" s="735"/>
      <c r="BO330" s="735"/>
      <c r="BP330" s="735"/>
      <c r="BQ330" s="735"/>
      <c r="BR330" s="735"/>
      <c r="BS330" s="735"/>
      <c r="BT330" s="735"/>
      <c r="BU330" s="735"/>
      <c r="BV330" s="735"/>
      <c r="BW330" s="735"/>
      <c r="BX330" s="735"/>
      <c r="BY330" s="735"/>
      <c r="BZ330" s="735"/>
      <c r="CA330" s="735"/>
      <c r="CB330" s="735"/>
      <c r="CC330" s="735"/>
      <c r="CD330" s="735"/>
      <c r="CE330" s="735"/>
      <c r="CF330" s="735"/>
      <c r="CG330" s="735"/>
      <c r="CH330" s="735"/>
      <c r="CI330" s="735"/>
      <c r="CJ330" s="735"/>
      <c r="CK330" s="735"/>
      <c r="CL330" s="735"/>
      <c r="CM330" s="735"/>
      <c r="CN330" s="735"/>
      <c r="CO330" s="735"/>
      <c r="CP330" s="735"/>
      <c r="CQ330" s="735"/>
      <c r="CR330" s="735"/>
      <c r="CS330" s="735">
        <f>D330+BL330</f>
        <v>5331798639</v>
      </c>
      <c r="CT330" s="736"/>
      <c r="CU330" s="737"/>
      <c r="CV330" s="738"/>
      <c r="CW330" s="738"/>
      <c r="CX330" s="738"/>
      <c r="CY330" s="738"/>
      <c r="CZ330" s="738"/>
      <c r="DA330" s="738"/>
      <c r="DB330" s="738"/>
      <c r="DC330" s="738"/>
      <c r="DD330" s="729">
        <f t="shared" si="27"/>
        <v>5331798639</v>
      </c>
      <c r="DE330" s="730">
        <f t="shared" si="26"/>
        <v>0</v>
      </c>
      <c r="DF330" s="731"/>
      <c r="DR330" s="504"/>
    </row>
    <row r="331" spans="1:122" ht="18" customHeight="1" x14ac:dyDescent="0.55000000000000004">
      <c r="A331" s="399">
        <v>74</v>
      </c>
      <c r="B331" s="399">
        <v>740005</v>
      </c>
      <c r="C331" s="722" t="s">
        <v>1082</v>
      </c>
      <c r="D331" s="723">
        <v>0</v>
      </c>
      <c r="E331" s="723">
        <v>9375495740</v>
      </c>
      <c r="F331" s="734"/>
      <c r="G331" s="734"/>
      <c r="H331" s="734"/>
      <c r="I331" s="734"/>
      <c r="J331" s="734"/>
      <c r="K331" s="735"/>
      <c r="L331" s="735"/>
      <c r="M331" s="735"/>
      <c r="N331" s="735"/>
      <c r="O331" s="735"/>
      <c r="P331" s="735"/>
      <c r="Q331" s="735"/>
      <c r="R331" s="735"/>
      <c r="S331" s="735"/>
      <c r="T331" s="735"/>
      <c r="U331" s="735"/>
      <c r="V331" s="735"/>
      <c r="W331" s="735"/>
      <c r="X331" s="735"/>
      <c r="Y331" s="735"/>
      <c r="Z331" s="735"/>
      <c r="AA331" s="735"/>
      <c r="AB331" s="735"/>
      <c r="AC331" s="735"/>
      <c r="AD331" s="735"/>
      <c r="AE331" s="735"/>
      <c r="AF331" s="735"/>
      <c r="AG331" s="735"/>
      <c r="AH331" s="735"/>
      <c r="AI331" s="735"/>
      <c r="AJ331" s="735"/>
      <c r="AK331" s="735"/>
      <c r="AL331" s="735"/>
      <c r="AM331" s="735"/>
      <c r="AN331" s="735"/>
      <c r="AO331" s="735"/>
      <c r="AP331" s="735"/>
      <c r="AQ331" s="735"/>
      <c r="AR331" s="735"/>
      <c r="AS331" s="735"/>
      <c r="AT331" s="735"/>
      <c r="AU331" s="735"/>
      <c r="AV331" s="735"/>
      <c r="AW331" s="735"/>
      <c r="AX331" s="735"/>
      <c r="AY331" s="735"/>
      <c r="AZ331" s="735"/>
      <c r="BA331" s="735"/>
      <c r="BB331" s="735"/>
      <c r="BC331" s="735"/>
      <c r="BD331" s="735"/>
      <c r="BE331" s="735"/>
      <c r="BF331" s="735"/>
      <c r="BG331" s="735"/>
      <c r="BH331" s="735"/>
      <c r="BI331" s="735"/>
      <c r="BJ331" s="771"/>
      <c r="BK331" s="771"/>
      <c r="BL331" s="771"/>
      <c r="BM331" s="735"/>
      <c r="BN331" s="735"/>
      <c r="BO331" s="735"/>
      <c r="BP331" s="735"/>
      <c r="BQ331" s="735"/>
      <c r="BR331" s="735"/>
      <c r="BS331" s="735"/>
      <c r="BT331" s="735"/>
      <c r="BU331" s="735"/>
      <c r="BV331" s="735"/>
      <c r="BW331" s="735"/>
      <c r="BX331" s="735"/>
      <c r="BY331" s="735"/>
      <c r="BZ331" s="735"/>
      <c r="CA331" s="735"/>
      <c r="CB331" s="735"/>
      <c r="CC331" s="735"/>
      <c r="CD331" s="735"/>
      <c r="CE331" s="735"/>
      <c r="CF331" s="735"/>
      <c r="CG331" s="735"/>
      <c r="CH331" s="735"/>
      <c r="CI331" s="735"/>
      <c r="CJ331" s="735"/>
      <c r="CK331" s="735"/>
      <c r="CL331" s="735"/>
      <c r="CM331" s="735"/>
      <c r="CN331" s="735"/>
      <c r="CO331" s="735"/>
      <c r="CP331" s="735"/>
      <c r="CQ331" s="735"/>
      <c r="CR331" s="735"/>
      <c r="CS331" s="552">
        <f>D331-E331</f>
        <v>-9375495740</v>
      </c>
      <c r="CT331" s="736"/>
      <c r="CU331" s="737"/>
      <c r="CV331" s="738"/>
      <c r="CW331" s="738"/>
      <c r="CX331" s="738"/>
      <c r="CY331" s="738"/>
      <c r="CZ331" s="738"/>
      <c r="DA331" s="738"/>
      <c r="DB331" s="738"/>
      <c r="DC331" s="738"/>
      <c r="DD331" s="729">
        <f t="shared" si="27"/>
        <v>-9375495740</v>
      </c>
      <c r="DE331" s="730">
        <f t="shared" si="26"/>
        <v>0</v>
      </c>
      <c r="DF331" s="731"/>
      <c r="DR331" s="504"/>
    </row>
    <row r="332" spans="1:122" ht="18" customHeight="1" x14ac:dyDescent="0.55000000000000004">
      <c r="A332" s="399" t="str">
        <f t="shared" si="25"/>
        <v>80</v>
      </c>
      <c r="B332" s="399">
        <v>800001</v>
      </c>
      <c r="C332" s="722" t="s">
        <v>1083</v>
      </c>
      <c r="D332" s="740">
        <v>0</v>
      </c>
      <c r="E332" s="740">
        <v>0</v>
      </c>
      <c r="F332" s="734"/>
      <c r="G332" s="734"/>
      <c r="H332" s="734"/>
      <c r="I332" s="734"/>
      <c r="J332" s="734"/>
      <c r="K332" s="735"/>
      <c r="L332" s="735"/>
      <c r="M332" s="735"/>
      <c r="N332" s="735"/>
      <c r="O332" s="735"/>
      <c r="P332" s="735"/>
      <c r="Q332" s="735"/>
      <c r="R332" s="735"/>
      <c r="S332" s="735"/>
      <c r="T332" s="735"/>
      <c r="U332" s="735"/>
      <c r="V332" s="735"/>
      <c r="W332" s="735"/>
      <c r="X332" s="735"/>
      <c r="Y332" s="735"/>
      <c r="Z332" s="735"/>
      <c r="AA332" s="735"/>
      <c r="AB332" s="735"/>
      <c r="AC332" s="735"/>
      <c r="AD332" s="735"/>
      <c r="AE332" s="735"/>
      <c r="AF332" s="735"/>
      <c r="AG332" s="735"/>
      <c r="AH332" s="735"/>
      <c r="AI332" s="735"/>
      <c r="AJ332" s="735"/>
      <c r="AK332" s="735"/>
      <c r="AL332" s="735"/>
      <c r="AM332" s="735"/>
      <c r="AN332" s="735"/>
      <c r="AO332" s="735"/>
      <c r="AP332" s="735"/>
      <c r="AQ332" s="735"/>
      <c r="AR332" s="735"/>
      <c r="AS332" s="735"/>
      <c r="AT332" s="735"/>
      <c r="AU332" s="735"/>
      <c r="AV332" s="735"/>
      <c r="AW332" s="735"/>
      <c r="AX332" s="735"/>
      <c r="AY332" s="735"/>
      <c r="AZ332" s="735"/>
      <c r="BA332" s="735"/>
      <c r="BB332" s="735"/>
      <c r="BC332" s="735"/>
      <c r="BD332" s="735"/>
      <c r="BE332" s="735"/>
      <c r="BF332" s="735"/>
      <c r="BG332" s="735"/>
      <c r="BH332" s="735"/>
      <c r="BI332" s="735"/>
      <c r="BJ332" s="735"/>
      <c r="BK332" s="735"/>
      <c r="BL332" s="735"/>
      <c r="BM332" s="735"/>
      <c r="BN332" s="735"/>
      <c r="BO332" s="735"/>
      <c r="BP332" s="735"/>
      <c r="BQ332" s="735"/>
      <c r="BR332" s="735"/>
      <c r="BS332" s="735"/>
      <c r="BT332" s="735"/>
      <c r="BU332" s="735"/>
      <c r="BV332" s="735"/>
      <c r="BW332" s="735"/>
      <c r="BX332" s="735"/>
      <c r="BY332" s="735"/>
      <c r="BZ332" s="735"/>
      <c r="CA332" s="735"/>
      <c r="CB332" s="735"/>
      <c r="CC332" s="735"/>
      <c r="CD332" s="735"/>
      <c r="CE332" s="735"/>
      <c r="CF332" s="735"/>
      <c r="CG332" s="735"/>
      <c r="CH332" s="735"/>
      <c r="CI332" s="735"/>
      <c r="CJ332" s="735"/>
      <c r="CK332" s="735"/>
      <c r="CL332" s="735"/>
      <c r="CM332" s="735"/>
      <c r="CN332" s="735"/>
      <c r="CO332" s="735"/>
      <c r="CP332" s="735"/>
      <c r="CQ332" s="735"/>
      <c r="CR332" s="735"/>
      <c r="CS332" s="735"/>
      <c r="CT332" s="736"/>
      <c r="CU332" s="737"/>
      <c r="CV332" s="738"/>
      <c r="CW332" s="738"/>
      <c r="CX332" s="738">
        <f>E332</f>
        <v>0</v>
      </c>
      <c r="CY332" s="738"/>
      <c r="CZ332" s="738"/>
      <c r="DA332" s="738"/>
      <c r="DB332" s="738"/>
      <c r="DC332" s="738"/>
      <c r="DD332" s="729">
        <f t="shared" si="27"/>
        <v>0</v>
      </c>
      <c r="DE332" s="730">
        <f>D332-E332-DD332</f>
        <v>0</v>
      </c>
      <c r="DF332" s="731"/>
      <c r="DR332" s="504"/>
    </row>
    <row r="333" spans="1:122" ht="18" customHeight="1" x14ac:dyDescent="0.55000000000000004">
      <c r="A333" s="399" t="str">
        <f t="shared" si="25"/>
        <v>80</v>
      </c>
      <c r="B333" s="399">
        <v>800002</v>
      </c>
      <c r="C333" s="722" t="s">
        <v>1084</v>
      </c>
      <c r="D333" s="740">
        <v>0</v>
      </c>
      <c r="E333" s="740">
        <v>0</v>
      </c>
      <c r="F333" s="734"/>
      <c r="G333" s="734"/>
      <c r="H333" s="734"/>
      <c r="I333" s="734"/>
      <c r="J333" s="734"/>
      <c r="K333" s="735"/>
      <c r="L333" s="735"/>
      <c r="M333" s="735"/>
      <c r="N333" s="735"/>
      <c r="O333" s="735"/>
      <c r="P333" s="735"/>
      <c r="Q333" s="735"/>
      <c r="R333" s="735"/>
      <c r="S333" s="735"/>
      <c r="T333" s="735"/>
      <c r="U333" s="735"/>
      <c r="V333" s="735"/>
      <c r="W333" s="735"/>
      <c r="X333" s="735"/>
      <c r="Y333" s="735"/>
      <c r="Z333" s="735"/>
      <c r="AA333" s="735"/>
      <c r="AB333" s="735"/>
      <c r="AC333" s="735"/>
      <c r="AD333" s="735"/>
      <c r="AE333" s="735"/>
      <c r="AF333" s="735"/>
      <c r="AG333" s="735"/>
      <c r="AH333" s="735"/>
      <c r="AI333" s="735"/>
      <c r="AJ333" s="735"/>
      <c r="AK333" s="735"/>
      <c r="AL333" s="735"/>
      <c r="AM333" s="735"/>
      <c r="AN333" s="735"/>
      <c r="AO333" s="735"/>
      <c r="AP333" s="735"/>
      <c r="AQ333" s="735"/>
      <c r="AR333" s="735"/>
      <c r="AS333" s="735"/>
      <c r="AT333" s="735"/>
      <c r="AU333" s="735"/>
      <c r="AV333" s="735"/>
      <c r="AW333" s="735"/>
      <c r="AX333" s="735"/>
      <c r="AY333" s="735"/>
      <c r="AZ333" s="735"/>
      <c r="BA333" s="735"/>
      <c r="BB333" s="735"/>
      <c r="BC333" s="735"/>
      <c r="BD333" s="735"/>
      <c r="BE333" s="735"/>
      <c r="BF333" s="735"/>
      <c r="BG333" s="735"/>
      <c r="BH333" s="735"/>
      <c r="BI333" s="735"/>
      <c r="BJ333" s="735"/>
      <c r="BK333" s="735"/>
      <c r="BL333" s="735"/>
      <c r="BM333" s="735"/>
      <c r="BN333" s="735"/>
      <c r="BO333" s="735"/>
      <c r="BP333" s="735"/>
      <c r="BQ333" s="735"/>
      <c r="BR333" s="735"/>
      <c r="BS333" s="735"/>
      <c r="BT333" s="735"/>
      <c r="BU333" s="735"/>
      <c r="BV333" s="735"/>
      <c r="BW333" s="735"/>
      <c r="BX333" s="735"/>
      <c r="BY333" s="735"/>
      <c r="BZ333" s="735"/>
      <c r="CA333" s="735"/>
      <c r="CB333" s="735"/>
      <c r="CC333" s="735"/>
      <c r="CD333" s="735"/>
      <c r="CE333" s="735"/>
      <c r="CF333" s="735"/>
      <c r="CG333" s="735"/>
      <c r="CH333" s="735"/>
      <c r="CI333" s="735"/>
      <c r="CJ333" s="735"/>
      <c r="CK333" s="735"/>
      <c r="CL333" s="735"/>
      <c r="CM333" s="735"/>
      <c r="CN333" s="735"/>
      <c r="CO333" s="735"/>
      <c r="CP333" s="735"/>
      <c r="CQ333" s="735"/>
      <c r="CR333" s="735"/>
      <c r="CS333" s="735"/>
      <c r="CT333" s="736"/>
      <c r="CU333" s="737"/>
      <c r="CV333" s="738"/>
      <c r="CW333" s="738"/>
      <c r="CX333" s="738">
        <f>E333</f>
        <v>0</v>
      </c>
      <c r="CY333" s="738"/>
      <c r="CZ333" s="738"/>
      <c r="DA333" s="738"/>
      <c r="DB333" s="738"/>
      <c r="DC333" s="738"/>
      <c r="DD333" s="729">
        <f t="shared" si="27"/>
        <v>0</v>
      </c>
      <c r="DE333" s="730">
        <f>D333-E333-DD333</f>
        <v>0</v>
      </c>
      <c r="DF333" s="731"/>
      <c r="DR333" s="504"/>
    </row>
    <row r="334" spans="1:122" ht="18" customHeight="1" x14ac:dyDescent="0.55000000000000004">
      <c r="A334" s="399" t="str">
        <f t="shared" si="25"/>
        <v>80</v>
      </c>
      <c r="B334" s="399">
        <v>800003</v>
      </c>
      <c r="C334" s="722" t="s">
        <v>786</v>
      </c>
      <c r="D334" s="740">
        <v>0</v>
      </c>
      <c r="E334" s="740">
        <v>101505600</v>
      </c>
      <c r="F334" s="734"/>
      <c r="G334" s="734"/>
      <c r="H334" s="734"/>
      <c r="I334" s="734"/>
      <c r="J334" s="734"/>
      <c r="K334" s="735"/>
      <c r="L334" s="735"/>
      <c r="M334" s="735"/>
      <c r="N334" s="735"/>
      <c r="O334" s="735"/>
      <c r="P334" s="735"/>
      <c r="Q334" s="735"/>
      <c r="R334" s="735"/>
      <c r="S334" s="735"/>
      <c r="T334" s="735"/>
      <c r="U334" s="735"/>
      <c r="V334" s="735"/>
      <c r="W334" s="735"/>
      <c r="X334" s="735"/>
      <c r="Y334" s="735"/>
      <c r="Z334" s="735"/>
      <c r="AA334" s="735"/>
      <c r="AB334" s="735"/>
      <c r="AC334" s="735"/>
      <c r="AD334" s="735"/>
      <c r="AE334" s="735"/>
      <c r="AF334" s="735"/>
      <c r="AG334" s="735"/>
      <c r="AH334" s="735"/>
      <c r="AI334" s="735"/>
      <c r="AJ334" s="735"/>
      <c r="AK334" s="735"/>
      <c r="AL334" s="735"/>
      <c r="AM334" s="735"/>
      <c r="AN334" s="735"/>
      <c r="AO334" s="735"/>
      <c r="AP334" s="735"/>
      <c r="AQ334" s="735"/>
      <c r="AR334" s="735"/>
      <c r="AS334" s="735"/>
      <c r="AT334" s="735"/>
      <c r="AU334" s="735"/>
      <c r="AV334" s="735"/>
      <c r="AW334" s="735"/>
      <c r="AX334" s="735"/>
      <c r="AY334" s="735"/>
      <c r="AZ334" s="735"/>
      <c r="BA334" s="735"/>
      <c r="BB334" s="735"/>
      <c r="BC334" s="735"/>
      <c r="BD334" s="735"/>
      <c r="BE334" s="735"/>
      <c r="BF334" s="735"/>
      <c r="BG334" s="735"/>
      <c r="BH334" s="735"/>
      <c r="BI334" s="735"/>
      <c r="BJ334" s="735"/>
      <c r="BK334" s="735"/>
      <c r="BL334" s="735"/>
      <c r="BM334" s="735"/>
      <c r="BN334" s="735"/>
      <c r="BO334" s="735"/>
      <c r="BP334" s="735"/>
      <c r="BQ334" s="735"/>
      <c r="BR334" s="735"/>
      <c r="BS334" s="735"/>
      <c r="BT334" s="735"/>
      <c r="BU334" s="735"/>
      <c r="BV334" s="735"/>
      <c r="BW334" s="735"/>
      <c r="BX334" s="735"/>
      <c r="BY334" s="735"/>
      <c r="BZ334" s="735"/>
      <c r="CA334" s="735"/>
      <c r="CB334" s="735"/>
      <c r="CC334" s="735"/>
      <c r="CD334" s="735"/>
      <c r="CE334" s="735"/>
      <c r="CF334" s="735"/>
      <c r="CG334" s="735"/>
      <c r="CH334" s="735"/>
      <c r="CI334" s="735"/>
      <c r="CJ334" s="735"/>
      <c r="CK334" s="735"/>
      <c r="CL334" s="735"/>
      <c r="CM334" s="735"/>
      <c r="CN334" s="735"/>
      <c r="CO334" s="735"/>
      <c r="CP334" s="735"/>
      <c r="CQ334" s="735"/>
      <c r="CR334" s="735"/>
      <c r="CS334" s="735"/>
      <c r="CT334" s="736"/>
      <c r="CU334" s="737"/>
      <c r="CV334" s="738"/>
      <c r="CW334" s="738"/>
      <c r="CX334" s="738"/>
      <c r="CY334" s="774">
        <f>E334-D334</f>
        <v>101505600</v>
      </c>
      <c r="CZ334" s="738"/>
      <c r="DA334" s="738"/>
      <c r="DB334" s="738"/>
      <c r="DC334" s="738"/>
      <c r="DD334" s="729">
        <f t="shared" si="27"/>
        <v>101505600</v>
      </c>
      <c r="DE334" s="730">
        <f t="shared" ref="DE334:DE339" si="29">D334-E334+DD334</f>
        <v>0</v>
      </c>
      <c r="DF334" s="731"/>
      <c r="DR334" s="504"/>
    </row>
    <row r="335" spans="1:122" ht="18" customHeight="1" x14ac:dyDescent="0.55000000000000004">
      <c r="A335" s="399" t="str">
        <f t="shared" si="25"/>
        <v>80</v>
      </c>
      <c r="B335" s="399">
        <v>800004</v>
      </c>
      <c r="C335" s="722" t="s">
        <v>1211</v>
      </c>
      <c r="D335" s="723">
        <v>0</v>
      </c>
      <c r="E335" s="723">
        <v>645480602</v>
      </c>
      <c r="F335" s="734"/>
      <c r="G335" s="734"/>
      <c r="H335" s="734"/>
      <c r="I335" s="734"/>
      <c r="J335" s="734"/>
      <c r="K335" s="735"/>
      <c r="L335" s="735"/>
      <c r="M335" s="735"/>
      <c r="N335" s="735"/>
      <c r="O335" s="735"/>
      <c r="P335" s="735"/>
      <c r="Q335" s="735"/>
      <c r="R335" s="735"/>
      <c r="S335" s="735"/>
      <c r="T335" s="735"/>
      <c r="U335" s="735"/>
      <c r="V335" s="735"/>
      <c r="W335" s="735"/>
      <c r="X335" s="735"/>
      <c r="Y335" s="735"/>
      <c r="Z335" s="735"/>
      <c r="AA335" s="735"/>
      <c r="AB335" s="735"/>
      <c r="AC335" s="735"/>
      <c r="AD335" s="735"/>
      <c r="AE335" s="735"/>
      <c r="AF335" s="735"/>
      <c r="AG335" s="735"/>
      <c r="AH335" s="735"/>
      <c r="AI335" s="735"/>
      <c r="AJ335" s="735"/>
      <c r="AK335" s="735"/>
      <c r="AL335" s="735"/>
      <c r="AM335" s="735"/>
      <c r="AN335" s="735"/>
      <c r="AO335" s="735"/>
      <c r="AP335" s="735"/>
      <c r="AQ335" s="735"/>
      <c r="AR335" s="735"/>
      <c r="AS335" s="735"/>
      <c r="AT335" s="735"/>
      <c r="AU335" s="735"/>
      <c r="AV335" s="735"/>
      <c r="AW335" s="735"/>
      <c r="AX335" s="735"/>
      <c r="AY335" s="735"/>
      <c r="AZ335" s="735"/>
      <c r="BA335" s="735"/>
      <c r="BB335" s="735"/>
      <c r="BC335" s="735"/>
      <c r="BD335" s="735"/>
      <c r="BE335" s="735"/>
      <c r="BF335" s="735"/>
      <c r="BG335" s="735"/>
      <c r="BH335" s="735"/>
      <c r="BI335" s="735"/>
      <c r="BJ335" s="735"/>
      <c r="BK335" s="735"/>
      <c r="BL335" s="735"/>
      <c r="BM335" s="735"/>
      <c r="BN335" s="735"/>
      <c r="BO335" s="735"/>
      <c r="BP335" s="735"/>
      <c r="BQ335" s="735"/>
      <c r="BR335" s="735"/>
      <c r="BS335" s="735"/>
      <c r="BT335" s="735"/>
      <c r="BU335" s="735"/>
      <c r="BV335" s="735"/>
      <c r="BW335" s="735"/>
      <c r="BX335" s="735"/>
      <c r="BY335" s="735"/>
      <c r="BZ335" s="735"/>
      <c r="CA335" s="735"/>
      <c r="CB335" s="735"/>
      <c r="CC335" s="735"/>
      <c r="CD335" s="735"/>
      <c r="CE335" s="735"/>
      <c r="CF335" s="735"/>
      <c r="CG335" s="735"/>
      <c r="CH335" s="735"/>
      <c r="CI335" s="735"/>
      <c r="CJ335" s="735"/>
      <c r="CK335" s="735"/>
      <c r="CL335" s="735"/>
      <c r="CM335" s="735"/>
      <c r="CN335" s="735"/>
      <c r="CO335" s="735"/>
      <c r="CP335" s="735"/>
      <c r="CQ335" s="735"/>
      <c r="CR335" s="745">
        <f>E335-D335</f>
        <v>645480602</v>
      </c>
      <c r="CS335" s="735"/>
      <c r="CT335" s="736"/>
      <c r="CU335" s="737"/>
      <c r="CV335" s="738"/>
      <c r="CW335" s="738"/>
      <c r="CX335" s="738"/>
      <c r="CY335" s="738"/>
      <c r="CZ335" s="738"/>
      <c r="DA335" s="738"/>
      <c r="DB335" s="738"/>
      <c r="DC335" s="738"/>
      <c r="DD335" s="729">
        <f t="shared" si="27"/>
        <v>645480602</v>
      </c>
      <c r="DE335" s="730">
        <f t="shared" si="29"/>
        <v>0</v>
      </c>
      <c r="DF335" s="731"/>
      <c r="DR335" s="504"/>
    </row>
    <row r="336" spans="1:122" ht="18" customHeight="1" x14ac:dyDescent="0.55000000000000004">
      <c r="A336" s="399" t="str">
        <f t="shared" si="25"/>
        <v>80</v>
      </c>
      <c r="B336" s="399">
        <v>800008</v>
      </c>
      <c r="C336" s="722" t="s">
        <v>1212</v>
      </c>
      <c r="D336" s="723">
        <v>0</v>
      </c>
      <c r="E336" s="723">
        <v>3422090</v>
      </c>
      <c r="F336" s="734"/>
      <c r="G336" s="734"/>
      <c r="H336" s="734"/>
      <c r="I336" s="734"/>
      <c r="J336" s="734"/>
      <c r="K336" s="735"/>
      <c r="L336" s="735"/>
      <c r="M336" s="735"/>
      <c r="N336" s="735"/>
      <c r="O336" s="735"/>
      <c r="P336" s="735"/>
      <c r="Q336" s="735"/>
      <c r="R336" s="735"/>
      <c r="S336" s="735"/>
      <c r="T336" s="735"/>
      <c r="U336" s="735"/>
      <c r="V336" s="735"/>
      <c r="W336" s="735"/>
      <c r="X336" s="735"/>
      <c r="Y336" s="735"/>
      <c r="Z336" s="735"/>
      <c r="AA336" s="735"/>
      <c r="AB336" s="735"/>
      <c r="AC336" s="735"/>
      <c r="AD336" s="735"/>
      <c r="AE336" s="735"/>
      <c r="AF336" s="735"/>
      <c r="AG336" s="735"/>
      <c r="AH336" s="735"/>
      <c r="AI336" s="735"/>
      <c r="AJ336" s="735"/>
      <c r="AK336" s="735"/>
      <c r="AL336" s="735"/>
      <c r="AM336" s="735"/>
      <c r="AN336" s="735"/>
      <c r="AO336" s="735"/>
      <c r="AP336" s="735"/>
      <c r="AQ336" s="735"/>
      <c r="AR336" s="735"/>
      <c r="AS336" s="735"/>
      <c r="AT336" s="735"/>
      <c r="AU336" s="735"/>
      <c r="AV336" s="735"/>
      <c r="AW336" s="735"/>
      <c r="AX336" s="735"/>
      <c r="AY336" s="735"/>
      <c r="AZ336" s="735"/>
      <c r="BA336" s="735"/>
      <c r="BB336" s="735"/>
      <c r="BC336" s="735"/>
      <c r="BD336" s="735"/>
      <c r="BE336" s="735"/>
      <c r="BF336" s="735"/>
      <c r="BG336" s="735"/>
      <c r="BH336" s="735"/>
      <c r="BI336" s="735"/>
      <c r="BJ336" s="735"/>
      <c r="BK336" s="735"/>
      <c r="BL336" s="735"/>
      <c r="BM336" s="735"/>
      <c r="BN336" s="735"/>
      <c r="BO336" s="735"/>
      <c r="BP336" s="735"/>
      <c r="BQ336" s="735"/>
      <c r="BR336" s="735"/>
      <c r="BS336" s="735"/>
      <c r="BT336" s="735"/>
      <c r="BU336" s="735"/>
      <c r="BV336" s="735"/>
      <c r="BW336" s="735"/>
      <c r="BX336" s="735"/>
      <c r="BY336" s="735"/>
      <c r="BZ336" s="735"/>
      <c r="CA336" s="735"/>
      <c r="CB336" s="735"/>
      <c r="CC336" s="735"/>
      <c r="CD336" s="735"/>
      <c r="CE336" s="735"/>
      <c r="CF336" s="735"/>
      <c r="CG336" s="735"/>
      <c r="CH336" s="735"/>
      <c r="CI336" s="735"/>
      <c r="CJ336" s="735"/>
      <c r="CK336" s="735"/>
      <c r="CL336" s="735"/>
      <c r="CM336" s="735"/>
      <c r="CN336" s="735"/>
      <c r="CO336" s="735"/>
      <c r="CP336" s="735"/>
      <c r="CQ336" s="745">
        <f>E336-D336</f>
        <v>3422090</v>
      </c>
      <c r="CR336" s="735"/>
      <c r="CS336" s="735"/>
      <c r="CT336" s="736"/>
      <c r="CU336" s="737"/>
      <c r="CV336" s="738"/>
      <c r="CW336" s="738"/>
      <c r="CX336" s="738"/>
      <c r="CY336" s="738"/>
      <c r="CZ336" s="738"/>
      <c r="DA336" s="738"/>
      <c r="DB336" s="738"/>
      <c r="DC336" s="738"/>
      <c r="DD336" s="729">
        <f t="shared" si="27"/>
        <v>3422090</v>
      </c>
      <c r="DE336" s="730">
        <f t="shared" si="29"/>
        <v>0</v>
      </c>
      <c r="DF336" s="731"/>
      <c r="DR336" s="504"/>
    </row>
    <row r="337" spans="1:122" ht="18" customHeight="1" x14ac:dyDescent="0.55000000000000004">
      <c r="A337" s="399" t="str">
        <f t="shared" si="25"/>
        <v>80</v>
      </c>
      <c r="B337" s="399">
        <v>800009</v>
      </c>
      <c r="C337" s="722" t="s">
        <v>1087</v>
      </c>
      <c r="D337" s="740">
        <v>0</v>
      </c>
      <c r="E337" s="740">
        <v>0</v>
      </c>
      <c r="F337" s="734"/>
      <c r="G337" s="734"/>
      <c r="H337" s="734"/>
      <c r="I337" s="734"/>
      <c r="J337" s="734"/>
      <c r="K337" s="735"/>
      <c r="L337" s="735"/>
      <c r="M337" s="735"/>
      <c r="N337" s="735"/>
      <c r="O337" s="735"/>
      <c r="P337" s="735"/>
      <c r="Q337" s="735"/>
      <c r="R337" s="735"/>
      <c r="S337" s="735"/>
      <c r="T337" s="735"/>
      <c r="U337" s="735"/>
      <c r="V337" s="735"/>
      <c r="W337" s="735"/>
      <c r="X337" s="735"/>
      <c r="Y337" s="735"/>
      <c r="Z337" s="735"/>
      <c r="AA337" s="735"/>
      <c r="AB337" s="735"/>
      <c r="AC337" s="735"/>
      <c r="AD337" s="735"/>
      <c r="AE337" s="735"/>
      <c r="AF337" s="735"/>
      <c r="AG337" s="735"/>
      <c r="AH337" s="735"/>
      <c r="AI337" s="735"/>
      <c r="AJ337" s="735"/>
      <c r="AK337" s="735"/>
      <c r="AL337" s="735"/>
      <c r="AM337" s="735"/>
      <c r="AN337" s="735"/>
      <c r="AO337" s="735"/>
      <c r="AP337" s="735"/>
      <c r="AQ337" s="735"/>
      <c r="AR337" s="735"/>
      <c r="AS337" s="735"/>
      <c r="AT337" s="735"/>
      <c r="AU337" s="735"/>
      <c r="AV337" s="735"/>
      <c r="AW337" s="735"/>
      <c r="AX337" s="735"/>
      <c r="AY337" s="735"/>
      <c r="AZ337" s="735"/>
      <c r="BA337" s="735"/>
      <c r="BB337" s="735"/>
      <c r="BC337" s="735"/>
      <c r="BD337" s="735"/>
      <c r="BE337" s="735"/>
      <c r="BF337" s="735"/>
      <c r="BG337" s="735"/>
      <c r="BH337" s="735"/>
      <c r="BI337" s="735"/>
      <c r="BJ337" s="735"/>
      <c r="BK337" s="735"/>
      <c r="BL337" s="735"/>
      <c r="BM337" s="735"/>
      <c r="BN337" s="735"/>
      <c r="BO337" s="735"/>
      <c r="BP337" s="735"/>
      <c r="BQ337" s="735"/>
      <c r="BR337" s="735"/>
      <c r="BS337" s="735"/>
      <c r="BT337" s="735"/>
      <c r="BU337" s="735"/>
      <c r="BV337" s="735"/>
      <c r="BW337" s="735"/>
      <c r="BX337" s="735"/>
      <c r="BY337" s="735"/>
      <c r="BZ337" s="735"/>
      <c r="CA337" s="735"/>
      <c r="CB337" s="735"/>
      <c r="CC337" s="735"/>
      <c r="CD337" s="735"/>
      <c r="CE337" s="735"/>
      <c r="CF337" s="735"/>
      <c r="CG337" s="735"/>
      <c r="CH337" s="735"/>
      <c r="CI337" s="735"/>
      <c r="CJ337" s="735"/>
      <c r="CK337" s="735"/>
      <c r="CL337" s="735"/>
      <c r="CM337" s="735"/>
      <c r="CN337" s="735"/>
      <c r="CO337" s="735"/>
      <c r="CP337" s="735"/>
      <c r="CQ337" s="735"/>
      <c r="CR337" s="745">
        <f>E337-D337</f>
        <v>0</v>
      </c>
      <c r="CS337" s="735"/>
      <c r="CT337" s="736"/>
      <c r="CU337" s="737"/>
      <c r="CV337" s="738"/>
      <c r="CW337" s="738"/>
      <c r="CX337" s="738"/>
      <c r="CY337" s="738"/>
      <c r="CZ337" s="738"/>
      <c r="DA337" s="738"/>
      <c r="DB337" s="738"/>
      <c r="DC337" s="738"/>
      <c r="DD337" s="729">
        <f t="shared" si="27"/>
        <v>0</v>
      </c>
      <c r="DE337" s="730">
        <f t="shared" si="29"/>
        <v>0</v>
      </c>
      <c r="DF337" s="731"/>
      <c r="DR337" s="504"/>
    </row>
    <row r="338" spans="1:122" ht="18" customHeight="1" x14ac:dyDescent="0.55000000000000004">
      <c r="A338" s="399" t="str">
        <f t="shared" si="25"/>
        <v>80</v>
      </c>
      <c r="B338" s="399">
        <v>800020</v>
      </c>
      <c r="C338" s="722" t="s">
        <v>1047</v>
      </c>
      <c r="D338" s="740">
        <v>0</v>
      </c>
      <c r="E338" s="740">
        <v>0</v>
      </c>
      <c r="F338" s="734"/>
      <c r="G338" s="734"/>
      <c r="H338" s="734"/>
      <c r="I338" s="734"/>
      <c r="J338" s="734"/>
      <c r="K338" s="735"/>
      <c r="L338" s="735"/>
      <c r="M338" s="735"/>
      <c r="N338" s="735"/>
      <c r="O338" s="735"/>
      <c r="P338" s="735"/>
      <c r="Q338" s="735"/>
      <c r="R338" s="735"/>
      <c r="S338" s="735"/>
      <c r="T338" s="735"/>
      <c r="U338" s="735"/>
      <c r="V338" s="735"/>
      <c r="W338" s="735"/>
      <c r="X338" s="735"/>
      <c r="Y338" s="735"/>
      <c r="Z338" s="735"/>
      <c r="AA338" s="735"/>
      <c r="AB338" s="735"/>
      <c r="AC338" s="735"/>
      <c r="AD338" s="735"/>
      <c r="AE338" s="735"/>
      <c r="AF338" s="735"/>
      <c r="AG338" s="735"/>
      <c r="AH338" s="735"/>
      <c r="AI338" s="735"/>
      <c r="AJ338" s="735"/>
      <c r="AK338" s="735"/>
      <c r="AL338" s="735"/>
      <c r="AM338" s="735"/>
      <c r="AN338" s="735"/>
      <c r="AO338" s="735"/>
      <c r="AP338" s="735"/>
      <c r="AQ338" s="735"/>
      <c r="AR338" s="735"/>
      <c r="AS338" s="735"/>
      <c r="AT338" s="735"/>
      <c r="AU338" s="735"/>
      <c r="AV338" s="735"/>
      <c r="AW338" s="735"/>
      <c r="AX338" s="735"/>
      <c r="AY338" s="735"/>
      <c r="AZ338" s="735"/>
      <c r="BA338" s="735"/>
      <c r="BB338" s="735"/>
      <c r="BC338" s="735"/>
      <c r="BD338" s="735"/>
      <c r="BE338" s="735"/>
      <c r="BF338" s="735"/>
      <c r="BG338" s="735"/>
      <c r="BH338" s="735"/>
      <c r="BI338" s="735"/>
      <c r="BJ338" s="735"/>
      <c r="BK338" s="735"/>
      <c r="BL338" s="735"/>
      <c r="BM338" s="735"/>
      <c r="BN338" s="735"/>
      <c r="BO338" s="735"/>
      <c r="BP338" s="735"/>
      <c r="BQ338" s="735"/>
      <c r="BR338" s="735"/>
      <c r="BS338" s="735"/>
      <c r="BT338" s="735"/>
      <c r="BU338" s="735"/>
      <c r="BV338" s="735"/>
      <c r="BW338" s="735"/>
      <c r="BX338" s="735"/>
      <c r="BY338" s="735"/>
      <c r="BZ338" s="735"/>
      <c r="CA338" s="735"/>
      <c r="CB338" s="735"/>
      <c r="CC338" s="735"/>
      <c r="CD338" s="735"/>
      <c r="CE338" s="735"/>
      <c r="CF338" s="735"/>
      <c r="CG338" s="735"/>
      <c r="CH338" s="735"/>
      <c r="CI338" s="735"/>
      <c r="CJ338" s="735"/>
      <c r="CK338" s="735"/>
      <c r="CL338" s="735"/>
      <c r="CM338" s="735"/>
      <c r="CN338" s="735">
        <f>E338</f>
        <v>0</v>
      </c>
      <c r="CO338" s="735"/>
      <c r="CP338" s="735"/>
      <c r="CQ338" s="735"/>
      <c r="CR338" s="735"/>
      <c r="CS338" s="735"/>
      <c r="CT338" s="736"/>
      <c r="CU338" s="737"/>
      <c r="CV338" s="738"/>
      <c r="CW338" s="738"/>
      <c r="CX338" s="738"/>
      <c r="CY338" s="738"/>
      <c r="CZ338" s="738"/>
      <c r="DA338" s="738"/>
      <c r="DB338" s="738"/>
      <c r="DC338" s="738"/>
      <c r="DD338" s="729">
        <f t="shared" si="27"/>
        <v>0</v>
      </c>
      <c r="DE338" s="730">
        <f t="shared" si="29"/>
        <v>0</v>
      </c>
      <c r="DF338" s="731"/>
      <c r="DR338" s="504"/>
    </row>
    <row r="339" spans="1:122" ht="18" customHeight="1" x14ac:dyDescent="0.55000000000000004">
      <c r="A339" s="399" t="str">
        <f t="shared" si="25"/>
        <v>80</v>
      </c>
      <c r="B339" s="399">
        <v>800021</v>
      </c>
      <c r="C339" s="722" t="s">
        <v>1048</v>
      </c>
      <c r="D339" s="740">
        <v>0</v>
      </c>
      <c r="E339" s="740">
        <v>0</v>
      </c>
      <c r="F339" s="734"/>
      <c r="G339" s="734"/>
      <c r="H339" s="734"/>
      <c r="I339" s="734"/>
      <c r="J339" s="734"/>
      <c r="K339" s="735"/>
      <c r="L339" s="735"/>
      <c r="M339" s="735"/>
      <c r="N339" s="735"/>
      <c r="O339" s="735"/>
      <c r="P339" s="735"/>
      <c r="Q339" s="735"/>
      <c r="R339" s="735"/>
      <c r="S339" s="735"/>
      <c r="T339" s="735"/>
      <c r="U339" s="735"/>
      <c r="V339" s="735"/>
      <c r="W339" s="735"/>
      <c r="X339" s="735"/>
      <c r="Y339" s="735"/>
      <c r="Z339" s="735"/>
      <c r="AA339" s="735"/>
      <c r="AB339" s="735"/>
      <c r="AC339" s="735"/>
      <c r="AD339" s="735"/>
      <c r="AE339" s="735"/>
      <c r="AF339" s="735"/>
      <c r="AG339" s="735"/>
      <c r="AH339" s="735"/>
      <c r="AI339" s="735"/>
      <c r="AJ339" s="735"/>
      <c r="AK339" s="735"/>
      <c r="AL339" s="735"/>
      <c r="AM339" s="735"/>
      <c r="AN339" s="735"/>
      <c r="AO339" s="735"/>
      <c r="AP339" s="735"/>
      <c r="AQ339" s="735"/>
      <c r="AR339" s="735"/>
      <c r="AS339" s="735"/>
      <c r="AT339" s="735"/>
      <c r="AU339" s="735"/>
      <c r="AV339" s="735"/>
      <c r="AW339" s="735"/>
      <c r="AX339" s="735"/>
      <c r="AY339" s="735"/>
      <c r="AZ339" s="735"/>
      <c r="BA339" s="735"/>
      <c r="BB339" s="735"/>
      <c r="BC339" s="735"/>
      <c r="BD339" s="735"/>
      <c r="BE339" s="735"/>
      <c r="BF339" s="735"/>
      <c r="BG339" s="735"/>
      <c r="BH339" s="735"/>
      <c r="BI339" s="735"/>
      <c r="BJ339" s="735"/>
      <c r="BK339" s="735"/>
      <c r="BL339" s="735"/>
      <c r="BM339" s="735"/>
      <c r="BN339" s="735"/>
      <c r="BO339" s="735"/>
      <c r="BP339" s="735"/>
      <c r="BQ339" s="735"/>
      <c r="BR339" s="735"/>
      <c r="BS339" s="735"/>
      <c r="BT339" s="735"/>
      <c r="BU339" s="735"/>
      <c r="BV339" s="735"/>
      <c r="BW339" s="735"/>
      <c r="BX339" s="735"/>
      <c r="BY339" s="735"/>
      <c r="BZ339" s="735"/>
      <c r="CA339" s="735"/>
      <c r="CB339" s="735"/>
      <c r="CC339" s="735"/>
      <c r="CD339" s="735"/>
      <c r="CE339" s="735"/>
      <c r="CF339" s="735"/>
      <c r="CG339" s="735"/>
      <c r="CH339" s="735"/>
      <c r="CI339" s="735"/>
      <c r="CJ339" s="735"/>
      <c r="CK339" s="735"/>
      <c r="CL339" s="735"/>
      <c r="CM339" s="735"/>
      <c r="CN339" s="735">
        <f>E339</f>
        <v>0</v>
      </c>
      <c r="CO339" s="735"/>
      <c r="CP339" s="735"/>
      <c r="CQ339" s="735"/>
      <c r="CR339" s="735"/>
      <c r="CS339" s="735"/>
      <c r="CT339" s="736"/>
      <c r="CU339" s="737"/>
      <c r="CV339" s="738"/>
      <c r="CW339" s="738"/>
      <c r="CX339" s="738"/>
      <c r="CY339" s="738"/>
      <c r="CZ339" s="738"/>
      <c r="DA339" s="738"/>
      <c r="DB339" s="738"/>
      <c r="DC339" s="738"/>
      <c r="DD339" s="729">
        <f t="shared" si="27"/>
        <v>0</v>
      </c>
      <c r="DE339" s="730">
        <f t="shared" si="29"/>
        <v>0</v>
      </c>
      <c r="DF339" s="731"/>
      <c r="DR339" s="504"/>
    </row>
    <row r="340" spans="1:122" ht="18" customHeight="1" x14ac:dyDescent="0.55000000000000004">
      <c r="A340" s="399" t="str">
        <f t="shared" si="25"/>
        <v>80</v>
      </c>
      <c r="B340" s="399">
        <v>800022</v>
      </c>
      <c r="C340" s="722" t="s">
        <v>1088</v>
      </c>
      <c r="D340" s="740">
        <v>0</v>
      </c>
      <c r="E340" s="740">
        <v>0</v>
      </c>
      <c r="F340" s="734"/>
      <c r="G340" s="734"/>
      <c r="H340" s="734"/>
      <c r="I340" s="734"/>
      <c r="J340" s="734"/>
      <c r="K340" s="735"/>
      <c r="L340" s="735"/>
      <c r="M340" s="735"/>
      <c r="N340" s="735"/>
      <c r="O340" s="735"/>
      <c r="P340" s="735"/>
      <c r="Q340" s="735"/>
      <c r="R340" s="735"/>
      <c r="S340" s="735"/>
      <c r="T340" s="735"/>
      <c r="U340" s="735"/>
      <c r="V340" s="735"/>
      <c r="W340" s="735"/>
      <c r="X340" s="735"/>
      <c r="Y340" s="735"/>
      <c r="Z340" s="735"/>
      <c r="AA340" s="735"/>
      <c r="AB340" s="735"/>
      <c r="AC340" s="735"/>
      <c r="AD340" s="735"/>
      <c r="AE340" s="735"/>
      <c r="AF340" s="735"/>
      <c r="AG340" s="735"/>
      <c r="AH340" s="735"/>
      <c r="AI340" s="735"/>
      <c r="AJ340" s="735"/>
      <c r="AK340" s="735"/>
      <c r="AL340" s="735"/>
      <c r="AM340" s="735"/>
      <c r="AN340" s="735"/>
      <c r="AO340" s="735"/>
      <c r="AP340" s="735"/>
      <c r="AQ340" s="735"/>
      <c r="AR340" s="735"/>
      <c r="AS340" s="735"/>
      <c r="AT340" s="735"/>
      <c r="AU340" s="735"/>
      <c r="AV340" s="735"/>
      <c r="AW340" s="735"/>
      <c r="AX340" s="735"/>
      <c r="AY340" s="735"/>
      <c r="AZ340" s="735"/>
      <c r="BA340" s="735"/>
      <c r="BB340" s="735"/>
      <c r="BC340" s="735"/>
      <c r="BD340" s="735"/>
      <c r="BE340" s="735"/>
      <c r="BF340" s="735"/>
      <c r="BG340" s="735"/>
      <c r="BH340" s="735"/>
      <c r="BI340" s="735"/>
      <c r="BJ340" s="735"/>
      <c r="BK340" s="735"/>
      <c r="BL340" s="735"/>
      <c r="BM340" s="735"/>
      <c r="BN340" s="735"/>
      <c r="BO340" s="735"/>
      <c r="BP340" s="735"/>
      <c r="BQ340" s="735"/>
      <c r="BR340" s="735"/>
      <c r="BS340" s="735"/>
      <c r="BT340" s="735"/>
      <c r="BU340" s="735"/>
      <c r="BV340" s="735"/>
      <c r="BW340" s="735"/>
      <c r="BX340" s="735"/>
      <c r="BY340" s="735"/>
      <c r="BZ340" s="735"/>
      <c r="CA340" s="735"/>
      <c r="CB340" s="735"/>
      <c r="CC340" s="735"/>
      <c r="CD340" s="735"/>
      <c r="CE340" s="735"/>
      <c r="CF340" s="735"/>
      <c r="CG340" s="735"/>
      <c r="CH340" s="735"/>
      <c r="CI340" s="735"/>
      <c r="CJ340" s="771"/>
      <c r="CK340" s="771"/>
      <c r="CL340" s="735"/>
      <c r="CM340" s="735"/>
      <c r="CN340" s="735"/>
      <c r="CO340" s="735"/>
      <c r="CP340" s="771">
        <f>E340-D340</f>
        <v>0</v>
      </c>
      <c r="CQ340" s="735"/>
      <c r="CR340" s="735"/>
      <c r="CS340" s="735"/>
      <c r="CT340" s="736"/>
      <c r="CU340" s="737"/>
      <c r="CV340" s="738"/>
      <c r="CW340" s="738"/>
      <c r="CX340" s="738"/>
      <c r="CY340" s="738"/>
      <c r="CZ340" s="738"/>
      <c r="DA340" s="738"/>
      <c r="DB340" s="738"/>
      <c r="DC340" s="738"/>
      <c r="DD340" s="729">
        <f t="shared" si="27"/>
        <v>0</v>
      </c>
      <c r="DE340" s="730">
        <f>D340+E340-CP340</f>
        <v>0</v>
      </c>
      <c r="DF340" s="731"/>
      <c r="DR340" s="504"/>
    </row>
    <row r="341" spans="1:122" ht="18" customHeight="1" x14ac:dyDescent="0.55000000000000004">
      <c r="A341" s="399" t="str">
        <f t="shared" si="25"/>
        <v>80</v>
      </c>
      <c r="B341" s="399">
        <v>800050</v>
      </c>
      <c r="C341" s="722" t="s">
        <v>681</v>
      </c>
      <c r="D341" s="723">
        <v>0</v>
      </c>
      <c r="E341" s="723">
        <v>3053928</v>
      </c>
      <c r="F341" s="734"/>
      <c r="G341" s="734"/>
      <c r="H341" s="734"/>
      <c r="I341" s="734"/>
      <c r="J341" s="734"/>
      <c r="K341" s="735"/>
      <c r="L341" s="735"/>
      <c r="M341" s="735"/>
      <c r="N341" s="735"/>
      <c r="O341" s="735"/>
      <c r="P341" s="735"/>
      <c r="Q341" s="735"/>
      <c r="R341" s="735"/>
      <c r="S341" s="735"/>
      <c r="T341" s="735"/>
      <c r="U341" s="735"/>
      <c r="V341" s="735"/>
      <c r="W341" s="735"/>
      <c r="X341" s="735"/>
      <c r="Y341" s="735"/>
      <c r="Z341" s="735"/>
      <c r="AA341" s="735"/>
      <c r="AB341" s="735"/>
      <c r="AC341" s="735"/>
      <c r="AD341" s="735"/>
      <c r="AE341" s="735"/>
      <c r="AF341" s="735"/>
      <c r="AG341" s="735"/>
      <c r="AH341" s="735"/>
      <c r="AI341" s="735"/>
      <c r="AJ341" s="735"/>
      <c r="AK341" s="735"/>
      <c r="AL341" s="735"/>
      <c r="AM341" s="735"/>
      <c r="AN341" s="735"/>
      <c r="AO341" s="735"/>
      <c r="AP341" s="735"/>
      <c r="AQ341" s="735"/>
      <c r="AR341" s="735"/>
      <c r="AS341" s="735"/>
      <c r="AT341" s="735"/>
      <c r="AU341" s="735"/>
      <c r="AV341" s="735"/>
      <c r="AW341" s="735"/>
      <c r="AX341" s="735"/>
      <c r="AY341" s="735"/>
      <c r="AZ341" s="735"/>
      <c r="BA341" s="735"/>
      <c r="BB341" s="735"/>
      <c r="BC341" s="735"/>
      <c r="BD341" s="735"/>
      <c r="BE341" s="735"/>
      <c r="BF341" s="735"/>
      <c r="BG341" s="735"/>
      <c r="BH341" s="735"/>
      <c r="BI341" s="735"/>
      <c r="BJ341" s="735"/>
      <c r="BK341" s="735"/>
      <c r="BL341" s="735"/>
      <c r="BM341" s="735"/>
      <c r="BN341" s="735"/>
      <c r="BO341" s="735"/>
      <c r="BP341" s="735"/>
      <c r="BQ341" s="735"/>
      <c r="BR341" s="735"/>
      <c r="BS341" s="735"/>
      <c r="BT341" s="735"/>
      <c r="BU341" s="735"/>
      <c r="BV341" s="735"/>
      <c r="BW341" s="735"/>
      <c r="BX341" s="735"/>
      <c r="BY341" s="735"/>
      <c r="BZ341" s="735"/>
      <c r="CA341" s="735"/>
      <c r="CB341" s="735"/>
      <c r="CC341" s="735"/>
      <c r="CD341" s="735"/>
      <c r="CE341" s="735"/>
      <c r="CF341" s="735"/>
      <c r="CG341" s="735"/>
      <c r="CH341" s="735"/>
      <c r="CI341" s="735"/>
      <c r="CJ341" s="735"/>
      <c r="CK341" s="735"/>
      <c r="CL341" s="735"/>
      <c r="CM341" s="735"/>
      <c r="CN341" s="735"/>
      <c r="CO341" s="735"/>
      <c r="CP341" s="735"/>
      <c r="CQ341" s="735"/>
      <c r="CR341" s="735">
        <f>E341-D341</f>
        <v>3053928</v>
      </c>
      <c r="CS341" s="735"/>
      <c r="CT341" s="736">
        <v>0</v>
      </c>
      <c r="CU341" s="737"/>
      <c r="CV341" s="738"/>
      <c r="CW341" s="738"/>
      <c r="CX341" s="738"/>
      <c r="CY341" s="738"/>
      <c r="CZ341" s="738"/>
      <c r="DA341" s="738"/>
      <c r="DB341" s="738"/>
      <c r="DC341" s="738"/>
      <c r="DD341" s="729">
        <f t="shared" si="27"/>
        <v>3053928</v>
      </c>
      <c r="DE341" s="730">
        <f t="shared" ref="DE341:DE357" si="30">D341-E341+DD341</f>
        <v>0</v>
      </c>
      <c r="DF341" s="731"/>
      <c r="DR341" s="504"/>
    </row>
    <row r="342" spans="1:122" ht="18" customHeight="1" x14ac:dyDescent="0.55000000000000004">
      <c r="A342" s="399" t="str">
        <f t="shared" si="25"/>
        <v>85</v>
      </c>
      <c r="B342" s="399">
        <v>850001</v>
      </c>
      <c r="C342" s="722" t="s">
        <v>1089</v>
      </c>
      <c r="D342" s="723">
        <v>0</v>
      </c>
      <c r="E342" s="723">
        <v>3630968334</v>
      </c>
      <c r="F342" s="775"/>
      <c r="G342" s="775"/>
      <c r="H342" s="775"/>
      <c r="I342" s="775"/>
      <c r="J342" s="775"/>
      <c r="K342" s="776"/>
      <c r="L342" s="776"/>
      <c r="M342" s="776"/>
      <c r="N342" s="776"/>
      <c r="O342" s="776"/>
      <c r="P342" s="776"/>
      <c r="Q342" s="776"/>
      <c r="R342" s="776"/>
      <c r="S342" s="776"/>
      <c r="T342" s="776"/>
      <c r="U342" s="776"/>
      <c r="V342" s="776"/>
      <c r="W342" s="776"/>
      <c r="X342" s="776"/>
      <c r="Y342" s="776"/>
      <c r="Z342" s="776"/>
      <c r="AA342" s="776"/>
      <c r="AB342" s="776"/>
      <c r="AC342" s="776"/>
      <c r="AD342" s="776"/>
      <c r="AE342" s="776"/>
      <c r="AF342" s="776"/>
      <c r="AG342" s="776"/>
      <c r="AH342" s="776"/>
      <c r="AI342" s="776"/>
      <c r="AJ342" s="776"/>
      <c r="AK342" s="776"/>
      <c r="AL342" s="776"/>
      <c r="AM342" s="776"/>
      <c r="AN342" s="776"/>
      <c r="AO342" s="776"/>
      <c r="AP342" s="776"/>
      <c r="AQ342" s="776"/>
      <c r="AR342" s="776"/>
      <c r="AS342" s="776"/>
      <c r="AT342" s="776"/>
      <c r="AU342" s="776"/>
      <c r="AV342" s="776"/>
      <c r="AW342" s="776"/>
      <c r="AX342" s="776"/>
      <c r="AY342" s="776"/>
      <c r="AZ342" s="776"/>
      <c r="BA342" s="776"/>
      <c r="BB342" s="776"/>
      <c r="BC342" s="776"/>
      <c r="BD342" s="776"/>
      <c r="BE342" s="776"/>
      <c r="BF342" s="776"/>
      <c r="BG342" s="776"/>
      <c r="BH342" s="776"/>
      <c r="BI342" s="776"/>
      <c r="BJ342" s="776"/>
      <c r="BK342" s="776"/>
      <c r="BL342" s="776"/>
      <c r="BM342" s="776"/>
      <c r="BN342" s="776"/>
      <c r="BO342" s="776"/>
      <c r="BP342" s="776"/>
      <c r="BQ342" s="776"/>
      <c r="BR342" s="776"/>
      <c r="BS342" s="776"/>
      <c r="BT342" s="776"/>
      <c r="BU342" s="776"/>
      <c r="BV342" s="776"/>
      <c r="BW342" s="776"/>
      <c r="BX342" s="776"/>
      <c r="BY342" s="776"/>
      <c r="BZ342" s="776"/>
      <c r="CA342" s="776"/>
      <c r="CB342" s="776"/>
      <c r="CC342" s="776"/>
      <c r="CD342" s="776"/>
      <c r="CE342" s="776"/>
      <c r="CF342" s="776"/>
      <c r="CG342" s="776"/>
      <c r="CH342" s="776"/>
      <c r="CI342" s="776"/>
      <c r="CJ342" s="776"/>
      <c r="CK342" s="776"/>
      <c r="CL342" s="776"/>
      <c r="CM342" s="776"/>
      <c r="CN342" s="776"/>
      <c r="CO342" s="776"/>
      <c r="CP342" s="776"/>
      <c r="CQ342" s="776"/>
      <c r="CR342" s="776"/>
      <c r="CS342" s="776"/>
      <c r="CT342" s="735"/>
      <c r="CU342" s="777">
        <f>E342</f>
        <v>3630968334</v>
      </c>
      <c r="CV342" s="777"/>
      <c r="CW342" s="777"/>
      <c r="CX342" s="777"/>
      <c r="CY342" s="777"/>
      <c r="CZ342" s="777"/>
      <c r="DA342" s="777"/>
      <c r="DB342" s="777"/>
      <c r="DC342" s="777"/>
      <c r="DD342" s="778">
        <f t="shared" si="27"/>
        <v>3630968334</v>
      </c>
      <c r="DE342" s="730">
        <f t="shared" si="30"/>
        <v>0</v>
      </c>
      <c r="DF342" s="731"/>
      <c r="DR342" s="504"/>
    </row>
    <row r="343" spans="1:122" ht="18" customHeight="1" x14ac:dyDescent="0.55000000000000004">
      <c r="A343" s="399" t="str">
        <f t="shared" si="25"/>
        <v>85</v>
      </c>
      <c r="B343" s="399">
        <v>850002</v>
      </c>
      <c r="C343" s="722" t="s">
        <v>1090</v>
      </c>
      <c r="D343" s="723">
        <v>0</v>
      </c>
      <c r="E343" s="723">
        <v>180000000</v>
      </c>
      <c r="F343" s="775"/>
      <c r="G343" s="775"/>
      <c r="H343" s="775"/>
      <c r="I343" s="775"/>
      <c r="J343" s="775"/>
      <c r="K343" s="776"/>
      <c r="L343" s="776"/>
      <c r="M343" s="776"/>
      <c r="N343" s="776"/>
      <c r="O343" s="776"/>
      <c r="P343" s="776"/>
      <c r="Q343" s="776"/>
      <c r="R343" s="776"/>
      <c r="S343" s="776"/>
      <c r="T343" s="776"/>
      <c r="U343" s="776"/>
      <c r="V343" s="776"/>
      <c r="W343" s="776"/>
      <c r="X343" s="776"/>
      <c r="Y343" s="776"/>
      <c r="Z343" s="776"/>
      <c r="AA343" s="776"/>
      <c r="AB343" s="776"/>
      <c r="AC343" s="776"/>
      <c r="AD343" s="776"/>
      <c r="AE343" s="776"/>
      <c r="AF343" s="776"/>
      <c r="AG343" s="776"/>
      <c r="AH343" s="776"/>
      <c r="AI343" s="776"/>
      <c r="AJ343" s="776"/>
      <c r="AK343" s="776"/>
      <c r="AL343" s="776"/>
      <c r="AM343" s="776"/>
      <c r="AN343" s="776"/>
      <c r="AO343" s="776"/>
      <c r="AP343" s="776"/>
      <c r="AQ343" s="776"/>
      <c r="AR343" s="776"/>
      <c r="AS343" s="776"/>
      <c r="AT343" s="776"/>
      <c r="AU343" s="776"/>
      <c r="AV343" s="776"/>
      <c r="AW343" s="776"/>
      <c r="AX343" s="776"/>
      <c r="AY343" s="776"/>
      <c r="AZ343" s="776"/>
      <c r="BA343" s="776"/>
      <c r="BB343" s="776"/>
      <c r="BC343" s="776"/>
      <c r="BD343" s="776"/>
      <c r="BE343" s="776"/>
      <c r="BF343" s="776"/>
      <c r="BG343" s="776"/>
      <c r="BH343" s="776"/>
      <c r="BI343" s="776"/>
      <c r="BJ343" s="776"/>
      <c r="BK343" s="776"/>
      <c r="BL343" s="776"/>
      <c r="BM343" s="776"/>
      <c r="BN343" s="776"/>
      <c r="BO343" s="776"/>
      <c r="BP343" s="776"/>
      <c r="BQ343" s="776"/>
      <c r="BR343" s="776"/>
      <c r="BS343" s="776"/>
      <c r="BT343" s="776"/>
      <c r="BU343" s="776"/>
      <c r="BV343" s="776"/>
      <c r="BW343" s="776"/>
      <c r="BX343" s="776"/>
      <c r="BY343" s="776"/>
      <c r="BZ343" s="776"/>
      <c r="CA343" s="776"/>
      <c r="CB343" s="776"/>
      <c r="CC343" s="776"/>
      <c r="CD343" s="776"/>
      <c r="CE343" s="776"/>
      <c r="CF343" s="776"/>
      <c r="CG343" s="776"/>
      <c r="CH343" s="776"/>
      <c r="CI343" s="776"/>
      <c r="CJ343" s="776"/>
      <c r="CK343" s="776"/>
      <c r="CL343" s="776"/>
      <c r="CM343" s="776"/>
      <c r="CN343" s="776"/>
      <c r="CO343" s="776"/>
      <c r="CP343" s="776"/>
      <c r="CQ343" s="776"/>
      <c r="CR343" s="776"/>
      <c r="CS343" s="776"/>
      <c r="CT343" s="735"/>
      <c r="CU343" s="777"/>
      <c r="CV343" s="777"/>
      <c r="CW343" s="777"/>
      <c r="CX343" s="777"/>
      <c r="CY343" s="777"/>
      <c r="CZ343" s="777"/>
      <c r="DA343" s="777"/>
      <c r="DB343" s="777">
        <f>E343</f>
        <v>180000000</v>
      </c>
      <c r="DC343" s="777"/>
      <c r="DD343" s="778">
        <f t="shared" si="27"/>
        <v>180000000</v>
      </c>
      <c r="DE343" s="730">
        <f t="shared" si="30"/>
        <v>0</v>
      </c>
      <c r="DF343" s="731"/>
      <c r="DR343" s="504"/>
    </row>
    <row r="344" spans="1:122" ht="18" customHeight="1" x14ac:dyDescent="0.55000000000000004">
      <c r="A344" s="399" t="str">
        <f t="shared" si="25"/>
        <v>85</v>
      </c>
      <c r="B344" s="399">
        <v>850003</v>
      </c>
      <c r="C344" s="722" t="s">
        <v>1091</v>
      </c>
      <c r="D344" s="723">
        <v>0</v>
      </c>
      <c r="E344" s="723">
        <v>4685268533</v>
      </c>
      <c r="F344" s="775"/>
      <c r="G344" s="775"/>
      <c r="H344" s="775"/>
      <c r="I344" s="775"/>
      <c r="J344" s="775"/>
      <c r="K344" s="776"/>
      <c r="L344" s="776"/>
      <c r="M344" s="776"/>
      <c r="N344" s="776"/>
      <c r="O344" s="776"/>
      <c r="P344" s="776"/>
      <c r="Q344" s="776"/>
      <c r="R344" s="776"/>
      <c r="S344" s="776"/>
      <c r="T344" s="776"/>
      <c r="U344" s="776"/>
      <c r="V344" s="776"/>
      <c r="W344" s="776"/>
      <c r="X344" s="776"/>
      <c r="Y344" s="776"/>
      <c r="Z344" s="776"/>
      <c r="AA344" s="776"/>
      <c r="AB344" s="776"/>
      <c r="AC344" s="776"/>
      <c r="AD344" s="776"/>
      <c r="AE344" s="776"/>
      <c r="AF344" s="776"/>
      <c r="AG344" s="776"/>
      <c r="AH344" s="776"/>
      <c r="AI344" s="776"/>
      <c r="AJ344" s="776"/>
      <c r="AK344" s="776"/>
      <c r="AL344" s="776"/>
      <c r="AM344" s="776"/>
      <c r="AN344" s="776"/>
      <c r="AO344" s="776"/>
      <c r="AP344" s="776"/>
      <c r="AQ344" s="776"/>
      <c r="AR344" s="776"/>
      <c r="AS344" s="776"/>
      <c r="AT344" s="776"/>
      <c r="AU344" s="776"/>
      <c r="AV344" s="776"/>
      <c r="AW344" s="776"/>
      <c r="AX344" s="776"/>
      <c r="AY344" s="776"/>
      <c r="AZ344" s="776"/>
      <c r="BA344" s="776"/>
      <c r="BB344" s="776"/>
      <c r="BC344" s="776"/>
      <c r="BD344" s="776"/>
      <c r="BE344" s="776"/>
      <c r="BF344" s="776"/>
      <c r="BG344" s="776"/>
      <c r="BH344" s="776"/>
      <c r="BI344" s="776"/>
      <c r="BJ344" s="776"/>
      <c r="BK344" s="776"/>
      <c r="BL344" s="776"/>
      <c r="BM344" s="776"/>
      <c r="BN344" s="776"/>
      <c r="BO344" s="776"/>
      <c r="BP344" s="776"/>
      <c r="BQ344" s="776"/>
      <c r="BR344" s="776"/>
      <c r="BS344" s="776"/>
      <c r="BT344" s="776"/>
      <c r="BU344" s="776"/>
      <c r="BV344" s="776"/>
      <c r="BW344" s="776"/>
      <c r="BX344" s="776"/>
      <c r="BY344" s="776"/>
      <c r="BZ344" s="776"/>
      <c r="CA344" s="776"/>
      <c r="CB344" s="776"/>
      <c r="CC344" s="776"/>
      <c r="CD344" s="776"/>
      <c r="CE344" s="776"/>
      <c r="CF344" s="776"/>
      <c r="CG344" s="776"/>
      <c r="CH344" s="776"/>
      <c r="CI344" s="776"/>
      <c r="CJ344" s="776"/>
      <c r="CK344" s="776"/>
      <c r="CL344" s="776"/>
      <c r="CM344" s="776"/>
      <c r="CN344" s="776"/>
      <c r="CO344" s="776"/>
      <c r="CP344" s="776"/>
      <c r="CQ344" s="776"/>
      <c r="CR344" s="776"/>
      <c r="CS344" s="776"/>
      <c r="CT344" s="735"/>
      <c r="CU344" s="777"/>
      <c r="CV344" s="777"/>
      <c r="CW344" s="777">
        <f>E344</f>
        <v>4685268533</v>
      </c>
      <c r="CX344" s="777"/>
      <c r="CY344" s="777"/>
      <c r="CZ344" s="777"/>
      <c r="DA344" s="777"/>
      <c r="DB344" s="777"/>
      <c r="DC344" s="777"/>
      <c r="DD344" s="778">
        <f t="shared" si="27"/>
        <v>4685268533</v>
      </c>
      <c r="DE344" s="730">
        <f t="shared" si="30"/>
        <v>0</v>
      </c>
      <c r="DF344" s="731"/>
      <c r="DR344" s="504"/>
    </row>
    <row r="345" spans="1:122" ht="18" customHeight="1" x14ac:dyDescent="0.55000000000000004">
      <c r="A345" s="399" t="str">
        <f t="shared" si="25"/>
        <v>85</v>
      </c>
      <c r="B345" s="399">
        <v>850004</v>
      </c>
      <c r="C345" s="722" t="s">
        <v>787</v>
      </c>
      <c r="D345" s="723">
        <v>0</v>
      </c>
      <c r="E345" s="723">
        <v>628327615</v>
      </c>
      <c r="F345" s="775"/>
      <c r="G345" s="775"/>
      <c r="H345" s="775"/>
      <c r="I345" s="775"/>
      <c r="J345" s="775"/>
      <c r="K345" s="776"/>
      <c r="L345" s="776"/>
      <c r="M345" s="776"/>
      <c r="N345" s="776"/>
      <c r="O345" s="776"/>
      <c r="P345" s="776"/>
      <c r="Q345" s="776"/>
      <c r="R345" s="776"/>
      <c r="S345" s="776"/>
      <c r="T345" s="776"/>
      <c r="U345" s="776"/>
      <c r="V345" s="776"/>
      <c r="W345" s="776"/>
      <c r="X345" s="776"/>
      <c r="Y345" s="776"/>
      <c r="Z345" s="776"/>
      <c r="AA345" s="776"/>
      <c r="AB345" s="776"/>
      <c r="AC345" s="776"/>
      <c r="AD345" s="776"/>
      <c r="AE345" s="776"/>
      <c r="AF345" s="776"/>
      <c r="AG345" s="776"/>
      <c r="AH345" s="776"/>
      <c r="AI345" s="776"/>
      <c r="AJ345" s="776"/>
      <c r="AK345" s="776"/>
      <c r="AL345" s="776"/>
      <c r="AM345" s="776"/>
      <c r="AN345" s="776"/>
      <c r="AO345" s="776"/>
      <c r="AP345" s="776"/>
      <c r="AQ345" s="776"/>
      <c r="AR345" s="776"/>
      <c r="AS345" s="776"/>
      <c r="AT345" s="776"/>
      <c r="AU345" s="776"/>
      <c r="AV345" s="776"/>
      <c r="AW345" s="776"/>
      <c r="AX345" s="776"/>
      <c r="AY345" s="776"/>
      <c r="AZ345" s="776"/>
      <c r="BA345" s="776"/>
      <c r="BB345" s="776"/>
      <c r="BC345" s="776"/>
      <c r="BD345" s="776"/>
      <c r="BE345" s="776"/>
      <c r="BF345" s="776"/>
      <c r="BG345" s="776"/>
      <c r="BH345" s="776"/>
      <c r="BI345" s="776"/>
      <c r="BJ345" s="776"/>
      <c r="BK345" s="776"/>
      <c r="BL345" s="776"/>
      <c r="BM345" s="776"/>
      <c r="BN345" s="776"/>
      <c r="BO345" s="776"/>
      <c r="BP345" s="776"/>
      <c r="BQ345" s="776"/>
      <c r="BR345" s="776"/>
      <c r="BS345" s="776"/>
      <c r="BT345" s="776"/>
      <c r="BU345" s="776"/>
      <c r="BV345" s="776"/>
      <c r="BW345" s="776"/>
      <c r="BX345" s="776"/>
      <c r="BY345" s="776"/>
      <c r="BZ345" s="776"/>
      <c r="CA345" s="776"/>
      <c r="CB345" s="776"/>
      <c r="CC345" s="776"/>
      <c r="CD345" s="776"/>
      <c r="CE345" s="776"/>
      <c r="CF345" s="776"/>
      <c r="CG345" s="776"/>
      <c r="CH345" s="776"/>
      <c r="CI345" s="776"/>
      <c r="CJ345" s="776"/>
      <c r="CK345" s="776"/>
      <c r="CL345" s="776"/>
      <c r="CM345" s="776"/>
      <c r="CN345" s="776"/>
      <c r="CO345" s="776"/>
      <c r="CP345" s="776"/>
      <c r="CQ345" s="776"/>
      <c r="CR345" s="776"/>
      <c r="CS345" s="776"/>
      <c r="CT345" s="735"/>
      <c r="CU345" s="777"/>
      <c r="CV345" s="777"/>
      <c r="CW345" s="777"/>
      <c r="CX345" s="777"/>
      <c r="CY345" s="777"/>
      <c r="CZ345" s="777">
        <f>E345</f>
        <v>628327615</v>
      </c>
      <c r="DA345" s="777"/>
      <c r="DB345" s="777"/>
      <c r="DC345" s="777">
        <v>0</v>
      </c>
      <c r="DD345" s="778">
        <f t="shared" si="27"/>
        <v>628327615</v>
      </c>
      <c r="DE345" s="730">
        <f t="shared" si="30"/>
        <v>0</v>
      </c>
      <c r="DF345" s="731"/>
      <c r="DR345" s="504"/>
    </row>
    <row r="346" spans="1:122" ht="18" customHeight="1" x14ac:dyDescent="0.55000000000000004">
      <c r="A346" s="399" t="str">
        <f t="shared" ref="A346:A358" si="31">LEFT(B346,2)</f>
        <v>85</v>
      </c>
      <c r="B346" s="399">
        <v>850005</v>
      </c>
      <c r="C346" s="722" t="s">
        <v>1093</v>
      </c>
      <c r="D346" s="723">
        <v>0</v>
      </c>
      <c r="E346" s="723">
        <v>27714239</v>
      </c>
      <c r="F346" s="775"/>
      <c r="G346" s="775"/>
      <c r="H346" s="775"/>
      <c r="I346" s="775"/>
      <c r="J346" s="775"/>
      <c r="K346" s="776"/>
      <c r="L346" s="776"/>
      <c r="M346" s="776"/>
      <c r="N346" s="776"/>
      <c r="O346" s="776"/>
      <c r="P346" s="776"/>
      <c r="Q346" s="776"/>
      <c r="R346" s="776"/>
      <c r="S346" s="776"/>
      <c r="T346" s="776"/>
      <c r="U346" s="776"/>
      <c r="V346" s="776"/>
      <c r="W346" s="776"/>
      <c r="X346" s="776"/>
      <c r="Y346" s="776"/>
      <c r="Z346" s="776"/>
      <c r="AA346" s="776"/>
      <c r="AB346" s="776"/>
      <c r="AC346" s="776"/>
      <c r="AD346" s="776"/>
      <c r="AE346" s="776"/>
      <c r="AF346" s="776"/>
      <c r="AG346" s="776"/>
      <c r="AH346" s="776"/>
      <c r="AI346" s="776"/>
      <c r="AJ346" s="776"/>
      <c r="AK346" s="776"/>
      <c r="AL346" s="776"/>
      <c r="AM346" s="776"/>
      <c r="AN346" s="776"/>
      <c r="AO346" s="776"/>
      <c r="AP346" s="776"/>
      <c r="AQ346" s="776"/>
      <c r="AR346" s="776"/>
      <c r="AS346" s="776"/>
      <c r="AT346" s="776"/>
      <c r="AU346" s="776"/>
      <c r="AV346" s="776"/>
      <c r="AW346" s="776"/>
      <c r="AX346" s="776"/>
      <c r="AY346" s="776"/>
      <c r="AZ346" s="776"/>
      <c r="BA346" s="776"/>
      <c r="BB346" s="776"/>
      <c r="BC346" s="776"/>
      <c r="BD346" s="776"/>
      <c r="BE346" s="776"/>
      <c r="BF346" s="776"/>
      <c r="BG346" s="776"/>
      <c r="BH346" s="776"/>
      <c r="BI346" s="776"/>
      <c r="BJ346" s="776"/>
      <c r="BK346" s="776"/>
      <c r="BL346" s="776"/>
      <c r="BM346" s="776"/>
      <c r="BN346" s="776"/>
      <c r="BO346" s="776"/>
      <c r="BP346" s="776"/>
      <c r="BQ346" s="776"/>
      <c r="BR346" s="776"/>
      <c r="BS346" s="776"/>
      <c r="BT346" s="776"/>
      <c r="BU346" s="776"/>
      <c r="BV346" s="776"/>
      <c r="BW346" s="776"/>
      <c r="BX346" s="776"/>
      <c r="BY346" s="776"/>
      <c r="BZ346" s="776"/>
      <c r="CA346" s="776"/>
      <c r="CB346" s="776"/>
      <c r="CC346" s="776"/>
      <c r="CD346" s="776"/>
      <c r="CE346" s="776"/>
      <c r="CF346" s="776"/>
      <c r="CG346" s="776"/>
      <c r="CH346" s="776"/>
      <c r="CI346" s="776"/>
      <c r="CJ346" s="776"/>
      <c r="CK346" s="776"/>
      <c r="CL346" s="776"/>
      <c r="CM346" s="776"/>
      <c r="CN346" s="776"/>
      <c r="CO346" s="776"/>
      <c r="CP346" s="776"/>
      <c r="CQ346" s="776"/>
      <c r="CR346" s="776"/>
      <c r="CS346" s="776"/>
      <c r="CT346" s="735"/>
      <c r="CU346" s="777"/>
      <c r="CV346" s="777"/>
      <c r="CW346" s="777"/>
      <c r="CX346" s="777"/>
      <c r="CY346" s="777"/>
      <c r="CZ346" s="777"/>
      <c r="DA346" s="777"/>
      <c r="DB346" s="777"/>
      <c r="DC346" s="777">
        <f>E346</f>
        <v>27714239</v>
      </c>
      <c r="DD346" s="778">
        <f t="shared" si="27"/>
        <v>27714239</v>
      </c>
      <c r="DE346" s="730">
        <f t="shared" si="30"/>
        <v>0</v>
      </c>
      <c r="DF346" s="731"/>
      <c r="DR346" s="504"/>
    </row>
    <row r="347" spans="1:122" ht="18" customHeight="1" x14ac:dyDescent="0.55000000000000004">
      <c r="A347" s="399" t="str">
        <f t="shared" si="31"/>
        <v>85</v>
      </c>
      <c r="B347" s="399">
        <v>850006</v>
      </c>
      <c r="C347" s="722" t="s">
        <v>1213</v>
      </c>
      <c r="D347" s="723">
        <v>0</v>
      </c>
      <c r="E347" s="723">
        <v>3577160</v>
      </c>
      <c r="F347" s="775"/>
      <c r="G347" s="775"/>
      <c r="H347" s="775"/>
      <c r="I347" s="775"/>
      <c r="J347" s="775"/>
      <c r="K347" s="776"/>
      <c r="L347" s="776"/>
      <c r="M347" s="776"/>
      <c r="N347" s="776"/>
      <c r="O347" s="776"/>
      <c r="P347" s="776"/>
      <c r="Q347" s="776"/>
      <c r="R347" s="776"/>
      <c r="S347" s="776"/>
      <c r="T347" s="776"/>
      <c r="U347" s="776"/>
      <c r="V347" s="776"/>
      <c r="W347" s="776"/>
      <c r="X347" s="776"/>
      <c r="Y347" s="776"/>
      <c r="Z347" s="776"/>
      <c r="AA347" s="776"/>
      <c r="AB347" s="776"/>
      <c r="AC347" s="776"/>
      <c r="AD347" s="776"/>
      <c r="AE347" s="776"/>
      <c r="AF347" s="776"/>
      <c r="AG347" s="776"/>
      <c r="AH347" s="776"/>
      <c r="AI347" s="776"/>
      <c r="AJ347" s="776"/>
      <c r="AK347" s="776"/>
      <c r="AL347" s="776"/>
      <c r="AM347" s="776"/>
      <c r="AN347" s="776"/>
      <c r="AO347" s="776"/>
      <c r="AP347" s="776"/>
      <c r="AQ347" s="776"/>
      <c r="AR347" s="776"/>
      <c r="AS347" s="776"/>
      <c r="AT347" s="776"/>
      <c r="AU347" s="776"/>
      <c r="AV347" s="776"/>
      <c r="AW347" s="776"/>
      <c r="AX347" s="776"/>
      <c r="AY347" s="776"/>
      <c r="AZ347" s="776"/>
      <c r="BA347" s="776"/>
      <c r="BB347" s="776"/>
      <c r="BC347" s="776"/>
      <c r="BD347" s="776"/>
      <c r="BE347" s="776"/>
      <c r="BF347" s="776"/>
      <c r="BG347" s="776"/>
      <c r="BH347" s="776"/>
      <c r="BI347" s="776"/>
      <c r="BJ347" s="776"/>
      <c r="BK347" s="776"/>
      <c r="BL347" s="776"/>
      <c r="BM347" s="776"/>
      <c r="BN347" s="776"/>
      <c r="BO347" s="776"/>
      <c r="BP347" s="776"/>
      <c r="BQ347" s="776"/>
      <c r="BR347" s="776"/>
      <c r="BS347" s="776"/>
      <c r="BT347" s="776"/>
      <c r="BU347" s="776"/>
      <c r="BV347" s="776"/>
      <c r="BW347" s="776"/>
      <c r="BX347" s="776"/>
      <c r="BY347" s="776"/>
      <c r="BZ347" s="776"/>
      <c r="CA347" s="776"/>
      <c r="CB347" s="776"/>
      <c r="CC347" s="776"/>
      <c r="CD347" s="776"/>
      <c r="CE347" s="776"/>
      <c r="CF347" s="776"/>
      <c r="CG347" s="776"/>
      <c r="CH347" s="776"/>
      <c r="CI347" s="776"/>
      <c r="CJ347" s="776"/>
      <c r="CK347" s="776"/>
      <c r="CL347" s="776"/>
      <c r="CM347" s="776"/>
      <c r="CN347" s="776"/>
      <c r="CO347" s="776"/>
      <c r="CP347" s="776"/>
      <c r="CQ347" s="776"/>
      <c r="CR347" s="776"/>
      <c r="CS347" s="776"/>
      <c r="CT347" s="735"/>
      <c r="CU347" s="777"/>
      <c r="CV347" s="777"/>
      <c r="CW347" s="777"/>
      <c r="CX347" s="777"/>
      <c r="CY347" s="777"/>
      <c r="CZ347" s="777"/>
      <c r="DA347" s="777">
        <f>E347</f>
        <v>3577160</v>
      </c>
      <c r="DB347" s="777"/>
      <c r="DC347" s="777">
        <v>0</v>
      </c>
      <c r="DD347" s="778">
        <f t="shared" si="27"/>
        <v>3577160</v>
      </c>
      <c r="DE347" s="730">
        <f t="shared" si="30"/>
        <v>0</v>
      </c>
      <c r="DF347" s="731"/>
      <c r="DR347" s="504"/>
    </row>
    <row r="348" spans="1:122" ht="18" customHeight="1" x14ac:dyDescent="0.55000000000000004">
      <c r="A348" s="399" t="str">
        <f t="shared" si="31"/>
        <v>85</v>
      </c>
      <c r="B348" s="733">
        <v>850007</v>
      </c>
      <c r="C348" s="733" t="s">
        <v>1214</v>
      </c>
      <c r="D348" s="723">
        <v>0</v>
      </c>
      <c r="E348" s="723">
        <v>1600000</v>
      </c>
      <c r="F348" s="775"/>
      <c r="G348" s="775"/>
      <c r="H348" s="775"/>
      <c r="I348" s="775"/>
      <c r="J348" s="775"/>
      <c r="K348" s="776"/>
      <c r="L348" s="776"/>
      <c r="M348" s="776"/>
      <c r="N348" s="776"/>
      <c r="O348" s="776"/>
      <c r="P348" s="776"/>
      <c r="Q348" s="776"/>
      <c r="R348" s="776"/>
      <c r="S348" s="776"/>
      <c r="T348" s="776"/>
      <c r="U348" s="776"/>
      <c r="V348" s="776"/>
      <c r="W348" s="776"/>
      <c r="X348" s="776"/>
      <c r="Y348" s="776"/>
      <c r="Z348" s="776"/>
      <c r="AA348" s="776"/>
      <c r="AB348" s="776"/>
      <c r="AC348" s="776"/>
      <c r="AD348" s="776"/>
      <c r="AE348" s="776"/>
      <c r="AF348" s="776"/>
      <c r="AG348" s="776"/>
      <c r="AH348" s="776"/>
      <c r="AI348" s="776"/>
      <c r="AJ348" s="776"/>
      <c r="AK348" s="776"/>
      <c r="AL348" s="776"/>
      <c r="AM348" s="776"/>
      <c r="AN348" s="776"/>
      <c r="AO348" s="776"/>
      <c r="AP348" s="776"/>
      <c r="AQ348" s="776"/>
      <c r="AR348" s="776"/>
      <c r="AS348" s="776"/>
      <c r="AT348" s="776"/>
      <c r="AU348" s="776"/>
      <c r="AV348" s="776"/>
      <c r="AW348" s="776"/>
      <c r="AX348" s="776"/>
      <c r="AY348" s="776"/>
      <c r="AZ348" s="776"/>
      <c r="BA348" s="776"/>
      <c r="BB348" s="776"/>
      <c r="BC348" s="776"/>
      <c r="BD348" s="776"/>
      <c r="BE348" s="776"/>
      <c r="BF348" s="776"/>
      <c r="BG348" s="776"/>
      <c r="BH348" s="776"/>
      <c r="BI348" s="776"/>
      <c r="BJ348" s="776"/>
      <c r="BK348" s="776"/>
      <c r="BL348" s="776"/>
      <c r="BM348" s="776"/>
      <c r="BN348" s="776"/>
      <c r="BO348" s="776"/>
      <c r="BP348" s="776"/>
      <c r="BQ348" s="776"/>
      <c r="BR348" s="776"/>
      <c r="BS348" s="776"/>
      <c r="BT348" s="776"/>
      <c r="BU348" s="776"/>
      <c r="BV348" s="776"/>
      <c r="BW348" s="776"/>
      <c r="BX348" s="776"/>
      <c r="BY348" s="776"/>
      <c r="BZ348" s="776"/>
      <c r="CA348" s="776"/>
      <c r="CB348" s="776"/>
      <c r="CC348" s="776"/>
      <c r="CD348" s="776"/>
      <c r="CE348" s="776"/>
      <c r="CF348" s="776"/>
      <c r="CG348" s="776"/>
      <c r="CH348" s="776"/>
      <c r="CI348" s="776"/>
      <c r="CJ348" s="776"/>
      <c r="CK348" s="776"/>
      <c r="CL348" s="776"/>
      <c r="CM348" s="776"/>
      <c r="CN348" s="776"/>
      <c r="CO348" s="776"/>
      <c r="CP348" s="776"/>
      <c r="CQ348" s="776"/>
      <c r="CR348" s="776"/>
      <c r="CS348" s="776"/>
      <c r="CT348" s="735"/>
      <c r="CU348" s="777"/>
      <c r="CV348" s="777"/>
      <c r="CW348" s="777"/>
      <c r="CX348" s="777"/>
      <c r="CY348" s="777"/>
      <c r="CZ348" s="777"/>
      <c r="DA348" s="777"/>
      <c r="DB348" s="777"/>
      <c r="DC348" s="777">
        <f>E348</f>
        <v>1600000</v>
      </c>
      <c r="DD348" s="778">
        <f t="shared" si="27"/>
        <v>1600000</v>
      </c>
      <c r="DE348" s="730">
        <f t="shared" si="30"/>
        <v>0</v>
      </c>
      <c r="DF348" s="731"/>
      <c r="DR348" s="504"/>
    </row>
    <row r="349" spans="1:122" ht="18" customHeight="1" x14ac:dyDescent="0.55000000000000004">
      <c r="A349" s="399" t="str">
        <f t="shared" si="31"/>
        <v>85</v>
      </c>
      <c r="B349" s="399">
        <v>850008</v>
      </c>
      <c r="C349" s="722" t="s">
        <v>1095</v>
      </c>
      <c r="D349" s="740">
        <v>0</v>
      </c>
      <c r="E349" s="740">
        <v>0</v>
      </c>
      <c r="F349" s="775"/>
      <c r="G349" s="775"/>
      <c r="H349" s="775"/>
      <c r="I349" s="775"/>
      <c r="J349" s="775"/>
      <c r="K349" s="776"/>
      <c r="L349" s="776"/>
      <c r="M349" s="776"/>
      <c r="N349" s="776"/>
      <c r="O349" s="776"/>
      <c r="P349" s="776"/>
      <c r="Q349" s="776"/>
      <c r="R349" s="776"/>
      <c r="S349" s="776"/>
      <c r="T349" s="776"/>
      <c r="U349" s="776"/>
      <c r="V349" s="776"/>
      <c r="W349" s="776"/>
      <c r="X349" s="776"/>
      <c r="Y349" s="776"/>
      <c r="Z349" s="776"/>
      <c r="AA349" s="776"/>
      <c r="AB349" s="776"/>
      <c r="AC349" s="776"/>
      <c r="AD349" s="776"/>
      <c r="AE349" s="776"/>
      <c r="AF349" s="776"/>
      <c r="AG349" s="776"/>
      <c r="AH349" s="776"/>
      <c r="AI349" s="776"/>
      <c r="AJ349" s="776"/>
      <c r="AK349" s="776"/>
      <c r="AL349" s="776"/>
      <c r="AM349" s="776"/>
      <c r="AN349" s="776"/>
      <c r="AO349" s="776"/>
      <c r="AP349" s="776"/>
      <c r="AQ349" s="776"/>
      <c r="AR349" s="776"/>
      <c r="AS349" s="776"/>
      <c r="AT349" s="776"/>
      <c r="AU349" s="776"/>
      <c r="AV349" s="776"/>
      <c r="AW349" s="776"/>
      <c r="AX349" s="776"/>
      <c r="AY349" s="776"/>
      <c r="AZ349" s="776"/>
      <c r="BA349" s="776"/>
      <c r="BB349" s="776"/>
      <c r="BC349" s="776"/>
      <c r="BD349" s="776"/>
      <c r="BE349" s="776"/>
      <c r="BF349" s="776"/>
      <c r="BG349" s="776"/>
      <c r="BH349" s="776"/>
      <c r="BI349" s="776"/>
      <c r="BJ349" s="776"/>
      <c r="BK349" s="776"/>
      <c r="BL349" s="776"/>
      <c r="BM349" s="776"/>
      <c r="BN349" s="776"/>
      <c r="BO349" s="776"/>
      <c r="BP349" s="776"/>
      <c r="BQ349" s="776"/>
      <c r="BR349" s="776"/>
      <c r="BS349" s="776"/>
      <c r="BT349" s="776"/>
      <c r="BU349" s="776"/>
      <c r="BV349" s="776"/>
      <c r="BW349" s="776"/>
      <c r="BX349" s="776"/>
      <c r="BY349" s="776"/>
      <c r="BZ349" s="776"/>
      <c r="CA349" s="776"/>
      <c r="CB349" s="776"/>
      <c r="CC349" s="776"/>
      <c r="CD349" s="776"/>
      <c r="CE349" s="776"/>
      <c r="CF349" s="776"/>
      <c r="CG349" s="776"/>
      <c r="CH349" s="776"/>
      <c r="CI349" s="776"/>
      <c r="CJ349" s="776"/>
      <c r="CK349" s="776"/>
      <c r="CL349" s="776"/>
      <c r="CM349" s="776"/>
      <c r="CN349" s="776"/>
      <c r="CO349" s="776"/>
      <c r="CP349" s="776"/>
      <c r="CQ349" s="776"/>
      <c r="CR349" s="776"/>
      <c r="CS349" s="776"/>
      <c r="CT349" s="735"/>
      <c r="CU349" s="777">
        <f>E349-D349</f>
        <v>0</v>
      </c>
      <c r="CV349" s="777"/>
      <c r="CW349" s="777"/>
      <c r="CX349" s="777"/>
      <c r="CY349" s="751"/>
      <c r="CZ349" s="777"/>
      <c r="DA349" s="777"/>
      <c r="DB349" s="777"/>
      <c r="DC349" s="751">
        <v>0</v>
      </c>
      <c r="DD349" s="778">
        <f t="shared" si="27"/>
        <v>0</v>
      </c>
      <c r="DE349" s="730">
        <f t="shared" si="30"/>
        <v>0</v>
      </c>
      <c r="DF349" s="731"/>
      <c r="DR349" s="504"/>
    </row>
    <row r="350" spans="1:122" ht="18" customHeight="1" x14ac:dyDescent="0.55000000000000004">
      <c r="A350" s="399" t="str">
        <f t="shared" si="31"/>
        <v>85</v>
      </c>
      <c r="B350" s="399">
        <v>850009</v>
      </c>
      <c r="C350" s="722" t="s">
        <v>1096</v>
      </c>
      <c r="D350" s="740">
        <v>0</v>
      </c>
      <c r="E350" s="740">
        <v>0</v>
      </c>
      <c r="F350" s="775"/>
      <c r="G350" s="775"/>
      <c r="H350" s="775"/>
      <c r="I350" s="775"/>
      <c r="J350" s="775"/>
      <c r="K350" s="776"/>
      <c r="L350" s="776"/>
      <c r="M350" s="776"/>
      <c r="N350" s="776"/>
      <c r="O350" s="776"/>
      <c r="P350" s="776"/>
      <c r="Q350" s="776"/>
      <c r="R350" s="776"/>
      <c r="S350" s="776"/>
      <c r="T350" s="776"/>
      <c r="U350" s="776"/>
      <c r="V350" s="776"/>
      <c r="W350" s="776"/>
      <c r="X350" s="776"/>
      <c r="Y350" s="776"/>
      <c r="Z350" s="776"/>
      <c r="AA350" s="776"/>
      <c r="AB350" s="776"/>
      <c r="AC350" s="776"/>
      <c r="AD350" s="776"/>
      <c r="AE350" s="776"/>
      <c r="AF350" s="776"/>
      <c r="AG350" s="776"/>
      <c r="AH350" s="776"/>
      <c r="AI350" s="776"/>
      <c r="AJ350" s="776"/>
      <c r="AK350" s="776"/>
      <c r="AL350" s="776"/>
      <c r="AM350" s="776"/>
      <c r="AN350" s="776"/>
      <c r="AO350" s="776"/>
      <c r="AP350" s="776"/>
      <c r="AQ350" s="776"/>
      <c r="AR350" s="776"/>
      <c r="AS350" s="776"/>
      <c r="AT350" s="776"/>
      <c r="AU350" s="776"/>
      <c r="AV350" s="776"/>
      <c r="AW350" s="776"/>
      <c r="AX350" s="776"/>
      <c r="AY350" s="776"/>
      <c r="AZ350" s="776"/>
      <c r="BA350" s="776"/>
      <c r="BB350" s="776"/>
      <c r="BC350" s="776"/>
      <c r="BD350" s="776"/>
      <c r="BE350" s="776"/>
      <c r="BF350" s="776"/>
      <c r="BG350" s="776"/>
      <c r="BH350" s="776"/>
      <c r="BI350" s="776"/>
      <c r="BJ350" s="776"/>
      <c r="BK350" s="776"/>
      <c r="BL350" s="776"/>
      <c r="BM350" s="776"/>
      <c r="BN350" s="776"/>
      <c r="BO350" s="776"/>
      <c r="BP350" s="776"/>
      <c r="BQ350" s="776"/>
      <c r="BR350" s="776"/>
      <c r="BS350" s="776"/>
      <c r="BT350" s="776"/>
      <c r="BU350" s="776"/>
      <c r="BV350" s="776"/>
      <c r="BW350" s="776"/>
      <c r="BX350" s="776"/>
      <c r="BY350" s="776"/>
      <c r="BZ350" s="776"/>
      <c r="CA350" s="776"/>
      <c r="CB350" s="776"/>
      <c r="CC350" s="776"/>
      <c r="CD350" s="776"/>
      <c r="CE350" s="776"/>
      <c r="CF350" s="776"/>
      <c r="CG350" s="776"/>
      <c r="CH350" s="776"/>
      <c r="CI350" s="776"/>
      <c r="CJ350" s="776"/>
      <c r="CK350" s="776"/>
      <c r="CL350" s="776"/>
      <c r="CM350" s="776"/>
      <c r="CN350" s="776"/>
      <c r="CO350" s="776"/>
      <c r="CP350" s="776"/>
      <c r="CQ350" s="776"/>
      <c r="CR350" s="776"/>
      <c r="CS350" s="776"/>
      <c r="CT350" s="735"/>
      <c r="CU350" s="777"/>
      <c r="CV350" s="777"/>
      <c r="CW350" s="777"/>
      <c r="CX350" s="777"/>
      <c r="CY350" s="751"/>
      <c r="CZ350" s="777"/>
      <c r="DA350" s="777"/>
      <c r="DB350" s="777"/>
      <c r="DC350" s="751">
        <f>E350-D350</f>
        <v>0</v>
      </c>
      <c r="DD350" s="778">
        <f t="shared" si="27"/>
        <v>0</v>
      </c>
      <c r="DE350" s="730">
        <f t="shared" si="30"/>
        <v>0</v>
      </c>
      <c r="DF350" s="731"/>
      <c r="DR350" s="504"/>
    </row>
    <row r="351" spans="1:122" ht="18" customHeight="1" x14ac:dyDescent="0.55000000000000004">
      <c r="A351" s="399" t="str">
        <f t="shared" si="31"/>
        <v>85</v>
      </c>
      <c r="B351" s="399">
        <v>850010</v>
      </c>
      <c r="C351" s="722" t="s">
        <v>1215</v>
      </c>
      <c r="D351" s="740">
        <v>0</v>
      </c>
      <c r="E351" s="740">
        <v>0</v>
      </c>
      <c r="F351" s="775"/>
      <c r="G351" s="775"/>
      <c r="H351" s="775"/>
      <c r="I351" s="775"/>
      <c r="J351" s="775"/>
      <c r="K351" s="776"/>
      <c r="L351" s="776"/>
      <c r="M351" s="776"/>
      <c r="N351" s="776"/>
      <c r="O351" s="776"/>
      <c r="P351" s="776"/>
      <c r="Q351" s="776"/>
      <c r="R351" s="776"/>
      <c r="S351" s="776"/>
      <c r="T351" s="776"/>
      <c r="U351" s="776"/>
      <c r="V351" s="776"/>
      <c r="W351" s="776"/>
      <c r="X351" s="776"/>
      <c r="Y351" s="776"/>
      <c r="Z351" s="776"/>
      <c r="AA351" s="776"/>
      <c r="AB351" s="776"/>
      <c r="AC351" s="776"/>
      <c r="AD351" s="776"/>
      <c r="AE351" s="776"/>
      <c r="AF351" s="776"/>
      <c r="AG351" s="776"/>
      <c r="AH351" s="776"/>
      <c r="AI351" s="776"/>
      <c r="AJ351" s="776"/>
      <c r="AK351" s="776"/>
      <c r="AL351" s="776"/>
      <c r="AM351" s="776"/>
      <c r="AN351" s="776"/>
      <c r="AO351" s="776"/>
      <c r="AP351" s="776"/>
      <c r="AQ351" s="776"/>
      <c r="AR351" s="776"/>
      <c r="AS351" s="776"/>
      <c r="AT351" s="776"/>
      <c r="AU351" s="776"/>
      <c r="AV351" s="776"/>
      <c r="AW351" s="776"/>
      <c r="AX351" s="776"/>
      <c r="AY351" s="776"/>
      <c r="AZ351" s="776"/>
      <c r="BA351" s="776"/>
      <c r="BB351" s="776"/>
      <c r="BC351" s="776"/>
      <c r="BD351" s="776"/>
      <c r="BE351" s="776"/>
      <c r="BF351" s="776"/>
      <c r="BG351" s="776"/>
      <c r="BH351" s="776"/>
      <c r="BI351" s="776"/>
      <c r="BJ351" s="776"/>
      <c r="BK351" s="776"/>
      <c r="BL351" s="776"/>
      <c r="BM351" s="776"/>
      <c r="BN351" s="776"/>
      <c r="BO351" s="776"/>
      <c r="BP351" s="776"/>
      <c r="BQ351" s="776"/>
      <c r="BR351" s="776"/>
      <c r="BS351" s="776"/>
      <c r="BT351" s="776"/>
      <c r="BU351" s="776"/>
      <c r="BV351" s="776"/>
      <c r="BW351" s="776"/>
      <c r="BX351" s="776"/>
      <c r="BY351" s="776"/>
      <c r="BZ351" s="776"/>
      <c r="CA351" s="776"/>
      <c r="CB351" s="776"/>
      <c r="CC351" s="776"/>
      <c r="CD351" s="776"/>
      <c r="CE351" s="776"/>
      <c r="CF351" s="776"/>
      <c r="CG351" s="776"/>
      <c r="CH351" s="776"/>
      <c r="CI351" s="776"/>
      <c r="CJ351" s="776"/>
      <c r="CK351" s="776"/>
      <c r="CL351" s="776"/>
      <c r="CM351" s="776"/>
      <c r="CN351" s="776"/>
      <c r="CO351" s="776"/>
      <c r="CP351" s="776"/>
      <c r="CQ351" s="776"/>
      <c r="CR351" s="776"/>
      <c r="CS351" s="776"/>
      <c r="CT351" s="735"/>
      <c r="CU351" s="777"/>
      <c r="CV351" s="751">
        <f>E351-D351</f>
        <v>0</v>
      </c>
      <c r="CW351" s="777"/>
      <c r="CX351" s="777"/>
      <c r="CY351" s="751"/>
      <c r="CZ351" s="777"/>
      <c r="DA351" s="777"/>
      <c r="DB351" s="777"/>
      <c r="DC351" s="777"/>
      <c r="DD351" s="778">
        <f t="shared" si="27"/>
        <v>0</v>
      </c>
      <c r="DE351" s="730">
        <f t="shared" si="30"/>
        <v>0</v>
      </c>
      <c r="DF351" s="731"/>
      <c r="DR351" s="504"/>
    </row>
    <row r="352" spans="1:122" ht="18" customHeight="1" x14ac:dyDescent="0.55000000000000004">
      <c r="A352" s="399" t="str">
        <f t="shared" si="31"/>
        <v>85</v>
      </c>
      <c r="B352" s="733">
        <v>850011</v>
      </c>
      <c r="C352" s="733" t="s">
        <v>1098</v>
      </c>
      <c r="D352" s="723">
        <v>52260274</v>
      </c>
      <c r="E352" s="723">
        <v>0</v>
      </c>
      <c r="F352" s="775"/>
      <c r="G352" s="775"/>
      <c r="H352" s="775"/>
      <c r="I352" s="775"/>
      <c r="J352" s="775"/>
      <c r="K352" s="776"/>
      <c r="L352" s="776"/>
      <c r="M352" s="776"/>
      <c r="N352" s="776"/>
      <c r="O352" s="776"/>
      <c r="P352" s="776"/>
      <c r="Q352" s="776"/>
      <c r="R352" s="776"/>
      <c r="S352" s="776"/>
      <c r="T352" s="776"/>
      <c r="U352" s="776"/>
      <c r="V352" s="776"/>
      <c r="W352" s="776"/>
      <c r="X352" s="776"/>
      <c r="Y352" s="776"/>
      <c r="Z352" s="776"/>
      <c r="AA352" s="776"/>
      <c r="AB352" s="776"/>
      <c r="AC352" s="776"/>
      <c r="AD352" s="776"/>
      <c r="AE352" s="776"/>
      <c r="AF352" s="776"/>
      <c r="AG352" s="776"/>
      <c r="AH352" s="776"/>
      <c r="AI352" s="776"/>
      <c r="AJ352" s="776"/>
      <c r="AK352" s="776"/>
      <c r="AL352" s="776"/>
      <c r="AM352" s="776"/>
      <c r="AN352" s="776"/>
      <c r="AO352" s="776"/>
      <c r="AP352" s="776"/>
      <c r="AQ352" s="776"/>
      <c r="AR352" s="776"/>
      <c r="AS352" s="776"/>
      <c r="AT352" s="776"/>
      <c r="AU352" s="776"/>
      <c r="AV352" s="776"/>
      <c r="AW352" s="776"/>
      <c r="AX352" s="776"/>
      <c r="AY352" s="776"/>
      <c r="AZ352" s="776"/>
      <c r="BA352" s="776"/>
      <c r="BB352" s="776"/>
      <c r="BC352" s="776"/>
      <c r="BD352" s="776"/>
      <c r="BE352" s="776"/>
      <c r="BF352" s="776"/>
      <c r="BG352" s="776"/>
      <c r="BH352" s="776"/>
      <c r="BI352" s="776"/>
      <c r="BJ352" s="776"/>
      <c r="BK352" s="776"/>
      <c r="BL352" s="776"/>
      <c r="BM352" s="776"/>
      <c r="BN352" s="776"/>
      <c r="BO352" s="776"/>
      <c r="BP352" s="776"/>
      <c r="BQ352" s="776"/>
      <c r="BR352" s="776"/>
      <c r="BS352" s="776"/>
      <c r="BT352" s="776"/>
      <c r="BU352" s="776"/>
      <c r="BV352" s="776"/>
      <c r="BW352" s="776"/>
      <c r="BX352" s="776"/>
      <c r="BY352" s="776"/>
      <c r="BZ352" s="776"/>
      <c r="CA352" s="776"/>
      <c r="CB352" s="776"/>
      <c r="CC352" s="776"/>
      <c r="CD352" s="776"/>
      <c r="CE352" s="776"/>
      <c r="CF352" s="776"/>
      <c r="CG352" s="776"/>
      <c r="CH352" s="776"/>
      <c r="CI352" s="776"/>
      <c r="CJ352" s="776"/>
      <c r="CK352" s="776"/>
      <c r="CL352" s="776"/>
      <c r="CM352" s="776"/>
      <c r="CN352" s="776"/>
      <c r="CO352" s="776"/>
      <c r="CP352" s="776"/>
      <c r="CQ352" s="776"/>
      <c r="CR352" s="776"/>
      <c r="CS352" s="776"/>
      <c r="CT352" s="735"/>
      <c r="CU352" s="777">
        <f>-D352</f>
        <v>-52260274</v>
      </c>
      <c r="CV352" s="777">
        <v>0</v>
      </c>
      <c r="CW352" s="777"/>
      <c r="CX352" s="777"/>
      <c r="CY352" s="777">
        <v>0</v>
      </c>
      <c r="CZ352" s="777"/>
      <c r="DA352" s="777"/>
      <c r="DB352" s="777"/>
      <c r="DC352" s="777">
        <v>0</v>
      </c>
      <c r="DD352" s="778">
        <f t="shared" si="27"/>
        <v>-52260274</v>
      </c>
      <c r="DE352" s="730">
        <f t="shared" si="30"/>
        <v>0</v>
      </c>
      <c r="DF352" s="731"/>
      <c r="DR352" s="504"/>
    </row>
    <row r="353" spans="1:122" ht="18" customHeight="1" x14ac:dyDescent="0.55000000000000004">
      <c r="A353" s="399" t="str">
        <f>LEFT(B353,2)</f>
        <v>85</v>
      </c>
      <c r="B353" s="399">
        <v>850012</v>
      </c>
      <c r="C353" s="722" t="s">
        <v>1099</v>
      </c>
      <c r="D353" s="723">
        <v>0</v>
      </c>
      <c r="E353" s="723">
        <v>28639900</v>
      </c>
      <c r="F353" s="775"/>
      <c r="G353" s="775"/>
      <c r="H353" s="775"/>
      <c r="I353" s="775"/>
      <c r="J353" s="775"/>
      <c r="K353" s="776"/>
      <c r="L353" s="776"/>
      <c r="M353" s="776"/>
      <c r="N353" s="776"/>
      <c r="O353" s="776"/>
      <c r="P353" s="776"/>
      <c r="Q353" s="776"/>
      <c r="R353" s="776"/>
      <c r="S353" s="776"/>
      <c r="T353" s="776"/>
      <c r="U353" s="776"/>
      <c r="V353" s="776"/>
      <c r="W353" s="776"/>
      <c r="X353" s="776"/>
      <c r="Y353" s="776"/>
      <c r="Z353" s="776"/>
      <c r="AA353" s="776"/>
      <c r="AB353" s="776"/>
      <c r="AC353" s="776"/>
      <c r="AD353" s="776"/>
      <c r="AE353" s="776"/>
      <c r="AF353" s="776"/>
      <c r="AG353" s="776"/>
      <c r="AH353" s="776"/>
      <c r="AI353" s="776"/>
      <c r="AJ353" s="776"/>
      <c r="AK353" s="776"/>
      <c r="AL353" s="776"/>
      <c r="AM353" s="776"/>
      <c r="AN353" s="776"/>
      <c r="AO353" s="776"/>
      <c r="AP353" s="776"/>
      <c r="AQ353" s="776"/>
      <c r="AR353" s="776"/>
      <c r="AS353" s="776"/>
      <c r="AT353" s="776"/>
      <c r="AU353" s="776"/>
      <c r="AV353" s="776"/>
      <c r="AW353" s="776"/>
      <c r="AX353" s="776"/>
      <c r="AY353" s="776"/>
      <c r="AZ353" s="776"/>
      <c r="BA353" s="776"/>
      <c r="BB353" s="776"/>
      <c r="BC353" s="776"/>
      <c r="BD353" s="776"/>
      <c r="BE353" s="776"/>
      <c r="BF353" s="776"/>
      <c r="BG353" s="776"/>
      <c r="BH353" s="776"/>
      <c r="BI353" s="776"/>
      <c r="BJ353" s="776"/>
      <c r="BK353" s="776"/>
      <c r="BL353" s="776"/>
      <c r="BM353" s="776"/>
      <c r="BN353" s="776"/>
      <c r="BO353" s="776"/>
      <c r="BP353" s="776"/>
      <c r="BQ353" s="776"/>
      <c r="BR353" s="776"/>
      <c r="BS353" s="776"/>
      <c r="BT353" s="776"/>
      <c r="BU353" s="776"/>
      <c r="BV353" s="776"/>
      <c r="BW353" s="776"/>
      <c r="BX353" s="776"/>
      <c r="BY353" s="776"/>
      <c r="BZ353" s="776"/>
      <c r="CA353" s="776"/>
      <c r="CB353" s="776"/>
      <c r="CC353" s="776"/>
      <c r="CD353" s="776"/>
      <c r="CE353" s="776"/>
      <c r="CF353" s="776"/>
      <c r="CG353" s="776"/>
      <c r="CH353" s="776"/>
      <c r="CI353" s="776"/>
      <c r="CJ353" s="776"/>
      <c r="CK353" s="776"/>
      <c r="CL353" s="776"/>
      <c r="CM353" s="776"/>
      <c r="CN353" s="776"/>
      <c r="CO353" s="776"/>
      <c r="CP353" s="776"/>
      <c r="CQ353" s="776"/>
      <c r="CR353" s="776"/>
      <c r="CS353" s="776"/>
      <c r="CT353" s="735"/>
      <c r="CU353" s="777"/>
      <c r="CV353" s="777">
        <f>-D353</f>
        <v>0</v>
      </c>
      <c r="CW353" s="777"/>
      <c r="CX353" s="777"/>
      <c r="CY353" s="751"/>
      <c r="CZ353" s="777"/>
      <c r="DA353" s="777"/>
      <c r="DB353" s="777"/>
      <c r="DC353" s="777">
        <f>E353</f>
        <v>28639900</v>
      </c>
      <c r="DD353" s="778">
        <f t="shared" si="27"/>
        <v>28639900</v>
      </c>
      <c r="DE353" s="730">
        <f t="shared" si="30"/>
        <v>0</v>
      </c>
      <c r="DF353" s="731"/>
      <c r="DR353" s="504"/>
    </row>
    <row r="354" spans="1:122" ht="18" customHeight="1" x14ac:dyDescent="0.55000000000000004">
      <c r="A354" s="399" t="str">
        <f t="shared" si="31"/>
        <v>85</v>
      </c>
      <c r="B354" s="733">
        <v>850013</v>
      </c>
      <c r="C354" s="733" t="s">
        <v>1083</v>
      </c>
      <c r="D354" s="723">
        <v>0</v>
      </c>
      <c r="E354" s="723">
        <v>1138100</v>
      </c>
      <c r="F354" s="775"/>
      <c r="G354" s="775"/>
      <c r="H354" s="775"/>
      <c r="I354" s="775"/>
      <c r="J354" s="775"/>
      <c r="K354" s="776"/>
      <c r="L354" s="776"/>
      <c r="M354" s="776"/>
      <c r="N354" s="776"/>
      <c r="O354" s="776"/>
      <c r="P354" s="776"/>
      <c r="Q354" s="776"/>
      <c r="R354" s="776"/>
      <c r="S354" s="776"/>
      <c r="T354" s="776"/>
      <c r="U354" s="776"/>
      <c r="V354" s="776"/>
      <c r="W354" s="776"/>
      <c r="X354" s="776"/>
      <c r="Y354" s="776"/>
      <c r="Z354" s="776"/>
      <c r="AA354" s="776"/>
      <c r="AB354" s="776"/>
      <c r="AC354" s="776"/>
      <c r="AD354" s="776"/>
      <c r="AE354" s="776"/>
      <c r="AF354" s="776"/>
      <c r="AG354" s="776"/>
      <c r="AH354" s="776"/>
      <c r="AI354" s="776"/>
      <c r="AJ354" s="776"/>
      <c r="AK354" s="776"/>
      <c r="AL354" s="776"/>
      <c r="AM354" s="776"/>
      <c r="AN354" s="776"/>
      <c r="AO354" s="776"/>
      <c r="AP354" s="776"/>
      <c r="AQ354" s="776"/>
      <c r="AR354" s="776"/>
      <c r="AS354" s="776"/>
      <c r="AT354" s="776"/>
      <c r="AU354" s="776"/>
      <c r="AV354" s="776"/>
      <c r="AW354" s="776"/>
      <c r="AX354" s="776"/>
      <c r="AY354" s="776"/>
      <c r="AZ354" s="776"/>
      <c r="BA354" s="776"/>
      <c r="BB354" s="776"/>
      <c r="BC354" s="776"/>
      <c r="BD354" s="776"/>
      <c r="BE354" s="776"/>
      <c r="BF354" s="776"/>
      <c r="BG354" s="776"/>
      <c r="BH354" s="776"/>
      <c r="BI354" s="776"/>
      <c r="BJ354" s="776"/>
      <c r="BK354" s="776"/>
      <c r="BL354" s="776"/>
      <c r="BM354" s="776"/>
      <c r="BN354" s="776"/>
      <c r="BO354" s="776"/>
      <c r="BP354" s="776"/>
      <c r="BQ354" s="776"/>
      <c r="BR354" s="776"/>
      <c r="BS354" s="776"/>
      <c r="BT354" s="776"/>
      <c r="BU354" s="776"/>
      <c r="BV354" s="776"/>
      <c r="BW354" s="776"/>
      <c r="BX354" s="776"/>
      <c r="BY354" s="776"/>
      <c r="BZ354" s="776"/>
      <c r="CA354" s="776"/>
      <c r="CB354" s="776"/>
      <c r="CC354" s="776"/>
      <c r="CD354" s="776"/>
      <c r="CE354" s="776"/>
      <c r="CF354" s="776"/>
      <c r="CG354" s="776"/>
      <c r="CH354" s="776"/>
      <c r="CI354" s="776"/>
      <c r="CJ354" s="776"/>
      <c r="CK354" s="776"/>
      <c r="CL354" s="776"/>
      <c r="CM354" s="776"/>
      <c r="CN354" s="776"/>
      <c r="CO354" s="776"/>
      <c r="CP354" s="776"/>
      <c r="CQ354" s="776"/>
      <c r="CR354" s="776"/>
      <c r="CS354" s="776"/>
      <c r="CT354" s="735"/>
      <c r="CU354" s="777"/>
      <c r="CV354" s="777">
        <f>-D354</f>
        <v>0</v>
      </c>
      <c r="CW354" s="777"/>
      <c r="CX354" s="777">
        <f>E354</f>
        <v>1138100</v>
      </c>
      <c r="CY354" s="751"/>
      <c r="CZ354" s="777"/>
      <c r="DA354" s="777"/>
      <c r="DB354" s="777"/>
      <c r="DC354" s="751"/>
      <c r="DD354" s="778">
        <f t="shared" si="27"/>
        <v>1138100</v>
      </c>
      <c r="DE354" s="730">
        <f t="shared" si="30"/>
        <v>0</v>
      </c>
      <c r="DF354" s="731"/>
      <c r="DR354" s="504"/>
    </row>
    <row r="355" spans="1:122" ht="18" customHeight="1" x14ac:dyDescent="0.55000000000000004">
      <c r="A355" s="399" t="str">
        <f t="shared" si="31"/>
        <v>85</v>
      </c>
      <c r="B355" s="399">
        <v>850014</v>
      </c>
      <c r="C355" s="722" t="s">
        <v>1084</v>
      </c>
      <c r="D355" s="740">
        <v>0</v>
      </c>
      <c r="E355" s="740">
        <v>0</v>
      </c>
      <c r="F355" s="775"/>
      <c r="G355" s="775"/>
      <c r="H355" s="775"/>
      <c r="I355" s="775"/>
      <c r="J355" s="775"/>
      <c r="K355" s="776"/>
      <c r="L355" s="776"/>
      <c r="M355" s="776"/>
      <c r="N355" s="776"/>
      <c r="O355" s="776"/>
      <c r="P355" s="776"/>
      <c r="Q355" s="776"/>
      <c r="R355" s="776"/>
      <c r="S355" s="776"/>
      <c r="T355" s="776"/>
      <c r="U355" s="776"/>
      <c r="V355" s="776"/>
      <c r="W355" s="776"/>
      <c r="X355" s="776"/>
      <c r="Y355" s="776"/>
      <c r="Z355" s="776"/>
      <c r="AA355" s="776"/>
      <c r="AB355" s="776"/>
      <c r="AC355" s="776"/>
      <c r="AD355" s="776"/>
      <c r="AE355" s="776"/>
      <c r="AF355" s="776">
        <v>0</v>
      </c>
      <c r="AG355" s="776"/>
      <c r="AH355" s="776"/>
      <c r="AI355" s="776"/>
      <c r="AJ355" s="776"/>
      <c r="AK355" s="776"/>
      <c r="AL355" s="776"/>
      <c r="AM355" s="776"/>
      <c r="AN355" s="776"/>
      <c r="AO355" s="776"/>
      <c r="AP355" s="776"/>
      <c r="AQ355" s="776"/>
      <c r="AR355" s="776"/>
      <c r="AS355" s="776"/>
      <c r="AT355" s="776"/>
      <c r="AU355" s="776"/>
      <c r="AV355" s="776"/>
      <c r="AW355" s="776"/>
      <c r="AX355" s="776"/>
      <c r="AY355" s="776"/>
      <c r="AZ355" s="776"/>
      <c r="BA355" s="776"/>
      <c r="BB355" s="776"/>
      <c r="BC355" s="776"/>
      <c r="BD355" s="776"/>
      <c r="BE355" s="776"/>
      <c r="BF355" s="776"/>
      <c r="BG355" s="776"/>
      <c r="BH355" s="776"/>
      <c r="BI355" s="776"/>
      <c r="BJ355" s="776"/>
      <c r="BK355" s="776"/>
      <c r="BL355" s="776"/>
      <c r="BM355" s="776"/>
      <c r="BN355" s="776"/>
      <c r="BO355" s="776"/>
      <c r="BP355" s="776"/>
      <c r="BQ355" s="776"/>
      <c r="BR355" s="776"/>
      <c r="BS355" s="776"/>
      <c r="BT355" s="776"/>
      <c r="BU355" s="776"/>
      <c r="BV355" s="776"/>
      <c r="BW355" s="776"/>
      <c r="BX355" s="776"/>
      <c r="BY355" s="776"/>
      <c r="BZ355" s="776"/>
      <c r="CA355" s="776"/>
      <c r="CB355" s="776"/>
      <c r="CC355" s="776"/>
      <c r="CD355" s="776"/>
      <c r="CE355" s="776"/>
      <c r="CF355" s="776"/>
      <c r="CG355" s="776"/>
      <c r="CH355" s="776"/>
      <c r="CI355" s="776"/>
      <c r="CJ355" s="776"/>
      <c r="CK355" s="776"/>
      <c r="CL355" s="776"/>
      <c r="CM355" s="776"/>
      <c r="CN355" s="776"/>
      <c r="CO355" s="776"/>
      <c r="CP355" s="776"/>
      <c r="CQ355" s="776"/>
      <c r="CR355" s="776"/>
      <c r="CS355" s="776"/>
      <c r="CT355" s="735"/>
      <c r="CU355" s="777"/>
      <c r="CV355" s="777"/>
      <c r="CW355" s="777"/>
      <c r="CX355" s="777">
        <f>E355</f>
        <v>0</v>
      </c>
      <c r="CY355" s="751"/>
      <c r="CZ355" s="777"/>
      <c r="DA355" s="777"/>
      <c r="DB355" s="777"/>
      <c r="DC355" s="777"/>
      <c r="DD355" s="778">
        <f t="shared" si="27"/>
        <v>0</v>
      </c>
      <c r="DE355" s="730">
        <f t="shared" si="30"/>
        <v>0</v>
      </c>
      <c r="DF355" s="731"/>
      <c r="DR355" s="504"/>
    </row>
    <row r="356" spans="1:122" ht="18" customHeight="1" x14ac:dyDescent="0.55000000000000004">
      <c r="A356" s="399" t="str">
        <f t="shared" si="31"/>
        <v>85</v>
      </c>
      <c r="B356" s="399">
        <v>850099</v>
      </c>
      <c r="C356" s="722" t="s">
        <v>681</v>
      </c>
      <c r="D356" s="723">
        <v>0</v>
      </c>
      <c r="E356" s="723">
        <v>158593448</v>
      </c>
      <c r="F356" s="775"/>
      <c r="G356" s="775"/>
      <c r="H356" s="775"/>
      <c r="I356" s="775"/>
      <c r="J356" s="775"/>
      <c r="K356" s="776"/>
      <c r="L356" s="776"/>
      <c r="M356" s="776"/>
      <c r="N356" s="776"/>
      <c r="O356" s="776"/>
      <c r="P356" s="776"/>
      <c r="Q356" s="776"/>
      <c r="R356" s="776"/>
      <c r="S356" s="776"/>
      <c r="T356" s="776"/>
      <c r="U356" s="776"/>
      <c r="V356" s="776"/>
      <c r="W356" s="776"/>
      <c r="X356" s="776"/>
      <c r="Y356" s="776"/>
      <c r="Z356" s="776"/>
      <c r="AA356" s="776"/>
      <c r="AB356" s="776"/>
      <c r="AC356" s="776"/>
      <c r="AD356" s="776"/>
      <c r="AE356" s="776"/>
      <c r="AF356" s="776"/>
      <c r="AG356" s="776"/>
      <c r="AH356" s="776"/>
      <c r="AI356" s="776"/>
      <c r="AJ356" s="776"/>
      <c r="AK356" s="776"/>
      <c r="AL356" s="776"/>
      <c r="AM356" s="776"/>
      <c r="AN356" s="776"/>
      <c r="AO356" s="776"/>
      <c r="AP356" s="776"/>
      <c r="AQ356" s="776"/>
      <c r="AR356" s="776"/>
      <c r="AS356" s="776"/>
      <c r="AT356" s="776"/>
      <c r="AU356" s="776"/>
      <c r="AV356" s="776"/>
      <c r="AW356" s="776"/>
      <c r="AX356" s="776"/>
      <c r="AY356" s="776"/>
      <c r="AZ356" s="776"/>
      <c r="BA356" s="776"/>
      <c r="BB356" s="776"/>
      <c r="BC356" s="776"/>
      <c r="BD356" s="776"/>
      <c r="BE356" s="776"/>
      <c r="BF356" s="776"/>
      <c r="BG356" s="776"/>
      <c r="BH356" s="776"/>
      <c r="BI356" s="776"/>
      <c r="BJ356" s="776"/>
      <c r="BK356" s="776"/>
      <c r="BL356" s="776"/>
      <c r="BM356" s="776"/>
      <c r="BN356" s="776"/>
      <c r="BO356" s="776"/>
      <c r="BP356" s="776"/>
      <c r="BQ356" s="776"/>
      <c r="BR356" s="776"/>
      <c r="BS356" s="776"/>
      <c r="BT356" s="776"/>
      <c r="BU356" s="776"/>
      <c r="BV356" s="776"/>
      <c r="BW356" s="776"/>
      <c r="BX356" s="776"/>
      <c r="BY356" s="776"/>
      <c r="BZ356" s="776"/>
      <c r="CA356" s="776"/>
      <c r="CB356" s="776"/>
      <c r="CC356" s="776"/>
      <c r="CD356" s="776"/>
      <c r="CE356" s="776"/>
      <c r="CF356" s="776"/>
      <c r="CG356" s="776"/>
      <c r="CH356" s="776"/>
      <c r="CI356" s="776"/>
      <c r="CJ356" s="776"/>
      <c r="CK356" s="776"/>
      <c r="CL356" s="776"/>
      <c r="CM356" s="776"/>
      <c r="CN356" s="776"/>
      <c r="CO356" s="776"/>
      <c r="CP356" s="776"/>
      <c r="CQ356" s="776"/>
      <c r="CR356" s="776"/>
      <c r="CS356" s="776"/>
      <c r="CT356" s="735"/>
      <c r="CU356" s="777"/>
      <c r="CV356" s="777"/>
      <c r="CW356" s="777"/>
      <c r="CX356" s="777"/>
      <c r="CY356" s="777"/>
      <c r="CZ356" s="777"/>
      <c r="DA356" s="777"/>
      <c r="DB356" s="777"/>
      <c r="DC356" s="777">
        <f>E356-D356</f>
        <v>158593448</v>
      </c>
      <c r="DD356" s="778">
        <f t="shared" si="27"/>
        <v>158593448</v>
      </c>
      <c r="DE356" s="730">
        <f t="shared" si="30"/>
        <v>0</v>
      </c>
      <c r="DF356" s="731"/>
      <c r="DR356" s="504"/>
    </row>
    <row r="357" spans="1:122" ht="18" customHeight="1" x14ac:dyDescent="0.55000000000000004">
      <c r="A357" s="399">
        <v>39</v>
      </c>
      <c r="B357" s="399">
        <v>390002</v>
      </c>
      <c r="C357" s="779" t="s">
        <v>1101</v>
      </c>
      <c r="D357" s="740">
        <v>0</v>
      </c>
      <c r="E357" s="740">
        <v>134821391974352</v>
      </c>
      <c r="F357" s="775"/>
      <c r="G357" s="775"/>
      <c r="H357" s="775"/>
      <c r="I357" s="775"/>
      <c r="J357" s="775"/>
      <c r="K357" s="776"/>
      <c r="L357" s="776"/>
      <c r="M357" s="776"/>
      <c r="N357" s="776"/>
      <c r="O357" s="776"/>
      <c r="P357" s="780">
        <f>D357-E357</f>
        <v>-134821391974352</v>
      </c>
      <c r="Q357" s="776"/>
      <c r="R357" s="776"/>
      <c r="S357" s="776"/>
      <c r="T357" s="776"/>
      <c r="U357" s="776"/>
      <c r="V357" s="776"/>
      <c r="W357" s="776"/>
      <c r="X357" s="776"/>
      <c r="Y357" s="776"/>
      <c r="Z357" s="776"/>
      <c r="AA357" s="776"/>
      <c r="AB357" s="776"/>
      <c r="AC357" s="776"/>
      <c r="AD357" s="776"/>
      <c r="AE357" s="776"/>
      <c r="AF357" s="776"/>
      <c r="AG357" s="776"/>
      <c r="AH357" s="776"/>
      <c r="AI357" s="776"/>
      <c r="AJ357" s="776"/>
      <c r="AK357" s="776"/>
      <c r="AL357" s="776"/>
      <c r="AM357" s="776"/>
      <c r="AN357" s="776"/>
      <c r="AO357" s="776"/>
      <c r="AP357" s="776"/>
      <c r="AQ357" s="776"/>
      <c r="AR357" s="776"/>
      <c r="AS357" s="776"/>
      <c r="AT357" s="776"/>
      <c r="AU357" s="776"/>
      <c r="AV357" s="776"/>
      <c r="AW357" s="776"/>
      <c r="AX357" s="776"/>
      <c r="AY357" s="776"/>
      <c r="AZ357" s="776"/>
      <c r="BA357" s="776"/>
      <c r="BB357" s="776"/>
      <c r="BC357" s="776"/>
      <c r="BD357" s="776"/>
      <c r="BE357" s="776"/>
      <c r="BF357" s="776"/>
      <c r="BG357" s="776"/>
      <c r="BH357" s="776"/>
      <c r="BI357" s="776"/>
      <c r="BJ357" s="776"/>
      <c r="BK357" s="776"/>
      <c r="BL357" s="776"/>
      <c r="BM357" s="776"/>
      <c r="BN357" s="776"/>
      <c r="BO357" s="776"/>
      <c r="BP357" s="776"/>
      <c r="BQ357" s="776"/>
      <c r="BR357" s="776"/>
      <c r="BS357" s="776"/>
      <c r="BT357" s="776"/>
      <c r="BU357" s="776"/>
      <c r="BV357" s="776"/>
      <c r="BW357" s="776"/>
      <c r="BX357" s="776"/>
      <c r="BY357" s="776"/>
      <c r="BZ357" s="776"/>
      <c r="CA357" s="776"/>
      <c r="CB357" s="776"/>
      <c r="CC357" s="776"/>
      <c r="CD357" s="776"/>
      <c r="CE357" s="776"/>
      <c r="CF357" s="776"/>
      <c r="CG357" s="776"/>
      <c r="CH357" s="776"/>
      <c r="CI357" s="776"/>
      <c r="CJ357" s="776"/>
      <c r="CK357" s="776"/>
      <c r="CL357" s="776"/>
      <c r="CM357" s="776"/>
      <c r="CN357" s="776"/>
      <c r="CO357" s="776"/>
      <c r="CP357" s="776"/>
      <c r="CQ357" s="776"/>
      <c r="CR357" s="776"/>
      <c r="CS357" s="776"/>
      <c r="CT357" s="781"/>
      <c r="CU357" s="782"/>
      <c r="CV357" s="782"/>
      <c r="CW357" s="782"/>
      <c r="CX357" s="782"/>
      <c r="CY357" s="782"/>
      <c r="CZ357" s="782"/>
      <c r="DA357" s="782"/>
      <c r="DB357" s="782"/>
      <c r="DC357" s="782"/>
      <c r="DD357" s="778"/>
      <c r="DE357" s="730">
        <f t="shared" si="30"/>
        <v>-134821391974352</v>
      </c>
      <c r="DF357" s="731"/>
      <c r="DR357" s="504"/>
    </row>
    <row r="358" spans="1:122" ht="18" customHeight="1" x14ac:dyDescent="0.55000000000000004">
      <c r="A358" s="399" t="str">
        <f t="shared" si="31"/>
        <v>39</v>
      </c>
      <c r="B358" s="399">
        <v>390102</v>
      </c>
      <c r="C358" s="779" t="s">
        <v>1108</v>
      </c>
      <c r="D358" s="740">
        <v>134990620925826</v>
      </c>
      <c r="E358" s="740"/>
      <c r="F358" s="780"/>
      <c r="G358" s="780"/>
      <c r="H358" s="780"/>
      <c r="I358" s="780"/>
      <c r="J358" s="780"/>
      <c r="K358" s="780"/>
      <c r="L358" s="780"/>
      <c r="M358" s="780"/>
      <c r="N358" s="780"/>
      <c r="O358" s="780"/>
      <c r="P358" s="780">
        <f>D358-E358</f>
        <v>134990620925826</v>
      </c>
      <c r="Q358" s="780"/>
      <c r="R358" s="780"/>
      <c r="S358" s="780"/>
      <c r="T358" s="780"/>
      <c r="U358" s="780"/>
      <c r="V358" s="780"/>
      <c r="W358" s="780"/>
      <c r="X358" s="780"/>
      <c r="Y358" s="780"/>
      <c r="Z358" s="780"/>
      <c r="AA358" s="780"/>
      <c r="AB358" s="780"/>
      <c r="AC358" s="780"/>
      <c r="AD358" s="780"/>
      <c r="AE358" s="780"/>
      <c r="AF358" s="780"/>
      <c r="AG358" s="780"/>
      <c r="AH358" s="780"/>
      <c r="AI358" s="780"/>
      <c r="AJ358" s="780"/>
      <c r="AK358" s="780"/>
      <c r="AL358" s="780"/>
      <c r="AM358" s="780"/>
      <c r="AN358" s="780"/>
      <c r="AO358" s="780"/>
      <c r="AP358" s="780"/>
      <c r="AQ358" s="780"/>
      <c r="AR358" s="780"/>
      <c r="AS358" s="780"/>
      <c r="AT358" s="780"/>
      <c r="AU358" s="780"/>
      <c r="AV358" s="780"/>
      <c r="AW358" s="780"/>
      <c r="AX358" s="780"/>
      <c r="AY358" s="780"/>
      <c r="AZ358" s="780"/>
      <c r="BA358" s="780"/>
      <c r="BB358" s="780"/>
      <c r="BC358" s="780"/>
      <c r="BD358" s="780"/>
      <c r="BE358" s="780"/>
      <c r="BF358" s="780"/>
      <c r="BG358" s="780"/>
      <c r="BH358" s="780"/>
      <c r="BI358" s="780"/>
      <c r="BJ358" s="780"/>
      <c r="BK358" s="780"/>
      <c r="BL358" s="780"/>
      <c r="BM358" s="780"/>
      <c r="BN358" s="780"/>
      <c r="BO358" s="780"/>
      <c r="BP358" s="780"/>
      <c r="BQ358" s="780"/>
      <c r="BR358" s="780"/>
      <c r="BS358" s="780"/>
      <c r="BT358" s="780"/>
      <c r="BU358" s="780"/>
      <c r="BV358" s="780"/>
      <c r="BW358" s="780"/>
      <c r="BX358" s="780"/>
      <c r="BY358" s="780"/>
      <c r="BZ358" s="780"/>
      <c r="CA358" s="780"/>
      <c r="CB358" s="780"/>
      <c r="CC358" s="780"/>
      <c r="CD358" s="780"/>
      <c r="CE358" s="780"/>
      <c r="CF358" s="780"/>
      <c r="CG358" s="780"/>
      <c r="CH358" s="780"/>
      <c r="CI358" s="780"/>
      <c r="CJ358" s="780"/>
      <c r="CK358" s="780"/>
      <c r="CL358" s="780"/>
      <c r="CM358" s="780"/>
      <c r="CN358" s="780"/>
      <c r="CO358" s="780"/>
      <c r="CP358" s="780"/>
      <c r="CQ358" s="780"/>
      <c r="CR358" s="780"/>
      <c r="CS358" s="780"/>
      <c r="CT358" s="783"/>
      <c r="CU358" s="784"/>
      <c r="CV358" s="784"/>
      <c r="CW358" s="784"/>
      <c r="CX358" s="784"/>
      <c r="CY358" s="784"/>
      <c r="CZ358" s="784"/>
      <c r="DA358" s="784"/>
      <c r="DB358" s="784"/>
      <c r="DC358" s="784"/>
      <c r="DD358" s="785">
        <f>SUM(F358:DC358)</f>
        <v>134990620925826</v>
      </c>
      <c r="DE358" s="730">
        <f>D358-E358-DD358</f>
        <v>0</v>
      </c>
      <c r="DF358" s="731"/>
      <c r="DR358" s="504"/>
    </row>
    <row r="359" spans="1:122" ht="35.450000000000003" customHeight="1" thickBot="1" x14ac:dyDescent="0.6">
      <c r="A359" s="786"/>
      <c r="B359" s="786"/>
      <c r="C359" s="787" t="s">
        <v>1133</v>
      </c>
      <c r="D359" s="788">
        <f>SUM(D9:D358)</f>
        <v>173099911625259.88</v>
      </c>
      <c r="E359" s="788">
        <f>SUM(E9:E358)</f>
        <v>173099911625283</v>
      </c>
      <c r="F359" s="788">
        <f>SUM(F9:F358)</f>
        <v>640534173048</v>
      </c>
      <c r="G359" s="788">
        <f t="shared" ref="G359:BS359" si="32">SUM(G9:G358)</f>
        <v>0</v>
      </c>
      <c r="H359" s="788">
        <f t="shared" si="32"/>
        <v>117664150</v>
      </c>
      <c r="I359" s="788">
        <f t="shared" si="32"/>
        <v>8966130138</v>
      </c>
      <c r="J359" s="788">
        <f t="shared" si="32"/>
        <v>0</v>
      </c>
      <c r="K359" s="788">
        <f t="shared" si="32"/>
        <v>12142560150148</v>
      </c>
      <c r="L359" s="788">
        <f t="shared" si="32"/>
        <v>4981403207259</v>
      </c>
      <c r="M359" s="788">
        <f t="shared" si="32"/>
        <v>50581311026</v>
      </c>
      <c r="N359" s="788">
        <f t="shared" si="32"/>
        <v>0</v>
      </c>
      <c r="O359" s="788">
        <f t="shared" si="32"/>
        <v>98755857091</v>
      </c>
      <c r="P359" s="788">
        <f>SUM(P9:P356)</f>
        <v>4050011144490</v>
      </c>
      <c r="Q359" s="788">
        <f t="shared" si="32"/>
        <v>-1395729248887</v>
      </c>
      <c r="R359" s="788">
        <f t="shared" si="32"/>
        <v>2668831726</v>
      </c>
      <c r="S359" s="788">
        <f t="shared" si="32"/>
        <v>0</v>
      </c>
      <c r="T359" s="788">
        <f t="shared" si="32"/>
        <v>1275000000</v>
      </c>
      <c r="U359" s="788">
        <f t="shared" si="32"/>
        <v>2670808848</v>
      </c>
      <c r="V359" s="788">
        <f t="shared" si="32"/>
        <v>0</v>
      </c>
      <c r="W359" s="788">
        <f t="shared" si="32"/>
        <v>14926451049</v>
      </c>
      <c r="X359" s="788">
        <f t="shared" si="32"/>
        <v>460552444429</v>
      </c>
      <c r="Y359" s="788">
        <f t="shared" si="32"/>
        <v>2274992760</v>
      </c>
      <c r="Z359" s="788">
        <f t="shared" si="32"/>
        <v>21395088108</v>
      </c>
      <c r="AA359" s="788">
        <f t="shared" si="32"/>
        <v>4506421880</v>
      </c>
      <c r="AB359" s="788">
        <f t="shared" si="32"/>
        <v>12394453074</v>
      </c>
      <c r="AC359" s="788">
        <f t="shared" si="32"/>
        <v>756999291</v>
      </c>
      <c r="AD359" s="788">
        <f t="shared" si="32"/>
        <v>279657000</v>
      </c>
      <c r="AE359" s="788">
        <f t="shared" si="32"/>
        <v>4759009527</v>
      </c>
      <c r="AF359" s="788">
        <f t="shared" si="32"/>
        <v>3740925566</v>
      </c>
      <c r="AG359" s="788">
        <f t="shared" si="32"/>
        <v>3836770910</v>
      </c>
      <c r="AH359" s="788">
        <f t="shared" si="32"/>
        <v>5505486537</v>
      </c>
      <c r="AI359" s="788">
        <f t="shared" si="32"/>
        <v>62240000</v>
      </c>
      <c r="AJ359" s="788">
        <f t="shared" si="32"/>
        <v>0</v>
      </c>
      <c r="AK359" s="788">
        <f t="shared" si="32"/>
        <v>9064327301</v>
      </c>
      <c r="AL359" s="788">
        <f t="shared" si="32"/>
        <v>37598359562</v>
      </c>
      <c r="AM359" s="788">
        <f t="shared" si="32"/>
        <v>1911796126</v>
      </c>
      <c r="AN359" s="788">
        <f t="shared" si="32"/>
        <v>0</v>
      </c>
      <c r="AO359" s="788">
        <f t="shared" si="32"/>
        <v>712114263168</v>
      </c>
      <c r="AP359" s="788">
        <f t="shared" si="32"/>
        <v>8033546598908</v>
      </c>
      <c r="AQ359" s="788">
        <f t="shared" si="32"/>
        <v>7169061871366</v>
      </c>
      <c r="AR359" s="788">
        <f t="shared" si="32"/>
        <v>0</v>
      </c>
      <c r="AS359" s="788">
        <f t="shared" si="32"/>
        <v>0</v>
      </c>
      <c r="AT359" s="788">
        <f t="shared" si="32"/>
        <v>3634975512</v>
      </c>
      <c r="AU359" s="788">
        <f t="shared" si="32"/>
        <v>72964000000</v>
      </c>
      <c r="AV359" s="788">
        <f t="shared" si="32"/>
        <v>1936691336</v>
      </c>
      <c r="AW359" s="788">
        <f t="shared" si="32"/>
        <v>16235640090</v>
      </c>
      <c r="AX359" s="788">
        <f t="shared" si="32"/>
        <v>3672536737</v>
      </c>
      <c r="AY359" s="788">
        <f t="shared" si="32"/>
        <v>344675001</v>
      </c>
      <c r="AZ359" s="788">
        <f t="shared" si="32"/>
        <v>9318937689</v>
      </c>
      <c r="BA359" s="788">
        <f t="shared" si="32"/>
        <v>2953391291</v>
      </c>
      <c r="BB359" s="788">
        <f t="shared" si="32"/>
        <v>6960341811</v>
      </c>
      <c r="BC359" s="788">
        <f t="shared" si="32"/>
        <v>4169782222</v>
      </c>
      <c r="BD359" s="788">
        <f t="shared" si="32"/>
        <v>30408750</v>
      </c>
      <c r="BE359" s="788">
        <f t="shared" si="32"/>
        <v>13822806013</v>
      </c>
      <c r="BF359" s="788">
        <f t="shared" si="32"/>
        <v>33310902773</v>
      </c>
      <c r="BG359" s="788">
        <f t="shared" si="32"/>
        <v>37728548078</v>
      </c>
      <c r="BH359" s="788">
        <f t="shared" si="32"/>
        <v>219003651816</v>
      </c>
      <c r="BI359" s="788">
        <f t="shared" si="32"/>
        <v>599999796124</v>
      </c>
      <c r="BJ359" s="788">
        <f t="shared" si="32"/>
        <v>3180801934976</v>
      </c>
      <c r="BK359" s="788">
        <f t="shared" si="32"/>
        <v>0</v>
      </c>
      <c r="BL359" s="788">
        <f t="shared" si="32"/>
        <v>-190511837741</v>
      </c>
      <c r="BM359" s="788">
        <f t="shared" si="32"/>
        <v>199649685724</v>
      </c>
      <c r="BN359" s="788">
        <f t="shared" si="32"/>
        <v>300000000000</v>
      </c>
      <c r="BO359" s="788">
        <f t="shared" si="32"/>
        <v>30000000000</v>
      </c>
      <c r="BP359" s="788">
        <f t="shared" si="32"/>
        <v>233396062017</v>
      </c>
      <c r="BQ359" s="788">
        <f t="shared" si="32"/>
        <v>0</v>
      </c>
      <c r="BR359" s="788">
        <f t="shared" si="32"/>
        <v>14489212269654.221</v>
      </c>
      <c r="BS359" s="788">
        <f t="shared" si="32"/>
        <v>12846692302665</v>
      </c>
      <c r="BT359" s="788">
        <f t="shared" ref="BT359:DB359" si="33">SUM(BT9:BT358)</f>
        <v>190465625329</v>
      </c>
      <c r="BU359" s="788">
        <f t="shared" si="33"/>
        <v>132571125118</v>
      </c>
      <c r="BV359" s="788">
        <f t="shared" si="33"/>
        <v>33027943983</v>
      </c>
      <c r="BW359" s="788">
        <f t="shared" si="33"/>
        <v>49847228625</v>
      </c>
      <c r="BX359" s="788">
        <f t="shared" si="33"/>
        <v>60282385506</v>
      </c>
      <c r="BY359" s="788">
        <f t="shared" si="33"/>
        <v>43182835729</v>
      </c>
      <c r="BZ359" s="788">
        <f t="shared" si="33"/>
        <v>12750179191</v>
      </c>
      <c r="CA359" s="788">
        <f t="shared" si="33"/>
        <v>27889273280</v>
      </c>
      <c r="CB359" s="788">
        <f t="shared" si="33"/>
        <v>0</v>
      </c>
      <c r="CC359" s="788">
        <f t="shared" si="33"/>
        <v>46074608771</v>
      </c>
      <c r="CD359" s="788">
        <f t="shared" si="33"/>
        <v>29242567690</v>
      </c>
      <c r="CE359" s="788">
        <f t="shared" si="33"/>
        <v>14452046068</v>
      </c>
      <c r="CF359" s="788">
        <f t="shared" si="33"/>
        <v>13689959017</v>
      </c>
      <c r="CG359" s="788">
        <f t="shared" si="33"/>
        <v>4991292930</v>
      </c>
      <c r="CH359" s="788">
        <f t="shared" si="33"/>
        <v>5053993996</v>
      </c>
      <c r="CI359" s="788">
        <f t="shared" si="33"/>
        <v>1518312978</v>
      </c>
      <c r="CJ359" s="788">
        <f t="shared" si="33"/>
        <v>3667295664</v>
      </c>
      <c r="CK359" s="788">
        <f t="shared" si="33"/>
        <v>30619122122</v>
      </c>
      <c r="CL359" s="788">
        <f t="shared" si="33"/>
        <v>0</v>
      </c>
      <c r="CM359" s="788">
        <f t="shared" si="33"/>
        <v>10603143041</v>
      </c>
      <c r="CN359" s="788">
        <f t="shared" si="33"/>
        <v>0</v>
      </c>
      <c r="CO359" s="788">
        <f t="shared" si="33"/>
        <v>-21786028</v>
      </c>
      <c r="CP359" s="788">
        <f t="shared" si="33"/>
        <v>0</v>
      </c>
      <c r="CQ359" s="788">
        <f t="shared" si="33"/>
        <v>3422090</v>
      </c>
      <c r="CR359" s="788">
        <f t="shared" si="33"/>
        <v>648534530</v>
      </c>
      <c r="CS359" s="788">
        <f t="shared" si="33"/>
        <v>300152531205.08997</v>
      </c>
      <c r="CT359" s="788">
        <f t="shared" si="33"/>
        <v>0</v>
      </c>
      <c r="CU359" s="788">
        <f t="shared" si="33"/>
        <v>3578708060</v>
      </c>
      <c r="CV359" s="788">
        <f t="shared" si="33"/>
        <v>0</v>
      </c>
      <c r="CW359" s="788">
        <f t="shared" si="33"/>
        <v>4685268533</v>
      </c>
      <c r="CX359" s="788">
        <f t="shared" si="33"/>
        <v>1138100</v>
      </c>
      <c r="CY359" s="788">
        <f t="shared" si="33"/>
        <v>101505600</v>
      </c>
      <c r="CZ359" s="788">
        <f t="shared" si="33"/>
        <v>628327615</v>
      </c>
      <c r="DA359" s="788">
        <f t="shared" si="33"/>
        <v>3577160</v>
      </c>
      <c r="DB359" s="788">
        <f t="shared" si="33"/>
        <v>180000000</v>
      </c>
      <c r="DC359" s="788">
        <f>SUM(DC9:DC358)</f>
        <v>216547587</v>
      </c>
      <c r="DD359" s="789"/>
      <c r="DE359" s="790"/>
      <c r="DF359" s="791"/>
    </row>
    <row r="360" spans="1:122" ht="41.25" thickBot="1" x14ac:dyDescent="0.6">
      <c r="A360" s="792">
        <v>130500</v>
      </c>
      <c r="B360" s="792">
        <v>130500</v>
      </c>
      <c r="C360" s="793" t="s">
        <v>821</v>
      </c>
      <c r="D360" s="794"/>
      <c r="E360" s="795">
        <f>E359-D359</f>
        <v>23.125</v>
      </c>
      <c r="F360" s="796"/>
      <c r="G360" s="796"/>
      <c r="H360" s="796"/>
      <c r="I360" s="796"/>
      <c r="J360" s="796"/>
      <c r="K360" s="797">
        <f>VLOOKUP(B360,B9:E126,4,0)</f>
        <v>20753984097</v>
      </c>
    </row>
    <row r="361" spans="1:122" ht="18.75" customHeight="1" thickBot="1" x14ac:dyDescent="0.25">
      <c r="A361" s="610">
        <v>140080</v>
      </c>
      <c r="B361" s="610">
        <v>140080</v>
      </c>
      <c r="C361" s="799" t="s">
        <v>857</v>
      </c>
      <c r="D361" s="800"/>
      <c r="E361" s="800"/>
      <c r="F361" s="801"/>
      <c r="G361" s="801"/>
      <c r="H361" s="801"/>
      <c r="I361" s="801"/>
      <c r="J361" s="801"/>
      <c r="K361" s="802"/>
      <c r="L361" s="801"/>
      <c r="M361" s="801"/>
      <c r="N361" s="801"/>
      <c r="O361" s="803">
        <f>VLOOKUP(B361,B9:E356,4,0)</f>
        <v>0</v>
      </c>
    </row>
    <row r="362" spans="1:122" ht="20.25" customHeight="1" thickBot="1" x14ac:dyDescent="0.25">
      <c r="A362" s="617" t="s">
        <v>1134</v>
      </c>
      <c r="B362" s="804" t="s">
        <v>1134</v>
      </c>
      <c r="C362" s="805" t="s">
        <v>912</v>
      </c>
      <c r="D362" s="806"/>
      <c r="E362" s="806"/>
      <c r="F362" s="807"/>
      <c r="G362" s="807"/>
      <c r="H362" s="807"/>
      <c r="I362" s="807"/>
      <c r="J362" s="807"/>
      <c r="K362" s="808"/>
      <c r="L362" s="807"/>
      <c r="M362" s="807"/>
      <c r="N362" s="807"/>
      <c r="O362" s="808"/>
      <c r="P362" s="809">
        <f>670120546303+908989080243</f>
        <v>1579109626546</v>
      </c>
      <c r="Q362" s="810"/>
      <c r="R362" s="810"/>
      <c r="S362" s="810"/>
      <c r="T362" s="810"/>
      <c r="U362" s="810"/>
      <c r="V362" s="810"/>
      <c r="W362" s="810"/>
      <c r="X362" s="810"/>
      <c r="Y362" s="810"/>
      <c r="Z362" s="810"/>
      <c r="AA362" s="810"/>
      <c r="AB362" s="810"/>
      <c r="AC362" s="810"/>
      <c r="AD362" s="810"/>
      <c r="AE362" s="810"/>
      <c r="AF362" s="810"/>
      <c r="AG362" s="810"/>
      <c r="AH362" s="810"/>
      <c r="AI362" s="810"/>
      <c r="AJ362" s="810"/>
      <c r="AK362" s="810"/>
      <c r="AL362" s="810"/>
      <c r="AM362" s="810"/>
      <c r="AN362" s="810"/>
      <c r="AO362" s="810"/>
      <c r="AP362" s="810"/>
      <c r="AQ362" s="810"/>
      <c r="AR362" s="810"/>
      <c r="AS362" s="810"/>
      <c r="AT362" s="810"/>
      <c r="AU362" s="810"/>
      <c r="AV362" s="810"/>
      <c r="AW362" s="810"/>
      <c r="AX362" s="810"/>
      <c r="AY362" s="810"/>
      <c r="AZ362" s="810"/>
      <c r="BA362" s="810"/>
      <c r="BB362" s="810"/>
      <c r="BC362" s="810"/>
      <c r="BD362" s="810"/>
      <c r="BE362" s="810"/>
      <c r="BF362" s="810"/>
      <c r="BG362" s="810"/>
      <c r="BH362" s="810"/>
    </row>
    <row r="363" spans="1:122" x14ac:dyDescent="0.2">
      <c r="C363" s="811" t="s">
        <v>1135</v>
      </c>
      <c r="D363" s="638"/>
      <c r="E363" s="638">
        <f>BR359</f>
        <v>14489212269654.221</v>
      </c>
    </row>
    <row r="364" spans="1:122" x14ac:dyDescent="0.2">
      <c r="C364" s="811" t="s">
        <v>670</v>
      </c>
      <c r="D364" s="638">
        <f>BS359</f>
        <v>12846692302665</v>
      </c>
      <c r="E364" s="638"/>
      <c r="AS364" s="638">
        <f>E363-D364</f>
        <v>1642519966989.2207</v>
      </c>
      <c r="BE364" s="798">
        <f>E363-D364</f>
        <v>1642519966989.2207</v>
      </c>
      <c r="BK364" s="798">
        <f>E363-D364</f>
        <v>1642519966989.2207</v>
      </c>
    </row>
    <row r="365" spans="1:122" x14ac:dyDescent="0.2">
      <c r="C365" s="811" t="s">
        <v>1136</v>
      </c>
      <c r="D365" s="638">
        <f>SUM(BT359:CA359)</f>
        <v>550016596761</v>
      </c>
      <c r="E365" s="638"/>
    </row>
    <row r="366" spans="1:122" x14ac:dyDescent="0.2">
      <c r="C366" s="811" t="s">
        <v>1137</v>
      </c>
      <c r="D366" s="638">
        <f>SUM(CD359:CM359)+CB359+1000000</f>
        <v>113838733506</v>
      </c>
      <c r="E366" s="638"/>
    </row>
    <row r="367" spans="1:122" x14ac:dyDescent="0.2">
      <c r="C367" s="811" t="s">
        <v>700</v>
      </c>
      <c r="D367" s="638"/>
      <c r="E367" s="638"/>
    </row>
    <row r="368" spans="1:122" x14ac:dyDescent="0.2">
      <c r="C368" s="811" t="s">
        <v>1138</v>
      </c>
      <c r="D368" s="638">
        <f>CC359</f>
        <v>46074608771</v>
      </c>
      <c r="E368" s="638"/>
      <c r="AS368" s="638">
        <f>-D365-D366-D367-D368</f>
        <v>-709929939038</v>
      </c>
      <c r="BK368" s="798">
        <f>BK364-D365-D366-D368+E370</f>
        <v>933220198543.2207</v>
      </c>
    </row>
    <row r="369" spans="1:110" x14ac:dyDescent="0.2">
      <c r="C369" s="811" t="s">
        <v>701</v>
      </c>
      <c r="D369" s="638">
        <f>CS359</f>
        <v>300152531205.08997</v>
      </c>
      <c r="E369" s="638"/>
      <c r="AS369" s="638">
        <f>-D369</f>
        <v>-300152531205.08997</v>
      </c>
    </row>
    <row r="370" spans="1:110" x14ac:dyDescent="0.2">
      <c r="C370" s="811" t="s">
        <v>702</v>
      </c>
      <c r="D370" s="638">
        <v>0</v>
      </c>
      <c r="E370" s="638">
        <f>SUM(CN359:CR359)</f>
        <v>630170592</v>
      </c>
      <c r="AS370" s="638">
        <f>E370</f>
        <v>630170592</v>
      </c>
    </row>
    <row r="371" spans="1:110" x14ac:dyDescent="0.2">
      <c r="A371" s="404"/>
      <c r="B371" s="404"/>
      <c r="C371" s="811" t="s">
        <v>715</v>
      </c>
      <c r="D371" s="638">
        <v>0</v>
      </c>
      <c r="E371" s="638">
        <f>SUM(CU359:DC359)+CT359</f>
        <v>9395072655</v>
      </c>
      <c r="F371" s="404"/>
      <c r="G371" s="404"/>
      <c r="H371" s="404"/>
      <c r="I371" s="404"/>
      <c r="J371" s="404"/>
      <c r="K371" s="404"/>
      <c r="L371" s="404"/>
      <c r="M371" s="404"/>
      <c r="N371" s="404"/>
      <c r="O371" s="404"/>
      <c r="P371" s="404"/>
      <c r="Q371" s="404"/>
      <c r="R371" s="404"/>
      <c r="S371" s="404"/>
      <c r="T371" s="404"/>
      <c r="U371" s="404"/>
      <c r="V371" s="404"/>
      <c r="W371" s="404"/>
      <c r="X371" s="404"/>
      <c r="Y371" s="404"/>
      <c r="Z371" s="404"/>
      <c r="AA371" s="404"/>
      <c r="AB371" s="404"/>
      <c r="AC371" s="404"/>
      <c r="AD371" s="404"/>
      <c r="AE371" s="404"/>
      <c r="AF371" s="404"/>
      <c r="AG371" s="404"/>
      <c r="AH371" s="404"/>
      <c r="AI371" s="404"/>
      <c r="AJ371" s="404"/>
      <c r="AK371" s="404"/>
      <c r="AL371" s="404"/>
      <c r="AM371" s="404"/>
      <c r="AN371" s="404"/>
      <c r="AO371" s="404"/>
      <c r="AP371" s="404"/>
      <c r="AQ371" s="404"/>
      <c r="AR371" s="404"/>
      <c r="AS371" s="638">
        <f>E371</f>
        <v>9395072655</v>
      </c>
      <c r="AT371" s="404"/>
      <c r="AU371" s="404"/>
      <c r="AV371" s="404"/>
      <c r="AW371" s="404"/>
      <c r="AX371" s="404"/>
      <c r="AY371" s="404"/>
      <c r="AZ371" s="404"/>
      <c r="BA371" s="404"/>
      <c r="BB371" s="404"/>
      <c r="BC371" s="404"/>
      <c r="BD371" s="404"/>
      <c r="BE371" s="404"/>
      <c r="BF371" s="404"/>
      <c r="BG371" s="404"/>
      <c r="BH371" s="404"/>
      <c r="BI371" s="404"/>
      <c r="BJ371" s="404"/>
      <c r="BK371" s="404"/>
      <c r="BL371" s="404"/>
      <c r="BM371" s="404"/>
      <c r="BN371" s="404"/>
      <c r="BO371" s="404"/>
      <c r="BP371" s="404"/>
      <c r="BQ371" s="404"/>
      <c r="BR371" s="404"/>
      <c r="BS371" s="404"/>
      <c r="BT371" s="404"/>
      <c r="BU371" s="404"/>
      <c r="BV371" s="404"/>
      <c r="BW371" s="404"/>
      <c r="BX371" s="404"/>
      <c r="BY371" s="404"/>
      <c r="BZ371" s="404"/>
      <c r="CA371" s="404"/>
      <c r="CB371" s="404"/>
      <c r="CC371" s="404"/>
      <c r="CD371" s="404"/>
      <c r="CE371" s="404"/>
      <c r="CF371" s="404"/>
      <c r="CG371" s="404"/>
      <c r="CH371" s="404"/>
      <c r="CI371" s="404"/>
      <c r="CJ371" s="404"/>
      <c r="CK371" s="404"/>
      <c r="CL371" s="404"/>
      <c r="CM371" s="404"/>
      <c r="CN371" s="404"/>
      <c r="CO371" s="404"/>
      <c r="CP371" s="404"/>
      <c r="CQ371" s="404"/>
      <c r="CR371" s="404"/>
      <c r="CS371" s="404"/>
      <c r="CT371" s="404"/>
      <c r="CU371" s="404"/>
      <c r="CV371" s="404"/>
      <c r="CW371" s="404"/>
      <c r="CX371" s="404"/>
      <c r="CY371" s="404"/>
      <c r="CZ371" s="404"/>
      <c r="DA371" s="404"/>
      <c r="DB371" s="404"/>
      <c r="DC371" s="404"/>
      <c r="DD371" s="404"/>
      <c r="DE371" s="404"/>
      <c r="DF371" s="404"/>
    </row>
    <row r="372" spans="1:110" x14ac:dyDescent="0.2">
      <c r="A372" s="404"/>
      <c r="B372" s="404"/>
      <c r="D372" s="638">
        <f>SUM(D364:D371)</f>
        <v>13856774772908.09</v>
      </c>
      <c r="E372" s="638">
        <f>SUM(E363:E371)</f>
        <v>14499237512901.221</v>
      </c>
      <c r="F372" s="404"/>
      <c r="G372" s="404"/>
      <c r="H372" s="404"/>
      <c r="I372" s="404"/>
      <c r="J372" s="404"/>
      <c r="K372" s="404"/>
      <c r="L372" s="404"/>
      <c r="M372" s="404"/>
      <c r="N372" s="404"/>
      <c r="O372" s="404"/>
      <c r="P372" s="404"/>
      <c r="Q372" s="404"/>
      <c r="R372" s="404"/>
      <c r="S372" s="404"/>
      <c r="T372" s="404"/>
      <c r="U372" s="404"/>
      <c r="V372" s="404"/>
      <c r="W372" s="404"/>
      <c r="X372" s="404"/>
      <c r="Y372" s="404"/>
      <c r="Z372" s="404"/>
      <c r="AA372" s="404"/>
      <c r="AB372" s="404"/>
      <c r="AC372" s="404"/>
      <c r="AD372" s="404"/>
      <c r="AE372" s="404"/>
      <c r="AF372" s="404"/>
      <c r="AG372" s="404"/>
      <c r="AH372" s="404"/>
      <c r="AI372" s="404"/>
      <c r="AJ372" s="404"/>
      <c r="AK372" s="404"/>
      <c r="AL372" s="404"/>
      <c r="AM372" s="404"/>
      <c r="AN372" s="404"/>
      <c r="AO372" s="404"/>
      <c r="AP372" s="404"/>
      <c r="AQ372" s="404"/>
      <c r="AR372" s="404"/>
      <c r="AS372" s="404"/>
      <c r="AT372" s="404"/>
      <c r="AU372" s="404"/>
      <c r="AV372" s="404"/>
      <c r="AW372" s="404"/>
      <c r="AX372" s="404"/>
      <c r="AY372" s="404"/>
      <c r="AZ372" s="404"/>
      <c r="BA372" s="404"/>
      <c r="BB372" s="404"/>
      <c r="BC372" s="404"/>
      <c r="BD372" s="404"/>
      <c r="BE372" s="404"/>
      <c r="BF372" s="404"/>
      <c r="BG372" s="404"/>
      <c r="BH372" s="404"/>
      <c r="BI372" s="404"/>
      <c r="BJ372" s="404"/>
      <c r="BK372" s="404"/>
      <c r="BL372" s="404"/>
      <c r="BM372" s="404"/>
      <c r="BN372" s="404"/>
      <c r="BO372" s="404"/>
      <c r="BP372" s="404"/>
      <c r="BQ372" s="404"/>
      <c r="BR372" s="404"/>
      <c r="BS372" s="404"/>
      <c r="BT372" s="404"/>
      <c r="BU372" s="404"/>
      <c r="BV372" s="404"/>
      <c r="BW372" s="404"/>
      <c r="BX372" s="404"/>
      <c r="BY372" s="404"/>
      <c r="BZ372" s="404"/>
      <c r="CA372" s="404"/>
      <c r="CB372" s="404"/>
      <c r="CC372" s="404"/>
      <c r="CD372" s="404"/>
      <c r="CE372" s="404"/>
      <c r="CF372" s="404"/>
      <c r="CG372" s="404"/>
      <c r="CH372" s="404"/>
      <c r="CI372" s="404"/>
      <c r="CJ372" s="404"/>
      <c r="CK372" s="404"/>
      <c r="CL372" s="404"/>
      <c r="CM372" s="404"/>
      <c r="CN372" s="404"/>
      <c r="CO372" s="404"/>
      <c r="CP372" s="404"/>
      <c r="CQ372" s="404"/>
      <c r="CR372" s="404"/>
      <c r="CS372" s="404"/>
      <c r="CT372" s="404"/>
      <c r="CU372" s="404"/>
      <c r="CV372" s="404"/>
      <c r="CW372" s="404"/>
      <c r="CX372" s="404"/>
      <c r="CY372" s="404"/>
      <c r="CZ372" s="404"/>
      <c r="DA372" s="404"/>
      <c r="DB372" s="404"/>
      <c r="DC372" s="404"/>
      <c r="DD372" s="404"/>
      <c r="DE372" s="404"/>
      <c r="DF372" s="404"/>
    </row>
    <row r="373" spans="1:110" x14ac:dyDescent="0.2">
      <c r="E373" s="813">
        <f>E372-D372</f>
        <v>642462739993.13086</v>
      </c>
      <c r="AS373" s="813">
        <f>SUM(AS364:AS372)</f>
        <v>642462739993.13074</v>
      </c>
    </row>
    <row r="374" spans="1:110" x14ac:dyDescent="0.2">
      <c r="BR374" s="798">
        <f>ROUND((BR173+BR174+BR175)/1000000,0)</f>
        <v>-25848</v>
      </c>
    </row>
    <row r="375" spans="1:110" x14ac:dyDescent="0.2">
      <c r="BV375" s="798">
        <f>1111269*30</f>
        <v>33338070</v>
      </c>
    </row>
  </sheetData>
  <autoFilter ref="A7:DR373" xr:uid="{00000000-0009-0000-0000-000025000000}"/>
  <mergeCells count="4">
    <mergeCell ref="P5:R5"/>
    <mergeCell ref="AH5:AJ5"/>
    <mergeCell ref="AN5:AQ5"/>
    <mergeCell ref="BJ5:BL5"/>
  </mergeCells>
  <printOptions horizontalCentered="1" verticalCentered="1"/>
  <pageMargins left="0" right="0" top="0" bottom="0" header="0" footer="0"/>
  <pageSetup paperSize="9" scale="79" orientation="landscape" r:id="rId1"/>
  <headerFooter alignWithMargins="0"/>
  <rowBreaks count="10" manualBreakCount="10">
    <brk id="33" min="1" max="107" man="1"/>
    <brk id="71" min="1" max="107" man="1"/>
    <brk id="111" min="1" max="107" man="1"/>
    <brk id="145" min="1" max="107" man="1"/>
    <brk id="175" min="1" max="107" man="1"/>
    <brk id="211" min="1" max="107" man="1"/>
    <brk id="247" min="1" max="107" man="1"/>
    <brk id="283" min="1" max="107" man="1"/>
    <brk id="321" min="1" max="107" man="1"/>
    <brk id="360" min="1" max="107" man="1"/>
  </rowBreaks>
  <colBreaks count="14" manualBreakCount="14">
    <brk id="10" min="3" max="370" man="1"/>
    <brk id="15" min="3" max="370" man="1"/>
    <brk id="22" min="3" max="370" man="1"/>
    <brk id="30" min="3" max="370" man="1"/>
    <brk id="38" min="3" max="370" man="1"/>
    <brk id="42" min="3" max="370" man="1"/>
    <brk id="49" min="3" max="370" man="1"/>
    <brk id="57" min="3" max="370" man="1"/>
    <brk id="65" min="3" max="370" man="1"/>
    <brk id="70" min="3" max="370" man="1"/>
    <brk id="78" min="3" max="370" man="1"/>
    <brk id="85" min="3" max="370" man="1"/>
    <brk id="91" min="3" max="370" man="1"/>
    <brk id="99" min="3" max="370" man="1"/>
  </colBreaks>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7" tint="-0.249977111117893"/>
    <outlinePr summaryBelow="0" summaryRight="0"/>
  </sheetPr>
  <dimension ref="A1:DV410"/>
  <sheetViews>
    <sheetView showGridLines="0" rightToLeft="1" view="pageBreakPreview" zoomScale="70" zoomScaleNormal="80" zoomScaleSheetLayoutView="70" workbookViewId="0">
      <pane xSplit="5" ySplit="8" topLeftCell="F9" activePane="bottomRight" state="frozen"/>
      <selection activeCell="A19" sqref="A19"/>
      <selection pane="topRight" activeCell="A19" sqref="A19"/>
      <selection pane="bottomLeft" activeCell="A19" sqref="A19"/>
      <selection pane="bottomRight" activeCell="A19" sqref="A19"/>
    </sheetView>
  </sheetViews>
  <sheetFormatPr defaultColWidth="8" defaultRowHeight="20.25" x14ac:dyDescent="0.2"/>
  <cols>
    <col min="1" max="1" width="8.140625" style="398" bestFit="1" customWidth="1"/>
    <col min="2" max="2" width="11.42578125" style="399" customWidth="1"/>
    <col min="3" max="3" width="37.5703125" style="634" customWidth="1"/>
    <col min="4" max="4" width="19.42578125" style="635" customWidth="1"/>
    <col min="5" max="5" width="20" style="635" customWidth="1"/>
    <col min="6" max="6" width="15.5703125" style="609" bestFit="1" customWidth="1"/>
    <col min="7" max="10" width="15.140625" style="609" customWidth="1"/>
    <col min="11" max="11" width="17" style="609" customWidth="1"/>
    <col min="12" max="12" width="19" style="609" customWidth="1"/>
    <col min="13" max="15" width="15.140625" style="609" customWidth="1"/>
    <col min="16" max="16" width="15.85546875" style="609" customWidth="1"/>
    <col min="17" max="28" width="15.140625" style="609" customWidth="1"/>
    <col min="29" max="29" width="17.28515625" style="609" customWidth="1"/>
    <col min="30" max="41" width="15.140625" style="609" customWidth="1"/>
    <col min="42" max="42" width="15.85546875" style="609" bestFit="1" customWidth="1"/>
    <col min="43" max="43" width="20" style="609" customWidth="1"/>
    <col min="44" max="44" width="19" style="609" customWidth="1"/>
    <col min="45" max="61" width="15.140625" style="609" customWidth="1"/>
    <col min="62" max="62" width="16.140625" style="609" customWidth="1"/>
    <col min="63" max="65" width="15.140625" style="609" customWidth="1"/>
    <col min="66" max="66" width="16.7109375" style="609" customWidth="1"/>
    <col min="67" max="73" width="15.140625" style="609" customWidth="1"/>
    <col min="74" max="74" width="17" style="609" bestFit="1" customWidth="1"/>
    <col min="75" max="75" width="17.28515625" style="609" customWidth="1"/>
    <col min="76" max="103" width="15.140625" style="609" customWidth="1"/>
    <col min="104" max="104" width="15.7109375" style="609" bestFit="1" customWidth="1"/>
    <col min="105" max="114" width="15.140625" style="609" customWidth="1"/>
    <col min="115" max="115" width="26.42578125" style="609" bestFit="1" customWidth="1"/>
    <col min="116" max="116" width="16.7109375" style="609" bestFit="1" customWidth="1"/>
    <col min="117" max="125" width="8" style="404" customWidth="1"/>
    <col min="126" max="126" width="8.140625" style="404" bestFit="1" customWidth="1"/>
    <col min="127" max="16384" width="8" style="404"/>
  </cols>
  <sheetData>
    <row r="1" spans="1:126" ht="37.5" hidden="1" customHeight="1" x14ac:dyDescent="0.2">
      <c r="C1" s="400"/>
      <c r="D1" s="401"/>
      <c r="E1" s="401"/>
      <c r="F1" s="402" t="s">
        <v>683</v>
      </c>
      <c r="G1" s="402"/>
      <c r="H1" s="402"/>
      <c r="I1" s="402"/>
      <c r="J1" s="402"/>
      <c r="K1" s="402" t="s">
        <v>684</v>
      </c>
      <c r="L1" s="402" t="s">
        <v>685</v>
      </c>
      <c r="M1" s="402" t="s">
        <v>686</v>
      </c>
      <c r="N1" s="402"/>
      <c r="O1" s="402"/>
      <c r="P1" s="402"/>
      <c r="Q1" s="402"/>
      <c r="R1" s="402"/>
      <c r="S1" s="402" t="s">
        <v>687</v>
      </c>
      <c r="T1" s="402" t="s">
        <v>687</v>
      </c>
      <c r="U1" s="402"/>
      <c r="V1" s="402"/>
      <c r="W1" s="402"/>
      <c r="X1" s="402" t="s">
        <v>688</v>
      </c>
      <c r="Y1" s="402"/>
      <c r="Z1" s="402"/>
      <c r="AA1" s="402"/>
      <c r="AB1" s="402"/>
      <c r="AC1" s="402"/>
      <c r="AD1" s="402"/>
      <c r="AE1" s="402"/>
      <c r="AF1" s="402"/>
      <c r="AG1" s="402"/>
      <c r="AH1" s="402" t="s">
        <v>689</v>
      </c>
      <c r="AI1" s="402"/>
      <c r="AJ1" s="402"/>
      <c r="AK1" s="402" t="s">
        <v>690</v>
      </c>
      <c r="AL1" s="402" t="s">
        <v>691</v>
      </c>
      <c r="AM1" s="402"/>
      <c r="AN1" s="402"/>
      <c r="AO1" s="402" t="s">
        <v>692</v>
      </c>
      <c r="AP1" s="402" t="s">
        <v>692</v>
      </c>
      <c r="AQ1" s="402"/>
      <c r="AR1" s="402" t="s">
        <v>693</v>
      </c>
      <c r="AS1" s="402"/>
      <c r="AT1" s="402"/>
      <c r="AU1" s="402"/>
      <c r="AV1" s="402"/>
      <c r="AW1" s="402"/>
      <c r="AX1" s="402"/>
      <c r="AY1" s="402"/>
      <c r="AZ1" s="402"/>
      <c r="BA1" s="402"/>
      <c r="BB1" s="402"/>
      <c r="BC1" s="402"/>
      <c r="BD1" s="402"/>
      <c r="BE1" s="402"/>
      <c r="BF1" s="402"/>
      <c r="BG1" s="402"/>
      <c r="BH1" s="402"/>
      <c r="BI1" s="402"/>
      <c r="BJ1" s="402"/>
      <c r="BK1" s="402"/>
      <c r="BL1" s="402" t="s">
        <v>694</v>
      </c>
      <c r="BM1" s="402" t="s">
        <v>39</v>
      </c>
      <c r="BN1" s="402" t="s">
        <v>695</v>
      </c>
      <c r="BO1" s="402" t="s">
        <v>695</v>
      </c>
      <c r="BP1" s="402" t="s">
        <v>695</v>
      </c>
      <c r="BQ1" s="402" t="s">
        <v>696</v>
      </c>
      <c r="BR1" s="402" t="s">
        <v>50</v>
      </c>
      <c r="BS1" s="402" t="s">
        <v>697</v>
      </c>
      <c r="BT1" s="402" t="s">
        <v>698</v>
      </c>
      <c r="BU1" s="402" t="s">
        <v>699</v>
      </c>
      <c r="BV1" s="402"/>
      <c r="BW1" s="402"/>
      <c r="BX1" s="402" t="s">
        <v>700</v>
      </c>
      <c r="BY1" s="402"/>
      <c r="BZ1" s="402"/>
      <c r="CA1" s="402"/>
      <c r="CB1" s="402"/>
      <c r="CC1" s="402"/>
      <c r="CD1" s="402"/>
      <c r="CE1" s="402"/>
      <c r="CF1" s="402"/>
      <c r="CG1" s="402"/>
      <c r="CH1" s="402"/>
      <c r="CI1" s="402"/>
      <c r="CJ1" s="402"/>
      <c r="CK1" s="402"/>
      <c r="CL1" s="402"/>
      <c r="CM1" s="402"/>
      <c r="CN1" s="402"/>
      <c r="CO1" s="402"/>
      <c r="CP1" s="402"/>
      <c r="CQ1" s="402"/>
      <c r="CR1" s="402"/>
      <c r="CS1" s="402"/>
      <c r="CT1" s="402"/>
      <c r="CU1" s="402"/>
      <c r="CV1" s="402"/>
      <c r="CW1" s="402" t="s">
        <v>701</v>
      </c>
      <c r="CX1" s="402"/>
      <c r="CY1" s="402"/>
      <c r="CZ1" s="402"/>
      <c r="DA1" s="402"/>
      <c r="DB1" s="402"/>
      <c r="DC1" s="402"/>
      <c r="DD1" s="402"/>
      <c r="DE1" s="402"/>
      <c r="DF1" s="402"/>
      <c r="DG1" s="402"/>
      <c r="DH1" s="402"/>
      <c r="DI1" s="402"/>
      <c r="DJ1" s="402"/>
      <c r="DK1" s="402" t="s">
        <v>702</v>
      </c>
      <c r="DL1" s="402"/>
    </row>
    <row r="2" spans="1:126" ht="20.25" hidden="1" customHeight="1" x14ac:dyDescent="0.2">
      <c r="C2" s="400"/>
      <c r="D2" s="401"/>
      <c r="E2" s="401"/>
      <c r="F2" s="405">
        <v>146061763873</v>
      </c>
      <c r="G2" s="405"/>
      <c r="H2" s="405"/>
      <c r="I2" s="405"/>
      <c r="J2" s="405"/>
      <c r="K2" s="405">
        <v>696176795595</v>
      </c>
      <c r="L2" s="405">
        <v>1085623835217</v>
      </c>
      <c r="M2" s="405">
        <v>6189565588</v>
      </c>
      <c r="N2" s="405"/>
      <c r="O2" s="405"/>
      <c r="P2" s="405"/>
      <c r="Q2" s="405"/>
      <c r="R2" s="405"/>
      <c r="S2" s="405">
        <v>7843473671</v>
      </c>
      <c r="T2" s="405">
        <v>7843473671</v>
      </c>
      <c r="U2" s="405"/>
      <c r="V2" s="405"/>
      <c r="W2" s="405"/>
      <c r="X2" s="406">
        <v>122258034618.2001</v>
      </c>
      <c r="Y2" s="406"/>
      <c r="Z2" s="406"/>
      <c r="AA2" s="406"/>
      <c r="AB2" s="406"/>
      <c r="AC2" s="406"/>
      <c r="AD2" s="406"/>
      <c r="AE2" s="406"/>
      <c r="AF2" s="406"/>
      <c r="AG2" s="406"/>
      <c r="AH2" s="406">
        <v>4206214756</v>
      </c>
      <c r="AI2" s="406"/>
      <c r="AJ2" s="406"/>
      <c r="AK2" s="405">
        <v>3738354260</v>
      </c>
      <c r="AL2" s="405">
        <v>3854274049</v>
      </c>
      <c r="AM2" s="405"/>
      <c r="AN2" s="405"/>
      <c r="AO2" s="406">
        <v>0</v>
      </c>
      <c r="AP2" s="406">
        <v>0</v>
      </c>
      <c r="AQ2" s="406"/>
      <c r="AR2" s="406">
        <v>0</v>
      </c>
      <c r="AS2" s="405"/>
      <c r="AT2" s="405"/>
      <c r="AU2" s="405"/>
      <c r="AV2" s="405"/>
      <c r="AW2" s="405"/>
      <c r="AX2" s="405"/>
      <c r="AY2" s="405"/>
      <c r="AZ2" s="405"/>
      <c r="BA2" s="405"/>
      <c r="BB2" s="405"/>
      <c r="BC2" s="405"/>
      <c r="BD2" s="405"/>
      <c r="BE2" s="405"/>
      <c r="BF2" s="405"/>
      <c r="BG2" s="405"/>
      <c r="BH2" s="405"/>
      <c r="BI2" s="405"/>
      <c r="BJ2" s="405"/>
      <c r="BK2" s="405"/>
      <c r="BL2" s="405">
        <v>0</v>
      </c>
      <c r="BM2" s="405">
        <v>0</v>
      </c>
      <c r="BN2" s="405">
        <v>0</v>
      </c>
      <c r="BO2" s="405">
        <v>0</v>
      </c>
      <c r="BP2" s="405">
        <v>0</v>
      </c>
      <c r="BQ2" s="405">
        <v>0</v>
      </c>
      <c r="BR2" s="405">
        <v>0</v>
      </c>
      <c r="BS2" s="405">
        <v>0</v>
      </c>
      <c r="BT2" s="405">
        <v>0</v>
      </c>
      <c r="BU2" s="405">
        <v>0</v>
      </c>
      <c r="BV2" s="405"/>
      <c r="BW2" s="405"/>
      <c r="BX2" s="405">
        <v>23541017883</v>
      </c>
      <c r="BY2" s="405"/>
      <c r="BZ2" s="405"/>
      <c r="CA2" s="405"/>
      <c r="CB2" s="405"/>
      <c r="CC2" s="405"/>
      <c r="CD2" s="405"/>
      <c r="CE2" s="405"/>
      <c r="CF2" s="405"/>
      <c r="CG2" s="405"/>
      <c r="CH2" s="405"/>
      <c r="CI2" s="405"/>
      <c r="CJ2" s="405"/>
      <c r="CK2" s="405"/>
      <c r="CL2" s="405"/>
      <c r="CM2" s="405"/>
      <c r="CN2" s="405"/>
      <c r="CO2" s="405"/>
      <c r="CP2" s="405"/>
      <c r="CQ2" s="405"/>
      <c r="CR2" s="405"/>
      <c r="CS2" s="405"/>
      <c r="CT2" s="405"/>
      <c r="CU2" s="405"/>
      <c r="CV2" s="405"/>
      <c r="CW2" s="405">
        <v>7450842054</v>
      </c>
      <c r="CX2" s="405"/>
      <c r="CY2" s="405"/>
      <c r="CZ2" s="405"/>
      <c r="DA2" s="405"/>
      <c r="DB2" s="405"/>
      <c r="DC2" s="405"/>
      <c r="DD2" s="405"/>
      <c r="DE2" s="405"/>
      <c r="DF2" s="405"/>
      <c r="DG2" s="405"/>
      <c r="DH2" s="405"/>
      <c r="DI2" s="405"/>
      <c r="DJ2" s="405"/>
      <c r="DK2" s="406">
        <v>0</v>
      </c>
      <c r="DL2" s="406"/>
    </row>
    <row r="3" spans="1:126" ht="37.5" hidden="1" customHeight="1" x14ac:dyDescent="0.2">
      <c r="C3" s="408"/>
      <c r="D3" s="409"/>
      <c r="E3" s="409"/>
      <c r="F3" s="410">
        <v>0</v>
      </c>
      <c r="G3" s="410"/>
      <c r="H3" s="410"/>
      <c r="I3" s="410"/>
      <c r="J3" s="410"/>
      <c r="K3" s="410">
        <v>0</v>
      </c>
      <c r="L3" s="410">
        <v>0</v>
      </c>
      <c r="M3" s="410">
        <v>0</v>
      </c>
      <c r="N3" s="410"/>
      <c r="O3" s="410"/>
      <c r="P3" s="410"/>
      <c r="Q3" s="410"/>
      <c r="R3" s="410"/>
      <c r="S3" s="410">
        <v>0</v>
      </c>
      <c r="T3" s="410">
        <v>0</v>
      </c>
      <c r="U3" s="410"/>
      <c r="V3" s="410"/>
      <c r="W3" s="410"/>
      <c r="X3" s="411">
        <v>0</v>
      </c>
      <c r="Y3" s="411"/>
      <c r="Z3" s="411"/>
      <c r="AA3" s="411"/>
      <c r="AB3" s="411"/>
      <c r="AC3" s="411"/>
      <c r="AD3" s="411"/>
      <c r="AE3" s="411"/>
      <c r="AF3" s="411"/>
      <c r="AG3" s="411"/>
      <c r="AH3" s="411">
        <v>0</v>
      </c>
      <c r="AI3" s="411"/>
      <c r="AJ3" s="411"/>
      <c r="AK3" s="410">
        <v>0</v>
      </c>
      <c r="AL3" s="410">
        <v>0</v>
      </c>
      <c r="AM3" s="410"/>
      <c r="AN3" s="410"/>
      <c r="AO3" s="411">
        <v>-283542299159</v>
      </c>
      <c r="AP3" s="411">
        <v>-283542299159</v>
      </c>
      <c r="AQ3" s="411"/>
      <c r="AR3" s="411">
        <v>-1984940580150</v>
      </c>
      <c r="AS3" s="410"/>
      <c r="AT3" s="410"/>
      <c r="AU3" s="410"/>
      <c r="AV3" s="410"/>
      <c r="AW3" s="410"/>
      <c r="AX3" s="410"/>
      <c r="AY3" s="410"/>
      <c r="AZ3" s="410"/>
      <c r="BA3" s="410"/>
      <c r="BB3" s="410"/>
      <c r="BC3" s="410"/>
      <c r="BD3" s="410"/>
      <c r="BE3" s="410"/>
      <c r="BF3" s="410"/>
      <c r="BG3" s="410"/>
      <c r="BH3" s="410"/>
      <c r="BI3" s="410"/>
      <c r="BJ3" s="410"/>
      <c r="BK3" s="410"/>
      <c r="BL3" s="410">
        <v>-195967152</v>
      </c>
      <c r="BM3" s="410">
        <v>-135000043320</v>
      </c>
      <c r="BN3" s="410">
        <v>-43698630137</v>
      </c>
      <c r="BO3" s="410">
        <v>-43698630137</v>
      </c>
      <c r="BP3" s="410">
        <v>-43698630137</v>
      </c>
      <c r="BQ3" s="410">
        <v>-51030832648</v>
      </c>
      <c r="BR3" s="410">
        <v>-50000000000</v>
      </c>
      <c r="BS3" s="410">
        <v>-5000000000</v>
      </c>
      <c r="BT3" s="410">
        <v>-26386619115</v>
      </c>
      <c r="BU3" s="410">
        <v>0</v>
      </c>
      <c r="BV3" s="410"/>
      <c r="BW3" s="410"/>
      <c r="BX3" s="411"/>
      <c r="BY3" s="411"/>
      <c r="BZ3" s="411"/>
      <c r="CA3" s="411"/>
      <c r="CB3" s="411"/>
      <c r="CC3" s="411"/>
      <c r="CD3" s="411"/>
      <c r="CE3" s="411"/>
      <c r="CF3" s="411"/>
      <c r="CG3" s="411"/>
      <c r="CH3" s="411"/>
      <c r="CI3" s="411"/>
      <c r="CJ3" s="411"/>
      <c r="CK3" s="411"/>
      <c r="CL3" s="411"/>
      <c r="CM3" s="411"/>
      <c r="CN3" s="411"/>
      <c r="CO3" s="411"/>
      <c r="CP3" s="411"/>
      <c r="CQ3" s="411"/>
      <c r="CR3" s="410"/>
      <c r="CS3" s="410"/>
      <c r="CT3" s="410"/>
      <c r="CU3" s="410"/>
      <c r="CV3" s="410"/>
      <c r="CW3" s="410">
        <v>0</v>
      </c>
      <c r="CX3" s="410"/>
      <c r="CY3" s="410"/>
      <c r="CZ3" s="410"/>
      <c r="DA3" s="410"/>
      <c r="DB3" s="410"/>
      <c r="DC3" s="410"/>
      <c r="DD3" s="410"/>
      <c r="DE3" s="410"/>
      <c r="DF3" s="410"/>
      <c r="DG3" s="410"/>
      <c r="DH3" s="410"/>
      <c r="DI3" s="410"/>
      <c r="DJ3" s="410"/>
      <c r="DK3" s="410">
        <v>0</v>
      </c>
      <c r="DL3" s="410"/>
    </row>
    <row r="4" spans="1:126" ht="13.9" customHeight="1" thickBot="1" x14ac:dyDescent="0.25">
      <c r="C4" s="413" t="s">
        <v>703</v>
      </c>
      <c r="D4" s="414"/>
      <c r="E4" s="414"/>
      <c r="F4" s="413"/>
      <c r="G4" s="413"/>
      <c r="H4" s="413"/>
      <c r="I4" s="413"/>
      <c r="J4" s="413"/>
      <c r="K4" s="413"/>
      <c r="L4" s="413"/>
      <c r="M4" s="413"/>
      <c r="N4" s="413"/>
      <c r="O4" s="413"/>
      <c r="P4" s="413"/>
      <c r="Q4" s="413"/>
      <c r="R4" s="413"/>
      <c r="S4" s="413"/>
      <c r="T4" s="413"/>
      <c r="U4" s="413"/>
      <c r="V4" s="413"/>
      <c r="W4" s="413"/>
      <c r="X4" s="413"/>
      <c r="Y4" s="413"/>
      <c r="Z4" s="413"/>
      <c r="AA4" s="413"/>
      <c r="AB4" s="413"/>
      <c r="AC4" s="413"/>
      <c r="AD4" s="413"/>
      <c r="AE4" s="413"/>
      <c r="AF4" s="413"/>
      <c r="AG4" s="413"/>
      <c r="AH4" s="413"/>
      <c r="AI4" s="413"/>
      <c r="AJ4" s="413"/>
      <c r="AK4" s="413"/>
      <c r="AL4" s="413"/>
      <c r="AM4" s="413"/>
      <c r="AN4" s="413"/>
      <c r="AO4" s="413"/>
      <c r="AP4" s="413"/>
      <c r="AQ4" s="413"/>
      <c r="AR4" s="413"/>
      <c r="AS4" s="413"/>
      <c r="AT4" s="413"/>
      <c r="AU4" s="413"/>
      <c r="AV4" s="413"/>
      <c r="AW4" s="413"/>
      <c r="AX4" s="413"/>
      <c r="AY4" s="413"/>
      <c r="AZ4" s="413"/>
      <c r="BA4" s="413"/>
      <c r="BB4" s="413"/>
      <c r="BC4" s="413"/>
      <c r="BD4" s="413"/>
      <c r="BE4" s="413"/>
      <c r="BF4" s="413"/>
      <c r="BG4" s="413"/>
      <c r="BH4" s="413"/>
      <c r="BI4" s="413"/>
      <c r="BJ4" s="413"/>
      <c r="BK4" s="413"/>
      <c r="BL4" s="413"/>
      <c r="BM4" s="413"/>
      <c r="BN4" s="413"/>
      <c r="BO4" s="413"/>
      <c r="BP4" s="413"/>
      <c r="BQ4" s="413"/>
      <c r="BR4" s="413"/>
      <c r="BS4" s="413"/>
      <c r="BT4" s="413"/>
      <c r="BU4" s="413"/>
      <c r="BV4" s="413"/>
      <c r="BW4" s="413"/>
      <c r="BX4" s="413"/>
      <c r="BY4" s="413"/>
      <c r="BZ4" s="413"/>
      <c r="CA4" s="413"/>
      <c r="CB4" s="413"/>
      <c r="CC4" s="413"/>
      <c r="CD4" s="413"/>
      <c r="CE4" s="413"/>
      <c r="CF4" s="413"/>
      <c r="CG4" s="413"/>
      <c r="CH4" s="413"/>
      <c r="CI4" s="413"/>
      <c r="CJ4" s="413"/>
      <c r="CK4" s="413"/>
      <c r="CL4" s="413"/>
      <c r="CM4" s="413"/>
      <c r="CN4" s="413"/>
      <c r="CO4" s="413"/>
      <c r="CP4" s="413"/>
      <c r="CQ4" s="413"/>
      <c r="CR4" s="413"/>
      <c r="CS4" s="413"/>
      <c r="CT4" s="413"/>
      <c r="CU4" s="413"/>
      <c r="CV4" s="413"/>
      <c r="CW4" s="413"/>
      <c r="CX4" s="413"/>
      <c r="CY4" s="413"/>
      <c r="CZ4" s="413"/>
      <c r="DA4" s="413"/>
      <c r="DB4" s="413"/>
      <c r="DC4" s="413"/>
      <c r="DD4" s="413"/>
      <c r="DE4" s="413"/>
      <c r="DF4" s="413"/>
      <c r="DG4" s="413"/>
      <c r="DH4" s="413"/>
      <c r="DI4" s="413"/>
      <c r="DJ4" s="413"/>
      <c r="DK4" s="413"/>
      <c r="DL4" s="413"/>
    </row>
    <row r="5" spans="1:126" s="465" customFormat="1" ht="34.15" customHeight="1" thickBot="1" x14ac:dyDescent="0.3">
      <c r="A5" s="398"/>
      <c r="B5" s="399"/>
      <c r="C5" s="415" t="s">
        <v>704</v>
      </c>
      <c r="D5" s="416" t="s">
        <v>705</v>
      </c>
      <c r="E5" s="416"/>
      <c r="F5" s="417" t="s">
        <v>683</v>
      </c>
      <c r="G5" s="418"/>
      <c r="H5" s="418"/>
      <c r="I5" s="419"/>
      <c r="J5" s="420" t="s">
        <v>706</v>
      </c>
      <c r="K5" s="421" t="s">
        <v>707</v>
      </c>
      <c r="L5" s="422"/>
      <c r="M5" s="423" t="s">
        <v>686</v>
      </c>
      <c r="N5" s="424"/>
      <c r="O5" s="425"/>
      <c r="P5" s="2088" t="s">
        <v>708</v>
      </c>
      <c r="Q5" s="2089"/>
      <c r="R5" s="2090"/>
      <c r="S5" s="426" t="s">
        <v>687</v>
      </c>
      <c r="T5" s="426" t="s">
        <v>687</v>
      </c>
      <c r="U5" s="427"/>
      <c r="V5" s="427"/>
      <c r="W5" s="428"/>
      <c r="X5" s="429" t="s">
        <v>688</v>
      </c>
      <c r="Y5" s="430"/>
      <c r="Z5" s="430"/>
      <c r="AA5" s="430"/>
      <c r="AB5" s="430"/>
      <c r="AC5" s="430"/>
      <c r="AD5" s="430"/>
      <c r="AE5" s="430"/>
      <c r="AF5" s="430"/>
      <c r="AG5" s="430"/>
      <c r="AH5" s="2091" t="s">
        <v>689</v>
      </c>
      <c r="AI5" s="2092"/>
      <c r="AJ5" s="2093"/>
      <c r="AK5" s="431" t="s">
        <v>690</v>
      </c>
      <c r="AL5" s="432" t="s">
        <v>691</v>
      </c>
      <c r="AM5" s="433"/>
      <c r="AN5" s="434"/>
      <c r="AO5" s="2094" t="s">
        <v>709</v>
      </c>
      <c r="AP5" s="2095"/>
      <c r="AQ5" s="2095"/>
      <c r="AR5" s="2096"/>
      <c r="AS5" s="435" t="s">
        <v>710</v>
      </c>
      <c r="AT5" s="435"/>
      <c r="AU5" s="435" t="s">
        <v>710</v>
      </c>
      <c r="AV5" s="435" t="s">
        <v>710</v>
      </c>
      <c r="AW5" s="435" t="s">
        <v>710</v>
      </c>
      <c r="AX5" s="435" t="s">
        <v>710</v>
      </c>
      <c r="AY5" s="435" t="s">
        <v>710</v>
      </c>
      <c r="AZ5" s="436"/>
      <c r="BA5" s="436"/>
      <c r="BB5" s="436"/>
      <c r="BC5" s="436"/>
      <c r="BD5" s="436"/>
      <c r="BE5" s="436"/>
      <c r="BF5" s="436"/>
      <c r="BG5" s="436"/>
      <c r="BH5" s="436"/>
      <c r="BI5" s="436"/>
      <c r="BJ5" s="437"/>
      <c r="BK5" s="438"/>
      <c r="BL5" s="439" t="s">
        <v>694</v>
      </c>
      <c r="BM5" s="440" t="s">
        <v>39</v>
      </c>
      <c r="BN5" s="2097" t="s">
        <v>695</v>
      </c>
      <c r="BO5" s="2098"/>
      <c r="BP5" s="2099"/>
      <c r="BQ5" s="441" t="s">
        <v>711</v>
      </c>
      <c r="BR5" s="442" t="s">
        <v>50</v>
      </c>
      <c r="BS5" s="443" t="s">
        <v>697</v>
      </c>
      <c r="BT5" s="444" t="s">
        <v>698</v>
      </c>
      <c r="BU5" s="445" t="s">
        <v>699</v>
      </c>
      <c r="BV5" s="446" t="s">
        <v>109</v>
      </c>
      <c r="BW5" s="447" t="s">
        <v>78</v>
      </c>
      <c r="BX5" s="448" t="s">
        <v>712</v>
      </c>
      <c r="BY5" s="449"/>
      <c r="BZ5" s="449"/>
      <c r="CA5" s="449"/>
      <c r="CB5" s="449"/>
      <c r="CC5" s="449"/>
      <c r="CD5" s="449"/>
      <c r="CE5" s="449"/>
      <c r="CF5" s="450"/>
      <c r="CG5" s="451" t="s">
        <v>713</v>
      </c>
      <c r="CH5" s="452" t="s">
        <v>714</v>
      </c>
      <c r="CI5" s="452"/>
      <c r="CJ5" s="452"/>
      <c r="CK5" s="452"/>
      <c r="CL5" s="452"/>
      <c r="CM5" s="452"/>
      <c r="CN5" s="452"/>
      <c r="CO5" s="452"/>
      <c r="CP5" s="452"/>
      <c r="CQ5" s="453"/>
      <c r="CR5" s="454" t="s">
        <v>702</v>
      </c>
      <c r="CS5" s="455"/>
      <c r="CT5" s="455"/>
      <c r="CU5" s="455"/>
      <c r="CV5" s="456"/>
      <c r="CW5" s="457" t="s">
        <v>701</v>
      </c>
      <c r="CX5" s="443"/>
      <c r="CY5" s="458"/>
      <c r="CZ5" s="458"/>
      <c r="DA5" s="459" t="s">
        <v>715</v>
      </c>
      <c r="DB5" s="460"/>
      <c r="DC5" s="460"/>
      <c r="DD5" s="460"/>
      <c r="DE5" s="460"/>
      <c r="DF5" s="460"/>
      <c r="DG5" s="460"/>
      <c r="DH5" s="460"/>
      <c r="DI5" s="460"/>
      <c r="DJ5" s="461"/>
      <c r="DK5" s="462" t="s">
        <v>110</v>
      </c>
      <c r="DL5" s="852"/>
    </row>
    <row r="6" spans="1:126" s="465" customFormat="1" ht="18" customHeight="1" thickBot="1" x14ac:dyDescent="0.3">
      <c r="A6" s="398"/>
      <c r="B6" s="399"/>
      <c r="C6" s="466"/>
      <c r="D6" s="467"/>
      <c r="E6" s="467"/>
      <c r="F6" s="468">
        <v>101</v>
      </c>
      <c r="G6" s="468">
        <v>102</v>
      </c>
      <c r="H6" s="468">
        <v>103</v>
      </c>
      <c r="I6" s="468">
        <v>104</v>
      </c>
      <c r="J6" s="469">
        <v>110</v>
      </c>
      <c r="K6" s="470">
        <v>120</v>
      </c>
      <c r="L6" s="470">
        <v>121</v>
      </c>
      <c r="M6" s="443">
        <v>140</v>
      </c>
      <c r="N6" s="443">
        <v>141</v>
      </c>
      <c r="O6" s="443">
        <v>142</v>
      </c>
      <c r="P6" s="431">
        <v>150</v>
      </c>
      <c r="Q6" s="431">
        <v>151</v>
      </c>
      <c r="R6" s="431">
        <v>152</v>
      </c>
      <c r="S6" s="471">
        <v>160</v>
      </c>
      <c r="T6" s="471">
        <v>160</v>
      </c>
      <c r="U6" s="471">
        <v>161</v>
      </c>
      <c r="V6" s="471">
        <v>161</v>
      </c>
      <c r="W6" s="471">
        <v>162</v>
      </c>
      <c r="X6" s="472">
        <v>200</v>
      </c>
      <c r="Y6" s="472">
        <v>203</v>
      </c>
      <c r="Z6" s="472">
        <v>201</v>
      </c>
      <c r="AA6" s="472">
        <v>202</v>
      </c>
      <c r="AB6" s="472">
        <v>204</v>
      </c>
      <c r="AC6" s="472">
        <v>204</v>
      </c>
      <c r="AD6" s="472"/>
      <c r="AE6" s="472"/>
      <c r="AF6" s="472">
        <v>204</v>
      </c>
      <c r="AG6" s="472">
        <v>205</v>
      </c>
      <c r="AH6" s="473">
        <v>250</v>
      </c>
      <c r="AI6" s="473">
        <v>251</v>
      </c>
      <c r="AJ6" s="473">
        <v>252</v>
      </c>
      <c r="AK6" s="431">
        <v>260</v>
      </c>
      <c r="AL6" s="447">
        <v>270</v>
      </c>
      <c r="AM6" s="447">
        <v>271</v>
      </c>
      <c r="AN6" s="447"/>
      <c r="AO6" s="474">
        <v>300</v>
      </c>
      <c r="AP6" s="474">
        <v>300</v>
      </c>
      <c r="AQ6" s="474">
        <v>301</v>
      </c>
      <c r="AR6" s="474">
        <v>302</v>
      </c>
      <c r="AS6" s="475">
        <v>333</v>
      </c>
      <c r="AT6" s="475">
        <v>334</v>
      </c>
      <c r="AU6" s="475">
        <v>334</v>
      </c>
      <c r="AV6" s="475">
        <v>335</v>
      </c>
      <c r="AW6" s="475">
        <v>336</v>
      </c>
      <c r="AX6" s="475">
        <v>337</v>
      </c>
      <c r="AY6" s="475">
        <v>338</v>
      </c>
      <c r="AZ6" s="475">
        <v>339</v>
      </c>
      <c r="BA6" s="475">
        <v>3316</v>
      </c>
      <c r="BB6" s="475">
        <v>3310</v>
      </c>
      <c r="BC6" s="475">
        <v>3311</v>
      </c>
      <c r="BD6" s="475">
        <v>3312</v>
      </c>
      <c r="BE6" s="475">
        <v>3313</v>
      </c>
      <c r="BF6" s="475">
        <v>3314</v>
      </c>
      <c r="BG6" s="475">
        <v>3319</v>
      </c>
      <c r="BH6" s="475"/>
      <c r="BI6" s="475">
        <v>3317</v>
      </c>
      <c r="BJ6" s="475">
        <v>3315</v>
      </c>
      <c r="BK6" s="476">
        <v>337</v>
      </c>
      <c r="BL6" s="439">
        <v>350</v>
      </c>
      <c r="BM6" s="440">
        <v>360</v>
      </c>
      <c r="BN6" s="443">
        <v>380</v>
      </c>
      <c r="BO6" s="443">
        <v>380</v>
      </c>
      <c r="BP6" s="443">
        <v>380</v>
      </c>
      <c r="BQ6" s="441">
        <v>420</v>
      </c>
      <c r="BR6" s="442">
        <v>450</v>
      </c>
      <c r="BS6" s="443">
        <v>460</v>
      </c>
      <c r="BT6" s="444">
        <v>470</v>
      </c>
      <c r="BU6" s="445">
        <v>480</v>
      </c>
      <c r="BV6" s="446">
        <v>500</v>
      </c>
      <c r="BW6" s="447">
        <v>600</v>
      </c>
      <c r="BX6" s="477">
        <v>700</v>
      </c>
      <c r="BY6" s="477">
        <v>701</v>
      </c>
      <c r="BZ6" s="477">
        <v>701</v>
      </c>
      <c r="CA6" s="477">
        <v>702</v>
      </c>
      <c r="CB6" s="477">
        <v>703</v>
      </c>
      <c r="CC6" s="477">
        <v>704</v>
      </c>
      <c r="CD6" s="477">
        <v>705</v>
      </c>
      <c r="CE6" s="477">
        <v>705</v>
      </c>
      <c r="CF6" s="478">
        <v>717</v>
      </c>
      <c r="CG6" s="479">
        <v>730</v>
      </c>
      <c r="CH6" s="480">
        <v>710</v>
      </c>
      <c r="CI6" s="480">
        <v>711</v>
      </c>
      <c r="CJ6" s="480">
        <v>712</v>
      </c>
      <c r="CK6" s="480">
        <v>713</v>
      </c>
      <c r="CL6" s="480">
        <v>714</v>
      </c>
      <c r="CM6" s="480">
        <v>715</v>
      </c>
      <c r="CN6" s="480">
        <v>716</v>
      </c>
      <c r="CO6" s="480">
        <v>717</v>
      </c>
      <c r="CP6" s="480"/>
      <c r="CQ6" s="480">
        <v>718</v>
      </c>
      <c r="CR6" s="481">
        <v>800</v>
      </c>
      <c r="CS6" s="481"/>
      <c r="CT6" s="481">
        <v>801</v>
      </c>
      <c r="CU6" s="481">
        <v>802</v>
      </c>
      <c r="CV6" s="481">
        <v>803</v>
      </c>
      <c r="CW6" s="457">
        <v>740</v>
      </c>
      <c r="CX6" s="443">
        <v>351</v>
      </c>
      <c r="CY6" s="443">
        <v>351</v>
      </c>
      <c r="CZ6" s="443">
        <v>850</v>
      </c>
      <c r="DA6" s="482">
        <v>850</v>
      </c>
      <c r="DB6" s="482"/>
      <c r="DC6" s="482">
        <v>851</v>
      </c>
      <c r="DD6" s="482">
        <v>852</v>
      </c>
      <c r="DE6" s="482">
        <v>853</v>
      </c>
      <c r="DF6" s="482">
        <v>854</v>
      </c>
      <c r="DG6" s="482">
        <v>854</v>
      </c>
      <c r="DH6" s="482">
        <v>854</v>
      </c>
      <c r="DI6" s="483">
        <v>854</v>
      </c>
      <c r="DJ6" s="484">
        <v>855</v>
      </c>
      <c r="DK6" s="485"/>
      <c r="DL6" s="853"/>
    </row>
    <row r="7" spans="1:126" s="465" customFormat="1" ht="56.25" customHeight="1" thickBot="1" x14ac:dyDescent="0.25">
      <c r="A7" s="398"/>
      <c r="B7" s="399"/>
      <c r="C7" s="486"/>
      <c r="D7" s="467"/>
      <c r="E7" s="467"/>
      <c r="F7" s="487" t="s">
        <v>716</v>
      </c>
      <c r="G7" s="487" t="s">
        <v>717</v>
      </c>
      <c r="H7" s="487" t="s">
        <v>718</v>
      </c>
      <c r="I7" s="487" t="s">
        <v>719</v>
      </c>
      <c r="J7" s="488" t="s">
        <v>706</v>
      </c>
      <c r="K7" s="470" t="s">
        <v>685</v>
      </c>
      <c r="L7" s="470" t="s">
        <v>720</v>
      </c>
      <c r="M7" s="443" t="s">
        <v>721</v>
      </c>
      <c r="N7" s="443" t="s">
        <v>722</v>
      </c>
      <c r="O7" s="443" t="s">
        <v>723</v>
      </c>
      <c r="P7" s="431" t="s">
        <v>708</v>
      </c>
      <c r="Q7" s="431" t="s">
        <v>724</v>
      </c>
      <c r="R7" s="431" t="s">
        <v>725</v>
      </c>
      <c r="S7" s="471" t="s">
        <v>726</v>
      </c>
      <c r="T7" s="471" t="s">
        <v>727</v>
      </c>
      <c r="U7" s="471" t="s">
        <v>728</v>
      </c>
      <c r="V7" s="471" t="s">
        <v>729</v>
      </c>
      <c r="W7" s="471" t="s">
        <v>255</v>
      </c>
      <c r="X7" s="472" t="s">
        <v>688</v>
      </c>
      <c r="Y7" s="472" t="s">
        <v>730</v>
      </c>
      <c r="Z7" s="472" t="s">
        <v>731</v>
      </c>
      <c r="AA7" s="472" t="s">
        <v>732</v>
      </c>
      <c r="AB7" s="472" t="s">
        <v>733</v>
      </c>
      <c r="AC7" s="472" t="s">
        <v>734</v>
      </c>
      <c r="AD7" s="472" t="s">
        <v>735</v>
      </c>
      <c r="AE7" s="472" t="s">
        <v>736</v>
      </c>
      <c r="AF7" s="472" t="s">
        <v>737</v>
      </c>
      <c r="AG7" s="472" t="s">
        <v>186</v>
      </c>
      <c r="AH7" s="473" t="s">
        <v>738</v>
      </c>
      <c r="AI7" s="473" t="s">
        <v>739</v>
      </c>
      <c r="AJ7" s="473" t="s">
        <v>740</v>
      </c>
      <c r="AK7" s="431" t="s">
        <v>690</v>
      </c>
      <c r="AL7" s="447" t="s">
        <v>741</v>
      </c>
      <c r="AM7" s="447" t="s">
        <v>742</v>
      </c>
      <c r="AN7" s="447" t="s">
        <v>743</v>
      </c>
      <c r="AO7" s="474" t="s">
        <v>744</v>
      </c>
      <c r="AP7" s="474" t="s">
        <v>745</v>
      </c>
      <c r="AQ7" s="474" t="s">
        <v>746</v>
      </c>
      <c r="AR7" s="474" t="s">
        <v>747</v>
      </c>
      <c r="AS7" s="475" t="s">
        <v>252</v>
      </c>
      <c r="AT7" s="475" t="s">
        <v>748</v>
      </c>
      <c r="AU7" s="475" t="s">
        <v>749</v>
      </c>
      <c r="AV7" s="475" t="s">
        <v>750</v>
      </c>
      <c r="AW7" s="475" t="s">
        <v>751</v>
      </c>
      <c r="AX7" s="475" t="s">
        <v>752</v>
      </c>
      <c r="AY7" s="475" t="s">
        <v>753</v>
      </c>
      <c r="AZ7" s="475" t="s">
        <v>754</v>
      </c>
      <c r="BA7" s="475" t="s">
        <v>755</v>
      </c>
      <c r="BB7" s="475" t="s">
        <v>756</v>
      </c>
      <c r="BC7" s="475" t="s">
        <v>757</v>
      </c>
      <c r="BD7" s="475" t="s">
        <v>758</v>
      </c>
      <c r="BE7" s="475" t="s">
        <v>254</v>
      </c>
      <c r="BF7" s="475" t="s">
        <v>759</v>
      </c>
      <c r="BG7" s="475" t="s">
        <v>760</v>
      </c>
      <c r="BH7" s="475" t="s">
        <v>761</v>
      </c>
      <c r="BI7" s="475" t="s">
        <v>762</v>
      </c>
      <c r="BJ7" s="475" t="s">
        <v>763</v>
      </c>
      <c r="BK7" s="476" t="s">
        <v>764</v>
      </c>
      <c r="BL7" s="439" t="s">
        <v>694</v>
      </c>
      <c r="BM7" s="440" t="s">
        <v>39</v>
      </c>
      <c r="BN7" s="443" t="s">
        <v>695</v>
      </c>
      <c r="BO7" s="443" t="s">
        <v>765</v>
      </c>
      <c r="BP7" s="443" t="s">
        <v>766</v>
      </c>
      <c r="BQ7" s="441" t="s">
        <v>711</v>
      </c>
      <c r="BR7" s="442" t="s">
        <v>50</v>
      </c>
      <c r="BS7" s="443" t="s">
        <v>697</v>
      </c>
      <c r="BT7" s="444" t="s">
        <v>698</v>
      </c>
      <c r="BU7" s="445" t="s">
        <v>699</v>
      </c>
      <c r="BV7" s="446" t="s">
        <v>109</v>
      </c>
      <c r="BW7" s="447" t="s">
        <v>78</v>
      </c>
      <c r="BX7" s="440" t="s">
        <v>767</v>
      </c>
      <c r="BY7" s="440" t="s">
        <v>671</v>
      </c>
      <c r="BZ7" s="440" t="s">
        <v>768</v>
      </c>
      <c r="CA7" s="440" t="s">
        <v>673</v>
      </c>
      <c r="CB7" s="440" t="s">
        <v>769</v>
      </c>
      <c r="CC7" s="440" t="s">
        <v>770</v>
      </c>
      <c r="CD7" s="440" t="s">
        <v>674</v>
      </c>
      <c r="CE7" s="440" t="s">
        <v>771</v>
      </c>
      <c r="CF7" s="489" t="s">
        <v>772</v>
      </c>
      <c r="CG7" s="490" t="s">
        <v>773</v>
      </c>
      <c r="CH7" s="431" t="s">
        <v>114</v>
      </c>
      <c r="CI7" s="431" t="s">
        <v>774</v>
      </c>
      <c r="CJ7" s="431" t="s">
        <v>775</v>
      </c>
      <c r="CK7" s="431" t="s">
        <v>675</v>
      </c>
      <c r="CL7" s="431" t="s">
        <v>676</v>
      </c>
      <c r="CM7" s="431" t="s">
        <v>776</v>
      </c>
      <c r="CN7" s="431" t="s">
        <v>677</v>
      </c>
      <c r="CO7" s="431" t="s">
        <v>678</v>
      </c>
      <c r="CP7" s="431" t="s">
        <v>672</v>
      </c>
      <c r="CQ7" s="431" t="s">
        <v>186</v>
      </c>
      <c r="CR7" s="491" t="s">
        <v>679</v>
      </c>
      <c r="CS7" s="491" t="s">
        <v>682</v>
      </c>
      <c r="CT7" s="491" t="s">
        <v>777</v>
      </c>
      <c r="CU7" s="491" t="s">
        <v>778</v>
      </c>
      <c r="CV7" s="491" t="s">
        <v>186</v>
      </c>
      <c r="CW7" s="457" t="s">
        <v>701</v>
      </c>
      <c r="CX7" s="443" t="s">
        <v>779</v>
      </c>
      <c r="CY7" s="443" t="s">
        <v>780</v>
      </c>
      <c r="CZ7" s="443" t="s">
        <v>781</v>
      </c>
      <c r="DA7" s="482" t="s">
        <v>782</v>
      </c>
      <c r="DB7" s="482" t="s">
        <v>783</v>
      </c>
      <c r="DC7" s="482" t="s">
        <v>784</v>
      </c>
      <c r="DD7" s="482" t="s">
        <v>785</v>
      </c>
      <c r="DE7" s="482" t="s">
        <v>786</v>
      </c>
      <c r="DF7" s="482" t="s">
        <v>787</v>
      </c>
      <c r="DG7" s="482" t="s">
        <v>788</v>
      </c>
      <c r="DH7" s="482" t="s">
        <v>789</v>
      </c>
      <c r="DI7" s="483" t="s">
        <v>790</v>
      </c>
      <c r="DJ7" s="484" t="s">
        <v>186</v>
      </c>
      <c r="DK7" s="485"/>
      <c r="DL7" s="853"/>
    </row>
    <row r="8" spans="1:126" s="465" customFormat="1" ht="31.5" customHeight="1" thickBot="1" x14ac:dyDescent="0.3">
      <c r="A8" s="398" t="s">
        <v>791</v>
      </c>
      <c r="B8" s="399" t="s">
        <v>791</v>
      </c>
      <c r="C8" s="415"/>
      <c r="D8" s="467" t="s">
        <v>792</v>
      </c>
      <c r="E8" s="467" t="s">
        <v>793</v>
      </c>
      <c r="F8" s="864"/>
      <c r="G8" s="864"/>
      <c r="H8" s="864"/>
      <c r="I8" s="864"/>
      <c r="J8" s="865"/>
      <c r="K8" s="866"/>
      <c r="L8" s="866"/>
      <c r="M8" s="867"/>
      <c r="N8" s="867"/>
      <c r="O8" s="867"/>
      <c r="P8" s="868"/>
      <c r="Q8" s="868"/>
      <c r="R8" s="868"/>
      <c r="S8" s="869"/>
      <c r="T8" s="869"/>
      <c r="U8" s="870">
        <v>160004</v>
      </c>
      <c r="V8" s="869" t="s">
        <v>794</v>
      </c>
      <c r="W8" s="869"/>
      <c r="X8" s="871"/>
      <c r="Y8" s="871" t="s">
        <v>795</v>
      </c>
      <c r="Z8" s="871" t="s">
        <v>796</v>
      </c>
      <c r="AA8" s="871" t="s">
        <v>797</v>
      </c>
      <c r="AB8" s="871"/>
      <c r="AC8" s="871"/>
      <c r="AD8" s="871"/>
      <c r="AE8" s="871"/>
      <c r="AF8" s="871"/>
      <c r="AG8" s="871"/>
      <c r="AH8" s="872"/>
      <c r="AI8" s="872" t="s">
        <v>798</v>
      </c>
      <c r="AJ8" s="872"/>
      <c r="AK8" s="868"/>
      <c r="AL8" s="873"/>
      <c r="AM8" s="873"/>
      <c r="AN8" s="873"/>
      <c r="AO8" s="874"/>
      <c r="AP8" s="874"/>
      <c r="AQ8" s="874"/>
      <c r="AR8" s="874"/>
      <c r="AS8" s="875" t="s">
        <v>255</v>
      </c>
      <c r="AT8" s="875"/>
      <c r="AU8" s="875" t="s">
        <v>799</v>
      </c>
      <c r="AV8" s="875"/>
      <c r="AW8" s="875"/>
      <c r="AX8" s="875"/>
      <c r="AY8" s="875"/>
      <c r="AZ8" s="875"/>
      <c r="BA8" s="875"/>
      <c r="BB8" s="875"/>
      <c r="BC8" s="875"/>
      <c r="BD8" s="875"/>
      <c r="BE8" s="875"/>
      <c r="BF8" s="875"/>
      <c r="BG8" s="875"/>
      <c r="BH8" s="875"/>
      <c r="BI8" s="875"/>
      <c r="BJ8" s="875"/>
      <c r="BK8" s="876"/>
      <c r="BL8" s="877"/>
      <c r="BM8" s="878"/>
      <c r="BN8" s="867"/>
      <c r="BO8" s="867"/>
      <c r="BP8" s="867"/>
      <c r="BQ8" s="879"/>
      <c r="BR8" s="880"/>
      <c r="BS8" s="867"/>
      <c r="BT8" s="881"/>
      <c r="BU8" s="882"/>
      <c r="BV8" s="883"/>
      <c r="BW8" s="873"/>
      <c r="BX8" s="884"/>
      <c r="BY8" s="884"/>
      <c r="BZ8" s="884"/>
      <c r="CA8" s="884"/>
      <c r="CB8" s="884"/>
      <c r="CC8" s="884"/>
      <c r="CD8" s="884"/>
      <c r="CE8" s="884"/>
      <c r="CF8" s="885"/>
      <c r="CG8" s="886"/>
      <c r="CH8" s="887"/>
      <c r="CI8" s="887"/>
      <c r="CJ8" s="887"/>
      <c r="CK8" s="887"/>
      <c r="CL8" s="887"/>
      <c r="CM8" s="887"/>
      <c r="CN8" s="887"/>
      <c r="CO8" s="887"/>
      <c r="CP8" s="887"/>
      <c r="CQ8" s="887"/>
      <c r="CR8" s="888"/>
      <c r="CS8" s="888"/>
      <c r="CT8" s="888"/>
      <c r="CU8" s="888"/>
      <c r="CV8" s="888"/>
      <c r="CW8" s="889"/>
      <c r="CX8" s="867"/>
      <c r="CY8" s="867"/>
      <c r="CZ8" s="867"/>
      <c r="DA8" s="890"/>
      <c r="DB8" s="890"/>
      <c r="DC8" s="890"/>
      <c r="DD8" s="890"/>
      <c r="DE8" s="890"/>
      <c r="DF8" s="890"/>
      <c r="DG8" s="890"/>
      <c r="DH8" s="890"/>
      <c r="DI8" s="891"/>
      <c r="DJ8" s="892"/>
      <c r="DK8" s="485"/>
      <c r="DL8" s="853"/>
    </row>
    <row r="9" spans="1:126" x14ac:dyDescent="0.5">
      <c r="A9" s="399" t="str">
        <f>LEFT(B9,2)</f>
        <v>10</v>
      </c>
      <c r="B9" s="493">
        <v>100001</v>
      </c>
      <c r="C9" s="494" t="s">
        <v>800</v>
      </c>
      <c r="D9" s="495"/>
      <c r="E9" s="896"/>
      <c r="F9" s="898"/>
      <c r="G9" s="899"/>
      <c r="H9" s="900">
        <f>D9-E9</f>
        <v>0</v>
      </c>
      <c r="I9" s="899"/>
      <c r="J9" s="899"/>
      <c r="K9" s="899"/>
      <c r="L9" s="899"/>
      <c r="M9" s="899"/>
      <c r="N9" s="899"/>
      <c r="O9" s="899"/>
      <c r="P9" s="899"/>
      <c r="Q9" s="899"/>
      <c r="R9" s="899"/>
      <c r="S9" s="901"/>
      <c r="T9" s="901"/>
      <c r="U9" s="901"/>
      <c r="V9" s="901"/>
      <c r="W9" s="901"/>
      <c r="X9" s="901"/>
      <c r="Y9" s="901"/>
      <c r="Z9" s="901"/>
      <c r="AA9" s="901"/>
      <c r="AB9" s="901"/>
      <c r="AC9" s="901"/>
      <c r="AD9" s="901"/>
      <c r="AE9" s="901"/>
      <c r="AF9" s="901"/>
      <c r="AG9" s="901"/>
      <c r="AH9" s="901"/>
      <c r="AI9" s="901"/>
      <c r="AJ9" s="901"/>
      <c r="AK9" s="901"/>
      <c r="AL9" s="901"/>
      <c r="AM9" s="901"/>
      <c r="AN9" s="901"/>
      <c r="AO9" s="901"/>
      <c r="AP9" s="901"/>
      <c r="AQ9" s="901"/>
      <c r="AR9" s="901"/>
      <c r="AS9" s="901"/>
      <c r="AT9" s="901"/>
      <c r="AU9" s="901"/>
      <c r="AV9" s="901"/>
      <c r="AW9" s="901"/>
      <c r="AX9" s="901"/>
      <c r="AY9" s="901"/>
      <c r="AZ9" s="901"/>
      <c r="BA9" s="901"/>
      <c r="BB9" s="901"/>
      <c r="BC9" s="901"/>
      <c r="BD9" s="901"/>
      <c r="BE9" s="901"/>
      <c r="BF9" s="901"/>
      <c r="BG9" s="901"/>
      <c r="BH9" s="901"/>
      <c r="BI9" s="901"/>
      <c r="BJ9" s="901"/>
      <c r="BK9" s="901"/>
      <c r="BL9" s="901"/>
      <c r="BM9" s="901"/>
      <c r="BN9" s="901"/>
      <c r="BO9" s="901"/>
      <c r="BP9" s="901"/>
      <c r="BQ9" s="901"/>
      <c r="BR9" s="901"/>
      <c r="BS9" s="901"/>
      <c r="BT9" s="901"/>
      <c r="BU9" s="901"/>
      <c r="BV9" s="901"/>
      <c r="BW9" s="901"/>
      <c r="BX9" s="901"/>
      <c r="BY9" s="901"/>
      <c r="BZ9" s="901"/>
      <c r="CA9" s="901"/>
      <c r="CB9" s="901"/>
      <c r="CC9" s="901"/>
      <c r="CD9" s="901"/>
      <c r="CE9" s="901"/>
      <c r="CF9" s="901"/>
      <c r="CG9" s="901"/>
      <c r="CH9" s="901"/>
      <c r="CI9" s="901"/>
      <c r="CJ9" s="901"/>
      <c r="CK9" s="901"/>
      <c r="CL9" s="901"/>
      <c r="CM9" s="901"/>
      <c r="CN9" s="901"/>
      <c r="CO9" s="901"/>
      <c r="CP9" s="901"/>
      <c r="CQ9" s="901"/>
      <c r="CR9" s="901"/>
      <c r="CS9" s="901"/>
      <c r="CT9" s="901"/>
      <c r="CU9" s="901"/>
      <c r="CV9" s="901"/>
      <c r="CW9" s="901"/>
      <c r="CX9" s="901"/>
      <c r="CY9" s="901"/>
      <c r="CZ9" s="901"/>
      <c r="DA9" s="901"/>
      <c r="DB9" s="901"/>
      <c r="DC9" s="901"/>
      <c r="DD9" s="901"/>
      <c r="DE9" s="901"/>
      <c r="DF9" s="901"/>
      <c r="DG9" s="901"/>
      <c r="DH9" s="901"/>
      <c r="DI9" s="901"/>
      <c r="DJ9" s="902"/>
      <c r="DK9" s="500">
        <f>SUM(F9:DJ9)</f>
        <v>0</v>
      </c>
      <c r="DL9" s="501">
        <f>D9-E9-DK9</f>
        <v>0</v>
      </c>
      <c r="DV9" s="504"/>
    </row>
    <row r="10" spans="1:126" x14ac:dyDescent="0.5">
      <c r="A10" s="399" t="str">
        <f t="shared" ref="A10:A75" si="0">LEFT(B10,2)</f>
        <v>10</v>
      </c>
      <c r="B10" s="493">
        <v>100002</v>
      </c>
      <c r="C10" s="494" t="s">
        <v>801</v>
      </c>
      <c r="D10" s="495"/>
      <c r="E10" s="896"/>
      <c r="F10" s="903"/>
      <c r="G10" s="496"/>
      <c r="H10" s="521">
        <f>$D10-$E10</f>
        <v>0</v>
      </c>
      <c r="I10" s="496"/>
      <c r="J10" s="496"/>
      <c r="K10" s="496"/>
      <c r="L10" s="496"/>
      <c r="M10" s="496"/>
      <c r="N10" s="496"/>
      <c r="O10" s="496"/>
      <c r="P10" s="496"/>
      <c r="Q10" s="496"/>
      <c r="R10" s="496"/>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497"/>
      <c r="BS10" s="497"/>
      <c r="BT10" s="497"/>
      <c r="BU10" s="497"/>
      <c r="BV10" s="497"/>
      <c r="BW10" s="497"/>
      <c r="BX10" s="497"/>
      <c r="BY10" s="497"/>
      <c r="BZ10" s="497"/>
      <c r="CA10" s="497"/>
      <c r="CB10" s="497"/>
      <c r="CC10" s="497"/>
      <c r="CD10" s="497"/>
      <c r="CE10" s="497"/>
      <c r="CF10" s="497"/>
      <c r="CG10" s="497"/>
      <c r="CH10" s="497"/>
      <c r="CI10" s="497"/>
      <c r="CJ10" s="497"/>
      <c r="CK10" s="497"/>
      <c r="CL10" s="497"/>
      <c r="CM10" s="497"/>
      <c r="CN10" s="497"/>
      <c r="CO10" s="497"/>
      <c r="CP10" s="497"/>
      <c r="CQ10" s="497"/>
      <c r="CR10" s="497"/>
      <c r="CS10" s="497"/>
      <c r="CT10" s="497"/>
      <c r="CU10" s="497"/>
      <c r="CV10" s="497"/>
      <c r="CW10" s="497"/>
      <c r="CX10" s="497"/>
      <c r="CY10" s="497"/>
      <c r="CZ10" s="497"/>
      <c r="DA10" s="497"/>
      <c r="DB10" s="497"/>
      <c r="DC10" s="497"/>
      <c r="DD10" s="497"/>
      <c r="DE10" s="497"/>
      <c r="DF10" s="497"/>
      <c r="DG10" s="497"/>
      <c r="DH10" s="497"/>
      <c r="DI10" s="497"/>
      <c r="DJ10" s="499"/>
      <c r="DK10" s="500">
        <f t="shared" ref="DK10:DK73" si="1">SUM(F10:DJ10)</f>
        <v>0</v>
      </c>
      <c r="DL10" s="501">
        <f t="shared" ref="DL10:DL73" si="2">D10-E10-DK10</f>
        <v>0</v>
      </c>
      <c r="DV10" s="504"/>
    </row>
    <row r="11" spans="1:126" x14ac:dyDescent="0.5">
      <c r="A11" s="399" t="str">
        <f t="shared" si="0"/>
        <v>10</v>
      </c>
      <c r="B11" s="493">
        <v>100003</v>
      </c>
      <c r="C11" s="494" t="s">
        <v>719</v>
      </c>
      <c r="D11" s="495"/>
      <c r="E11" s="896"/>
      <c r="F11" s="903"/>
      <c r="G11" s="496"/>
      <c r="H11" s="496"/>
      <c r="I11" s="521">
        <f>$D11-$E11</f>
        <v>0</v>
      </c>
      <c r="J11" s="496"/>
      <c r="K11" s="496"/>
      <c r="L11" s="496"/>
      <c r="M11" s="496"/>
      <c r="N11" s="496"/>
      <c r="O11" s="496"/>
      <c r="P11" s="496"/>
      <c r="Q11" s="496"/>
      <c r="R11" s="496"/>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497"/>
      <c r="BS11" s="497"/>
      <c r="BT11" s="497"/>
      <c r="BU11" s="497"/>
      <c r="BV11" s="497"/>
      <c r="BW11" s="497"/>
      <c r="BX11" s="497"/>
      <c r="BY11" s="497"/>
      <c r="BZ11" s="497"/>
      <c r="CA11" s="497"/>
      <c r="CB11" s="497"/>
      <c r="CC11" s="497"/>
      <c r="CD11" s="497"/>
      <c r="CE11" s="497"/>
      <c r="CF11" s="497"/>
      <c r="CG11" s="497"/>
      <c r="CH11" s="497"/>
      <c r="CI11" s="497"/>
      <c r="CJ11" s="497"/>
      <c r="CK11" s="497"/>
      <c r="CL11" s="497"/>
      <c r="CM11" s="497"/>
      <c r="CN11" s="497"/>
      <c r="CO11" s="497"/>
      <c r="CP11" s="497"/>
      <c r="CQ11" s="497"/>
      <c r="CR11" s="497"/>
      <c r="CS11" s="497"/>
      <c r="CT11" s="497"/>
      <c r="CU11" s="497"/>
      <c r="CV11" s="497"/>
      <c r="CW11" s="497"/>
      <c r="CX11" s="497"/>
      <c r="CY11" s="497"/>
      <c r="CZ11" s="497"/>
      <c r="DA11" s="497"/>
      <c r="DB11" s="497"/>
      <c r="DC11" s="497"/>
      <c r="DD11" s="497"/>
      <c r="DE11" s="497"/>
      <c r="DF11" s="497"/>
      <c r="DG11" s="497"/>
      <c r="DH11" s="497"/>
      <c r="DI11" s="497"/>
      <c r="DJ11" s="499"/>
      <c r="DK11" s="500">
        <f t="shared" si="1"/>
        <v>0</v>
      </c>
      <c r="DL11" s="501">
        <f t="shared" si="2"/>
        <v>0</v>
      </c>
      <c r="DV11" s="504"/>
    </row>
    <row r="12" spans="1:126" x14ac:dyDescent="0.5">
      <c r="A12" s="399" t="str">
        <f t="shared" si="0"/>
        <v>10</v>
      </c>
      <c r="B12" s="493">
        <v>100004</v>
      </c>
      <c r="C12" s="494" t="s">
        <v>802</v>
      </c>
      <c r="D12" s="495"/>
      <c r="E12" s="896"/>
      <c r="F12" s="904">
        <f>D12-E12+BN12+AP12</f>
        <v>0</v>
      </c>
      <c r="G12" s="496"/>
      <c r="H12" s="496"/>
      <c r="I12" s="496"/>
      <c r="J12" s="496"/>
      <c r="K12" s="496"/>
      <c r="L12" s="496"/>
      <c r="M12" s="496"/>
      <c r="N12" s="496"/>
      <c r="O12" s="496"/>
      <c r="P12" s="496"/>
      <c r="Q12" s="496"/>
      <c r="R12" s="496"/>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855"/>
      <c r="BO12" s="497"/>
      <c r="BP12" s="497"/>
      <c r="BQ12" s="497"/>
      <c r="BR12" s="497"/>
      <c r="BS12" s="497"/>
      <c r="BT12" s="497"/>
      <c r="BU12" s="497"/>
      <c r="BV12" s="497"/>
      <c r="BW12" s="497"/>
      <c r="BX12" s="497"/>
      <c r="BY12" s="497"/>
      <c r="BZ12" s="497"/>
      <c r="CA12" s="497"/>
      <c r="CB12" s="497"/>
      <c r="CC12" s="497"/>
      <c r="CD12" s="497"/>
      <c r="CE12" s="497"/>
      <c r="CF12" s="497"/>
      <c r="CG12" s="497"/>
      <c r="CH12" s="497"/>
      <c r="CI12" s="497"/>
      <c r="CJ12" s="497"/>
      <c r="CK12" s="497"/>
      <c r="CL12" s="497"/>
      <c r="CM12" s="497"/>
      <c r="CN12" s="497"/>
      <c r="CO12" s="497"/>
      <c r="CP12" s="497"/>
      <c r="CQ12" s="497"/>
      <c r="CR12" s="497"/>
      <c r="CS12" s="497"/>
      <c r="CT12" s="497"/>
      <c r="CU12" s="497"/>
      <c r="CV12" s="497"/>
      <c r="CW12" s="497"/>
      <c r="CX12" s="497"/>
      <c r="CY12" s="497"/>
      <c r="CZ12" s="497"/>
      <c r="DA12" s="497"/>
      <c r="DB12" s="497"/>
      <c r="DC12" s="497"/>
      <c r="DD12" s="497"/>
      <c r="DE12" s="497"/>
      <c r="DF12" s="497"/>
      <c r="DG12" s="497"/>
      <c r="DH12" s="497"/>
      <c r="DI12" s="497"/>
      <c r="DJ12" s="499"/>
      <c r="DK12" s="500">
        <f t="shared" si="1"/>
        <v>0</v>
      </c>
      <c r="DL12" s="501">
        <f t="shared" si="2"/>
        <v>0</v>
      </c>
      <c r="DV12" s="504"/>
    </row>
    <row r="13" spans="1:126" x14ac:dyDescent="0.5">
      <c r="A13" s="399" t="str">
        <f t="shared" si="0"/>
        <v>10</v>
      </c>
      <c r="B13" s="493">
        <v>100006</v>
      </c>
      <c r="C13" s="494" t="s">
        <v>803</v>
      </c>
      <c r="D13" s="495"/>
      <c r="E13" s="896"/>
      <c r="F13" s="903"/>
      <c r="G13" s="496"/>
      <c r="H13" s="496"/>
      <c r="I13" s="496"/>
      <c r="J13" s="496"/>
      <c r="K13" s="496"/>
      <c r="L13" s="496"/>
      <c r="M13" s="496"/>
      <c r="N13" s="496"/>
      <c r="O13" s="496"/>
      <c r="P13" s="496"/>
      <c r="Q13" s="496"/>
      <c r="R13" s="496"/>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497"/>
      <c r="BS13" s="497"/>
      <c r="BT13" s="497"/>
      <c r="BU13" s="497"/>
      <c r="BV13" s="497"/>
      <c r="BW13" s="497"/>
      <c r="BX13" s="497"/>
      <c r="BY13" s="497"/>
      <c r="BZ13" s="497"/>
      <c r="CA13" s="497"/>
      <c r="CB13" s="497"/>
      <c r="CC13" s="497"/>
      <c r="CD13" s="497"/>
      <c r="CE13" s="497"/>
      <c r="CF13" s="497"/>
      <c r="CG13" s="497"/>
      <c r="CH13" s="497"/>
      <c r="CI13" s="497"/>
      <c r="CJ13" s="497"/>
      <c r="CK13" s="497"/>
      <c r="CL13" s="497"/>
      <c r="CM13" s="497"/>
      <c r="CN13" s="497"/>
      <c r="CO13" s="497"/>
      <c r="CP13" s="497"/>
      <c r="CQ13" s="497"/>
      <c r="CR13" s="497"/>
      <c r="CS13" s="497"/>
      <c r="CT13" s="497"/>
      <c r="CU13" s="497"/>
      <c r="CV13" s="497"/>
      <c r="CW13" s="497"/>
      <c r="CX13" s="497"/>
      <c r="CY13" s="497"/>
      <c r="CZ13" s="497"/>
      <c r="DA13" s="497"/>
      <c r="DB13" s="497"/>
      <c r="DC13" s="497"/>
      <c r="DD13" s="497"/>
      <c r="DE13" s="497"/>
      <c r="DF13" s="497"/>
      <c r="DG13" s="497"/>
      <c r="DH13" s="497"/>
      <c r="DI13" s="497"/>
      <c r="DJ13" s="499"/>
      <c r="DK13" s="500">
        <f t="shared" si="1"/>
        <v>0</v>
      </c>
      <c r="DL13" s="501">
        <f t="shared" si="2"/>
        <v>0</v>
      </c>
      <c r="DV13" s="504"/>
    </row>
    <row r="14" spans="1:126" x14ac:dyDescent="0.5">
      <c r="A14" s="399" t="str">
        <f t="shared" si="0"/>
        <v>10</v>
      </c>
      <c r="B14" s="493">
        <v>100007</v>
      </c>
      <c r="C14" s="494" t="s">
        <v>717</v>
      </c>
      <c r="D14" s="495"/>
      <c r="E14" s="896"/>
      <c r="F14" s="903"/>
      <c r="G14" s="496"/>
      <c r="H14" s="496"/>
      <c r="I14" s="496"/>
      <c r="J14" s="496"/>
      <c r="K14" s="496"/>
      <c r="L14" s="496"/>
      <c r="M14" s="496"/>
      <c r="N14" s="496"/>
      <c r="O14" s="496"/>
      <c r="P14" s="496"/>
      <c r="Q14" s="496"/>
      <c r="R14" s="496"/>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497"/>
      <c r="BS14" s="497"/>
      <c r="BT14" s="497"/>
      <c r="BU14" s="497"/>
      <c r="BV14" s="497"/>
      <c r="BW14" s="497"/>
      <c r="BX14" s="497"/>
      <c r="BY14" s="497"/>
      <c r="BZ14" s="497"/>
      <c r="CA14" s="497"/>
      <c r="CB14" s="497"/>
      <c r="CC14" s="497"/>
      <c r="CD14" s="497"/>
      <c r="CE14" s="497"/>
      <c r="CF14" s="497"/>
      <c r="CG14" s="497"/>
      <c r="CH14" s="497"/>
      <c r="CI14" s="497"/>
      <c r="CJ14" s="497"/>
      <c r="CK14" s="497"/>
      <c r="CL14" s="497"/>
      <c r="CM14" s="497"/>
      <c r="CN14" s="497"/>
      <c r="CO14" s="497"/>
      <c r="CP14" s="497"/>
      <c r="CQ14" s="497"/>
      <c r="CR14" s="497"/>
      <c r="CS14" s="497"/>
      <c r="CT14" s="497"/>
      <c r="CU14" s="497"/>
      <c r="CV14" s="497"/>
      <c r="CW14" s="497"/>
      <c r="CX14" s="497"/>
      <c r="CY14" s="497"/>
      <c r="CZ14" s="497"/>
      <c r="DA14" s="497"/>
      <c r="DB14" s="497"/>
      <c r="DC14" s="497"/>
      <c r="DD14" s="497"/>
      <c r="DE14" s="497"/>
      <c r="DF14" s="497"/>
      <c r="DG14" s="497"/>
      <c r="DH14" s="497"/>
      <c r="DI14" s="497"/>
      <c r="DJ14" s="499"/>
      <c r="DK14" s="500">
        <f t="shared" si="1"/>
        <v>0</v>
      </c>
      <c r="DL14" s="501">
        <f t="shared" si="2"/>
        <v>0</v>
      </c>
      <c r="DV14" s="504"/>
    </row>
    <row r="15" spans="1:126" x14ac:dyDescent="0.5">
      <c r="A15" s="399">
        <v>11</v>
      </c>
      <c r="B15" s="493">
        <v>110006</v>
      </c>
      <c r="C15" s="494" t="s">
        <v>706</v>
      </c>
      <c r="D15" s="495"/>
      <c r="E15" s="896"/>
      <c r="F15" s="903"/>
      <c r="G15" s="496"/>
      <c r="H15" s="496"/>
      <c r="I15" s="496"/>
      <c r="J15" s="496"/>
      <c r="K15" s="496"/>
      <c r="L15" s="521">
        <f>D15</f>
        <v>0</v>
      </c>
      <c r="M15" s="496"/>
      <c r="N15" s="496"/>
      <c r="O15" s="496"/>
      <c r="P15" s="496"/>
      <c r="Q15" s="496"/>
      <c r="R15" s="496"/>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497"/>
      <c r="BS15" s="497"/>
      <c r="BT15" s="497"/>
      <c r="BU15" s="497"/>
      <c r="BV15" s="497"/>
      <c r="BW15" s="497"/>
      <c r="BX15" s="497"/>
      <c r="BY15" s="497"/>
      <c r="BZ15" s="497"/>
      <c r="CA15" s="497"/>
      <c r="CB15" s="497"/>
      <c r="CC15" s="497"/>
      <c r="CD15" s="497"/>
      <c r="CE15" s="497"/>
      <c r="CF15" s="497"/>
      <c r="CG15" s="497"/>
      <c r="CH15" s="497"/>
      <c r="CI15" s="497"/>
      <c r="CJ15" s="497"/>
      <c r="CK15" s="497"/>
      <c r="CL15" s="497"/>
      <c r="CM15" s="497"/>
      <c r="CN15" s="497"/>
      <c r="CO15" s="497"/>
      <c r="CP15" s="497"/>
      <c r="CQ15" s="497"/>
      <c r="CR15" s="497"/>
      <c r="CS15" s="497"/>
      <c r="CT15" s="497"/>
      <c r="CU15" s="497"/>
      <c r="CV15" s="497"/>
      <c r="CW15" s="497"/>
      <c r="CX15" s="497"/>
      <c r="CY15" s="497"/>
      <c r="CZ15" s="497"/>
      <c r="DA15" s="497"/>
      <c r="DB15" s="497"/>
      <c r="DC15" s="497"/>
      <c r="DD15" s="497"/>
      <c r="DE15" s="497"/>
      <c r="DF15" s="497"/>
      <c r="DG15" s="497"/>
      <c r="DH15" s="497"/>
      <c r="DI15" s="497"/>
      <c r="DJ15" s="499"/>
      <c r="DK15" s="500">
        <f t="shared" si="1"/>
        <v>0</v>
      </c>
      <c r="DL15" s="501">
        <f t="shared" si="2"/>
        <v>0</v>
      </c>
      <c r="DV15" s="504"/>
    </row>
    <row r="16" spans="1:126" x14ac:dyDescent="0.5">
      <c r="A16" s="399" t="str">
        <f t="shared" si="0"/>
        <v>12</v>
      </c>
      <c r="B16" s="493">
        <v>120001</v>
      </c>
      <c r="C16" s="494" t="s">
        <v>804</v>
      </c>
      <c r="D16" s="495"/>
      <c r="E16" s="896"/>
      <c r="F16" s="903"/>
      <c r="G16" s="496"/>
      <c r="H16" s="496"/>
      <c r="I16" s="496"/>
      <c r="J16" s="496"/>
      <c r="K16" s="508"/>
      <c r="L16" s="508"/>
      <c r="M16" s="508"/>
      <c r="N16" s="508"/>
      <c r="O16" s="496"/>
      <c r="P16" s="496"/>
      <c r="Q16" s="496"/>
      <c r="R16" s="496"/>
      <c r="S16" s="508"/>
      <c r="T16" s="508"/>
      <c r="U16" s="508"/>
      <c r="V16" s="508"/>
      <c r="W16" s="508"/>
      <c r="X16" s="508"/>
      <c r="Y16" s="508"/>
      <c r="Z16" s="508"/>
      <c r="AA16" s="508"/>
      <c r="AB16" s="508"/>
      <c r="AC16" s="508"/>
      <c r="AD16" s="508"/>
      <c r="AE16" s="508"/>
      <c r="AF16" s="508"/>
      <c r="AG16" s="508"/>
      <c r="AH16" s="508"/>
      <c r="AI16" s="508"/>
      <c r="AJ16" s="508"/>
      <c r="AK16" s="508"/>
      <c r="AL16" s="508"/>
      <c r="AM16" s="497"/>
      <c r="AN16" s="497"/>
      <c r="AO16" s="508"/>
      <c r="AP16" s="508"/>
      <c r="AQ16" s="508"/>
      <c r="AR16" s="508"/>
      <c r="AS16" s="508"/>
      <c r="AT16" s="508"/>
      <c r="AU16" s="508"/>
      <c r="AV16" s="508"/>
      <c r="AW16" s="508"/>
      <c r="AX16" s="508"/>
      <c r="AY16" s="508"/>
      <c r="AZ16" s="508"/>
      <c r="BA16" s="508"/>
      <c r="BB16" s="508"/>
      <c r="BC16" s="508"/>
      <c r="BD16" s="508"/>
      <c r="BE16" s="508"/>
      <c r="BF16" s="508"/>
      <c r="BG16" s="508"/>
      <c r="BH16" s="508"/>
      <c r="BI16" s="508"/>
      <c r="BJ16" s="508"/>
      <c r="BK16" s="508"/>
      <c r="BL16" s="508"/>
      <c r="BM16" s="508"/>
      <c r="BN16" s="508"/>
      <c r="BO16" s="508"/>
      <c r="BP16" s="508"/>
      <c r="BQ16" s="508"/>
      <c r="BR16" s="508"/>
      <c r="BS16" s="508"/>
      <c r="BT16" s="508"/>
      <c r="BU16" s="508"/>
      <c r="BV16" s="508"/>
      <c r="BW16" s="508"/>
      <c r="BX16" s="508"/>
      <c r="BY16" s="508"/>
      <c r="BZ16" s="508"/>
      <c r="CA16" s="508"/>
      <c r="CB16" s="508"/>
      <c r="CC16" s="508"/>
      <c r="CD16" s="508"/>
      <c r="CE16" s="508"/>
      <c r="CF16" s="508"/>
      <c r="CG16" s="508"/>
      <c r="CH16" s="508"/>
      <c r="CI16" s="508"/>
      <c r="CJ16" s="508"/>
      <c r="CK16" s="508"/>
      <c r="CL16" s="508"/>
      <c r="CM16" s="508"/>
      <c r="CN16" s="508"/>
      <c r="CO16" s="508"/>
      <c r="CP16" s="508"/>
      <c r="CQ16" s="508"/>
      <c r="CR16" s="508"/>
      <c r="CS16" s="508"/>
      <c r="CT16" s="508"/>
      <c r="CU16" s="508"/>
      <c r="CV16" s="508"/>
      <c r="CW16" s="508"/>
      <c r="CX16" s="508"/>
      <c r="CY16" s="508"/>
      <c r="CZ16" s="508"/>
      <c r="DA16" s="508"/>
      <c r="DB16" s="508"/>
      <c r="DC16" s="508"/>
      <c r="DD16" s="508"/>
      <c r="DE16" s="508"/>
      <c r="DF16" s="508"/>
      <c r="DG16" s="508"/>
      <c r="DH16" s="508"/>
      <c r="DI16" s="508"/>
      <c r="DJ16" s="510"/>
      <c r="DK16" s="500">
        <f t="shared" si="1"/>
        <v>0</v>
      </c>
      <c r="DL16" s="501">
        <f t="shared" si="2"/>
        <v>0</v>
      </c>
      <c r="DV16" s="504"/>
    </row>
    <row r="17" spans="1:126" x14ac:dyDescent="0.5">
      <c r="A17" s="399" t="str">
        <f t="shared" si="0"/>
        <v>12</v>
      </c>
      <c r="B17" s="493">
        <v>120002</v>
      </c>
      <c r="C17" s="494" t="s">
        <v>805</v>
      </c>
      <c r="D17" s="495"/>
      <c r="E17" s="896"/>
      <c r="F17" s="903"/>
      <c r="G17" s="496"/>
      <c r="H17" s="496"/>
      <c r="I17" s="496"/>
      <c r="J17" s="496"/>
      <c r="K17" s="508"/>
      <c r="L17" s="508"/>
      <c r="M17" s="508"/>
      <c r="N17" s="508"/>
      <c r="O17" s="508"/>
      <c r="P17" s="508"/>
      <c r="Q17" s="508"/>
      <c r="R17" s="508"/>
      <c r="S17" s="508"/>
      <c r="T17" s="508"/>
      <c r="U17" s="508"/>
      <c r="V17" s="508"/>
      <c r="W17" s="508"/>
      <c r="X17" s="508"/>
      <c r="Y17" s="508"/>
      <c r="Z17" s="508"/>
      <c r="AA17" s="508"/>
      <c r="AB17" s="508"/>
      <c r="AC17" s="508"/>
      <c r="AD17" s="508"/>
      <c r="AE17" s="508"/>
      <c r="AF17" s="508"/>
      <c r="AG17" s="508"/>
      <c r="AH17" s="508"/>
      <c r="AI17" s="508"/>
      <c r="AJ17" s="508"/>
      <c r="AK17" s="508"/>
      <c r="AL17" s="508"/>
      <c r="AM17" s="497"/>
      <c r="AN17" s="497"/>
      <c r="AO17" s="508"/>
      <c r="AP17" s="508"/>
      <c r="AQ17" s="508"/>
      <c r="AR17" s="508"/>
      <c r="AS17" s="508"/>
      <c r="AT17" s="508"/>
      <c r="AU17" s="508"/>
      <c r="AV17" s="508"/>
      <c r="AW17" s="508"/>
      <c r="AX17" s="508"/>
      <c r="AY17" s="508"/>
      <c r="AZ17" s="508"/>
      <c r="BA17" s="508"/>
      <c r="BB17" s="508"/>
      <c r="BC17" s="508"/>
      <c r="BD17" s="508"/>
      <c r="BE17" s="508"/>
      <c r="BF17" s="508"/>
      <c r="BG17" s="508"/>
      <c r="BH17" s="508"/>
      <c r="BI17" s="508"/>
      <c r="BJ17" s="508"/>
      <c r="BK17" s="508"/>
      <c r="BL17" s="508"/>
      <c r="BM17" s="508"/>
      <c r="BN17" s="508"/>
      <c r="BO17" s="508"/>
      <c r="BP17" s="508"/>
      <c r="BQ17" s="508"/>
      <c r="BR17" s="508"/>
      <c r="BS17" s="508"/>
      <c r="BT17" s="508"/>
      <c r="BU17" s="508"/>
      <c r="BV17" s="508"/>
      <c r="BW17" s="508"/>
      <c r="BX17" s="508"/>
      <c r="BY17" s="508"/>
      <c r="BZ17" s="508"/>
      <c r="CA17" s="508"/>
      <c r="CB17" s="508"/>
      <c r="CC17" s="508"/>
      <c r="CD17" s="508"/>
      <c r="CE17" s="508"/>
      <c r="CF17" s="508"/>
      <c r="CG17" s="508"/>
      <c r="CH17" s="508"/>
      <c r="CI17" s="508"/>
      <c r="CJ17" s="508"/>
      <c r="CK17" s="508"/>
      <c r="CL17" s="508"/>
      <c r="CM17" s="508"/>
      <c r="CN17" s="508"/>
      <c r="CO17" s="508"/>
      <c r="CP17" s="508"/>
      <c r="CQ17" s="508"/>
      <c r="CR17" s="508"/>
      <c r="CS17" s="508"/>
      <c r="CT17" s="508"/>
      <c r="CU17" s="508"/>
      <c r="CV17" s="508"/>
      <c r="CW17" s="508"/>
      <c r="CX17" s="508"/>
      <c r="CY17" s="508"/>
      <c r="CZ17" s="508"/>
      <c r="DA17" s="508"/>
      <c r="DB17" s="508"/>
      <c r="DC17" s="508"/>
      <c r="DD17" s="508"/>
      <c r="DE17" s="508"/>
      <c r="DF17" s="508"/>
      <c r="DG17" s="508"/>
      <c r="DH17" s="508"/>
      <c r="DI17" s="508"/>
      <c r="DJ17" s="510"/>
      <c r="DK17" s="500">
        <f t="shared" si="1"/>
        <v>0</v>
      </c>
      <c r="DL17" s="501">
        <f t="shared" si="2"/>
        <v>0</v>
      </c>
      <c r="DV17" s="504"/>
    </row>
    <row r="18" spans="1:126" x14ac:dyDescent="0.5">
      <c r="A18" s="399" t="str">
        <f t="shared" si="0"/>
        <v>12</v>
      </c>
      <c r="B18" s="493">
        <v>120003</v>
      </c>
      <c r="C18" s="494" t="s">
        <v>806</v>
      </c>
      <c r="D18" s="495"/>
      <c r="E18" s="896"/>
      <c r="F18" s="903"/>
      <c r="G18" s="496"/>
      <c r="H18" s="496"/>
      <c r="I18" s="496"/>
      <c r="J18" s="496"/>
      <c r="K18" s="508"/>
      <c r="L18" s="508"/>
      <c r="M18" s="508"/>
      <c r="N18" s="508"/>
      <c r="O18" s="508"/>
      <c r="P18" s="508"/>
      <c r="Q18" s="508"/>
      <c r="R18" s="508"/>
      <c r="S18" s="508"/>
      <c r="T18" s="508"/>
      <c r="U18" s="508"/>
      <c r="V18" s="508"/>
      <c r="W18" s="508"/>
      <c r="X18" s="508"/>
      <c r="Y18" s="508"/>
      <c r="Z18" s="508"/>
      <c r="AA18" s="508"/>
      <c r="AB18" s="508"/>
      <c r="AC18" s="508"/>
      <c r="AD18" s="508"/>
      <c r="AE18" s="508"/>
      <c r="AF18" s="508"/>
      <c r="AG18" s="508"/>
      <c r="AH18" s="508"/>
      <c r="AI18" s="508"/>
      <c r="AJ18" s="508"/>
      <c r="AK18" s="508"/>
      <c r="AL18" s="508"/>
      <c r="AM18" s="497"/>
      <c r="AN18" s="497"/>
      <c r="AO18" s="508"/>
      <c r="AP18" s="508"/>
      <c r="AQ18" s="508"/>
      <c r="AR18" s="508"/>
      <c r="AS18" s="508"/>
      <c r="AT18" s="508"/>
      <c r="AU18" s="508"/>
      <c r="AV18" s="508"/>
      <c r="AW18" s="508"/>
      <c r="AX18" s="508"/>
      <c r="AY18" s="508"/>
      <c r="AZ18" s="508"/>
      <c r="BA18" s="508"/>
      <c r="BB18" s="508"/>
      <c r="BC18" s="508"/>
      <c r="BD18" s="508"/>
      <c r="BE18" s="508"/>
      <c r="BF18" s="508"/>
      <c r="BG18" s="508"/>
      <c r="BH18" s="508"/>
      <c r="BI18" s="508"/>
      <c r="BJ18" s="508"/>
      <c r="BK18" s="508"/>
      <c r="BL18" s="508"/>
      <c r="BM18" s="508"/>
      <c r="BN18" s="508"/>
      <c r="BO18" s="508"/>
      <c r="BP18" s="508"/>
      <c r="BQ18" s="508"/>
      <c r="BR18" s="508"/>
      <c r="BS18" s="508"/>
      <c r="BT18" s="508"/>
      <c r="BU18" s="508"/>
      <c r="BV18" s="508"/>
      <c r="BW18" s="508"/>
      <c r="BX18" s="508"/>
      <c r="BY18" s="508"/>
      <c r="BZ18" s="508"/>
      <c r="CA18" s="508"/>
      <c r="CB18" s="508"/>
      <c r="CC18" s="508"/>
      <c r="CD18" s="508"/>
      <c r="CE18" s="508"/>
      <c r="CF18" s="508"/>
      <c r="CG18" s="508"/>
      <c r="CH18" s="508"/>
      <c r="CI18" s="508"/>
      <c r="CJ18" s="508"/>
      <c r="CK18" s="508"/>
      <c r="CL18" s="508"/>
      <c r="CM18" s="508"/>
      <c r="CN18" s="508"/>
      <c r="CO18" s="508"/>
      <c r="CP18" s="508"/>
      <c r="CQ18" s="508"/>
      <c r="CR18" s="508"/>
      <c r="CS18" s="508"/>
      <c r="CT18" s="508"/>
      <c r="CU18" s="508"/>
      <c r="CV18" s="508"/>
      <c r="CW18" s="508"/>
      <c r="CX18" s="508"/>
      <c r="CY18" s="508"/>
      <c r="CZ18" s="508"/>
      <c r="DA18" s="508"/>
      <c r="DB18" s="508"/>
      <c r="DC18" s="508"/>
      <c r="DD18" s="508"/>
      <c r="DE18" s="508"/>
      <c r="DF18" s="508"/>
      <c r="DG18" s="508"/>
      <c r="DH18" s="508"/>
      <c r="DI18" s="508"/>
      <c r="DJ18" s="510"/>
      <c r="DK18" s="500">
        <f t="shared" si="1"/>
        <v>0</v>
      </c>
      <c r="DL18" s="501">
        <f t="shared" si="2"/>
        <v>0</v>
      </c>
      <c r="DV18" s="504"/>
    </row>
    <row r="19" spans="1:126" x14ac:dyDescent="0.5">
      <c r="A19" s="399" t="str">
        <f t="shared" si="0"/>
        <v>12</v>
      </c>
      <c r="B19" s="493">
        <v>120004</v>
      </c>
      <c r="C19" s="494" t="s">
        <v>807</v>
      </c>
      <c r="D19" s="495"/>
      <c r="E19" s="896"/>
      <c r="F19" s="903"/>
      <c r="G19" s="496"/>
      <c r="H19" s="496"/>
      <c r="I19" s="496"/>
      <c r="J19" s="496"/>
      <c r="K19" s="508"/>
      <c r="L19" s="508"/>
      <c r="M19" s="508"/>
      <c r="N19" s="508"/>
      <c r="O19" s="508"/>
      <c r="P19" s="508"/>
      <c r="Q19" s="508"/>
      <c r="R19" s="508"/>
      <c r="S19" s="508"/>
      <c r="T19" s="508"/>
      <c r="U19" s="508"/>
      <c r="V19" s="508"/>
      <c r="W19" s="508"/>
      <c r="X19" s="508"/>
      <c r="Y19" s="508"/>
      <c r="Z19" s="508"/>
      <c r="AA19" s="508"/>
      <c r="AB19" s="508"/>
      <c r="AC19" s="508"/>
      <c r="AD19" s="508"/>
      <c r="AE19" s="508"/>
      <c r="AF19" s="508"/>
      <c r="AG19" s="508"/>
      <c r="AH19" s="508"/>
      <c r="AI19" s="508"/>
      <c r="AJ19" s="508"/>
      <c r="AK19" s="508"/>
      <c r="AL19" s="508"/>
      <c r="AM19" s="497"/>
      <c r="AN19" s="497"/>
      <c r="AO19" s="508"/>
      <c r="AP19" s="508"/>
      <c r="AQ19" s="508"/>
      <c r="AR19" s="508"/>
      <c r="AS19" s="508"/>
      <c r="AT19" s="508"/>
      <c r="AU19" s="508"/>
      <c r="AV19" s="508"/>
      <c r="AW19" s="508"/>
      <c r="AX19" s="508"/>
      <c r="AY19" s="508"/>
      <c r="AZ19" s="508"/>
      <c r="BA19" s="508"/>
      <c r="BB19" s="508"/>
      <c r="BC19" s="508"/>
      <c r="BD19" s="508"/>
      <c r="BE19" s="508"/>
      <c r="BF19" s="508"/>
      <c r="BG19" s="508"/>
      <c r="BH19" s="508"/>
      <c r="BI19" s="508"/>
      <c r="BJ19" s="508"/>
      <c r="BK19" s="508"/>
      <c r="BL19" s="508"/>
      <c r="BM19" s="508"/>
      <c r="BN19" s="508"/>
      <c r="BO19" s="508"/>
      <c r="BP19" s="508"/>
      <c r="BQ19" s="508"/>
      <c r="BR19" s="508"/>
      <c r="BS19" s="508"/>
      <c r="BT19" s="508"/>
      <c r="BU19" s="508"/>
      <c r="BV19" s="508"/>
      <c r="BW19" s="508"/>
      <c r="BX19" s="508"/>
      <c r="BY19" s="508"/>
      <c r="BZ19" s="508"/>
      <c r="CA19" s="508"/>
      <c r="CB19" s="508"/>
      <c r="CC19" s="508"/>
      <c r="CD19" s="508"/>
      <c r="CE19" s="508"/>
      <c r="CF19" s="508"/>
      <c r="CG19" s="508"/>
      <c r="CH19" s="508"/>
      <c r="CI19" s="508"/>
      <c r="CJ19" s="508"/>
      <c r="CK19" s="508"/>
      <c r="CL19" s="508"/>
      <c r="CM19" s="508"/>
      <c r="CN19" s="508"/>
      <c r="CO19" s="508"/>
      <c r="CP19" s="508"/>
      <c r="CQ19" s="508"/>
      <c r="CR19" s="508"/>
      <c r="CS19" s="508"/>
      <c r="CT19" s="508"/>
      <c r="CU19" s="508"/>
      <c r="CV19" s="508"/>
      <c r="CW19" s="508"/>
      <c r="CX19" s="508"/>
      <c r="CY19" s="508"/>
      <c r="CZ19" s="508"/>
      <c r="DA19" s="508"/>
      <c r="DB19" s="508"/>
      <c r="DC19" s="508"/>
      <c r="DD19" s="508"/>
      <c r="DE19" s="508"/>
      <c r="DF19" s="508"/>
      <c r="DG19" s="508"/>
      <c r="DH19" s="508"/>
      <c r="DI19" s="508"/>
      <c r="DJ19" s="510"/>
      <c r="DK19" s="500">
        <f t="shared" si="1"/>
        <v>0</v>
      </c>
      <c r="DL19" s="501">
        <f t="shared" si="2"/>
        <v>0</v>
      </c>
      <c r="DV19" s="504"/>
    </row>
    <row r="20" spans="1:126" x14ac:dyDescent="0.5">
      <c r="A20" s="399" t="str">
        <f t="shared" si="0"/>
        <v>12</v>
      </c>
      <c r="B20" s="493">
        <v>120020</v>
      </c>
      <c r="C20" s="494" t="s">
        <v>808</v>
      </c>
      <c r="D20" s="495"/>
      <c r="E20" s="896"/>
      <c r="F20" s="903"/>
      <c r="G20" s="496"/>
      <c r="H20" s="496"/>
      <c r="I20" s="496"/>
      <c r="J20" s="496"/>
      <c r="K20" s="508"/>
      <c r="L20" s="521">
        <f>D20-AM20</f>
        <v>0</v>
      </c>
      <c r="M20" s="508"/>
      <c r="N20" s="508"/>
      <c r="O20" s="508"/>
      <c r="P20" s="508"/>
      <c r="Q20" s="508"/>
      <c r="R20" s="508"/>
      <c r="S20" s="508"/>
      <c r="T20" s="508"/>
      <c r="U20" s="508"/>
      <c r="V20" s="508"/>
      <c r="W20" s="508"/>
      <c r="X20" s="508"/>
      <c r="Y20" s="508"/>
      <c r="Z20" s="508"/>
      <c r="AA20" s="508"/>
      <c r="AB20" s="508"/>
      <c r="AC20" s="508"/>
      <c r="AD20" s="508"/>
      <c r="AE20" s="508"/>
      <c r="AF20" s="508"/>
      <c r="AG20" s="508"/>
      <c r="AH20" s="508"/>
      <c r="AI20" s="508"/>
      <c r="AJ20" s="508"/>
      <c r="AK20" s="508"/>
      <c r="AL20" s="508"/>
      <c r="AM20" s="855"/>
      <c r="AN20" s="497"/>
      <c r="AO20" s="508"/>
      <c r="AP20" s="508"/>
      <c r="AQ20" s="508"/>
      <c r="AR20" s="508"/>
      <c r="AS20" s="508"/>
      <c r="AT20" s="508"/>
      <c r="AU20" s="508"/>
      <c r="AV20" s="508"/>
      <c r="AW20" s="508"/>
      <c r="AX20" s="508"/>
      <c r="AY20" s="508"/>
      <c r="AZ20" s="508"/>
      <c r="BA20" s="508"/>
      <c r="BB20" s="508"/>
      <c r="BC20" s="508"/>
      <c r="BD20" s="508"/>
      <c r="BE20" s="508"/>
      <c r="BF20" s="508"/>
      <c r="BG20" s="508"/>
      <c r="BH20" s="508"/>
      <c r="BI20" s="508"/>
      <c r="BJ20" s="508"/>
      <c r="BK20" s="508"/>
      <c r="BL20" s="508"/>
      <c r="BM20" s="508"/>
      <c r="BN20" s="508"/>
      <c r="BO20" s="508"/>
      <c r="BP20" s="508"/>
      <c r="BQ20" s="508"/>
      <c r="BR20" s="508"/>
      <c r="BS20" s="508"/>
      <c r="BT20" s="508"/>
      <c r="BU20" s="508"/>
      <c r="BV20" s="508"/>
      <c r="BW20" s="508"/>
      <c r="BX20" s="508"/>
      <c r="BY20" s="508"/>
      <c r="BZ20" s="508"/>
      <c r="CA20" s="508"/>
      <c r="CB20" s="508"/>
      <c r="CC20" s="508"/>
      <c r="CD20" s="508"/>
      <c r="CE20" s="508"/>
      <c r="CF20" s="508"/>
      <c r="CG20" s="508"/>
      <c r="CH20" s="508"/>
      <c r="CI20" s="508"/>
      <c r="CJ20" s="508"/>
      <c r="CK20" s="508"/>
      <c r="CL20" s="508"/>
      <c r="CM20" s="508"/>
      <c r="CN20" s="508"/>
      <c r="CO20" s="508"/>
      <c r="CP20" s="508"/>
      <c r="CQ20" s="508"/>
      <c r="CR20" s="508"/>
      <c r="CS20" s="508"/>
      <c r="CT20" s="508"/>
      <c r="CU20" s="508"/>
      <c r="CV20" s="508"/>
      <c r="CW20" s="508"/>
      <c r="CX20" s="508"/>
      <c r="CY20" s="508"/>
      <c r="CZ20" s="508"/>
      <c r="DA20" s="508"/>
      <c r="DB20" s="508"/>
      <c r="DC20" s="508"/>
      <c r="DD20" s="508"/>
      <c r="DE20" s="508"/>
      <c r="DF20" s="508"/>
      <c r="DG20" s="508"/>
      <c r="DH20" s="508"/>
      <c r="DI20" s="508"/>
      <c r="DJ20" s="510"/>
      <c r="DK20" s="500">
        <f t="shared" si="1"/>
        <v>0</v>
      </c>
      <c r="DL20" s="501">
        <f t="shared" si="2"/>
        <v>0</v>
      </c>
      <c r="DV20" s="504"/>
    </row>
    <row r="21" spans="1:126" x14ac:dyDescent="0.5">
      <c r="A21" s="399" t="str">
        <f t="shared" si="0"/>
        <v>12</v>
      </c>
      <c r="B21" s="493">
        <v>120030</v>
      </c>
      <c r="C21" s="494" t="s">
        <v>809</v>
      </c>
      <c r="D21" s="495"/>
      <c r="E21" s="896"/>
      <c r="F21" s="903"/>
      <c r="G21" s="496"/>
      <c r="H21" s="496"/>
      <c r="I21" s="496"/>
      <c r="J21" s="496"/>
      <c r="K21" s="508"/>
      <c r="L21" s="521">
        <f>D21-AM21</f>
        <v>0</v>
      </c>
      <c r="M21" s="508"/>
      <c r="N21" s="508"/>
      <c r="O21" s="508"/>
      <c r="P21" s="508"/>
      <c r="Q21" s="508"/>
      <c r="R21" s="508"/>
      <c r="S21" s="508"/>
      <c r="T21" s="508"/>
      <c r="U21" s="508"/>
      <c r="V21" s="508"/>
      <c r="W21" s="508"/>
      <c r="X21" s="508"/>
      <c r="Y21" s="508"/>
      <c r="Z21" s="508"/>
      <c r="AA21" s="508"/>
      <c r="AB21" s="508"/>
      <c r="AC21" s="508"/>
      <c r="AD21" s="508"/>
      <c r="AE21" s="508"/>
      <c r="AF21" s="508"/>
      <c r="AG21" s="508"/>
      <c r="AH21" s="508"/>
      <c r="AI21" s="508"/>
      <c r="AJ21" s="508"/>
      <c r="AK21" s="508"/>
      <c r="AL21" s="508"/>
      <c r="AM21" s="497"/>
      <c r="AN21" s="497"/>
      <c r="AO21" s="508"/>
      <c r="AP21" s="508"/>
      <c r="AQ21" s="508"/>
      <c r="AR21" s="508"/>
      <c r="AS21" s="508"/>
      <c r="AT21" s="508"/>
      <c r="AU21" s="508"/>
      <c r="AV21" s="508"/>
      <c r="AW21" s="508"/>
      <c r="AX21" s="508"/>
      <c r="AY21" s="508"/>
      <c r="AZ21" s="508"/>
      <c r="BA21" s="508"/>
      <c r="BB21" s="508"/>
      <c r="BC21" s="508"/>
      <c r="BD21" s="508"/>
      <c r="BE21" s="508"/>
      <c r="BF21" s="508"/>
      <c r="BG21" s="508"/>
      <c r="BH21" s="508"/>
      <c r="BI21" s="508"/>
      <c r="BJ21" s="508"/>
      <c r="BK21" s="508"/>
      <c r="BL21" s="508"/>
      <c r="BM21" s="508"/>
      <c r="BN21" s="508"/>
      <c r="BO21" s="508"/>
      <c r="BP21" s="508"/>
      <c r="BQ21" s="508"/>
      <c r="BR21" s="508"/>
      <c r="BS21" s="508"/>
      <c r="BT21" s="508"/>
      <c r="BU21" s="508"/>
      <c r="BV21" s="508"/>
      <c r="BW21" s="508"/>
      <c r="BX21" s="508"/>
      <c r="BY21" s="508"/>
      <c r="BZ21" s="508"/>
      <c r="CA21" s="508"/>
      <c r="CB21" s="508"/>
      <c r="CC21" s="508"/>
      <c r="CD21" s="508"/>
      <c r="CE21" s="508"/>
      <c r="CF21" s="508"/>
      <c r="CG21" s="508"/>
      <c r="CH21" s="508"/>
      <c r="CI21" s="508"/>
      <c r="CJ21" s="508"/>
      <c r="CK21" s="508"/>
      <c r="CL21" s="508"/>
      <c r="CM21" s="508"/>
      <c r="CN21" s="508"/>
      <c r="CO21" s="508"/>
      <c r="CP21" s="508"/>
      <c r="CQ21" s="508"/>
      <c r="CR21" s="508"/>
      <c r="CS21" s="508"/>
      <c r="CT21" s="508"/>
      <c r="CU21" s="508"/>
      <c r="CV21" s="508"/>
      <c r="CW21" s="508"/>
      <c r="CX21" s="508"/>
      <c r="CY21" s="508"/>
      <c r="CZ21" s="508"/>
      <c r="DA21" s="508"/>
      <c r="DB21" s="508"/>
      <c r="DC21" s="508"/>
      <c r="DD21" s="508"/>
      <c r="DE21" s="508"/>
      <c r="DF21" s="508"/>
      <c r="DG21" s="508"/>
      <c r="DH21" s="508"/>
      <c r="DI21" s="508"/>
      <c r="DJ21" s="510"/>
      <c r="DK21" s="500">
        <f>SUM(F21:DJ21)</f>
        <v>0</v>
      </c>
      <c r="DL21" s="501">
        <f t="shared" si="2"/>
        <v>0</v>
      </c>
      <c r="DV21" s="504"/>
    </row>
    <row r="22" spans="1:126" x14ac:dyDescent="0.5">
      <c r="A22" s="399">
        <v>12</v>
      </c>
      <c r="B22" s="493">
        <v>120040</v>
      </c>
      <c r="C22" s="494" t="s">
        <v>810</v>
      </c>
      <c r="D22" s="495"/>
      <c r="E22" s="896"/>
      <c r="F22" s="903"/>
      <c r="G22" s="496"/>
      <c r="H22" s="496"/>
      <c r="I22" s="496"/>
      <c r="J22" s="496"/>
      <c r="K22" s="508"/>
      <c r="L22" s="521">
        <f>D22-AM22</f>
        <v>0</v>
      </c>
      <c r="M22" s="508"/>
      <c r="N22" s="508"/>
      <c r="O22" s="508"/>
      <c r="P22" s="508"/>
      <c r="Q22" s="508"/>
      <c r="R22" s="508"/>
      <c r="S22" s="508"/>
      <c r="T22" s="508"/>
      <c r="U22" s="508"/>
      <c r="V22" s="508"/>
      <c r="W22" s="508"/>
      <c r="X22" s="508"/>
      <c r="Y22" s="508"/>
      <c r="Z22" s="508"/>
      <c r="AA22" s="508"/>
      <c r="AB22" s="508"/>
      <c r="AC22" s="508"/>
      <c r="AD22" s="508"/>
      <c r="AE22" s="508"/>
      <c r="AF22" s="508"/>
      <c r="AG22" s="508"/>
      <c r="AH22" s="508"/>
      <c r="AI22" s="508"/>
      <c r="AJ22" s="508"/>
      <c r="AK22" s="508"/>
      <c r="AL22" s="508"/>
      <c r="AM22" s="497"/>
      <c r="AN22" s="497"/>
      <c r="AO22" s="508"/>
      <c r="AP22" s="508"/>
      <c r="AQ22" s="508"/>
      <c r="AR22" s="508"/>
      <c r="AS22" s="508"/>
      <c r="AT22" s="508"/>
      <c r="AU22" s="508"/>
      <c r="AV22" s="508"/>
      <c r="AW22" s="508"/>
      <c r="AX22" s="508"/>
      <c r="AY22" s="508"/>
      <c r="AZ22" s="508"/>
      <c r="BA22" s="508"/>
      <c r="BB22" s="508"/>
      <c r="BC22" s="508"/>
      <c r="BD22" s="508"/>
      <c r="BE22" s="508"/>
      <c r="BF22" s="508"/>
      <c r="BG22" s="508"/>
      <c r="BH22" s="508"/>
      <c r="BI22" s="508"/>
      <c r="BJ22" s="508"/>
      <c r="BK22" s="508"/>
      <c r="BL22" s="508"/>
      <c r="BM22" s="508"/>
      <c r="BN22" s="508"/>
      <c r="BO22" s="508"/>
      <c r="BP22" s="508"/>
      <c r="BQ22" s="508"/>
      <c r="BR22" s="508"/>
      <c r="BS22" s="508"/>
      <c r="BT22" s="508"/>
      <c r="BU22" s="508"/>
      <c r="BV22" s="508"/>
      <c r="BW22" s="508"/>
      <c r="BX22" s="508"/>
      <c r="BY22" s="508"/>
      <c r="BZ22" s="508"/>
      <c r="CA22" s="508"/>
      <c r="CB22" s="508"/>
      <c r="CC22" s="508"/>
      <c r="CD22" s="508"/>
      <c r="CE22" s="508"/>
      <c r="CF22" s="508"/>
      <c r="CG22" s="508"/>
      <c r="CH22" s="508"/>
      <c r="CI22" s="508"/>
      <c r="CJ22" s="508"/>
      <c r="CK22" s="508"/>
      <c r="CL22" s="508"/>
      <c r="CM22" s="508"/>
      <c r="CN22" s="508"/>
      <c r="CO22" s="508"/>
      <c r="CP22" s="508"/>
      <c r="CQ22" s="508"/>
      <c r="CR22" s="508"/>
      <c r="CS22" s="508"/>
      <c r="CT22" s="508"/>
      <c r="CU22" s="508"/>
      <c r="CV22" s="508"/>
      <c r="CW22" s="508"/>
      <c r="CX22" s="508"/>
      <c r="CY22" s="508"/>
      <c r="CZ22" s="508"/>
      <c r="DA22" s="508"/>
      <c r="DB22" s="508"/>
      <c r="DC22" s="508"/>
      <c r="DD22" s="508"/>
      <c r="DE22" s="508"/>
      <c r="DF22" s="508"/>
      <c r="DG22" s="508"/>
      <c r="DH22" s="508"/>
      <c r="DI22" s="508"/>
      <c r="DJ22" s="510"/>
      <c r="DK22" s="500">
        <f t="shared" si="1"/>
        <v>0</v>
      </c>
      <c r="DL22" s="501">
        <f t="shared" si="2"/>
        <v>0</v>
      </c>
      <c r="DV22" s="504"/>
    </row>
    <row r="23" spans="1:126" x14ac:dyDescent="0.5">
      <c r="A23" s="399" t="str">
        <f t="shared" si="0"/>
        <v>12</v>
      </c>
      <c r="B23" s="493">
        <v>120500</v>
      </c>
      <c r="C23" s="494" t="s">
        <v>811</v>
      </c>
      <c r="D23" s="495"/>
      <c r="E23" s="896"/>
      <c r="F23" s="903"/>
      <c r="G23" s="496"/>
      <c r="H23" s="496"/>
      <c r="I23" s="496"/>
      <c r="J23" s="496"/>
      <c r="K23" s="508"/>
      <c r="L23" s="508"/>
      <c r="M23" s="508"/>
      <c r="N23" s="508"/>
      <c r="O23" s="508"/>
      <c r="P23" s="508"/>
      <c r="Q23" s="508"/>
      <c r="R23" s="508"/>
      <c r="S23" s="508"/>
      <c r="T23" s="508"/>
      <c r="U23" s="508"/>
      <c r="V23" s="508"/>
      <c r="W23" s="508"/>
      <c r="X23" s="508"/>
      <c r="Y23" s="508"/>
      <c r="Z23" s="508"/>
      <c r="AA23" s="508"/>
      <c r="AB23" s="508"/>
      <c r="AC23" s="508"/>
      <c r="AD23" s="508"/>
      <c r="AE23" s="508"/>
      <c r="AF23" s="508"/>
      <c r="AG23" s="508"/>
      <c r="AH23" s="508"/>
      <c r="AI23" s="508"/>
      <c r="AJ23" s="508"/>
      <c r="AK23" s="508"/>
      <c r="AL23" s="508"/>
      <c r="AM23" s="857"/>
      <c r="AN23" s="857"/>
      <c r="AO23" s="508"/>
      <c r="AP23" s="508"/>
      <c r="AQ23" s="508"/>
      <c r="AR23" s="508"/>
      <c r="AS23" s="508"/>
      <c r="AT23" s="508"/>
      <c r="AU23" s="508"/>
      <c r="AV23" s="508"/>
      <c r="AW23" s="508"/>
      <c r="AX23" s="508"/>
      <c r="AY23" s="508"/>
      <c r="AZ23" s="508"/>
      <c r="BA23" s="508"/>
      <c r="BB23" s="508"/>
      <c r="BC23" s="508"/>
      <c r="BD23" s="508"/>
      <c r="BE23" s="508"/>
      <c r="BF23" s="508"/>
      <c r="BG23" s="508"/>
      <c r="BH23" s="508"/>
      <c r="BI23" s="508"/>
      <c r="BJ23" s="508"/>
      <c r="BK23" s="508"/>
      <c r="BL23" s="508"/>
      <c r="BM23" s="508"/>
      <c r="BN23" s="508"/>
      <c r="BO23" s="508"/>
      <c r="BP23" s="508"/>
      <c r="BQ23" s="508"/>
      <c r="BR23" s="508"/>
      <c r="BS23" s="508"/>
      <c r="BT23" s="508"/>
      <c r="BU23" s="508"/>
      <c r="BV23" s="508"/>
      <c r="BW23" s="508"/>
      <c r="BX23" s="508"/>
      <c r="BY23" s="508"/>
      <c r="BZ23" s="508"/>
      <c r="CA23" s="508"/>
      <c r="CB23" s="508"/>
      <c r="CC23" s="508"/>
      <c r="CD23" s="508"/>
      <c r="CE23" s="508"/>
      <c r="CF23" s="508"/>
      <c r="CG23" s="508"/>
      <c r="CH23" s="508"/>
      <c r="CI23" s="508"/>
      <c r="CJ23" s="508"/>
      <c r="CK23" s="508"/>
      <c r="CL23" s="508"/>
      <c r="CM23" s="508"/>
      <c r="CN23" s="508"/>
      <c r="CO23" s="508"/>
      <c r="CP23" s="508"/>
      <c r="CQ23" s="508"/>
      <c r="CR23" s="508"/>
      <c r="CS23" s="508"/>
      <c r="CT23" s="508"/>
      <c r="CU23" s="508"/>
      <c r="CV23" s="508"/>
      <c r="CW23" s="508"/>
      <c r="CX23" s="508"/>
      <c r="CY23" s="508"/>
      <c r="CZ23" s="508"/>
      <c r="DA23" s="508"/>
      <c r="DB23" s="508"/>
      <c r="DC23" s="508"/>
      <c r="DD23" s="508"/>
      <c r="DE23" s="508"/>
      <c r="DF23" s="508"/>
      <c r="DG23" s="508"/>
      <c r="DH23" s="508"/>
      <c r="DI23" s="508"/>
      <c r="DJ23" s="510"/>
      <c r="DK23" s="500">
        <f t="shared" si="1"/>
        <v>0</v>
      </c>
      <c r="DL23" s="501">
        <f t="shared" si="2"/>
        <v>0</v>
      </c>
      <c r="DV23" s="504"/>
    </row>
    <row r="24" spans="1:126" x14ac:dyDescent="0.5">
      <c r="A24" s="399" t="str">
        <f t="shared" si="0"/>
        <v>13</v>
      </c>
      <c r="B24" s="493">
        <v>130001</v>
      </c>
      <c r="C24" s="494" t="s">
        <v>812</v>
      </c>
      <c r="D24" s="495"/>
      <c r="E24" s="896"/>
      <c r="F24" s="903"/>
      <c r="G24" s="496"/>
      <c r="H24" s="496"/>
      <c r="I24" s="496"/>
      <c r="J24" s="496"/>
      <c r="K24" s="521">
        <f>$D24-$E24</f>
        <v>0</v>
      </c>
      <c r="L24" s="508"/>
      <c r="M24" s="508"/>
      <c r="N24" s="508"/>
      <c r="O24" s="508"/>
      <c r="P24" s="508"/>
      <c r="Q24" s="508"/>
      <c r="R24" s="508"/>
      <c r="S24" s="508"/>
      <c r="T24" s="508"/>
      <c r="U24" s="508"/>
      <c r="V24" s="508"/>
      <c r="W24" s="508"/>
      <c r="X24" s="508"/>
      <c r="Y24" s="508"/>
      <c r="Z24" s="508"/>
      <c r="AA24" s="508"/>
      <c r="AB24" s="508"/>
      <c r="AC24" s="508"/>
      <c r="AD24" s="508"/>
      <c r="AE24" s="508"/>
      <c r="AF24" s="508"/>
      <c r="AG24" s="508"/>
      <c r="AH24" s="508"/>
      <c r="AI24" s="508"/>
      <c r="AJ24" s="508"/>
      <c r="AK24" s="508"/>
      <c r="AL24" s="508"/>
      <c r="AM24" s="508"/>
      <c r="AN24" s="508"/>
      <c r="AO24" s="508"/>
      <c r="AP24" s="508"/>
      <c r="AQ24" s="508"/>
      <c r="AR24" s="508"/>
      <c r="AS24" s="508"/>
      <c r="AT24" s="508"/>
      <c r="AU24" s="508"/>
      <c r="AV24" s="508"/>
      <c r="AW24" s="508"/>
      <c r="AX24" s="508"/>
      <c r="AY24" s="508"/>
      <c r="AZ24" s="508"/>
      <c r="BA24" s="508"/>
      <c r="BB24" s="508"/>
      <c r="BC24" s="508"/>
      <c r="BD24" s="508"/>
      <c r="BE24" s="508"/>
      <c r="BF24" s="508"/>
      <c r="BG24" s="508"/>
      <c r="BH24" s="508"/>
      <c r="BI24" s="508"/>
      <c r="BJ24" s="508"/>
      <c r="BK24" s="508"/>
      <c r="BL24" s="508"/>
      <c r="BM24" s="508"/>
      <c r="BN24" s="508"/>
      <c r="BO24" s="508"/>
      <c r="BP24" s="508"/>
      <c r="BQ24" s="508"/>
      <c r="BR24" s="508"/>
      <c r="BS24" s="508"/>
      <c r="BT24" s="508"/>
      <c r="BU24" s="508"/>
      <c r="BV24" s="508"/>
      <c r="BW24" s="508"/>
      <c r="BX24" s="508"/>
      <c r="BY24" s="508"/>
      <c r="BZ24" s="508"/>
      <c r="CA24" s="508"/>
      <c r="CB24" s="508"/>
      <c r="CC24" s="508"/>
      <c r="CD24" s="508"/>
      <c r="CE24" s="508"/>
      <c r="CF24" s="508"/>
      <c r="CG24" s="508"/>
      <c r="CH24" s="508"/>
      <c r="CI24" s="508"/>
      <c r="CJ24" s="508"/>
      <c r="CK24" s="508"/>
      <c r="CL24" s="508"/>
      <c r="CM24" s="508"/>
      <c r="CN24" s="508"/>
      <c r="CO24" s="508"/>
      <c r="CP24" s="508"/>
      <c r="CQ24" s="508"/>
      <c r="CR24" s="508"/>
      <c r="CS24" s="508"/>
      <c r="CT24" s="508"/>
      <c r="CU24" s="508"/>
      <c r="CV24" s="508"/>
      <c r="CW24" s="508"/>
      <c r="CX24" s="508"/>
      <c r="CY24" s="508"/>
      <c r="CZ24" s="508"/>
      <c r="DA24" s="508"/>
      <c r="DB24" s="508"/>
      <c r="DC24" s="508"/>
      <c r="DD24" s="508"/>
      <c r="DE24" s="508"/>
      <c r="DF24" s="508"/>
      <c r="DG24" s="508"/>
      <c r="DH24" s="508"/>
      <c r="DI24" s="508"/>
      <c r="DJ24" s="510"/>
      <c r="DK24" s="500">
        <f t="shared" si="1"/>
        <v>0</v>
      </c>
      <c r="DL24" s="501">
        <f t="shared" si="2"/>
        <v>0</v>
      </c>
      <c r="DV24" s="504"/>
    </row>
    <row r="25" spans="1:126" x14ac:dyDescent="0.5">
      <c r="A25" s="399" t="str">
        <f t="shared" si="0"/>
        <v>13</v>
      </c>
      <c r="B25" s="493">
        <v>130002</v>
      </c>
      <c r="C25" s="494" t="s">
        <v>813</v>
      </c>
      <c r="D25" s="495"/>
      <c r="E25" s="896"/>
      <c r="F25" s="903"/>
      <c r="G25" s="496"/>
      <c r="H25" s="496"/>
      <c r="I25" s="496"/>
      <c r="J25" s="496"/>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c r="AK25" s="508"/>
      <c r="AL25" s="508"/>
      <c r="AM25" s="508"/>
      <c r="AN25" s="508"/>
      <c r="AO25" s="508"/>
      <c r="AP25" s="508"/>
      <c r="AQ25" s="508"/>
      <c r="AR25" s="508"/>
      <c r="AS25" s="508"/>
      <c r="AT25" s="508"/>
      <c r="AU25" s="508"/>
      <c r="AV25" s="508"/>
      <c r="AW25" s="508"/>
      <c r="AX25" s="508"/>
      <c r="AY25" s="508"/>
      <c r="AZ25" s="508"/>
      <c r="BA25" s="508"/>
      <c r="BB25" s="508"/>
      <c r="BC25" s="508"/>
      <c r="BD25" s="508"/>
      <c r="BE25" s="508"/>
      <c r="BF25" s="508"/>
      <c r="BG25" s="508"/>
      <c r="BH25" s="508"/>
      <c r="BI25" s="508"/>
      <c r="BJ25" s="508"/>
      <c r="BK25" s="508"/>
      <c r="BL25" s="508"/>
      <c r="BM25" s="508"/>
      <c r="BN25" s="508"/>
      <c r="BO25" s="508"/>
      <c r="BP25" s="508"/>
      <c r="BQ25" s="508"/>
      <c r="BR25" s="508"/>
      <c r="BS25" s="508"/>
      <c r="BT25" s="508"/>
      <c r="BU25" s="508"/>
      <c r="BV25" s="508"/>
      <c r="BW25" s="508"/>
      <c r="BX25" s="508"/>
      <c r="BY25" s="508"/>
      <c r="BZ25" s="508"/>
      <c r="CA25" s="508"/>
      <c r="CB25" s="508"/>
      <c r="CC25" s="508"/>
      <c r="CD25" s="508"/>
      <c r="CE25" s="508"/>
      <c r="CF25" s="508"/>
      <c r="CG25" s="508"/>
      <c r="CH25" s="508"/>
      <c r="CI25" s="508"/>
      <c r="CJ25" s="508"/>
      <c r="CK25" s="508"/>
      <c r="CL25" s="508"/>
      <c r="CM25" s="508"/>
      <c r="CN25" s="508"/>
      <c r="CO25" s="508"/>
      <c r="CP25" s="508"/>
      <c r="CQ25" s="508"/>
      <c r="CR25" s="508"/>
      <c r="CS25" s="508"/>
      <c r="CT25" s="508"/>
      <c r="CU25" s="508"/>
      <c r="CV25" s="508"/>
      <c r="CW25" s="508"/>
      <c r="CX25" s="508"/>
      <c r="CY25" s="508"/>
      <c r="CZ25" s="508"/>
      <c r="DA25" s="508"/>
      <c r="DB25" s="508"/>
      <c r="DC25" s="508"/>
      <c r="DD25" s="508"/>
      <c r="DE25" s="508"/>
      <c r="DF25" s="508"/>
      <c r="DG25" s="508"/>
      <c r="DH25" s="508"/>
      <c r="DI25" s="508"/>
      <c r="DJ25" s="510"/>
      <c r="DK25" s="500">
        <f t="shared" si="1"/>
        <v>0</v>
      </c>
      <c r="DL25" s="501">
        <f t="shared" si="2"/>
        <v>0</v>
      </c>
      <c r="DV25" s="504"/>
    </row>
    <row r="26" spans="1:126" x14ac:dyDescent="0.5">
      <c r="A26" s="399" t="str">
        <f t="shared" si="0"/>
        <v>13</v>
      </c>
      <c r="B26" s="493">
        <v>130020</v>
      </c>
      <c r="C26" s="494" t="s">
        <v>814</v>
      </c>
      <c r="D26" s="495"/>
      <c r="E26" s="896"/>
      <c r="F26" s="903"/>
      <c r="G26" s="496"/>
      <c r="H26" s="496"/>
      <c r="I26" s="496"/>
      <c r="J26" s="496"/>
      <c r="K26" s="521">
        <f>$D26-$E26+BK26-J26</f>
        <v>0</v>
      </c>
      <c r="L26" s="508"/>
      <c r="M26" s="508"/>
      <c r="N26" s="508"/>
      <c r="O26" s="508"/>
      <c r="P26" s="508"/>
      <c r="Q26" s="508"/>
      <c r="R26" s="508"/>
      <c r="S26" s="508"/>
      <c r="T26" s="508"/>
      <c r="U26" s="508"/>
      <c r="V26" s="508"/>
      <c r="W26" s="508"/>
      <c r="X26" s="508"/>
      <c r="Y26" s="508"/>
      <c r="Z26" s="508"/>
      <c r="AA26" s="508"/>
      <c r="AB26" s="508"/>
      <c r="AC26" s="508"/>
      <c r="AD26" s="508"/>
      <c r="AE26" s="508"/>
      <c r="AF26" s="508"/>
      <c r="AG26" s="508"/>
      <c r="AH26" s="508"/>
      <c r="AI26" s="508"/>
      <c r="AJ26" s="508"/>
      <c r="AK26" s="508"/>
      <c r="AL26" s="508"/>
      <c r="AM26" s="508"/>
      <c r="AN26" s="508"/>
      <c r="AO26" s="508"/>
      <c r="AP26" s="508"/>
      <c r="AQ26" s="508"/>
      <c r="AR26" s="508"/>
      <c r="AS26" s="508"/>
      <c r="AT26" s="508"/>
      <c r="AU26" s="508"/>
      <c r="AV26" s="508"/>
      <c r="AW26" s="508"/>
      <c r="AX26" s="508"/>
      <c r="AY26" s="508"/>
      <c r="AZ26" s="508"/>
      <c r="BA26" s="508"/>
      <c r="BB26" s="508"/>
      <c r="BC26" s="508"/>
      <c r="BD26" s="508"/>
      <c r="BE26" s="508"/>
      <c r="BF26" s="508"/>
      <c r="BG26" s="508"/>
      <c r="BH26" s="508"/>
      <c r="BI26" s="508"/>
      <c r="BJ26" s="508"/>
      <c r="BK26" s="855"/>
      <c r="BL26" s="508"/>
      <c r="BM26" s="508"/>
      <c r="BN26" s="508"/>
      <c r="BO26" s="508"/>
      <c r="BP26" s="508"/>
      <c r="BQ26" s="508"/>
      <c r="BR26" s="508"/>
      <c r="BS26" s="508"/>
      <c r="BT26" s="508"/>
      <c r="BU26" s="508"/>
      <c r="BV26" s="508"/>
      <c r="BW26" s="508"/>
      <c r="BX26" s="508"/>
      <c r="BY26" s="508"/>
      <c r="BZ26" s="508"/>
      <c r="CA26" s="508"/>
      <c r="CB26" s="508"/>
      <c r="CC26" s="508"/>
      <c r="CD26" s="508"/>
      <c r="CE26" s="508"/>
      <c r="CF26" s="508"/>
      <c r="CG26" s="508"/>
      <c r="CH26" s="508"/>
      <c r="CI26" s="508"/>
      <c r="CJ26" s="508"/>
      <c r="CK26" s="508"/>
      <c r="CL26" s="508"/>
      <c r="CM26" s="508"/>
      <c r="CN26" s="508"/>
      <c r="CO26" s="508"/>
      <c r="CP26" s="508"/>
      <c r="CQ26" s="508"/>
      <c r="CR26" s="508"/>
      <c r="CS26" s="508"/>
      <c r="CT26" s="508"/>
      <c r="CU26" s="508"/>
      <c r="CV26" s="508"/>
      <c r="CW26" s="508"/>
      <c r="CX26" s="508"/>
      <c r="CY26" s="508"/>
      <c r="CZ26" s="508"/>
      <c r="DA26" s="508"/>
      <c r="DB26" s="508"/>
      <c r="DC26" s="508"/>
      <c r="DD26" s="508"/>
      <c r="DE26" s="508"/>
      <c r="DF26" s="508"/>
      <c r="DG26" s="508"/>
      <c r="DH26" s="508"/>
      <c r="DI26" s="508"/>
      <c r="DJ26" s="510"/>
      <c r="DK26" s="500">
        <f t="shared" si="1"/>
        <v>0</v>
      </c>
      <c r="DL26" s="501">
        <f t="shared" si="2"/>
        <v>0</v>
      </c>
      <c r="DV26" s="504"/>
    </row>
    <row r="27" spans="1:126" x14ac:dyDescent="0.5">
      <c r="A27" s="399" t="str">
        <f t="shared" si="0"/>
        <v>13</v>
      </c>
      <c r="B27" s="493">
        <v>130021</v>
      </c>
      <c r="C27" s="494" t="s">
        <v>815</v>
      </c>
      <c r="D27" s="495"/>
      <c r="E27" s="896"/>
      <c r="F27" s="903"/>
      <c r="G27" s="496"/>
      <c r="H27" s="496"/>
      <c r="I27" s="496"/>
      <c r="J27" s="496"/>
      <c r="K27" s="521">
        <f t="shared" ref="K27:K33" si="3">$D27-$E27</f>
        <v>0</v>
      </c>
      <c r="L27" s="508"/>
      <c r="M27" s="508"/>
      <c r="N27" s="508"/>
      <c r="O27" s="508"/>
      <c r="P27" s="508"/>
      <c r="Q27" s="508"/>
      <c r="R27" s="508"/>
      <c r="S27" s="508"/>
      <c r="T27" s="508"/>
      <c r="U27" s="508"/>
      <c r="V27" s="508"/>
      <c r="W27" s="508"/>
      <c r="X27" s="508"/>
      <c r="Y27" s="508"/>
      <c r="Z27" s="508"/>
      <c r="AA27" s="508"/>
      <c r="AB27" s="508"/>
      <c r="AC27" s="508"/>
      <c r="AD27" s="508"/>
      <c r="AE27" s="508"/>
      <c r="AF27" s="508"/>
      <c r="AG27" s="508"/>
      <c r="AH27" s="508"/>
      <c r="AI27" s="508"/>
      <c r="AJ27" s="508"/>
      <c r="AK27" s="508"/>
      <c r="AL27" s="508"/>
      <c r="AM27" s="508"/>
      <c r="AN27" s="508"/>
      <c r="AO27" s="508"/>
      <c r="AP27" s="508"/>
      <c r="AQ27" s="508"/>
      <c r="AR27" s="518"/>
      <c r="AS27" s="508"/>
      <c r="AT27" s="508"/>
      <c r="AU27" s="508"/>
      <c r="AV27" s="508"/>
      <c r="AW27" s="508"/>
      <c r="AX27" s="508"/>
      <c r="AY27" s="508"/>
      <c r="AZ27" s="508"/>
      <c r="BA27" s="508"/>
      <c r="BB27" s="508"/>
      <c r="BC27" s="508"/>
      <c r="BD27" s="508"/>
      <c r="BE27" s="508"/>
      <c r="BF27" s="508"/>
      <c r="BG27" s="508"/>
      <c r="BH27" s="508"/>
      <c r="BI27" s="508"/>
      <c r="BJ27" s="508"/>
      <c r="BK27" s="508"/>
      <c r="BL27" s="508"/>
      <c r="BM27" s="508"/>
      <c r="BN27" s="508"/>
      <c r="BO27" s="508"/>
      <c r="BP27" s="508"/>
      <c r="BQ27" s="508"/>
      <c r="BR27" s="508"/>
      <c r="BS27" s="508"/>
      <c r="BT27" s="508"/>
      <c r="BU27" s="508"/>
      <c r="BV27" s="508"/>
      <c r="BW27" s="508"/>
      <c r="BX27" s="508"/>
      <c r="BY27" s="508"/>
      <c r="BZ27" s="508"/>
      <c r="CA27" s="508"/>
      <c r="CB27" s="508"/>
      <c r="CC27" s="508"/>
      <c r="CD27" s="508"/>
      <c r="CE27" s="508"/>
      <c r="CF27" s="508"/>
      <c r="CG27" s="508"/>
      <c r="CH27" s="508"/>
      <c r="CI27" s="508"/>
      <c r="CJ27" s="508"/>
      <c r="CK27" s="508"/>
      <c r="CL27" s="508"/>
      <c r="CM27" s="508"/>
      <c r="CN27" s="508"/>
      <c r="CO27" s="508"/>
      <c r="CP27" s="508"/>
      <c r="CQ27" s="508"/>
      <c r="CR27" s="508"/>
      <c r="CS27" s="508"/>
      <c r="CT27" s="508"/>
      <c r="CU27" s="508"/>
      <c r="CV27" s="508"/>
      <c r="CW27" s="508"/>
      <c r="CX27" s="508"/>
      <c r="CY27" s="508"/>
      <c r="CZ27" s="508"/>
      <c r="DA27" s="508"/>
      <c r="DB27" s="508"/>
      <c r="DC27" s="508"/>
      <c r="DD27" s="508"/>
      <c r="DE27" s="508"/>
      <c r="DF27" s="508"/>
      <c r="DG27" s="508"/>
      <c r="DH27" s="508"/>
      <c r="DI27" s="508"/>
      <c r="DJ27" s="510"/>
      <c r="DK27" s="500">
        <f t="shared" si="1"/>
        <v>0</v>
      </c>
      <c r="DL27" s="501">
        <f t="shared" si="2"/>
        <v>0</v>
      </c>
      <c r="DV27" s="504"/>
    </row>
    <row r="28" spans="1:126" x14ac:dyDescent="0.5">
      <c r="A28" s="399" t="str">
        <f t="shared" si="0"/>
        <v>13</v>
      </c>
      <c r="B28" s="493">
        <v>130022</v>
      </c>
      <c r="C28" s="494" t="s">
        <v>816</v>
      </c>
      <c r="D28" s="495"/>
      <c r="E28" s="896"/>
      <c r="F28" s="903"/>
      <c r="G28" s="496"/>
      <c r="H28" s="496"/>
      <c r="I28" s="496"/>
      <c r="J28" s="496"/>
      <c r="K28" s="521">
        <f t="shared" si="3"/>
        <v>0</v>
      </c>
      <c r="L28" s="508"/>
      <c r="M28" s="508"/>
      <c r="N28" s="508"/>
      <c r="O28" s="508"/>
      <c r="P28" s="508"/>
      <c r="Q28" s="508"/>
      <c r="R28" s="508"/>
      <c r="S28" s="508"/>
      <c r="T28" s="508"/>
      <c r="U28" s="508"/>
      <c r="V28" s="508"/>
      <c r="W28" s="508"/>
      <c r="X28" s="508"/>
      <c r="Y28" s="508"/>
      <c r="Z28" s="508"/>
      <c r="AA28" s="508"/>
      <c r="AB28" s="508"/>
      <c r="AC28" s="508"/>
      <c r="AD28" s="508"/>
      <c r="AE28" s="508"/>
      <c r="AF28" s="508"/>
      <c r="AG28" s="508"/>
      <c r="AH28" s="508"/>
      <c r="AI28" s="508"/>
      <c r="AJ28" s="508"/>
      <c r="AK28" s="508"/>
      <c r="AL28" s="508"/>
      <c r="AM28" s="508"/>
      <c r="AN28" s="508"/>
      <c r="AO28" s="508"/>
      <c r="AP28" s="508"/>
      <c r="AQ28" s="508"/>
      <c r="AR28" s="508"/>
      <c r="AS28" s="508"/>
      <c r="AT28" s="508"/>
      <c r="AU28" s="508"/>
      <c r="AV28" s="508"/>
      <c r="AW28" s="508"/>
      <c r="AX28" s="508"/>
      <c r="AY28" s="508"/>
      <c r="AZ28" s="508"/>
      <c r="BA28" s="508"/>
      <c r="BB28" s="508"/>
      <c r="BC28" s="508"/>
      <c r="BD28" s="508"/>
      <c r="BE28" s="508"/>
      <c r="BF28" s="508"/>
      <c r="BG28" s="508"/>
      <c r="BH28" s="508"/>
      <c r="BI28" s="508"/>
      <c r="BJ28" s="508"/>
      <c r="BK28" s="508"/>
      <c r="BL28" s="508"/>
      <c r="BM28" s="508"/>
      <c r="BN28" s="508"/>
      <c r="BO28" s="508"/>
      <c r="BP28" s="508"/>
      <c r="BQ28" s="508"/>
      <c r="BR28" s="508"/>
      <c r="BS28" s="508"/>
      <c r="BT28" s="508"/>
      <c r="BU28" s="508"/>
      <c r="BV28" s="508"/>
      <c r="BW28" s="508"/>
      <c r="BX28" s="508"/>
      <c r="BY28" s="508"/>
      <c r="BZ28" s="508"/>
      <c r="CA28" s="508"/>
      <c r="CB28" s="508"/>
      <c r="CC28" s="508"/>
      <c r="CD28" s="508"/>
      <c r="CE28" s="508"/>
      <c r="CF28" s="508"/>
      <c r="CG28" s="508"/>
      <c r="CH28" s="508"/>
      <c r="CI28" s="508"/>
      <c r="CJ28" s="508"/>
      <c r="CK28" s="508"/>
      <c r="CL28" s="508"/>
      <c r="CM28" s="508"/>
      <c r="CN28" s="508"/>
      <c r="CO28" s="508"/>
      <c r="CP28" s="508"/>
      <c r="CQ28" s="508"/>
      <c r="CR28" s="508"/>
      <c r="CS28" s="508"/>
      <c r="CT28" s="508"/>
      <c r="CU28" s="508"/>
      <c r="CV28" s="508"/>
      <c r="CW28" s="508"/>
      <c r="CX28" s="508"/>
      <c r="CY28" s="508"/>
      <c r="CZ28" s="508"/>
      <c r="DA28" s="508"/>
      <c r="DB28" s="508"/>
      <c r="DC28" s="508"/>
      <c r="DD28" s="508"/>
      <c r="DE28" s="508"/>
      <c r="DF28" s="508"/>
      <c r="DG28" s="508"/>
      <c r="DH28" s="508"/>
      <c r="DI28" s="508"/>
      <c r="DJ28" s="510"/>
      <c r="DK28" s="500">
        <f t="shared" si="1"/>
        <v>0</v>
      </c>
      <c r="DL28" s="501">
        <f t="shared" si="2"/>
        <v>0</v>
      </c>
      <c r="DV28" s="504"/>
    </row>
    <row r="29" spans="1:126" x14ac:dyDescent="0.5">
      <c r="A29" s="399" t="str">
        <f t="shared" si="0"/>
        <v>13</v>
      </c>
      <c r="B29" s="493">
        <v>130023</v>
      </c>
      <c r="C29" s="494" t="s">
        <v>817</v>
      </c>
      <c r="D29" s="495"/>
      <c r="E29" s="896"/>
      <c r="F29" s="903"/>
      <c r="G29" s="496"/>
      <c r="H29" s="496"/>
      <c r="I29" s="496"/>
      <c r="J29" s="496"/>
      <c r="K29" s="521">
        <f t="shared" si="3"/>
        <v>0</v>
      </c>
      <c r="L29" s="508"/>
      <c r="M29" s="508"/>
      <c r="N29" s="508"/>
      <c r="O29" s="508"/>
      <c r="P29" s="508"/>
      <c r="Q29" s="508"/>
      <c r="R29" s="508"/>
      <c r="S29" s="508"/>
      <c r="T29" s="508"/>
      <c r="U29" s="508"/>
      <c r="V29" s="508"/>
      <c r="W29" s="508"/>
      <c r="X29" s="508"/>
      <c r="Y29" s="508"/>
      <c r="Z29" s="508"/>
      <c r="AA29" s="508"/>
      <c r="AB29" s="508"/>
      <c r="AC29" s="508"/>
      <c r="AD29" s="508"/>
      <c r="AE29" s="508"/>
      <c r="AF29" s="508"/>
      <c r="AG29" s="508"/>
      <c r="AH29" s="508"/>
      <c r="AI29" s="508"/>
      <c r="AJ29" s="508"/>
      <c r="AK29" s="508"/>
      <c r="AL29" s="508"/>
      <c r="AM29" s="508"/>
      <c r="AN29" s="508"/>
      <c r="AO29" s="508"/>
      <c r="AP29" s="508"/>
      <c r="AQ29" s="508"/>
      <c r="AR29" s="508"/>
      <c r="AS29" s="508"/>
      <c r="AT29" s="508"/>
      <c r="AU29" s="508"/>
      <c r="AV29" s="508"/>
      <c r="AW29" s="508"/>
      <c r="AX29" s="508"/>
      <c r="AY29" s="508"/>
      <c r="AZ29" s="508"/>
      <c r="BA29" s="508"/>
      <c r="BB29" s="508"/>
      <c r="BC29" s="508"/>
      <c r="BD29" s="508"/>
      <c r="BE29" s="508"/>
      <c r="BF29" s="508"/>
      <c r="BG29" s="508"/>
      <c r="BH29" s="508"/>
      <c r="BI29" s="508"/>
      <c r="BJ29" s="508"/>
      <c r="BK29" s="508"/>
      <c r="BL29" s="508"/>
      <c r="BM29" s="508"/>
      <c r="BN29" s="508"/>
      <c r="BO29" s="508"/>
      <c r="BP29" s="508"/>
      <c r="BQ29" s="508"/>
      <c r="BR29" s="508"/>
      <c r="BS29" s="508"/>
      <c r="BT29" s="508"/>
      <c r="BU29" s="508"/>
      <c r="BV29" s="508"/>
      <c r="BW29" s="508"/>
      <c r="BX29" s="508"/>
      <c r="BY29" s="508"/>
      <c r="BZ29" s="508"/>
      <c r="CA29" s="508"/>
      <c r="CB29" s="508"/>
      <c r="CC29" s="508"/>
      <c r="CD29" s="508"/>
      <c r="CE29" s="508"/>
      <c r="CF29" s="508"/>
      <c r="CG29" s="508"/>
      <c r="CH29" s="508"/>
      <c r="CI29" s="508"/>
      <c r="CJ29" s="508"/>
      <c r="CK29" s="508"/>
      <c r="CL29" s="508"/>
      <c r="CM29" s="508"/>
      <c r="CN29" s="508"/>
      <c r="CO29" s="508"/>
      <c r="CP29" s="508"/>
      <c r="CQ29" s="508"/>
      <c r="CR29" s="508"/>
      <c r="CS29" s="508"/>
      <c r="CT29" s="508"/>
      <c r="CU29" s="508"/>
      <c r="CV29" s="508"/>
      <c r="CW29" s="508"/>
      <c r="CX29" s="508"/>
      <c r="CY29" s="508"/>
      <c r="CZ29" s="508"/>
      <c r="DA29" s="508"/>
      <c r="DB29" s="508"/>
      <c r="DC29" s="508"/>
      <c r="DD29" s="508"/>
      <c r="DE29" s="508"/>
      <c r="DF29" s="508"/>
      <c r="DG29" s="508"/>
      <c r="DH29" s="508"/>
      <c r="DI29" s="508"/>
      <c r="DJ29" s="510"/>
      <c r="DK29" s="500">
        <f t="shared" si="1"/>
        <v>0</v>
      </c>
      <c r="DL29" s="501">
        <f t="shared" si="2"/>
        <v>0</v>
      </c>
      <c r="DV29" s="504"/>
    </row>
    <row r="30" spans="1:126" x14ac:dyDescent="0.5">
      <c r="A30" s="399" t="str">
        <f t="shared" si="0"/>
        <v>13</v>
      </c>
      <c r="B30" s="493">
        <v>130024</v>
      </c>
      <c r="C30" s="494" t="s">
        <v>818</v>
      </c>
      <c r="D30" s="495"/>
      <c r="E30" s="896"/>
      <c r="F30" s="903"/>
      <c r="G30" s="496"/>
      <c r="H30" s="496"/>
      <c r="I30" s="496"/>
      <c r="J30" s="496"/>
      <c r="K30" s="521">
        <f t="shared" si="3"/>
        <v>0</v>
      </c>
      <c r="L30" s="508"/>
      <c r="M30" s="508"/>
      <c r="N30" s="508"/>
      <c r="O30" s="508"/>
      <c r="P30" s="508"/>
      <c r="Q30" s="508"/>
      <c r="R30" s="508"/>
      <c r="S30" s="508"/>
      <c r="T30" s="508"/>
      <c r="U30" s="508"/>
      <c r="V30" s="508"/>
      <c r="W30" s="508"/>
      <c r="X30" s="508"/>
      <c r="Y30" s="508"/>
      <c r="Z30" s="508"/>
      <c r="AA30" s="508"/>
      <c r="AB30" s="508"/>
      <c r="AC30" s="508"/>
      <c r="AD30" s="508"/>
      <c r="AE30" s="508"/>
      <c r="AF30" s="508"/>
      <c r="AG30" s="508"/>
      <c r="AH30" s="508"/>
      <c r="AI30" s="508"/>
      <c r="AJ30" s="508"/>
      <c r="AK30" s="508"/>
      <c r="AL30" s="508"/>
      <c r="AM30" s="508"/>
      <c r="AN30" s="508"/>
      <c r="AO30" s="508"/>
      <c r="AP30" s="508"/>
      <c r="AQ30" s="508"/>
      <c r="AR30" s="508"/>
      <c r="AS30" s="508"/>
      <c r="AT30" s="508"/>
      <c r="AU30" s="508"/>
      <c r="AV30" s="508"/>
      <c r="AW30" s="508"/>
      <c r="AX30" s="508"/>
      <c r="AY30" s="508"/>
      <c r="AZ30" s="508"/>
      <c r="BA30" s="508"/>
      <c r="BB30" s="508"/>
      <c r="BC30" s="508"/>
      <c r="BD30" s="508"/>
      <c r="BE30" s="508"/>
      <c r="BF30" s="508"/>
      <c r="BG30" s="508"/>
      <c r="BH30" s="508"/>
      <c r="BI30" s="508"/>
      <c r="BJ30" s="508"/>
      <c r="BK30" s="508"/>
      <c r="BL30" s="508"/>
      <c r="BM30" s="508"/>
      <c r="BN30" s="508"/>
      <c r="BO30" s="508"/>
      <c r="BP30" s="508"/>
      <c r="BQ30" s="508"/>
      <c r="BR30" s="508"/>
      <c r="BS30" s="508"/>
      <c r="BT30" s="508"/>
      <c r="BU30" s="508"/>
      <c r="BV30" s="508"/>
      <c r="BW30" s="508"/>
      <c r="BX30" s="508"/>
      <c r="BY30" s="508"/>
      <c r="BZ30" s="508"/>
      <c r="CA30" s="508"/>
      <c r="CB30" s="508"/>
      <c r="CC30" s="508"/>
      <c r="CD30" s="508"/>
      <c r="CE30" s="508"/>
      <c r="CF30" s="508"/>
      <c r="CG30" s="508"/>
      <c r="CH30" s="508"/>
      <c r="CI30" s="508"/>
      <c r="CJ30" s="508"/>
      <c r="CK30" s="508"/>
      <c r="CL30" s="508"/>
      <c r="CM30" s="508"/>
      <c r="CN30" s="508"/>
      <c r="CO30" s="508"/>
      <c r="CP30" s="508"/>
      <c r="CQ30" s="508"/>
      <c r="CR30" s="508"/>
      <c r="CS30" s="508"/>
      <c r="CT30" s="508"/>
      <c r="CU30" s="508"/>
      <c r="CV30" s="508"/>
      <c r="CW30" s="508"/>
      <c r="CX30" s="508"/>
      <c r="CY30" s="508"/>
      <c r="CZ30" s="508"/>
      <c r="DA30" s="508"/>
      <c r="DB30" s="508"/>
      <c r="DC30" s="508"/>
      <c r="DD30" s="508"/>
      <c r="DE30" s="508"/>
      <c r="DF30" s="508"/>
      <c r="DG30" s="508"/>
      <c r="DH30" s="508"/>
      <c r="DI30" s="508"/>
      <c r="DJ30" s="510"/>
      <c r="DK30" s="500">
        <f t="shared" si="1"/>
        <v>0</v>
      </c>
      <c r="DL30" s="501">
        <f t="shared" si="2"/>
        <v>0</v>
      </c>
      <c r="DV30" s="504"/>
    </row>
    <row r="31" spans="1:126" x14ac:dyDescent="0.5">
      <c r="A31" s="399" t="str">
        <f t="shared" si="0"/>
        <v>13</v>
      </c>
      <c r="B31" s="493">
        <v>130025</v>
      </c>
      <c r="C31" s="494" t="s">
        <v>819</v>
      </c>
      <c r="D31" s="495"/>
      <c r="E31" s="896"/>
      <c r="F31" s="903"/>
      <c r="G31" s="496"/>
      <c r="H31" s="496"/>
      <c r="I31" s="496"/>
      <c r="J31" s="496"/>
      <c r="K31" s="521">
        <f t="shared" si="3"/>
        <v>0</v>
      </c>
      <c r="L31" s="508"/>
      <c r="M31" s="508"/>
      <c r="N31" s="508"/>
      <c r="O31" s="508"/>
      <c r="P31" s="508"/>
      <c r="Q31" s="508"/>
      <c r="R31" s="508"/>
      <c r="S31" s="508"/>
      <c r="T31" s="508"/>
      <c r="U31" s="508"/>
      <c r="V31" s="508"/>
      <c r="W31" s="508"/>
      <c r="X31" s="508"/>
      <c r="Y31" s="508"/>
      <c r="Z31" s="508"/>
      <c r="AA31" s="508"/>
      <c r="AB31" s="508"/>
      <c r="AC31" s="508"/>
      <c r="AD31" s="508"/>
      <c r="AE31" s="508"/>
      <c r="AF31" s="508"/>
      <c r="AG31" s="508"/>
      <c r="AH31" s="508"/>
      <c r="AI31" s="508"/>
      <c r="AJ31" s="508"/>
      <c r="AK31" s="508"/>
      <c r="AL31" s="508"/>
      <c r="AM31" s="508"/>
      <c r="AN31" s="508"/>
      <c r="AO31" s="508"/>
      <c r="AP31" s="508"/>
      <c r="AQ31" s="508"/>
      <c r="AR31" s="508"/>
      <c r="AS31" s="508"/>
      <c r="AT31" s="508"/>
      <c r="AU31" s="508"/>
      <c r="AV31" s="508"/>
      <c r="AW31" s="508"/>
      <c r="AX31" s="508"/>
      <c r="AY31" s="508"/>
      <c r="AZ31" s="508"/>
      <c r="BA31" s="508"/>
      <c r="BB31" s="508"/>
      <c r="BC31" s="508"/>
      <c r="BD31" s="508"/>
      <c r="BE31" s="508"/>
      <c r="BF31" s="508"/>
      <c r="BG31" s="508"/>
      <c r="BH31" s="508"/>
      <c r="BI31" s="508"/>
      <c r="BJ31" s="508"/>
      <c r="BK31" s="508"/>
      <c r="BL31" s="508"/>
      <c r="BM31" s="508"/>
      <c r="BN31" s="508"/>
      <c r="BO31" s="508"/>
      <c r="BP31" s="508"/>
      <c r="BQ31" s="508"/>
      <c r="BR31" s="508"/>
      <c r="BS31" s="508"/>
      <c r="BT31" s="508"/>
      <c r="BU31" s="508"/>
      <c r="BV31" s="508"/>
      <c r="BW31" s="508"/>
      <c r="BX31" s="508"/>
      <c r="BY31" s="508"/>
      <c r="BZ31" s="508"/>
      <c r="CA31" s="508"/>
      <c r="CB31" s="508"/>
      <c r="CC31" s="508"/>
      <c r="CD31" s="508"/>
      <c r="CE31" s="508"/>
      <c r="CF31" s="508"/>
      <c r="CG31" s="508"/>
      <c r="CH31" s="508"/>
      <c r="CI31" s="508"/>
      <c r="CJ31" s="508"/>
      <c r="CK31" s="508"/>
      <c r="CL31" s="508"/>
      <c r="CM31" s="508"/>
      <c r="CN31" s="508"/>
      <c r="CO31" s="508"/>
      <c r="CP31" s="508"/>
      <c r="CQ31" s="508"/>
      <c r="CR31" s="508"/>
      <c r="CS31" s="508"/>
      <c r="CT31" s="508"/>
      <c r="CU31" s="508"/>
      <c r="CV31" s="508"/>
      <c r="CW31" s="508"/>
      <c r="CX31" s="508"/>
      <c r="CY31" s="508"/>
      <c r="CZ31" s="508"/>
      <c r="DA31" s="508"/>
      <c r="DB31" s="508"/>
      <c r="DC31" s="508"/>
      <c r="DD31" s="508"/>
      <c r="DE31" s="508"/>
      <c r="DF31" s="508"/>
      <c r="DG31" s="508"/>
      <c r="DH31" s="508"/>
      <c r="DI31" s="508"/>
      <c r="DJ31" s="510"/>
      <c r="DK31" s="500">
        <f t="shared" si="1"/>
        <v>0</v>
      </c>
      <c r="DL31" s="501">
        <f t="shared" si="2"/>
        <v>0</v>
      </c>
      <c r="DV31" s="504"/>
    </row>
    <row r="32" spans="1:126" x14ac:dyDescent="0.5">
      <c r="A32" s="399" t="str">
        <f t="shared" si="0"/>
        <v>13</v>
      </c>
      <c r="B32" s="493">
        <v>130026</v>
      </c>
      <c r="C32" s="494" t="s">
        <v>820</v>
      </c>
      <c r="D32" s="495"/>
      <c r="E32" s="896"/>
      <c r="F32" s="903"/>
      <c r="G32" s="496"/>
      <c r="H32" s="496"/>
      <c r="I32" s="496"/>
      <c r="J32" s="496"/>
      <c r="K32" s="521">
        <f t="shared" si="3"/>
        <v>0</v>
      </c>
      <c r="L32" s="508"/>
      <c r="M32" s="508"/>
      <c r="N32" s="508"/>
      <c r="O32" s="508"/>
      <c r="P32" s="508"/>
      <c r="Q32" s="508"/>
      <c r="R32" s="508"/>
      <c r="S32" s="508"/>
      <c r="T32" s="508"/>
      <c r="U32" s="508"/>
      <c r="V32" s="508"/>
      <c r="W32" s="508"/>
      <c r="X32" s="508"/>
      <c r="Y32" s="508"/>
      <c r="Z32" s="508"/>
      <c r="AA32" s="508"/>
      <c r="AB32" s="508"/>
      <c r="AC32" s="508"/>
      <c r="AD32" s="508"/>
      <c r="AE32" s="508"/>
      <c r="AF32" s="508"/>
      <c r="AG32" s="508"/>
      <c r="AH32" s="508"/>
      <c r="AI32" s="508"/>
      <c r="AJ32" s="508"/>
      <c r="AK32" s="508"/>
      <c r="AL32" s="508"/>
      <c r="AM32" s="508"/>
      <c r="AN32" s="508"/>
      <c r="AO32" s="508"/>
      <c r="AP32" s="508"/>
      <c r="AQ32" s="508"/>
      <c r="AR32" s="508"/>
      <c r="AS32" s="508"/>
      <c r="AT32" s="508"/>
      <c r="AU32" s="508"/>
      <c r="AV32" s="508"/>
      <c r="AW32" s="508"/>
      <c r="AX32" s="508"/>
      <c r="AY32" s="508"/>
      <c r="AZ32" s="508"/>
      <c r="BA32" s="508"/>
      <c r="BB32" s="508"/>
      <c r="BC32" s="508"/>
      <c r="BD32" s="508"/>
      <c r="BE32" s="508"/>
      <c r="BF32" s="508"/>
      <c r="BG32" s="508"/>
      <c r="BH32" s="508"/>
      <c r="BI32" s="508"/>
      <c r="BJ32" s="508"/>
      <c r="BK32" s="508"/>
      <c r="BL32" s="508"/>
      <c r="BM32" s="508"/>
      <c r="BN32" s="508"/>
      <c r="BO32" s="508"/>
      <c r="BP32" s="508"/>
      <c r="BQ32" s="508"/>
      <c r="BR32" s="508"/>
      <c r="BS32" s="508"/>
      <c r="BT32" s="508"/>
      <c r="BU32" s="508"/>
      <c r="BV32" s="508"/>
      <c r="BW32" s="508"/>
      <c r="BX32" s="508"/>
      <c r="BY32" s="508"/>
      <c r="BZ32" s="508"/>
      <c r="CA32" s="508"/>
      <c r="CB32" s="508"/>
      <c r="CC32" s="508"/>
      <c r="CD32" s="508"/>
      <c r="CE32" s="508"/>
      <c r="CF32" s="508"/>
      <c r="CG32" s="508"/>
      <c r="CH32" s="508"/>
      <c r="CI32" s="508"/>
      <c r="CJ32" s="508"/>
      <c r="CK32" s="508"/>
      <c r="CL32" s="508"/>
      <c r="CM32" s="508"/>
      <c r="CN32" s="508"/>
      <c r="CO32" s="508"/>
      <c r="CP32" s="508"/>
      <c r="CQ32" s="508"/>
      <c r="CR32" s="508"/>
      <c r="CS32" s="508"/>
      <c r="CT32" s="508"/>
      <c r="CU32" s="508"/>
      <c r="CV32" s="508"/>
      <c r="CW32" s="508"/>
      <c r="CX32" s="508"/>
      <c r="CY32" s="508"/>
      <c r="CZ32" s="508"/>
      <c r="DA32" s="508"/>
      <c r="DB32" s="508"/>
      <c r="DC32" s="508"/>
      <c r="DD32" s="508"/>
      <c r="DE32" s="508"/>
      <c r="DF32" s="508"/>
      <c r="DG32" s="508"/>
      <c r="DH32" s="508"/>
      <c r="DI32" s="508"/>
      <c r="DJ32" s="510"/>
      <c r="DK32" s="500">
        <f t="shared" si="1"/>
        <v>0</v>
      </c>
      <c r="DL32" s="501">
        <f t="shared" si="2"/>
        <v>0</v>
      </c>
      <c r="DV32" s="504"/>
    </row>
    <row r="33" spans="1:126" x14ac:dyDescent="0.5">
      <c r="A33" s="399" t="str">
        <f t="shared" si="0"/>
        <v>13</v>
      </c>
      <c r="B33" s="493">
        <v>130500</v>
      </c>
      <c r="C33" s="494" t="s">
        <v>821</v>
      </c>
      <c r="D33" s="495"/>
      <c r="E33" s="896"/>
      <c r="F33" s="903"/>
      <c r="G33" s="496"/>
      <c r="H33" s="496"/>
      <c r="I33" s="496"/>
      <c r="J33" s="496"/>
      <c r="K33" s="856">
        <f t="shared" si="3"/>
        <v>0</v>
      </c>
      <c r="L33" s="508"/>
      <c r="M33" s="508"/>
      <c r="N33" s="508"/>
      <c r="O33" s="508"/>
      <c r="P33" s="508"/>
      <c r="Q33" s="508"/>
      <c r="R33" s="508"/>
      <c r="S33" s="508"/>
      <c r="T33" s="508"/>
      <c r="U33" s="508"/>
      <c r="V33" s="508"/>
      <c r="W33" s="508"/>
      <c r="X33" s="508"/>
      <c r="Y33" s="508"/>
      <c r="Z33" s="508"/>
      <c r="AA33" s="508"/>
      <c r="AB33" s="508"/>
      <c r="AC33" s="508"/>
      <c r="AD33" s="508"/>
      <c r="AE33" s="508"/>
      <c r="AF33" s="508"/>
      <c r="AG33" s="508"/>
      <c r="AH33" s="508"/>
      <c r="AI33" s="508"/>
      <c r="AJ33" s="508"/>
      <c r="AK33" s="508"/>
      <c r="AL33" s="508"/>
      <c r="AM33" s="508"/>
      <c r="AN33" s="508"/>
      <c r="AO33" s="508"/>
      <c r="AP33" s="508"/>
      <c r="AQ33" s="508"/>
      <c r="AR33" s="508"/>
      <c r="AS33" s="508"/>
      <c r="AT33" s="508"/>
      <c r="AU33" s="508"/>
      <c r="AV33" s="508"/>
      <c r="AW33" s="508"/>
      <c r="AX33" s="508"/>
      <c r="AY33" s="508"/>
      <c r="AZ33" s="508"/>
      <c r="BA33" s="508"/>
      <c r="BB33" s="508"/>
      <c r="BC33" s="508"/>
      <c r="BD33" s="508"/>
      <c r="BE33" s="508"/>
      <c r="BF33" s="508"/>
      <c r="BG33" s="508"/>
      <c r="BH33" s="508"/>
      <c r="BI33" s="508"/>
      <c r="BJ33" s="508"/>
      <c r="BK33" s="508"/>
      <c r="BL33" s="508"/>
      <c r="BM33" s="508"/>
      <c r="BN33" s="508"/>
      <c r="BO33" s="508"/>
      <c r="BP33" s="508"/>
      <c r="BQ33" s="508"/>
      <c r="BR33" s="508"/>
      <c r="BS33" s="508"/>
      <c r="BT33" s="508"/>
      <c r="BU33" s="508"/>
      <c r="BV33" s="508"/>
      <c r="BW33" s="508"/>
      <c r="BX33" s="508"/>
      <c r="BY33" s="508"/>
      <c r="BZ33" s="508"/>
      <c r="CA33" s="508"/>
      <c r="CB33" s="508"/>
      <c r="CC33" s="508"/>
      <c r="CD33" s="508"/>
      <c r="CE33" s="508"/>
      <c r="CF33" s="508"/>
      <c r="CG33" s="508"/>
      <c r="CH33" s="508"/>
      <c r="CI33" s="508"/>
      <c r="CJ33" s="508"/>
      <c r="CK33" s="508"/>
      <c r="CL33" s="508"/>
      <c r="CM33" s="508"/>
      <c r="CN33" s="508"/>
      <c r="CO33" s="508"/>
      <c r="CP33" s="508"/>
      <c r="CQ33" s="508"/>
      <c r="CR33" s="508"/>
      <c r="CS33" s="508"/>
      <c r="CT33" s="508"/>
      <c r="CU33" s="508"/>
      <c r="CV33" s="508"/>
      <c r="CW33" s="508"/>
      <c r="CX33" s="508"/>
      <c r="CY33" s="508"/>
      <c r="CZ33" s="508"/>
      <c r="DA33" s="508"/>
      <c r="DB33" s="508"/>
      <c r="DC33" s="508"/>
      <c r="DD33" s="508"/>
      <c r="DE33" s="508"/>
      <c r="DF33" s="508"/>
      <c r="DG33" s="508"/>
      <c r="DH33" s="508"/>
      <c r="DI33" s="508"/>
      <c r="DJ33" s="510"/>
      <c r="DK33" s="500">
        <f t="shared" si="1"/>
        <v>0</v>
      </c>
      <c r="DL33" s="501">
        <f t="shared" si="2"/>
        <v>0</v>
      </c>
      <c r="DV33" s="504"/>
    </row>
    <row r="34" spans="1:126" x14ac:dyDescent="0.5">
      <c r="A34" s="399" t="str">
        <f t="shared" si="0"/>
        <v>14</v>
      </c>
      <c r="B34" s="493">
        <v>140001</v>
      </c>
      <c r="C34" s="494" t="s">
        <v>822</v>
      </c>
      <c r="D34" s="495"/>
      <c r="E34" s="896"/>
      <c r="F34" s="903"/>
      <c r="G34" s="496"/>
      <c r="H34" s="496"/>
      <c r="I34" s="496"/>
      <c r="J34" s="496"/>
      <c r="K34" s="508"/>
      <c r="L34" s="508"/>
      <c r="M34" s="508"/>
      <c r="N34" s="508"/>
      <c r="O34" s="508"/>
      <c r="P34" s="508"/>
      <c r="Q34" s="508"/>
      <c r="R34" s="508"/>
      <c r="S34" s="508"/>
      <c r="T34" s="508"/>
      <c r="U34" s="508"/>
      <c r="V34" s="508"/>
      <c r="W34" s="508"/>
      <c r="X34" s="508"/>
      <c r="Y34" s="508"/>
      <c r="Z34" s="508"/>
      <c r="AA34" s="508"/>
      <c r="AB34" s="508"/>
      <c r="AC34" s="508"/>
      <c r="AD34" s="508"/>
      <c r="AE34" s="508"/>
      <c r="AF34" s="508"/>
      <c r="AG34" s="508"/>
      <c r="AH34" s="508"/>
      <c r="AI34" s="508"/>
      <c r="AJ34" s="508"/>
      <c r="AK34" s="508"/>
      <c r="AL34" s="508"/>
      <c r="AM34" s="508"/>
      <c r="AN34" s="508"/>
      <c r="AO34" s="508"/>
      <c r="AP34" s="508"/>
      <c r="AQ34" s="508"/>
      <c r="AR34" s="508"/>
      <c r="AS34" s="508"/>
      <c r="AT34" s="508"/>
      <c r="AU34" s="508"/>
      <c r="AV34" s="508"/>
      <c r="AW34" s="508"/>
      <c r="AX34" s="508"/>
      <c r="AY34" s="508"/>
      <c r="AZ34" s="508"/>
      <c r="BA34" s="508"/>
      <c r="BB34" s="508"/>
      <c r="BC34" s="508"/>
      <c r="BD34" s="508"/>
      <c r="BE34" s="508"/>
      <c r="BF34" s="508"/>
      <c r="BG34" s="508"/>
      <c r="BH34" s="508"/>
      <c r="BI34" s="508"/>
      <c r="BJ34" s="508"/>
      <c r="BK34" s="508"/>
      <c r="BL34" s="508"/>
      <c r="BM34" s="508"/>
      <c r="BN34" s="508"/>
      <c r="BO34" s="508"/>
      <c r="BP34" s="508"/>
      <c r="BQ34" s="508"/>
      <c r="BR34" s="508"/>
      <c r="BS34" s="508"/>
      <c r="BT34" s="508"/>
      <c r="BU34" s="508"/>
      <c r="BV34" s="508"/>
      <c r="BW34" s="508"/>
      <c r="BX34" s="508"/>
      <c r="BY34" s="508"/>
      <c r="BZ34" s="508"/>
      <c r="CA34" s="508"/>
      <c r="CB34" s="508"/>
      <c r="CC34" s="508"/>
      <c r="CD34" s="508"/>
      <c r="CE34" s="508"/>
      <c r="CF34" s="508"/>
      <c r="CG34" s="508"/>
      <c r="CH34" s="508"/>
      <c r="CI34" s="508"/>
      <c r="CJ34" s="508"/>
      <c r="CK34" s="508"/>
      <c r="CL34" s="508"/>
      <c r="CM34" s="508"/>
      <c r="CN34" s="508"/>
      <c r="CO34" s="508"/>
      <c r="CP34" s="508"/>
      <c r="CQ34" s="508"/>
      <c r="CR34" s="508"/>
      <c r="CS34" s="508"/>
      <c r="CT34" s="508"/>
      <c r="CU34" s="508"/>
      <c r="CV34" s="508"/>
      <c r="CW34" s="508"/>
      <c r="CX34" s="508"/>
      <c r="CY34" s="508"/>
      <c r="CZ34" s="508"/>
      <c r="DA34" s="508"/>
      <c r="DB34" s="508"/>
      <c r="DC34" s="508"/>
      <c r="DD34" s="508"/>
      <c r="DE34" s="508"/>
      <c r="DF34" s="508"/>
      <c r="DG34" s="508"/>
      <c r="DH34" s="508"/>
      <c r="DI34" s="508"/>
      <c r="DJ34" s="510"/>
      <c r="DK34" s="500">
        <f t="shared" si="1"/>
        <v>0</v>
      </c>
      <c r="DL34" s="501">
        <f t="shared" si="2"/>
        <v>0</v>
      </c>
      <c r="DV34" s="504"/>
    </row>
    <row r="35" spans="1:126" x14ac:dyDescent="0.5">
      <c r="A35" s="399" t="str">
        <f t="shared" si="0"/>
        <v>14</v>
      </c>
      <c r="B35" s="493">
        <v>140002</v>
      </c>
      <c r="C35" s="494" t="s">
        <v>823</v>
      </c>
      <c r="D35" s="495"/>
      <c r="E35" s="896"/>
      <c r="F35" s="903"/>
      <c r="G35" s="496"/>
      <c r="H35" s="496"/>
      <c r="I35" s="496"/>
      <c r="J35" s="496"/>
      <c r="K35" s="521"/>
      <c r="L35" s="508"/>
      <c r="M35" s="508"/>
      <c r="N35" s="508"/>
      <c r="O35" s="858"/>
      <c r="P35" s="522"/>
      <c r="Q35" s="522"/>
      <c r="R35" s="522"/>
      <c r="S35" s="508"/>
      <c r="T35" s="508"/>
      <c r="U35" s="508"/>
      <c r="V35" s="508"/>
      <c r="W35" s="508"/>
      <c r="X35" s="508"/>
      <c r="Y35" s="508"/>
      <c r="Z35" s="508"/>
      <c r="AA35" s="508"/>
      <c r="AB35" s="508"/>
      <c r="AC35" s="508"/>
      <c r="AD35" s="508"/>
      <c r="AE35" s="508"/>
      <c r="AF35" s="508"/>
      <c r="AG35" s="508"/>
      <c r="AH35" s="508"/>
      <c r="AI35" s="508"/>
      <c r="AJ35" s="508"/>
      <c r="AK35" s="508"/>
      <c r="AL35" s="508"/>
      <c r="AM35" s="508"/>
      <c r="AN35" s="508"/>
      <c r="AO35" s="508"/>
      <c r="AP35" s="508"/>
      <c r="AQ35" s="508"/>
      <c r="AR35" s="508"/>
      <c r="AS35" s="508"/>
      <c r="AT35" s="508"/>
      <c r="AU35" s="508"/>
      <c r="AV35" s="508"/>
      <c r="AW35" s="508"/>
      <c r="AX35" s="508"/>
      <c r="AY35" s="508"/>
      <c r="AZ35" s="508"/>
      <c r="BA35" s="508"/>
      <c r="BB35" s="508"/>
      <c r="BC35" s="508"/>
      <c r="BD35" s="508"/>
      <c r="BE35" s="508"/>
      <c r="BF35" s="508"/>
      <c r="BG35" s="508"/>
      <c r="BH35" s="508"/>
      <c r="BI35" s="508"/>
      <c r="BJ35" s="521">
        <f>E29</f>
        <v>0</v>
      </c>
      <c r="BK35" s="508"/>
      <c r="BL35" s="508"/>
      <c r="BM35" s="508"/>
      <c r="BN35" s="508"/>
      <c r="BO35" s="508"/>
      <c r="BP35" s="508"/>
      <c r="BQ35" s="508"/>
      <c r="BR35" s="508"/>
      <c r="BS35" s="508"/>
      <c r="BT35" s="508"/>
      <c r="BU35" s="508"/>
      <c r="BV35" s="508"/>
      <c r="BW35" s="508"/>
      <c r="BX35" s="508"/>
      <c r="BY35" s="508"/>
      <c r="BZ35" s="508"/>
      <c r="CA35" s="508"/>
      <c r="CB35" s="508"/>
      <c r="CC35" s="508"/>
      <c r="CD35" s="508"/>
      <c r="CE35" s="508"/>
      <c r="CF35" s="508"/>
      <c r="CG35" s="508"/>
      <c r="CH35" s="508"/>
      <c r="CI35" s="508"/>
      <c r="CJ35" s="508"/>
      <c r="CK35" s="508"/>
      <c r="CL35" s="508"/>
      <c r="CM35" s="508"/>
      <c r="CN35" s="508"/>
      <c r="CO35" s="508"/>
      <c r="CP35" s="508"/>
      <c r="CQ35" s="508"/>
      <c r="CR35" s="508"/>
      <c r="CS35" s="508"/>
      <c r="CT35" s="508"/>
      <c r="CU35" s="508"/>
      <c r="CV35" s="508"/>
      <c r="CW35" s="508"/>
      <c r="CX35" s="508"/>
      <c r="CY35" s="508"/>
      <c r="CZ35" s="508"/>
      <c r="DA35" s="508"/>
      <c r="DB35" s="508"/>
      <c r="DC35" s="508"/>
      <c r="DD35" s="508"/>
      <c r="DE35" s="508"/>
      <c r="DF35" s="508"/>
      <c r="DG35" s="508"/>
      <c r="DH35" s="508"/>
      <c r="DI35" s="508"/>
      <c r="DJ35" s="510"/>
      <c r="DK35" s="500">
        <f t="shared" si="1"/>
        <v>0</v>
      </c>
      <c r="DL35" s="501">
        <f t="shared" si="2"/>
        <v>0</v>
      </c>
      <c r="DV35" s="504"/>
    </row>
    <row r="36" spans="1:126" x14ac:dyDescent="0.5">
      <c r="A36" s="399" t="str">
        <f t="shared" si="0"/>
        <v>14</v>
      </c>
      <c r="B36" s="493">
        <v>140003</v>
      </c>
      <c r="C36" s="494" t="s">
        <v>824</v>
      </c>
      <c r="D36" s="495"/>
      <c r="E36" s="896"/>
      <c r="F36" s="903"/>
      <c r="G36" s="496"/>
      <c r="H36" s="496"/>
      <c r="I36" s="496"/>
      <c r="J36" s="496"/>
      <c r="K36" s="508"/>
      <c r="L36" s="508"/>
      <c r="M36" s="508"/>
      <c r="N36" s="508"/>
      <c r="O36" s="508"/>
      <c r="P36" s="508"/>
      <c r="Q36" s="508"/>
      <c r="R36" s="508"/>
      <c r="S36" s="508"/>
      <c r="T36" s="508"/>
      <c r="U36" s="508"/>
      <c r="V36" s="508"/>
      <c r="W36" s="508"/>
      <c r="X36" s="508"/>
      <c r="Y36" s="508"/>
      <c r="Z36" s="508"/>
      <c r="AA36" s="508"/>
      <c r="AB36" s="508"/>
      <c r="AC36" s="508"/>
      <c r="AD36" s="508"/>
      <c r="AE36" s="508"/>
      <c r="AF36" s="508"/>
      <c r="AG36" s="508"/>
      <c r="AH36" s="508"/>
      <c r="AI36" s="508"/>
      <c r="AJ36" s="508"/>
      <c r="AK36" s="508"/>
      <c r="AL36" s="508"/>
      <c r="AM36" s="508"/>
      <c r="AN36" s="508"/>
      <c r="AO36" s="508"/>
      <c r="AP36" s="508"/>
      <c r="AQ36" s="508"/>
      <c r="AR36" s="508"/>
      <c r="AS36" s="508"/>
      <c r="AT36" s="508"/>
      <c r="AU36" s="508"/>
      <c r="AV36" s="508"/>
      <c r="AW36" s="508"/>
      <c r="AX36" s="508"/>
      <c r="AY36" s="508"/>
      <c r="AZ36" s="508"/>
      <c r="BA36" s="508"/>
      <c r="BB36" s="508"/>
      <c r="BC36" s="508"/>
      <c r="BD36" s="508"/>
      <c r="BE36" s="508"/>
      <c r="BF36" s="508"/>
      <c r="BG36" s="508"/>
      <c r="BH36" s="508"/>
      <c r="BI36" s="508"/>
      <c r="BJ36" s="508"/>
      <c r="BK36" s="508"/>
      <c r="BL36" s="508"/>
      <c r="BM36" s="508"/>
      <c r="BN36" s="508"/>
      <c r="BO36" s="508"/>
      <c r="BP36" s="508"/>
      <c r="BQ36" s="508"/>
      <c r="BR36" s="508"/>
      <c r="BS36" s="508"/>
      <c r="BT36" s="508"/>
      <c r="BU36" s="508"/>
      <c r="BV36" s="508"/>
      <c r="BW36" s="508"/>
      <c r="BX36" s="508"/>
      <c r="BY36" s="508"/>
      <c r="BZ36" s="508"/>
      <c r="CA36" s="508"/>
      <c r="CB36" s="508"/>
      <c r="CC36" s="508"/>
      <c r="CD36" s="508"/>
      <c r="CE36" s="508"/>
      <c r="CF36" s="508"/>
      <c r="CG36" s="508"/>
      <c r="CH36" s="508"/>
      <c r="CI36" s="508"/>
      <c r="CJ36" s="508"/>
      <c r="CK36" s="508"/>
      <c r="CL36" s="508"/>
      <c r="CM36" s="508"/>
      <c r="CN36" s="508"/>
      <c r="CO36" s="508"/>
      <c r="CP36" s="508"/>
      <c r="CQ36" s="508"/>
      <c r="CR36" s="508"/>
      <c r="CS36" s="508"/>
      <c r="CT36" s="508"/>
      <c r="CU36" s="508"/>
      <c r="CV36" s="508"/>
      <c r="CW36" s="508"/>
      <c r="CX36" s="508"/>
      <c r="CY36" s="508"/>
      <c r="CZ36" s="508"/>
      <c r="DA36" s="508"/>
      <c r="DB36" s="508"/>
      <c r="DC36" s="508"/>
      <c r="DD36" s="508"/>
      <c r="DE36" s="508"/>
      <c r="DF36" s="508"/>
      <c r="DG36" s="508"/>
      <c r="DH36" s="508"/>
      <c r="DI36" s="508"/>
      <c r="DJ36" s="510"/>
      <c r="DK36" s="500">
        <f t="shared" si="1"/>
        <v>0</v>
      </c>
      <c r="DL36" s="501">
        <f t="shared" si="2"/>
        <v>0</v>
      </c>
      <c r="DV36" s="504"/>
    </row>
    <row r="37" spans="1:126" x14ac:dyDescent="0.5">
      <c r="A37" s="399" t="str">
        <f t="shared" si="0"/>
        <v>14</v>
      </c>
      <c r="B37" s="493">
        <v>140019</v>
      </c>
      <c r="C37" s="494" t="s">
        <v>825</v>
      </c>
      <c r="D37" s="495"/>
      <c r="E37" s="896"/>
      <c r="F37" s="903"/>
      <c r="G37" s="496"/>
      <c r="H37" s="496"/>
      <c r="I37" s="496"/>
      <c r="J37" s="496"/>
      <c r="K37" s="508"/>
      <c r="L37" s="508"/>
      <c r="M37" s="508"/>
      <c r="N37" s="508"/>
      <c r="O37" s="508"/>
      <c r="P37" s="508"/>
      <c r="Q37" s="508"/>
      <c r="R37" s="508"/>
      <c r="S37" s="508"/>
      <c r="T37" s="508"/>
      <c r="U37" s="508"/>
      <c r="V37" s="508"/>
      <c r="W37" s="508"/>
      <c r="X37" s="508"/>
      <c r="Y37" s="508"/>
      <c r="Z37" s="508"/>
      <c r="AA37" s="508"/>
      <c r="AB37" s="508"/>
      <c r="AC37" s="508"/>
      <c r="AD37" s="508"/>
      <c r="AE37" s="508"/>
      <c r="AF37" s="508"/>
      <c r="AG37" s="508"/>
      <c r="AH37" s="508"/>
      <c r="AI37" s="508"/>
      <c r="AJ37" s="508"/>
      <c r="AK37" s="508"/>
      <c r="AL37" s="508"/>
      <c r="AM37" s="508"/>
      <c r="AN37" s="508"/>
      <c r="AO37" s="508"/>
      <c r="AP37" s="508"/>
      <c r="AQ37" s="508"/>
      <c r="AR37" s="508"/>
      <c r="AS37" s="508"/>
      <c r="AT37" s="508"/>
      <c r="AU37" s="508"/>
      <c r="AV37" s="508"/>
      <c r="AW37" s="508"/>
      <c r="AX37" s="508"/>
      <c r="AY37" s="508"/>
      <c r="AZ37" s="508"/>
      <c r="BA37" s="508"/>
      <c r="BB37" s="508"/>
      <c r="BC37" s="508"/>
      <c r="BD37" s="508"/>
      <c r="BE37" s="508"/>
      <c r="BF37" s="508"/>
      <c r="BG37" s="508"/>
      <c r="BH37" s="508"/>
      <c r="BI37" s="508"/>
      <c r="BJ37" s="508"/>
      <c r="BK37" s="508"/>
      <c r="BL37" s="508"/>
      <c r="BM37" s="508"/>
      <c r="BN37" s="508"/>
      <c r="BO37" s="508"/>
      <c r="BP37" s="508"/>
      <c r="BQ37" s="508"/>
      <c r="BR37" s="508"/>
      <c r="BS37" s="508"/>
      <c r="BT37" s="508"/>
      <c r="BU37" s="508"/>
      <c r="BV37" s="508"/>
      <c r="BW37" s="508"/>
      <c r="BX37" s="508"/>
      <c r="BY37" s="508"/>
      <c r="BZ37" s="508"/>
      <c r="CA37" s="508"/>
      <c r="CB37" s="508"/>
      <c r="CC37" s="508"/>
      <c r="CD37" s="508"/>
      <c r="CE37" s="508"/>
      <c r="CF37" s="508"/>
      <c r="CG37" s="508"/>
      <c r="CH37" s="508"/>
      <c r="CI37" s="508"/>
      <c r="CJ37" s="508"/>
      <c r="CK37" s="508"/>
      <c r="CL37" s="508"/>
      <c r="CM37" s="508"/>
      <c r="CN37" s="508"/>
      <c r="CO37" s="508"/>
      <c r="CP37" s="508"/>
      <c r="CQ37" s="508"/>
      <c r="CR37" s="508"/>
      <c r="CS37" s="508"/>
      <c r="CT37" s="508"/>
      <c r="CU37" s="508"/>
      <c r="CV37" s="508"/>
      <c r="CW37" s="508"/>
      <c r="CX37" s="508"/>
      <c r="CY37" s="508"/>
      <c r="CZ37" s="508"/>
      <c r="DA37" s="508"/>
      <c r="DB37" s="508"/>
      <c r="DC37" s="508"/>
      <c r="DD37" s="508"/>
      <c r="DE37" s="508"/>
      <c r="DF37" s="508"/>
      <c r="DG37" s="508"/>
      <c r="DH37" s="508"/>
      <c r="DI37" s="508"/>
      <c r="DJ37" s="510"/>
      <c r="DK37" s="500">
        <f t="shared" si="1"/>
        <v>0</v>
      </c>
      <c r="DL37" s="501">
        <f t="shared" si="2"/>
        <v>0</v>
      </c>
      <c r="DV37" s="504"/>
    </row>
    <row r="38" spans="1:126" x14ac:dyDescent="0.5">
      <c r="A38" s="399" t="str">
        <f t="shared" si="0"/>
        <v>14</v>
      </c>
      <c r="B38" s="493">
        <v>140020</v>
      </c>
      <c r="C38" s="494" t="s">
        <v>826</v>
      </c>
      <c r="D38" s="495"/>
      <c r="E38" s="896"/>
      <c r="F38" s="903"/>
      <c r="G38" s="496"/>
      <c r="H38" s="496"/>
      <c r="I38" s="496"/>
      <c r="J38" s="496"/>
      <c r="K38" s="508"/>
      <c r="L38" s="508"/>
      <c r="M38" s="508"/>
      <c r="N38" s="508"/>
      <c r="O38" s="521">
        <f>D38</f>
        <v>0</v>
      </c>
      <c r="P38" s="508"/>
      <c r="Q38" s="508"/>
      <c r="R38" s="508"/>
      <c r="S38" s="508"/>
      <c r="T38" s="508"/>
      <c r="U38" s="508"/>
      <c r="V38" s="508"/>
      <c r="W38" s="508"/>
      <c r="X38" s="508"/>
      <c r="Y38" s="508"/>
      <c r="Z38" s="508"/>
      <c r="AA38" s="508"/>
      <c r="AB38" s="508"/>
      <c r="AC38" s="508"/>
      <c r="AD38" s="508"/>
      <c r="AE38" s="508"/>
      <c r="AF38" s="508"/>
      <c r="AG38" s="508"/>
      <c r="AH38" s="508"/>
      <c r="AI38" s="508"/>
      <c r="AJ38" s="508"/>
      <c r="AK38" s="508"/>
      <c r="AL38" s="508"/>
      <c r="AM38" s="508"/>
      <c r="AN38" s="508"/>
      <c r="AO38" s="508"/>
      <c r="AP38" s="508"/>
      <c r="AQ38" s="508"/>
      <c r="AR38" s="508"/>
      <c r="AS38" s="508"/>
      <c r="AT38" s="508"/>
      <c r="AU38" s="508"/>
      <c r="AV38" s="508"/>
      <c r="AW38" s="508"/>
      <c r="AX38" s="508"/>
      <c r="AY38" s="508"/>
      <c r="AZ38" s="508"/>
      <c r="BA38" s="508"/>
      <c r="BB38" s="508"/>
      <c r="BC38" s="508"/>
      <c r="BD38" s="508"/>
      <c r="BE38" s="508"/>
      <c r="BF38" s="508"/>
      <c r="BG38" s="508"/>
      <c r="BH38" s="508"/>
      <c r="BI38" s="508"/>
      <c r="BJ38" s="508"/>
      <c r="BK38" s="508"/>
      <c r="BL38" s="508"/>
      <c r="BM38" s="508"/>
      <c r="BN38" s="508"/>
      <c r="BO38" s="508"/>
      <c r="BP38" s="508"/>
      <c r="BQ38" s="508"/>
      <c r="BR38" s="508"/>
      <c r="BS38" s="508"/>
      <c r="BT38" s="508"/>
      <c r="BU38" s="508"/>
      <c r="BV38" s="508"/>
      <c r="BW38" s="508"/>
      <c r="BX38" s="508"/>
      <c r="BY38" s="508"/>
      <c r="BZ38" s="508"/>
      <c r="CA38" s="508"/>
      <c r="CB38" s="508"/>
      <c r="CC38" s="508"/>
      <c r="CD38" s="508"/>
      <c r="CE38" s="508"/>
      <c r="CF38" s="508"/>
      <c r="CG38" s="508"/>
      <c r="CH38" s="508"/>
      <c r="CI38" s="508"/>
      <c r="CJ38" s="508"/>
      <c r="CK38" s="508"/>
      <c r="CL38" s="508"/>
      <c r="CM38" s="508"/>
      <c r="CN38" s="508"/>
      <c r="CO38" s="508"/>
      <c r="CP38" s="508"/>
      <c r="CQ38" s="508"/>
      <c r="CR38" s="508"/>
      <c r="CS38" s="508"/>
      <c r="CT38" s="508"/>
      <c r="CU38" s="508"/>
      <c r="CV38" s="508"/>
      <c r="CW38" s="508"/>
      <c r="CX38" s="508"/>
      <c r="CY38" s="508"/>
      <c r="CZ38" s="508"/>
      <c r="DA38" s="508"/>
      <c r="DB38" s="508"/>
      <c r="DC38" s="508"/>
      <c r="DD38" s="508"/>
      <c r="DE38" s="508"/>
      <c r="DF38" s="508"/>
      <c r="DG38" s="508"/>
      <c r="DH38" s="508"/>
      <c r="DI38" s="508"/>
      <c r="DJ38" s="510"/>
      <c r="DK38" s="500">
        <f t="shared" si="1"/>
        <v>0</v>
      </c>
      <c r="DL38" s="501">
        <f t="shared" si="2"/>
        <v>0</v>
      </c>
      <c r="DV38" s="504"/>
    </row>
    <row r="39" spans="1:126" x14ac:dyDescent="0.5">
      <c r="A39" s="399" t="str">
        <f t="shared" si="0"/>
        <v>14</v>
      </c>
      <c r="B39" s="493">
        <v>140021</v>
      </c>
      <c r="C39" s="494" t="s">
        <v>827</v>
      </c>
      <c r="D39" s="495"/>
      <c r="E39" s="896"/>
      <c r="F39" s="903"/>
      <c r="G39" s="496"/>
      <c r="H39" s="496"/>
      <c r="I39" s="496"/>
      <c r="J39" s="496"/>
      <c r="K39" s="508"/>
      <c r="L39" s="508"/>
      <c r="M39" s="508"/>
      <c r="N39" s="508"/>
      <c r="O39" s="508"/>
      <c r="P39" s="508"/>
      <c r="Q39" s="508"/>
      <c r="R39" s="508"/>
      <c r="S39" s="508"/>
      <c r="T39" s="508"/>
      <c r="U39" s="508"/>
      <c r="V39" s="508"/>
      <c r="W39" s="508"/>
      <c r="X39" s="508"/>
      <c r="Y39" s="508"/>
      <c r="Z39" s="508"/>
      <c r="AA39" s="508"/>
      <c r="AB39" s="508"/>
      <c r="AC39" s="508"/>
      <c r="AD39" s="508"/>
      <c r="AE39" s="508"/>
      <c r="AF39" s="508"/>
      <c r="AG39" s="508"/>
      <c r="AH39" s="508"/>
      <c r="AI39" s="508"/>
      <c r="AJ39" s="508"/>
      <c r="AK39" s="508"/>
      <c r="AL39" s="508"/>
      <c r="AM39" s="508"/>
      <c r="AN39" s="508"/>
      <c r="AO39" s="508"/>
      <c r="AP39" s="508"/>
      <c r="AQ39" s="508"/>
      <c r="AR39" s="508"/>
      <c r="AS39" s="508"/>
      <c r="AT39" s="508"/>
      <c r="AU39" s="508"/>
      <c r="AV39" s="508"/>
      <c r="AW39" s="508"/>
      <c r="AX39" s="508"/>
      <c r="AY39" s="508"/>
      <c r="AZ39" s="508"/>
      <c r="BA39" s="508"/>
      <c r="BB39" s="508"/>
      <c r="BC39" s="508"/>
      <c r="BD39" s="508"/>
      <c r="BE39" s="508"/>
      <c r="BF39" s="508"/>
      <c r="BG39" s="508"/>
      <c r="BH39" s="508"/>
      <c r="BI39" s="508"/>
      <c r="BJ39" s="508"/>
      <c r="BK39" s="508"/>
      <c r="BL39" s="508"/>
      <c r="BM39" s="508"/>
      <c r="BN39" s="508"/>
      <c r="BO39" s="508"/>
      <c r="BP39" s="508"/>
      <c r="BQ39" s="508"/>
      <c r="BR39" s="508"/>
      <c r="BS39" s="508"/>
      <c r="BT39" s="508"/>
      <c r="BU39" s="508"/>
      <c r="BV39" s="508"/>
      <c r="BW39" s="508"/>
      <c r="BX39" s="508"/>
      <c r="BY39" s="508"/>
      <c r="BZ39" s="508"/>
      <c r="CA39" s="508"/>
      <c r="CB39" s="508"/>
      <c r="CC39" s="508"/>
      <c r="CD39" s="508"/>
      <c r="CE39" s="508"/>
      <c r="CF39" s="508"/>
      <c r="CG39" s="508"/>
      <c r="CH39" s="508"/>
      <c r="CI39" s="508"/>
      <c r="CJ39" s="508"/>
      <c r="CK39" s="508"/>
      <c r="CL39" s="508"/>
      <c r="CM39" s="508"/>
      <c r="CN39" s="508"/>
      <c r="CO39" s="508"/>
      <c r="CP39" s="508"/>
      <c r="CQ39" s="508"/>
      <c r="CR39" s="508"/>
      <c r="CS39" s="508"/>
      <c r="CT39" s="508"/>
      <c r="CU39" s="508"/>
      <c r="CV39" s="508"/>
      <c r="CW39" s="508"/>
      <c r="CX39" s="508"/>
      <c r="CY39" s="508"/>
      <c r="CZ39" s="508"/>
      <c r="DA39" s="508"/>
      <c r="DB39" s="508"/>
      <c r="DC39" s="508"/>
      <c r="DD39" s="508"/>
      <c r="DE39" s="508"/>
      <c r="DF39" s="508"/>
      <c r="DG39" s="508"/>
      <c r="DH39" s="508"/>
      <c r="DI39" s="508"/>
      <c r="DJ39" s="510"/>
      <c r="DK39" s="500">
        <f t="shared" si="1"/>
        <v>0</v>
      </c>
      <c r="DL39" s="501">
        <f t="shared" si="2"/>
        <v>0</v>
      </c>
      <c r="DV39" s="504"/>
    </row>
    <row r="40" spans="1:126" x14ac:dyDescent="0.5">
      <c r="A40" s="399" t="str">
        <f t="shared" si="0"/>
        <v>14</v>
      </c>
      <c r="B40" s="493">
        <v>140022</v>
      </c>
      <c r="C40" s="494" t="s">
        <v>828</v>
      </c>
      <c r="D40" s="495"/>
      <c r="E40" s="896"/>
      <c r="F40" s="903"/>
      <c r="G40" s="496"/>
      <c r="H40" s="496"/>
      <c r="I40" s="496"/>
      <c r="J40" s="496"/>
      <c r="K40" s="508"/>
      <c r="L40" s="508"/>
      <c r="M40" s="508"/>
      <c r="N40" s="508"/>
      <c r="O40" s="521">
        <f>D40</f>
        <v>0</v>
      </c>
      <c r="P40" s="508"/>
      <c r="Q40" s="508"/>
      <c r="R40" s="508"/>
      <c r="S40" s="508"/>
      <c r="T40" s="508"/>
      <c r="U40" s="508"/>
      <c r="V40" s="508"/>
      <c r="W40" s="508"/>
      <c r="X40" s="508"/>
      <c r="Y40" s="508"/>
      <c r="Z40" s="508"/>
      <c r="AA40" s="508"/>
      <c r="AB40" s="508"/>
      <c r="AC40" s="508"/>
      <c r="AD40" s="508"/>
      <c r="AE40" s="508"/>
      <c r="AF40" s="508"/>
      <c r="AG40" s="508"/>
      <c r="AH40" s="508"/>
      <c r="AI40" s="508"/>
      <c r="AJ40" s="508"/>
      <c r="AK40" s="508"/>
      <c r="AL40" s="508"/>
      <c r="AM40" s="508"/>
      <c r="AN40" s="508"/>
      <c r="AO40" s="508"/>
      <c r="AP40" s="508"/>
      <c r="AQ40" s="508"/>
      <c r="AR40" s="508"/>
      <c r="AS40" s="508"/>
      <c r="AT40" s="508"/>
      <c r="AU40" s="508"/>
      <c r="AV40" s="508"/>
      <c r="AW40" s="508"/>
      <c r="AX40" s="508"/>
      <c r="AY40" s="508"/>
      <c r="AZ40" s="508"/>
      <c r="BA40" s="508"/>
      <c r="BB40" s="508"/>
      <c r="BC40" s="508"/>
      <c r="BD40" s="508"/>
      <c r="BE40" s="508"/>
      <c r="BF40" s="508"/>
      <c r="BG40" s="508"/>
      <c r="BH40" s="508"/>
      <c r="BI40" s="508"/>
      <c r="BJ40" s="508"/>
      <c r="BK40" s="508"/>
      <c r="BL40" s="508"/>
      <c r="BM40" s="508"/>
      <c r="BN40" s="508"/>
      <c r="BO40" s="508"/>
      <c r="BP40" s="508"/>
      <c r="BQ40" s="508"/>
      <c r="BR40" s="508"/>
      <c r="BS40" s="508"/>
      <c r="BT40" s="508"/>
      <c r="BU40" s="508"/>
      <c r="BV40" s="508"/>
      <c r="BW40" s="508"/>
      <c r="BX40" s="508"/>
      <c r="BY40" s="508"/>
      <c r="BZ40" s="508"/>
      <c r="CA40" s="508"/>
      <c r="CB40" s="508"/>
      <c r="CC40" s="508"/>
      <c r="CD40" s="508"/>
      <c r="CE40" s="508"/>
      <c r="CF40" s="508"/>
      <c r="CG40" s="508"/>
      <c r="CH40" s="508"/>
      <c r="CI40" s="508"/>
      <c r="CJ40" s="508"/>
      <c r="CK40" s="508"/>
      <c r="CL40" s="508"/>
      <c r="CM40" s="508"/>
      <c r="CN40" s="508"/>
      <c r="CO40" s="508"/>
      <c r="CP40" s="508"/>
      <c r="CQ40" s="508"/>
      <c r="CR40" s="508"/>
      <c r="CS40" s="508"/>
      <c r="CT40" s="508"/>
      <c r="CU40" s="508"/>
      <c r="CV40" s="508"/>
      <c r="CW40" s="508"/>
      <c r="CX40" s="508"/>
      <c r="CY40" s="508"/>
      <c r="CZ40" s="508"/>
      <c r="DA40" s="508"/>
      <c r="DB40" s="508"/>
      <c r="DC40" s="508"/>
      <c r="DD40" s="508"/>
      <c r="DE40" s="508"/>
      <c r="DF40" s="508"/>
      <c r="DG40" s="508"/>
      <c r="DH40" s="508"/>
      <c r="DI40" s="508"/>
      <c r="DJ40" s="510"/>
      <c r="DK40" s="500">
        <f t="shared" si="1"/>
        <v>0</v>
      </c>
      <c r="DL40" s="501">
        <f t="shared" si="2"/>
        <v>0</v>
      </c>
      <c r="DV40" s="504"/>
    </row>
    <row r="41" spans="1:126" x14ac:dyDescent="0.5">
      <c r="A41" s="399" t="str">
        <f t="shared" si="0"/>
        <v>14</v>
      </c>
      <c r="B41" s="493">
        <v>140023</v>
      </c>
      <c r="C41" s="494" t="s">
        <v>829</v>
      </c>
      <c r="D41" s="495"/>
      <c r="E41" s="896"/>
      <c r="F41" s="903"/>
      <c r="G41" s="496"/>
      <c r="H41" s="496"/>
      <c r="I41" s="496"/>
      <c r="J41" s="496"/>
      <c r="K41" s="508"/>
      <c r="L41" s="508"/>
      <c r="M41" s="508"/>
      <c r="N41" s="508"/>
      <c r="O41" s="521">
        <f>D41-X41</f>
        <v>0</v>
      </c>
      <c r="P41" s="508"/>
      <c r="Q41" s="508"/>
      <c r="R41" s="508"/>
      <c r="S41" s="508"/>
      <c r="T41" s="508"/>
      <c r="U41" s="508"/>
      <c r="V41" s="508"/>
      <c r="W41" s="508"/>
      <c r="X41" s="521"/>
      <c r="Y41" s="508"/>
      <c r="Z41" s="508"/>
      <c r="AA41" s="508"/>
      <c r="AB41" s="508"/>
      <c r="AC41" s="508"/>
      <c r="AD41" s="508"/>
      <c r="AE41" s="508"/>
      <c r="AF41" s="508"/>
      <c r="AG41" s="508"/>
      <c r="AH41" s="508"/>
      <c r="AI41" s="524"/>
      <c r="AJ41" s="508"/>
      <c r="AK41" s="508"/>
      <c r="AL41" s="508"/>
      <c r="AM41" s="508"/>
      <c r="AN41" s="508"/>
      <c r="AO41" s="508"/>
      <c r="AP41" s="508"/>
      <c r="AQ41" s="508"/>
      <c r="AR41" s="508"/>
      <c r="AS41" s="508"/>
      <c r="AT41" s="508"/>
      <c r="AU41" s="508"/>
      <c r="AV41" s="508"/>
      <c r="AW41" s="508"/>
      <c r="AX41" s="508"/>
      <c r="AY41" s="508"/>
      <c r="AZ41" s="508"/>
      <c r="BA41" s="508"/>
      <c r="BB41" s="508"/>
      <c r="BC41" s="508"/>
      <c r="BD41" s="508"/>
      <c r="BE41" s="508"/>
      <c r="BF41" s="508"/>
      <c r="BG41" s="508"/>
      <c r="BH41" s="508"/>
      <c r="BI41" s="508"/>
      <c r="BJ41" s="508"/>
      <c r="BK41" s="508"/>
      <c r="BL41" s="508"/>
      <c r="BM41" s="508"/>
      <c r="BN41" s="508"/>
      <c r="BO41" s="508"/>
      <c r="BP41" s="508"/>
      <c r="BQ41" s="508"/>
      <c r="BR41" s="508"/>
      <c r="BS41" s="508"/>
      <c r="BT41" s="508"/>
      <c r="BU41" s="508"/>
      <c r="BV41" s="508"/>
      <c r="BW41" s="508"/>
      <c r="BX41" s="508"/>
      <c r="BY41" s="508"/>
      <c r="BZ41" s="508"/>
      <c r="CA41" s="508"/>
      <c r="CB41" s="508"/>
      <c r="CC41" s="508"/>
      <c r="CD41" s="508"/>
      <c r="CE41" s="508"/>
      <c r="CF41" s="508"/>
      <c r="CG41" s="508"/>
      <c r="CH41" s="508"/>
      <c r="CI41" s="508"/>
      <c r="CJ41" s="508"/>
      <c r="CK41" s="508"/>
      <c r="CL41" s="508"/>
      <c r="CM41" s="508"/>
      <c r="CN41" s="508"/>
      <c r="CO41" s="508"/>
      <c r="CP41" s="508"/>
      <c r="CQ41" s="508"/>
      <c r="CR41" s="508"/>
      <c r="CS41" s="508"/>
      <c r="CT41" s="508"/>
      <c r="CU41" s="508"/>
      <c r="CV41" s="508"/>
      <c r="CW41" s="508"/>
      <c r="CX41" s="508"/>
      <c r="CY41" s="508"/>
      <c r="CZ41" s="508"/>
      <c r="DA41" s="508"/>
      <c r="DB41" s="508"/>
      <c r="DC41" s="508"/>
      <c r="DD41" s="508"/>
      <c r="DE41" s="508"/>
      <c r="DF41" s="508"/>
      <c r="DG41" s="508"/>
      <c r="DH41" s="508"/>
      <c r="DI41" s="508"/>
      <c r="DJ41" s="510"/>
      <c r="DK41" s="500">
        <f t="shared" si="1"/>
        <v>0</v>
      </c>
      <c r="DL41" s="501">
        <f t="shared" si="2"/>
        <v>0</v>
      </c>
      <c r="DV41" s="504"/>
    </row>
    <row r="42" spans="1:126" x14ac:dyDescent="0.5">
      <c r="A42" s="399" t="str">
        <f t="shared" si="0"/>
        <v>14</v>
      </c>
      <c r="B42" s="493">
        <v>140024</v>
      </c>
      <c r="C42" s="494" t="s">
        <v>830</v>
      </c>
      <c r="D42" s="495"/>
      <c r="E42" s="896"/>
      <c r="F42" s="903"/>
      <c r="G42" s="496"/>
      <c r="H42" s="496"/>
      <c r="I42" s="496"/>
      <c r="J42" s="496"/>
      <c r="K42" s="508"/>
      <c r="L42" s="508"/>
      <c r="M42" s="508"/>
      <c r="N42" s="521">
        <f>D42-E42</f>
        <v>0</v>
      </c>
      <c r="O42" s="508"/>
      <c r="P42" s="508"/>
      <c r="Q42" s="508"/>
      <c r="R42" s="508"/>
      <c r="S42" s="508"/>
      <c r="T42" s="508"/>
      <c r="U42" s="508"/>
      <c r="V42" s="508"/>
      <c r="W42" s="508"/>
      <c r="X42" s="508"/>
      <c r="Y42" s="508"/>
      <c r="Z42" s="508"/>
      <c r="AA42" s="508"/>
      <c r="AB42" s="508"/>
      <c r="AC42" s="508"/>
      <c r="AD42" s="508"/>
      <c r="AE42" s="508"/>
      <c r="AF42" s="508"/>
      <c r="AG42" s="508"/>
      <c r="AH42" s="508"/>
      <c r="AI42" s="508"/>
      <c r="AJ42" s="508"/>
      <c r="AK42" s="508"/>
      <c r="AL42" s="508"/>
      <c r="AM42" s="508"/>
      <c r="AN42" s="508"/>
      <c r="AO42" s="508"/>
      <c r="AP42" s="508"/>
      <c r="AQ42" s="508"/>
      <c r="AR42" s="508"/>
      <c r="AS42" s="508"/>
      <c r="AT42" s="508"/>
      <c r="AU42" s="508"/>
      <c r="AV42" s="508"/>
      <c r="AW42" s="508"/>
      <c r="AX42" s="508"/>
      <c r="AY42" s="508"/>
      <c r="AZ42" s="508"/>
      <c r="BA42" s="508"/>
      <c r="BB42" s="508"/>
      <c r="BC42" s="508"/>
      <c r="BD42" s="508"/>
      <c r="BE42" s="508"/>
      <c r="BF42" s="508"/>
      <c r="BG42" s="508"/>
      <c r="BH42" s="508"/>
      <c r="BI42" s="508"/>
      <c r="BJ42" s="508"/>
      <c r="BK42" s="508"/>
      <c r="BL42" s="508"/>
      <c r="BM42" s="508"/>
      <c r="BN42" s="508"/>
      <c r="BO42" s="508"/>
      <c r="BP42" s="508"/>
      <c r="BQ42" s="508"/>
      <c r="BR42" s="508"/>
      <c r="BS42" s="508"/>
      <c r="BT42" s="508"/>
      <c r="BU42" s="508"/>
      <c r="BV42" s="508"/>
      <c r="BW42" s="508"/>
      <c r="BX42" s="508"/>
      <c r="BY42" s="508"/>
      <c r="BZ42" s="508"/>
      <c r="CA42" s="508"/>
      <c r="CB42" s="508"/>
      <c r="CC42" s="508"/>
      <c r="CD42" s="508"/>
      <c r="CE42" s="508"/>
      <c r="CF42" s="508"/>
      <c r="CG42" s="508"/>
      <c r="CH42" s="508"/>
      <c r="CI42" s="508"/>
      <c r="CJ42" s="508"/>
      <c r="CK42" s="508"/>
      <c r="CL42" s="508"/>
      <c r="CM42" s="508"/>
      <c r="CN42" s="508"/>
      <c r="CO42" s="508"/>
      <c r="CP42" s="508"/>
      <c r="CQ42" s="508"/>
      <c r="CR42" s="508"/>
      <c r="CS42" s="508"/>
      <c r="CT42" s="508"/>
      <c r="CU42" s="508"/>
      <c r="CV42" s="508"/>
      <c r="CW42" s="508"/>
      <c r="CX42" s="508"/>
      <c r="CY42" s="508"/>
      <c r="CZ42" s="508"/>
      <c r="DA42" s="508"/>
      <c r="DB42" s="508"/>
      <c r="DC42" s="508"/>
      <c r="DD42" s="508"/>
      <c r="DE42" s="508"/>
      <c r="DF42" s="508"/>
      <c r="DG42" s="508"/>
      <c r="DH42" s="508"/>
      <c r="DI42" s="508"/>
      <c r="DJ42" s="510"/>
      <c r="DK42" s="500">
        <f t="shared" si="1"/>
        <v>0</v>
      </c>
      <c r="DL42" s="501">
        <f t="shared" si="2"/>
        <v>0</v>
      </c>
      <c r="DV42" s="504"/>
    </row>
    <row r="43" spans="1:126" x14ac:dyDescent="0.5">
      <c r="A43" s="399" t="str">
        <f t="shared" si="0"/>
        <v>14</v>
      </c>
      <c r="B43" s="493">
        <v>140025</v>
      </c>
      <c r="C43" s="494" t="s">
        <v>831</v>
      </c>
      <c r="D43" s="495"/>
      <c r="E43" s="896"/>
      <c r="F43" s="903"/>
      <c r="G43" s="496"/>
      <c r="H43" s="496"/>
      <c r="I43" s="496"/>
      <c r="J43" s="496"/>
      <c r="K43" s="508"/>
      <c r="L43" s="508"/>
      <c r="M43" s="508"/>
      <c r="N43" s="521">
        <f>D43-E43</f>
        <v>0</v>
      </c>
      <c r="O43" s="508"/>
      <c r="P43" s="508"/>
      <c r="Q43" s="508"/>
      <c r="R43" s="508"/>
      <c r="S43" s="508"/>
      <c r="T43" s="508"/>
      <c r="U43" s="508"/>
      <c r="V43" s="508"/>
      <c r="W43" s="508"/>
      <c r="X43" s="508"/>
      <c r="Y43" s="508"/>
      <c r="Z43" s="508"/>
      <c r="AA43" s="508"/>
      <c r="AB43" s="508"/>
      <c r="AC43" s="508"/>
      <c r="AD43" s="508"/>
      <c r="AE43" s="508"/>
      <c r="AF43" s="508"/>
      <c r="AG43" s="508"/>
      <c r="AH43" s="508"/>
      <c r="AI43" s="508"/>
      <c r="AJ43" s="508"/>
      <c r="AK43" s="508"/>
      <c r="AL43" s="508"/>
      <c r="AM43" s="508"/>
      <c r="AN43" s="508"/>
      <c r="AO43" s="508"/>
      <c r="AP43" s="508"/>
      <c r="AQ43" s="508"/>
      <c r="AR43" s="508"/>
      <c r="AS43" s="508"/>
      <c r="AT43" s="508"/>
      <c r="AU43" s="508"/>
      <c r="AV43" s="508"/>
      <c r="AW43" s="508"/>
      <c r="AX43" s="508"/>
      <c r="AY43" s="508"/>
      <c r="AZ43" s="508"/>
      <c r="BA43" s="508"/>
      <c r="BB43" s="508"/>
      <c r="BC43" s="508"/>
      <c r="BD43" s="508"/>
      <c r="BE43" s="508"/>
      <c r="BF43" s="508"/>
      <c r="BG43" s="508"/>
      <c r="BH43" s="508"/>
      <c r="BI43" s="508"/>
      <c r="BJ43" s="508"/>
      <c r="BK43" s="508"/>
      <c r="BL43" s="508"/>
      <c r="BM43" s="508"/>
      <c r="BN43" s="508"/>
      <c r="BO43" s="508"/>
      <c r="BP43" s="508"/>
      <c r="BQ43" s="508"/>
      <c r="BR43" s="508"/>
      <c r="BS43" s="508"/>
      <c r="BT43" s="508"/>
      <c r="BU43" s="508"/>
      <c r="BV43" s="508"/>
      <c r="BW43" s="508"/>
      <c r="BX43" s="508"/>
      <c r="BY43" s="508"/>
      <c r="BZ43" s="508"/>
      <c r="CA43" s="508"/>
      <c r="CB43" s="508"/>
      <c r="CC43" s="508"/>
      <c r="CD43" s="508"/>
      <c r="CE43" s="508"/>
      <c r="CF43" s="508"/>
      <c r="CG43" s="508"/>
      <c r="CH43" s="508"/>
      <c r="CI43" s="508"/>
      <c r="CJ43" s="508"/>
      <c r="CK43" s="508"/>
      <c r="CL43" s="508"/>
      <c r="CM43" s="508"/>
      <c r="CN43" s="508"/>
      <c r="CO43" s="508"/>
      <c r="CP43" s="508"/>
      <c r="CQ43" s="508"/>
      <c r="CR43" s="508"/>
      <c r="CS43" s="508"/>
      <c r="CT43" s="508"/>
      <c r="CU43" s="508"/>
      <c r="CV43" s="508"/>
      <c r="CW43" s="508"/>
      <c r="CX43" s="508"/>
      <c r="CY43" s="508"/>
      <c r="CZ43" s="508"/>
      <c r="DA43" s="508"/>
      <c r="DB43" s="508"/>
      <c r="DC43" s="508"/>
      <c r="DD43" s="508"/>
      <c r="DE43" s="508"/>
      <c r="DF43" s="508"/>
      <c r="DG43" s="508"/>
      <c r="DH43" s="508"/>
      <c r="DI43" s="508"/>
      <c r="DJ43" s="510"/>
      <c r="DK43" s="500">
        <f t="shared" si="1"/>
        <v>0</v>
      </c>
      <c r="DL43" s="501">
        <f t="shared" si="2"/>
        <v>0</v>
      </c>
      <c r="DV43" s="504"/>
    </row>
    <row r="44" spans="1:126" x14ac:dyDescent="0.5">
      <c r="A44" s="399" t="str">
        <f t="shared" si="0"/>
        <v>14</v>
      </c>
      <c r="B44" s="493">
        <v>140026</v>
      </c>
      <c r="C44" s="494" t="s">
        <v>832</v>
      </c>
      <c r="D44" s="495"/>
      <c r="E44" s="896"/>
      <c r="F44" s="903"/>
      <c r="G44" s="496"/>
      <c r="H44" s="496"/>
      <c r="I44" s="496"/>
      <c r="J44" s="496"/>
      <c r="K44" s="508"/>
      <c r="L44" s="508"/>
      <c r="M44" s="508"/>
      <c r="N44" s="508"/>
      <c r="O44" s="521">
        <f>D44-E44</f>
        <v>0</v>
      </c>
      <c r="P44" s="508"/>
      <c r="Q44" s="508"/>
      <c r="R44" s="508"/>
      <c r="S44" s="508"/>
      <c r="T44" s="508"/>
      <c r="U44" s="508"/>
      <c r="V44" s="508"/>
      <c r="W44" s="508"/>
      <c r="X44" s="508"/>
      <c r="Y44" s="508"/>
      <c r="Z44" s="508"/>
      <c r="AA44" s="508"/>
      <c r="AB44" s="508"/>
      <c r="AC44" s="508"/>
      <c r="AD44" s="508"/>
      <c r="AE44" s="508"/>
      <c r="AF44" s="508"/>
      <c r="AG44" s="508"/>
      <c r="AH44" s="508"/>
      <c r="AI44" s="508"/>
      <c r="AJ44" s="508"/>
      <c r="AK44" s="508"/>
      <c r="AL44" s="508"/>
      <c r="AM44" s="508"/>
      <c r="AN44" s="508"/>
      <c r="AO44" s="508"/>
      <c r="AP44" s="508"/>
      <c r="AQ44" s="508"/>
      <c r="AR44" s="508"/>
      <c r="AS44" s="508"/>
      <c r="AT44" s="508"/>
      <c r="AU44" s="508"/>
      <c r="AV44" s="508"/>
      <c r="AW44" s="508"/>
      <c r="AX44" s="508"/>
      <c r="AY44" s="508"/>
      <c r="AZ44" s="508"/>
      <c r="BA44" s="508"/>
      <c r="BB44" s="508"/>
      <c r="BC44" s="508"/>
      <c r="BD44" s="508"/>
      <c r="BE44" s="508"/>
      <c r="BF44" s="508"/>
      <c r="BG44" s="508"/>
      <c r="BH44" s="508"/>
      <c r="BI44" s="508"/>
      <c r="BJ44" s="508"/>
      <c r="BK44" s="508"/>
      <c r="BL44" s="508"/>
      <c r="BM44" s="508"/>
      <c r="BN44" s="508"/>
      <c r="BO44" s="508"/>
      <c r="BP44" s="508"/>
      <c r="BQ44" s="508"/>
      <c r="BR44" s="508"/>
      <c r="BS44" s="508"/>
      <c r="BT44" s="508"/>
      <c r="BU44" s="508"/>
      <c r="BV44" s="508"/>
      <c r="BW44" s="508"/>
      <c r="BX44" s="508"/>
      <c r="BY44" s="508"/>
      <c r="BZ44" s="508"/>
      <c r="CA44" s="508"/>
      <c r="CB44" s="508"/>
      <c r="CC44" s="508"/>
      <c r="CD44" s="508"/>
      <c r="CE44" s="508"/>
      <c r="CF44" s="508"/>
      <c r="CG44" s="508"/>
      <c r="CH44" s="508"/>
      <c r="CI44" s="508"/>
      <c r="CJ44" s="508"/>
      <c r="CK44" s="508"/>
      <c r="CL44" s="508"/>
      <c r="CM44" s="508"/>
      <c r="CN44" s="508"/>
      <c r="CO44" s="508"/>
      <c r="CP44" s="508"/>
      <c r="CQ44" s="508"/>
      <c r="CR44" s="508"/>
      <c r="CS44" s="508"/>
      <c r="CT44" s="508"/>
      <c r="CU44" s="508"/>
      <c r="CV44" s="508"/>
      <c r="CW44" s="508"/>
      <c r="CX44" s="508"/>
      <c r="CY44" s="508"/>
      <c r="CZ44" s="508"/>
      <c r="DA44" s="508"/>
      <c r="DB44" s="508"/>
      <c r="DC44" s="508"/>
      <c r="DD44" s="508"/>
      <c r="DE44" s="508"/>
      <c r="DF44" s="508"/>
      <c r="DG44" s="508"/>
      <c r="DH44" s="508"/>
      <c r="DI44" s="508"/>
      <c r="DJ44" s="510"/>
      <c r="DK44" s="500">
        <f t="shared" si="1"/>
        <v>0</v>
      </c>
      <c r="DL44" s="501">
        <f t="shared" si="2"/>
        <v>0</v>
      </c>
      <c r="DV44" s="504"/>
    </row>
    <row r="45" spans="1:126" x14ac:dyDescent="0.5">
      <c r="A45" s="399" t="str">
        <f t="shared" si="0"/>
        <v>14</v>
      </c>
      <c r="B45" s="493">
        <v>140050</v>
      </c>
      <c r="C45" s="494" t="s">
        <v>833</v>
      </c>
      <c r="D45" s="495"/>
      <c r="E45" s="896"/>
      <c r="F45" s="903"/>
      <c r="G45" s="496"/>
      <c r="H45" s="496"/>
      <c r="I45" s="496"/>
      <c r="J45" s="496"/>
      <c r="K45" s="508"/>
      <c r="L45" s="508"/>
      <c r="M45" s="521">
        <f t="shared" ref="M45:M68" si="4">D45-AL45</f>
        <v>0</v>
      </c>
      <c r="N45" s="508"/>
      <c r="O45" s="508"/>
      <c r="P45" s="508"/>
      <c r="Q45" s="508"/>
      <c r="R45" s="508"/>
      <c r="S45" s="508"/>
      <c r="T45" s="508"/>
      <c r="U45" s="508"/>
      <c r="V45" s="508"/>
      <c r="W45" s="508"/>
      <c r="X45" s="508"/>
      <c r="Y45" s="508"/>
      <c r="Z45" s="508"/>
      <c r="AA45" s="508"/>
      <c r="AB45" s="508"/>
      <c r="AC45" s="508"/>
      <c r="AD45" s="508"/>
      <c r="AE45" s="508"/>
      <c r="AF45" s="508"/>
      <c r="AG45" s="508"/>
      <c r="AH45" s="508"/>
      <c r="AI45" s="508"/>
      <c r="AJ45" s="508"/>
      <c r="AK45" s="508"/>
      <c r="AL45" s="521"/>
      <c r="AM45" s="508"/>
      <c r="AN45" s="508"/>
      <c r="AO45" s="508"/>
      <c r="AP45" s="508"/>
      <c r="AQ45" s="508"/>
      <c r="AR45" s="508"/>
      <c r="AS45" s="508"/>
      <c r="AT45" s="508"/>
      <c r="AU45" s="508"/>
      <c r="AV45" s="508"/>
      <c r="AW45" s="508"/>
      <c r="AX45" s="508"/>
      <c r="AY45" s="508"/>
      <c r="AZ45" s="508"/>
      <c r="BA45" s="508"/>
      <c r="BB45" s="508"/>
      <c r="BC45" s="508"/>
      <c r="BD45" s="508"/>
      <c r="BE45" s="508"/>
      <c r="BF45" s="508"/>
      <c r="BG45" s="508"/>
      <c r="BH45" s="508"/>
      <c r="BI45" s="508"/>
      <c r="BJ45" s="508"/>
      <c r="BK45" s="508"/>
      <c r="BL45" s="508"/>
      <c r="BM45" s="508"/>
      <c r="BN45" s="508"/>
      <c r="BO45" s="508"/>
      <c r="BP45" s="508"/>
      <c r="BQ45" s="508"/>
      <c r="BR45" s="508"/>
      <c r="BS45" s="508"/>
      <c r="BT45" s="508"/>
      <c r="BU45" s="508"/>
      <c r="BV45" s="508"/>
      <c r="BW45" s="508"/>
      <c r="BX45" s="508"/>
      <c r="BY45" s="508"/>
      <c r="BZ45" s="508"/>
      <c r="CA45" s="508"/>
      <c r="CB45" s="508"/>
      <c r="CC45" s="508"/>
      <c r="CD45" s="508"/>
      <c r="CE45" s="508"/>
      <c r="CF45" s="508"/>
      <c r="CG45" s="508"/>
      <c r="CH45" s="508"/>
      <c r="CI45" s="508"/>
      <c r="CJ45" s="508"/>
      <c r="CK45" s="508"/>
      <c r="CL45" s="508"/>
      <c r="CM45" s="508"/>
      <c r="CN45" s="508"/>
      <c r="CO45" s="508"/>
      <c r="CP45" s="508"/>
      <c r="CQ45" s="508"/>
      <c r="CR45" s="508"/>
      <c r="CS45" s="508"/>
      <c r="CT45" s="508"/>
      <c r="CU45" s="508"/>
      <c r="CV45" s="508"/>
      <c r="CW45" s="508"/>
      <c r="CX45" s="508"/>
      <c r="CY45" s="508"/>
      <c r="CZ45" s="508"/>
      <c r="DA45" s="508"/>
      <c r="DB45" s="508"/>
      <c r="DC45" s="508"/>
      <c r="DD45" s="508"/>
      <c r="DE45" s="508"/>
      <c r="DF45" s="508"/>
      <c r="DG45" s="508"/>
      <c r="DH45" s="508"/>
      <c r="DI45" s="508"/>
      <c r="DJ45" s="510"/>
      <c r="DK45" s="500">
        <f t="shared" si="1"/>
        <v>0</v>
      </c>
      <c r="DL45" s="501">
        <f t="shared" si="2"/>
        <v>0</v>
      </c>
      <c r="DV45" s="504"/>
    </row>
    <row r="46" spans="1:126" x14ac:dyDescent="0.5">
      <c r="A46" s="399" t="str">
        <f t="shared" si="0"/>
        <v>14</v>
      </c>
      <c r="B46" s="493">
        <v>140051</v>
      </c>
      <c r="C46" s="494" t="s">
        <v>834</v>
      </c>
      <c r="D46" s="495"/>
      <c r="E46" s="896"/>
      <c r="F46" s="903"/>
      <c r="G46" s="496"/>
      <c r="H46" s="496"/>
      <c r="I46" s="496"/>
      <c r="J46" s="496"/>
      <c r="K46" s="508"/>
      <c r="L46" s="508"/>
      <c r="M46" s="521">
        <f t="shared" si="4"/>
        <v>0</v>
      </c>
      <c r="N46" s="508"/>
      <c r="O46" s="508"/>
      <c r="P46" s="508"/>
      <c r="Q46" s="508"/>
      <c r="R46" s="508"/>
      <c r="S46" s="508"/>
      <c r="T46" s="508"/>
      <c r="U46" s="508"/>
      <c r="V46" s="508"/>
      <c r="W46" s="508"/>
      <c r="X46" s="508"/>
      <c r="Y46" s="508"/>
      <c r="Z46" s="508"/>
      <c r="AA46" s="508"/>
      <c r="AB46" s="508"/>
      <c r="AC46" s="508"/>
      <c r="AD46" s="508"/>
      <c r="AE46" s="508"/>
      <c r="AF46" s="508"/>
      <c r="AG46" s="508"/>
      <c r="AH46" s="508"/>
      <c r="AI46" s="508"/>
      <c r="AJ46" s="508"/>
      <c r="AK46" s="508"/>
      <c r="AL46" s="521"/>
      <c r="AM46" s="508"/>
      <c r="AN46" s="508"/>
      <c r="AO46" s="508"/>
      <c r="AP46" s="508"/>
      <c r="AQ46" s="508"/>
      <c r="AR46" s="508"/>
      <c r="AS46" s="508"/>
      <c r="AT46" s="508"/>
      <c r="AU46" s="508"/>
      <c r="AV46" s="508"/>
      <c r="AW46" s="508"/>
      <c r="AX46" s="508"/>
      <c r="AY46" s="508"/>
      <c r="AZ46" s="508"/>
      <c r="BA46" s="508"/>
      <c r="BB46" s="508"/>
      <c r="BC46" s="508"/>
      <c r="BD46" s="508"/>
      <c r="BE46" s="508"/>
      <c r="BF46" s="508"/>
      <c r="BG46" s="508"/>
      <c r="BH46" s="508"/>
      <c r="BI46" s="508"/>
      <c r="BJ46" s="508"/>
      <c r="BK46" s="508"/>
      <c r="BL46" s="508"/>
      <c r="BM46" s="508"/>
      <c r="BN46" s="508"/>
      <c r="BO46" s="508"/>
      <c r="BP46" s="508"/>
      <c r="BQ46" s="508"/>
      <c r="BR46" s="508"/>
      <c r="BS46" s="508"/>
      <c r="BT46" s="508"/>
      <c r="BU46" s="508"/>
      <c r="BV46" s="508"/>
      <c r="BW46" s="508"/>
      <c r="BX46" s="508"/>
      <c r="BY46" s="508"/>
      <c r="BZ46" s="508"/>
      <c r="CA46" s="508"/>
      <c r="CB46" s="508"/>
      <c r="CC46" s="508"/>
      <c r="CD46" s="508"/>
      <c r="CE46" s="508"/>
      <c r="CF46" s="508"/>
      <c r="CG46" s="508"/>
      <c r="CH46" s="508"/>
      <c r="CI46" s="508"/>
      <c r="CJ46" s="508"/>
      <c r="CK46" s="508"/>
      <c r="CL46" s="508"/>
      <c r="CM46" s="508"/>
      <c r="CN46" s="508"/>
      <c r="CO46" s="508"/>
      <c r="CP46" s="508"/>
      <c r="CQ46" s="508"/>
      <c r="CR46" s="508"/>
      <c r="CS46" s="508"/>
      <c r="CT46" s="508"/>
      <c r="CU46" s="508"/>
      <c r="CV46" s="508"/>
      <c r="CW46" s="508"/>
      <c r="CX46" s="508"/>
      <c r="CY46" s="508"/>
      <c r="CZ46" s="508"/>
      <c r="DA46" s="508"/>
      <c r="DB46" s="508"/>
      <c r="DC46" s="508"/>
      <c r="DD46" s="508"/>
      <c r="DE46" s="508"/>
      <c r="DF46" s="508"/>
      <c r="DG46" s="508"/>
      <c r="DH46" s="508"/>
      <c r="DI46" s="508"/>
      <c r="DJ46" s="510"/>
      <c r="DK46" s="500">
        <f t="shared" si="1"/>
        <v>0</v>
      </c>
      <c r="DL46" s="501">
        <f t="shared" si="2"/>
        <v>0</v>
      </c>
      <c r="DV46" s="504"/>
    </row>
    <row r="47" spans="1:126" x14ac:dyDescent="0.5">
      <c r="A47" s="399" t="str">
        <f t="shared" si="0"/>
        <v>14</v>
      </c>
      <c r="B47" s="493">
        <v>140052</v>
      </c>
      <c r="C47" s="494" t="s">
        <v>835</v>
      </c>
      <c r="D47" s="495"/>
      <c r="E47" s="896"/>
      <c r="F47" s="903"/>
      <c r="G47" s="496"/>
      <c r="H47" s="496"/>
      <c r="I47" s="496"/>
      <c r="J47" s="496"/>
      <c r="K47" s="508"/>
      <c r="L47" s="508"/>
      <c r="M47" s="521">
        <f t="shared" si="4"/>
        <v>0</v>
      </c>
      <c r="N47" s="508"/>
      <c r="O47" s="508"/>
      <c r="P47" s="508"/>
      <c r="Q47" s="508"/>
      <c r="R47" s="508"/>
      <c r="S47" s="508"/>
      <c r="T47" s="508"/>
      <c r="U47" s="508"/>
      <c r="V47" s="508"/>
      <c r="W47" s="508"/>
      <c r="X47" s="508"/>
      <c r="Y47" s="508"/>
      <c r="Z47" s="508"/>
      <c r="AA47" s="508"/>
      <c r="AB47" s="508"/>
      <c r="AC47" s="508"/>
      <c r="AD47" s="508"/>
      <c r="AE47" s="508"/>
      <c r="AF47" s="508"/>
      <c r="AG47" s="508"/>
      <c r="AH47" s="508"/>
      <c r="AI47" s="508"/>
      <c r="AJ47" s="508"/>
      <c r="AK47" s="508"/>
      <c r="AL47" s="521"/>
      <c r="AM47" s="508"/>
      <c r="AN47" s="508"/>
      <c r="AO47" s="508"/>
      <c r="AP47" s="508"/>
      <c r="AQ47" s="508"/>
      <c r="AR47" s="508"/>
      <c r="AS47" s="508"/>
      <c r="AT47" s="508"/>
      <c r="AU47" s="508"/>
      <c r="AV47" s="508"/>
      <c r="AW47" s="508"/>
      <c r="AX47" s="508"/>
      <c r="AY47" s="508"/>
      <c r="AZ47" s="508"/>
      <c r="BA47" s="508"/>
      <c r="BB47" s="508"/>
      <c r="BC47" s="508"/>
      <c r="BD47" s="508"/>
      <c r="BE47" s="508"/>
      <c r="BF47" s="508"/>
      <c r="BG47" s="508"/>
      <c r="BH47" s="508"/>
      <c r="BI47" s="508"/>
      <c r="BJ47" s="508"/>
      <c r="BK47" s="508"/>
      <c r="BL47" s="508"/>
      <c r="BM47" s="508"/>
      <c r="BN47" s="508"/>
      <c r="BO47" s="508"/>
      <c r="BP47" s="508"/>
      <c r="BQ47" s="508"/>
      <c r="BR47" s="508"/>
      <c r="BS47" s="508"/>
      <c r="BT47" s="508"/>
      <c r="BU47" s="508"/>
      <c r="BV47" s="508"/>
      <c r="BW47" s="508"/>
      <c r="BX47" s="508"/>
      <c r="BY47" s="508"/>
      <c r="BZ47" s="508"/>
      <c r="CA47" s="508"/>
      <c r="CB47" s="508"/>
      <c r="CC47" s="508"/>
      <c r="CD47" s="508"/>
      <c r="CE47" s="508"/>
      <c r="CF47" s="508"/>
      <c r="CG47" s="508"/>
      <c r="CH47" s="508"/>
      <c r="CI47" s="508"/>
      <c r="CJ47" s="508"/>
      <c r="CK47" s="508"/>
      <c r="CL47" s="508"/>
      <c r="CM47" s="508"/>
      <c r="CN47" s="508"/>
      <c r="CO47" s="508"/>
      <c r="CP47" s="508"/>
      <c r="CQ47" s="508"/>
      <c r="CR47" s="508"/>
      <c r="CS47" s="508"/>
      <c r="CT47" s="508"/>
      <c r="CU47" s="508"/>
      <c r="CV47" s="508"/>
      <c r="CW47" s="508"/>
      <c r="CX47" s="508"/>
      <c r="CY47" s="508"/>
      <c r="CZ47" s="508"/>
      <c r="DA47" s="508"/>
      <c r="DB47" s="508"/>
      <c r="DC47" s="508"/>
      <c r="DD47" s="508"/>
      <c r="DE47" s="508"/>
      <c r="DF47" s="508"/>
      <c r="DG47" s="508"/>
      <c r="DH47" s="508"/>
      <c r="DI47" s="508"/>
      <c r="DJ47" s="510"/>
      <c r="DK47" s="500">
        <f t="shared" si="1"/>
        <v>0</v>
      </c>
      <c r="DL47" s="501">
        <f t="shared" si="2"/>
        <v>0</v>
      </c>
      <c r="DV47" s="504"/>
    </row>
    <row r="48" spans="1:126" x14ac:dyDescent="0.5">
      <c r="A48" s="399" t="str">
        <f t="shared" si="0"/>
        <v>14</v>
      </c>
      <c r="B48" s="493">
        <v>140053</v>
      </c>
      <c r="C48" s="494" t="s">
        <v>836</v>
      </c>
      <c r="D48" s="495"/>
      <c r="E48" s="896"/>
      <c r="F48" s="903"/>
      <c r="G48" s="496"/>
      <c r="H48" s="496"/>
      <c r="I48" s="496"/>
      <c r="J48" s="496"/>
      <c r="K48" s="508"/>
      <c r="L48" s="508"/>
      <c r="M48" s="521">
        <f t="shared" si="4"/>
        <v>0</v>
      </c>
      <c r="N48" s="508"/>
      <c r="O48" s="508"/>
      <c r="P48" s="508"/>
      <c r="Q48" s="508"/>
      <c r="R48" s="508"/>
      <c r="S48" s="508"/>
      <c r="T48" s="508"/>
      <c r="U48" s="508"/>
      <c r="V48" s="508"/>
      <c r="W48" s="508"/>
      <c r="X48" s="508"/>
      <c r="Y48" s="508"/>
      <c r="Z48" s="508"/>
      <c r="AA48" s="508"/>
      <c r="AB48" s="508"/>
      <c r="AC48" s="508"/>
      <c r="AD48" s="508"/>
      <c r="AE48" s="508"/>
      <c r="AF48" s="508"/>
      <c r="AG48" s="508"/>
      <c r="AH48" s="508"/>
      <c r="AI48" s="508"/>
      <c r="AJ48" s="508"/>
      <c r="AK48" s="508"/>
      <c r="AL48" s="521"/>
      <c r="AM48" s="508"/>
      <c r="AN48" s="508"/>
      <c r="AO48" s="508"/>
      <c r="AP48" s="508"/>
      <c r="AQ48" s="508"/>
      <c r="AR48" s="508"/>
      <c r="AS48" s="508"/>
      <c r="AT48" s="508"/>
      <c r="AU48" s="508"/>
      <c r="AV48" s="508"/>
      <c r="AW48" s="508"/>
      <c r="AX48" s="508"/>
      <c r="AY48" s="508"/>
      <c r="AZ48" s="508"/>
      <c r="BA48" s="508"/>
      <c r="BB48" s="508"/>
      <c r="BC48" s="508"/>
      <c r="BD48" s="508"/>
      <c r="BE48" s="508"/>
      <c r="BF48" s="508"/>
      <c r="BG48" s="508"/>
      <c r="BH48" s="508"/>
      <c r="BI48" s="508"/>
      <c r="BJ48" s="508"/>
      <c r="BK48" s="508"/>
      <c r="BL48" s="508"/>
      <c r="BM48" s="508"/>
      <c r="BN48" s="508"/>
      <c r="BO48" s="508"/>
      <c r="BP48" s="508"/>
      <c r="BQ48" s="508"/>
      <c r="BR48" s="508"/>
      <c r="BS48" s="508"/>
      <c r="BT48" s="508"/>
      <c r="BU48" s="508"/>
      <c r="BV48" s="508"/>
      <c r="BW48" s="508"/>
      <c r="BX48" s="508"/>
      <c r="BY48" s="508"/>
      <c r="BZ48" s="508"/>
      <c r="CA48" s="508"/>
      <c r="CB48" s="508"/>
      <c r="CC48" s="508"/>
      <c r="CD48" s="508"/>
      <c r="CE48" s="508"/>
      <c r="CF48" s="508"/>
      <c r="CG48" s="508"/>
      <c r="CH48" s="508"/>
      <c r="CI48" s="508"/>
      <c r="CJ48" s="508"/>
      <c r="CK48" s="508"/>
      <c r="CL48" s="508"/>
      <c r="CM48" s="508"/>
      <c r="CN48" s="508"/>
      <c r="CO48" s="508"/>
      <c r="CP48" s="508"/>
      <c r="CQ48" s="508"/>
      <c r="CR48" s="508"/>
      <c r="CS48" s="508"/>
      <c r="CT48" s="508"/>
      <c r="CU48" s="508"/>
      <c r="CV48" s="508"/>
      <c r="CW48" s="508"/>
      <c r="CX48" s="508"/>
      <c r="CY48" s="508"/>
      <c r="CZ48" s="508"/>
      <c r="DA48" s="508"/>
      <c r="DB48" s="508"/>
      <c r="DC48" s="508"/>
      <c r="DD48" s="508"/>
      <c r="DE48" s="508"/>
      <c r="DF48" s="508"/>
      <c r="DG48" s="508"/>
      <c r="DH48" s="508"/>
      <c r="DI48" s="508"/>
      <c r="DJ48" s="510"/>
      <c r="DK48" s="500">
        <f t="shared" si="1"/>
        <v>0</v>
      </c>
      <c r="DL48" s="501">
        <f t="shared" si="2"/>
        <v>0</v>
      </c>
      <c r="DV48" s="504"/>
    </row>
    <row r="49" spans="1:126" x14ac:dyDescent="0.5">
      <c r="A49" s="399" t="str">
        <f t="shared" si="0"/>
        <v>14</v>
      </c>
      <c r="B49" s="493">
        <v>140054</v>
      </c>
      <c r="C49" s="494" t="s">
        <v>837</v>
      </c>
      <c r="D49" s="495"/>
      <c r="E49" s="896"/>
      <c r="F49" s="903"/>
      <c r="G49" s="496"/>
      <c r="H49" s="496"/>
      <c r="I49" s="496"/>
      <c r="J49" s="496"/>
      <c r="K49" s="508"/>
      <c r="L49" s="508"/>
      <c r="M49" s="521">
        <f t="shared" si="4"/>
        <v>0</v>
      </c>
      <c r="N49" s="508"/>
      <c r="O49" s="508"/>
      <c r="P49" s="508"/>
      <c r="Q49" s="508"/>
      <c r="R49" s="508"/>
      <c r="S49" s="508"/>
      <c r="T49" s="508"/>
      <c r="U49" s="508"/>
      <c r="V49" s="508"/>
      <c r="W49" s="508"/>
      <c r="X49" s="508"/>
      <c r="Y49" s="508"/>
      <c r="Z49" s="508"/>
      <c r="AA49" s="508"/>
      <c r="AB49" s="508"/>
      <c r="AC49" s="508"/>
      <c r="AD49" s="508"/>
      <c r="AE49" s="508"/>
      <c r="AF49" s="508"/>
      <c r="AG49" s="508"/>
      <c r="AH49" s="508"/>
      <c r="AI49" s="508"/>
      <c r="AJ49" s="508"/>
      <c r="AK49" s="508"/>
      <c r="AL49" s="521"/>
      <c r="AM49" s="508"/>
      <c r="AN49" s="508"/>
      <c r="AO49" s="508"/>
      <c r="AP49" s="508"/>
      <c r="AQ49" s="508"/>
      <c r="AR49" s="508"/>
      <c r="AS49" s="508"/>
      <c r="AT49" s="508"/>
      <c r="AU49" s="508"/>
      <c r="AV49" s="508"/>
      <c r="AW49" s="508"/>
      <c r="AX49" s="508"/>
      <c r="AY49" s="508"/>
      <c r="AZ49" s="508"/>
      <c r="BA49" s="508"/>
      <c r="BB49" s="508"/>
      <c r="BC49" s="508"/>
      <c r="BD49" s="508"/>
      <c r="BE49" s="508"/>
      <c r="BF49" s="508"/>
      <c r="BG49" s="508"/>
      <c r="BH49" s="508"/>
      <c r="BI49" s="508"/>
      <c r="BJ49" s="508"/>
      <c r="BK49" s="508"/>
      <c r="BL49" s="508"/>
      <c r="BM49" s="508"/>
      <c r="BN49" s="508"/>
      <c r="BO49" s="508"/>
      <c r="BP49" s="508"/>
      <c r="BQ49" s="508"/>
      <c r="BR49" s="508"/>
      <c r="BS49" s="508"/>
      <c r="BT49" s="508"/>
      <c r="BU49" s="508"/>
      <c r="BV49" s="508"/>
      <c r="BW49" s="508"/>
      <c r="BX49" s="508"/>
      <c r="BY49" s="508"/>
      <c r="BZ49" s="508"/>
      <c r="CA49" s="508"/>
      <c r="CB49" s="508"/>
      <c r="CC49" s="508"/>
      <c r="CD49" s="508"/>
      <c r="CE49" s="508"/>
      <c r="CF49" s="508"/>
      <c r="CG49" s="508"/>
      <c r="CH49" s="508"/>
      <c r="CI49" s="508"/>
      <c r="CJ49" s="508"/>
      <c r="CK49" s="508"/>
      <c r="CL49" s="508"/>
      <c r="CM49" s="508"/>
      <c r="CN49" s="508"/>
      <c r="CO49" s="508"/>
      <c r="CP49" s="508"/>
      <c r="CQ49" s="508"/>
      <c r="CR49" s="508"/>
      <c r="CS49" s="508"/>
      <c r="CT49" s="508"/>
      <c r="CU49" s="508"/>
      <c r="CV49" s="508"/>
      <c r="CW49" s="508"/>
      <c r="CX49" s="508"/>
      <c r="CY49" s="508"/>
      <c r="CZ49" s="508"/>
      <c r="DA49" s="508"/>
      <c r="DB49" s="508"/>
      <c r="DC49" s="508"/>
      <c r="DD49" s="508"/>
      <c r="DE49" s="508"/>
      <c r="DF49" s="508"/>
      <c r="DG49" s="508"/>
      <c r="DH49" s="508"/>
      <c r="DI49" s="508"/>
      <c r="DJ49" s="510"/>
      <c r="DK49" s="500">
        <f t="shared" si="1"/>
        <v>0</v>
      </c>
      <c r="DL49" s="501">
        <f t="shared" si="2"/>
        <v>0</v>
      </c>
      <c r="DV49" s="504"/>
    </row>
    <row r="50" spans="1:126" x14ac:dyDescent="0.5">
      <c r="A50" s="399" t="str">
        <f t="shared" si="0"/>
        <v>14</v>
      </c>
      <c r="B50" s="493">
        <v>140055</v>
      </c>
      <c r="C50" s="494" t="s">
        <v>838</v>
      </c>
      <c r="D50" s="495"/>
      <c r="E50" s="896"/>
      <c r="F50" s="903"/>
      <c r="G50" s="496"/>
      <c r="H50" s="496"/>
      <c r="I50" s="496"/>
      <c r="J50" s="496"/>
      <c r="K50" s="508"/>
      <c r="L50" s="508"/>
      <c r="M50" s="521">
        <f t="shared" si="4"/>
        <v>0</v>
      </c>
      <c r="N50" s="508"/>
      <c r="O50" s="508"/>
      <c r="P50" s="508"/>
      <c r="Q50" s="508"/>
      <c r="R50" s="508"/>
      <c r="S50" s="508"/>
      <c r="T50" s="508"/>
      <c r="U50" s="508"/>
      <c r="V50" s="508"/>
      <c r="W50" s="508"/>
      <c r="X50" s="508"/>
      <c r="Y50" s="508"/>
      <c r="Z50" s="508"/>
      <c r="AA50" s="508"/>
      <c r="AB50" s="508"/>
      <c r="AC50" s="508"/>
      <c r="AD50" s="508"/>
      <c r="AE50" s="508"/>
      <c r="AF50" s="508"/>
      <c r="AG50" s="508"/>
      <c r="AH50" s="508"/>
      <c r="AI50" s="508"/>
      <c r="AJ50" s="508"/>
      <c r="AK50" s="508"/>
      <c r="AL50" s="521"/>
      <c r="AM50" s="508"/>
      <c r="AN50" s="508"/>
      <c r="AO50" s="508"/>
      <c r="AP50" s="508"/>
      <c r="AQ50" s="508"/>
      <c r="AR50" s="508"/>
      <c r="AS50" s="508"/>
      <c r="AT50" s="508"/>
      <c r="AU50" s="508"/>
      <c r="AV50" s="508"/>
      <c r="AW50" s="508"/>
      <c r="AX50" s="508"/>
      <c r="AY50" s="508"/>
      <c r="AZ50" s="508"/>
      <c r="BA50" s="508"/>
      <c r="BB50" s="508"/>
      <c r="BC50" s="508"/>
      <c r="BD50" s="508"/>
      <c r="BE50" s="508"/>
      <c r="BF50" s="508"/>
      <c r="BG50" s="508"/>
      <c r="BH50" s="508"/>
      <c r="BI50" s="508"/>
      <c r="BJ50" s="508"/>
      <c r="BK50" s="508"/>
      <c r="BL50" s="508"/>
      <c r="BM50" s="508"/>
      <c r="BN50" s="508"/>
      <c r="BO50" s="508"/>
      <c r="BP50" s="508"/>
      <c r="BQ50" s="508"/>
      <c r="BR50" s="508"/>
      <c r="BS50" s="508"/>
      <c r="BT50" s="508"/>
      <c r="BU50" s="508"/>
      <c r="BV50" s="508"/>
      <c r="BW50" s="508"/>
      <c r="BX50" s="508"/>
      <c r="BY50" s="508"/>
      <c r="BZ50" s="508"/>
      <c r="CA50" s="508"/>
      <c r="CB50" s="508"/>
      <c r="CC50" s="508"/>
      <c r="CD50" s="508"/>
      <c r="CE50" s="508"/>
      <c r="CF50" s="508"/>
      <c r="CG50" s="508"/>
      <c r="CH50" s="508"/>
      <c r="CI50" s="508"/>
      <c r="CJ50" s="508"/>
      <c r="CK50" s="508"/>
      <c r="CL50" s="508"/>
      <c r="CM50" s="508"/>
      <c r="CN50" s="508"/>
      <c r="CO50" s="508"/>
      <c r="CP50" s="508"/>
      <c r="CQ50" s="508"/>
      <c r="CR50" s="508"/>
      <c r="CS50" s="508"/>
      <c r="CT50" s="508"/>
      <c r="CU50" s="508"/>
      <c r="CV50" s="508"/>
      <c r="CW50" s="508"/>
      <c r="CX50" s="508"/>
      <c r="CY50" s="508"/>
      <c r="CZ50" s="508"/>
      <c r="DA50" s="508"/>
      <c r="DB50" s="508"/>
      <c r="DC50" s="508"/>
      <c r="DD50" s="508"/>
      <c r="DE50" s="508"/>
      <c r="DF50" s="508"/>
      <c r="DG50" s="508"/>
      <c r="DH50" s="508"/>
      <c r="DI50" s="508"/>
      <c r="DJ50" s="510"/>
      <c r="DK50" s="500">
        <f t="shared" si="1"/>
        <v>0</v>
      </c>
      <c r="DL50" s="501">
        <f t="shared" si="2"/>
        <v>0</v>
      </c>
      <c r="DV50" s="504"/>
    </row>
    <row r="51" spans="1:126" x14ac:dyDescent="0.5">
      <c r="A51" s="399" t="str">
        <f t="shared" si="0"/>
        <v>14</v>
      </c>
      <c r="B51" s="493">
        <v>140056</v>
      </c>
      <c r="C51" s="494" t="s">
        <v>839</v>
      </c>
      <c r="D51" s="495"/>
      <c r="E51" s="896"/>
      <c r="F51" s="903"/>
      <c r="G51" s="496"/>
      <c r="H51" s="496"/>
      <c r="I51" s="496"/>
      <c r="J51" s="496"/>
      <c r="K51" s="508"/>
      <c r="L51" s="508"/>
      <c r="M51" s="521">
        <f t="shared" si="4"/>
        <v>0</v>
      </c>
      <c r="N51" s="508"/>
      <c r="O51" s="508"/>
      <c r="P51" s="508"/>
      <c r="Q51" s="508"/>
      <c r="R51" s="508"/>
      <c r="S51" s="508"/>
      <c r="T51" s="508"/>
      <c r="U51" s="508"/>
      <c r="V51" s="508"/>
      <c r="W51" s="508"/>
      <c r="X51" s="508"/>
      <c r="Y51" s="508"/>
      <c r="Z51" s="508"/>
      <c r="AA51" s="508"/>
      <c r="AB51" s="508"/>
      <c r="AC51" s="508"/>
      <c r="AD51" s="508"/>
      <c r="AE51" s="508"/>
      <c r="AF51" s="508"/>
      <c r="AG51" s="508"/>
      <c r="AH51" s="508"/>
      <c r="AI51" s="508"/>
      <c r="AJ51" s="508"/>
      <c r="AK51" s="508"/>
      <c r="AL51" s="521"/>
      <c r="AM51" s="508"/>
      <c r="AN51" s="508"/>
      <c r="AO51" s="508"/>
      <c r="AP51" s="508"/>
      <c r="AQ51" s="508"/>
      <c r="AR51" s="508"/>
      <c r="AS51" s="508"/>
      <c r="AT51" s="508"/>
      <c r="AU51" s="508"/>
      <c r="AV51" s="508"/>
      <c r="AW51" s="508"/>
      <c r="AX51" s="508"/>
      <c r="AY51" s="508"/>
      <c r="AZ51" s="508"/>
      <c r="BA51" s="508"/>
      <c r="BB51" s="508"/>
      <c r="BC51" s="508"/>
      <c r="BD51" s="508"/>
      <c r="BE51" s="508"/>
      <c r="BF51" s="508"/>
      <c r="BG51" s="508"/>
      <c r="BH51" s="508"/>
      <c r="BI51" s="508"/>
      <c r="BJ51" s="508"/>
      <c r="BK51" s="508"/>
      <c r="BL51" s="508"/>
      <c r="BM51" s="508"/>
      <c r="BN51" s="508"/>
      <c r="BO51" s="508"/>
      <c r="BP51" s="508"/>
      <c r="BQ51" s="508"/>
      <c r="BR51" s="508"/>
      <c r="BS51" s="508"/>
      <c r="BT51" s="508"/>
      <c r="BU51" s="508"/>
      <c r="BV51" s="508"/>
      <c r="BW51" s="508"/>
      <c r="BX51" s="508"/>
      <c r="BY51" s="508"/>
      <c r="BZ51" s="508"/>
      <c r="CA51" s="508"/>
      <c r="CB51" s="508"/>
      <c r="CC51" s="508"/>
      <c r="CD51" s="508"/>
      <c r="CE51" s="508"/>
      <c r="CF51" s="508"/>
      <c r="CG51" s="508"/>
      <c r="CH51" s="508"/>
      <c r="CI51" s="508"/>
      <c r="CJ51" s="508"/>
      <c r="CK51" s="508"/>
      <c r="CL51" s="508"/>
      <c r="CM51" s="508"/>
      <c r="CN51" s="508"/>
      <c r="CO51" s="508"/>
      <c r="CP51" s="508"/>
      <c r="CQ51" s="508"/>
      <c r="CR51" s="508"/>
      <c r="CS51" s="508"/>
      <c r="CT51" s="508"/>
      <c r="CU51" s="508"/>
      <c r="CV51" s="508"/>
      <c r="CW51" s="508"/>
      <c r="CX51" s="508"/>
      <c r="CY51" s="508"/>
      <c r="CZ51" s="508"/>
      <c r="DA51" s="508"/>
      <c r="DB51" s="508"/>
      <c r="DC51" s="508"/>
      <c r="DD51" s="508"/>
      <c r="DE51" s="508"/>
      <c r="DF51" s="508"/>
      <c r="DG51" s="508"/>
      <c r="DH51" s="508"/>
      <c r="DI51" s="508"/>
      <c r="DJ51" s="510"/>
      <c r="DK51" s="500">
        <f t="shared" si="1"/>
        <v>0</v>
      </c>
      <c r="DL51" s="501">
        <f t="shared" si="2"/>
        <v>0</v>
      </c>
      <c r="DV51" s="504"/>
    </row>
    <row r="52" spans="1:126" x14ac:dyDescent="0.5">
      <c r="A52" s="399" t="str">
        <f t="shared" si="0"/>
        <v>14</v>
      </c>
      <c r="B52" s="493">
        <v>140058</v>
      </c>
      <c r="C52" s="494" t="s">
        <v>840</v>
      </c>
      <c r="D52" s="495"/>
      <c r="E52" s="896"/>
      <c r="F52" s="903"/>
      <c r="G52" s="496"/>
      <c r="H52" s="496"/>
      <c r="I52" s="496"/>
      <c r="J52" s="496"/>
      <c r="K52" s="508"/>
      <c r="L52" s="508"/>
      <c r="M52" s="521">
        <f t="shared" si="4"/>
        <v>0</v>
      </c>
      <c r="N52" s="508"/>
      <c r="O52" s="508"/>
      <c r="P52" s="508"/>
      <c r="Q52" s="508"/>
      <c r="R52" s="508"/>
      <c r="S52" s="508"/>
      <c r="T52" s="508"/>
      <c r="U52" s="508"/>
      <c r="V52" s="508"/>
      <c r="W52" s="508"/>
      <c r="X52" s="508"/>
      <c r="Y52" s="508"/>
      <c r="Z52" s="508"/>
      <c r="AA52" s="508"/>
      <c r="AB52" s="508"/>
      <c r="AC52" s="508"/>
      <c r="AD52" s="508"/>
      <c r="AE52" s="508"/>
      <c r="AF52" s="508"/>
      <c r="AG52" s="508"/>
      <c r="AH52" s="508"/>
      <c r="AI52" s="508"/>
      <c r="AJ52" s="508"/>
      <c r="AK52" s="508"/>
      <c r="AL52" s="521"/>
      <c r="AM52" s="508"/>
      <c r="AN52" s="508"/>
      <c r="AO52" s="508"/>
      <c r="AP52" s="508"/>
      <c r="AQ52" s="508"/>
      <c r="AR52" s="508"/>
      <c r="AS52" s="508"/>
      <c r="AT52" s="508"/>
      <c r="AU52" s="508"/>
      <c r="AV52" s="508"/>
      <c r="AW52" s="508"/>
      <c r="AX52" s="508"/>
      <c r="AY52" s="508"/>
      <c r="AZ52" s="508"/>
      <c r="BA52" s="508"/>
      <c r="BB52" s="508"/>
      <c r="BC52" s="508"/>
      <c r="BD52" s="508"/>
      <c r="BE52" s="508"/>
      <c r="BF52" s="508"/>
      <c r="BG52" s="508"/>
      <c r="BH52" s="508"/>
      <c r="BI52" s="508"/>
      <c r="BJ52" s="508"/>
      <c r="BK52" s="508"/>
      <c r="BL52" s="508"/>
      <c r="BM52" s="508"/>
      <c r="BN52" s="508"/>
      <c r="BO52" s="508"/>
      <c r="BP52" s="508"/>
      <c r="BQ52" s="508"/>
      <c r="BR52" s="508"/>
      <c r="BS52" s="508"/>
      <c r="BT52" s="508"/>
      <c r="BU52" s="508"/>
      <c r="BV52" s="508"/>
      <c r="BW52" s="508"/>
      <c r="BX52" s="508"/>
      <c r="BY52" s="508"/>
      <c r="BZ52" s="508"/>
      <c r="CA52" s="508"/>
      <c r="CB52" s="508"/>
      <c r="CC52" s="508"/>
      <c r="CD52" s="508"/>
      <c r="CE52" s="508"/>
      <c r="CF52" s="508"/>
      <c r="CG52" s="508"/>
      <c r="CH52" s="508"/>
      <c r="CI52" s="508"/>
      <c r="CJ52" s="508"/>
      <c r="CK52" s="508"/>
      <c r="CL52" s="508"/>
      <c r="CM52" s="508"/>
      <c r="CN52" s="508"/>
      <c r="CO52" s="508"/>
      <c r="CP52" s="508"/>
      <c r="CQ52" s="508"/>
      <c r="CR52" s="508"/>
      <c r="CS52" s="508"/>
      <c r="CT52" s="508"/>
      <c r="CU52" s="508"/>
      <c r="CV52" s="508"/>
      <c r="CW52" s="508"/>
      <c r="CX52" s="508"/>
      <c r="CY52" s="508"/>
      <c r="CZ52" s="508"/>
      <c r="DA52" s="508"/>
      <c r="DB52" s="508"/>
      <c r="DC52" s="508"/>
      <c r="DD52" s="508"/>
      <c r="DE52" s="508"/>
      <c r="DF52" s="508"/>
      <c r="DG52" s="508"/>
      <c r="DH52" s="508"/>
      <c r="DI52" s="508"/>
      <c r="DJ52" s="510"/>
      <c r="DK52" s="500">
        <f t="shared" si="1"/>
        <v>0</v>
      </c>
      <c r="DL52" s="501">
        <f t="shared" si="2"/>
        <v>0</v>
      </c>
      <c r="DV52" s="504"/>
    </row>
    <row r="53" spans="1:126" x14ac:dyDescent="0.5">
      <c r="A53" s="399" t="str">
        <f t="shared" si="0"/>
        <v>14</v>
      </c>
      <c r="B53" s="493">
        <v>140059</v>
      </c>
      <c r="C53" s="494" t="s">
        <v>841</v>
      </c>
      <c r="D53" s="495"/>
      <c r="E53" s="896"/>
      <c r="F53" s="903"/>
      <c r="G53" s="496"/>
      <c r="H53" s="496"/>
      <c r="I53" s="496"/>
      <c r="J53" s="496"/>
      <c r="K53" s="508"/>
      <c r="L53" s="508"/>
      <c r="M53" s="521">
        <f t="shared" si="4"/>
        <v>0</v>
      </c>
      <c r="N53" s="508"/>
      <c r="O53" s="508"/>
      <c r="P53" s="508"/>
      <c r="Q53" s="508"/>
      <c r="R53" s="508"/>
      <c r="S53" s="508"/>
      <c r="T53" s="508"/>
      <c r="U53" s="508"/>
      <c r="V53" s="508"/>
      <c r="W53" s="508"/>
      <c r="X53" s="508"/>
      <c r="Y53" s="508"/>
      <c r="Z53" s="508"/>
      <c r="AA53" s="508"/>
      <c r="AB53" s="508"/>
      <c r="AC53" s="508"/>
      <c r="AD53" s="508"/>
      <c r="AE53" s="508"/>
      <c r="AF53" s="508"/>
      <c r="AG53" s="508"/>
      <c r="AH53" s="508"/>
      <c r="AI53" s="508"/>
      <c r="AJ53" s="508"/>
      <c r="AK53" s="508"/>
      <c r="AL53" s="521"/>
      <c r="AM53" s="508"/>
      <c r="AN53" s="508"/>
      <c r="AO53" s="508"/>
      <c r="AP53" s="508"/>
      <c r="AQ53" s="508"/>
      <c r="AR53" s="508"/>
      <c r="AS53" s="508"/>
      <c r="AT53" s="508"/>
      <c r="AU53" s="508"/>
      <c r="AV53" s="508"/>
      <c r="AW53" s="508"/>
      <c r="AX53" s="508"/>
      <c r="AY53" s="508"/>
      <c r="AZ53" s="508"/>
      <c r="BA53" s="508"/>
      <c r="BB53" s="508"/>
      <c r="BC53" s="508"/>
      <c r="BD53" s="508"/>
      <c r="BE53" s="508"/>
      <c r="BF53" s="508"/>
      <c r="BG53" s="508"/>
      <c r="BH53" s="508"/>
      <c r="BI53" s="508"/>
      <c r="BJ53" s="508"/>
      <c r="BK53" s="508"/>
      <c r="BL53" s="508"/>
      <c r="BM53" s="508"/>
      <c r="BN53" s="508"/>
      <c r="BO53" s="508"/>
      <c r="BP53" s="508"/>
      <c r="BQ53" s="508"/>
      <c r="BR53" s="508"/>
      <c r="BS53" s="508"/>
      <c r="BT53" s="508"/>
      <c r="BU53" s="508"/>
      <c r="BV53" s="508"/>
      <c r="BW53" s="508"/>
      <c r="BX53" s="508"/>
      <c r="BY53" s="508"/>
      <c r="BZ53" s="508"/>
      <c r="CA53" s="508"/>
      <c r="CB53" s="508"/>
      <c r="CC53" s="508"/>
      <c r="CD53" s="508"/>
      <c r="CE53" s="508"/>
      <c r="CF53" s="508"/>
      <c r="CG53" s="508"/>
      <c r="CH53" s="508"/>
      <c r="CI53" s="508"/>
      <c r="CJ53" s="508"/>
      <c r="CK53" s="508"/>
      <c r="CL53" s="508"/>
      <c r="CM53" s="508"/>
      <c r="CN53" s="508"/>
      <c r="CO53" s="508"/>
      <c r="CP53" s="508"/>
      <c r="CQ53" s="508"/>
      <c r="CR53" s="508"/>
      <c r="CS53" s="508"/>
      <c r="CT53" s="508"/>
      <c r="CU53" s="508"/>
      <c r="CV53" s="508"/>
      <c r="CW53" s="508"/>
      <c r="CX53" s="508"/>
      <c r="CY53" s="508"/>
      <c r="CZ53" s="508"/>
      <c r="DA53" s="508"/>
      <c r="DB53" s="508"/>
      <c r="DC53" s="508"/>
      <c r="DD53" s="508"/>
      <c r="DE53" s="508"/>
      <c r="DF53" s="508"/>
      <c r="DG53" s="508"/>
      <c r="DH53" s="508"/>
      <c r="DI53" s="508"/>
      <c r="DJ53" s="510"/>
      <c r="DK53" s="500">
        <f t="shared" si="1"/>
        <v>0</v>
      </c>
      <c r="DL53" s="501">
        <f t="shared" si="2"/>
        <v>0</v>
      </c>
      <c r="DV53" s="504"/>
    </row>
    <row r="54" spans="1:126" x14ac:dyDescent="0.5">
      <c r="A54" s="399" t="str">
        <f t="shared" si="0"/>
        <v>14</v>
      </c>
      <c r="B54" s="493">
        <v>140060</v>
      </c>
      <c r="C54" s="494" t="s">
        <v>842</v>
      </c>
      <c r="D54" s="495"/>
      <c r="E54" s="896"/>
      <c r="F54" s="903"/>
      <c r="G54" s="496"/>
      <c r="H54" s="496"/>
      <c r="I54" s="496"/>
      <c r="J54" s="496"/>
      <c r="K54" s="508"/>
      <c r="L54" s="508"/>
      <c r="M54" s="521">
        <f t="shared" si="4"/>
        <v>0</v>
      </c>
      <c r="N54" s="508"/>
      <c r="O54" s="508"/>
      <c r="P54" s="508"/>
      <c r="Q54" s="508"/>
      <c r="R54" s="508"/>
      <c r="S54" s="508"/>
      <c r="T54" s="508"/>
      <c r="U54" s="508"/>
      <c r="V54" s="508"/>
      <c r="W54" s="508"/>
      <c r="X54" s="508"/>
      <c r="Y54" s="508"/>
      <c r="Z54" s="508"/>
      <c r="AA54" s="508"/>
      <c r="AB54" s="508"/>
      <c r="AC54" s="508"/>
      <c r="AD54" s="508"/>
      <c r="AE54" s="508"/>
      <c r="AF54" s="508"/>
      <c r="AG54" s="508"/>
      <c r="AH54" s="508"/>
      <c r="AI54" s="508"/>
      <c r="AJ54" s="508"/>
      <c r="AK54" s="508"/>
      <c r="AL54" s="521"/>
      <c r="AM54" s="508"/>
      <c r="AN54" s="508"/>
      <c r="AO54" s="508"/>
      <c r="AP54" s="508"/>
      <c r="AQ54" s="508"/>
      <c r="AR54" s="508"/>
      <c r="AS54" s="508"/>
      <c r="AT54" s="508"/>
      <c r="AU54" s="508"/>
      <c r="AV54" s="508"/>
      <c r="AW54" s="508"/>
      <c r="AX54" s="508"/>
      <c r="AY54" s="508"/>
      <c r="AZ54" s="508"/>
      <c r="BA54" s="508"/>
      <c r="BB54" s="508"/>
      <c r="BC54" s="508"/>
      <c r="BD54" s="508"/>
      <c r="BE54" s="508"/>
      <c r="BF54" s="508"/>
      <c r="BG54" s="508"/>
      <c r="BH54" s="508"/>
      <c r="BI54" s="508"/>
      <c r="BJ54" s="508"/>
      <c r="BK54" s="508"/>
      <c r="BL54" s="508"/>
      <c r="BM54" s="508"/>
      <c r="BN54" s="508"/>
      <c r="BO54" s="508"/>
      <c r="BP54" s="508"/>
      <c r="BQ54" s="508"/>
      <c r="BR54" s="508"/>
      <c r="BS54" s="508"/>
      <c r="BT54" s="508"/>
      <c r="BU54" s="508"/>
      <c r="BV54" s="508"/>
      <c r="BW54" s="508"/>
      <c r="BX54" s="508"/>
      <c r="BY54" s="508"/>
      <c r="BZ54" s="508"/>
      <c r="CA54" s="508"/>
      <c r="CB54" s="508"/>
      <c r="CC54" s="508"/>
      <c r="CD54" s="508"/>
      <c r="CE54" s="508"/>
      <c r="CF54" s="508"/>
      <c r="CG54" s="508"/>
      <c r="CH54" s="508"/>
      <c r="CI54" s="508"/>
      <c r="CJ54" s="508"/>
      <c r="CK54" s="508"/>
      <c r="CL54" s="508"/>
      <c r="CM54" s="508"/>
      <c r="CN54" s="508"/>
      <c r="CO54" s="508"/>
      <c r="CP54" s="508"/>
      <c r="CQ54" s="508"/>
      <c r="CR54" s="508"/>
      <c r="CS54" s="508"/>
      <c r="CT54" s="508"/>
      <c r="CU54" s="508"/>
      <c r="CV54" s="508"/>
      <c r="CW54" s="508"/>
      <c r="CX54" s="508"/>
      <c r="CY54" s="508"/>
      <c r="CZ54" s="508"/>
      <c r="DA54" s="508"/>
      <c r="DB54" s="508"/>
      <c r="DC54" s="508"/>
      <c r="DD54" s="508"/>
      <c r="DE54" s="508"/>
      <c r="DF54" s="508"/>
      <c r="DG54" s="508"/>
      <c r="DH54" s="508"/>
      <c r="DI54" s="508"/>
      <c r="DJ54" s="510"/>
      <c r="DK54" s="500">
        <f t="shared" si="1"/>
        <v>0</v>
      </c>
      <c r="DL54" s="501">
        <f t="shared" si="2"/>
        <v>0</v>
      </c>
      <c r="DV54" s="504"/>
    </row>
    <row r="55" spans="1:126" x14ac:dyDescent="0.5">
      <c r="A55" s="399" t="str">
        <f t="shared" si="0"/>
        <v>14</v>
      </c>
      <c r="B55" s="493">
        <v>140061</v>
      </c>
      <c r="C55" s="494" t="s">
        <v>843</v>
      </c>
      <c r="D55" s="495"/>
      <c r="E55" s="896"/>
      <c r="F55" s="903"/>
      <c r="G55" s="496"/>
      <c r="H55" s="496"/>
      <c r="I55" s="496"/>
      <c r="J55" s="496"/>
      <c r="K55" s="508"/>
      <c r="L55" s="508"/>
      <c r="M55" s="521">
        <f t="shared" si="4"/>
        <v>0</v>
      </c>
      <c r="N55" s="508"/>
      <c r="O55" s="508"/>
      <c r="P55" s="508"/>
      <c r="Q55" s="508"/>
      <c r="R55" s="508"/>
      <c r="S55" s="508"/>
      <c r="T55" s="508"/>
      <c r="U55" s="508"/>
      <c r="V55" s="508"/>
      <c r="W55" s="508"/>
      <c r="X55" s="508"/>
      <c r="Y55" s="508"/>
      <c r="Z55" s="508"/>
      <c r="AA55" s="508"/>
      <c r="AB55" s="508"/>
      <c r="AC55" s="508"/>
      <c r="AD55" s="508"/>
      <c r="AE55" s="508"/>
      <c r="AF55" s="508"/>
      <c r="AG55" s="508"/>
      <c r="AH55" s="508"/>
      <c r="AI55" s="508"/>
      <c r="AJ55" s="508"/>
      <c r="AK55" s="508"/>
      <c r="AL55" s="521"/>
      <c r="AM55" s="508"/>
      <c r="AN55" s="508"/>
      <c r="AO55" s="508"/>
      <c r="AP55" s="508"/>
      <c r="AQ55" s="508"/>
      <c r="AR55" s="508"/>
      <c r="AS55" s="508"/>
      <c r="AT55" s="508"/>
      <c r="AU55" s="508"/>
      <c r="AV55" s="508"/>
      <c r="AW55" s="508"/>
      <c r="AX55" s="508"/>
      <c r="AY55" s="508"/>
      <c r="AZ55" s="508"/>
      <c r="BA55" s="508"/>
      <c r="BB55" s="508"/>
      <c r="BC55" s="508"/>
      <c r="BD55" s="508"/>
      <c r="BE55" s="508"/>
      <c r="BF55" s="508"/>
      <c r="BG55" s="508"/>
      <c r="BH55" s="508"/>
      <c r="BI55" s="508"/>
      <c r="BJ55" s="508"/>
      <c r="BK55" s="508"/>
      <c r="BL55" s="508"/>
      <c r="BM55" s="508"/>
      <c r="BN55" s="508"/>
      <c r="BO55" s="508"/>
      <c r="BP55" s="508"/>
      <c r="BQ55" s="508"/>
      <c r="BR55" s="508"/>
      <c r="BS55" s="508"/>
      <c r="BT55" s="508"/>
      <c r="BU55" s="508"/>
      <c r="BV55" s="508"/>
      <c r="BW55" s="508"/>
      <c r="BX55" s="508"/>
      <c r="BY55" s="508"/>
      <c r="BZ55" s="508"/>
      <c r="CA55" s="508"/>
      <c r="CB55" s="508"/>
      <c r="CC55" s="508"/>
      <c r="CD55" s="508"/>
      <c r="CE55" s="508"/>
      <c r="CF55" s="508"/>
      <c r="CG55" s="508"/>
      <c r="CH55" s="508"/>
      <c r="CI55" s="508"/>
      <c r="CJ55" s="508"/>
      <c r="CK55" s="508"/>
      <c r="CL55" s="508"/>
      <c r="CM55" s="508"/>
      <c r="CN55" s="508"/>
      <c r="CO55" s="508"/>
      <c r="CP55" s="508"/>
      <c r="CQ55" s="508"/>
      <c r="CR55" s="508"/>
      <c r="CS55" s="508"/>
      <c r="CT55" s="508"/>
      <c r="CU55" s="508"/>
      <c r="CV55" s="508"/>
      <c r="CW55" s="508"/>
      <c r="CX55" s="508"/>
      <c r="CY55" s="508"/>
      <c r="CZ55" s="508"/>
      <c r="DA55" s="508"/>
      <c r="DB55" s="508"/>
      <c r="DC55" s="508"/>
      <c r="DD55" s="508"/>
      <c r="DE55" s="508"/>
      <c r="DF55" s="508"/>
      <c r="DG55" s="508"/>
      <c r="DH55" s="508"/>
      <c r="DI55" s="508"/>
      <c r="DJ55" s="510"/>
      <c r="DK55" s="500">
        <f t="shared" si="1"/>
        <v>0</v>
      </c>
      <c r="DL55" s="501">
        <f t="shared" si="2"/>
        <v>0</v>
      </c>
      <c r="DV55" s="504"/>
    </row>
    <row r="56" spans="1:126" x14ac:dyDescent="0.5">
      <c r="A56" s="399" t="str">
        <f t="shared" si="0"/>
        <v>14</v>
      </c>
      <c r="B56" s="493">
        <v>140062</v>
      </c>
      <c r="C56" s="494" t="s">
        <v>844</v>
      </c>
      <c r="D56" s="495"/>
      <c r="E56" s="896"/>
      <c r="F56" s="903"/>
      <c r="G56" s="496"/>
      <c r="H56" s="496"/>
      <c r="I56" s="496"/>
      <c r="J56" s="496"/>
      <c r="K56" s="508"/>
      <c r="L56" s="508"/>
      <c r="M56" s="521">
        <f t="shared" si="4"/>
        <v>0</v>
      </c>
      <c r="N56" s="508"/>
      <c r="O56" s="508"/>
      <c r="P56" s="508"/>
      <c r="Q56" s="508"/>
      <c r="R56" s="508"/>
      <c r="S56" s="508"/>
      <c r="T56" s="508"/>
      <c r="U56" s="508"/>
      <c r="V56" s="508"/>
      <c r="W56" s="508"/>
      <c r="X56" s="508"/>
      <c r="Y56" s="508"/>
      <c r="Z56" s="508"/>
      <c r="AA56" s="508"/>
      <c r="AB56" s="508"/>
      <c r="AC56" s="508"/>
      <c r="AD56" s="508"/>
      <c r="AE56" s="508"/>
      <c r="AF56" s="508"/>
      <c r="AG56" s="508"/>
      <c r="AH56" s="508"/>
      <c r="AI56" s="508"/>
      <c r="AJ56" s="508"/>
      <c r="AK56" s="508"/>
      <c r="AL56" s="521"/>
      <c r="AM56" s="508"/>
      <c r="AN56" s="508"/>
      <c r="AO56" s="508"/>
      <c r="AP56" s="508"/>
      <c r="AQ56" s="508"/>
      <c r="AR56" s="508"/>
      <c r="AS56" s="508"/>
      <c r="AT56" s="508"/>
      <c r="AU56" s="508"/>
      <c r="AV56" s="508"/>
      <c r="AW56" s="508"/>
      <c r="AX56" s="508"/>
      <c r="AY56" s="508"/>
      <c r="AZ56" s="508"/>
      <c r="BA56" s="508"/>
      <c r="BB56" s="508"/>
      <c r="BC56" s="508"/>
      <c r="BD56" s="508"/>
      <c r="BE56" s="508"/>
      <c r="BF56" s="508"/>
      <c r="BG56" s="508"/>
      <c r="BH56" s="508"/>
      <c r="BI56" s="508"/>
      <c r="BJ56" s="508"/>
      <c r="BK56" s="508"/>
      <c r="BL56" s="508"/>
      <c r="BM56" s="508"/>
      <c r="BN56" s="508"/>
      <c r="BO56" s="508"/>
      <c r="BP56" s="508"/>
      <c r="BQ56" s="508"/>
      <c r="BR56" s="508"/>
      <c r="BS56" s="508"/>
      <c r="BT56" s="508"/>
      <c r="BU56" s="508"/>
      <c r="BV56" s="508"/>
      <c r="BW56" s="508"/>
      <c r="BX56" s="508"/>
      <c r="BY56" s="508"/>
      <c r="BZ56" s="508"/>
      <c r="CA56" s="508"/>
      <c r="CB56" s="508"/>
      <c r="CC56" s="508"/>
      <c r="CD56" s="508"/>
      <c r="CE56" s="508"/>
      <c r="CF56" s="508"/>
      <c r="CG56" s="508"/>
      <c r="CH56" s="508"/>
      <c r="CI56" s="508"/>
      <c r="CJ56" s="508"/>
      <c r="CK56" s="508"/>
      <c r="CL56" s="508"/>
      <c r="CM56" s="508"/>
      <c r="CN56" s="508"/>
      <c r="CO56" s="508"/>
      <c r="CP56" s="508"/>
      <c r="CQ56" s="508"/>
      <c r="CR56" s="508"/>
      <c r="CS56" s="508"/>
      <c r="CT56" s="508"/>
      <c r="CU56" s="508"/>
      <c r="CV56" s="508"/>
      <c r="CW56" s="508"/>
      <c r="CX56" s="508"/>
      <c r="CY56" s="508"/>
      <c r="CZ56" s="508"/>
      <c r="DA56" s="508"/>
      <c r="DB56" s="508"/>
      <c r="DC56" s="508"/>
      <c r="DD56" s="508"/>
      <c r="DE56" s="508"/>
      <c r="DF56" s="508"/>
      <c r="DG56" s="508"/>
      <c r="DH56" s="508"/>
      <c r="DI56" s="508"/>
      <c r="DJ56" s="510"/>
      <c r="DK56" s="500">
        <f t="shared" si="1"/>
        <v>0</v>
      </c>
      <c r="DL56" s="501">
        <f t="shared" si="2"/>
        <v>0</v>
      </c>
      <c r="DV56" s="504"/>
    </row>
    <row r="57" spans="1:126" x14ac:dyDescent="0.5">
      <c r="A57" s="399" t="str">
        <f t="shared" si="0"/>
        <v>14</v>
      </c>
      <c r="B57" s="493">
        <v>140063</v>
      </c>
      <c r="C57" s="494" t="s">
        <v>845</v>
      </c>
      <c r="D57" s="495"/>
      <c r="E57" s="896"/>
      <c r="F57" s="903"/>
      <c r="G57" s="496"/>
      <c r="H57" s="496"/>
      <c r="I57" s="496"/>
      <c r="J57" s="496"/>
      <c r="K57" s="508"/>
      <c r="L57" s="508"/>
      <c r="M57" s="521">
        <f t="shared" si="4"/>
        <v>0</v>
      </c>
      <c r="N57" s="508"/>
      <c r="O57" s="508"/>
      <c r="P57" s="508"/>
      <c r="Q57" s="508"/>
      <c r="R57" s="508"/>
      <c r="S57" s="508"/>
      <c r="T57" s="508"/>
      <c r="U57" s="508"/>
      <c r="V57" s="508"/>
      <c r="W57" s="508"/>
      <c r="X57" s="508"/>
      <c r="Y57" s="508"/>
      <c r="Z57" s="508"/>
      <c r="AA57" s="508"/>
      <c r="AB57" s="508"/>
      <c r="AC57" s="508"/>
      <c r="AD57" s="508"/>
      <c r="AE57" s="508"/>
      <c r="AF57" s="508"/>
      <c r="AG57" s="508"/>
      <c r="AH57" s="508"/>
      <c r="AI57" s="508"/>
      <c r="AJ57" s="508"/>
      <c r="AK57" s="508"/>
      <c r="AL57" s="521"/>
      <c r="AM57" s="508"/>
      <c r="AN57" s="508"/>
      <c r="AO57" s="508"/>
      <c r="AP57" s="508"/>
      <c r="AQ57" s="508"/>
      <c r="AR57" s="508"/>
      <c r="AS57" s="508"/>
      <c r="AT57" s="508"/>
      <c r="AU57" s="508"/>
      <c r="AV57" s="508"/>
      <c r="AW57" s="508"/>
      <c r="AX57" s="508"/>
      <c r="AY57" s="508"/>
      <c r="AZ57" s="508"/>
      <c r="BA57" s="508"/>
      <c r="BB57" s="508"/>
      <c r="BC57" s="508"/>
      <c r="BD57" s="508"/>
      <c r="BE57" s="508"/>
      <c r="BF57" s="508"/>
      <c r="BG57" s="508"/>
      <c r="BH57" s="508"/>
      <c r="BI57" s="508"/>
      <c r="BJ57" s="508"/>
      <c r="BK57" s="508"/>
      <c r="BL57" s="508"/>
      <c r="BM57" s="508"/>
      <c r="BN57" s="508"/>
      <c r="BO57" s="508"/>
      <c r="BP57" s="508"/>
      <c r="BQ57" s="508"/>
      <c r="BR57" s="508"/>
      <c r="BS57" s="508"/>
      <c r="BT57" s="508"/>
      <c r="BU57" s="508"/>
      <c r="BV57" s="508"/>
      <c r="BW57" s="508"/>
      <c r="BX57" s="508"/>
      <c r="BY57" s="508"/>
      <c r="BZ57" s="508"/>
      <c r="CA57" s="508"/>
      <c r="CB57" s="508"/>
      <c r="CC57" s="508"/>
      <c r="CD57" s="508"/>
      <c r="CE57" s="508"/>
      <c r="CF57" s="508"/>
      <c r="CG57" s="508"/>
      <c r="CH57" s="508"/>
      <c r="CI57" s="508"/>
      <c r="CJ57" s="508"/>
      <c r="CK57" s="508"/>
      <c r="CL57" s="508"/>
      <c r="CM57" s="508"/>
      <c r="CN57" s="508"/>
      <c r="CO57" s="508"/>
      <c r="CP57" s="508"/>
      <c r="CQ57" s="508"/>
      <c r="CR57" s="508"/>
      <c r="CS57" s="508"/>
      <c r="CT57" s="508"/>
      <c r="CU57" s="508"/>
      <c r="CV57" s="508"/>
      <c r="CW57" s="508"/>
      <c r="CX57" s="508"/>
      <c r="CY57" s="508"/>
      <c r="CZ57" s="508"/>
      <c r="DA57" s="508"/>
      <c r="DB57" s="508"/>
      <c r="DC57" s="508"/>
      <c r="DD57" s="508"/>
      <c r="DE57" s="508"/>
      <c r="DF57" s="508"/>
      <c r="DG57" s="508"/>
      <c r="DH57" s="508"/>
      <c r="DI57" s="508"/>
      <c r="DJ57" s="510"/>
      <c r="DK57" s="500">
        <f t="shared" si="1"/>
        <v>0</v>
      </c>
      <c r="DL57" s="501">
        <f t="shared" si="2"/>
        <v>0</v>
      </c>
      <c r="DV57" s="504"/>
    </row>
    <row r="58" spans="1:126" x14ac:dyDescent="0.5">
      <c r="A58" s="399" t="str">
        <f t="shared" si="0"/>
        <v>14</v>
      </c>
      <c r="B58" s="493">
        <v>140064</v>
      </c>
      <c r="C58" s="494" t="s">
        <v>846</v>
      </c>
      <c r="D58" s="495"/>
      <c r="E58" s="896"/>
      <c r="F58" s="903"/>
      <c r="G58" s="496"/>
      <c r="H58" s="496"/>
      <c r="I58" s="496"/>
      <c r="J58" s="496"/>
      <c r="K58" s="508"/>
      <c r="L58" s="508"/>
      <c r="M58" s="521">
        <f t="shared" si="4"/>
        <v>0</v>
      </c>
      <c r="N58" s="508"/>
      <c r="O58" s="508"/>
      <c r="P58" s="508"/>
      <c r="Q58" s="508"/>
      <c r="R58" s="508"/>
      <c r="S58" s="508"/>
      <c r="T58" s="508"/>
      <c r="U58" s="508"/>
      <c r="V58" s="508"/>
      <c r="W58" s="508"/>
      <c r="X58" s="508"/>
      <c r="Y58" s="508"/>
      <c r="Z58" s="508"/>
      <c r="AA58" s="508"/>
      <c r="AB58" s="508"/>
      <c r="AC58" s="508"/>
      <c r="AD58" s="508"/>
      <c r="AE58" s="508"/>
      <c r="AF58" s="508"/>
      <c r="AG58" s="508"/>
      <c r="AH58" s="508"/>
      <c r="AI58" s="508"/>
      <c r="AJ58" s="508"/>
      <c r="AK58" s="508"/>
      <c r="AL58" s="521"/>
      <c r="AM58" s="508"/>
      <c r="AN58" s="508"/>
      <c r="AO58" s="508"/>
      <c r="AP58" s="508"/>
      <c r="AQ58" s="508"/>
      <c r="AR58" s="508"/>
      <c r="AS58" s="508"/>
      <c r="AT58" s="508"/>
      <c r="AU58" s="508"/>
      <c r="AV58" s="508"/>
      <c r="AW58" s="508"/>
      <c r="AX58" s="508"/>
      <c r="AY58" s="508"/>
      <c r="AZ58" s="508"/>
      <c r="BA58" s="508"/>
      <c r="BB58" s="508"/>
      <c r="BC58" s="508"/>
      <c r="BD58" s="508"/>
      <c r="BE58" s="508"/>
      <c r="BF58" s="508"/>
      <c r="BG58" s="508"/>
      <c r="BH58" s="508"/>
      <c r="BI58" s="508"/>
      <c r="BJ58" s="508"/>
      <c r="BK58" s="508"/>
      <c r="BL58" s="508"/>
      <c r="BM58" s="508"/>
      <c r="BN58" s="508"/>
      <c r="BO58" s="508"/>
      <c r="BP58" s="508"/>
      <c r="BQ58" s="508"/>
      <c r="BR58" s="508"/>
      <c r="BS58" s="508"/>
      <c r="BT58" s="508"/>
      <c r="BU58" s="508"/>
      <c r="BV58" s="508"/>
      <c r="BW58" s="508"/>
      <c r="BX58" s="508"/>
      <c r="BY58" s="508"/>
      <c r="BZ58" s="508"/>
      <c r="CA58" s="508"/>
      <c r="CB58" s="508"/>
      <c r="CC58" s="508"/>
      <c r="CD58" s="508"/>
      <c r="CE58" s="508"/>
      <c r="CF58" s="508"/>
      <c r="CG58" s="508"/>
      <c r="CH58" s="508"/>
      <c r="CI58" s="508"/>
      <c r="CJ58" s="508"/>
      <c r="CK58" s="508"/>
      <c r="CL58" s="508"/>
      <c r="CM58" s="508"/>
      <c r="CN58" s="508"/>
      <c r="CO58" s="508"/>
      <c r="CP58" s="508"/>
      <c r="CQ58" s="508"/>
      <c r="CR58" s="508"/>
      <c r="CS58" s="508"/>
      <c r="CT58" s="508"/>
      <c r="CU58" s="508"/>
      <c r="CV58" s="508"/>
      <c r="CW58" s="508"/>
      <c r="CX58" s="508"/>
      <c r="CY58" s="508"/>
      <c r="CZ58" s="508"/>
      <c r="DA58" s="508"/>
      <c r="DB58" s="508"/>
      <c r="DC58" s="508"/>
      <c r="DD58" s="508"/>
      <c r="DE58" s="508"/>
      <c r="DF58" s="508"/>
      <c r="DG58" s="508"/>
      <c r="DH58" s="508"/>
      <c r="DI58" s="508"/>
      <c r="DJ58" s="510"/>
      <c r="DK58" s="500">
        <f t="shared" si="1"/>
        <v>0</v>
      </c>
      <c r="DL58" s="501">
        <f t="shared" si="2"/>
        <v>0</v>
      </c>
      <c r="DV58" s="504"/>
    </row>
    <row r="59" spans="1:126" x14ac:dyDescent="0.5">
      <c r="A59" s="399" t="str">
        <f t="shared" si="0"/>
        <v>14</v>
      </c>
      <c r="B59" s="493">
        <v>140065</v>
      </c>
      <c r="C59" s="494" t="s">
        <v>847</v>
      </c>
      <c r="D59" s="495"/>
      <c r="E59" s="896"/>
      <c r="F59" s="903"/>
      <c r="G59" s="496"/>
      <c r="H59" s="496"/>
      <c r="I59" s="496"/>
      <c r="J59" s="496"/>
      <c r="K59" s="508"/>
      <c r="L59" s="508"/>
      <c r="M59" s="521">
        <f t="shared" si="4"/>
        <v>0</v>
      </c>
      <c r="N59" s="508"/>
      <c r="O59" s="508"/>
      <c r="P59" s="508"/>
      <c r="Q59" s="508"/>
      <c r="R59" s="508"/>
      <c r="S59" s="508"/>
      <c r="T59" s="508"/>
      <c r="U59" s="508"/>
      <c r="V59" s="508"/>
      <c r="W59" s="508"/>
      <c r="X59" s="508"/>
      <c r="Y59" s="508"/>
      <c r="Z59" s="508"/>
      <c r="AA59" s="508"/>
      <c r="AB59" s="508"/>
      <c r="AC59" s="508"/>
      <c r="AD59" s="508"/>
      <c r="AE59" s="508"/>
      <c r="AF59" s="508"/>
      <c r="AG59" s="508"/>
      <c r="AH59" s="508"/>
      <c r="AI59" s="508"/>
      <c r="AJ59" s="508"/>
      <c r="AK59" s="508"/>
      <c r="AL59" s="521"/>
      <c r="AM59" s="508"/>
      <c r="AN59" s="508"/>
      <c r="AO59" s="508"/>
      <c r="AP59" s="508"/>
      <c r="AQ59" s="508"/>
      <c r="AR59" s="508"/>
      <c r="AS59" s="508"/>
      <c r="AT59" s="508"/>
      <c r="AU59" s="508"/>
      <c r="AV59" s="508"/>
      <c r="AW59" s="508"/>
      <c r="AX59" s="508"/>
      <c r="AY59" s="508"/>
      <c r="AZ59" s="508"/>
      <c r="BA59" s="508"/>
      <c r="BB59" s="508"/>
      <c r="BC59" s="508"/>
      <c r="BD59" s="508"/>
      <c r="BE59" s="508"/>
      <c r="BF59" s="508"/>
      <c r="BG59" s="508"/>
      <c r="BH59" s="508"/>
      <c r="BI59" s="508"/>
      <c r="BJ59" s="508"/>
      <c r="BK59" s="508"/>
      <c r="BL59" s="508"/>
      <c r="BM59" s="508"/>
      <c r="BN59" s="508"/>
      <c r="BO59" s="508"/>
      <c r="BP59" s="508"/>
      <c r="BQ59" s="508"/>
      <c r="BR59" s="508"/>
      <c r="BS59" s="508"/>
      <c r="BT59" s="508"/>
      <c r="BU59" s="508"/>
      <c r="BV59" s="508"/>
      <c r="BW59" s="508"/>
      <c r="BX59" s="508"/>
      <c r="BY59" s="508"/>
      <c r="BZ59" s="508"/>
      <c r="CA59" s="508"/>
      <c r="CB59" s="508"/>
      <c r="CC59" s="508"/>
      <c r="CD59" s="508"/>
      <c r="CE59" s="508"/>
      <c r="CF59" s="508"/>
      <c r="CG59" s="508"/>
      <c r="CH59" s="508"/>
      <c r="CI59" s="508"/>
      <c r="CJ59" s="508"/>
      <c r="CK59" s="508"/>
      <c r="CL59" s="508"/>
      <c r="CM59" s="508"/>
      <c r="CN59" s="508"/>
      <c r="CO59" s="508"/>
      <c r="CP59" s="508"/>
      <c r="CQ59" s="508"/>
      <c r="CR59" s="508"/>
      <c r="CS59" s="508"/>
      <c r="CT59" s="508"/>
      <c r="CU59" s="508"/>
      <c r="CV59" s="508"/>
      <c r="CW59" s="508"/>
      <c r="CX59" s="508"/>
      <c r="CY59" s="508"/>
      <c r="CZ59" s="508"/>
      <c r="DA59" s="508"/>
      <c r="DB59" s="508"/>
      <c r="DC59" s="508"/>
      <c r="DD59" s="508"/>
      <c r="DE59" s="508"/>
      <c r="DF59" s="508"/>
      <c r="DG59" s="508"/>
      <c r="DH59" s="508"/>
      <c r="DI59" s="508"/>
      <c r="DJ59" s="510"/>
      <c r="DK59" s="500">
        <f t="shared" si="1"/>
        <v>0</v>
      </c>
      <c r="DL59" s="501">
        <f t="shared" si="2"/>
        <v>0</v>
      </c>
      <c r="DV59" s="504"/>
    </row>
    <row r="60" spans="1:126" x14ac:dyDescent="0.5">
      <c r="A60" s="399" t="str">
        <f t="shared" si="0"/>
        <v>14</v>
      </c>
      <c r="B60" s="493">
        <v>140067</v>
      </c>
      <c r="C60" s="494" t="s">
        <v>848</v>
      </c>
      <c r="D60" s="495"/>
      <c r="E60" s="896"/>
      <c r="F60" s="903"/>
      <c r="G60" s="496"/>
      <c r="H60" s="496"/>
      <c r="I60" s="496"/>
      <c r="J60" s="496"/>
      <c r="K60" s="508"/>
      <c r="L60" s="508"/>
      <c r="M60" s="521">
        <f t="shared" si="4"/>
        <v>0</v>
      </c>
      <c r="N60" s="508"/>
      <c r="O60" s="508"/>
      <c r="P60" s="508"/>
      <c r="Q60" s="508"/>
      <c r="R60" s="508"/>
      <c r="S60" s="508"/>
      <c r="T60" s="508"/>
      <c r="U60" s="508"/>
      <c r="V60" s="508"/>
      <c r="W60" s="508"/>
      <c r="X60" s="508"/>
      <c r="Y60" s="508"/>
      <c r="Z60" s="508"/>
      <c r="AA60" s="508"/>
      <c r="AB60" s="508"/>
      <c r="AC60" s="508"/>
      <c r="AD60" s="508"/>
      <c r="AE60" s="508"/>
      <c r="AF60" s="508"/>
      <c r="AG60" s="508"/>
      <c r="AH60" s="508"/>
      <c r="AI60" s="508"/>
      <c r="AJ60" s="508"/>
      <c r="AK60" s="508"/>
      <c r="AL60" s="521"/>
      <c r="AM60" s="508"/>
      <c r="AN60" s="508"/>
      <c r="AO60" s="508"/>
      <c r="AP60" s="508"/>
      <c r="AQ60" s="508"/>
      <c r="AR60" s="508"/>
      <c r="AS60" s="508"/>
      <c r="AT60" s="508"/>
      <c r="AU60" s="508"/>
      <c r="AV60" s="508"/>
      <c r="AW60" s="508"/>
      <c r="AX60" s="508"/>
      <c r="AY60" s="508"/>
      <c r="AZ60" s="508"/>
      <c r="BA60" s="508"/>
      <c r="BB60" s="508"/>
      <c r="BC60" s="508"/>
      <c r="BD60" s="508"/>
      <c r="BE60" s="508"/>
      <c r="BF60" s="508"/>
      <c r="BG60" s="508"/>
      <c r="BH60" s="508"/>
      <c r="BI60" s="508"/>
      <c r="BJ60" s="508"/>
      <c r="BK60" s="508"/>
      <c r="BL60" s="508"/>
      <c r="BM60" s="508"/>
      <c r="BN60" s="508"/>
      <c r="BO60" s="508"/>
      <c r="BP60" s="508"/>
      <c r="BQ60" s="508"/>
      <c r="BR60" s="508"/>
      <c r="BS60" s="508"/>
      <c r="BT60" s="508"/>
      <c r="BU60" s="508"/>
      <c r="BV60" s="508"/>
      <c r="BW60" s="508"/>
      <c r="BX60" s="508"/>
      <c r="BY60" s="508"/>
      <c r="BZ60" s="508"/>
      <c r="CA60" s="508"/>
      <c r="CB60" s="508"/>
      <c r="CC60" s="508"/>
      <c r="CD60" s="508"/>
      <c r="CE60" s="508"/>
      <c r="CF60" s="508"/>
      <c r="CG60" s="508"/>
      <c r="CH60" s="508"/>
      <c r="CI60" s="508"/>
      <c r="CJ60" s="508"/>
      <c r="CK60" s="508"/>
      <c r="CL60" s="508"/>
      <c r="CM60" s="508"/>
      <c r="CN60" s="508"/>
      <c r="CO60" s="508"/>
      <c r="CP60" s="508"/>
      <c r="CQ60" s="508"/>
      <c r="CR60" s="508"/>
      <c r="CS60" s="508"/>
      <c r="CT60" s="508"/>
      <c r="CU60" s="508"/>
      <c r="CV60" s="508"/>
      <c r="CW60" s="508"/>
      <c r="CX60" s="508"/>
      <c r="CY60" s="508"/>
      <c r="CZ60" s="508"/>
      <c r="DA60" s="508"/>
      <c r="DB60" s="508"/>
      <c r="DC60" s="508"/>
      <c r="DD60" s="508"/>
      <c r="DE60" s="508"/>
      <c r="DF60" s="508"/>
      <c r="DG60" s="508"/>
      <c r="DH60" s="508"/>
      <c r="DI60" s="508"/>
      <c r="DJ60" s="510"/>
      <c r="DK60" s="500">
        <f t="shared" si="1"/>
        <v>0</v>
      </c>
      <c r="DL60" s="501">
        <f t="shared" si="2"/>
        <v>0</v>
      </c>
      <c r="DV60" s="504"/>
    </row>
    <row r="61" spans="1:126" x14ac:dyDescent="0.5">
      <c r="A61" s="399" t="str">
        <f t="shared" si="0"/>
        <v>14</v>
      </c>
      <c r="B61" s="493">
        <v>140068</v>
      </c>
      <c r="C61" s="494" t="s">
        <v>849</v>
      </c>
      <c r="D61" s="495"/>
      <c r="E61" s="896"/>
      <c r="F61" s="903"/>
      <c r="G61" s="496"/>
      <c r="H61" s="496"/>
      <c r="I61" s="496"/>
      <c r="J61" s="496"/>
      <c r="K61" s="508"/>
      <c r="L61" s="508"/>
      <c r="M61" s="521">
        <f t="shared" si="4"/>
        <v>0</v>
      </c>
      <c r="N61" s="508"/>
      <c r="O61" s="508"/>
      <c r="P61" s="508"/>
      <c r="Q61" s="508"/>
      <c r="R61" s="508"/>
      <c r="S61" s="508"/>
      <c r="T61" s="508"/>
      <c r="U61" s="508"/>
      <c r="V61" s="508"/>
      <c r="W61" s="508"/>
      <c r="X61" s="508"/>
      <c r="Y61" s="508"/>
      <c r="Z61" s="508"/>
      <c r="AA61" s="508"/>
      <c r="AB61" s="508"/>
      <c r="AC61" s="508"/>
      <c r="AD61" s="508"/>
      <c r="AE61" s="508"/>
      <c r="AF61" s="508"/>
      <c r="AG61" s="508"/>
      <c r="AH61" s="508"/>
      <c r="AI61" s="508"/>
      <c r="AJ61" s="508"/>
      <c r="AK61" s="508"/>
      <c r="AL61" s="521"/>
      <c r="AM61" s="508"/>
      <c r="AN61" s="508"/>
      <c r="AO61" s="508"/>
      <c r="AP61" s="508"/>
      <c r="AQ61" s="508"/>
      <c r="AR61" s="508"/>
      <c r="AS61" s="508"/>
      <c r="AT61" s="508"/>
      <c r="AU61" s="508"/>
      <c r="AV61" s="508"/>
      <c r="AW61" s="508"/>
      <c r="AX61" s="508"/>
      <c r="AY61" s="508"/>
      <c r="AZ61" s="508"/>
      <c r="BA61" s="508"/>
      <c r="BB61" s="508"/>
      <c r="BC61" s="508"/>
      <c r="BD61" s="508"/>
      <c r="BE61" s="508"/>
      <c r="BF61" s="508"/>
      <c r="BG61" s="508"/>
      <c r="BH61" s="508"/>
      <c r="BI61" s="508"/>
      <c r="BJ61" s="508"/>
      <c r="BK61" s="508"/>
      <c r="BL61" s="508"/>
      <c r="BM61" s="508"/>
      <c r="BN61" s="508"/>
      <c r="BO61" s="508"/>
      <c r="BP61" s="508"/>
      <c r="BQ61" s="508"/>
      <c r="BR61" s="508"/>
      <c r="BS61" s="508"/>
      <c r="BT61" s="508"/>
      <c r="BU61" s="508"/>
      <c r="BV61" s="508"/>
      <c r="BW61" s="508"/>
      <c r="BX61" s="508"/>
      <c r="BY61" s="508"/>
      <c r="BZ61" s="508"/>
      <c r="CA61" s="508"/>
      <c r="CB61" s="508"/>
      <c r="CC61" s="508"/>
      <c r="CD61" s="508"/>
      <c r="CE61" s="508"/>
      <c r="CF61" s="508"/>
      <c r="CG61" s="508"/>
      <c r="CH61" s="508"/>
      <c r="CI61" s="508"/>
      <c r="CJ61" s="508"/>
      <c r="CK61" s="508"/>
      <c r="CL61" s="508"/>
      <c r="CM61" s="508"/>
      <c r="CN61" s="508"/>
      <c r="CO61" s="508"/>
      <c r="CP61" s="508"/>
      <c r="CQ61" s="508"/>
      <c r="CR61" s="508"/>
      <c r="CS61" s="508"/>
      <c r="CT61" s="508"/>
      <c r="CU61" s="508"/>
      <c r="CV61" s="508"/>
      <c r="CW61" s="508"/>
      <c r="CX61" s="508"/>
      <c r="CY61" s="508"/>
      <c r="CZ61" s="508"/>
      <c r="DA61" s="508"/>
      <c r="DB61" s="508"/>
      <c r="DC61" s="508"/>
      <c r="DD61" s="508"/>
      <c r="DE61" s="508"/>
      <c r="DF61" s="508"/>
      <c r="DG61" s="508"/>
      <c r="DH61" s="508"/>
      <c r="DI61" s="508"/>
      <c r="DJ61" s="510"/>
      <c r="DK61" s="500">
        <f t="shared" si="1"/>
        <v>0</v>
      </c>
      <c r="DL61" s="501">
        <f t="shared" si="2"/>
        <v>0</v>
      </c>
      <c r="DV61" s="504"/>
    </row>
    <row r="62" spans="1:126" x14ac:dyDescent="0.5">
      <c r="A62" s="399" t="str">
        <f t="shared" si="0"/>
        <v>14</v>
      </c>
      <c r="B62" s="493">
        <v>140069</v>
      </c>
      <c r="C62" s="494" t="s">
        <v>850</v>
      </c>
      <c r="D62" s="495"/>
      <c r="E62" s="896"/>
      <c r="F62" s="903"/>
      <c r="G62" s="496"/>
      <c r="H62" s="496"/>
      <c r="I62" s="496"/>
      <c r="J62" s="496"/>
      <c r="K62" s="508"/>
      <c r="L62" s="508"/>
      <c r="M62" s="521">
        <f t="shared" si="4"/>
        <v>0</v>
      </c>
      <c r="N62" s="508"/>
      <c r="O62" s="508"/>
      <c r="P62" s="508"/>
      <c r="Q62" s="508"/>
      <c r="R62" s="508"/>
      <c r="S62" s="508"/>
      <c r="T62" s="508"/>
      <c r="U62" s="508"/>
      <c r="V62" s="508"/>
      <c r="W62" s="508"/>
      <c r="X62" s="508"/>
      <c r="Y62" s="508"/>
      <c r="Z62" s="508"/>
      <c r="AA62" s="508"/>
      <c r="AB62" s="508"/>
      <c r="AC62" s="508"/>
      <c r="AD62" s="508"/>
      <c r="AE62" s="508"/>
      <c r="AF62" s="508"/>
      <c r="AG62" s="508"/>
      <c r="AH62" s="508"/>
      <c r="AI62" s="508"/>
      <c r="AJ62" s="508"/>
      <c r="AK62" s="508"/>
      <c r="AL62" s="521"/>
      <c r="AM62" s="508"/>
      <c r="AN62" s="508"/>
      <c r="AO62" s="508"/>
      <c r="AP62" s="508"/>
      <c r="AQ62" s="508"/>
      <c r="AR62" s="508"/>
      <c r="AS62" s="508"/>
      <c r="AT62" s="508"/>
      <c r="AU62" s="508"/>
      <c r="AV62" s="508"/>
      <c r="AW62" s="508"/>
      <c r="AX62" s="508"/>
      <c r="AY62" s="508"/>
      <c r="AZ62" s="508"/>
      <c r="BA62" s="508"/>
      <c r="BB62" s="508"/>
      <c r="BC62" s="508"/>
      <c r="BD62" s="508"/>
      <c r="BE62" s="508"/>
      <c r="BF62" s="508"/>
      <c r="BG62" s="508"/>
      <c r="BH62" s="508"/>
      <c r="BI62" s="508"/>
      <c r="BJ62" s="508"/>
      <c r="BK62" s="508"/>
      <c r="BL62" s="508"/>
      <c r="BM62" s="508"/>
      <c r="BN62" s="508"/>
      <c r="BO62" s="508"/>
      <c r="BP62" s="508"/>
      <c r="BQ62" s="508"/>
      <c r="BR62" s="508"/>
      <c r="BS62" s="508"/>
      <c r="BT62" s="508"/>
      <c r="BU62" s="508"/>
      <c r="BV62" s="508"/>
      <c r="BW62" s="508"/>
      <c r="BX62" s="508"/>
      <c r="BY62" s="508"/>
      <c r="BZ62" s="508"/>
      <c r="CA62" s="508"/>
      <c r="CB62" s="508"/>
      <c r="CC62" s="508"/>
      <c r="CD62" s="508"/>
      <c r="CE62" s="508"/>
      <c r="CF62" s="508"/>
      <c r="CG62" s="508"/>
      <c r="CH62" s="508"/>
      <c r="CI62" s="508"/>
      <c r="CJ62" s="508"/>
      <c r="CK62" s="508"/>
      <c r="CL62" s="508"/>
      <c r="CM62" s="508"/>
      <c r="CN62" s="508"/>
      <c r="CO62" s="508"/>
      <c r="CP62" s="508"/>
      <c r="CQ62" s="508"/>
      <c r="CR62" s="508"/>
      <c r="CS62" s="508"/>
      <c r="CT62" s="508"/>
      <c r="CU62" s="508"/>
      <c r="CV62" s="508"/>
      <c r="CW62" s="508"/>
      <c r="CX62" s="508"/>
      <c r="CY62" s="508"/>
      <c r="CZ62" s="508"/>
      <c r="DA62" s="508"/>
      <c r="DB62" s="508"/>
      <c r="DC62" s="508"/>
      <c r="DD62" s="508"/>
      <c r="DE62" s="508"/>
      <c r="DF62" s="508"/>
      <c r="DG62" s="508"/>
      <c r="DH62" s="508"/>
      <c r="DI62" s="508"/>
      <c r="DJ62" s="510"/>
      <c r="DK62" s="500">
        <f t="shared" si="1"/>
        <v>0</v>
      </c>
      <c r="DL62" s="501">
        <f t="shared" si="2"/>
        <v>0</v>
      </c>
      <c r="DV62" s="504"/>
    </row>
    <row r="63" spans="1:126" x14ac:dyDescent="0.5">
      <c r="A63" s="399" t="str">
        <f t="shared" si="0"/>
        <v>14</v>
      </c>
      <c r="B63" s="493">
        <v>140070</v>
      </c>
      <c r="C63" s="494" t="s">
        <v>851</v>
      </c>
      <c r="D63" s="495"/>
      <c r="E63" s="896"/>
      <c r="F63" s="903"/>
      <c r="G63" s="496"/>
      <c r="H63" s="496"/>
      <c r="I63" s="496"/>
      <c r="J63" s="496"/>
      <c r="K63" s="508"/>
      <c r="L63" s="508"/>
      <c r="M63" s="521">
        <f t="shared" si="4"/>
        <v>0</v>
      </c>
      <c r="N63" s="508"/>
      <c r="O63" s="508"/>
      <c r="P63" s="508"/>
      <c r="Q63" s="508"/>
      <c r="R63" s="508"/>
      <c r="S63" s="508"/>
      <c r="T63" s="508"/>
      <c r="U63" s="508"/>
      <c r="V63" s="508"/>
      <c r="W63" s="508"/>
      <c r="X63" s="508"/>
      <c r="Y63" s="508"/>
      <c r="Z63" s="508"/>
      <c r="AA63" s="508"/>
      <c r="AB63" s="508"/>
      <c r="AC63" s="508"/>
      <c r="AD63" s="508"/>
      <c r="AE63" s="508"/>
      <c r="AF63" s="508"/>
      <c r="AG63" s="508"/>
      <c r="AH63" s="508"/>
      <c r="AI63" s="508"/>
      <c r="AJ63" s="508"/>
      <c r="AK63" s="508"/>
      <c r="AL63" s="521"/>
      <c r="AM63" s="508"/>
      <c r="AN63" s="508"/>
      <c r="AO63" s="508"/>
      <c r="AP63" s="508"/>
      <c r="AQ63" s="508"/>
      <c r="AR63" s="508"/>
      <c r="AS63" s="508"/>
      <c r="AT63" s="508"/>
      <c r="AU63" s="508"/>
      <c r="AV63" s="508"/>
      <c r="AW63" s="508"/>
      <c r="AX63" s="508"/>
      <c r="AY63" s="508"/>
      <c r="AZ63" s="508"/>
      <c r="BA63" s="508"/>
      <c r="BB63" s="508"/>
      <c r="BC63" s="508"/>
      <c r="BD63" s="508"/>
      <c r="BE63" s="508"/>
      <c r="BF63" s="508"/>
      <c r="BG63" s="508"/>
      <c r="BH63" s="508"/>
      <c r="BI63" s="508"/>
      <c r="BJ63" s="508"/>
      <c r="BK63" s="508"/>
      <c r="BL63" s="508"/>
      <c r="BM63" s="508"/>
      <c r="BN63" s="508"/>
      <c r="BO63" s="508"/>
      <c r="BP63" s="508"/>
      <c r="BQ63" s="508"/>
      <c r="BR63" s="508"/>
      <c r="BS63" s="508"/>
      <c r="BT63" s="508"/>
      <c r="BU63" s="508"/>
      <c r="BV63" s="508"/>
      <c r="BW63" s="508"/>
      <c r="BX63" s="508"/>
      <c r="BY63" s="508"/>
      <c r="BZ63" s="508"/>
      <c r="CA63" s="508"/>
      <c r="CB63" s="508"/>
      <c r="CC63" s="508"/>
      <c r="CD63" s="508"/>
      <c r="CE63" s="508"/>
      <c r="CF63" s="508"/>
      <c r="CG63" s="508"/>
      <c r="CH63" s="508"/>
      <c r="CI63" s="508"/>
      <c r="CJ63" s="508"/>
      <c r="CK63" s="508"/>
      <c r="CL63" s="508"/>
      <c r="CM63" s="508"/>
      <c r="CN63" s="508"/>
      <c r="CO63" s="508"/>
      <c r="CP63" s="508"/>
      <c r="CQ63" s="508"/>
      <c r="CR63" s="508"/>
      <c r="CS63" s="508"/>
      <c r="CT63" s="508"/>
      <c r="CU63" s="508"/>
      <c r="CV63" s="508"/>
      <c r="CW63" s="508"/>
      <c r="CX63" s="508"/>
      <c r="CY63" s="508"/>
      <c r="CZ63" s="508"/>
      <c r="DA63" s="508"/>
      <c r="DB63" s="508"/>
      <c r="DC63" s="508"/>
      <c r="DD63" s="508"/>
      <c r="DE63" s="508"/>
      <c r="DF63" s="508"/>
      <c r="DG63" s="508"/>
      <c r="DH63" s="508"/>
      <c r="DI63" s="508"/>
      <c r="DJ63" s="510"/>
      <c r="DK63" s="500">
        <f t="shared" si="1"/>
        <v>0</v>
      </c>
      <c r="DL63" s="501">
        <f t="shared" si="2"/>
        <v>0</v>
      </c>
      <c r="DV63" s="504"/>
    </row>
    <row r="64" spans="1:126" x14ac:dyDescent="0.5">
      <c r="A64" s="399" t="str">
        <f t="shared" si="0"/>
        <v>14</v>
      </c>
      <c r="B64" s="493">
        <v>140071</v>
      </c>
      <c r="C64" s="494" t="s">
        <v>852</v>
      </c>
      <c r="D64" s="495"/>
      <c r="E64" s="896"/>
      <c r="F64" s="903"/>
      <c r="G64" s="496"/>
      <c r="H64" s="496"/>
      <c r="I64" s="496"/>
      <c r="J64" s="496"/>
      <c r="K64" s="508"/>
      <c r="L64" s="508"/>
      <c r="M64" s="521">
        <f t="shared" si="4"/>
        <v>0</v>
      </c>
      <c r="N64" s="508"/>
      <c r="O64" s="508"/>
      <c r="P64" s="508"/>
      <c r="Q64" s="508"/>
      <c r="R64" s="508"/>
      <c r="S64" s="508"/>
      <c r="T64" s="508"/>
      <c r="U64" s="508"/>
      <c r="V64" s="508"/>
      <c r="W64" s="508"/>
      <c r="X64" s="508"/>
      <c r="Y64" s="508"/>
      <c r="Z64" s="508"/>
      <c r="AA64" s="508"/>
      <c r="AB64" s="508"/>
      <c r="AC64" s="508"/>
      <c r="AD64" s="508"/>
      <c r="AE64" s="508"/>
      <c r="AF64" s="508"/>
      <c r="AG64" s="508"/>
      <c r="AH64" s="508"/>
      <c r="AI64" s="508"/>
      <c r="AJ64" s="508"/>
      <c r="AK64" s="508"/>
      <c r="AL64" s="521"/>
      <c r="AM64" s="508"/>
      <c r="AN64" s="508"/>
      <c r="AO64" s="508"/>
      <c r="AP64" s="508"/>
      <c r="AQ64" s="508"/>
      <c r="AR64" s="508"/>
      <c r="AS64" s="508"/>
      <c r="AT64" s="508"/>
      <c r="AU64" s="508"/>
      <c r="AV64" s="508"/>
      <c r="AW64" s="508"/>
      <c r="AX64" s="508"/>
      <c r="AY64" s="508"/>
      <c r="AZ64" s="508"/>
      <c r="BA64" s="508"/>
      <c r="BB64" s="508"/>
      <c r="BC64" s="508"/>
      <c r="BD64" s="508"/>
      <c r="BE64" s="508"/>
      <c r="BF64" s="508"/>
      <c r="BG64" s="508"/>
      <c r="BH64" s="508"/>
      <c r="BI64" s="508"/>
      <c r="BJ64" s="508"/>
      <c r="BK64" s="508"/>
      <c r="BL64" s="508"/>
      <c r="BM64" s="508"/>
      <c r="BN64" s="508"/>
      <c r="BO64" s="508"/>
      <c r="BP64" s="508"/>
      <c r="BQ64" s="508"/>
      <c r="BR64" s="508"/>
      <c r="BS64" s="508"/>
      <c r="BT64" s="508"/>
      <c r="BU64" s="508"/>
      <c r="BV64" s="508"/>
      <c r="BW64" s="508"/>
      <c r="BX64" s="508"/>
      <c r="BY64" s="508"/>
      <c r="BZ64" s="508"/>
      <c r="CA64" s="508"/>
      <c r="CB64" s="508"/>
      <c r="CC64" s="508"/>
      <c r="CD64" s="508"/>
      <c r="CE64" s="508"/>
      <c r="CF64" s="508"/>
      <c r="CG64" s="508"/>
      <c r="CH64" s="508"/>
      <c r="CI64" s="508"/>
      <c r="CJ64" s="508"/>
      <c r="CK64" s="508"/>
      <c r="CL64" s="508"/>
      <c r="CM64" s="508"/>
      <c r="CN64" s="508"/>
      <c r="CO64" s="508"/>
      <c r="CP64" s="508"/>
      <c r="CQ64" s="508"/>
      <c r="CR64" s="508"/>
      <c r="CS64" s="508"/>
      <c r="CT64" s="508"/>
      <c r="CU64" s="508"/>
      <c r="CV64" s="508"/>
      <c r="CW64" s="508"/>
      <c r="CX64" s="508"/>
      <c r="CY64" s="508"/>
      <c r="CZ64" s="508"/>
      <c r="DA64" s="508"/>
      <c r="DB64" s="508"/>
      <c r="DC64" s="508"/>
      <c r="DD64" s="508"/>
      <c r="DE64" s="508"/>
      <c r="DF64" s="508"/>
      <c r="DG64" s="508"/>
      <c r="DH64" s="508"/>
      <c r="DI64" s="508"/>
      <c r="DJ64" s="510"/>
      <c r="DK64" s="500">
        <f t="shared" si="1"/>
        <v>0</v>
      </c>
      <c r="DL64" s="501">
        <f t="shared" si="2"/>
        <v>0</v>
      </c>
      <c r="DV64" s="504"/>
    </row>
    <row r="65" spans="1:126" x14ac:dyDescent="0.5">
      <c r="A65" s="399" t="str">
        <f t="shared" si="0"/>
        <v>14</v>
      </c>
      <c r="B65" s="493">
        <v>140072</v>
      </c>
      <c r="C65" s="494" t="s">
        <v>853</v>
      </c>
      <c r="D65" s="495"/>
      <c r="E65" s="896"/>
      <c r="F65" s="903"/>
      <c r="G65" s="496"/>
      <c r="H65" s="496"/>
      <c r="I65" s="496"/>
      <c r="J65" s="496"/>
      <c r="K65" s="508"/>
      <c r="L65" s="508"/>
      <c r="M65" s="521">
        <f t="shared" si="4"/>
        <v>0</v>
      </c>
      <c r="N65" s="508"/>
      <c r="O65" s="508"/>
      <c r="P65" s="508"/>
      <c r="Q65" s="508"/>
      <c r="R65" s="508"/>
      <c r="S65" s="508"/>
      <c r="T65" s="508"/>
      <c r="U65" s="508"/>
      <c r="V65" s="508"/>
      <c r="W65" s="508"/>
      <c r="X65" s="508"/>
      <c r="Y65" s="508"/>
      <c r="Z65" s="508"/>
      <c r="AA65" s="508"/>
      <c r="AB65" s="508"/>
      <c r="AC65" s="508"/>
      <c r="AD65" s="508"/>
      <c r="AE65" s="508"/>
      <c r="AF65" s="508"/>
      <c r="AG65" s="508"/>
      <c r="AH65" s="508"/>
      <c r="AI65" s="508"/>
      <c r="AJ65" s="508"/>
      <c r="AK65" s="508"/>
      <c r="AL65" s="521"/>
      <c r="AM65" s="508"/>
      <c r="AN65" s="508"/>
      <c r="AO65" s="508"/>
      <c r="AP65" s="508"/>
      <c r="AQ65" s="508"/>
      <c r="AR65" s="508"/>
      <c r="AS65" s="508"/>
      <c r="AT65" s="508"/>
      <c r="AU65" s="508"/>
      <c r="AV65" s="508"/>
      <c r="AW65" s="508"/>
      <c r="AX65" s="508"/>
      <c r="AY65" s="508"/>
      <c r="AZ65" s="508"/>
      <c r="BA65" s="508"/>
      <c r="BB65" s="508"/>
      <c r="BC65" s="508"/>
      <c r="BD65" s="508"/>
      <c r="BE65" s="508"/>
      <c r="BF65" s="508"/>
      <c r="BG65" s="508"/>
      <c r="BH65" s="508"/>
      <c r="BI65" s="508"/>
      <c r="BJ65" s="508"/>
      <c r="BK65" s="508"/>
      <c r="BL65" s="508"/>
      <c r="BM65" s="508"/>
      <c r="BN65" s="508"/>
      <c r="BO65" s="508"/>
      <c r="BP65" s="508"/>
      <c r="BQ65" s="508"/>
      <c r="BR65" s="508"/>
      <c r="BS65" s="508"/>
      <c r="BT65" s="508"/>
      <c r="BU65" s="508"/>
      <c r="BV65" s="508"/>
      <c r="BW65" s="508"/>
      <c r="BX65" s="508"/>
      <c r="BY65" s="508"/>
      <c r="BZ65" s="508"/>
      <c r="CA65" s="508"/>
      <c r="CB65" s="508"/>
      <c r="CC65" s="508"/>
      <c r="CD65" s="508"/>
      <c r="CE65" s="508"/>
      <c r="CF65" s="508"/>
      <c r="CG65" s="508"/>
      <c r="CH65" s="508"/>
      <c r="CI65" s="508"/>
      <c r="CJ65" s="508"/>
      <c r="CK65" s="508"/>
      <c r="CL65" s="508"/>
      <c r="CM65" s="508"/>
      <c r="CN65" s="508"/>
      <c r="CO65" s="508"/>
      <c r="CP65" s="508"/>
      <c r="CQ65" s="508"/>
      <c r="CR65" s="508"/>
      <c r="CS65" s="508"/>
      <c r="CT65" s="508"/>
      <c r="CU65" s="508"/>
      <c r="CV65" s="508"/>
      <c r="CW65" s="508"/>
      <c r="CX65" s="508"/>
      <c r="CY65" s="508"/>
      <c r="CZ65" s="508"/>
      <c r="DA65" s="508"/>
      <c r="DB65" s="508"/>
      <c r="DC65" s="508"/>
      <c r="DD65" s="508"/>
      <c r="DE65" s="508"/>
      <c r="DF65" s="508"/>
      <c r="DG65" s="508"/>
      <c r="DH65" s="508"/>
      <c r="DI65" s="508"/>
      <c r="DJ65" s="510"/>
      <c r="DK65" s="500">
        <f t="shared" si="1"/>
        <v>0</v>
      </c>
      <c r="DL65" s="501">
        <f t="shared" si="2"/>
        <v>0</v>
      </c>
      <c r="DV65" s="504"/>
    </row>
    <row r="66" spans="1:126" x14ac:dyDescent="0.5">
      <c r="A66" s="399" t="str">
        <f t="shared" si="0"/>
        <v>14</v>
      </c>
      <c r="B66" s="493">
        <v>140073</v>
      </c>
      <c r="C66" s="494" t="s">
        <v>854</v>
      </c>
      <c r="D66" s="495"/>
      <c r="E66" s="896"/>
      <c r="F66" s="903"/>
      <c r="G66" s="496"/>
      <c r="H66" s="496"/>
      <c r="I66" s="496"/>
      <c r="J66" s="496"/>
      <c r="K66" s="508"/>
      <c r="L66" s="508"/>
      <c r="M66" s="521">
        <f t="shared" si="4"/>
        <v>0</v>
      </c>
      <c r="N66" s="508"/>
      <c r="O66" s="508"/>
      <c r="P66" s="508"/>
      <c r="Q66" s="508"/>
      <c r="R66" s="508"/>
      <c r="S66" s="508"/>
      <c r="T66" s="508"/>
      <c r="U66" s="508"/>
      <c r="V66" s="508"/>
      <c r="W66" s="508"/>
      <c r="X66" s="508"/>
      <c r="Y66" s="508"/>
      <c r="Z66" s="508"/>
      <c r="AA66" s="508"/>
      <c r="AB66" s="508"/>
      <c r="AC66" s="508"/>
      <c r="AD66" s="508"/>
      <c r="AE66" s="508"/>
      <c r="AF66" s="508"/>
      <c r="AG66" s="508"/>
      <c r="AH66" s="508"/>
      <c r="AI66" s="508"/>
      <c r="AJ66" s="508"/>
      <c r="AK66" s="508"/>
      <c r="AL66" s="521"/>
      <c r="AM66" s="508"/>
      <c r="AN66" s="508"/>
      <c r="AO66" s="508"/>
      <c r="AP66" s="508"/>
      <c r="AQ66" s="508"/>
      <c r="AR66" s="508"/>
      <c r="AS66" s="508"/>
      <c r="AT66" s="508"/>
      <c r="AU66" s="508"/>
      <c r="AV66" s="508"/>
      <c r="AW66" s="508"/>
      <c r="AX66" s="508"/>
      <c r="AY66" s="508"/>
      <c r="AZ66" s="508"/>
      <c r="BA66" s="508"/>
      <c r="BB66" s="508"/>
      <c r="BC66" s="508"/>
      <c r="BD66" s="508"/>
      <c r="BE66" s="508"/>
      <c r="BF66" s="508"/>
      <c r="BG66" s="508"/>
      <c r="BH66" s="508"/>
      <c r="BI66" s="508"/>
      <c r="BJ66" s="508"/>
      <c r="BK66" s="508"/>
      <c r="BL66" s="508"/>
      <c r="BM66" s="508"/>
      <c r="BN66" s="508"/>
      <c r="BO66" s="508"/>
      <c r="BP66" s="508"/>
      <c r="BQ66" s="508"/>
      <c r="BR66" s="508"/>
      <c r="BS66" s="508"/>
      <c r="BT66" s="508"/>
      <c r="BU66" s="508"/>
      <c r="BV66" s="508"/>
      <c r="BW66" s="508"/>
      <c r="BX66" s="508"/>
      <c r="BY66" s="508"/>
      <c r="BZ66" s="508"/>
      <c r="CA66" s="508"/>
      <c r="CB66" s="508"/>
      <c r="CC66" s="508"/>
      <c r="CD66" s="508"/>
      <c r="CE66" s="508"/>
      <c r="CF66" s="508"/>
      <c r="CG66" s="508"/>
      <c r="CH66" s="508"/>
      <c r="CI66" s="508"/>
      <c r="CJ66" s="508"/>
      <c r="CK66" s="508"/>
      <c r="CL66" s="508"/>
      <c r="CM66" s="508"/>
      <c r="CN66" s="508"/>
      <c r="CO66" s="508"/>
      <c r="CP66" s="508"/>
      <c r="CQ66" s="508"/>
      <c r="CR66" s="508"/>
      <c r="CS66" s="508"/>
      <c r="CT66" s="508"/>
      <c r="CU66" s="508"/>
      <c r="CV66" s="508"/>
      <c r="CW66" s="508"/>
      <c r="CX66" s="508"/>
      <c r="CY66" s="508"/>
      <c r="CZ66" s="508"/>
      <c r="DA66" s="508"/>
      <c r="DB66" s="508"/>
      <c r="DC66" s="508"/>
      <c r="DD66" s="508"/>
      <c r="DE66" s="508"/>
      <c r="DF66" s="508"/>
      <c r="DG66" s="508"/>
      <c r="DH66" s="508"/>
      <c r="DI66" s="508"/>
      <c r="DJ66" s="510"/>
      <c r="DK66" s="500">
        <f t="shared" si="1"/>
        <v>0</v>
      </c>
      <c r="DL66" s="501">
        <f t="shared" si="2"/>
        <v>0</v>
      </c>
      <c r="DV66" s="504"/>
    </row>
    <row r="67" spans="1:126" x14ac:dyDescent="0.5">
      <c r="A67" s="399" t="str">
        <f t="shared" si="0"/>
        <v>14</v>
      </c>
      <c r="B67" s="493">
        <v>140074</v>
      </c>
      <c r="C67" s="494" t="s">
        <v>855</v>
      </c>
      <c r="D67" s="495"/>
      <c r="E67" s="896"/>
      <c r="F67" s="903"/>
      <c r="G67" s="496"/>
      <c r="H67" s="496"/>
      <c r="I67" s="496"/>
      <c r="J67" s="496"/>
      <c r="K67" s="508"/>
      <c r="L67" s="508"/>
      <c r="M67" s="521">
        <f t="shared" si="4"/>
        <v>0</v>
      </c>
      <c r="N67" s="508"/>
      <c r="O67" s="508"/>
      <c r="P67" s="508"/>
      <c r="Q67" s="508"/>
      <c r="R67" s="508"/>
      <c r="S67" s="508"/>
      <c r="T67" s="508"/>
      <c r="U67" s="508"/>
      <c r="V67" s="508"/>
      <c r="W67" s="508"/>
      <c r="X67" s="508"/>
      <c r="Y67" s="508"/>
      <c r="Z67" s="508"/>
      <c r="AA67" s="508"/>
      <c r="AB67" s="508"/>
      <c r="AC67" s="508"/>
      <c r="AD67" s="508"/>
      <c r="AE67" s="508"/>
      <c r="AF67" s="508"/>
      <c r="AG67" s="508"/>
      <c r="AH67" s="508"/>
      <c r="AI67" s="508"/>
      <c r="AJ67" s="508"/>
      <c r="AK67" s="508"/>
      <c r="AL67" s="521"/>
      <c r="AM67" s="508"/>
      <c r="AN67" s="508"/>
      <c r="AO67" s="508"/>
      <c r="AP67" s="508"/>
      <c r="AQ67" s="508"/>
      <c r="AR67" s="508"/>
      <c r="AS67" s="508"/>
      <c r="AT67" s="508"/>
      <c r="AU67" s="508"/>
      <c r="AV67" s="508"/>
      <c r="AW67" s="508"/>
      <c r="AX67" s="508"/>
      <c r="AY67" s="508"/>
      <c r="AZ67" s="508"/>
      <c r="BA67" s="508"/>
      <c r="BB67" s="508"/>
      <c r="BC67" s="508"/>
      <c r="BD67" s="508"/>
      <c r="BE67" s="508"/>
      <c r="BF67" s="508"/>
      <c r="BG67" s="508"/>
      <c r="BH67" s="508"/>
      <c r="BI67" s="508"/>
      <c r="BJ67" s="521">
        <f>E61</f>
        <v>0</v>
      </c>
      <c r="BK67" s="508"/>
      <c r="BL67" s="508"/>
      <c r="BM67" s="508"/>
      <c r="BN67" s="508"/>
      <c r="BO67" s="508"/>
      <c r="BP67" s="508"/>
      <c r="BQ67" s="508"/>
      <c r="BR67" s="508"/>
      <c r="BS67" s="508"/>
      <c r="BT67" s="508"/>
      <c r="BU67" s="508"/>
      <c r="BV67" s="508"/>
      <c r="BW67" s="508"/>
      <c r="BX67" s="508"/>
      <c r="BY67" s="508"/>
      <c r="BZ67" s="508"/>
      <c r="CA67" s="508"/>
      <c r="CB67" s="508"/>
      <c r="CC67" s="508"/>
      <c r="CD67" s="508"/>
      <c r="CE67" s="508"/>
      <c r="CF67" s="508"/>
      <c r="CG67" s="508"/>
      <c r="CH67" s="508"/>
      <c r="CI67" s="508"/>
      <c r="CJ67" s="508"/>
      <c r="CK67" s="508"/>
      <c r="CL67" s="508"/>
      <c r="CM67" s="508"/>
      <c r="CN67" s="508"/>
      <c r="CO67" s="508"/>
      <c r="CP67" s="508"/>
      <c r="CQ67" s="508"/>
      <c r="CR67" s="508"/>
      <c r="CS67" s="508"/>
      <c r="CT67" s="508"/>
      <c r="CU67" s="508"/>
      <c r="CV67" s="508"/>
      <c r="CW67" s="508"/>
      <c r="CX67" s="508"/>
      <c r="CY67" s="508"/>
      <c r="CZ67" s="508"/>
      <c r="DA67" s="508"/>
      <c r="DB67" s="508"/>
      <c r="DC67" s="508"/>
      <c r="DD67" s="508"/>
      <c r="DE67" s="508"/>
      <c r="DF67" s="508"/>
      <c r="DG67" s="508"/>
      <c r="DH67" s="508"/>
      <c r="DI67" s="508"/>
      <c r="DJ67" s="510"/>
      <c r="DK67" s="500">
        <f t="shared" si="1"/>
        <v>0</v>
      </c>
      <c r="DL67" s="501">
        <f t="shared" si="2"/>
        <v>0</v>
      </c>
      <c r="DV67" s="504"/>
    </row>
    <row r="68" spans="1:126" x14ac:dyDescent="0.5">
      <c r="A68" s="399" t="str">
        <f t="shared" si="0"/>
        <v>14</v>
      </c>
      <c r="B68" s="493">
        <v>140077</v>
      </c>
      <c r="C68" s="494" t="s">
        <v>856</v>
      </c>
      <c r="D68" s="495"/>
      <c r="E68" s="896"/>
      <c r="F68" s="903"/>
      <c r="G68" s="496"/>
      <c r="H68" s="496"/>
      <c r="I68" s="496"/>
      <c r="J68" s="496"/>
      <c r="K68" s="508"/>
      <c r="L68" s="508"/>
      <c r="M68" s="521">
        <f t="shared" si="4"/>
        <v>0</v>
      </c>
      <c r="N68" s="508"/>
      <c r="O68" s="508"/>
      <c r="P68" s="508"/>
      <c r="Q68" s="508"/>
      <c r="R68" s="508"/>
      <c r="S68" s="508"/>
      <c r="T68" s="508"/>
      <c r="U68" s="508"/>
      <c r="V68" s="508"/>
      <c r="W68" s="508"/>
      <c r="X68" s="508"/>
      <c r="Y68" s="508"/>
      <c r="Z68" s="508"/>
      <c r="AA68" s="508"/>
      <c r="AB68" s="508"/>
      <c r="AC68" s="508"/>
      <c r="AD68" s="508"/>
      <c r="AE68" s="508"/>
      <c r="AF68" s="508"/>
      <c r="AG68" s="508"/>
      <c r="AH68" s="508"/>
      <c r="AI68" s="508"/>
      <c r="AJ68" s="508"/>
      <c r="AK68" s="508"/>
      <c r="AL68" s="521"/>
      <c r="AM68" s="508"/>
      <c r="AN68" s="508"/>
      <c r="AO68" s="508"/>
      <c r="AP68" s="508"/>
      <c r="AQ68" s="508"/>
      <c r="AR68" s="508"/>
      <c r="AS68" s="508"/>
      <c r="AT68" s="508"/>
      <c r="AU68" s="508"/>
      <c r="AV68" s="508"/>
      <c r="AW68" s="508"/>
      <c r="AX68" s="508"/>
      <c r="AY68" s="508"/>
      <c r="AZ68" s="508"/>
      <c r="BA68" s="508"/>
      <c r="BB68" s="508"/>
      <c r="BC68" s="508"/>
      <c r="BD68" s="508"/>
      <c r="BE68" s="508"/>
      <c r="BF68" s="508"/>
      <c r="BG68" s="508"/>
      <c r="BH68" s="508"/>
      <c r="BI68" s="508"/>
      <c r="BJ68" s="521">
        <f>E62</f>
        <v>0</v>
      </c>
      <c r="BK68" s="508"/>
      <c r="BL68" s="508"/>
      <c r="BM68" s="508"/>
      <c r="BN68" s="508"/>
      <c r="BO68" s="508"/>
      <c r="BP68" s="508"/>
      <c r="BQ68" s="508"/>
      <c r="BR68" s="508"/>
      <c r="BS68" s="508"/>
      <c r="BT68" s="508"/>
      <c r="BU68" s="508"/>
      <c r="BV68" s="508"/>
      <c r="BW68" s="508"/>
      <c r="BX68" s="508"/>
      <c r="BY68" s="508"/>
      <c r="BZ68" s="508"/>
      <c r="CA68" s="508"/>
      <c r="CB68" s="508"/>
      <c r="CC68" s="508"/>
      <c r="CD68" s="508"/>
      <c r="CE68" s="508"/>
      <c r="CF68" s="508"/>
      <c r="CG68" s="508"/>
      <c r="CH68" s="508"/>
      <c r="CI68" s="508"/>
      <c r="CJ68" s="508"/>
      <c r="CK68" s="508"/>
      <c r="CL68" s="508"/>
      <c r="CM68" s="508"/>
      <c r="CN68" s="508"/>
      <c r="CO68" s="508"/>
      <c r="CP68" s="508"/>
      <c r="CQ68" s="508"/>
      <c r="CR68" s="508"/>
      <c r="CS68" s="508"/>
      <c r="CT68" s="508"/>
      <c r="CU68" s="508"/>
      <c r="CV68" s="508"/>
      <c r="CW68" s="508"/>
      <c r="CX68" s="508"/>
      <c r="CY68" s="508"/>
      <c r="CZ68" s="508"/>
      <c r="DA68" s="508"/>
      <c r="DB68" s="508"/>
      <c r="DC68" s="508"/>
      <c r="DD68" s="508"/>
      <c r="DE68" s="508"/>
      <c r="DF68" s="508"/>
      <c r="DG68" s="508"/>
      <c r="DH68" s="508"/>
      <c r="DI68" s="508"/>
      <c r="DJ68" s="510"/>
      <c r="DK68" s="500">
        <f t="shared" si="1"/>
        <v>0</v>
      </c>
      <c r="DL68" s="501">
        <f t="shared" si="2"/>
        <v>0</v>
      </c>
      <c r="DV68" s="504"/>
    </row>
    <row r="69" spans="1:126" x14ac:dyDescent="0.5">
      <c r="A69" s="399" t="str">
        <f t="shared" si="0"/>
        <v>14</v>
      </c>
      <c r="B69" s="493">
        <v>140080</v>
      </c>
      <c r="C69" s="494" t="s">
        <v>857</v>
      </c>
      <c r="D69" s="495"/>
      <c r="E69" s="896"/>
      <c r="F69" s="903"/>
      <c r="G69" s="496"/>
      <c r="H69" s="496"/>
      <c r="I69" s="496"/>
      <c r="J69" s="496"/>
      <c r="K69" s="508"/>
      <c r="L69" s="508"/>
      <c r="M69" s="508"/>
      <c r="N69" s="508"/>
      <c r="O69" s="859">
        <f>D69-E69</f>
        <v>0</v>
      </c>
      <c r="P69" s="552"/>
      <c r="Q69" s="552"/>
      <c r="R69" s="552"/>
      <c r="S69" s="508"/>
      <c r="T69" s="508"/>
      <c r="U69" s="508"/>
      <c r="V69" s="508"/>
      <c r="W69" s="508"/>
      <c r="X69" s="508"/>
      <c r="Y69" s="508"/>
      <c r="Z69" s="508"/>
      <c r="AA69" s="508"/>
      <c r="AB69" s="508"/>
      <c r="AC69" s="508"/>
      <c r="AD69" s="508"/>
      <c r="AE69" s="508"/>
      <c r="AF69" s="508"/>
      <c r="AG69" s="508"/>
      <c r="AH69" s="508"/>
      <c r="AI69" s="508"/>
      <c r="AJ69" s="508"/>
      <c r="AK69" s="508"/>
      <c r="AL69" s="508"/>
      <c r="AM69" s="508"/>
      <c r="AN69" s="508"/>
      <c r="AO69" s="508"/>
      <c r="AP69" s="508"/>
      <c r="AQ69" s="508"/>
      <c r="AR69" s="508"/>
      <c r="AS69" s="508"/>
      <c r="AT69" s="508"/>
      <c r="AU69" s="508"/>
      <c r="AV69" s="508"/>
      <c r="AW69" s="508"/>
      <c r="AX69" s="508"/>
      <c r="AY69" s="508"/>
      <c r="AZ69" s="508"/>
      <c r="BA69" s="508"/>
      <c r="BB69" s="508"/>
      <c r="BC69" s="508"/>
      <c r="BD69" s="508"/>
      <c r="BE69" s="508"/>
      <c r="BF69" s="508"/>
      <c r="BG69" s="508"/>
      <c r="BH69" s="508"/>
      <c r="BI69" s="508"/>
      <c r="BJ69" s="508"/>
      <c r="BK69" s="508"/>
      <c r="BL69" s="508"/>
      <c r="BM69" s="508"/>
      <c r="BN69" s="508"/>
      <c r="BO69" s="508"/>
      <c r="BP69" s="508"/>
      <c r="BQ69" s="508"/>
      <c r="BR69" s="508"/>
      <c r="BS69" s="508"/>
      <c r="BT69" s="508"/>
      <c r="BU69" s="508"/>
      <c r="BV69" s="508"/>
      <c r="BW69" s="508"/>
      <c r="BX69" s="508"/>
      <c r="BY69" s="508"/>
      <c r="BZ69" s="508"/>
      <c r="CA69" s="508"/>
      <c r="CB69" s="508"/>
      <c r="CC69" s="508"/>
      <c r="CD69" s="508"/>
      <c r="CE69" s="508"/>
      <c r="CF69" s="508"/>
      <c r="CG69" s="508"/>
      <c r="CH69" s="508"/>
      <c r="CI69" s="508"/>
      <c r="CJ69" s="508"/>
      <c r="CK69" s="508"/>
      <c r="CL69" s="508"/>
      <c r="CM69" s="508"/>
      <c r="CN69" s="508"/>
      <c r="CO69" s="508"/>
      <c r="CP69" s="508"/>
      <c r="CQ69" s="508"/>
      <c r="CR69" s="508"/>
      <c r="CS69" s="508"/>
      <c r="CT69" s="508"/>
      <c r="CU69" s="508"/>
      <c r="CV69" s="508"/>
      <c r="CW69" s="508"/>
      <c r="CX69" s="508"/>
      <c r="CY69" s="508"/>
      <c r="CZ69" s="508"/>
      <c r="DA69" s="508"/>
      <c r="DB69" s="508"/>
      <c r="DC69" s="508"/>
      <c r="DD69" s="508"/>
      <c r="DE69" s="508"/>
      <c r="DF69" s="508"/>
      <c r="DG69" s="508"/>
      <c r="DH69" s="508"/>
      <c r="DI69" s="508"/>
      <c r="DJ69" s="510"/>
      <c r="DK69" s="500">
        <f t="shared" si="1"/>
        <v>0</v>
      </c>
      <c r="DL69" s="501">
        <f t="shared" si="2"/>
        <v>0</v>
      </c>
      <c r="DV69" s="504"/>
    </row>
    <row r="70" spans="1:126" x14ac:dyDescent="0.5">
      <c r="A70" s="399" t="str">
        <f t="shared" si="0"/>
        <v>15</v>
      </c>
      <c r="B70" s="493">
        <v>150010</v>
      </c>
      <c r="C70" s="494" t="s">
        <v>858</v>
      </c>
      <c r="D70" s="495"/>
      <c r="E70" s="896"/>
      <c r="F70" s="903"/>
      <c r="G70" s="496"/>
      <c r="H70" s="496"/>
      <c r="I70" s="496"/>
      <c r="J70" s="496"/>
      <c r="K70" s="508"/>
      <c r="L70" s="508"/>
      <c r="M70" s="508"/>
      <c r="N70" s="508"/>
      <c r="O70" s="518"/>
      <c r="P70" s="521">
        <f t="shared" ref="P70:P75" si="5">D70-E70</f>
        <v>0</v>
      </c>
      <c r="Q70" s="518"/>
      <c r="R70" s="518"/>
      <c r="S70" s="508"/>
      <c r="T70" s="508"/>
      <c r="U70" s="508"/>
      <c r="V70" s="508"/>
      <c r="W70" s="508"/>
      <c r="X70" s="508"/>
      <c r="Y70" s="508"/>
      <c r="Z70" s="508"/>
      <c r="AA70" s="508"/>
      <c r="AB70" s="508"/>
      <c r="AC70" s="508"/>
      <c r="AD70" s="508"/>
      <c r="AE70" s="508"/>
      <c r="AF70" s="508"/>
      <c r="AG70" s="508"/>
      <c r="AH70" s="508"/>
      <c r="AI70" s="508"/>
      <c r="AJ70" s="508"/>
      <c r="AK70" s="508"/>
      <c r="AL70" s="508"/>
      <c r="AM70" s="508"/>
      <c r="AN70" s="508"/>
      <c r="AO70" s="508"/>
      <c r="AP70" s="508"/>
      <c r="AQ70" s="508"/>
      <c r="AR70" s="508"/>
      <c r="AS70" s="508"/>
      <c r="AT70" s="508"/>
      <c r="AU70" s="508"/>
      <c r="AV70" s="508"/>
      <c r="AW70" s="508"/>
      <c r="AX70" s="508"/>
      <c r="AY70" s="508"/>
      <c r="AZ70" s="508"/>
      <c r="BA70" s="508"/>
      <c r="BB70" s="508"/>
      <c r="BC70" s="508"/>
      <c r="BD70" s="508"/>
      <c r="BE70" s="508"/>
      <c r="BF70" s="508"/>
      <c r="BG70" s="508"/>
      <c r="BH70" s="508"/>
      <c r="BI70" s="508"/>
      <c r="BJ70" s="508"/>
      <c r="BK70" s="508"/>
      <c r="BL70" s="508"/>
      <c r="BM70" s="508"/>
      <c r="BN70" s="508"/>
      <c r="BO70" s="508"/>
      <c r="BP70" s="508"/>
      <c r="BQ70" s="508"/>
      <c r="BR70" s="508"/>
      <c r="BS70" s="508"/>
      <c r="BT70" s="508"/>
      <c r="BU70" s="508"/>
      <c r="BV70" s="508"/>
      <c r="BW70" s="508"/>
      <c r="BX70" s="508"/>
      <c r="BY70" s="508"/>
      <c r="BZ70" s="508"/>
      <c r="CA70" s="508"/>
      <c r="CB70" s="508"/>
      <c r="CC70" s="508"/>
      <c r="CD70" s="508"/>
      <c r="CE70" s="508"/>
      <c r="CF70" s="508"/>
      <c r="CG70" s="508"/>
      <c r="CH70" s="508"/>
      <c r="CI70" s="508"/>
      <c r="CJ70" s="508"/>
      <c r="CK70" s="508"/>
      <c r="CL70" s="508"/>
      <c r="CM70" s="508"/>
      <c r="CN70" s="508"/>
      <c r="CO70" s="508"/>
      <c r="CP70" s="508"/>
      <c r="CQ70" s="508"/>
      <c r="CR70" s="508"/>
      <c r="CS70" s="508"/>
      <c r="CT70" s="508"/>
      <c r="CU70" s="508"/>
      <c r="CV70" s="508"/>
      <c r="CW70" s="508"/>
      <c r="CX70" s="508"/>
      <c r="CY70" s="508"/>
      <c r="CZ70" s="508"/>
      <c r="DA70" s="508"/>
      <c r="DB70" s="508"/>
      <c r="DC70" s="508"/>
      <c r="DD70" s="508"/>
      <c r="DE70" s="508"/>
      <c r="DF70" s="508"/>
      <c r="DG70" s="508"/>
      <c r="DH70" s="508"/>
      <c r="DI70" s="508"/>
      <c r="DJ70" s="510"/>
      <c r="DK70" s="500">
        <f t="shared" si="1"/>
        <v>0</v>
      </c>
      <c r="DL70" s="501">
        <f t="shared" si="2"/>
        <v>0</v>
      </c>
      <c r="DV70" s="504"/>
    </row>
    <row r="71" spans="1:126" x14ac:dyDescent="0.5">
      <c r="A71" s="399" t="str">
        <f t="shared" si="0"/>
        <v>15</v>
      </c>
      <c r="B71" s="493">
        <v>150020</v>
      </c>
      <c r="C71" s="494" t="s">
        <v>859</v>
      </c>
      <c r="D71" s="495"/>
      <c r="E71" s="896"/>
      <c r="F71" s="903"/>
      <c r="G71" s="496"/>
      <c r="H71" s="496"/>
      <c r="I71" s="496"/>
      <c r="J71" s="496"/>
      <c r="K71" s="508"/>
      <c r="L71" s="508"/>
      <c r="M71" s="508"/>
      <c r="N71" s="508"/>
      <c r="O71" s="508"/>
      <c r="P71" s="521">
        <f t="shared" si="5"/>
        <v>0</v>
      </c>
      <c r="Q71" s="508"/>
      <c r="R71" s="508"/>
      <c r="S71" s="508"/>
      <c r="T71" s="508"/>
      <c r="U71" s="508"/>
      <c r="V71" s="508"/>
      <c r="W71" s="508"/>
      <c r="X71" s="508"/>
      <c r="Y71" s="508"/>
      <c r="Z71" s="508"/>
      <c r="AA71" s="508"/>
      <c r="AB71" s="508"/>
      <c r="AC71" s="508"/>
      <c r="AD71" s="508"/>
      <c r="AE71" s="508"/>
      <c r="AF71" s="508"/>
      <c r="AG71" s="508"/>
      <c r="AH71" s="508"/>
      <c r="AI71" s="508"/>
      <c r="AJ71" s="508"/>
      <c r="AK71" s="508"/>
      <c r="AL71" s="508"/>
      <c r="AM71" s="508"/>
      <c r="AN71" s="508"/>
      <c r="AO71" s="508"/>
      <c r="AP71" s="508"/>
      <c r="AQ71" s="508"/>
      <c r="AR71" s="508"/>
      <c r="AS71" s="508"/>
      <c r="AT71" s="508"/>
      <c r="AU71" s="508"/>
      <c r="AV71" s="508"/>
      <c r="AW71" s="508"/>
      <c r="AX71" s="508"/>
      <c r="AY71" s="508"/>
      <c r="AZ71" s="508"/>
      <c r="BA71" s="508"/>
      <c r="BB71" s="508"/>
      <c r="BC71" s="508"/>
      <c r="BD71" s="508"/>
      <c r="BE71" s="508"/>
      <c r="BF71" s="508"/>
      <c r="BG71" s="508"/>
      <c r="BH71" s="508"/>
      <c r="BI71" s="508"/>
      <c r="BJ71" s="508"/>
      <c r="BK71" s="508"/>
      <c r="BL71" s="508"/>
      <c r="BM71" s="508"/>
      <c r="BN71" s="508"/>
      <c r="BO71" s="508"/>
      <c r="BP71" s="508"/>
      <c r="BQ71" s="508"/>
      <c r="BR71" s="508"/>
      <c r="BS71" s="508"/>
      <c r="BT71" s="508"/>
      <c r="BU71" s="508"/>
      <c r="BV71" s="508"/>
      <c r="BW71" s="508"/>
      <c r="BX71" s="508"/>
      <c r="BY71" s="508"/>
      <c r="BZ71" s="508"/>
      <c r="CA71" s="508"/>
      <c r="CB71" s="508"/>
      <c r="CC71" s="508"/>
      <c r="CD71" s="508"/>
      <c r="CE71" s="508"/>
      <c r="CF71" s="508"/>
      <c r="CG71" s="508"/>
      <c r="CH71" s="508"/>
      <c r="CI71" s="508"/>
      <c r="CJ71" s="508"/>
      <c r="CK71" s="508"/>
      <c r="CL71" s="508"/>
      <c r="CM71" s="508"/>
      <c r="CN71" s="508"/>
      <c r="CO71" s="508"/>
      <c r="CP71" s="508"/>
      <c r="CQ71" s="508"/>
      <c r="CR71" s="508"/>
      <c r="CS71" s="508"/>
      <c r="CT71" s="508"/>
      <c r="CU71" s="508"/>
      <c r="CV71" s="508"/>
      <c r="CW71" s="508"/>
      <c r="CX71" s="508"/>
      <c r="CY71" s="508"/>
      <c r="CZ71" s="508"/>
      <c r="DA71" s="508"/>
      <c r="DB71" s="508"/>
      <c r="DC71" s="508"/>
      <c r="DD71" s="508"/>
      <c r="DE71" s="508"/>
      <c r="DF71" s="508"/>
      <c r="DG71" s="508"/>
      <c r="DH71" s="508"/>
      <c r="DI71" s="508"/>
      <c r="DJ71" s="510"/>
      <c r="DK71" s="500">
        <f t="shared" si="1"/>
        <v>0</v>
      </c>
      <c r="DL71" s="501">
        <f t="shared" si="2"/>
        <v>0</v>
      </c>
      <c r="DV71" s="504"/>
    </row>
    <row r="72" spans="1:126" x14ac:dyDescent="0.5">
      <c r="A72" s="399" t="str">
        <f t="shared" si="0"/>
        <v>15</v>
      </c>
      <c r="B72" s="493">
        <v>150030</v>
      </c>
      <c r="C72" s="494" t="s">
        <v>860</v>
      </c>
      <c r="D72" s="495"/>
      <c r="E72" s="896"/>
      <c r="F72" s="903"/>
      <c r="G72" s="496"/>
      <c r="H72" s="496"/>
      <c r="I72" s="496"/>
      <c r="J72" s="496"/>
      <c r="K72" s="508"/>
      <c r="L72" s="508"/>
      <c r="M72" s="508"/>
      <c r="N72" s="508"/>
      <c r="O72" s="508"/>
      <c r="P72" s="521">
        <f t="shared" si="5"/>
        <v>0</v>
      </c>
      <c r="Q72" s="508"/>
      <c r="R72" s="508"/>
      <c r="S72" s="508"/>
      <c r="T72" s="508"/>
      <c r="U72" s="508"/>
      <c r="V72" s="508"/>
      <c r="W72" s="508"/>
      <c r="X72" s="508"/>
      <c r="Y72" s="508"/>
      <c r="Z72" s="508"/>
      <c r="AA72" s="508"/>
      <c r="AB72" s="508"/>
      <c r="AC72" s="508"/>
      <c r="AD72" s="508"/>
      <c r="AE72" s="508"/>
      <c r="AF72" s="508"/>
      <c r="AG72" s="508"/>
      <c r="AH72" s="508"/>
      <c r="AI72" s="508"/>
      <c r="AJ72" s="508"/>
      <c r="AK72" s="508"/>
      <c r="AL72" s="508"/>
      <c r="AM72" s="508"/>
      <c r="AN72" s="508"/>
      <c r="AO72" s="508"/>
      <c r="AP72" s="508"/>
      <c r="AQ72" s="508"/>
      <c r="AR72" s="508"/>
      <c r="AS72" s="508"/>
      <c r="AT72" s="508"/>
      <c r="AU72" s="508"/>
      <c r="AV72" s="508"/>
      <c r="AW72" s="508"/>
      <c r="AX72" s="508"/>
      <c r="AY72" s="508"/>
      <c r="AZ72" s="508"/>
      <c r="BA72" s="508"/>
      <c r="BB72" s="508"/>
      <c r="BC72" s="508"/>
      <c r="BD72" s="508"/>
      <c r="BE72" s="508"/>
      <c r="BF72" s="508"/>
      <c r="BG72" s="508"/>
      <c r="BH72" s="508"/>
      <c r="BI72" s="508"/>
      <c r="BJ72" s="508"/>
      <c r="BK72" s="508"/>
      <c r="BL72" s="508"/>
      <c r="BM72" s="508"/>
      <c r="BN72" s="508"/>
      <c r="BO72" s="508"/>
      <c r="BP72" s="508"/>
      <c r="BQ72" s="508"/>
      <c r="BR72" s="508"/>
      <c r="BS72" s="508"/>
      <c r="BT72" s="508"/>
      <c r="BU72" s="508"/>
      <c r="BV72" s="508"/>
      <c r="BW72" s="508"/>
      <c r="BX72" s="508"/>
      <c r="BY72" s="508"/>
      <c r="BZ72" s="508"/>
      <c r="CA72" s="508"/>
      <c r="CB72" s="508"/>
      <c r="CC72" s="508"/>
      <c r="CD72" s="508"/>
      <c r="CE72" s="508"/>
      <c r="CF72" s="508"/>
      <c r="CG72" s="508"/>
      <c r="CH72" s="508"/>
      <c r="CI72" s="508"/>
      <c r="CJ72" s="508"/>
      <c r="CK72" s="508"/>
      <c r="CL72" s="508"/>
      <c r="CM72" s="508"/>
      <c r="CN72" s="508"/>
      <c r="CO72" s="508"/>
      <c r="CP72" s="508"/>
      <c r="CQ72" s="508"/>
      <c r="CR72" s="508"/>
      <c r="CS72" s="508"/>
      <c r="CT72" s="508"/>
      <c r="CU72" s="508"/>
      <c r="CV72" s="508"/>
      <c r="CW72" s="508"/>
      <c r="CX72" s="508"/>
      <c r="CY72" s="508"/>
      <c r="CZ72" s="508"/>
      <c r="DA72" s="508"/>
      <c r="DB72" s="508"/>
      <c r="DC72" s="508"/>
      <c r="DD72" s="508"/>
      <c r="DE72" s="508"/>
      <c r="DF72" s="508"/>
      <c r="DG72" s="508"/>
      <c r="DH72" s="508"/>
      <c r="DI72" s="508"/>
      <c r="DJ72" s="510"/>
      <c r="DK72" s="500">
        <f t="shared" si="1"/>
        <v>0</v>
      </c>
      <c r="DL72" s="501">
        <f t="shared" si="2"/>
        <v>0</v>
      </c>
      <c r="DV72" s="504"/>
    </row>
    <row r="73" spans="1:126" x14ac:dyDescent="0.5">
      <c r="A73" s="399" t="str">
        <f t="shared" si="0"/>
        <v>15</v>
      </c>
      <c r="B73" s="493">
        <v>150040</v>
      </c>
      <c r="C73" s="494" t="s">
        <v>861</v>
      </c>
      <c r="D73" s="495"/>
      <c r="E73" s="896"/>
      <c r="F73" s="903"/>
      <c r="G73" s="496"/>
      <c r="H73" s="496"/>
      <c r="I73" s="496"/>
      <c r="J73" s="496"/>
      <c r="K73" s="508"/>
      <c r="L73" s="508"/>
      <c r="M73" s="508"/>
      <c r="N73" s="508"/>
      <c r="O73" s="508"/>
      <c r="P73" s="521">
        <f t="shared" si="5"/>
        <v>0</v>
      </c>
      <c r="Q73" s="508"/>
      <c r="R73" s="508"/>
      <c r="S73" s="508"/>
      <c r="T73" s="508"/>
      <c r="U73" s="508"/>
      <c r="V73" s="508"/>
      <c r="W73" s="508"/>
      <c r="X73" s="508"/>
      <c r="Y73" s="508"/>
      <c r="Z73" s="508"/>
      <c r="AA73" s="508"/>
      <c r="AB73" s="508"/>
      <c r="AC73" s="508"/>
      <c r="AD73" s="508"/>
      <c r="AE73" s="508"/>
      <c r="AF73" s="508"/>
      <c r="AG73" s="508"/>
      <c r="AH73" s="508"/>
      <c r="AI73" s="508"/>
      <c r="AJ73" s="508"/>
      <c r="AK73" s="508"/>
      <c r="AL73" s="508"/>
      <c r="AM73" s="508"/>
      <c r="AN73" s="508"/>
      <c r="AO73" s="508"/>
      <c r="AP73" s="508"/>
      <c r="AQ73" s="508"/>
      <c r="AR73" s="508"/>
      <c r="AS73" s="508"/>
      <c r="AT73" s="508"/>
      <c r="AU73" s="508"/>
      <c r="AV73" s="508"/>
      <c r="AW73" s="508"/>
      <c r="AX73" s="508"/>
      <c r="AY73" s="508"/>
      <c r="AZ73" s="508"/>
      <c r="BA73" s="508"/>
      <c r="BB73" s="508"/>
      <c r="BC73" s="508"/>
      <c r="BD73" s="508"/>
      <c r="BE73" s="508"/>
      <c r="BF73" s="508"/>
      <c r="BG73" s="508"/>
      <c r="BH73" s="508"/>
      <c r="BI73" s="508"/>
      <c r="BJ73" s="508"/>
      <c r="BK73" s="508"/>
      <c r="BL73" s="508"/>
      <c r="BM73" s="508"/>
      <c r="BN73" s="508"/>
      <c r="BO73" s="508"/>
      <c r="BP73" s="508"/>
      <c r="BQ73" s="508"/>
      <c r="BR73" s="508"/>
      <c r="BS73" s="508"/>
      <c r="BT73" s="508"/>
      <c r="BU73" s="508"/>
      <c r="BV73" s="508"/>
      <c r="BW73" s="508"/>
      <c r="BX73" s="508"/>
      <c r="BY73" s="508"/>
      <c r="BZ73" s="508"/>
      <c r="CA73" s="508"/>
      <c r="CB73" s="508"/>
      <c r="CC73" s="508"/>
      <c r="CD73" s="508"/>
      <c r="CE73" s="508"/>
      <c r="CF73" s="508"/>
      <c r="CG73" s="508"/>
      <c r="CH73" s="508"/>
      <c r="CI73" s="508"/>
      <c r="CJ73" s="508"/>
      <c r="CK73" s="508"/>
      <c r="CL73" s="508"/>
      <c r="CM73" s="508"/>
      <c r="CN73" s="508"/>
      <c r="CO73" s="508"/>
      <c r="CP73" s="508"/>
      <c r="CQ73" s="508"/>
      <c r="CR73" s="508"/>
      <c r="CS73" s="508"/>
      <c r="CT73" s="508"/>
      <c r="CU73" s="508"/>
      <c r="CV73" s="508"/>
      <c r="CW73" s="508"/>
      <c r="CX73" s="508"/>
      <c r="CY73" s="508"/>
      <c r="CZ73" s="508"/>
      <c r="DA73" s="508"/>
      <c r="DB73" s="508"/>
      <c r="DC73" s="508"/>
      <c r="DD73" s="508"/>
      <c r="DE73" s="508"/>
      <c r="DF73" s="508"/>
      <c r="DG73" s="508"/>
      <c r="DH73" s="508"/>
      <c r="DI73" s="508"/>
      <c r="DJ73" s="510"/>
      <c r="DK73" s="500">
        <f t="shared" si="1"/>
        <v>0</v>
      </c>
      <c r="DL73" s="501">
        <f t="shared" si="2"/>
        <v>0</v>
      </c>
      <c r="DV73" s="504"/>
    </row>
    <row r="74" spans="1:126" x14ac:dyDescent="0.5">
      <c r="A74" s="399" t="str">
        <f t="shared" si="0"/>
        <v>15</v>
      </c>
      <c r="B74" s="493">
        <v>150042</v>
      </c>
      <c r="C74" s="494" t="s">
        <v>862</v>
      </c>
      <c r="D74" s="495"/>
      <c r="E74" s="896"/>
      <c r="F74" s="903"/>
      <c r="G74" s="496"/>
      <c r="H74" s="496"/>
      <c r="I74" s="496"/>
      <c r="J74" s="496"/>
      <c r="K74" s="508"/>
      <c r="L74" s="508"/>
      <c r="M74" s="508"/>
      <c r="N74" s="508"/>
      <c r="O74" s="508"/>
      <c r="P74" s="521">
        <f t="shared" si="5"/>
        <v>0</v>
      </c>
      <c r="Q74" s="508"/>
      <c r="R74" s="508"/>
      <c r="S74" s="508"/>
      <c r="T74" s="508"/>
      <c r="U74" s="508"/>
      <c r="V74" s="508"/>
      <c r="W74" s="508"/>
      <c r="X74" s="508"/>
      <c r="Y74" s="508"/>
      <c r="Z74" s="508"/>
      <c r="AA74" s="508"/>
      <c r="AB74" s="508"/>
      <c r="AC74" s="508"/>
      <c r="AD74" s="508"/>
      <c r="AE74" s="508"/>
      <c r="AF74" s="508"/>
      <c r="AG74" s="508"/>
      <c r="AH74" s="508"/>
      <c r="AI74" s="508"/>
      <c r="AJ74" s="508"/>
      <c r="AK74" s="508"/>
      <c r="AL74" s="508"/>
      <c r="AM74" s="508"/>
      <c r="AN74" s="508"/>
      <c r="AO74" s="508"/>
      <c r="AP74" s="508"/>
      <c r="AQ74" s="508"/>
      <c r="AR74" s="508"/>
      <c r="AS74" s="508"/>
      <c r="AT74" s="508"/>
      <c r="AU74" s="508"/>
      <c r="AV74" s="508"/>
      <c r="AW74" s="508"/>
      <c r="AX74" s="508"/>
      <c r="AY74" s="508"/>
      <c r="AZ74" s="508"/>
      <c r="BA74" s="508"/>
      <c r="BB74" s="508"/>
      <c r="BC74" s="508"/>
      <c r="BD74" s="508"/>
      <c r="BE74" s="508"/>
      <c r="BF74" s="508"/>
      <c r="BG74" s="508"/>
      <c r="BH74" s="508"/>
      <c r="BI74" s="508"/>
      <c r="BJ74" s="508"/>
      <c r="BK74" s="508"/>
      <c r="BL74" s="508"/>
      <c r="BM74" s="508"/>
      <c r="BN74" s="508"/>
      <c r="BO74" s="508"/>
      <c r="BP74" s="508"/>
      <c r="BQ74" s="508"/>
      <c r="BR74" s="508"/>
      <c r="BS74" s="508"/>
      <c r="BT74" s="508"/>
      <c r="BU74" s="508"/>
      <c r="BV74" s="508"/>
      <c r="BW74" s="508"/>
      <c r="BX74" s="508"/>
      <c r="BY74" s="508"/>
      <c r="BZ74" s="508"/>
      <c r="CA74" s="508"/>
      <c r="CB74" s="508"/>
      <c r="CC74" s="508"/>
      <c r="CD74" s="508"/>
      <c r="CE74" s="508"/>
      <c r="CF74" s="508"/>
      <c r="CG74" s="508"/>
      <c r="CH74" s="508"/>
      <c r="CI74" s="508"/>
      <c r="CJ74" s="508"/>
      <c r="CK74" s="508"/>
      <c r="CL74" s="508"/>
      <c r="CM74" s="508"/>
      <c r="CN74" s="508"/>
      <c r="CO74" s="508"/>
      <c r="CP74" s="508"/>
      <c r="CQ74" s="508"/>
      <c r="CR74" s="508"/>
      <c r="CS74" s="508"/>
      <c r="CT74" s="508"/>
      <c r="CU74" s="508"/>
      <c r="CV74" s="508"/>
      <c r="CW74" s="508"/>
      <c r="CX74" s="508"/>
      <c r="CY74" s="508"/>
      <c r="CZ74" s="508"/>
      <c r="DA74" s="508"/>
      <c r="DB74" s="508"/>
      <c r="DC74" s="508"/>
      <c r="DD74" s="508"/>
      <c r="DE74" s="508"/>
      <c r="DF74" s="508"/>
      <c r="DG74" s="508"/>
      <c r="DH74" s="508"/>
      <c r="DI74" s="508"/>
      <c r="DJ74" s="510"/>
      <c r="DK74" s="500">
        <f t="shared" ref="DK74:DK137" si="6">SUM(F74:DJ74)</f>
        <v>0</v>
      </c>
      <c r="DL74" s="501">
        <f t="shared" ref="DL74:DL137" si="7">D74-E74-DK74</f>
        <v>0</v>
      </c>
      <c r="DV74" s="504"/>
    </row>
    <row r="75" spans="1:126" x14ac:dyDescent="0.5">
      <c r="A75" s="399" t="str">
        <f t="shared" si="0"/>
        <v>15</v>
      </c>
      <c r="B75" s="493">
        <v>150045</v>
      </c>
      <c r="C75" s="494" t="s">
        <v>863</v>
      </c>
      <c r="D75" s="495"/>
      <c r="E75" s="896"/>
      <c r="F75" s="903"/>
      <c r="G75" s="496"/>
      <c r="H75" s="496"/>
      <c r="I75" s="496"/>
      <c r="J75" s="496"/>
      <c r="K75" s="508"/>
      <c r="L75" s="508"/>
      <c r="M75" s="508"/>
      <c r="N75" s="508"/>
      <c r="O75" s="508"/>
      <c r="P75" s="521">
        <f t="shared" si="5"/>
        <v>0</v>
      </c>
      <c r="Q75" s="508"/>
      <c r="R75" s="508"/>
      <c r="S75" s="508"/>
      <c r="T75" s="508"/>
      <c r="U75" s="508"/>
      <c r="V75" s="508"/>
      <c r="W75" s="508"/>
      <c r="X75" s="508"/>
      <c r="Y75" s="508"/>
      <c r="Z75" s="508"/>
      <c r="AA75" s="508"/>
      <c r="AB75" s="508"/>
      <c r="AC75" s="508"/>
      <c r="AD75" s="508"/>
      <c r="AE75" s="508"/>
      <c r="AF75" s="508"/>
      <c r="AG75" s="508"/>
      <c r="AH75" s="508"/>
      <c r="AI75" s="508"/>
      <c r="AJ75" s="508"/>
      <c r="AK75" s="508"/>
      <c r="AL75" s="508"/>
      <c r="AM75" s="508"/>
      <c r="AN75" s="508"/>
      <c r="AO75" s="508"/>
      <c r="AP75" s="508"/>
      <c r="AQ75" s="508"/>
      <c r="AR75" s="508"/>
      <c r="AS75" s="508"/>
      <c r="AT75" s="508"/>
      <c r="AU75" s="508"/>
      <c r="AV75" s="508"/>
      <c r="AW75" s="508"/>
      <c r="AX75" s="508"/>
      <c r="AY75" s="508"/>
      <c r="AZ75" s="508"/>
      <c r="BA75" s="508"/>
      <c r="BB75" s="508"/>
      <c r="BC75" s="508"/>
      <c r="BD75" s="508"/>
      <c r="BE75" s="508"/>
      <c r="BF75" s="508"/>
      <c r="BG75" s="508"/>
      <c r="BH75" s="508"/>
      <c r="BI75" s="508"/>
      <c r="BJ75" s="508"/>
      <c r="BK75" s="508"/>
      <c r="BL75" s="508"/>
      <c r="BM75" s="508"/>
      <c r="BN75" s="508"/>
      <c r="BO75" s="508"/>
      <c r="BP75" s="508"/>
      <c r="BQ75" s="508"/>
      <c r="BR75" s="508"/>
      <c r="BS75" s="508"/>
      <c r="BT75" s="508"/>
      <c r="BU75" s="508"/>
      <c r="BV75" s="508"/>
      <c r="BW75" s="508"/>
      <c r="BX75" s="508"/>
      <c r="BY75" s="508"/>
      <c r="BZ75" s="508"/>
      <c r="CA75" s="508"/>
      <c r="CB75" s="508"/>
      <c r="CC75" s="508"/>
      <c r="CD75" s="508"/>
      <c r="CE75" s="508"/>
      <c r="CF75" s="508"/>
      <c r="CG75" s="508"/>
      <c r="CH75" s="508"/>
      <c r="CI75" s="508"/>
      <c r="CJ75" s="508"/>
      <c r="CK75" s="508"/>
      <c r="CL75" s="508"/>
      <c r="CM75" s="508"/>
      <c r="CN75" s="508"/>
      <c r="CO75" s="508"/>
      <c r="CP75" s="508"/>
      <c r="CQ75" s="508"/>
      <c r="CR75" s="508"/>
      <c r="CS75" s="508"/>
      <c r="CT75" s="508"/>
      <c r="CU75" s="508"/>
      <c r="CV75" s="508"/>
      <c r="CW75" s="508"/>
      <c r="CX75" s="508"/>
      <c r="CY75" s="508"/>
      <c r="CZ75" s="508"/>
      <c r="DA75" s="508"/>
      <c r="DB75" s="508"/>
      <c r="DC75" s="508"/>
      <c r="DD75" s="508"/>
      <c r="DE75" s="508"/>
      <c r="DF75" s="508"/>
      <c r="DG75" s="508"/>
      <c r="DH75" s="508"/>
      <c r="DI75" s="508"/>
      <c r="DJ75" s="510"/>
      <c r="DK75" s="500">
        <f t="shared" si="6"/>
        <v>0</v>
      </c>
      <c r="DL75" s="501">
        <f t="shared" si="7"/>
        <v>0</v>
      </c>
      <c r="DV75" s="504"/>
    </row>
    <row r="76" spans="1:126" x14ac:dyDescent="0.5">
      <c r="A76" s="399" t="str">
        <f t="shared" ref="A76:A143" si="8">LEFT(B76,2)</f>
        <v>15</v>
      </c>
      <c r="B76" s="493">
        <v>150050</v>
      </c>
      <c r="C76" s="494" t="s">
        <v>864</v>
      </c>
      <c r="D76" s="495"/>
      <c r="E76" s="896"/>
      <c r="F76" s="903"/>
      <c r="G76" s="496"/>
      <c r="H76" s="496"/>
      <c r="I76" s="496"/>
      <c r="J76" s="496"/>
      <c r="K76" s="508"/>
      <c r="L76" s="508"/>
      <c r="M76" s="508"/>
      <c r="N76" s="508"/>
      <c r="O76" s="508"/>
      <c r="P76" s="508"/>
      <c r="Q76" s="508"/>
      <c r="R76" s="521">
        <f>D76-E76</f>
        <v>0</v>
      </c>
      <c r="S76" s="508"/>
      <c r="T76" s="508"/>
      <c r="U76" s="508"/>
      <c r="V76" s="508"/>
      <c r="W76" s="508"/>
      <c r="X76" s="508"/>
      <c r="Y76" s="508"/>
      <c r="Z76" s="508"/>
      <c r="AA76" s="508"/>
      <c r="AB76" s="508"/>
      <c r="AC76" s="508"/>
      <c r="AD76" s="508"/>
      <c r="AE76" s="508"/>
      <c r="AF76" s="508"/>
      <c r="AG76" s="508"/>
      <c r="AH76" s="508"/>
      <c r="AI76" s="508"/>
      <c r="AJ76" s="508"/>
      <c r="AK76" s="508"/>
      <c r="AL76" s="508"/>
      <c r="AM76" s="508"/>
      <c r="AN76" s="508"/>
      <c r="AO76" s="508"/>
      <c r="AP76" s="508"/>
      <c r="AQ76" s="508"/>
      <c r="AR76" s="508"/>
      <c r="AS76" s="508"/>
      <c r="AT76" s="508"/>
      <c r="AU76" s="508"/>
      <c r="AV76" s="508"/>
      <c r="AW76" s="508"/>
      <c r="AX76" s="508"/>
      <c r="AY76" s="508"/>
      <c r="AZ76" s="508"/>
      <c r="BA76" s="508"/>
      <c r="BB76" s="508"/>
      <c r="BC76" s="508"/>
      <c r="BD76" s="508"/>
      <c r="BE76" s="508"/>
      <c r="BF76" s="508"/>
      <c r="BG76" s="508"/>
      <c r="BH76" s="508"/>
      <c r="BI76" s="508"/>
      <c r="BJ76" s="508"/>
      <c r="BK76" s="508"/>
      <c r="BL76" s="508"/>
      <c r="BM76" s="508"/>
      <c r="BN76" s="508"/>
      <c r="BO76" s="508"/>
      <c r="BP76" s="508"/>
      <c r="BQ76" s="508"/>
      <c r="BR76" s="508"/>
      <c r="BS76" s="508"/>
      <c r="BT76" s="508"/>
      <c r="BU76" s="508"/>
      <c r="BV76" s="508"/>
      <c r="BW76" s="508"/>
      <c r="BX76" s="508"/>
      <c r="BY76" s="508"/>
      <c r="BZ76" s="508"/>
      <c r="CA76" s="508"/>
      <c r="CB76" s="508"/>
      <c r="CC76" s="508"/>
      <c r="CD76" s="508"/>
      <c r="CE76" s="508"/>
      <c r="CF76" s="508"/>
      <c r="CG76" s="508"/>
      <c r="CH76" s="508"/>
      <c r="CI76" s="508"/>
      <c r="CJ76" s="508"/>
      <c r="CK76" s="508"/>
      <c r="CL76" s="508"/>
      <c r="CM76" s="508"/>
      <c r="CN76" s="508"/>
      <c r="CO76" s="508"/>
      <c r="CP76" s="508"/>
      <c r="CQ76" s="508"/>
      <c r="CR76" s="508"/>
      <c r="CS76" s="508"/>
      <c r="CT76" s="508"/>
      <c r="CU76" s="508"/>
      <c r="CV76" s="508"/>
      <c r="CW76" s="508"/>
      <c r="CX76" s="508"/>
      <c r="CY76" s="508"/>
      <c r="CZ76" s="508"/>
      <c r="DA76" s="508"/>
      <c r="DB76" s="508"/>
      <c r="DC76" s="508"/>
      <c r="DD76" s="508"/>
      <c r="DE76" s="508"/>
      <c r="DF76" s="508"/>
      <c r="DG76" s="508"/>
      <c r="DH76" s="508"/>
      <c r="DI76" s="508"/>
      <c r="DJ76" s="510"/>
      <c r="DK76" s="500">
        <f t="shared" si="6"/>
        <v>0</v>
      </c>
      <c r="DL76" s="501">
        <f t="shared" si="7"/>
        <v>0</v>
      </c>
      <c r="DV76" s="504"/>
    </row>
    <row r="77" spans="1:126" x14ac:dyDescent="0.5">
      <c r="A77" s="399" t="str">
        <f t="shared" si="8"/>
        <v>15</v>
      </c>
      <c r="B77" s="493">
        <v>150060</v>
      </c>
      <c r="C77" s="494" t="s">
        <v>865</v>
      </c>
      <c r="D77" s="495"/>
      <c r="E77" s="896"/>
      <c r="F77" s="903"/>
      <c r="G77" s="496"/>
      <c r="H77" s="496"/>
      <c r="I77" s="496"/>
      <c r="J77" s="496"/>
      <c r="K77" s="508"/>
      <c r="L77" s="508"/>
      <c r="M77" s="508"/>
      <c r="N77" s="508"/>
      <c r="O77" s="508"/>
      <c r="P77" s="508"/>
      <c r="Q77" s="508"/>
      <c r="R77" s="521">
        <f>D77-E77</f>
        <v>0</v>
      </c>
      <c r="S77" s="508"/>
      <c r="T77" s="508"/>
      <c r="U77" s="508"/>
      <c r="V77" s="508"/>
      <c r="W77" s="508"/>
      <c r="X77" s="508"/>
      <c r="Y77" s="508"/>
      <c r="Z77" s="508"/>
      <c r="AA77" s="508"/>
      <c r="AB77" s="508"/>
      <c r="AC77" s="508"/>
      <c r="AD77" s="508"/>
      <c r="AE77" s="508"/>
      <c r="AF77" s="508"/>
      <c r="AG77" s="508"/>
      <c r="AH77" s="508"/>
      <c r="AI77" s="508"/>
      <c r="AJ77" s="508"/>
      <c r="AK77" s="508"/>
      <c r="AL77" s="508"/>
      <c r="AM77" s="508"/>
      <c r="AN77" s="508"/>
      <c r="AO77" s="508"/>
      <c r="AP77" s="508"/>
      <c r="AQ77" s="508"/>
      <c r="AR77" s="508"/>
      <c r="AS77" s="508"/>
      <c r="AT77" s="508"/>
      <c r="AU77" s="508"/>
      <c r="AV77" s="508"/>
      <c r="AW77" s="508"/>
      <c r="AX77" s="508"/>
      <c r="AY77" s="508"/>
      <c r="AZ77" s="508"/>
      <c r="BA77" s="508"/>
      <c r="BB77" s="508"/>
      <c r="BC77" s="508"/>
      <c r="BD77" s="508"/>
      <c r="BE77" s="508"/>
      <c r="BF77" s="508"/>
      <c r="BG77" s="508"/>
      <c r="BH77" s="508"/>
      <c r="BI77" s="508"/>
      <c r="BJ77" s="508"/>
      <c r="BK77" s="508"/>
      <c r="BL77" s="508"/>
      <c r="BM77" s="508"/>
      <c r="BN77" s="508"/>
      <c r="BO77" s="508"/>
      <c r="BP77" s="508"/>
      <c r="BQ77" s="508"/>
      <c r="BR77" s="508"/>
      <c r="BS77" s="508"/>
      <c r="BT77" s="508"/>
      <c r="BU77" s="508"/>
      <c r="BV77" s="508"/>
      <c r="BW77" s="508"/>
      <c r="BX77" s="508"/>
      <c r="BY77" s="508"/>
      <c r="BZ77" s="508"/>
      <c r="CA77" s="508"/>
      <c r="CB77" s="508"/>
      <c r="CC77" s="508"/>
      <c r="CD77" s="508"/>
      <c r="CE77" s="508"/>
      <c r="CF77" s="508"/>
      <c r="CG77" s="508"/>
      <c r="CH77" s="508"/>
      <c r="CI77" s="508"/>
      <c r="CJ77" s="508"/>
      <c r="CK77" s="508"/>
      <c r="CL77" s="508"/>
      <c r="CM77" s="508"/>
      <c r="CN77" s="508"/>
      <c r="CO77" s="508"/>
      <c r="CP77" s="508"/>
      <c r="CQ77" s="508"/>
      <c r="CR77" s="508"/>
      <c r="CS77" s="508"/>
      <c r="CT77" s="508"/>
      <c r="CU77" s="508"/>
      <c r="CV77" s="508"/>
      <c r="CW77" s="508"/>
      <c r="CX77" s="508"/>
      <c r="CY77" s="508"/>
      <c r="CZ77" s="508"/>
      <c r="DA77" s="508"/>
      <c r="DB77" s="508"/>
      <c r="DC77" s="508"/>
      <c r="DD77" s="508"/>
      <c r="DE77" s="508"/>
      <c r="DF77" s="508"/>
      <c r="DG77" s="508"/>
      <c r="DH77" s="508"/>
      <c r="DI77" s="508"/>
      <c r="DJ77" s="510"/>
      <c r="DK77" s="500">
        <f t="shared" si="6"/>
        <v>0</v>
      </c>
      <c r="DL77" s="501">
        <f t="shared" si="7"/>
        <v>0</v>
      </c>
      <c r="DV77" s="504"/>
    </row>
    <row r="78" spans="1:126" x14ac:dyDescent="0.5">
      <c r="A78" s="399" t="str">
        <f t="shared" si="8"/>
        <v>15</v>
      </c>
      <c r="B78" s="493">
        <v>150061</v>
      </c>
      <c r="C78" s="494" t="s">
        <v>866</v>
      </c>
      <c r="D78" s="495"/>
      <c r="E78" s="896"/>
      <c r="F78" s="903"/>
      <c r="G78" s="496"/>
      <c r="H78" s="496"/>
      <c r="I78" s="496"/>
      <c r="J78" s="496"/>
      <c r="K78" s="508"/>
      <c r="L78" s="508"/>
      <c r="M78" s="508"/>
      <c r="N78" s="508"/>
      <c r="O78" s="508"/>
      <c r="P78" s="508"/>
      <c r="Q78" s="508"/>
      <c r="R78" s="521">
        <f>D78-E78</f>
        <v>0</v>
      </c>
      <c r="S78" s="508"/>
      <c r="T78" s="508"/>
      <c r="U78" s="508"/>
      <c r="V78" s="508"/>
      <c r="W78" s="508"/>
      <c r="X78" s="508"/>
      <c r="Y78" s="508"/>
      <c r="Z78" s="508"/>
      <c r="AA78" s="508"/>
      <c r="AB78" s="508"/>
      <c r="AC78" s="508"/>
      <c r="AD78" s="508"/>
      <c r="AE78" s="508"/>
      <c r="AF78" s="508"/>
      <c r="AG78" s="508"/>
      <c r="AH78" s="508"/>
      <c r="AI78" s="508"/>
      <c r="AJ78" s="508"/>
      <c r="AK78" s="508"/>
      <c r="AL78" s="508"/>
      <c r="AM78" s="508"/>
      <c r="AN78" s="508"/>
      <c r="AO78" s="508"/>
      <c r="AP78" s="508"/>
      <c r="AQ78" s="508"/>
      <c r="AR78" s="508"/>
      <c r="AS78" s="508"/>
      <c r="AT78" s="508"/>
      <c r="AU78" s="508"/>
      <c r="AV78" s="508"/>
      <c r="AW78" s="508"/>
      <c r="AX78" s="508"/>
      <c r="AY78" s="508"/>
      <c r="AZ78" s="508"/>
      <c r="BA78" s="508"/>
      <c r="BB78" s="508"/>
      <c r="BC78" s="508"/>
      <c r="BD78" s="508"/>
      <c r="BE78" s="508"/>
      <c r="BF78" s="508"/>
      <c r="BG78" s="508"/>
      <c r="BH78" s="508"/>
      <c r="BI78" s="508"/>
      <c r="BJ78" s="508"/>
      <c r="BK78" s="508"/>
      <c r="BL78" s="508"/>
      <c r="BM78" s="508"/>
      <c r="BN78" s="508"/>
      <c r="BO78" s="508"/>
      <c r="BP78" s="508"/>
      <c r="BQ78" s="508"/>
      <c r="BR78" s="508"/>
      <c r="BS78" s="508"/>
      <c r="BT78" s="508"/>
      <c r="BU78" s="508"/>
      <c r="BV78" s="508"/>
      <c r="BW78" s="508"/>
      <c r="BX78" s="508"/>
      <c r="BY78" s="508"/>
      <c r="BZ78" s="508"/>
      <c r="CA78" s="508"/>
      <c r="CB78" s="508"/>
      <c r="CC78" s="508"/>
      <c r="CD78" s="508"/>
      <c r="CE78" s="508"/>
      <c r="CF78" s="508"/>
      <c r="CG78" s="508"/>
      <c r="CH78" s="508"/>
      <c r="CI78" s="508"/>
      <c r="CJ78" s="508"/>
      <c r="CK78" s="508"/>
      <c r="CL78" s="508"/>
      <c r="CM78" s="508"/>
      <c r="CN78" s="508"/>
      <c r="CO78" s="508"/>
      <c r="CP78" s="508"/>
      <c r="CQ78" s="508"/>
      <c r="CR78" s="508"/>
      <c r="CS78" s="508"/>
      <c r="CT78" s="508"/>
      <c r="CU78" s="508"/>
      <c r="CV78" s="508"/>
      <c r="CW78" s="508"/>
      <c r="CX78" s="508"/>
      <c r="CY78" s="508"/>
      <c r="CZ78" s="508"/>
      <c r="DA78" s="508"/>
      <c r="DB78" s="508"/>
      <c r="DC78" s="508"/>
      <c r="DD78" s="508"/>
      <c r="DE78" s="508"/>
      <c r="DF78" s="508"/>
      <c r="DG78" s="508"/>
      <c r="DH78" s="508"/>
      <c r="DI78" s="508"/>
      <c r="DJ78" s="510"/>
      <c r="DK78" s="500">
        <f t="shared" si="6"/>
        <v>0</v>
      </c>
      <c r="DL78" s="501">
        <f t="shared" si="7"/>
        <v>0</v>
      </c>
      <c r="DV78" s="504"/>
    </row>
    <row r="79" spans="1:126" x14ac:dyDescent="0.5">
      <c r="A79" s="399" t="str">
        <f t="shared" si="8"/>
        <v>15</v>
      </c>
      <c r="B79" s="493">
        <v>150065</v>
      </c>
      <c r="C79" s="494" t="s">
        <v>867</v>
      </c>
      <c r="D79" s="495"/>
      <c r="E79" s="896"/>
      <c r="F79" s="903"/>
      <c r="G79" s="496"/>
      <c r="H79" s="496"/>
      <c r="I79" s="496"/>
      <c r="J79" s="496"/>
      <c r="K79" s="508"/>
      <c r="L79" s="508"/>
      <c r="M79" s="508"/>
      <c r="N79" s="508"/>
      <c r="O79" s="508"/>
      <c r="P79" s="508"/>
      <c r="Q79" s="508"/>
      <c r="R79" s="521">
        <f>D79-E79</f>
        <v>0</v>
      </c>
      <c r="S79" s="508"/>
      <c r="T79" s="508"/>
      <c r="U79" s="508"/>
      <c r="V79" s="508"/>
      <c r="W79" s="508"/>
      <c r="X79" s="508"/>
      <c r="Y79" s="508"/>
      <c r="Z79" s="508"/>
      <c r="AA79" s="508"/>
      <c r="AB79" s="508"/>
      <c r="AC79" s="508"/>
      <c r="AD79" s="508"/>
      <c r="AE79" s="508"/>
      <c r="AF79" s="508"/>
      <c r="AG79" s="508"/>
      <c r="AH79" s="508"/>
      <c r="AI79" s="508"/>
      <c r="AJ79" s="508"/>
      <c r="AK79" s="508"/>
      <c r="AL79" s="508"/>
      <c r="AM79" s="508"/>
      <c r="AN79" s="508"/>
      <c r="AO79" s="508"/>
      <c r="AP79" s="508"/>
      <c r="AQ79" s="508"/>
      <c r="AR79" s="508"/>
      <c r="AS79" s="508"/>
      <c r="AT79" s="508"/>
      <c r="AU79" s="508"/>
      <c r="AV79" s="508"/>
      <c r="AW79" s="508"/>
      <c r="AX79" s="508"/>
      <c r="AY79" s="508"/>
      <c r="AZ79" s="508"/>
      <c r="BA79" s="508"/>
      <c r="BB79" s="508"/>
      <c r="BC79" s="508"/>
      <c r="BD79" s="508"/>
      <c r="BE79" s="508"/>
      <c r="BF79" s="508"/>
      <c r="BG79" s="508"/>
      <c r="BH79" s="508"/>
      <c r="BI79" s="508"/>
      <c r="BJ79" s="508"/>
      <c r="BK79" s="508"/>
      <c r="BL79" s="508"/>
      <c r="BM79" s="508"/>
      <c r="BN79" s="508"/>
      <c r="BO79" s="508"/>
      <c r="BP79" s="508"/>
      <c r="BQ79" s="508"/>
      <c r="BR79" s="508"/>
      <c r="BS79" s="508"/>
      <c r="BT79" s="508"/>
      <c r="BU79" s="508"/>
      <c r="BV79" s="508"/>
      <c r="BW79" s="508"/>
      <c r="BX79" s="508"/>
      <c r="BY79" s="508"/>
      <c r="BZ79" s="508"/>
      <c r="CA79" s="508"/>
      <c r="CB79" s="508"/>
      <c r="CC79" s="508"/>
      <c r="CD79" s="508"/>
      <c r="CE79" s="508"/>
      <c r="CF79" s="508"/>
      <c r="CG79" s="508"/>
      <c r="CH79" s="508"/>
      <c r="CI79" s="508"/>
      <c r="CJ79" s="508"/>
      <c r="CK79" s="508"/>
      <c r="CL79" s="508"/>
      <c r="CM79" s="508"/>
      <c r="CN79" s="508"/>
      <c r="CO79" s="508"/>
      <c r="CP79" s="508"/>
      <c r="CQ79" s="508"/>
      <c r="CR79" s="508"/>
      <c r="CS79" s="508"/>
      <c r="CT79" s="508"/>
      <c r="CU79" s="508"/>
      <c r="CV79" s="508"/>
      <c r="CW79" s="508"/>
      <c r="CX79" s="508"/>
      <c r="CY79" s="508"/>
      <c r="CZ79" s="508"/>
      <c r="DA79" s="508"/>
      <c r="DB79" s="508"/>
      <c r="DC79" s="508"/>
      <c r="DD79" s="508"/>
      <c r="DE79" s="508"/>
      <c r="DF79" s="508"/>
      <c r="DG79" s="508"/>
      <c r="DH79" s="508"/>
      <c r="DI79" s="508"/>
      <c r="DJ79" s="510"/>
      <c r="DK79" s="500">
        <f t="shared" si="6"/>
        <v>0</v>
      </c>
      <c r="DL79" s="501">
        <f t="shared" si="7"/>
        <v>0</v>
      </c>
      <c r="DV79" s="504"/>
    </row>
    <row r="80" spans="1:126" x14ac:dyDescent="0.5">
      <c r="A80" s="399" t="str">
        <f t="shared" si="8"/>
        <v>15</v>
      </c>
      <c r="B80" s="493">
        <v>150070</v>
      </c>
      <c r="C80" s="494" t="s">
        <v>868</v>
      </c>
      <c r="D80" s="495"/>
      <c r="E80" s="896"/>
      <c r="F80" s="903"/>
      <c r="G80" s="496"/>
      <c r="H80" s="496"/>
      <c r="I80" s="496"/>
      <c r="J80" s="496"/>
      <c r="K80" s="508"/>
      <c r="L80" s="508"/>
      <c r="M80" s="508"/>
      <c r="N80" s="508"/>
      <c r="O80" s="508"/>
      <c r="P80" s="521">
        <f>D80-E80</f>
        <v>0</v>
      </c>
      <c r="Q80" s="508"/>
      <c r="R80" s="508"/>
      <c r="S80" s="508"/>
      <c r="T80" s="508"/>
      <c r="U80" s="508"/>
      <c r="V80" s="508"/>
      <c r="W80" s="508"/>
      <c r="X80" s="508"/>
      <c r="Y80" s="508"/>
      <c r="Z80" s="508"/>
      <c r="AA80" s="508"/>
      <c r="AB80" s="508"/>
      <c r="AC80" s="508"/>
      <c r="AD80" s="508"/>
      <c r="AE80" s="508"/>
      <c r="AF80" s="508"/>
      <c r="AG80" s="508"/>
      <c r="AH80" s="508"/>
      <c r="AI80" s="508"/>
      <c r="AJ80" s="508"/>
      <c r="AK80" s="508"/>
      <c r="AL80" s="508"/>
      <c r="AM80" s="508"/>
      <c r="AN80" s="508"/>
      <c r="AO80" s="508"/>
      <c r="AP80" s="508"/>
      <c r="AQ80" s="508"/>
      <c r="AR80" s="508"/>
      <c r="AS80" s="508"/>
      <c r="AT80" s="508"/>
      <c r="AU80" s="508"/>
      <c r="AV80" s="508"/>
      <c r="AW80" s="508"/>
      <c r="AX80" s="508"/>
      <c r="AY80" s="508"/>
      <c r="AZ80" s="508"/>
      <c r="BA80" s="508"/>
      <c r="BB80" s="508"/>
      <c r="BC80" s="508"/>
      <c r="BD80" s="508"/>
      <c r="BE80" s="508"/>
      <c r="BF80" s="508"/>
      <c r="BG80" s="508"/>
      <c r="BH80" s="508"/>
      <c r="BI80" s="508"/>
      <c r="BJ80" s="508"/>
      <c r="BK80" s="508"/>
      <c r="BL80" s="508"/>
      <c r="BM80" s="508"/>
      <c r="BN80" s="508"/>
      <c r="BO80" s="508"/>
      <c r="BP80" s="508"/>
      <c r="BQ80" s="508"/>
      <c r="BR80" s="508"/>
      <c r="BS80" s="508"/>
      <c r="BT80" s="508"/>
      <c r="BU80" s="508"/>
      <c r="BV80" s="508"/>
      <c r="BW80" s="508"/>
      <c r="BX80" s="508"/>
      <c r="BY80" s="508"/>
      <c r="BZ80" s="508"/>
      <c r="CA80" s="508"/>
      <c r="CB80" s="508"/>
      <c r="CC80" s="508"/>
      <c r="CD80" s="508"/>
      <c r="CE80" s="508"/>
      <c r="CF80" s="508"/>
      <c r="CG80" s="508"/>
      <c r="CH80" s="508"/>
      <c r="CI80" s="508"/>
      <c r="CJ80" s="508"/>
      <c r="CK80" s="508"/>
      <c r="CL80" s="508"/>
      <c r="CM80" s="508"/>
      <c r="CN80" s="508"/>
      <c r="CO80" s="508"/>
      <c r="CP80" s="508"/>
      <c r="CQ80" s="508"/>
      <c r="CR80" s="508"/>
      <c r="CS80" s="508"/>
      <c r="CT80" s="508"/>
      <c r="CU80" s="508"/>
      <c r="CV80" s="508"/>
      <c r="CW80" s="508"/>
      <c r="CX80" s="508"/>
      <c r="CY80" s="508"/>
      <c r="CZ80" s="508"/>
      <c r="DA80" s="508"/>
      <c r="DB80" s="508"/>
      <c r="DC80" s="508"/>
      <c r="DD80" s="508"/>
      <c r="DE80" s="508"/>
      <c r="DF80" s="508"/>
      <c r="DG80" s="508"/>
      <c r="DH80" s="508"/>
      <c r="DI80" s="508"/>
      <c r="DJ80" s="510"/>
      <c r="DK80" s="500">
        <f t="shared" si="6"/>
        <v>0</v>
      </c>
      <c r="DL80" s="501">
        <f t="shared" si="7"/>
        <v>0</v>
      </c>
      <c r="DV80" s="504"/>
    </row>
    <row r="81" spans="1:126" x14ac:dyDescent="0.5">
      <c r="A81" s="399" t="str">
        <f t="shared" si="8"/>
        <v>15</v>
      </c>
      <c r="B81" s="493">
        <v>150080</v>
      </c>
      <c r="C81" s="494" t="s">
        <v>869</v>
      </c>
      <c r="D81" s="495"/>
      <c r="E81" s="896"/>
      <c r="F81" s="903"/>
      <c r="G81" s="496"/>
      <c r="H81" s="496"/>
      <c r="I81" s="496"/>
      <c r="J81" s="496"/>
      <c r="K81" s="508"/>
      <c r="L81" s="508"/>
      <c r="M81" s="508"/>
      <c r="N81" s="508"/>
      <c r="O81" s="508"/>
      <c r="P81" s="508"/>
      <c r="Q81" s="508"/>
      <c r="R81" s="508"/>
      <c r="S81" s="508"/>
      <c r="T81" s="508"/>
      <c r="U81" s="508"/>
      <c r="V81" s="508"/>
      <c r="W81" s="508"/>
      <c r="X81" s="508"/>
      <c r="Y81" s="508"/>
      <c r="Z81" s="508"/>
      <c r="AA81" s="508"/>
      <c r="AB81" s="508"/>
      <c r="AC81" s="508"/>
      <c r="AD81" s="508"/>
      <c r="AE81" s="508"/>
      <c r="AF81" s="508"/>
      <c r="AG81" s="508"/>
      <c r="AH81" s="508"/>
      <c r="AI81" s="508"/>
      <c r="AJ81" s="508"/>
      <c r="AK81" s="508"/>
      <c r="AL81" s="508"/>
      <c r="AM81" s="508"/>
      <c r="AN81" s="508"/>
      <c r="AO81" s="508"/>
      <c r="AP81" s="508"/>
      <c r="AQ81" s="508"/>
      <c r="AR81" s="508"/>
      <c r="AS81" s="508"/>
      <c r="AT81" s="508"/>
      <c r="AU81" s="508"/>
      <c r="AV81" s="508"/>
      <c r="AW81" s="508"/>
      <c r="AX81" s="508"/>
      <c r="AY81" s="508"/>
      <c r="AZ81" s="508"/>
      <c r="BA81" s="508"/>
      <c r="BB81" s="508"/>
      <c r="BC81" s="508"/>
      <c r="BD81" s="508"/>
      <c r="BE81" s="508"/>
      <c r="BF81" s="508"/>
      <c r="BG81" s="508"/>
      <c r="BH81" s="508"/>
      <c r="BI81" s="508"/>
      <c r="BJ81" s="508"/>
      <c r="BK81" s="508"/>
      <c r="BL81" s="508"/>
      <c r="BM81" s="508"/>
      <c r="BN81" s="508"/>
      <c r="BO81" s="508"/>
      <c r="BP81" s="508"/>
      <c r="BQ81" s="508"/>
      <c r="BR81" s="508"/>
      <c r="BS81" s="508"/>
      <c r="BT81" s="508"/>
      <c r="BU81" s="508"/>
      <c r="BV81" s="508"/>
      <c r="BW81" s="508"/>
      <c r="BX81" s="508"/>
      <c r="BY81" s="508"/>
      <c r="BZ81" s="508"/>
      <c r="CA81" s="508"/>
      <c r="CB81" s="508"/>
      <c r="CC81" s="508"/>
      <c r="CD81" s="508"/>
      <c r="CE81" s="508"/>
      <c r="CF81" s="508"/>
      <c r="CG81" s="508"/>
      <c r="CH81" s="508"/>
      <c r="CI81" s="508"/>
      <c r="CJ81" s="508"/>
      <c r="CK81" s="508"/>
      <c r="CL81" s="508"/>
      <c r="CM81" s="508"/>
      <c r="CN81" s="508"/>
      <c r="CO81" s="508"/>
      <c r="CP81" s="508"/>
      <c r="CQ81" s="508"/>
      <c r="CR81" s="508"/>
      <c r="CS81" s="508"/>
      <c r="CT81" s="508"/>
      <c r="CU81" s="508"/>
      <c r="CV81" s="508"/>
      <c r="CW81" s="508"/>
      <c r="CX81" s="508"/>
      <c r="CY81" s="508"/>
      <c r="CZ81" s="508"/>
      <c r="DA81" s="508"/>
      <c r="DB81" s="508"/>
      <c r="DC81" s="508"/>
      <c r="DD81" s="508"/>
      <c r="DE81" s="508"/>
      <c r="DF81" s="508"/>
      <c r="DG81" s="508"/>
      <c r="DH81" s="508"/>
      <c r="DI81" s="508"/>
      <c r="DJ81" s="510"/>
      <c r="DK81" s="500">
        <f t="shared" si="6"/>
        <v>0</v>
      </c>
      <c r="DL81" s="501">
        <f t="shared" si="7"/>
        <v>0</v>
      </c>
      <c r="DV81" s="504"/>
    </row>
    <row r="82" spans="1:126" x14ac:dyDescent="0.5">
      <c r="A82" s="399" t="str">
        <f t="shared" si="8"/>
        <v>15</v>
      </c>
      <c r="B82" s="493">
        <v>150099</v>
      </c>
      <c r="C82" s="494" t="s">
        <v>725</v>
      </c>
      <c r="D82" s="495"/>
      <c r="E82" s="896"/>
      <c r="F82" s="903"/>
      <c r="G82" s="496"/>
      <c r="H82" s="496"/>
      <c r="I82" s="496"/>
      <c r="J82" s="496"/>
      <c r="K82" s="508"/>
      <c r="L82" s="508"/>
      <c r="M82" s="508"/>
      <c r="N82" s="508"/>
      <c r="O82" s="508"/>
      <c r="P82" s="521">
        <f>D82</f>
        <v>0</v>
      </c>
      <c r="Q82" s="508"/>
      <c r="R82" s="508"/>
      <c r="S82" s="508"/>
      <c r="T82" s="508"/>
      <c r="U82" s="508"/>
      <c r="V82" s="508"/>
      <c r="W82" s="508"/>
      <c r="X82" s="508"/>
      <c r="Y82" s="508"/>
      <c r="Z82" s="508"/>
      <c r="AA82" s="508"/>
      <c r="AB82" s="508"/>
      <c r="AC82" s="508"/>
      <c r="AD82" s="508"/>
      <c r="AE82" s="508"/>
      <c r="AF82" s="508"/>
      <c r="AG82" s="508"/>
      <c r="AH82" s="508"/>
      <c r="AI82" s="508"/>
      <c r="AJ82" s="508"/>
      <c r="AK82" s="508"/>
      <c r="AL82" s="508"/>
      <c r="AM82" s="508"/>
      <c r="AN82" s="508"/>
      <c r="AO82" s="508"/>
      <c r="AP82" s="508"/>
      <c r="AQ82" s="508"/>
      <c r="AR82" s="508"/>
      <c r="AS82" s="508"/>
      <c r="AT82" s="508"/>
      <c r="AU82" s="508"/>
      <c r="AV82" s="508"/>
      <c r="AW82" s="508"/>
      <c r="AX82" s="508"/>
      <c r="AY82" s="508"/>
      <c r="AZ82" s="508"/>
      <c r="BA82" s="508"/>
      <c r="BB82" s="508"/>
      <c r="BC82" s="508"/>
      <c r="BD82" s="508"/>
      <c r="BE82" s="508"/>
      <c r="BF82" s="508"/>
      <c r="BG82" s="508"/>
      <c r="BH82" s="508"/>
      <c r="BI82" s="508"/>
      <c r="BJ82" s="508"/>
      <c r="BK82" s="508"/>
      <c r="BL82" s="508"/>
      <c r="BM82" s="508"/>
      <c r="BN82" s="508"/>
      <c r="BO82" s="508"/>
      <c r="BP82" s="508"/>
      <c r="BQ82" s="508"/>
      <c r="BR82" s="508"/>
      <c r="BS82" s="508"/>
      <c r="BT82" s="508"/>
      <c r="BU82" s="508"/>
      <c r="BV82" s="508"/>
      <c r="BW82" s="508"/>
      <c r="BX82" s="508"/>
      <c r="BY82" s="508"/>
      <c r="BZ82" s="508"/>
      <c r="CA82" s="508"/>
      <c r="CB82" s="508"/>
      <c r="CC82" s="508"/>
      <c r="CD82" s="508"/>
      <c r="CE82" s="508"/>
      <c r="CF82" s="508"/>
      <c r="CG82" s="508"/>
      <c r="CH82" s="508"/>
      <c r="CI82" s="508"/>
      <c r="CJ82" s="508"/>
      <c r="CK82" s="508"/>
      <c r="CL82" s="508"/>
      <c r="CM82" s="508"/>
      <c r="CN82" s="508"/>
      <c r="CO82" s="508"/>
      <c r="CP82" s="508"/>
      <c r="CQ82" s="508"/>
      <c r="CR82" s="508"/>
      <c r="CS82" s="508"/>
      <c r="CT82" s="508"/>
      <c r="CU82" s="508"/>
      <c r="CV82" s="508"/>
      <c r="CW82" s="508"/>
      <c r="CX82" s="508"/>
      <c r="CY82" s="508"/>
      <c r="CZ82" s="508"/>
      <c r="DA82" s="508"/>
      <c r="DB82" s="508"/>
      <c r="DC82" s="508"/>
      <c r="DD82" s="508"/>
      <c r="DE82" s="508"/>
      <c r="DF82" s="508"/>
      <c r="DG82" s="508"/>
      <c r="DH82" s="508"/>
      <c r="DI82" s="508"/>
      <c r="DJ82" s="510"/>
      <c r="DK82" s="500">
        <f t="shared" si="6"/>
        <v>0</v>
      </c>
      <c r="DL82" s="501">
        <f t="shared" si="7"/>
        <v>0</v>
      </c>
      <c r="DV82" s="504"/>
    </row>
    <row r="83" spans="1:126" x14ac:dyDescent="0.5">
      <c r="A83" s="399" t="str">
        <f t="shared" si="8"/>
        <v>15</v>
      </c>
      <c r="B83" s="493">
        <v>150520</v>
      </c>
      <c r="C83" s="494" t="s">
        <v>870</v>
      </c>
      <c r="D83" s="495"/>
      <c r="E83" s="896"/>
      <c r="F83" s="903"/>
      <c r="G83" s="496"/>
      <c r="H83" s="496"/>
      <c r="I83" s="496"/>
      <c r="J83" s="496"/>
      <c r="K83" s="508"/>
      <c r="L83" s="508"/>
      <c r="M83" s="508"/>
      <c r="N83" s="508"/>
      <c r="O83" s="508"/>
      <c r="P83" s="508"/>
      <c r="Q83" s="508"/>
      <c r="R83" s="508"/>
      <c r="S83" s="508"/>
      <c r="T83" s="508"/>
      <c r="U83" s="508"/>
      <c r="V83" s="508"/>
      <c r="W83" s="508"/>
      <c r="X83" s="508"/>
      <c r="Y83" s="508"/>
      <c r="Z83" s="508"/>
      <c r="AA83" s="508"/>
      <c r="AB83" s="508"/>
      <c r="AC83" s="508"/>
      <c r="AD83" s="508"/>
      <c r="AE83" s="508"/>
      <c r="AF83" s="508"/>
      <c r="AG83" s="508"/>
      <c r="AH83" s="508"/>
      <c r="AI83" s="508"/>
      <c r="AJ83" s="508"/>
      <c r="AK83" s="508"/>
      <c r="AL83" s="508"/>
      <c r="AM83" s="508"/>
      <c r="AN83" s="508"/>
      <c r="AO83" s="508"/>
      <c r="AP83" s="508"/>
      <c r="AQ83" s="508"/>
      <c r="AR83" s="508"/>
      <c r="AS83" s="508"/>
      <c r="AT83" s="508"/>
      <c r="AU83" s="508"/>
      <c r="AV83" s="508"/>
      <c r="AW83" s="508"/>
      <c r="AX83" s="508"/>
      <c r="AY83" s="508"/>
      <c r="AZ83" s="508"/>
      <c r="BA83" s="508"/>
      <c r="BB83" s="508"/>
      <c r="BC83" s="508"/>
      <c r="BD83" s="508"/>
      <c r="BE83" s="508"/>
      <c r="BF83" s="508"/>
      <c r="BG83" s="508"/>
      <c r="BH83" s="508"/>
      <c r="BI83" s="508"/>
      <c r="BJ83" s="508"/>
      <c r="BK83" s="508"/>
      <c r="BL83" s="508"/>
      <c r="BM83" s="508"/>
      <c r="BN83" s="508"/>
      <c r="BO83" s="508"/>
      <c r="BP83" s="508"/>
      <c r="BQ83" s="508"/>
      <c r="BR83" s="508"/>
      <c r="BS83" s="508"/>
      <c r="BT83" s="508"/>
      <c r="BU83" s="508"/>
      <c r="BV83" s="508"/>
      <c r="BW83" s="508"/>
      <c r="BX83" s="508"/>
      <c r="BY83" s="508"/>
      <c r="BZ83" s="508"/>
      <c r="CA83" s="508"/>
      <c r="CB83" s="508"/>
      <c r="CC83" s="508"/>
      <c r="CD83" s="508"/>
      <c r="CE83" s="508"/>
      <c r="CF83" s="508"/>
      <c r="CG83" s="508"/>
      <c r="CH83" s="508"/>
      <c r="CI83" s="508"/>
      <c r="CJ83" s="508"/>
      <c r="CK83" s="508"/>
      <c r="CL83" s="508"/>
      <c r="CM83" s="508"/>
      <c r="CN83" s="508"/>
      <c r="CO83" s="508"/>
      <c r="CP83" s="508"/>
      <c r="CQ83" s="508"/>
      <c r="CR83" s="508"/>
      <c r="CS83" s="508"/>
      <c r="CT83" s="508"/>
      <c r="CU83" s="508"/>
      <c r="CV83" s="508"/>
      <c r="CW83" s="508"/>
      <c r="CX83" s="508"/>
      <c r="CY83" s="508"/>
      <c r="CZ83" s="508"/>
      <c r="DA83" s="508"/>
      <c r="DB83" s="508"/>
      <c r="DC83" s="508"/>
      <c r="DD83" s="508"/>
      <c r="DE83" s="508"/>
      <c r="DF83" s="508"/>
      <c r="DG83" s="508"/>
      <c r="DH83" s="508"/>
      <c r="DI83" s="508"/>
      <c r="DJ83" s="510"/>
      <c r="DK83" s="500">
        <f t="shared" si="6"/>
        <v>0</v>
      </c>
      <c r="DL83" s="501">
        <f t="shared" si="7"/>
        <v>0</v>
      </c>
      <c r="DV83" s="504"/>
    </row>
    <row r="84" spans="1:126" x14ac:dyDescent="0.5">
      <c r="A84" s="399" t="str">
        <f t="shared" si="8"/>
        <v>16</v>
      </c>
      <c r="B84" s="493">
        <v>160001</v>
      </c>
      <c r="C84" s="494" t="s">
        <v>871</v>
      </c>
      <c r="D84" s="495"/>
      <c r="E84" s="896"/>
      <c r="F84" s="903"/>
      <c r="G84" s="496"/>
      <c r="H84" s="496"/>
      <c r="I84" s="496"/>
      <c r="J84" s="496"/>
      <c r="K84" s="508"/>
      <c r="L84" s="508"/>
      <c r="M84" s="508"/>
      <c r="N84" s="508"/>
      <c r="O84" s="508"/>
      <c r="P84" s="508"/>
      <c r="Q84" s="508"/>
      <c r="R84" s="508"/>
      <c r="S84" s="508"/>
      <c r="T84" s="508"/>
      <c r="U84" s="508"/>
      <c r="V84" s="508"/>
      <c r="W84" s="521">
        <f>D84-E84</f>
        <v>0</v>
      </c>
      <c r="X84" s="508"/>
      <c r="Y84" s="508"/>
      <c r="Z84" s="508"/>
      <c r="AA84" s="508"/>
      <c r="AB84" s="508"/>
      <c r="AC84" s="508"/>
      <c r="AD84" s="508"/>
      <c r="AE84" s="508"/>
      <c r="AF84" s="508"/>
      <c r="AG84" s="508"/>
      <c r="AH84" s="508"/>
      <c r="AI84" s="508"/>
      <c r="AJ84" s="508"/>
      <c r="AK84" s="508"/>
      <c r="AL84" s="508"/>
      <c r="AM84" s="508"/>
      <c r="AN84" s="508"/>
      <c r="AO84" s="508"/>
      <c r="AP84" s="508"/>
      <c r="AQ84" s="508"/>
      <c r="AR84" s="508"/>
      <c r="AS84" s="508"/>
      <c r="AT84" s="508"/>
      <c r="AU84" s="508"/>
      <c r="AV84" s="508"/>
      <c r="AW84" s="508"/>
      <c r="AX84" s="508"/>
      <c r="AY84" s="508"/>
      <c r="AZ84" s="508"/>
      <c r="BA84" s="508"/>
      <c r="BB84" s="508"/>
      <c r="BC84" s="508"/>
      <c r="BD84" s="508"/>
      <c r="BE84" s="508"/>
      <c r="BF84" s="508"/>
      <c r="BG84" s="508"/>
      <c r="BH84" s="508"/>
      <c r="BI84" s="508"/>
      <c r="BJ84" s="508"/>
      <c r="BK84" s="508"/>
      <c r="BL84" s="508"/>
      <c r="BM84" s="508"/>
      <c r="BN84" s="508"/>
      <c r="BO84" s="508"/>
      <c r="BP84" s="508"/>
      <c r="BQ84" s="508"/>
      <c r="BR84" s="508"/>
      <c r="BS84" s="508"/>
      <c r="BT84" s="508"/>
      <c r="BU84" s="508"/>
      <c r="BV84" s="508"/>
      <c r="BW84" s="508"/>
      <c r="BX84" s="508"/>
      <c r="BY84" s="508"/>
      <c r="BZ84" s="508"/>
      <c r="CA84" s="508"/>
      <c r="CB84" s="508"/>
      <c r="CC84" s="508"/>
      <c r="CD84" s="508"/>
      <c r="CE84" s="508"/>
      <c r="CF84" s="508"/>
      <c r="CG84" s="508"/>
      <c r="CH84" s="508"/>
      <c r="CI84" s="508"/>
      <c r="CJ84" s="508"/>
      <c r="CK84" s="508"/>
      <c r="CL84" s="508"/>
      <c r="CM84" s="508"/>
      <c r="CN84" s="508"/>
      <c r="CO84" s="508"/>
      <c r="CP84" s="508"/>
      <c r="CQ84" s="508"/>
      <c r="CR84" s="508"/>
      <c r="CS84" s="508"/>
      <c r="CT84" s="508"/>
      <c r="CU84" s="508"/>
      <c r="CV84" s="508"/>
      <c r="CW84" s="508"/>
      <c r="CX84" s="508"/>
      <c r="CY84" s="508"/>
      <c r="CZ84" s="508"/>
      <c r="DA84" s="508"/>
      <c r="DB84" s="508"/>
      <c r="DC84" s="508"/>
      <c r="DD84" s="508"/>
      <c r="DE84" s="508"/>
      <c r="DF84" s="508"/>
      <c r="DG84" s="508"/>
      <c r="DH84" s="508"/>
      <c r="DI84" s="508"/>
      <c r="DJ84" s="510"/>
      <c r="DK84" s="500">
        <f t="shared" si="6"/>
        <v>0</v>
      </c>
      <c r="DL84" s="501">
        <f t="shared" si="7"/>
        <v>0</v>
      </c>
      <c r="DV84" s="504"/>
    </row>
    <row r="85" spans="1:126" x14ac:dyDescent="0.5">
      <c r="A85" s="399" t="str">
        <f t="shared" si="8"/>
        <v>16</v>
      </c>
      <c r="B85" s="493">
        <v>160002</v>
      </c>
      <c r="C85" s="494" t="s">
        <v>872</v>
      </c>
      <c r="D85" s="495"/>
      <c r="E85" s="896"/>
      <c r="F85" s="903"/>
      <c r="G85" s="496"/>
      <c r="H85" s="496"/>
      <c r="I85" s="496"/>
      <c r="J85" s="496"/>
      <c r="K85" s="508"/>
      <c r="L85" s="508"/>
      <c r="M85" s="508"/>
      <c r="N85" s="508"/>
      <c r="O85" s="508"/>
      <c r="P85" s="508"/>
      <c r="Q85" s="508"/>
      <c r="R85" s="508"/>
      <c r="S85" s="508"/>
      <c r="T85" s="521"/>
      <c r="U85" s="508"/>
      <c r="V85" s="508"/>
      <c r="W85" s="521">
        <f>D85-T85</f>
        <v>0</v>
      </c>
      <c r="X85" s="508"/>
      <c r="Y85" s="508"/>
      <c r="Z85" s="508"/>
      <c r="AA85" s="508"/>
      <c r="AB85" s="508"/>
      <c r="AC85" s="508"/>
      <c r="AD85" s="508"/>
      <c r="AE85" s="508"/>
      <c r="AF85" s="508"/>
      <c r="AG85" s="508"/>
      <c r="AH85" s="508"/>
      <c r="AI85" s="508"/>
      <c r="AJ85" s="508"/>
      <c r="AK85" s="508"/>
      <c r="AL85" s="508"/>
      <c r="AM85" s="508"/>
      <c r="AN85" s="508"/>
      <c r="AO85" s="508"/>
      <c r="AP85" s="508"/>
      <c r="AQ85" s="508"/>
      <c r="AR85" s="508"/>
      <c r="AS85" s="508"/>
      <c r="AT85" s="508"/>
      <c r="AU85" s="508"/>
      <c r="AV85" s="508"/>
      <c r="AW85" s="508"/>
      <c r="AX85" s="508"/>
      <c r="AY85" s="508"/>
      <c r="AZ85" s="508"/>
      <c r="BA85" s="508"/>
      <c r="BB85" s="508"/>
      <c r="BC85" s="508"/>
      <c r="BD85" s="508"/>
      <c r="BE85" s="508"/>
      <c r="BF85" s="508"/>
      <c r="BG85" s="508"/>
      <c r="BH85" s="508"/>
      <c r="BI85" s="508"/>
      <c r="BJ85" s="508"/>
      <c r="BK85" s="508"/>
      <c r="BL85" s="508"/>
      <c r="BM85" s="508"/>
      <c r="BN85" s="508"/>
      <c r="BO85" s="508"/>
      <c r="BP85" s="508"/>
      <c r="BQ85" s="508"/>
      <c r="BR85" s="508"/>
      <c r="BS85" s="508"/>
      <c r="BT85" s="508"/>
      <c r="BU85" s="508"/>
      <c r="BV85" s="508"/>
      <c r="BW85" s="508"/>
      <c r="BX85" s="508"/>
      <c r="BY85" s="508"/>
      <c r="BZ85" s="508"/>
      <c r="CA85" s="508"/>
      <c r="CB85" s="508"/>
      <c r="CC85" s="508"/>
      <c r="CD85" s="508"/>
      <c r="CE85" s="508"/>
      <c r="CF85" s="508"/>
      <c r="CG85" s="508"/>
      <c r="CH85" s="508"/>
      <c r="CI85" s="508"/>
      <c r="CJ85" s="508"/>
      <c r="CK85" s="508"/>
      <c r="CL85" s="508"/>
      <c r="CM85" s="508"/>
      <c r="CN85" s="508"/>
      <c r="CO85" s="508"/>
      <c r="CP85" s="508"/>
      <c r="CQ85" s="508"/>
      <c r="CR85" s="508"/>
      <c r="CS85" s="508"/>
      <c r="CT85" s="508"/>
      <c r="CU85" s="508"/>
      <c r="CV85" s="508"/>
      <c r="CW85" s="508"/>
      <c r="CX85" s="508"/>
      <c r="CY85" s="508"/>
      <c r="CZ85" s="508"/>
      <c r="DA85" s="508"/>
      <c r="DB85" s="508"/>
      <c r="DC85" s="508"/>
      <c r="DD85" s="508"/>
      <c r="DE85" s="508"/>
      <c r="DF85" s="508"/>
      <c r="DG85" s="508"/>
      <c r="DH85" s="508"/>
      <c r="DI85" s="508"/>
      <c r="DJ85" s="510"/>
      <c r="DK85" s="500">
        <f t="shared" si="6"/>
        <v>0</v>
      </c>
      <c r="DL85" s="501">
        <f t="shared" si="7"/>
        <v>0</v>
      </c>
      <c r="DV85" s="504"/>
    </row>
    <row r="86" spans="1:126" x14ac:dyDescent="0.5">
      <c r="A86" s="399" t="str">
        <f t="shared" si="8"/>
        <v>16</v>
      </c>
      <c r="B86" s="493">
        <v>160003</v>
      </c>
      <c r="C86" s="494" t="s">
        <v>873</v>
      </c>
      <c r="D86" s="495"/>
      <c r="E86" s="896"/>
      <c r="F86" s="903"/>
      <c r="G86" s="496"/>
      <c r="H86" s="496"/>
      <c r="I86" s="496"/>
      <c r="J86" s="496"/>
      <c r="K86" s="508"/>
      <c r="L86" s="508"/>
      <c r="M86" s="508"/>
      <c r="N86" s="508"/>
      <c r="O86" s="508"/>
      <c r="P86" s="508"/>
      <c r="Q86" s="508"/>
      <c r="R86" s="508"/>
      <c r="S86" s="508"/>
      <c r="T86" s="508"/>
      <c r="U86" s="508"/>
      <c r="V86" s="508"/>
      <c r="W86" s="521">
        <f>D86-E86</f>
        <v>0</v>
      </c>
      <c r="X86" s="508"/>
      <c r="Y86" s="508"/>
      <c r="Z86" s="508"/>
      <c r="AA86" s="508"/>
      <c r="AB86" s="508"/>
      <c r="AC86" s="508"/>
      <c r="AD86" s="508"/>
      <c r="AE86" s="508"/>
      <c r="AF86" s="508"/>
      <c r="AG86" s="508"/>
      <c r="AH86" s="508"/>
      <c r="AI86" s="508"/>
      <c r="AJ86" s="508"/>
      <c r="AK86" s="508"/>
      <c r="AL86" s="508"/>
      <c r="AM86" s="508"/>
      <c r="AN86" s="508"/>
      <c r="AO86" s="508"/>
      <c r="AP86" s="508"/>
      <c r="AQ86" s="508"/>
      <c r="AR86" s="508"/>
      <c r="AS86" s="508"/>
      <c r="AT86" s="508"/>
      <c r="AU86" s="508"/>
      <c r="AV86" s="508"/>
      <c r="AW86" s="508"/>
      <c r="AX86" s="508"/>
      <c r="AY86" s="508"/>
      <c r="AZ86" s="508"/>
      <c r="BA86" s="508"/>
      <c r="BB86" s="508"/>
      <c r="BC86" s="508"/>
      <c r="BD86" s="508"/>
      <c r="BE86" s="508"/>
      <c r="BF86" s="508"/>
      <c r="BG86" s="508"/>
      <c r="BH86" s="508"/>
      <c r="BI86" s="508"/>
      <c r="BJ86" s="508"/>
      <c r="BK86" s="508"/>
      <c r="BL86" s="508"/>
      <c r="BM86" s="508"/>
      <c r="BN86" s="508"/>
      <c r="BO86" s="508"/>
      <c r="BP86" s="508"/>
      <c r="BQ86" s="508"/>
      <c r="BR86" s="508"/>
      <c r="BS86" s="508"/>
      <c r="BT86" s="508"/>
      <c r="BU86" s="508"/>
      <c r="BV86" s="508"/>
      <c r="BW86" s="508"/>
      <c r="BX86" s="508"/>
      <c r="BY86" s="508"/>
      <c r="BZ86" s="508"/>
      <c r="CA86" s="508"/>
      <c r="CB86" s="508"/>
      <c r="CC86" s="508"/>
      <c r="CD86" s="508"/>
      <c r="CE86" s="508"/>
      <c r="CF86" s="508"/>
      <c r="CG86" s="508"/>
      <c r="CH86" s="508"/>
      <c r="CI86" s="508"/>
      <c r="CJ86" s="508"/>
      <c r="CK86" s="508"/>
      <c r="CL86" s="508"/>
      <c r="CM86" s="508"/>
      <c r="CN86" s="508"/>
      <c r="CO86" s="508"/>
      <c r="CP86" s="508"/>
      <c r="CQ86" s="508"/>
      <c r="CR86" s="508"/>
      <c r="CS86" s="508"/>
      <c r="CT86" s="508"/>
      <c r="CU86" s="508"/>
      <c r="CV86" s="508"/>
      <c r="CW86" s="508"/>
      <c r="CX86" s="508"/>
      <c r="CY86" s="508"/>
      <c r="CZ86" s="508"/>
      <c r="DA86" s="508"/>
      <c r="DB86" s="508"/>
      <c r="DC86" s="508"/>
      <c r="DD86" s="508"/>
      <c r="DE86" s="508"/>
      <c r="DF86" s="508"/>
      <c r="DG86" s="508"/>
      <c r="DH86" s="508"/>
      <c r="DI86" s="508"/>
      <c r="DJ86" s="510"/>
      <c r="DK86" s="500">
        <f t="shared" si="6"/>
        <v>0</v>
      </c>
      <c r="DL86" s="501">
        <f t="shared" si="7"/>
        <v>0</v>
      </c>
      <c r="DV86" s="504"/>
    </row>
    <row r="87" spans="1:126" x14ac:dyDescent="0.5">
      <c r="A87" s="399" t="str">
        <f t="shared" si="8"/>
        <v>16</v>
      </c>
      <c r="B87" s="493">
        <v>160004</v>
      </c>
      <c r="C87" s="494" t="s">
        <v>874</v>
      </c>
      <c r="D87" s="495"/>
      <c r="E87" s="896"/>
      <c r="F87" s="903"/>
      <c r="G87" s="496"/>
      <c r="H87" s="496"/>
      <c r="I87" s="496"/>
      <c r="J87" s="496"/>
      <c r="K87" s="508"/>
      <c r="L87" s="508"/>
      <c r="M87" s="508"/>
      <c r="N87" s="508"/>
      <c r="O87" s="508"/>
      <c r="P87" s="508"/>
      <c r="Q87" s="508"/>
      <c r="R87" s="508"/>
      <c r="S87" s="508"/>
      <c r="T87" s="508"/>
      <c r="U87" s="521">
        <f>D87-E87</f>
        <v>0</v>
      </c>
      <c r="V87" s="508"/>
      <c r="W87" s="508"/>
      <c r="X87" s="508"/>
      <c r="Y87" s="508"/>
      <c r="Z87" s="508"/>
      <c r="AA87" s="508"/>
      <c r="AB87" s="508"/>
      <c r="AC87" s="508"/>
      <c r="AD87" s="508"/>
      <c r="AE87" s="508"/>
      <c r="AF87" s="508"/>
      <c r="AG87" s="508"/>
      <c r="AH87" s="508"/>
      <c r="AI87" s="508"/>
      <c r="AJ87" s="508"/>
      <c r="AK87" s="508"/>
      <c r="AL87" s="508"/>
      <c r="AM87" s="508"/>
      <c r="AN87" s="508"/>
      <c r="AO87" s="508"/>
      <c r="AP87" s="522"/>
      <c r="AQ87" s="508"/>
      <c r="AR87" s="508"/>
      <c r="AS87" s="508"/>
      <c r="AT87" s="508"/>
      <c r="AU87" s="508"/>
      <c r="AV87" s="508"/>
      <c r="AW87" s="508"/>
      <c r="AX87" s="508"/>
      <c r="AY87" s="508"/>
      <c r="AZ87" s="508"/>
      <c r="BA87" s="508"/>
      <c r="BB87" s="508"/>
      <c r="BC87" s="508"/>
      <c r="BD87" s="508"/>
      <c r="BE87" s="508"/>
      <c r="BF87" s="508"/>
      <c r="BG87" s="508"/>
      <c r="BH87" s="508"/>
      <c r="BI87" s="508"/>
      <c r="BJ87" s="508"/>
      <c r="BK87" s="508"/>
      <c r="BL87" s="508"/>
      <c r="BM87" s="508"/>
      <c r="BN87" s="508"/>
      <c r="BO87" s="508"/>
      <c r="BP87" s="508"/>
      <c r="BQ87" s="508"/>
      <c r="BR87" s="508"/>
      <c r="BS87" s="508"/>
      <c r="BT87" s="508"/>
      <c r="BU87" s="508"/>
      <c r="BV87" s="508"/>
      <c r="BW87" s="508"/>
      <c r="BX87" s="508"/>
      <c r="BY87" s="508"/>
      <c r="BZ87" s="508"/>
      <c r="CA87" s="508"/>
      <c r="CB87" s="508"/>
      <c r="CC87" s="508"/>
      <c r="CD87" s="508"/>
      <c r="CE87" s="508"/>
      <c r="CF87" s="508"/>
      <c r="CG87" s="508"/>
      <c r="CH87" s="508"/>
      <c r="CI87" s="508"/>
      <c r="CJ87" s="508"/>
      <c r="CK87" s="508"/>
      <c r="CL87" s="508"/>
      <c r="CM87" s="508"/>
      <c r="CN87" s="508"/>
      <c r="CO87" s="508"/>
      <c r="CP87" s="508"/>
      <c r="CQ87" s="508"/>
      <c r="CR87" s="508"/>
      <c r="CS87" s="508"/>
      <c r="CT87" s="508"/>
      <c r="CU87" s="508"/>
      <c r="CV87" s="508"/>
      <c r="CW87" s="508"/>
      <c r="CX87" s="508"/>
      <c r="CY87" s="508"/>
      <c r="CZ87" s="508"/>
      <c r="DA87" s="508"/>
      <c r="DB87" s="508"/>
      <c r="DC87" s="508"/>
      <c r="DD87" s="508"/>
      <c r="DE87" s="508"/>
      <c r="DF87" s="508"/>
      <c r="DG87" s="508"/>
      <c r="DH87" s="508"/>
      <c r="DI87" s="508"/>
      <c r="DJ87" s="510"/>
      <c r="DK87" s="500">
        <f t="shared" si="6"/>
        <v>0</v>
      </c>
      <c r="DL87" s="501">
        <f t="shared" si="7"/>
        <v>0</v>
      </c>
      <c r="DV87" s="504"/>
    </row>
    <row r="88" spans="1:126" x14ac:dyDescent="0.5">
      <c r="A88" s="399" t="str">
        <f t="shared" si="8"/>
        <v>16</v>
      </c>
      <c r="B88" s="493">
        <v>160005</v>
      </c>
      <c r="C88" s="494" t="s">
        <v>875</v>
      </c>
      <c r="D88" s="495"/>
      <c r="E88" s="896"/>
      <c r="F88" s="903"/>
      <c r="G88" s="496"/>
      <c r="H88" s="496"/>
      <c r="I88" s="496"/>
      <c r="J88" s="496"/>
      <c r="K88" s="508"/>
      <c r="L88" s="508"/>
      <c r="M88" s="508"/>
      <c r="N88" s="508"/>
      <c r="O88" s="508"/>
      <c r="P88" s="508"/>
      <c r="Q88" s="508"/>
      <c r="R88" s="508"/>
      <c r="S88" s="508"/>
      <c r="T88" s="508"/>
      <c r="U88" s="508"/>
      <c r="V88" s="508"/>
      <c r="W88" s="508"/>
      <c r="X88" s="521">
        <f>$D88-$E88</f>
        <v>0</v>
      </c>
      <c r="Y88" s="508"/>
      <c r="Z88" s="508"/>
      <c r="AA88" s="508"/>
      <c r="AB88" s="508"/>
      <c r="AC88" s="508"/>
      <c r="AD88" s="508"/>
      <c r="AE88" s="508"/>
      <c r="AF88" s="508"/>
      <c r="AG88" s="508"/>
      <c r="AH88" s="508"/>
      <c r="AI88" s="508"/>
      <c r="AJ88" s="508"/>
      <c r="AK88" s="508"/>
      <c r="AL88" s="508"/>
      <c r="AM88" s="508"/>
      <c r="AN88" s="508"/>
      <c r="AO88" s="508"/>
      <c r="AP88" s="508"/>
      <c r="AQ88" s="508"/>
      <c r="AR88" s="508"/>
      <c r="AS88" s="508"/>
      <c r="AT88" s="508"/>
      <c r="AU88" s="508"/>
      <c r="AV88" s="508"/>
      <c r="AW88" s="508"/>
      <c r="AX88" s="508"/>
      <c r="AY88" s="508"/>
      <c r="AZ88" s="508"/>
      <c r="BA88" s="508"/>
      <c r="BB88" s="508"/>
      <c r="BC88" s="508"/>
      <c r="BD88" s="508"/>
      <c r="BE88" s="508"/>
      <c r="BF88" s="508"/>
      <c r="BG88" s="508"/>
      <c r="BH88" s="508"/>
      <c r="BI88" s="508"/>
      <c r="BJ88" s="508"/>
      <c r="BK88" s="508"/>
      <c r="BL88" s="508"/>
      <c r="BM88" s="508"/>
      <c r="BN88" s="508"/>
      <c r="BO88" s="508"/>
      <c r="BP88" s="508"/>
      <c r="BQ88" s="508"/>
      <c r="BR88" s="508"/>
      <c r="BS88" s="508"/>
      <c r="BT88" s="508"/>
      <c r="BU88" s="508"/>
      <c r="BV88" s="508"/>
      <c r="BW88" s="508"/>
      <c r="BX88" s="508"/>
      <c r="BY88" s="508"/>
      <c r="BZ88" s="508"/>
      <c r="CA88" s="508"/>
      <c r="CB88" s="508"/>
      <c r="CC88" s="508"/>
      <c r="CD88" s="508"/>
      <c r="CE88" s="508"/>
      <c r="CF88" s="508"/>
      <c r="CG88" s="508"/>
      <c r="CH88" s="508"/>
      <c r="CI88" s="508"/>
      <c r="CJ88" s="508"/>
      <c r="CK88" s="508"/>
      <c r="CL88" s="508"/>
      <c r="CM88" s="508"/>
      <c r="CN88" s="508"/>
      <c r="CO88" s="508"/>
      <c r="CP88" s="508"/>
      <c r="CQ88" s="508"/>
      <c r="CR88" s="508"/>
      <c r="CS88" s="508"/>
      <c r="CT88" s="508"/>
      <c r="CU88" s="508"/>
      <c r="CV88" s="508"/>
      <c r="CW88" s="508"/>
      <c r="CX88" s="508"/>
      <c r="CY88" s="508"/>
      <c r="CZ88" s="508"/>
      <c r="DA88" s="508"/>
      <c r="DB88" s="508"/>
      <c r="DC88" s="508"/>
      <c r="DD88" s="508"/>
      <c r="DE88" s="508"/>
      <c r="DF88" s="508"/>
      <c r="DG88" s="508"/>
      <c r="DH88" s="508"/>
      <c r="DI88" s="508"/>
      <c r="DJ88" s="510"/>
      <c r="DK88" s="500">
        <f t="shared" si="6"/>
        <v>0</v>
      </c>
      <c r="DL88" s="501">
        <f t="shared" si="7"/>
        <v>0</v>
      </c>
      <c r="DV88" s="504"/>
    </row>
    <row r="89" spans="1:126" x14ac:dyDescent="0.5">
      <c r="A89" s="399" t="str">
        <f t="shared" si="8"/>
        <v>16</v>
      </c>
      <c r="B89" s="493">
        <v>160006</v>
      </c>
      <c r="C89" s="494" t="s">
        <v>876</v>
      </c>
      <c r="D89" s="495"/>
      <c r="E89" s="896"/>
      <c r="F89" s="903"/>
      <c r="G89" s="496"/>
      <c r="H89" s="496"/>
      <c r="I89" s="496"/>
      <c r="J89" s="496"/>
      <c r="K89" s="508"/>
      <c r="L89" s="508"/>
      <c r="M89" s="508"/>
      <c r="N89" s="508"/>
      <c r="O89" s="508"/>
      <c r="P89" s="508"/>
      <c r="Q89" s="508"/>
      <c r="R89" s="508"/>
      <c r="S89" s="508"/>
      <c r="T89" s="508"/>
      <c r="U89" s="508"/>
      <c r="V89" s="508"/>
      <c r="W89" s="521">
        <f>D89</f>
        <v>0</v>
      </c>
      <c r="X89" s="508"/>
      <c r="Y89" s="508"/>
      <c r="Z89" s="508"/>
      <c r="AA89" s="508"/>
      <c r="AB89" s="508"/>
      <c r="AC89" s="508"/>
      <c r="AD89" s="508"/>
      <c r="AE89" s="508"/>
      <c r="AF89" s="508"/>
      <c r="AG89" s="508"/>
      <c r="AH89" s="508"/>
      <c r="AI89" s="508"/>
      <c r="AJ89" s="508"/>
      <c r="AK89" s="508"/>
      <c r="AL89" s="508"/>
      <c r="AM89" s="508"/>
      <c r="AN89" s="508"/>
      <c r="AO89" s="508"/>
      <c r="AP89" s="508"/>
      <c r="AQ89" s="508"/>
      <c r="AR89" s="508"/>
      <c r="AS89" s="508"/>
      <c r="AT89" s="508"/>
      <c r="AU89" s="508"/>
      <c r="AV89" s="508"/>
      <c r="AW89" s="508"/>
      <c r="AX89" s="508"/>
      <c r="AY89" s="508"/>
      <c r="AZ89" s="508"/>
      <c r="BA89" s="508"/>
      <c r="BB89" s="508"/>
      <c r="BC89" s="508"/>
      <c r="BD89" s="508"/>
      <c r="BE89" s="508"/>
      <c r="BF89" s="508"/>
      <c r="BG89" s="508"/>
      <c r="BH89" s="508"/>
      <c r="BI89" s="508"/>
      <c r="BJ89" s="508"/>
      <c r="BK89" s="508"/>
      <c r="BL89" s="508"/>
      <c r="BM89" s="508"/>
      <c r="BN89" s="508"/>
      <c r="BO89" s="508"/>
      <c r="BP89" s="508"/>
      <c r="BQ89" s="508"/>
      <c r="BR89" s="508"/>
      <c r="BS89" s="508"/>
      <c r="BT89" s="508"/>
      <c r="BU89" s="508"/>
      <c r="BV89" s="508"/>
      <c r="BW89" s="508"/>
      <c r="BX89" s="508"/>
      <c r="BY89" s="508"/>
      <c r="BZ89" s="508"/>
      <c r="CA89" s="508"/>
      <c r="CB89" s="508"/>
      <c r="CC89" s="508"/>
      <c r="CD89" s="508"/>
      <c r="CE89" s="508"/>
      <c r="CF89" s="508"/>
      <c r="CG89" s="508"/>
      <c r="CH89" s="508"/>
      <c r="CI89" s="508"/>
      <c r="CJ89" s="508"/>
      <c r="CK89" s="508"/>
      <c r="CL89" s="508"/>
      <c r="CM89" s="508"/>
      <c r="CN89" s="508"/>
      <c r="CO89" s="508"/>
      <c r="CP89" s="508"/>
      <c r="CQ89" s="508"/>
      <c r="CR89" s="508"/>
      <c r="CS89" s="508"/>
      <c r="CT89" s="508"/>
      <c r="CU89" s="508"/>
      <c r="CV89" s="508"/>
      <c r="CW89" s="508"/>
      <c r="CX89" s="508"/>
      <c r="CY89" s="508"/>
      <c r="CZ89" s="508"/>
      <c r="DA89" s="508"/>
      <c r="DB89" s="508"/>
      <c r="DC89" s="508"/>
      <c r="DD89" s="508"/>
      <c r="DE89" s="508"/>
      <c r="DF89" s="508"/>
      <c r="DG89" s="508"/>
      <c r="DH89" s="508"/>
      <c r="DI89" s="508"/>
      <c r="DJ89" s="510"/>
      <c r="DK89" s="500">
        <f t="shared" si="6"/>
        <v>0</v>
      </c>
      <c r="DL89" s="501">
        <f t="shared" si="7"/>
        <v>0</v>
      </c>
      <c r="DV89" s="504"/>
    </row>
    <row r="90" spans="1:126" x14ac:dyDescent="0.5">
      <c r="A90" s="399" t="str">
        <f t="shared" si="8"/>
        <v>16</v>
      </c>
      <c r="B90" s="493">
        <v>160007</v>
      </c>
      <c r="C90" s="494" t="s">
        <v>877</v>
      </c>
      <c r="D90" s="495"/>
      <c r="E90" s="896"/>
      <c r="F90" s="903"/>
      <c r="G90" s="496"/>
      <c r="H90" s="496"/>
      <c r="I90" s="496"/>
      <c r="J90" s="496"/>
      <c r="K90" s="508"/>
      <c r="L90" s="508"/>
      <c r="M90" s="508"/>
      <c r="N90" s="508"/>
      <c r="O90" s="508"/>
      <c r="P90" s="508"/>
      <c r="Q90" s="508"/>
      <c r="R90" s="508"/>
      <c r="S90" s="521">
        <f>$D90-$E90</f>
        <v>0</v>
      </c>
      <c r="T90" s="508"/>
      <c r="U90" s="508"/>
      <c r="V90" s="508"/>
      <c r="W90" s="508"/>
      <c r="X90" s="508"/>
      <c r="Y90" s="508"/>
      <c r="Z90" s="508"/>
      <c r="AA90" s="508"/>
      <c r="AB90" s="508"/>
      <c r="AC90" s="508"/>
      <c r="AD90" s="508"/>
      <c r="AE90" s="508"/>
      <c r="AF90" s="508"/>
      <c r="AG90" s="508"/>
      <c r="AH90" s="508"/>
      <c r="AI90" s="508"/>
      <c r="AJ90" s="508"/>
      <c r="AK90" s="508"/>
      <c r="AL90" s="508"/>
      <c r="AM90" s="508"/>
      <c r="AN90" s="508"/>
      <c r="AO90" s="508"/>
      <c r="AP90" s="508"/>
      <c r="AQ90" s="508"/>
      <c r="AR90" s="508"/>
      <c r="AS90" s="508"/>
      <c r="AT90" s="508"/>
      <c r="AU90" s="508"/>
      <c r="AV90" s="508"/>
      <c r="AW90" s="508"/>
      <c r="AX90" s="508"/>
      <c r="AY90" s="508"/>
      <c r="AZ90" s="508"/>
      <c r="BA90" s="508"/>
      <c r="BB90" s="508"/>
      <c r="BC90" s="508"/>
      <c r="BD90" s="508"/>
      <c r="BE90" s="508"/>
      <c r="BF90" s="508"/>
      <c r="BG90" s="508"/>
      <c r="BH90" s="508"/>
      <c r="BI90" s="508"/>
      <c r="BJ90" s="508"/>
      <c r="BK90" s="508"/>
      <c r="BL90" s="508"/>
      <c r="BM90" s="508"/>
      <c r="BN90" s="508"/>
      <c r="BO90" s="508"/>
      <c r="BP90" s="508"/>
      <c r="BQ90" s="508"/>
      <c r="BR90" s="508"/>
      <c r="BS90" s="508"/>
      <c r="BT90" s="508"/>
      <c r="BU90" s="508"/>
      <c r="BV90" s="508"/>
      <c r="BW90" s="508"/>
      <c r="BX90" s="508"/>
      <c r="BY90" s="508"/>
      <c r="BZ90" s="508"/>
      <c r="CA90" s="508"/>
      <c r="CB90" s="508"/>
      <c r="CC90" s="508"/>
      <c r="CD90" s="508"/>
      <c r="CE90" s="508"/>
      <c r="CF90" s="508"/>
      <c r="CG90" s="508"/>
      <c r="CH90" s="508"/>
      <c r="CI90" s="508"/>
      <c r="CJ90" s="508"/>
      <c r="CK90" s="508"/>
      <c r="CL90" s="508"/>
      <c r="CM90" s="508"/>
      <c r="CN90" s="508"/>
      <c r="CO90" s="508"/>
      <c r="CP90" s="508"/>
      <c r="CQ90" s="508"/>
      <c r="CR90" s="508"/>
      <c r="CS90" s="508"/>
      <c r="CT90" s="508"/>
      <c r="CU90" s="508"/>
      <c r="CV90" s="508"/>
      <c r="CW90" s="508"/>
      <c r="CX90" s="508"/>
      <c r="CY90" s="508"/>
      <c r="CZ90" s="508"/>
      <c r="DA90" s="508"/>
      <c r="DB90" s="508"/>
      <c r="DC90" s="508"/>
      <c r="DD90" s="508"/>
      <c r="DE90" s="508"/>
      <c r="DF90" s="508"/>
      <c r="DG90" s="508"/>
      <c r="DH90" s="508"/>
      <c r="DI90" s="508"/>
      <c r="DJ90" s="510"/>
      <c r="DK90" s="500">
        <f t="shared" si="6"/>
        <v>0</v>
      </c>
      <c r="DL90" s="501">
        <f t="shared" si="7"/>
        <v>0</v>
      </c>
      <c r="DV90" s="504"/>
    </row>
    <row r="91" spans="1:126" x14ac:dyDescent="0.5">
      <c r="A91" s="399" t="str">
        <f t="shared" si="8"/>
        <v>16</v>
      </c>
      <c r="B91" s="493">
        <v>160008</v>
      </c>
      <c r="C91" s="494" t="s">
        <v>878</v>
      </c>
      <c r="D91" s="495"/>
      <c r="E91" s="896"/>
      <c r="F91" s="903"/>
      <c r="G91" s="496"/>
      <c r="H91" s="496"/>
      <c r="I91" s="496"/>
      <c r="J91" s="496"/>
      <c r="K91" s="508"/>
      <c r="L91" s="508"/>
      <c r="M91" s="508"/>
      <c r="N91" s="508"/>
      <c r="O91" s="508"/>
      <c r="P91" s="508"/>
      <c r="Q91" s="508"/>
      <c r="R91" s="508"/>
      <c r="S91" s="521">
        <f>$D91-$E91</f>
        <v>0</v>
      </c>
      <c r="T91" s="508"/>
      <c r="U91" s="508"/>
      <c r="V91" s="508"/>
      <c r="W91" s="508"/>
      <c r="X91" s="508"/>
      <c r="Y91" s="508"/>
      <c r="Z91" s="508"/>
      <c r="AA91" s="508"/>
      <c r="AB91" s="508"/>
      <c r="AC91" s="508"/>
      <c r="AD91" s="508"/>
      <c r="AE91" s="508"/>
      <c r="AF91" s="508"/>
      <c r="AG91" s="508"/>
      <c r="AH91" s="508"/>
      <c r="AI91" s="508"/>
      <c r="AJ91" s="508"/>
      <c r="AK91" s="508"/>
      <c r="AL91" s="508"/>
      <c r="AM91" s="508"/>
      <c r="AN91" s="508"/>
      <c r="AO91" s="508"/>
      <c r="AP91" s="508"/>
      <c r="AQ91" s="508"/>
      <c r="AR91" s="508"/>
      <c r="AS91" s="508"/>
      <c r="AT91" s="508"/>
      <c r="AU91" s="508"/>
      <c r="AV91" s="508"/>
      <c r="AW91" s="508"/>
      <c r="AX91" s="508"/>
      <c r="AY91" s="508"/>
      <c r="AZ91" s="508"/>
      <c r="BA91" s="508"/>
      <c r="BB91" s="508"/>
      <c r="BC91" s="508"/>
      <c r="BD91" s="508"/>
      <c r="BE91" s="508"/>
      <c r="BF91" s="508"/>
      <c r="BG91" s="508"/>
      <c r="BH91" s="508"/>
      <c r="BI91" s="508"/>
      <c r="BJ91" s="508"/>
      <c r="BK91" s="508"/>
      <c r="BL91" s="508"/>
      <c r="BM91" s="508"/>
      <c r="BN91" s="508"/>
      <c r="BO91" s="508"/>
      <c r="BP91" s="508"/>
      <c r="BQ91" s="508"/>
      <c r="BR91" s="508"/>
      <c r="BS91" s="508"/>
      <c r="BT91" s="508"/>
      <c r="BU91" s="508"/>
      <c r="BV91" s="508"/>
      <c r="BW91" s="508"/>
      <c r="BX91" s="508"/>
      <c r="BY91" s="508"/>
      <c r="BZ91" s="508"/>
      <c r="CA91" s="508"/>
      <c r="CB91" s="508"/>
      <c r="CC91" s="508"/>
      <c r="CD91" s="508"/>
      <c r="CE91" s="508"/>
      <c r="CF91" s="508"/>
      <c r="CG91" s="508"/>
      <c r="CH91" s="508"/>
      <c r="CI91" s="508"/>
      <c r="CJ91" s="508"/>
      <c r="CK91" s="508"/>
      <c r="CL91" s="508"/>
      <c r="CM91" s="508"/>
      <c r="CN91" s="508"/>
      <c r="CO91" s="508"/>
      <c r="CP91" s="508"/>
      <c r="CQ91" s="508"/>
      <c r="CR91" s="508"/>
      <c r="CS91" s="508"/>
      <c r="CT91" s="508"/>
      <c r="CU91" s="508"/>
      <c r="CV91" s="508"/>
      <c r="CW91" s="508"/>
      <c r="CX91" s="508"/>
      <c r="CY91" s="508"/>
      <c r="CZ91" s="508"/>
      <c r="DA91" s="508"/>
      <c r="DB91" s="508"/>
      <c r="DC91" s="508"/>
      <c r="DD91" s="508"/>
      <c r="DE91" s="508"/>
      <c r="DF91" s="508"/>
      <c r="DG91" s="508"/>
      <c r="DH91" s="508"/>
      <c r="DI91" s="508"/>
      <c r="DJ91" s="510"/>
      <c r="DK91" s="500">
        <f t="shared" si="6"/>
        <v>0</v>
      </c>
      <c r="DL91" s="501">
        <f t="shared" si="7"/>
        <v>0</v>
      </c>
      <c r="DV91" s="504"/>
    </row>
    <row r="92" spans="1:126" x14ac:dyDescent="0.5">
      <c r="A92" s="399" t="str">
        <f t="shared" si="8"/>
        <v>16</v>
      </c>
      <c r="B92" s="493">
        <v>160009</v>
      </c>
      <c r="C92" s="494" t="s">
        <v>879</v>
      </c>
      <c r="D92" s="495"/>
      <c r="E92" s="896"/>
      <c r="F92" s="903"/>
      <c r="G92" s="496"/>
      <c r="H92" s="496"/>
      <c r="I92" s="496"/>
      <c r="J92" s="496"/>
      <c r="K92" s="508"/>
      <c r="L92" s="508"/>
      <c r="M92" s="508"/>
      <c r="N92" s="508"/>
      <c r="O92" s="508"/>
      <c r="P92" s="508"/>
      <c r="Q92" s="508"/>
      <c r="R92" s="508"/>
      <c r="S92" s="521">
        <f>$D92-$E92</f>
        <v>0</v>
      </c>
      <c r="T92" s="508"/>
      <c r="U92" s="508"/>
      <c r="V92" s="508"/>
      <c r="W92" s="508"/>
      <c r="X92" s="508"/>
      <c r="Y92" s="508"/>
      <c r="Z92" s="508"/>
      <c r="AA92" s="508"/>
      <c r="AB92" s="508"/>
      <c r="AC92" s="508"/>
      <c r="AD92" s="508"/>
      <c r="AE92" s="508"/>
      <c r="AF92" s="508"/>
      <c r="AG92" s="508"/>
      <c r="AH92" s="508"/>
      <c r="AI92" s="508"/>
      <c r="AJ92" s="508"/>
      <c r="AK92" s="508"/>
      <c r="AL92" s="508"/>
      <c r="AM92" s="508"/>
      <c r="AN92" s="508"/>
      <c r="AO92" s="508"/>
      <c r="AP92" s="508"/>
      <c r="AQ92" s="508"/>
      <c r="AR92" s="508"/>
      <c r="AS92" s="508"/>
      <c r="AT92" s="508"/>
      <c r="AU92" s="508"/>
      <c r="AV92" s="508"/>
      <c r="AW92" s="508"/>
      <c r="AX92" s="508"/>
      <c r="AY92" s="508"/>
      <c r="AZ92" s="508"/>
      <c r="BA92" s="508"/>
      <c r="BB92" s="508"/>
      <c r="BC92" s="508"/>
      <c r="BD92" s="508"/>
      <c r="BE92" s="508"/>
      <c r="BF92" s="508"/>
      <c r="BG92" s="508"/>
      <c r="BH92" s="508"/>
      <c r="BI92" s="508"/>
      <c r="BJ92" s="508"/>
      <c r="BK92" s="508"/>
      <c r="BL92" s="508"/>
      <c r="BM92" s="508"/>
      <c r="BN92" s="508"/>
      <c r="BO92" s="508"/>
      <c r="BP92" s="508"/>
      <c r="BQ92" s="508"/>
      <c r="BR92" s="508"/>
      <c r="BS92" s="508"/>
      <c r="BT92" s="508"/>
      <c r="BU92" s="508"/>
      <c r="BV92" s="508"/>
      <c r="BW92" s="508"/>
      <c r="BX92" s="508"/>
      <c r="BY92" s="508"/>
      <c r="BZ92" s="508"/>
      <c r="CA92" s="508"/>
      <c r="CB92" s="508"/>
      <c r="CC92" s="508"/>
      <c r="CD92" s="508"/>
      <c r="CE92" s="508"/>
      <c r="CF92" s="508"/>
      <c r="CG92" s="508"/>
      <c r="CH92" s="508"/>
      <c r="CI92" s="508"/>
      <c r="CJ92" s="508"/>
      <c r="CK92" s="508"/>
      <c r="CL92" s="508"/>
      <c r="CM92" s="508"/>
      <c r="CN92" s="508"/>
      <c r="CO92" s="508"/>
      <c r="CP92" s="508"/>
      <c r="CQ92" s="508"/>
      <c r="CR92" s="508"/>
      <c r="CS92" s="508"/>
      <c r="CT92" s="508"/>
      <c r="CU92" s="508"/>
      <c r="CV92" s="508"/>
      <c r="CW92" s="508"/>
      <c r="CX92" s="508"/>
      <c r="CY92" s="508"/>
      <c r="CZ92" s="508"/>
      <c r="DA92" s="508"/>
      <c r="DB92" s="508"/>
      <c r="DC92" s="508"/>
      <c r="DD92" s="508"/>
      <c r="DE92" s="508"/>
      <c r="DF92" s="508"/>
      <c r="DG92" s="508"/>
      <c r="DH92" s="508"/>
      <c r="DI92" s="508"/>
      <c r="DJ92" s="510"/>
      <c r="DK92" s="500">
        <f t="shared" si="6"/>
        <v>0</v>
      </c>
      <c r="DL92" s="501">
        <f t="shared" si="7"/>
        <v>0</v>
      </c>
      <c r="DV92" s="504"/>
    </row>
    <row r="93" spans="1:126" x14ac:dyDescent="0.5">
      <c r="A93" s="399" t="str">
        <f t="shared" si="8"/>
        <v>16</v>
      </c>
      <c r="B93" s="493">
        <v>160010</v>
      </c>
      <c r="C93" s="494" t="s">
        <v>880</v>
      </c>
      <c r="D93" s="495"/>
      <c r="E93" s="896"/>
      <c r="F93" s="903"/>
      <c r="G93" s="496"/>
      <c r="H93" s="496"/>
      <c r="I93" s="496"/>
      <c r="J93" s="496"/>
      <c r="K93" s="508"/>
      <c r="L93" s="508"/>
      <c r="M93" s="508"/>
      <c r="N93" s="508"/>
      <c r="O93" s="508"/>
      <c r="P93" s="508"/>
      <c r="Q93" s="508"/>
      <c r="R93" s="508"/>
      <c r="S93" s="521">
        <f>$D93-$E93</f>
        <v>0</v>
      </c>
      <c r="T93" s="508"/>
      <c r="U93" s="508"/>
      <c r="V93" s="508"/>
      <c r="W93" s="508"/>
      <c r="X93" s="508"/>
      <c r="Y93" s="508"/>
      <c r="Z93" s="508"/>
      <c r="AA93" s="508"/>
      <c r="AB93" s="508"/>
      <c r="AC93" s="508"/>
      <c r="AD93" s="508"/>
      <c r="AE93" s="508"/>
      <c r="AF93" s="508"/>
      <c r="AG93" s="508"/>
      <c r="AH93" s="508"/>
      <c r="AI93" s="508"/>
      <c r="AJ93" s="508"/>
      <c r="AK93" s="508"/>
      <c r="AL93" s="508"/>
      <c r="AM93" s="508"/>
      <c r="AN93" s="508"/>
      <c r="AO93" s="508"/>
      <c r="AP93" s="508"/>
      <c r="AQ93" s="508"/>
      <c r="AR93" s="508"/>
      <c r="AS93" s="508"/>
      <c r="AT93" s="508"/>
      <c r="AU93" s="508"/>
      <c r="AV93" s="508"/>
      <c r="AW93" s="508"/>
      <c r="AX93" s="508"/>
      <c r="AY93" s="508"/>
      <c r="AZ93" s="508"/>
      <c r="BA93" s="508"/>
      <c r="BB93" s="508"/>
      <c r="BC93" s="508"/>
      <c r="BD93" s="508"/>
      <c r="BE93" s="508"/>
      <c r="BF93" s="508"/>
      <c r="BG93" s="508"/>
      <c r="BH93" s="508"/>
      <c r="BI93" s="508"/>
      <c r="BJ93" s="508"/>
      <c r="BK93" s="508"/>
      <c r="BL93" s="508"/>
      <c r="BM93" s="508"/>
      <c r="BN93" s="508"/>
      <c r="BO93" s="508"/>
      <c r="BP93" s="508"/>
      <c r="BQ93" s="508"/>
      <c r="BR93" s="508"/>
      <c r="BS93" s="508"/>
      <c r="BT93" s="508"/>
      <c r="BU93" s="508"/>
      <c r="BV93" s="508"/>
      <c r="BW93" s="508"/>
      <c r="BX93" s="508"/>
      <c r="BY93" s="508"/>
      <c r="BZ93" s="508"/>
      <c r="CA93" s="508"/>
      <c r="CB93" s="508"/>
      <c r="CC93" s="508"/>
      <c r="CD93" s="508"/>
      <c r="CE93" s="508"/>
      <c r="CF93" s="508"/>
      <c r="CG93" s="508"/>
      <c r="CH93" s="508"/>
      <c r="CI93" s="508"/>
      <c r="CJ93" s="508"/>
      <c r="CK93" s="508"/>
      <c r="CL93" s="508"/>
      <c r="CM93" s="508"/>
      <c r="CN93" s="508"/>
      <c r="CO93" s="508"/>
      <c r="CP93" s="508"/>
      <c r="CQ93" s="508"/>
      <c r="CR93" s="508"/>
      <c r="CS93" s="508"/>
      <c r="CT93" s="508"/>
      <c r="CU93" s="508"/>
      <c r="CV93" s="508"/>
      <c r="CW93" s="508"/>
      <c r="CX93" s="508"/>
      <c r="CY93" s="508"/>
      <c r="CZ93" s="508"/>
      <c r="DA93" s="508"/>
      <c r="DB93" s="508"/>
      <c r="DC93" s="508"/>
      <c r="DD93" s="508"/>
      <c r="DE93" s="508"/>
      <c r="DF93" s="508"/>
      <c r="DG93" s="508"/>
      <c r="DH93" s="508"/>
      <c r="DI93" s="508"/>
      <c r="DJ93" s="510"/>
      <c r="DK93" s="500">
        <f t="shared" si="6"/>
        <v>0</v>
      </c>
      <c r="DL93" s="501">
        <f t="shared" si="7"/>
        <v>0</v>
      </c>
      <c r="DV93" s="504"/>
    </row>
    <row r="94" spans="1:126" x14ac:dyDescent="0.5">
      <c r="A94" s="399" t="str">
        <f t="shared" si="8"/>
        <v>16</v>
      </c>
      <c r="B94" s="493">
        <v>160014</v>
      </c>
      <c r="C94" s="494" t="s">
        <v>881</v>
      </c>
      <c r="D94" s="495"/>
      <c r="E94" s="896"/>
      <c r="F94" s="903"/>
      <c r="G94" s="496"/>
      <c r="H94" s="496"/>
      <c r="I94" s="496"/>
      <c r="J94" s="496"/>
      <c r="K94" s="508"/>
      <c r="L94" s="508"/>
      <c r="M94" s="508"/>
      <c r="N94" s="508"/>
      <c r="O94" s="508"/>
      <c r="P94" s="508"/>
      <c r="Q94" s="508"/>
      <c r="R94" s="508"/>
      <c r="S94" s="508"/>
      <c r="T94" s="508"/>
      <c r="U94" s="508"/>
      <c r="V94" s="508"/>
      <c r="W94" s="521">
        <f>D94-E94</f>
        <v>0</v>
      </c>
      <c r="X94" s="508"/>
      <c r="Y94" s="508"/>
      <c r="Z94" s="508"/>
      <c r="AA94" s="508"/>
      <c r="AB94" s="508"/>
      <c r="AC94" s="508"/>
      <c r="AD94" s="508"/>
      <c r="AE94" s="508"/>
      <c r="AF94" s="508"/>
      <c r="AG94" s="508"/>
      <c r="AH94" s="508"/>
      <c r="AI94" s="508"/>
      <c r="AJ94" s="508"/>
      <c r="AK94" s="508"/>
      <c r="AL94" s="508"/>
      <c r="AM94" s="508"/>
      <c r="AN94" s="508"/>
      <c r="AO94" s="508"/>
      <c r="AP94" s="508"/>
      <c r="AQ94" s="508"/>
      <c r="AR94" s="508"/>
      <c r="AS94" s="508"/>
      <c r="AT94" s="508"/>
      <c r="AU94" s="508"/>
      <c r="AV94" s="508"/>
      <c r="AW94" s="508"/>
      <c r="AX94" s="508"/>
      <c r="AY94" s="508"/>
      <c r="AZ94" s="508"/>
      <c r="BA94" s="508"/>
      <c r="BB94" s="508"/>
      <c r="BC94" s="508"/>
      <c r="BD94" s="508"/>
      <c r="BE94" s="508"/>
      <c r="BF94" s="508"/>
      <c r="BG94" s="508"/>
      <c r="BH94" s="508"/>
      <c r="BI94" s="508"/>
      <c r="BJ94" s="508"/>
      <c r="BK94" s="508"/>
      <c r="BL94" s="508"/>
      <c r="BM94" s="508"/>
      <c r="BN94" s="508"/>
      <c r="BO94" s="508"/>
      <c r="BP94" s="508"/>
      <c r="BQ94" s="508"/>
      <c r="BR94" s="508"/>
      <c r="BS94" s="508"/>
      <c r="BT94" s="508"/>
      <c r="BU94" s="508"/>
      <c r="BV94" s="508"/>
      <c r="BW94" s="508"/>
      <c r="BX94" s="508"/>
      <c r="BY94" s="508"/>
      <c r="BZ94" s="508"/>
      <c r="CA94" s="508"/>
      <c r="CB94" s="508"/>
      <c r="CC94" s="508"/>
      <c r="CD94" s="508"/>
      <c r="CE94" s="508"/>
      <c r="CF94" s="508"/>
      <c r="CG94" s="508"/>
      <c r="CH94" s="508"/>
      <c r="CI94" s="508"/>
      <c r="CJ94" s="508"/>
      <c r="CK94" s="508"/>
      <c r="CL94" s="508"/>
      <c r="CM94" s="508"/>
      <c r="CN94" s="508"/>
      <c r="CO94" s="508"/>
      <c r="CP94" s="508"/>
      <c r="CQ94" s="508"/>
      <c r="CR94" s="508"/>
      <c r="CS94" s="508"/>
      <c r="CT94" s="508"/>
      <c r="CU94" s="508"/>
      <c r="CV94" s="508"/>
      <c r="CW94" s="508"/>
      <c r="CX94" s="508"/>
      <c r="CY94" s="508"/>
      <c r="CZ94" s="508"/>
      <c r="DA94" s="508"/>
      <c r="DB94" s="508"/>
      <c r="DC94" s="508"/>
      <c r="DD94" s="508"/>
      <c r="DE94" s="508"/>
      <c r="DF94" s="508"/>
      <c r="DG94" s="508"/>
      <c r="DH94" s="508"/>
      <c r="DI94" s="508"/>
      <c r="DJ94" s="510"/>
      <c r="DK94" s="500">
        <f t="shared" si="6"/>
        <v>0</v>
      </c>
      <c r="DL94" s="501">
        <f t="shared" si="7"/>
        <v>0</v>
      </c>
      <c r="DV94" s="504"/>
    </row>
    <row r="95" spans="1:126" x14ac:dyDescent="0.5">
      <c r="A95" s="399" t="str">
        <f t="shared" si="8"/>
        <v>20</v>
      </c>
      <c r="B95" s="493">
        <v>200001</v>
      </c>
      <c r="C95" s="494" t="s">
        <v>134</v>
      </c>
      <c r="D95" s="495"/>
      <c r="E95" s="896"/>
      <c r="F95" s="903"/>
      <c r="G95" s="496"/>
      <c r="H95" s="496"/>
      <c r="I95" s="496"/>
      <c r="J95" s="496"/>
      <c r="K95" s="508"/>
      <c r="L95" s="508"/>
      <c r="M95" s="508"/>
      <c r="N95" s="508"/>
      <c r="O95" s="508"/>
      <c r="P95" s="508"/>
      <c r="Q95" s="508"/>
      <c r="R95" s="508"/>
      <c r="S95" s="508"/>
      <c r="T95" s="508"/>
      <c r="U95" s="508"/>
      <c r="V95" s="508"/>
      <c r="W95" s="508"/>
      <c r="X95" s="521">
        <f>D95-E95</f>
        <v>0</v>
      </c>
      <c r="Y95" s="508"/>
      <c r="Z95" s="508"/>
      <c r="AA95" s="508"/>
      <c r="AB95" s="508"/>
      <c r="AC95" s="508"/>
      <c r="AD95" s="508"/>
      <c r="AE95" s="508"/>
      <c r="AF95" s="508"/>
      <c r="AG95" s="508"/>
      <c r="AH95" s="508"/>
      <c r="AI95" s="508"/>
      <c r="AJ95" s="508"/>
      <c r="AK95" s="508"/>
      <c r="AL95" s="508"/>
      <c r="AM95" s="508"/>
      <c r="AN95" s="508"/>
      <c r="AO95" s="508"/>
      <c r="AP95" s="508"/>
      <c r="AQ95" s="508"/>
      <c r="AR95" s="508"/>
      <c r="AS95" s="508"/>
      <c r="AT95" s="508"/>
      <c r="AU95" s="508"/>
      <c r="AV95" s="508"/>
      <c r="AW95" s="508"/>
      <c r="AX95" s="508"/>
      <c r="AY95" s="508"/>
      <c r="AZ95" s="508"/>
      <c r="BA95" s="508"/>
      <c r="BB95" s="508"/>
      <c r="BC95" s="508"/>
      <c r="BD95" s="508"/>
      <c r="BE95" s="508"/>
      <c r="BF95" s="508"/>
      <c r="BG95" s="508"/>
      <c r="BH95" s="508"/>
      <c r="BI95" s="508"/>
      <c r="BJ95" s="508"/>
      <c r="BK95" s="508"/>
      <c r="BL95" s="508"/>
      <c r="BM95" s="508"/>
      <c r="BN95" s="508"/>
      <c r="BO95" s="508"/>
      <c r="BP95" s="508"/>
      <c r="BQ95" s="508"/>
      <c r="BR95" s="508"/>
      <c r="BS95" s="508"/>
      <c r="BT95" s="508"/>
      <c r="BU95" s="508"/>
      <c r="BV95" s="508"/>
      <c r="BW95" s="508"/>
      <c r="BX95" s="508"/>
      <c r="BY95" s="508"/>
      <c r="BZ95" s="508"/>
      <c r="CA95" s="508"/>
      <c r="CB95" s="508"/>
      <c r="CC95" s="508"/>
      <c r="CD95" s="508"/>
      <c r="CE95" s="508"/>
      <c r="CF95" s="508"/>
      <c r="CG95" s="508"/>
      <c r="CH95" s="508"/>
      <c r="CI95" s="508"/>
      <c r="CJ95" s="508"/>
      <c r="CK95" s="508"/>
      <c r="CL95" s="508"/>
      <c r="CM95" s="508"/>
      <c r="CN95" s="508"/>
      <c r="CO95" s="508"/>
      <c r="CP95" s="508"/>
      <c r="CQ95" s="508"/>
      <c r="CR95" s="508"/>
      <c r="CS95" s="508"/>
      <c r="CT95" s="508"/>
      <c r="CU95" s="508"/>
      <c r="CV95" s="508"/>
      <c r="CW95" s="508"/>
      <c r="CX95" s="508"/>
      <c r="CY95" s="508"/>
      <c r="CZ95" s="508"/>
      <c r="DA95" s="508"/>
      <c r="DB95" s="508"/>
      <c r="DC95" s="508"/>
      <c r="DD95" s="508"/>
      <c r="DE95" s="508"/>
      <c r="DF95" s="508"/>
      <c r="DG95" s="508"/>
      <c r="DH95" s="508"/>
      <c r="DI95" s="508"/>
      <c r="DJ95" s="510"/>
      <c r="DK95" s="500">
        <f t="shared" si="6"/>
        <v>0</v>
      </c>
      <c r="DL95" s="501">
        <f t="shared" si="7"/>
        <v>0</v>
      </c>
      <c r="DV95" s="504"/>
    </row>
    <row r="96" spans="1:126" x14ac:dyDescent="0.5">
      <c r="A96" s="399" t="str">
        <f t="shared" si="8"/>
        <v>20</v>
      </c>
      <c r="B96" s="493">
        <v>200002</v>
      </c>
      <c r="C96" s="494" t="s">
        <v>135</v>
      </c>
      <c r="D96" s="495"/>
      <c r="E96" s="896"/>
      <c r="F96" s="903"/>
      <c r="G96" s="496"/>
      <c r="H96" s="496"/>
      <c r="I96" s="496"/>
      <c r="J96" s="496"/>
      <c r="K96" s="508"/>
      <c r="L96" s="508"/>
      <c r="M96" s="508"/>
      <c r="N96" s="508"/>
      <c r="O96" s="508"/>
      <c r="P96" s="508"/>
      <c r="Q96" s="508"/>
      <c r="R96" s="508"/>
      <c r="S96" s="508"/>
      <c r="T96" s="508"/>
      <c r="U96" s="508"/>
      <c r="V96" s="508"/>
      <c r="W96" s="508"/>
      <c r="X96" s="521">
        <f t="shared" ref="X96:X109" si="9">D96-E96</f>
        <v>0</v>
      </c>
      <c r="Y96" s="508"/>
      <c r="Z96" s="508"/>
      <c r="AA96" s="508"/>
      <c r="AB96" s="508"/>
      <c r="AC96" s="508"/>
      <c r="AD96" s="508"/>
      <c r="AE96" s="508"/>
      <c r="AF96" s="508"/>
      <c r="AG96" s="508"/>
      <c r="AH96" s="508"/>
      <c r="AI96" s="508"/>
      <c r="AJ96" s="508"/>
      <c r="AK96" s="508"/>
      <c r="AL96" s="508"/>
      <c r="AM96" s="508"/>
      <c r="AN96" s="508"/>
      <c r="AO96" s="508"/>
      <c r="AP96" s="508"/>
      <c r="AQ96" s="508"/>
      <c r="AR96" s="508"/>
      <c r="AS96" s="508"/>
      <c r="AT96" s="508"/>
      <c r="AU96" s="508"/>
      <c r="AV96" s="508"/>
      <c r="AW96" s="508"/>
      <c r="AX96" s="508"/>
      <c r="AY96" s="508"/>
      <c r="AZ96" s="508"/>
      <c r="BA96" s="508"/>
      <c r="BB96" s="508"/>
      <c r="BC96" s="508"/>
      <c r="BD96" s="508"/>
      <c r="BE96" s="508"/>
      <c r="BF96" s="508"/>
      <c r="BG96" s="508"/>
      <c r="BH96" s="508"/>
      <c r="BI96" s="508"/>
      <c r="BJ96" s="508"/>
      <c r="BK96" s="508"/>
      <c r="BL96" s="508"/>
      <c r="BM96" s="508"/>
      <c r="BN96" s="508"/>
      <c r="BO96" s="508"/>
      <c r="BP96" s="508"/>
      <c r="BQ96" s="508"/>
      <c r="BR96" s="508"/>
      <c r="BS96" s="508"/>
      <c r="BT96" s="508"/>
      <c r="BU96" s="508"/>
      <c r="BV96" s="508"/>
      <c r="BW96" s="508"/>
      <c r="BX96" s="508"/>
      <c r="BY96" s="508"/>
      <c r="BZ96" s="508"/>
      <c r="CA96" s="508"/>
      <c r="CB96" s="508"/>
      <c r="CC96" s="508"/>
      <c r="CD96" s="508"/>
      <c r="CE96" s="508"/>
      <c r="CF96" s="508"/>
      <c r="CG96" s="508"/>
      <c r="CH96" s="508"/>
      <c r="CI96" s="508"/>
      <c r="CJ96" s="508"/>
      <c r="CK96" s="508"/>
      <c r="CL96" s="508"/>
      <c r="CM96" s="508"/>
      <c r="CN96" s="508"/>
      <c r="CO96" s="508"/>
      <c r="CP96" s="508"/>
      <c r="CQ96" s="508"/>
      <c r="CR96" s="508"/>
      <c r="CS96" s="508"/>
      <c r="CT96" s="508"/>
      <c r="CU96" s="508"/>
      <c r="CV96" s="508"/>
      <c r="CW96" s="508"/>
      <c r="CX96" s="508"/>
      <c r="CY96" s="508"/>
      <c r="CZ96" s="508"/>
      <c r="DA96" s="508"/>
      <c r="DB96" s="508"/>
      <c r="DC96" s="508"/>
      <c r="DD96" s="508"/>
      <c r="DE96" s="508"/>
      <c r="DF96" s="508"/>
      <c r="DG96" s="508"/>
      <c r="DH96" s="508"/>
      <c r="DI96" s="508"/>
      <c r="DJ96" s="510"/>
      <c r="DK96" s="500">
        <f t="shared" si="6"/>
        <v>0</v>
      </c>
      <c r="DL96" s="501">
        <f t="shared" si="7"/>
        <v>0</v>
      </c>
      <c r="DV96" s="504"/>
    </row>
    <row r="97" spans="1:126" x14ac:dyDescent="0.5">
      <c r="A97" s="399" t="str">
        <f t="shared" si="8"/>
        <v>20</v>
      </c>
      <c r="B97" s="493">
        <v>200003</v>
      </c>
      <c r="C97" s="494" t="s">
        <v>136</v>
      </c>
      <c r="D97" s="495"/>
      <c r="E97" s="896"/>
      <c r="F97" s="903"/>
      <c r="G97" s="496"/>
      <c r="H97" s="496"/>
      <c r="I97" s="496"/>
      <c r="J97" s="496"/>
      <c r="K97" s="508"/>
      <c r="L97" s="508"/>
      <c r="M97" s="508"/>
      <c r="N97" s="508"/>
      <c r="O97" s="508"/>
      <c r="P97" s="508"/>
      <c r="Q97" s="508"/>
      <c r="R97" s="508"/>
      <c r="S97" s="508"/>
      <c r="T97" s="508"/>
      <c r="U97" s="508"/>
      <c r="V97" s="508"/>
      <c r="W97" s="508"/>
      <c r="X97" s="521">
        <f t="shared" si="9"/>
        <v>0</v>
      </c>
      <c r="Y97" s="508"/>
      <c r="Z97" s="508"/>
      <c r="AA97" s="508"/>
      <c r="AB97" s="508"/>
      <c r="AC97" s="508"/>
      <c r="AD97" s="508"/>
      <c r="AE97" s="508"/>
      <c r="AF97" s="508"/>
      <c r="AG97" s="508"/>
      <c r="AH97" s="508"/>
      <c r="AI97" s="508"/>
      <c r="AJ97" s="508"/>
      <c r="AK97" s="508"/>
      <c r="AL97" s="508"/>
      <c r="AM97" s="508"/>
      <c r="AN97" s="508"/>
      <c r="AO97" s="508"/>
      <c r="AP97" s="508"/>
      <c r="AQ97" s="508"/>
      <c r="AR97" s="508"/>
      <c r="AS97" s="508"/>
      <c r="AT97" s="508"/>
      <c r="AU97" s="508"/>
      <c r="AV97" s="508"/>
      <c r="AW97" s="508"/>
      <c r="AX97" s="508"/>
      <c r="AY97" s="508"/>
      <c r="AZ97" s="508"/>
      <c r="BA97" s="508"/>
      <c r="BB97" s="508"/>
      <c r="BC97" s="508"/>
      <c r="BD97" s="508"/>
      <c r="BE97" s="508"/>
      <c r="BF97" s="508"/>
      <c r="BG97" s="508"/>
      <c r="BH97" s="508"/>
      <c r="BI97" s="508"/>
      <c r="BJ97" s="508"/>
      <c r="BK97" s="508"/>
      <c r="BL97" s="508"/>
      <c r="BM97" s="508"/>
      <c r="BN97" s="508"/>
      <c r="BO97" s="508"/>
      <c r="BP97" s="508"/>
      <c r="BQ97" s="508"/>
      <c r="BR97" s="508"/>
      <c r="BS97" s="508"/>
      <c r="BT97" s="508"/>
      <c r="BU97" s="508"/>
      <c r="BV97" s="508"/>
      <c r="BW97" s="508"/>
      <c r="BX97" s="508"/>
      <c r="BY97" s="508"/>
      <c r="BZ97" s="508"/>
      <c r="CA97" s="508"/>
      <c r="CB97" s="508"/>
      <c r="CC97" s="508"/>
      <c r="CD97" s="508"/>
      <c r="CE97" s="508"/>
      <c r="CF97" s="508"/>
      <c r="CG97" s="508"/>
      <c r="CH97" s="508"/>
      <c r="CI97" s="508"/>
      <c r="CJ97" s="508"/>
      <c r="CK97" s="508"/>
      <c r="CL97" s="508"/>
      <c r="CM97" s="508"/>
      <c r="CN97" s="508"/>
      <c r="CO97" s="508"/>
      <c r="CP97" s="508"/>
      <c r="CQ97" s="508"/>
      <c r="CR97" s="508"/>
      <c r="CS97" s="508"/>
      <c r="CT97" s="508"/>
      <c r="CU97" s="508"/>
      <c r="CV97" s="508"/>
      <c r="CW97" s="508"/>
      <c r="CX97" s="508"/>
      <c r="CY97" s="508"/>
      <c r="CZ97" s="508"/>
      <c r="DA97" s="508"/>
      <c r="DB97" s="508"/>
      <c r="DC97" s="508"/>
      <c r="DD97" s="508"/>
      <c r="DE97" s="508"/>
      <c r="DF97" s="508"/>
      <c r="DG97" s="508"/>
      <c r="DH97" s="508"/>
      <c r="DI97" s="508"/>
      <c r="DJ97" s="510"/>
      <c r="DK97" s="500">
        <f t="shared" si="6"/>
        <v>0</v>
      </c>
      <c r="DL97" s="501">
        <f t="shared" si="7"/>
        <v>0</v>
      </c>
      <c r="DV97" s="504"/>
    </row>
    <row r="98" spans="1:126" x14ac:dyDescent="0.5">
      <c r="A98" s="399" t="str">
        <f t="shared" si="8"/>
        <v>20</v>
      </c>
      <c r="B98" s="493">
        <v>200004</v>
      </c>
      <c r="C98" s="494" t="s">
        <v>882</v>
      </c>
      <c r="D98" s="495"/>
      <c r="E98" s="896"/>
      <c r="F98" s="903"/>
      <c r="G98" s="496"/>
      <c r="H98" s="496"/>
      <c r="I98" s="496"/>
      <c r="J98" s="496"/>
      <c r="K98" s="508"/>
      <c r="L98" s="508"/>
      <c r="M98" s="508"/>
      <c r="N98" s="508"/>
      <c r="O98" s="508"/>
      <c r="P98" s="508"/>
      <c r="Q98" s="508"/>
      <c r="R98" s="508"/>
      <c r="S98" s="508"/>
      <c r="T98" s="508"/>
      <c r="U98" s="508"/>
      <c r="V98" s="508"/>
      <c r="W98" s="508"/>
      <c r="X98" s="521">
        <f t="shared" si="9"/>
        <v>0</v>
      </c>
      <c r="Y98" s="508"/>
      <c r="Z98" s="508"/>
      <c r="AA98" s="508"/>
      <c r="AB98" s="508"/>
      <c r="AC98" s="508"/>
      <c r="AD98" s="508"/>
      <c r="AE98" s="508"/>
      <c r="AF98" s="508"/>
      <c r="AG98" s="508"/>
      <c r="AH98" s="508"/>
      <c r="AI98" s="508"/>
      <c r="AJ98" s="508"/>
      <c r="AK98" s="508"/>
      <c r="AL98" s="508"/>
      <c r="AM98" s="508"/>
      <c r="AN98" s="508"/>
      <c r="AO98" s="508"/>
      <c r="AP98" s="508"/>
      <c r="AQ98" s="508"/>
      <c r="AR98" s="508"/>
      <c r="AS98" s="508"/>
      <c r="AT98" s="508"/>
      <c r="AU98" s="508"/>
      <c r="AV98" s="508"/>
      <c r="AW98" s="508"/>
      <c r="AX98" s="508"/>
      <c r="AY98" s="508"/>
      <c r="AZ98" s="508"/>
      <c r="BA98" s="508"/>
      <c r="BB98" s="508"/>
      <c r="BC98" s="508"/>
      <c r="BD98" s="508"/>
      <c r="BE98" s="508"/>
      <c r="BF98" s="508"/>
      <c r="BG98" s="508"/>
      <c r="BH98" s="508"/>
      <c r="BI98" s="508"/>
      <c r="BJ98" s="508"/>
      <c r="BK98" s="508"/>
      <c r="BL98" s="508"/>
      <c r="BM98" s="508"/>
      <c r="BN98" s="508"/>
      <c r="BO98" s="508"/>
      <c r="BP98" s="508"/>
      <c r="BQ98" s="508"/>
      <c r="BR98" s="508"/>
      <c r="BS98" s="508"/>
      <c r="BT98" s="508"/>
      <c r="BU98" s="508"/>
      <c r="BV98" s="508"/>
      <c r="BW98" s="508"/>
      <c r="BX98" s="508"/>
      <c r="BY98" s="508"/>
      <c r="BZ98" s="508"/>
      <c r="CA98" s="508"/>
      <c r="CB98" s="508"/>
      <c r="CC98" s="508"/>
      <c r="CD98" s="508"/>
      <c r="CE98" s="508"/>
      <c r="CF98" s="508"/>
      <c r="CG98" s="508"/>
      <c r="CH98" s="508"/>
      <c r="CI98" s="508"/>
      <c r="CJ98" s="508"/>
      <c r="CK98" s="508"/>
      <c r="CL98" s="508"/>
      <c r="CM98" s="508"/>
      <c r="CN98" s="508"/>
      <c r="CO98" s="508"/>
      <c r="CP98" s="508"/>
      <c r="CQ98" s="508"/>
      <c r="CR98" s="508"/>
      <c r="CS98" s="508"/>
      <c r="CT98" s="508"/>
      <c r="CU98" s="508"/>
      <c r="CV98" s="508"/>
      <c r="CW98" s="508"/>
      <c r="CX98" s="508"/>
      <c r="CY98" s="508"/>
      <c r="CZ98" s="508"/>
      <c r="DA98" s="508"/>
      <c r="DB98" s="508"/>
      <c r="DC98" s="508"/>
      <c r="DD98" s="508"/>
      <c r="DE98" s="508"/>
      <c r="DF98" s="508"/>
      <c r="DG98" s="508"/>
      <c r="DH98" s="508"/>
      <c r="DI98" s="508"/>
      <c r="DJ98" s="510"/>
      <c r="DK98" s="500">
        <f t="shared" si="6"/>
        <v>0</v>
      </c>
      <c r="DL98" s="501">
        <f t="shared" si="7"/>
        <v>0</v>
      </c>
      <c r="DV98" s="504"/>
    </row>
    <row r="99" spans="1:126" x14ac:dyDescent="0.5">
      <c r="A99" s="399" t="str">
        <f t="shared" si="8"/>
        <v>20</v>
      </c>
      <c r="B99" s="493">
        <v>200005</v>
      </c>
      <c r="C99" s="494" t="s">
        <v>883</v>
      </c>
      <c r="D99" s="495"/>
      <c r="E99" s="896"/>
      <c r="F99" s="903"/>
      <c r="G99" s="496"/>
      <c r="H99" s="496"/>
      <c r="I99" s="496"/>
      <c r="J99" s="496"/>
      <c r="K99" s="508"/>
      <c r="L99" s="508"/>
      <c r="M99" s="508"/>
      <c r="N99" s="508"/>
      <c r="O99" s="508"/>
      <c r="P99" s="508"/>
      <c r="Q99" s="508"/>
      <c r="R99" s="508"/>
      <c r="S99" s="508"/>
      <c r="T99" s="508"/>
      <c r="U99" s="508"/>
      <c r="V99" s="508"/>
      <c r="W99" s="508"/>
      <c r="X99" s="521">
        <f t="shared" si="9"/>
        <v>0</v>
      </c>
      <c r="Y99" s="508"/>
      <c r="Z99" s="508"/>
      <c r="AA99" s="508"/>
      <c r="AB99" s="508"/>
      <c r="AC99" s="508"/>
      <c r="AD99" s="508"/>
      <c r="AE99" s="508"/>
      <c r="AF99" s="508"/>
      <c r="AG99" s="508"/>
      <c r="AH99" s="508"/>
      <c r="AI99" s="508"/>
      <c r="AJ99" s="508"/>
      <c r="AK99" s="508"/>
      <c r="AL99" s="508"/>
      <c r="AM99" s="508"/>
      <c r="AN99" s="508"/>
      <c r="AO99" s="508"/>
      <c r="AP99" s="508"/>
      <c r="AQ99" s="508"/>
      <c r="AR99" s="508"/>
      <c r="AS99" s="508"/>
      <c r="AT99" s="508"/>
      <c r="AU99" s="508"/>
      <c r="AV99" s="508"/>
      <c r="AW99" s="508"/>
      <c r="AX99" s="508"/>
      <c r="AY99" s="508"/>
      <c r="AZ99" s="508"/>
      <c r="BA99" s="508"/>
      <c r="BB99" s="508"/>
      <c r="BC99" s="508"/>
      <c r="BD99" s="508"/>
      <c r="BE99" s="508"/>
      <c r="BF99" s="508"/>
      <c r="BG99" s="508"/>
      <c r="BH99" s="508"/>
      <c r="BI99" s="508"/>
      <c r="BJ99" s="508"/>
      <c r="BK99" s="508"/>
      <c r="BL99" s="508"/>
      <c r="BM99" s="508"/>
      <c r="BN99" s="508"/>
      <c r="BO99" s="508"/>
      <c r="BP99" s="508"/>
      <c r="BQ99" s="508"/>
      <c r="BR99" s="508"/>
      <c r="BS99" s="508"/>
      <c r="BT99" s="508"/>
      <c r="BU99" s="508"/>
      <c r="BV99" s="508"/>
      <c r="BW99" s="508"/>
      <c r="BX99" s="508"/>
      <c r="BY99" s="508"/>
      <c r="BZ99" s="508"/>
      <c r="CA99" s="508"/>
      <c r="CB99" s="508"/>
      <c r="CC99" s="508"/>
      <c r="CD99" s="508"/>
      <c r="CE99" s="508"/>
      <c r="CF99" s="508"/>
      <c r="CG99" s="508"/>
      <c r="CH99" s="508"/>
      <c r="CI99" s="508"/>
      <c r="CJ99" s="508"/>
      <c r="CK99" s="508"/>
      <c r="CL99" s="508"/>
      <c r="CM99" s="508"/>
      <c r="CN99" s="508"/>
      <c r="CO99" s="508"/>
      <c r="CP99" s="508"/>
      <c r="CQ99" s="508"/>
      <c r="CR99" s="508"/>
      <c r="CS99" s="508"/>
      <c r="CT99" s="508"/>
      <c r="CU99" s="508"/>
      <c r="CV99" s="508"/>
      <c r="CW99" s="508"/>
      <c r="CX99" s="508"/>
      <c r="CY99" s="508"/>
      <c r="CZ99" s="508"/>
      <c r="DA99" s="508"/>
      <c r="DB99" s="508"/>
      <c r="DC99" s="508"/>
      <c r="DD99" s="508"/>
      <c r="DE99" s="508"/>
      <c r="DF99" s="508"/>
      <c r="DG99" s="508"/>
      <c r="DH99" s="508"/>
      <c r="DI99" s="508"/>
      <c r="DJ99" s="510"/>
      <c r="DK99" s="500">
        <f t="shared" si="6"/>
        <v>0</v>
      </c>
      <c r="DL99" s="501">
        <f t="shared" si="7"/>
        <v>0</v>
      </c>
      <c r="DV99" s="504"/>
    </row>
    <row r="100" spans="1:126" x14ac:dyDescent="0.5">
      <c r="A100" s="399" t="str">
        <f t="shared" si="8"/>
        <v>20</v>
      </c>
      <c r="B100" s="493">
        <v>200006</v>
      </c>
      <c r="C100" s="494" t="s">
        <v>884</v>
      </c>
      <c r="D100" s="495"/>
      <c r="E100" s="896"/>
      <c r="F100" s="903"/>
      <c r="G100" s="496"/>
      <c r="H100" s="496"/>
      <c r="I100" s="496"/>
      <c r="J100" s="496"/>
      <c r="K100" s="508"/>
      <c r="L100" s="508"/>
      <c r="M100" s="508"/>
      <c r="N100" s="508"/>
      <c r="O100" s="508"/>
      <c r="P100" s="508"/>
      <c r="Q100" s="508"/>
      <c r="R100" s="508"/>
      <c r="S100" s="508"/>
      <c r="T100" s="508"/>
      <c r="U100" s="508"/>
      <c r="V100" s="508"/>
      <c r="W100" s="508"/>
      <c r="X100" s="521">
        <f t="shared" si="9"/>
        <v>0</v>
      </c>
      <c r="Y100" s="508"/>
      <c r="Z100" s="508"/>
      <c r="AA100" s="508"/>
      <c r="AB100" s="508"/>
      <c r="AC100" s="508"/>
      <c r="AD100" s="508"/>
      <c r="AE100" s="508"/>
      <c r="AF100" s="508"/>
      <c r="AG100" s="508"/>
      <c r="AH100" s="508"/>
      <c r="AI100" s="508"/>
      <c r="AJ100" s="508"/>
      <c r="AK100" s="508"/>
      <c r="AL100" s="508"/>
      <c r="AM100" s="508"/>
      <c r="AN100" s="508"/>
      <c r="AO100" s="508"/>
      <c r="AP100" s="508"/>
      <c r="AQ100" s="508"/>
      <c r="AR100" s="508"/>
      <c r="AS100" s="508"/>
      <c r="AT100" s="508"/>
      <c r="AU100" s="508"/>
      <c r="AV100" s="508"/>
      <c r="AW100" s="508"/>
      <c r="AX100" s="508"/>
      <c r="AY100" s="508"/>
      <c r="AZ100" s="508"/>
      <c r="BA100" s="508"/>
      <c r="BB100" s="508"/>
      <c r="BC100" s="508"/>
      <c r="BD100" s="508"/>
      <c r="BE100" s="508"/>
      <c r="BF100" s="508"/>
      <c r="BG100" s="508"/>
      <c r="BH100" s="508"/>
      <c r="BI100" s="508"/>
      <c r="BJ100" s="508"/>
      <c r="BK100" s="508"/>
      <c r="BL100" s="508"/>
      <c r="BM100" s="508"/>
      <c r="BN100" s="508"/>
      <c r="BO100" s="508"/>
      <c r="BP100" s="508"/>
      <c r="BQ100" s="508"/>
      <c r="BR100" s="508"/>
      <c r="BS100" s="508"/>
      <c r="BT100" s="508"/>
      <c r="BU100" s="508"/>
      <c r="BV100" s="508"/>
      <c r="BW100" s="508"/>
      <c r="BX100" s="508"/>
      <c r="BY100" s="508"/>
      <c r="BZ100" s="508"/>
      <c r="CA100" s="508"/>
      <c r="CB100" s="508"/>
      <c r="CC100" s="508"/>
      <c r="CD100" s="508"/>
      <c r="CE100" s="508"/>
      <c r="CF100" s="508"/>
      <c r="CG100" s="508"/>
      <c r="CH100" s="508"/>
      <c r="CI100" s="508"/>
      <c r="CJ100" s="508"/>
      <c r="CK100" s="508"/>
      <c r="CL100" s="508"/>
      <c r="CM100" s="508"/>
      <c r="CN100" s="508"/>
      <c r="CO100" s="508"/>
      <c r="CP100" s="508"/>
      <c r="CQ100" s="508"/>
      <c r="CR100" s="508"/>
      <c r="CS100" s="508"/>
      <c r="CT100" s="508"/>
      <c r="CU100" s="508"/>
      <c r="CV100" s="508"/>
      <c r="CW100" s="508"/>
      <c r="CX100" s="508"/>
      <c r="CY100" s="508"/>
      <c r="CZ100" s="508"/>
      <c r="DA100" s="508"/>
      <c r="DB100" s="508"/>
      <c r="DC100" s="508"/>
      <c r="DD100" s="508"/>
      <c r="DE100" s="508"/>
      <c r="DF100" s="508"/>
      <c r="DG100" s="508"/>
      <c r="DH100" s="508"/>
      <c r="DI100" s="508"/>
      <c r="DJ100" s="510"/>
      <c r="DK100" s="500">
        <f t="shared" si="6"/>
        <v>0</v>
      </c>
      <c r="DL100" s="501">
        <f t="shared" si="7"/>
        <v>0</v>
      </c>
      <c r="DV100" s="504"/>
    </row>
    <row r="101" spans="1:126" x14ac:dyDescent="0.5">
      <c r="A101" s="399" t="str">
        <f t="shared" si="8"/>
        <v>20</v>
      </c>
      <c r="B101" s="493">
        <v>200007</v>
      </c>
      <c r="C101" s="494" t="s">
        <v>885</v>
      </c>
      <c r="D101" s="495"/>
      <c r="E101" s="896"/>
      <c r="F101" s="903"/>
      <c r="G101" s="496"/>
      <c r="H101" s="496"/>
      <c r="I101" s="496"/>
      <c r="J101" s="496"/>
      <c r="K101" s="508"/>
      <c r="L101" s="508"/>
      <c r="M101" s="508"/>
      <c r="N101" s="508"/>
      <c r="O101" s="508"/>
      <c r="P101" s="508"/>
      <c r="Q101" s="508"/>
      <c r="R101" s="508"/>
      <c r="S101" s="508"/>
      <c r="T101" s="508"/>
      <c r="U101" s="508"/>
      <c r="V101" s="508"/>
      <c r="W101" s="508"/>
      <c r="X101" s="521">
        <f t="shared" si="9"/>
        <v>0</v>
      </c>
      <c r="Y101" s="508"/>
      <c r="Z101" s="508"/>
      <c r="AA101" s="508"/>
      <c r="AB101" s="508"/>
      <c r="AC101" s="508"/>
      <c r="AD101" s="508"/>
      <c r="AE101" s="508"/>
      <c r="AF101" s="508"/>
      <c r="AG101" s="508"/>
      <c r="AH101" s="508"/>
      <c r="AI101" s="508"/>
      <c r="AJ101" s="508"/>
      <c r="AK101" s="508"/>
      <c r="AL101" s="508"/>
      <c r="AM101" s="508"/>
      <c r="AN101" s="508"/>
      <c r="AO101" s="508"/>
      <c r="AP101" s="508"/>
      <c r="AQ101" s="508"/>
      <c r="AR101" s="508"/>
      <c r="AS101" s="508"/>
      <c r="AT101" s="508"/>
      <c r="AU101" s="508"/>
      <c r="AV101" s="508"/>
      <c r="AW101" s="508"/>
      <c r="AX101" s="508"/>
      <c r="AY101" s="508"/>
      <c r="AZ101" s="508"/>
      <c r="BA101" s="508"/>
      <c r="BB101" s="508"/>
      <c r="BC101" s="508"/>
      <c r="BD101" s="508"/>
      <c r="BE101" s="508"/>
      <c r="BF101" s="508"/>
      <c r="BG101" s="508"/>
      <c r="BH101" s="508"/>
      <c r="BI101" s="508"/>
      <c r="BJ101" s="508"/>
      <c r="BK101" s="508"/>
      <c r="BL101" s="508"/>
      <c r="BM101" s="508"/>
      <c r="BN101" s="508"/>
      <c r="BO101" s="508"/>
      <c r="BP101" s="508"/>
      <c r="BQ101" s="508"/>
      <c r="BR101" s="508"/>
      <c r="BS101" s="508"/>
      <c r="BT101" s="508"/>
      <c r="BU101" s="508"/>
      <c r="BV101" s="508"/>
      <c r="BW101" s="508"/>
      <c r="BX101" s="508"/>
      <c r="BY101" s="508"/>
      <c r="BZ101" s="508"/>
      <c r="CA101" s="508"/>
      <c r="CB101" s="508"/>
      <c r="CC101" s="508"/>
      <c r="CD101" s="508"/>
      <c r="CE101" s="508"/>
      <c r="CF101" s="508"/>
      <c r="CG101" s="508"/>
      <c r="CH101" s="508"/>
      <c r="CI101" s="508"/>
      <c r="CJ101" s="508"/>
      <c r="CK101" s="508"/>
      <c r="CL101" s="508"/>
      <c r="CM101" s="508"/>
      <c r="CN101" s="508"/>
      <c r="CO101" s="508"/>
      <c r="CP101" s="508"/>
      <c r="CQ101" s="508"/>
      <c r="CR101" s="508"/>
      <c r="CS101" s="508"/>
      <c r="CT101" s="508"/>
      <c r="CU101" s="508"/>
      <c r="CV101" s="508"/>
      <c r="CW101" s="508"/>
      <c r="CX101" s="508"/>
      <c r="CY101" s="508"/>
      <c r="CZ101" s="508"/>
      <c r="DA101" s="508"/>
      <c r="DB101" s="508"/>
      <c r="DC101" s="508"/>
      <c r="DD101" s="508"/>
      <c r="DE101" s="508"/>
      <c r="DF101" s="508"/>
      <c r="DG101" s="508"/>
      <c r="DH101" s="508"/>
      <c r="DI101" s="508"/>
      <c r="DJ101" s="510"/>
      <c r="DK101" s="500">
        <f t="shared" si="6"/>
        <v>0</v>
      </c>
      <c r="DL101" s="501">
        <f t="shared" si="7"/>
        <v>0</v>
      </c>
      <c r="DV101" s="504"/>
    </row>
    <row r="102" spans="1:126" x14ac:dyDescent="0.5">
      <c r="A102" s="399" t="str">
        <f t="shared" si="8"/>
        <v>20</v>
      </c>
      <c r="B102" s="493">
        <v>200008</v>
      </c>
      <c r="C102" s="494" t="s">
        <v>886</v>
      </c>
      <c r="D102" s="495"/>
      <c r="E102" s="896"/>
      <c r="F102" s="903"/>
      <c r="G102" s="496"/>
      <c r="H102" s="496"/>
      <c r="I102" s="496"/>
      <c r="J102" s="496"/>
      <c r="K102" s="508"/>
      <c r="L102" s="508"/>
      <c r="M102" s="508"/>
      <c r="N102" s="508"/>
      <c r="O102" s="508"/>
      <c r="P102" s="508"/>
      <c r="Q102" s="508"/>
      <c r="R102" s="508"/>
      <c r="S102" s="508"/>
      <c r="T102" s="508"/>
      <c r="U102" s="508"/>
      <c r="V102" s="508"/>
      <c r="W102" s="508"/>
      <c r="X102" s="521">
        <f t="shared" si="9"/>
        <v>0</v>
      </c>
      <c r="Y102" s="508"/>
      <c r="Z102" s="508"/>
      <c r="AA102" s="508"/>
      <c r="AB102" s="508"/>
      <c r="AC102" s="508"/>
      <c r="AD102" s="508"/>
      <c r="AE102" s="508"/>
      <c r="AF102" s="508"/>
      <c r="AG102" s="508"/>
      <c r="AH102" s="508"/>
      <c r="AI102" s="508"/>
      <c r="AJ102" s="508"/>
      <c r="AK102" s="508"/>
      <c r="AL102" s="508"/>
      <c r="AM102" s="508"/>
      <c r="AN102" s="508"/>
      <c r="AO102" s="508"/>
      <c r="AP102" s="508"/>
      <c r="AQ102" s="508"/>
      <c r="AR102" s="508"/>
      <c r="AS102" s="508"/>
      <c r="AT102" s="508"/>
      <c r="AU102" s="508"/>
      <c r="AV102" s="508"/>
      <c r="AW102" s="508"/>
      <c r="AX102" s="508"/>
      <c r="AY102" s="508"/>
      <c r="AZ102" s="508"/>
      <c r="BA102" s="508"/>
      <c r="BB102" s="508"/>
      <c r="BC102" s="508"/>
      <c r="BD102" s="508"/>
      <c r="BE102" s="508"/>
      <c r="BF102" s="508"/>
      <c r="BG102" s="508"/>
      <c r="BH102" s="508"/>
      <c r="BI102" s="508"/>
      <c r="BJ102" s="508"/>
      <c r="BK102" s="508"/>
      <c r="BL102" s="508"/>
      <c r="BM102" s="508"/>
      <c r="BN102" s="508"/>
      <c r="BO102" s="508"/>
      <c r="BP102" s="508"/>
      <c r="BQ102" s="508"/>
      <c r="BR102" s="508"/>
      <c r="BS102" s="508"/>
      <c r="BT102" s="508"/>
      <c r="BU102" s="508"/>
      <c r="BV102" s="508"/>
      <c r="BW102" s="508"/>
      <c r="BX102" s="508"/>
      <c r="BY102" s="508"/>
      <c r="BZ102" s="508"/>
      <c r="CA102" s="508"/>
      <c r="CB102" s="508"/>
      <c r="CC102" s="508"/>
      <c r="CD102" s="508"/>
      <c r="CE102" s="508"/>
      <c r="CF102" s="508"/>
      <c r="CG102" s="508"/>
      <c r="CH102" s="508"/>
      <c r="CI102" s="508"/>
      <c r="CJ102" s="508"/>
      <c r="CK102" s="508"/>
      <c r="CL102" s="508"/>
      <c r="CM102" s="508"/>
      <c r="CN102" s="508"/>
      <c r="CO102" s="508"/>
      <c r="CP102" s="508"/>
      <c r="CQ102" s="508"/>
      <c r="CR102" s="508"/>
      <c r="CS102" s="508"/>
      <c r="CT102" s="508"/>
      <c r="CU102" s="508"/>
      <c r="CV102" s="508"/>
      <c r="CW102" s="508"/>
      <c r="CX102" s="508"/>
      <c r="CY102" s="508"/>
      <c r="CZ102" s="508"/>
      <c r="DA102" s="508"/>
      <c r="DB102" s="508"/>
      <c r="DC102" s="508"/>
      <c r="DD102" s="508"/>
      <c r="DE102" s="508"/>
      <c r="DF102" s="508"/>
      <c r="DG102" s="508"/>
      <c r="DH102" s="508"/>
      <c r="DI102" s="508"/>
      <c r="DJ102" s="510"/>
      <c r="DK102" s="500">
        <f t="shared" si="6"/>
        <v>0</v>
      </c>
      <c r="DL102" s="501">
        <f t="shared" si="7"/>
        <v>0</v>
      </c>
      <c r="DV102" s="504"/>
    </row>
    <row r="103" spans="1:126" x14ac:dyDescent="0.5">
      <c r="A103" s="399" t="str">
        <f t="shared" si="8"/>
        <v>20</v>
      </c>
      <c r="B103" s="493">
        <v>200100</v>
      </c>
      <c r="C103" s="494" t="s">
        <v>887</v>
      </c>
      <c r="D103" s="495"/>
      <c r="E103" s="896"/>
      <c r="F103" s="903"/>
      <c r="G103" s="496"/>
      <c r="H103" s="496"/>
      <c r="I103" s="496"/>
      <c r="J103" s="496"/>
      <c r="K103" s="508"/>
      <c r="L103" s="508"/>
      <c r="M103" s="508"/>
      <c r="N103" s="508"/>
      <c r="O103" s="508"/>
      <c r="P103" s="508"/>
      <c r="Q103" s="508"/>
      <c r="R103" s="508"/>
      <c r="S103" s="508"/>
      <c r="T103" s="508"/>
      <c r="U103" s="508"/>
      <c r="V103" s="508"/>
      <c r="W103" s="508"/>
      <c r="X103" s="521">
        <v>0</v>
      </c>
      <c r="Y103" s="521"/>
      <c r="Z103" s="521"/>
      <c r="AA103" s="521"/>
      <c r="AB103" s="521"/>
      <c r="AC103" s="521"/>
      <c r="AD103" s="521"/>
      <c r="AE103" s="521"/>
      <c r="AF103" s="521"/>
      <c r="AG103" s="521">
        <f>-SUM(X103:AF103)+D103-AI103</f>
        <v>0</v>
      </c>
      <c r="AH103" s="508"/>
      <c r="AI103" s="496"/>
      <c r="AJ103" s="508"/>
      <c r="AK103" s="508"/>
      <c r="AL103" s="508"/>
      <c r="AM103" s="508"/>
      <c r="AN103" s="508"/>
      <c r="AO103" s="508"/>
      <c r="AP103" s="508"/>
      <c r="AQ103" s="508"/>
      <c r="AR103" s="508"/>
      <c r="AS103" s="508"/>
      <c r="AT103" s="508"/>
      <c r="AU103" s="508"/>
      <c r="AV103" s="508"/>
      <c r="AW103" s="508"/>
      <c r="AX103" s="508"/>
      <c r="AY103" s="508"/>
      <c r="AZ103" s="508"/>
      <c r="BA103" s="508"/>
      <c r="BB103" s="508"/>
      <c r="BC103" s="508"/>
      <c r="BD103" s="508"/>
      <c r="BE103" s="508"/>
      <c r="BF103" s="508"/>
      <c r="BG103" s="508"/>
      <c r="BH103" s="508"/>
      <c r="BI103" s="508"/>
      <c r="BJ103" s="508"/>
      <c r="BK103" s="508"/>
      <c r="BL103" s="508"/>
      <c r="BM103" s="508"/>
      <c r="BN103" s="508"/>
      <c r="BO103" s="508"/>
      <c r="BP103" s="508"/>
      <c r="BQ103" s="508"/>
      <c r="BR103" s="508"/>
      <c r="BS103" s="508"/>
      <c r="BT103" s="508"/>
      <c r="BU103" s="508"/>
      <c r="BV103" s="508"/>
      <c r="BW103" s="508"/>
      <c r="BX103" s="508"/>
      <c r="BY103" s="508"/>
      <c r="BZ103" s="508"/>
      <c r="CA103" s="508"/>
      <c r="CB103" s="508"/>
      <c r="CC103" s="508"/>
      <c r="CD103" s="508"/>
      <c r="CE103" s="508"/>
      <c r="CF103" s="508"/>
      <c r="CG103" s="508"/>
      <c r="CH103" s="508"/>
      <c r="CI103" s="508"/>
      <c r="CJ103" s="508"/>
      <c r="CK103" s="508"/>
      <c r="CL103" s="508"/>
      <c r="CM103" s="508"/>
      <c r="CN103" s="508"/>
      <c r="CO103" s="508"/>
      <c r="CP103" s="508"/>
      <c r="CQ103" s="508"/>
      <c r="CR103" s="508"/>
      <c r="CS103" s="508"/>
      <c r="CT103" s="508"/>
      <c r="CU103" s="508"/>
      <c r="CV103" s="508"/>
      <c r="CW103" s="508"/>
      <c r="CX103" s="508"/>
      <c r="CY103" s="508"/>
      <c r="CZ103" s="508"/>
      <c r="DA103" s="508"/>
      <c r="DB103" s="508"/>
      <c r="DC103" s="508"/>
      <c r="DD103" s="508"/>
      <c r="DE103" s="508"/>
      <c r="DF103" s="508"/>
      <c r="DG103" s="508"/>
      <c r="DH103" s="508"/>
      <c r="DI103" s="508"/>
      <c r="DJ103" s="510"/>
      <c r="DK103" s="500">
        <f t="shared" si="6"/>
        <v>0</v>
      </c>
      <c r="DL103" s="501">
        <f t="shared" si="7"/>
        <v>0</v>
      </c>
      <c r="DV103" s="504"/>
    </row>
    <row r="104" spans="1:126" x14ac:dyDescent="0.5">
      <c r="A104" s="399" t="str">
        <f t="shared" si="8"/>
        <v>20</v>
      </c>
      <c r="B104" s="493">
        <v>200502</v>
      </c>
      <c r="C104" s="494" t="s">
        <v>888</v>
      </c>
      <c r="D104" s="495"/>
      <c r="E104" s="896"/>
      <c r="F104" s="903"/>
      <c r="G104" s="496"/>
      <c r="H104" s="496"/>
      <c r="I104" s="496"/>
      <c r="J104" s="496"/>
      <c r="K104" s="508"/>
      <c r="L104" s="508"/>
      <c r="M104" s="508"/>
      <c r="N104" s="508"/>
      <c r="O104" s="508"/>
      <c r="P104" s="508"/>
      <c r="Q104" s="508"/>
      <c r="R104" s="508"/>
      <c r="S104" s="508"/>
      <c r="T104" s="508"/>
      <c r="U104" s="508"/>
      <c r="V104" s="508"/>
      <c r="W104" s="508"/>
      <c r="X104" s="860">
        <f t="shared" si="9"/>
        <v>0</v>
      </c>
      <c r="Y104" s="508"/>
      <c r="Z104" s="508"/>
      <c r="AA104" s="508"/>
      <c r="AB104" s="508"/>
      <c r="AC104" s="508"/>
      <c r="AD104" s="508"/>
      <c r="AE104" s="508"/>
      <c r="AF104" s="508"/>
      <c r="AG104" s="508"/>
      <c r="AH104" s="508"/>
      <c r="AI104" s="508"/>
      <c r="AJ104" s="508"/>
      <c r="AK104" s="508"/>
      <c r="AL104" s="508"/>
      <c r="AM104" s="508"/>
      <c r="AN104" s="508"/>
      <c r="AO104" s="508"/>
      <c r="AP104" s="508"/>
      <c r="AQ104" s="508"/>
      <c r="AR104" s="508"/>
      <c r="AS104" s="508"/>
      <c r="AT104" s="508"/>
      <c r="AU104" s="508"/>
      <c r="AV104" s="508"/>
      <c r="AW104" s="508"/>
      <c r="AX104" s="508"/>
      <c r="AY104" s="508"/>
      <c r="AZ104" s="508"/>
      <c r="BA104" s="508"/>
      <c r="BB104" s="508"/>
      <c r="BC104" s="508"/>
      <c r="BD104" s="508"/>
      <c r="BE104" s="508"/>
      <c r="BF104" s="508"/>
      <c r="BG104" s="508"/>
      <c r="BH104" s="508"/>
      <c r="BI104" s="508"/>
      <c r="BJ104" s="508"/>
      <c r="BK104" s="508"/>
      <c r="BL104" s="508"/>
      <c r="BM104" s="508"/>
      <c r="BN104" s="508"/>
      <c r="BO104" s="508"/>
      <c r="BP104" s="508"/>
      <c r="BQ104" s="508"/>
      <c r="BR104" s="508"/>
      <c r="BS104" s="508"/>
      <c r="BT104" s="508"/>
      <c r="BU104" s="508"/>
      <c r="BV104" s="508"/>
      <c r="BW104" s="508"/>
      <c r="BX104" s="508"/>
      <c r="BY104" s="508"/>
      <c r="BZ104" s="508"/>
      <c r="CA104" s="508"/>
      <c r="CB104" s="508"/>
      <c r="CC104" s="508"/>
      <c r="CD104" s="508"/>
      <c r="CE104" s="508"/>
      <c r="CF104" s="508"/>
      <c r="CG104" s="508"/>
      <c r="CH104" s="508"/>
      <c r="CI104" s="508"/>
      <c r="CJ104" s="508"/>
      <c r="CK104" s="508"/>
      <c r="CL104" s="508"/>
      <c r="CM104" s="508"/>
      <c r="CN104" s="508"/>
      <c r="CO104" s="508"/>
      <c r="CP104" s="508"/>
      <c r="CQ104" s="508"/>
      <c r="CR104" s="508"/>
      <c r="CS104" s="508"/>
      <c r="CT104" s="508"/>
      <c r="CU104" s="508"/>
      <c r="CV104" s="508"/>
      <c r="CW104" s="508"/>
      <c r="CX104" s="508"/>
      <c r="CY104" s="508"/>
      <c r="CZ104" s="508"/>
      <c r="DA104" s="508"/>
      <c r="DB104" s="508"/>
      <c r="DC104" s="508"/>
      <c r="DD104" s="508"/>
      <c r="DE104" s="508"/>
      <c r="DF104" s="508"/>
      <c r="DG104" s="508"/>
      <c r="DH104" s="508"/>
      <c r="DI104" s="508"/>
      <c r="DJ104" s="510"/>
      <c r="DK104" s="500">
        <f t="shared" si="6"/>
        <v>0</v>
      </c>
      <c r="DL104" s="501">
        <f t="shared" si="7"/>
        <v>0</v>
      </c>
      <c r="DV104" s="504"/>
    </row>
    <row r="105" spans="1:126" x14ac:dyDescent="0.5">
      <c r="A105" s="399" t="str">
        <f t="shared" si="8"/>
        <v>20</v>
      </c>
      <c r="B105" s="493">
        <v>200503</v>
      </c>
      <c r="C105" s="494" t="s">
        <v>889</v>
      </c>
      <c r="D105" s="495"/>
      <c r="E105" s="896"/>
      <c r="F105" s="903"/>
      <c r="G105" s="496"/>
      <c r="H105" s="496"/>
      <c r="I105" s="496"/>
      <c r="J105" s="496"/>
      <c r="K105" s="508"/>
      <c r="L105" s="508"/>
      <c r="M105" s="508"/>
      <c r="N105" s="508"/>
      <c r="O105" s="508"/>
      <c r="P105" s="508"/>
      <c r="Q105" s="508"/>
      <c r="R105" s="508"/>
      <c r="S105" s="508"/>
      <c r="T105" s="508"/>
      <c r="U105" s="508"/>
      <c r="V105" s="508"/>
      <c r="W105" s="508"/>
      <c r="X105" s="860">
        <f t="shared" si="9"/>
        <v>0</v>
      </c>
      <c r="Y105" s="508"/>
      <c r="Z105" s="508"/>
      <c r="AA105" s="508"/>
      <c r="AB105" s="508"/>
      <c r="AC105" s="508"/>
      <c r="AD105" s="508"/>
      <c r="AE105" s="508"/>
      <c r="AF105" s="508"/>
      <c r="AG105" s="508"/>
      <c r="AH105" s="508"/>
      <c r="AI105" s="508"/>
      <c r="AJ105" s="508"/>
      <c r="AK105" s="508"/>
      <c r="AL105" s="508"/>
      <c r="AM105" s="508"/>
      <c r="AN105" s="508"/>
      <c r="AO105" s="508"/>
      <c r="AP105" s="508"/>
      <c r="AQ105" s="508"/>
      <c r="AR105" s="508"/>
      <c r="AS105" s="508"/>
      <c r="AT105" s="508"/>
      <c r="AU105" s="508"/>
      <c r="AV105" s="508"/>
      <c r="AW105" s="508"/>
      <c r="AX105" s="508"/>
      <c r="AY105" s="508"/>
      <c r="AZ105" s="508"/>
      <c r="BA105" s="508"/>
      <c r="BB105" s="508"/>
      <c r="BC105" s="508"/>
      <c r="BD105" s="508"/>
      <c r="BE105" s="508"/>
      <c r="BF105" s="508"/>
      <c r="BG105" s="508"/>
      <c r="BH105" s="508"/>
      <c r="BI105" s="508"/>
      <c r="BJ105" s="508"/>
      <c r="BK105" s="508"/>
      <c r="BL105" s="508"/>
      <c r="BM105" s="508"/>
      <c r="BN105" s="508"/>
      <c r="BO105" s="508"/>
      <c r="BP105" s="508"/>
      <c r="BQ105" s="508"/>
      <c r="BR105" s="508"/>
      <c r="BS105" s="508"/>
      <c r="BT105" s="508"/>
      <c r="BU105" s="508"/>
      <c r="BV105" s="508"/>
      <c r="BW105" s="508"/>
      <c r="BX105" s="508"/>
      <c r="BY105" s="508"/>
      <c r="BZ105" s="508"/>
      <c r="CA105" s="508"/>
      <c r="CB105" s="508"/>
      <c r="CC105" s="508"/>
      <c r="CD105" s="508"/>
      <c r="CE105" s="508"/>
      <c r="CF105" s="508"/>
      <c r="CG105" s="508"/>
      <c r="CH105" s="508"/>
      <c r="CI105" s="508"/>
      <c r="CJ105" s="508"/>
      <c r="CK105" s="508"/>
      <c r="CL105" s="508"/>
      <c r="CM105" s="508"/>
      <c r="CN105" s="508"/>
      <c r="CO105" s="508"/>
      <c r="CP105" s="508"/>
      <c r="CQ105" s="508"/>
      <c r="CR105" s="508"/>
      <c r="CS105" s="508"/>
      <c r="CT105" s="508"/>
      <c r="CU105" s="508"/>
      <c r="CV105" s="508"/>
      <c r="CW105" s="508"/>
      <c r="CX105" s="508"/>
      <c r="CY105" s="508"/>
      <c r="CZ105" s="508"/>
      <c r="DA105" s="508"/>
      <c r="DB105" s="508"/>
      <c r="DC105" s="508"/>
      <c r="DD105" s="508"/>
      <c r="DE105" s="508"/>
      <c r="DF105" s="508"/>
      <c r="DG105" s="508"/>
      <c r="DH105" s="508"/>
      <c r="DI105" s="508"/>
      <c r="DJ105" s="510"/>
      <c r="DK105" s="500">
        <f t="shared" si="6"/>
        <v>0</v>
      </c>
      <c r="DL105" s="501">
        <f t="shared" si="7"/>
        <v>0</v>
      </c>
      <c r="DV105" s="504"/>
    </row>
    <row r="106" spans="1:126" x14ac:dyDescent="0.5">
      <c r="A106" s="399" t="str">
        <f t="shared" si="8"/>
        <v>20</v>
      </c>
      <c r="B106" s="493">
        <v>200504</v>
      </c>
      <c r="C106" s="494" t="s">
        <v>890</v>
      </c>
      <c r="D106" s="495"/>
      <c r="E106" s="896"/>
      <c r="F106" s="903"/>
      <c r="G106" s="496"/>
      <c r="H106" s="496"/>
      <c r="I106" s="496"/>
      <c r="J106" s="496"/>
      <c r="K106" s="508"/>
      <c r="L106" s="508"/>
      <c r="M106" s="508"/>
      <c r="N106" s="508"/>
      <c r="O106" s="508"/>
      <c r="P106" s="508"/>
      <c r="Q106" s="508"/>
      <c r="R106" s="508"/>
      <c r="S106" s="508"/>
      <c r="T106" s="508"/>
      <c r="U106" s="508"/>
      <c r="V106" s="508"/>
      <c r="W106" s="508"/>
      <c r="X106" s="860">
        <f t="shared" si="9"/>
        <v>0</v>
      </c>
      <c r="Y106" s="508"/>
      <c r="Z106" s="508"/>
      <c r="AA106" s="508"/>
      <c r="AB106" s="508"/>
      <c r="AC106" s="508"/>
      <c r="AD106" s="508"/>
      <c r="AE106" s="508"/>
      <c r="AF106" s="508"/>
      <c r="AG106" s="508"/>
      <c r="AH106" s="508"/>
      <c r="AI106" s="508"/>
      <c r="AJ106" s="508"/>
      <c r="AK106" s="508"/>
      <c r="AL106" s="508"/>
      <c r="AM106" s="508"/>
      <c r="AN106" s="508"/>
      <c r="AO106" s="508"/>
      <c r="AP106" s="508"/>
      <c r="AQ106" s="508"/>
      <c r="AR106" s="508"/>
      <c r="AS106" s="508"/>
      <c r="AT106" s="508"/>
      <c r="AU106" s="508"/>
      <c r="AV106" s="508"/>
      <c r="AW106" s="508"/>
      <c r="AX106" s="508"/>
      <c r="AY106" s="508"/>
      <c r="AZ106" s="508"/>
      <c r="BA106" s="508"/>
      <c r="BB106" s="508"/>
      <c r="BC106" s="508"/>
      <c r="BD106" s="508"/>
      <c r="BE106" s="508"/>
      <c r="BF106" s="508"/>
      <c r="BG106" s="508"/>
      <c r="BH106" s="508"/>
      <c r="BI106" s="508"/>
      <c r="BJ106" s="508"/>
      <c r="BK106" s="508"/>
      <c r="BL106" s="508"/>
      <c r="BM106" s="508"/>
      <c r="BN106" s="508"/>
      <c r="BO106" s="508"/>
      <c r="BP106" s="508"/>
      <c r="BQ106" s="508"/>
      <c r="BR106" s="508"/>
      <c r="BS106" s="508"/>
      <c r="BT106" s="508"/>
      <c r="BU106" s="508"/>
      <c r="BV106" s="508"/>
      <c r="BW106" s="508"/>
      <c r="BX106" s="508"/>
      <c r="BY106" s="508"/>
      <c r="BZ106" s="508"/>
      <c r="CA106" s="508"/>
      <c r="CB106" s="508"/>
      <c r="CC106" s="508"/>
      <c r="CD106" s="508"/>
      <c r="CE106" s="508"/>
      <c r="CF106" s="508"/>
      <c r="CG106" s="508"/>
      <c r="CH106" s="508"/>
      <c r="CI106" s="508"/>
      <c r="CJ106" s="508"/>
      <c r="CK106" s="508"/>
      <c r="CL106" s="508"/>
      <c r="CM106" s="508"/>
      <c r="CN106" s="508"/>
      <c r="CO106" s="508"/>
      <c r="CP106" s="508"/>
      <c r="CQ106" s="508"/>
      <c r="CR106" s="508"/>
      <c r="CS106" s="508"/>
      <c r="CT106" s="508"/>
      <c r="CU106" s="508"/>
      <c r="CV106" s="508"/>
      <c r="CW106" s="508"/>
      <c r="CX106" s="508"/>
      <c r="CY106" s="508"/>
      <c r="CZ106" s="508"/>
      <c r="DA106" s="508"/>
      <c r="DB106" s="508"/>
      <c r="DC106" s="508"/>
      <c r="DD106" s="508"/>
      <c r="DE106" s="508"/>
      <c r="DF106" s="508"/>
      <c r="DG106" s="508"/>
      <c r="DH106" s="508"/>
      <c r="DI106" s="508"/>
      <c r="DJ106" s="510"/>
      <c r="DK106" s="500">
        <f t="shared" si="6"/>
        <v>0</v>
      </c>
      <c r="DL106" s="501">
        <f t="shared" si="7"/>
        <v>0</v>
      </c>
      <c r="DV106" s="504"/>
    </row>
    <row r="107" spans="1:126" x14ac:dyDescent="0.5">
      <c r="A107" s="399" t="str">
        <f t="shared" si="8"/>
        <v>20</v>
      </c>
      <c r="B107" s="493">
        <v>200505</v>
      </c>
      <c r="C107" s="494" t="s">
        <v>891</v>
      </c>
      <c r="D107" s="495"/>
      <c r="E107" s="896"/>
      <c r="F107" s="903"/>
      <c r="G107" s="496"/>
      <c r="H107" s="496"/>
      <c r="I107" s="496"/>
      <c r="J107" s="496"/>
      <c r="K107" s="508"/>
      <c r="L107" s="508"/>
      <c r="M107" s="508"/>
      <c r="N107" s="508"/>
      <c r="O107" s="508"/>
      <c r="P107" s="508"/>
      <c r="Q107" s="508"/>
      <c r="R107" s="508"/>
      <c r="S107" s="508"/>
      <c r="T107" s="508"/>
      <c r="U107" s="508"/>
      <c r="V107" s="508"/>
      <c r="W107" s="508"/>
      <c r="X107" s="860">
        <f t="shared" si="9"/>
        <v>0</v>
      </c>
      <c r="Y107" s="508"/>
      <c r="Z107" s="508"/>
      <c r="AA107" s="508"/>
      <c r="AB107" s="508"/>
      <c r="AC107" s="508"/>
      <c r="AD107" s="508"/>
      <c r="AE107" s="508"/>
      <c r="AF107" s="508"/>
      <c r="AG107" s="508"/>
      <c r="AH107" s="508"/>
      <c r="AI107" s="508"/>
      <c r="AJ107" s="508"/>
      <c r="AK107" s="508"/>
      <c r="AL107" s="508"/>
      <c r="AM107" s="508"/>
      <c r="AN107" s="508"/>
      <c r="AO107" s="508"/>
      <c r="AP107" s="508"/>
      <c r="AQ107" s="508"/>
      <c r="AR107" s="508"/>
      <c r="AS107" s="508"/>
      <c r="AT107" s="508"/>
      <c r="AU107" s="508"/>
      <c r="AV107" s="508"/>
      <c r="AW107" s="508"/>
      <c r="AX107" s="508"/>
      <c r="AY107" s="508"/>
      <c r="AZ107" s="508"/>
      <c r="BA107" s="508"/>
      <c r="BB107" s="508"/>
      <c r="BC107" s="508"/>
      <c r="BD107" s="508"/>
      <c r="BE107" s="508"/>
      <c r="BF107" s="508"/>
      <c r="BG107" s="508"/>
      <c r="BH107" s="508"/>
      <c r="BI107" s="508"/>
      <c r="BJ107" s="508"/>
      <c r="BK107" s="508"/>
      <c r="BL107" s="508"/>
      <c r="BM107" s="508"/>
      <c r="BN107" s="508"/>
      <c r="BO107" s="508"/>
      <c r="BP107" s="508"/>
      <c r="BQ107" s="508"/>
      <c r="BR107" s="508"/>
      <c r="BS107" s="508"/>
      <c r="BT107" s="508"/>
      <c r="BU107" s="508"/>
      <c r="BV107" s="508"/>
      <c r="BW107" s="508"/>
      <c r="BX107" s="508"/>
      <c r="BY107" s="508"/>
      <c r="BZ107" s="508"/>
      <c r="CA107" s="508"/>
      <c r="CB107" s="508"/>
      <c r="CC107" s="508"/>
      <c r="CD107" s="508"/>
      <c r="CE107" s="508"/>
      <c r="CF107" s="508"/>
      <c r="CG107" s="508"/>
      <c r="CH107" s="508"/>
      <c r="CI107" s="508"/>
      <c r="CJ107" s="508"/>
      <c r="CK107" s="508"/>
      <c r="CL107" s="508"/>
      <c r="CM107" s="508"/>
      <c r="CN107" s="508"/>
      <c r="CO107" s="508"/>
      <c r="CP107" s="508"/>
      <c r="CQ107" s="508"/>
      <c r="CR107" s="508"/>
      <c r="CS107" s="508"/>
      <c r="CT107" s="508"/>
      <c r="CU107" s="508"/>
      <c r="CV107" s="508"/>
      <c r="CW107" s="508"/>
      <c r="CX107" s="508"/>
      <c r="CY107" s="508"/>
      <c r="CZ107" s="508"/>
      <c r="DA107" s="508"/>
      <c r="DB107" s="508"/>
      <c r="DC107" s="508"/>
      <c r="DD107" s="508"/>
      <c r="DE107" s="508"/>
      <c r="DF107" s="508"/>
      <c r="DG107" s="508"/>
      <c r="DH107" s="508"/>
      <c r="DI107" s="508"/>
      <c r="DJ107" s="510"/>
      <c r="DK107" s="500">
        <f t="shared" si="6"/>
        <v>0</v>
      </c>
      <c r="DL107" s="501">
        <f t="shared" si="7"/>
        <v>0</v>
      </c>
      <c r="DV107" s="504"/>
    </row>
    <row r="108" spans="1:126" x14ac:dyDescent="0.5">
      <c r="A108" s="399" t="str">
        <f t="shared" si="8"/>
        <v>20</v>
      </c>
      <c r="B108" s="493">
        <v>200506</v>
      </c>
      <c r="C108" s="494" t="s">
        <v>892</v>
      </c>
      <c r="D108" s="495"/>
      <c r="E108" s="896"/>
      <c r="F108" s="903"/>
      <c r="G108" s="496"/>
      <c r="H108" s="496"/>
      <c r="I108" s="496"/>
      <c r="J108" s="496"/>
      <c r="K108" s="508"/>
      <c r="L108" s="508"/>
      <c r="M108" s="508"/>
      <c r="N108" s="508"/>
      <c r="O108" s="508"/>
      <c r="P108" s="508"/>
      <c r="Q108" s="508"/>
      <c r="R108" s="508"/>
      <c r="S108" s="508"/>
      <c r="T108" s="508"/>
      <c r="U108" s="508"/>
      <c r="V108" s="508"/>
      <c r="W108" s="508"/>
      <c r="X108" s="860">
        <f t="shared" si="9"/>
        <v>0</v>
      </c>
      <c r="Y108" s="508"/>
      <c r="Z108" s="508"/>
      <c r="AA108" s="508"/>
      <c r="AB108" s="508"/>
      <c r="AC108" s="508"/>
      <c r="AD108" s="508"/>
      <c r="AE108" s="508"/>
      <c r="AF108" s="508"/>
      <c r="AG108" s="508"/>
      <c r="AH108" s="508"/>
      <c r="AI108" s="508"/>
      <c r="AJ108" s="508"/>
      <c r="AK108" s="508"/>
      <c r="AL108" s="508"/>
      <c r="AM108" s="508"/>
      <c r="AN108" s="508"/>
      <c r="AO108" s="508"/>
      <c r="AP108" s="508"/>
      <c r="AQ108" s="508"/>
      <c r="AR108" s="508"/>
      <c r="AS108" s="508"/>
      <c r="AT108" s="508"/>
      <c r="AU108" s="508"/>
      <c r="AV108" s="508"/>
      <c r="AW108" s="508"/>
      <c r="AX108" s="508"/>
      <c r="AY108" s="508"/>
      <c r="AZ108" s="508"/>
      <c r="BA108" s="508"/>
      <c r="BB108" s="508"/>
      <c r="BC108" s="508"/>
      <c r="BD108" s="508"/>
      <c r="BE108" s="508"/>
      <c r="BF108" s="508"/>
      <c r="BG108" s="508"/>
      <c r="BH108" s="508"/>
      <c r="BI108" s="508"/>
      <c r="BJ108" s="508"/>
      <c r="BK108" s="508"/>
      <c r="BL108" s="508"/>
      <c r="BM108" s="508"/>
      <c r="BN108" s="508"/>
      <c r="BO108" s="508"/>
      <c r="BP108" s="508"/>
      <c r="BQ108" s="508"/>
      <c r="BR108" s="508"/>
      <c r="BS108" s="508"/>
      <c r="BT108" s="508"/>
      <c r="BU108" s="508"/>
      <c r="BV108" s="508"/>
      <c r="BW108" s="508"/>
      <c r="BX108" s="508"/>
      <c r="BY108" s="508"/>
      <c r="BZ108" s="508"/>
      <c r="CA108" s="508"/>
      <c r="CB108" s="508"/>
      <c r="CC108" s="508"/>
      <c r="CD108" s="508"/>
      <c r="CE108" s="508"/>
      <c r="CF108" s="508"/>
      <c r="CG108" s="508"/>
      <c r="CH108" s="508"/>
      <c r="CI108" s="508"/>
      <c r="CJ108" s="508"/>
      <c r="CK108" s="508"/>
      <c r="CL108" s="508"/>
      <c r="CM108" s="508"/>
      <c r="CN108" s="508"/>
      <c r="CO108" s="508"/>
      <c r="CP108" s="508"/>
      <c r="CQ108" s="508"/>
      <c r="CR108" s="508"/>
      <c r="CS108" s="508"/>
      <c r="CT108" s="508"/>
      <c r="CU108" s="508"/>
      <c r="CV108" s="508"/>
      <c r="CW108" s="508"/>
      <c r="CX108" s="508"/>
      <c r="CY108" s="508"/>
      <c r="CZ108" s="508"/>
      <c r="DA108" s="508"/>
      <c r="DB108" s="508"/>
      <c r="DC108" s="508"/>
      <c r="DD108" s="508"/>
      <c r="DE108" s="508"/>
      <c r="DF108" s="508"/>
      <c r="DG108" s="508"/>
      <c r="DH108" s="508"/>
      <c r="DI108" s="508"/>
      <c r="DJ108" s="510"/>
      <c r="DK108" s="500">
        <f t="shared" si="6"/>
        <v>0</v>
      </c>
      <c r="DL108" s="501">
        <f t="shared" si="7"/>
        <v>0</v>
      </c>
      <c r="DV108" s="504"/>
    </row>
    <row r="109" spans="1:126" x14ac:dyDescent="0.5">
      <c r="A109" s="399" t="str">
        <f t="shared" si="8"/>
        <v>20</v>
      </c>
      <c r="B109" s="493">
        <v>200507</v>
      </c>
      <c r="C109" s="494" t="s">
        <v>893</v>
      </c>
      <c r="D109" s="495"/>
      <c r="E109" s="896"/>
      <c r="F109" s="903"/>
      <c r="G109" s="496"/>
      <c r="H109" s="496"/>
      <c r="I109" s="496"/>
      <c r="J109" s="496"/>
      <c r="K109" s="508"/>
      <c r="L109" s="508"/>
      <c r="M109" s="508"/>
      <c r="N109" s="508"/>
      <c r="O109" s="508"/>
      <c r="P109" s="508"/>
      <c r="Q109" s="508"/>
      <c r="R109" s="508"/>
      <c r="S109" s="508"/>
      <c r="T109" s="508"/>
      <c r="U109" s="508"/>
      <c r="V109" s="508"/>
      <c r="W109" s="508"/>
      <c r="X109" s="860">
        <f t="shared" si="9"/>
        <v>0</v>
      </c>
      <c r="Y109" s="508"/>
      <c r="Z109" s="508"/>
      <c r="AA109" s="508"/>
      <c r="AB109" s="508"/>
      <c r="AC109" s="508"/>
      <c r="AD109" s="508"/>
      <c r="AE109" s="508"/>
      <c r="AF109" s="508"/>
      <c r="AG109" s="508"/>
      <c r="AH109" s="508"/>
      <c r="AI109" s="508"/>
      <c r="AJ109" s="508"/>
      <c r="AK109" s="508"/>
      <c r="AL109" s="508"/>
      <c r="AM109" s="508"/>
      <c r="AN109" s="508"/>
      <c r="AO109" s="508"/>
      <c r="AP109" s="508"/>
      <c r="AQ109" s="508"/>
      <c r="AR109" s="508"/>
      <c r="AS109" s="508"/>
      <c r="AT109" s="508"/>
      <c r="AU109" s="508"/>
      <c r="AV109" s="508"/>
      <c r="AW109" s="508"/>
      <c r="AX109" s="508"/>
      <c r="AY109" s="508"/>
      <c r="AZ109" s="508"/>
      <c r="BA109" s="508"/>
      <c r="BB109" s="508"/>
      <c r="BC109" s="508"/>
      <c r="BD109" s="508"/>
      <c r="BE109" s="508"/>
      <c r="BF109" s="508"/>
      <c r="BG109" s="508"/>
      <c r="BH109" s="508"/>
      <c r="BI109" s="508"/>
      <c r="BJ109" s="508"/>
      <c r="BK109" s="508"/>
      <c r="BL109" s="508"/>
      <c r="BM109" s="508"/>
      <c r="BN109" s="508"/>
      <c r="BO109" s="508"/>
      <c r="BP109" s="508"/>
      <c r="BQ109" s="508"/>
      <c r="BR109" s="508"/>
      <c r="BS109" s="508"/>
      <c r="BT109" s="508"/>
      <c r="BU109" s="508"/>
      <c r="BV109" s="508"/>
      <c r="BW109" s="508"/>
      <c r="BX109" s="508"/>
      <c r="BY109" s="508"/>
      <c r="BZ109" s="508"/>
      <c r="CA109" s="508"/>
      <c r="CB109" s="508"/>
      <c r="CC109" s="508"/>
      <c r="CD109" s="508"/>
      <c r="CE109" s="508"/>
      <c r="CF109" s="508"/>
      <c r="CG109" s="508"/>
      <c r="CH109" s="508"/>
      <c r="CI109" s="508"/>
      <c r="CJ109" s="508"/>
      <c r="CK109" s="508"/>
      <c r="CL109" s="508"/>
      <c r="CM109" s="508"/>
      <c r="CN109" s="508"/>
      <c r="CO109" s="508"/>
      <c r="CP109" s="508"/>
      <c r="CQ109" s="508"/>
      <c r="CR109" s="508"/>
      <c r="CS109" s="508"/>
      <c r="CT109" s="508"/>
      <c r="CU109" s="508"/>
      <c r="CV109" s="508"/>
      <c r="CW109" s="508"/>
      <c r="CX109" s="508"/>
      <c r="CY109" s="508"/>
      <c r="CZ109" s="508"/>
      <c r="DA109" s="508"/>
      <c r="DB109" s="508"/>
      <c r="DC109" s="508"/>
      <c r="DD109" s="508"/>
      <c r="DE109" s="508"/>
      <c r="DF109" s="508"/>
      <c r="DG109" s="508"/>
      <c r="DH109" s="508"/>
      <c r="DI109" s="508"/>
      <c r="DJ109" s="510"/>
      <c r="DK109" s="500">
        <f t="shared" si="6"/>
        <v>0</v>
      </c>
      <c r="DL109" s="501">
        <f t="shared" si="7"/>
        <v>0</v>
      </c>
      <c r="DV109" s="504"/>
    </row>
    <row r="110" spans="1:126" x14ac:dyDescent="0.5">
      <c r="A110" s="399" t="str">
        <f t="shared" si="8"/>
        <v>25</v>
      </c>
      <c r="B110" s="493">
        <v>250001</v>
      </c>
      <c r="C110" s="494" t="s">
        <v>894</v>
      </c>
      <c r="D110" s="495"/>
      <c r="E110" s="896"/>
      <c r="F110" s="903"/>
      <c r="G110" s="496"/>
      <c r="H110" s="496"/>
      <c r="I110" s="496"/>
      <c r="J110" s="496"/>
      <c r="K110" s="508"/>
      <c r="L110" s="508"/>
      <c r="M110" s="508"/>
      <c r="N110" s="508"/>
      <c r="O110" s="508"/>
      <c r="P110" s="508"/>
      <c r="Q110" s="508"/>
      <c r="R110" s="508"/>
      <c r="S110" s="508"/>
      <c r="T110" s="508"/>
      <c r="U110" s="508"/>
      <c r="V110" s="508"/>
      <c r="W110" s="508"/>
      <c r="X110" s="508"/>
      <c r="Y110" s="508"/>
      <c r="Z110" s="508"/>
      <c r="AA110" s="508"/>
      <c r="AB110" s="508"/>
      <c r="AC110" s="508"/>
      <c r="AD110" s="508"/>
      <c r="AE110" s="508"/>
      <c r="AF110" s="508"/>
      <c r="AG110" s="508"/>
      <c r="AH110" s="521">
        <f>D110-E110</f>
        <v>0</v>
      </c>
      <c r="AI110" s="496"/>
      <c r="AJ110" s="496"/>
      <c r="AK110" s="496"/>
      <c r="AL110" s="496"/>
      <c r="AM110" s="496"/>
      <c r="AN110" s="496"/>
      <c r="AO110" s="508"/>
      <c r="AP110" s="508"/>
      <c r="AQ110" s="508"/>
      <c r="AR110" s="508"/>
      <c r="AS110" s="508"/>
      <c r="AT110" s="508"/>
      <c r="AU110" s="508"/>
      <c r="AV110" s="508"/>
      <c r="AW110" s="508"/>
      <c r="AX110" s="508"/>
      <c r="AY110" s="508"/>
      <c r="AZ110" s="508"/>
      <c r="BA110" s="508"/>
      <c r="BB110" s="508"/>
      <c r="BC110" s="508"/>
      <c r="BD110" s="508"/>
      <c r="BE110" s="508"/>
      <c r="BF110" s="508"/>
      <c r="BG110" s="508"/>
      <c r="BH110" s="508"/>
      <c r="BI110" s="508"/>
      <c r="BJ110" s="508"/>
      <c r="BK110" s="508"/>
      <c r="BL110" s="508"/>
      <c r="BM110" s="508"/>
      <c r="BN110" s="508"/>
      <c r="BO110" s="508"/>
      <c r="BP110" s="508"/>
      <c r="BQ110" s="508"/>
      <c r="BR110" s="508"/>
      <c r="BS110" s="508"/>
      <c r="BT110" s="508"/>
      <c r="BU110" s="508"/>
      <c r="BV110" s="508"/>
      <c r="BW110" s="508"/>
      <c r="BX110" s="508"/>
      <c r="BY110" s="508"/>
      <c r="BZ110" s="508"/>
      <c r="CA110" s="508"/>
      <c r="CB110" s="508"/>
      <c r="CC110" s="508"/>
      <c r="CD110" s="508"/>
      <c r="CE110" s="508"/>
      <c r="CF110" s="508"/>
      <c r="CG110" s="508"/>
      <c r="CH110" s="508"/>
      <c r="CI110" s="508"/>
      <c r="CJ110" s="508"/>
      <c r="CK110" s="508"/>
      <c r="CL110" s="508"/>
      <c r="CM110" s="508"/>
      <c r="CN110" s="508"/>
      <c r="CO110" s="508"/>
      <c r="CP110" s="508"/>
      <c r="CQ110" s="508"/>
      <c r="CR110" s="508"/>
      <c r="CS110" s="508"/>
      <c r="CT110" s="508"/>
      <c r="CU110" s="508"/>
      <c r="CV110" s="508"/>
      <c r="CW110" s="508"/>
      <c r="CX110" s="508"/>
      <c r="CY110" s="508"/>
      <c r="CZ110" s="508"/>
      <c r="DA110" s="508"/>
      <c r="DB110" s="508"/>
      <c r="DC110" s="508"/>
      <c r="DD110" s="508"/>
      <c r="DE110" s="508"/>
      <c r="DF110" s="508"/>
      <c r="DG110" s="508"/>
      <c r="DH110" s="508"/>
      <c r="DI110" s="508"/>
      <c r="DJ110" s="510"/>
      <c r="DK110" s="500">
        <f t="shared" si="6"/>
        <v>0</v>
      </c>
      <c r="DL110" s="501">
        <f t="shared" si="7"/>
        <v>0</v>
      </c>
      <c r="DV110" s="504"/>
    </row>
    <row r="111" spans="1:126" x14ac:dyDescent="0.5">
      <c r="A111" s="399" t="str">
        <f t="shared" si="8"/>
        <v>25</v>
      </c>
      <c r="B111" s="493">
        <v>250002</v>
      </c>
      <c r="C111" s="494" t="s">
        <v>895</v>
      </c>
      <c r="D111" s="495"/>
      <c r="E111" s="896"/>
      <c r="F111" s="903"/>
      <c r="G111" s="496"/>
      <c r="H111" s="496"/>
      <c r="I111" s="496"/>
      <c r="J111" s="496"/>
      <c r="K111" s="508"/>
      <c r="L111" s="508"/>
      <c r="M111" s="508"/>
      <c r="N111" s="508"/>
      <c r="O111" s="508"/>
      <c r="P111" s="508"/>
      <c r="Q111" s="508"/>
      <c r="R111" s="508"/>
      <c r="S111" s="508"/>
      <c r="T111" s="508"/>
      <c r="U111" s="508"/>
      <c r="V111" s="508"/>
      <c r="W111" s="508"/>
      <c r="X111" s="508"/>
      <c r="Y111" s="508"/>
      <c r="Z111" s="508"/>
      <c r="AA111" s="508"/>
      <c r="AB111" s="508"/>
      <c r="AC111" s="508"/>
      <c r="AD111" s="508"/>
      <c r="AE111" s="508"/>
      <c r="AF111" s="508"/>
      <c r="AG111" s="508"/>
      <c r="AH111" s="521">
        <f>D111-E111</f>
        <v>0</v>
      </c>
      <c r="AI111" s="496"/>
      <c r="AJ111" s="496"/>
      <c r="AK111" s="496"/>
      <c r="AL111" s="496"/>
      <c r="AM111" s="496"/>
      <c r="AN111" s="496"/>
      <c r="AO111" s="508"/>
      <c r="AP111" s="508"/>
      <c r="AQ111" s="508"/>
      <c r="AR111" s="508"/>
      <c r="AS111" s="508"/>
      <c r="AT111" s="508"/>
      <c r="AU111" s="508"/>
      <c r="AV111" s="508"/>
      <c r="AW111" s="508"/>
      <c r="AX111" s="508"/>
      <c r="AY111" s="508"/>
      <c r="AZ111" s="508"/>
      <c r="BA111" s="508"/>
      <c r="BB111" s="508"/>
      <c r="BC111" s="508"/>
      <c r="BD111" s="508"/>
      <c r="BE111" s="508"/>
      <c r="BF111" s="508"/>
      <c r="BG111" s="508"/>
      <c r="BH111" s="508"/>
      <c r="BI111" s="508"/>
      <c r="BJ111" s="508"/>
      <c r="BK111" s="508"/>
      <c r="BL111" s="508"/>
      <c r="BM111" s="508"/>
      <c r="BN111" s="508"/>
      <c r="BO111" s="508"/>
      <c r="BP111" s="508"/>
      <c r="BQ111" s="508"/>
      <c r="BR111" s="508"/>
      <c r="BS111" s="508"/>
      <c r="BT111" s="508"/>
      <c r="BU111" s="508"/>
      <c r="BV111" s="508"/>
      <c r="BW111" s="508"/>
      <c r="BX111" s="508"/>
      <c r="BY111" s="508"/>
      <c r="BZ111" s="508"/>
      <c r="CA111" s="508"/>
      <c r="CB111" s="508"/>
      <c r="CC111" s="508"/>
      <c r="CD111" s="508"/>
      <c r="CE111" s="508"/>
      <c r="CF111" s="508"/>
      <c r="CG111" s="508"/>
      <c r="CH111" s="508"/>
      <c r="CI111" s="508"/>
      <c r="CJ111" s="508"/>
      <c r="CK111" s="508"/>
      <c r="CL111" s="508"/>
      <c r="CM111" s="508"/>
      <c r="CN111" s="508"/>
      <c r="CO111" s="508"/>
      <c r="CP111" s="508"/>
      <c r="CQ111" s="508"/>
      <c r="CR111" s="508"/>
      <c r="CS111" s="508"/>
      <c r="CT111" s="508"/>
      <c r="CU111" s="508"/>
      <c r="CV111" s="508"/>
      <c r="CW111" s="508"/>
      <c r="CX111" s="508"/>
      <c r="CY111" s="508"/>
      <c r="CZ111" s="508"/>
      <c r="DA111" s="508"/>
      <c r="DB111" s="508"/>
      <c r="DC111" s="508"/>
      <c r="DD111" s="508"/>
      <c r="DE111" s="508"/>
      <c r="DF111" s="508"/>
      <c r="DG111" s="508"/>
      <c r="DH111" s="508"/>
      <c r="DI111" s="508"/>
      <c r="DJ111" s="510"/>
      <c r="DK111" s="500">
        <f t="shared" si="6"/>
        <v>0</v>
      </c>
      <c r="DL111" s="501">
        <f t="shared" si="7"/>
        <v>0</v>
      </c>
      <c r="DV111" s="504"/>
    </row>
    <row r="112" spans="1:126" x14ac:dyDescent="0.5">
      <c r="A112" s="399" t="str">
        <f t="shared" si="8"/>
        <v>25</v>
      </c>
      <c r="B112" s="493">
        <v>250003</v>
      </c>
      <c r="C112" s="494" t="s">
        <v>896</v>
      </c>
      <c r="D112" s="495"/>
      <c r="E112" s="896"/>
      <c r="F112" s="903"/>
      <c r="G112" s="496"/>
      <c r="H112" s="496"/>
      <c r="I112" s="496"/>
      <c r="J112" s="496"/>
      <c r="K112" s="508"/>
      <c r="L112" s="508"/>
      <c r="M112" s="508"/>
      <c r="N112" s="508"/>
      <c r="O112" s="508"/>
      <c r="P112" s="508"/>
      <c r="Q112" s="508"/>
      <c r="R112" s="508"/>
      <c r="S112" s="508"/>
      <c r="T112" s="508"/>
      <c r="U112" s="508"/>
      <c r="V112" s="508"/>
      <c r="W112" s="508"/>
      <c r="X112" s="508"/>
      <c r="Y112" s="508"/>
      <c r="Z112" s="508"/>
      <c r="AA112" s="508"/>
      <c r="AB112" s="508"/>
      <c r="AC112" s="508"/>
      <c r="AD112" s="508"/>
      <c r="AE112" s="508"/>
      <c r="AF112" s="508"/>
      <c r="AG112" s="508"/>
      <c r="AH112" s="521">
        <f>D112-E112</f>
        <v>0</v>
      </c>
      <c r="AI112" s="496"/>
      <c r="AJ112" s="496"/>
      <c r="AK112" s="496"/>
      <c r="AL112" s="496"/>
      <c r="AM112" s="496"/>
      <c r="AN112" s="496"/>
      <c r="AO112" s="508"/>
      <c r="AP112" s="508"/>
      <c r="AQ112" s="508"/>
      <c r="AR112" s="508"/>
      <c r="AS112" s="508"/>
      <c r="AT112" s="508"/>
      <c r="AU112" s="508"/>
      <c r="AV112" s="508"/>
      <c r="AW112" s="508"/>
      <c r="AX112" s="508"/>
      <c r="AY112" s="508"/>
      <c r="AZ112" s="508"/>
      <c r="BA112" s="508"/>
      <c r="BB112" s="508"/>
      <c r="BC112" s="508"/>
      <c r="BD112" s="508"/>
      <c r="BE112" s="508"/>
      <c r="BF112" s="508"/>
      <c r="BG112" s="508"/>
      <c r="BH112" s="508"/>
      <c r="BI112" s="508"/>
      <c r="BJ112" s="508"/>
      <c r="BK112" s="508"/>
      <c r="BL112" s="508"/>
      <c r="BM112" s="508"/>
      <c r="BN112" s="508"/>
      <c r="BO112" s="508"/>
      <c r="BP112" s="508"/>
      <c r="BQ112" s="508"/>
      <c r="BR112" s="508"/>
      <c r="BS112" s="508"/>
      <c r="BT112" s="508"/>
      <c r="BU112" s="508"/>
      <c r="BV112" s="508"/>
      <c r="BW112" s="508"/>
      <c r="BX112" s="508"/>
      <c r="BY112" s="508"/>
      <c r="BZ112" s="508"/>
      <c r="CA112" s="508"/>
      <c r="CB112" s="508"/>
      <c r="CC112" s="508"/>
      <c r="CD112" s="508"/>
      <c r="CE112" s="508"/>
      <c r="CF112" s="508"/>
      <c r="CG112" s="508"/>
      <c r="CH112" s="508"/>
      <c r="CI112" s="508"/>
      <c r="CJ112" s="508"/>
      <c r="CK112" s="508"/>
      <c r="CL112" s="508"/>
      <c r="CM112" s="508"/>
      <c r="CN112" s="508"/>
      <c r="CO112" s="508"/>
      <c r="CP112" s="508"/>
      <c r="CQ112" s="508"/>
      <c r="CR112" s="508"/>
      <c r="CS112" s="508"/>
      <c r="CT112" s="508"/>
      <c r="CU112" s="508"/>
      <c r="CV112" s="508"/>
      <c r="CW112" s="508"/>
      <c r="CX112" s="508"/>
      <c r="CY112" s="508"/>
      <c r="CZ112" s="508"/>
      <c r="DA112" s="508"/>
      <c r="DB112" s="508"/>
      <c r="DC112" s="508"/>
      <c r="DD112" s="508"/>
      <c r="DE112" s="508"/>
      <c r="DF112" s="508"/>
      <c r="DG112" s="508"/>
      <c r="DH112" s="508"/>
      <c r="DI112" s="508"/>
      <c r="DJ112" s="510"/>
      <c r="DK112" s="500">
        <f t="shared" si="6"/>
        <v>0</v>
      </c>
      <c r="DL112" s="501">
        <f t="shared" si="7"/>
        <v>0</v>
      </c>
      <c r="DV112" s="504"/>
    </row>
    <row r="113" spans="1:126" x14ac:dyDescent="0.5">
      <c r="A113" s="399" t="str">
        <f t="shared" si="8"/>
        <v>25</v>
      </c>
      <c r="B113" s="493">
        <v>250004</v>
      </c>
      <c r="C113" s="494" t="s">
        <v>897</v>
      </c>
      <c r="D113" s="495"/>
      <c r="E113" s="896"/>
      <c r="F113" s="903"/>
      <c r="G113" s="496"/>
      <c r="H113" s="496"/>
      <c r="I113" s="496"/>
      <c r="J113" s="496"/>
      <c r="K113" s="508"/>
      <c r="L113" s="508"/>
      <c r="M113" s="508"/>
      <c r="N113" s="508"/>
      <c r="O113" s="508"/>
      <c r="P113" s="508"/>
      <c r="Q113" s="508"/>
      <c r="R113" s="508"/>
      <c r="S113" s="508"/>
      <c r="T113" s="508"/>
      <c r="U113" s="508"/>
      <c r="V113" s="508"/>
      <c r="W113" s="508"/>
      <c r="X113" s="508"/>
      <c r="Y113" s="508"/>
      <c r="Z113" s="508"/>
      <c r="AA113" s="508"/>
      <c r="AB113" s="508"/>
      <c r="AC113" s="508"/>
      <c r="AD113" s="508"/>
      <c r="AE113" s="508"/>
      <c r="AF113" s="508"/>
      <c r="AG113" s="508"/>
      <c r="AH113" s="496"/>
      <c r="AI113" s="521">
        <f>D113-E113</f>
        <v>0</v>
      </c>
      <c r="AJ113" s="496"/>
      <c r="AK113" s="496"/>
      <c r="AL113" s="496"/>
      <c r="AM113" s="496"/>
      <c r="AN113" s="496"/>
      <c r="AO113" s="508"/>
      <c r="AP113" s="508"/>
      <c r="AQ113" s="508"/>
      <c r="AR113" s="508"/>
      <c r="AS113" s="508"/>
      <c r="AT113" s="508"/>
      <c r="AU113" s="508"/>
      <c r="AV113" s="508"/>
      <c r="AW113" s="508"/>
      <c r="AX113" s="508"/>
      <c r="AY113" s="508"/>
      <c r="AZ113" s="508"/>
      <c r="BA113" s="508"/>
      <c r="BB113" s="508"/>
      <c r="BC113" s="508"/>
      <c r="BD113" s="508"/>
      <c r="BE113" s="508"/>
      <c r="BF113" s="508"/>
      <c r="BG113" s="508"/>
      <c r="BH113" s="508"/>
      <c r="BI113" s="508"/>
      <c r="BJ113" s="508"/>
      <c r="BK113" s="508"/>
      <c r="BL113" s="508"/>
      <c r="BM113" s="508"/>
      <c r="BN113" s="508"/>
      <c r="BO113" s="508"/>
      <c r="BP113" s="508"/>
      <c r="BQ113" s="508"/>
      <c r="BR113" s="508"/>
      <c r="BS113" s="508"/>
      <c r="BT113" s="508"/>
      <c r="BU113" s="508"/>
      <c r="BV113" s="508"/>
      <c r="BW113" s="508"/>
      <c r="BX113" s="508"/>
      <c r="BY113" s="508"/>
      <c r="BZ113" s="508"/>
      <c r="CA113" s="508"/>
      <c r="CB113" s="508"/>
      <c r="CC113" s="508"/>
      <c r="CD113" s="508"/>
      <c r="CE113" s="508"/>
      <c r="CF113" s="508"/>
      <c r="CG113" s="508"/>
      <c r="CH113" s="508"/>
      <c r="CI113" s="508"/>
      <c r="CJ113" s="508"/>
      <c r="CK113" s="508"/>
      <c r="CL113" s="508"/>
      <c r="CM113" s="508"/>
      <c r="CN113" s="508"/>
      <c r="CO113" s="508"/>
      <c r="CP113" s="508"/>
      <c r="CQ113" s="508"/>
      <c r="CR113" s="508"/>
      <c r="CS113" s="508"/>
      <c r="CT113" s="508"/>
      <c r="CU113" s="508"/>
      <c r="CV113" s="508"/>
      <c r="CW113" s="508"/>
      <c r="CX113" s="508"/>
      <c r="CY113" s="508"/>
      <c r="CZ113" s="508"/>
      <c r="DA113" s="508"/>
      <c r="DB113" s="508"/>
      <c r="DC113" s="508"/>
      <c r="DD113" s="508"/>
      <c r="DE113" s="508"/>
      <c r="DF113" s="508"/>
      <c r="DG113" s="508"/>
      <c r="DH113" s="508"/>
      <c r="DI113" s="508"/>
      <c r="DJ113" s="510"/>
      <c r="DK113" s="500">
        <f t="shared" si="6"/>
        <v>0</v>
      </c>
      <c r="DL113" s="501">
        <f t="shared" si="7"/>
        <v>0</v>
      </c>
      <c r="DV113" s="504"/>
    </row>
    <row r="114" spans="1:126" x14ac:dyDescent="0.5">
      <c r="A114" s="399" t="str">
        <f t="shared" si="8"/>
        <v>25</v>
      </c>
      <c r="B114" s="493">
        <v>250005</v>
      </c>
      <c r="C114" s="494" t="s">
        <v>898</v>
      </c>
      <c r="D114" s="495"/>
      <c r="E114" s="896"/>
      <c r="F114" s="903"/>
      <c r="G114" s="496"/>
      <c r="H114" s="496"/>
      <c r="I114" s="496"/>
      <c r="J114" s="496"/>
      <c r="K114" s="508"/>
      <c r="L114" s="508"/>
      <c r="M114" s="508"/>
      <c r="N114" s="508"/>
      <c r="O114" s="508"/>
      <c r="P114" s="508"/>
      <c r="Q114" s="508"/>
      <c r="R114" s="508"/>
      <c r="S114" s="508"/>
      <c r="T114" s="508"/>
      <c r="U114" s="508"/>
      <c r="V114" s="508"/>
      <c r="W114" s="508"/>
      <c r="X114" s="521">
        <f>D114-E114</f>
        <v>0</v>
      </c>
      <c r="Y114" s="508"/>
      <c r="Z114" s="508"/>
      <c r="AA114" s="508"/>
      <c r="AB114" s="508"/>
      <c r="AC114" s="508"/>
      <c r="AD114" s="508"/>
      <c r="AE114" s="508"/>
      <c r="AF114" s="508"/>
      <c r="AG114" s="508"/>
      <c r="AH114" s="496"/>
      <c r="AI114" s="496"/>
      <c r="AJ114" s="496"/>
      <c r="AK114" s="496"/>
      <c r="AL114" s="496"/>
      <c r="AM114" s="496"/>
      <c r="AN114" s="496"/>
      <c r="AO114" s="508"/>
      <c r="AP114" s="508"/>
      <c r="AQ114" s="508"/>
      <c r="AR114" s="508"/>
      <c r="AS114" s="508"/>
      <c r="AT114" s="508"/>
      <c r="AU114" s="508"/>
      <c r="AV114" s="508"/>
      <c r="AW114" s="508"/>
      <c r="AX114" s="508"/>
      <c r="AY114" s="508"/>
      <c r="AZ114" s="508"/>
      <c r="BA114" s="508"/>
      <c r="BB114" s="508"/>
      <c r="BC114" s="508"/>
      <c r="BD114" s="508"/>
      <c r="BE114" s="508"/>
      <c r="BF114" s="508"/>
      <c r="BG114" s="508"/>
      <c r="BH114" s="508"/>
      <c r="BI114" s="508"/>
      <c r="BJ114" s="508"/>
      <c r="BK114" s="508"/>
      <c r="BL114" s="508"/>
      <c r="BM114" s="508"/>
      <c r="BN114" s="508"/>
      <c r="BO114" s="508"/>
      <c r="BP114" s="508"/>
      <c r="BQ114" s="508"/>
      <c r="BR114" s="508"/>
      <c r="BS114" s="508"/>
      <c r="BT114" s="508"/>
      <c r="BU114" s="508"/>
      <c r="BV114" s="508"/>
      <c r="BW114" s="508"/>
      <c r="BX114" s="508"/>
      <c r="BY114" s="508"/>
      <c r="BZ114" s="508"/>
      <c r="CA114" s="508"/>
      <c r="CB114" s="508"/>
      <c r="CC114" s="508"/>
      <c r="CD114" s="508"/>
      <c r="CE114" s="508"/>
      <c r="CF114" s="508"/>
      <c r="CG114" s="508"/>
      <c r="CH114" s="508"/>
      <c r="CI114" s="508"/>
      <c r="CJ114" s="508"/>
      <c r="CK114" s="508"/>
      <c r="CL114" s="508"/>
      <c r="CM114" s="508"/>
      <c r="CN114" s="508"/>
      <c r="CO114" s="508"/>
      <c r="CP114" s="508"/>
      <c r="CQ114" s="508"/>
      <c r="CR114" s="508"/>
      <c r="CS114" s="508"/>
      <c r="CT114" s="508"/>
      <c r="CU114" s="508"/>
      <c r="CV114" s="508"/>
      <c r="CW114" s="508"/>
      <c r="CX114" s="508"/>
      <c r="CY114" s="508"/>
      <c r="CZ114" s="508"/>
      <c r="DA114" s="508"/>
      <c r="DB114" s="508"/>
      <c r="DC114" s="508"/>
      <c r="DD114" s="508"/>
      <c r="DE114" s="508"/>
      <c r="DF114" s="508"/>
      <c r="DG114" s="508"/>
      <c r="DH114" s="508"/>
      <c r="DI114" s="508"/>
      <c r="DJ114" s="510"/>
      <c r="DK114" s="500">
        <f t="shared" si="6"/>
        <v>0</v>
      </c>
      <c r="DL114" s="501">
        <f t="shared" si="7"/>
        <v>0</v>
      </c>
      <c r="DV114" s="504"/>
    </row>
    <row r="115" spans="1:126" x14ac:dyDescent="0.5">
      <c r="A115" s="399" t="str">
        <f t="shared" si="8"/>
        <v>25</v>
      </c>
      <c r="B115" s="493">
        <v>250021</v>
      </c>
      <c r="C115" s="494" t="s">
        <v>899</v>
      </c>
      <c r="D115" s="495"/>
      <c r="E115" s="896"/>
      <c r="F115" s="903"/>
      <c r="G115" s="496"/>
      <c r="H115" s="496"/>
      <c r="I115" s="496"/>
      <c r="J115" s="496"/>
      <c r="K115" s="508"/>
      <c r="L115" s="508"/>
      <c r="M115" s="508"/>
      <c r="N115" s="508"/>
      <c r="O115" s="508"/>
      <c r="P115" s="508"/>
      <c r="Q115" s="508"/>
      <c r="R115" s="508"/>
      <c r="S115" s="508"/>
      <c r="T115" s="508"/>
      <c r="U115" s="508"/>
      <c r="V115" s="508"/>
      <c r="W115" s="508"/>
      <c r="X115" s="508"/>
      <c r="Y115" s="508"/>
      <c r="Z115" s="508"/>
      <c r="AA115" s="508"/>
      <c r="AB115" s="508"/>
      <c r="AC115" s="508"/>
      <c r="AD115" s="508"/>
      <c r="AE115" s="508"/>
      <c r="AF115" s="508"/>
      <c r="AG115" s="508"/>
      <c r="AH115" s="496"/>
      <c r="AI115" s="859">
        <f>D115-E115</f>
        <v>0</v>
      </c>
      <c r="AJ115" s="496"/>
      <c r="AK115" s="496"/>
      <c r="AL115" s="496"/>
      <c r="AM115" s="496"/>
      <c r="AN115" s="496"/>
      <c r="AO115" s="508"/>
      <c r="AP115" s="508"/>
      <c r="AQ115" s="508"/>
      <c r="AR115" s="508"/>
      <c r="AS115" s="508"/>
      <c r="AT115" s="508"/>
      <c r="AU115" s="508"/>
      <c r="AV115" s="508"/>
      <c r="AW115" s="508"/>
      <c r="AX115" s="508"/>
      <c r="AY115" s="508"/>
      <c r="AZ115" s="508"/>
      <c r="BA115" s="508"/>
      <c r="BB115" s="508"/>
      <c r="BC115" s="508"/>
      <c r="BD115" s="508"/>
      <c r="BE115" s="508"/>
      <c r="BF115" s="508"/>
      <c r="BG115" s="508"/>
      <c r="BH115" s="508"/>
      <c r="BI115" s="508"/>
      <c r="BJ115" s="508"/>
      <c r="BK115" s="508"/>
      <c r="BL115" s="508"/>
      <c r="BM115" s="508"/>
      <c r="BN115" s="508"/>
      <c r="BO115" s="508"/>
      <c r="BP115" s="508"/>
      <c r="BQ115" s="508"/>
      <c r="BR115" s="508"/>
      <c r="BS115" s="508"/>
      <c r="BT115" s="508"/>
      <c r="BU115" s="508"/>
      <c r="BV115" s="508"/>
      <c r="BW115" s="508"/>
      <c r="BX115" s="508"/>
      <c r="BY115" s="508"/>
      <c r="BZ115" s="508"/>
      <c r="CA115" s="508"/>
      <c r="CB115" s="508"/>
      <c r="CC115" s="508"/>
      <c r="CD115" s="508"/>
      <c r="CE115" s="508"/>
      <c r="CF115" s="508"/>
      <c r="CG115" s="508"/>
      <c r="CH115" s="508"/>
      <c r="CI115" s="508"/>
      <c r="CJ115" s="508"/>
      <c r="CK115" s="508"/>
      <c r="CL115" s="508"/>
      <c r="CM115" s="508"/>
      <c r="CN115" s="508"/>
      <c r="CO115" s="508"/>
      <c r="CP115" s="508"/>
      <c r="CQ115" s="508"/>
      <c r="CR115" s="508"/>
      <c r="CS115" s="508"/>
      <c r="CT115" s="508"/>
      <c r="CU115" s="508"/>
      <c r="CV115" s="508"/>
      <c r="CW115" s="508"/>
      <c r="CX115" s="508"/>
      <c r="CY115" s="508"/>
      <c r="CZ115" s="508"/>
      <c r="DA115" s="508"/>
      <c r="DB115" s="508"/>
      <c r="DC115" s="508"/>
      <c r="DD115" s="508"/>
      <c r="DE115" s="508"/>
      <c r="DF115" s="508"/>
      <c r="DG115" s="508"/>
      <c r="DH115" s="508"/>
      <c r="DI115" s="508"/>
      <c r="DJ115" s="510"/>
      <c r="DK115" s="500">
        <f t="shared" si="6"/>
        <v>0</v>
      </c>
      <c r="DL115" s="501">
        <f t="shared" si="7"/>
        <v>0</v>
      </c>
      <c r="DV115" s="504"/>
    </row>
    <row r="116" spans="1:126" x14ac:dyDescent="0.5">
      <c r="A116" s="399" t="str">
        <f t="shared" si="8"/>
        <v>26</v>
      </c>
      <c r="B116" s="493">
        <v>260002</v>
      </c>
      <c r="C116" s="494" t="s">
        <v>900</v>
      </c>
      <c r="D116" s="495"/>
      <c r="E116" s="896"/>
      <c r="F116" s="903"/>
      <c r="G116" s="496"/>
      <c r="H116" s="496"/>
      <c r="I116" s="496"/>
      <c r="J116" s="496"/>
      <c r="K116" s="508"/>
      <c r="L116" s="508"/>
      <c r="M116" s="508"/>
      <c r="N116" s="508"/>
      <c r="O116" s="508"/>
      <c r="P116" s="508"/>
      <c r="Q116" s="508"/>
      <c r="R116" s="508"/>
      <c r="S116" s="508"/>
      <c r="T116" s="508"/>
      <c r="U116" s="508"/>
      <c r="V116" s="508"/>
      <c r="W116" s="508"/>
      <c r="X116" s="508"/>
      <c r="Y116" s="508"/>
      <c r="Z116" s="508"/>
      <c r="AA116" s="508"/>
      <c r="AB116" s="508"/>
      <c r="AC116" s="508"/>
      <c r="AD116" s="508"/>
      <c r="AE116" s="508"/>
      <c r="AF116" s="508"/>
      <c r="AG116" s="508"/>
      <c r="AH116" s="496"/>
      <c r="AI116" s="496"/>
      <c r="AJ116" s="496"/>
      <c r="AK116" s="521">
        <f>D116-E116</f>
        <v>0</v>
      </c>
      <c r="AL116" s="496"/>
      <c r="AM116" s="496"/>
      <c r="AN116" s="496"/>
      <c r="AO116" s="508"/>
      <c r="AP116" s="508"/>
      <c r="AQ116" s="508"/>
      <c r="AR116" s="508"/>
      <c r="AS116" s="508"/>
      <c r="AT116" s="508"/>
      <c r="AU116" s="508"/>
      <c r="AV116" s="508"/>
      <c r="AW116" s="508"/>
      <c r="AX116" s="508"/>
      <c r="AY116" s="508"/>
      <c r="AZ116" s="508"/>
      <c r="BA116" s="508"/>
      <c r="BB116" s="508"/>
      <c r="BC116" s="508"/>
      <c r="BD116" s="508"/>
      <c r="BE116" s="508"/>
      <c r="BF116" s="508"/>
      <c r="BG116" s="508"/>
      <c r="BH116" s="508"/>
      <c r="BI116" s="508"/>
      <c r="BJ116" s="508"/>
      <c r="BK116" s="508"/>
      <c r="BL116" s="508"/>
      <c r="BM116" s="508"/>
      <c r="BN116" s="508"/>
      <c r="BO116" s="508"/>
      <c r="BP116" s="508"/>
      <c r="BQ116" s="508"/>
      <c r="BR116" s="508"/>
      <c r="BS116" s="508"/>
      <c r="BT116" s="508"/>
      <c r="BU116" s="508"/>
      <c r="BV116" s="508"/>
      <c r="BW116" s="508"/>
      <c r="BX116" s="508"/>
      <c r="BY116" s="508"/>
      <c r="BZ116" s="508"/>
      <c r="CA116" s="508"/>
      <c r="CB116" s="508"/>
      <c r="CC116" s="508"/>
      <c r="CD116" s="508"/>
      <c r="CE116" s="508"/>
      <c r="CF116" s="508"/>
      <c r="CG116" s="508"/>
      <c r="CH116" s="508"/>
      <c r="CI116" s="508"/>
      <c r="CJ116" s="508"/>
      <c r="CK116" s="508"/>
      <c r="CL116" s="508"/>
      <c r="CM116" s="508"/>
      <c r="CN116" s="508"/>
      <c r="CO116" s="508"/>
      <c r="CP116" s="508"/>
      <c r="CQ116" s="508"/>
      <c r="CR116" s="508"/>
      <c r="CS116" s="508"/>
      <c r="CT116" s="508"/>
      <c r="CU116" s="508"/>
      <c r="CV116" s="508"/>
      <c r="CW116" s="508"/>
      <c r="CX116" s="508"/>
      <c r="CY116" s="508"/>
      <c r="CZ116" s="508"/>
      <c r="DA116" s="508"/>
      <c r="DB116" s="508"/>
      <c r="DC116" s="508"/>
      <c r="DD116" s="508"/>
      <c r="DE116" s="508"/>
      <c r="DF116" s="508"/>
      <c r="DG116" s="508"/>
      <c r="DH116" s="508"/>
      <c r="DI116" s="508"/>
      <c r="DJ116" s="510"/>
      <c r="DK116" s="500">
        <f t="shared" si="6"/>
        <v>0</v>
      </c>
      <c r="DL116" s="501">
        <f t="shared" si="7"/>
        <v>0</v>
      </c>
      <c r="DV116" s="504"/>
    </row>
    <row r="117" spans="1:126" x14ac:dyDescent="0.5">
      <c r="A117" s="399" t="str">
        <f t="shared" si="8"/>
        <v>26</v>
      </c>
      <c r="B117" s="493">
        <v>260003</v>
      </c>
      <c r="C117" s="494" t="s">
        <v>901</v>
      </c>
      <c r="D117" s="495"/>
      <c r="E117" s="896"/>
      <c r="F117" s="903"/>
      <c r="G117" s="496"/>
      <c r="H117" s="496"/>
      <c r="I117" s="496"/>
      <c r="J117" s="496"/>
      <c r="K117" s="508"/>
      <c r="L117" s="508"/>
      <c r="M117" s="508"/>
      <c r="N117" s="508"/>
      <c r="O117" s="508"/>
      <c r="P117" s="508"/>
      <c r="Q117" s="508"/>
      <c r="R117" s="508"/>
      <c r="S117" s="508"/>
      <c r="T117" s="508"/>
      <c r="U117" s="508"/>
      <c r="V117" s="508"/>
      <c r="W117" s="508"/>
      <c r="X117" s="508"/>
      <c r="Y117" s="508"/>
      <c r="Z117" s="508"/>
      <c r="AA117" s="508"/>
      <c r="AB117" s="508"/>
      <c r="AC117" s="508"/>
      <c r="AD117" s="508"/>
      <c r="AE117" s="508"/>
      <c r="AF117" s="508"/>
      <c r="AG117" s="508"/>
      <c r="AH117" s="496"/>
      <c r="AI117" s="496"/>
      <c r="AJ117" s="496"/>
      <c r="AK117" s="521">
        <f>D117-E117</f>
        <v>0</v>
      </c>
      <c r="AL117" s="496"/>
      <c r="AM117" s="496"/>
      <c r="AN117" s="496"/>
      <c r="AO117" s="508"/>
      <c r="AP117" s="508"/>
      <c r="AQ117" s="508"/>
      <c r="AR117" s="508"/>
      <c r="AS117" s="508"/>
      <c r="AT117" s="508"/>
      <c r="AU117" s="508"/>
      <c r="AV117" s="508"/>
      <c r="AW117" s="508"/>
      <c r="AX117" s="508"/>
      <c r="AY117" s="508"/>
      <c r="AZ117" s="508"/>
      <c r="BA117" s="508"/>
      <c r="BB117" s="508"/>
      <c r="BC117" s="508"/>
      <c r="BD117" s="508"/>
      <c r="BE117" s="508"/>
      <c r="BF117" s="508"/>
      <c r="BG117" s="508"/>
      <c r="BH117" s="508"/>
      <c r="BI117" s="508"/>
      <c r="BJ117" s="508"/>
      <c r="BK117" s="508"/>
      <c r="BL117" s="508"/>
      <c r="BM117" s="508"/>
      <c r="BN117" s="508"/>
      <c r="BO117" s="508"/>
      <c r="BP117" s="508"/>
      <c r="BQ117" s="508"/>
      <c r="BR117" s="508"/>
      <c r="BS117" s="508"/>
      <c r="BT117" s="508"/>
      <c r="BU117" s="508"/>
      <c r="BV117" s="508"/>
      <c r="BW117" s="508"/>
      <c r="BX117" s="508"/>
      <c r="BY117" s="508"/>
      <c r="BZ117" s="508"/>
      <c r="CA117" s="508"/>
      <c r="CB117" s="508"/>
      <c r="CC117" s="508"/>
      <c r="CD117" s="508"/>
      <c r="CE117" s="508"/>
      <c r="CF117" s="508"/>
      <c r="CG117" s="508"/>
      <c r="CH117" s="508"/>
      <c r="CI117" s="508"/>
      <c r="CJ117" s="508"/>
      <c r="CK117" s="508"/>
      <c r="CL117" s="508"/>
      <c r="CM117" s="508"/>
      <c r="CN117" s="508"/>
      <c r="CO117" s="508"/>
      <c r="CP117" s="508"/>
      <c r="CQ117" s="508"/>
      <c r="CR117" s="508"/>
      <c r="CS117" s="508"/>
      <c r="CT117" s="508"/>
      <c r="CU117" s="508"/>
      <c r="CV117" s="508"/>
      <c r="CW117" s="508"/>
      <c r="CX117" s="508"/>
      <c r="CY117" s="508"/>
      <c r="CZ117" s="508"/>
      <c r="DA117" s="508"/>
      <c r="DB117" s="508"/>
      <c r="DC117" s="508"/>
      <c r="DD117" s="508"/>
      <c r="DE117" s="508"/>
      <c r="DF117" s="508"/>
      <c r="DG117" s="508"/>
      <c r="DH117" s="508"/>
      <c r="DI117" s="508"/>
      <c r="DJ117" s="510"/>
      <c r="DK117" s="500">
        <f t="shared" si="6"/>
        <v>0</v>
      </c>
      <c r="DL117" s="501">
        <f t="shared" si="7"/>
        <v>0</v>
      </c>
      <c r="DV117" s="504"/>
    </row>
    <row r="118" spans="1:126" x14ac:dyDescent="0.5">
      <c r="A118" s="399" t="str">
        <f t="shared" si="8"/>
        <v>26</v>
      </c>
      <c r="B118" s="493">
        <v>260004</v>
      </c>
      <c r="C118" s="494" t="s">
        <v>902</v>
      </c>
      <c r="D118" s="495"/>
      <c r="E118" s="896"/>
      <c r="F118" s="903"/>
      <c r="G118" s="496"/>
      <c r="H118" s="496"/>
      <c r="I118" s="496"/>
      <c r="J118" s="496"/>
      <c r="K118" s="508"/>
      <c r="L118" s="508"/>
      <c r="M118" s="508"/>
      <c r="N118" s="508"/>
      <c r="O118" s="508"/>
      <c r="P118" s="508"/>
      <c r="Q118" s="508"/>
      <c r="R118" s="508"/>
      <c r="S118" s="508"/>
      <c r="T118" s="508"/>
      <c r="U118" s="508"/>
      <c r="V118" s="508"/>
      <c r="W118" s="508"/>
      <c r="X118" s="508"/>
      <c r="Y118" s="508"/>
      <c r="Z118" s="508"/>
      <c r="AA118" s="508"/>
      <c r="AB118" s="508"/>
      <c r="AC118" s="508"/>
      <c r="AD118" s="508"/>
      <c r="AE118" s="508"/>
      <c r="AF118" s="508"/>
      <c r="AG118" s="508"/>
      <c r="AH118" s="496"/>
      <c r="AI118" s="496"/>
      <c r="AJ118" s="496"/>
      <c r="AK118" s="496"/>
      <c r="AL118" s="496"/>
      <c r="AM118" s="496"/>
      <c r="AN118" s="496"/>
      <c r="AO118" s="508"/>
      <c r="AP118" s="508"/>
      <c r="AQ118" s="508"/>
      <c r="AR118" s="508"/>
      <c r="AS118" s="508"/>
      <c r="AT118" s="508"/>
      <c r="AU118" s="508"/>
      <c r="AV118" s="508"/>
      <c r="AW118" s="508"/>
      <c r="AX118" s="508"/>
      <c r="AY118" s="508"/>
      <c r="AZ118" s="508"/>
      <c r="BA118" s="508"/>
      <c r="BB118" s="508"/>
      <c r="BC118" s="508"/>
      <c r="BD118" s="508"/>
      <c r="BE118" s="508"/>
      <c r="BF118" s="508"/>
      <c r="BG118" s="508"/>
      <c r="BH118" s="508"/>
      <c r="BI118" s="508"/>
      <c r="BJ118" s="508"/>
      <c r="BK118" s="508"/>
      <c r="BL118" s="508"/>
      <c r="BM118" s="508"/>
      <c r="BN118" s="552"/>
      <c r="BO118" s="508"/>
      <c r="BP118" s="552"/>
      <c r="BQ118" s="508"/>
      <c r="BR118" s="508"/>
      <c r="BS118" s="508"/>
      <c r="BT118" s="508"/>
      <c r="BU118" s="508"/>
      <c r="BV118" s="508"/>
      <c r="BW118" s="508"/>
      <c r="BX118" s="508"/>
      <c r="BY118" s="508"/>
      <c r="BZ118" s="508"/>
      <c r="CA118" s="508"/>
      <c r="CB118" s="508"/>
      <c r="CC118" s="508"/>
      <c r="CD118" s="508"/>
      <c r="CE118" s="508"/>
      <c r="CF118" s="508"/>
      <c r="CG118" s="508"/>
      <c r="CH118" s="508"/>
      <c r="CI118" s="508"/>
      <c r="CJ118" s="508"/>
      <c r="CK118" s="508"/>
      <c r="CL118" s="508"/>
      <c r="CM118" s="508"/>
      <c r="CN118" s="508"/>
      <c r="CO118" s="508"/>
      <c r="CP118" s="508"/>
      <c r="CQ118" s="508"/>
      <c r="CR118" s="508"/>
      <c r="CS118" s="508"/>
      <c r="CT118" s="508"/>
      <c r="CU118" s="508"/>
      <c r="CV118" s="508"/>
      <c r="CW118" s="508"/>
      <c r="CX118" s="508"/>
      <c r="CY118" s="508"/>
      <c r="CZ118" s="508"/>
      <c r="DA118" s="508"/>
      <c r="DB118" s="508"/>
      <c r="DC118" s="508"/>
      <c r="DD118" s="508"/>
      <c r="DE118" s="508"/>
      <c r="DF118" s="508"/>
      <c r="DG118" s="508"/>
      <c r="DH118" s="508"/>
      <c r="DI118" s="508"/>
      <c r="DJ118" s="510"/>
      <c r="DK118" s="500">
        <f t="shared" si="6"/>
        <v>0</v>
      </c>
      <c r="DL118" s="501">
        <f t="shared" si="7"/>
        <v>0</v>
      </c>
      <c r="DV118" s="504"/>
    </row>
    <row r="119" spans="1:126" x14ac:dyDescent="0.5">
      <c r="A119" s="399" t="str">
        <f t="shared" si="8"/>
        <v>26</v>
      </c>
      <c r="B119" s="493">
        <v>260005</v>
      </c>
      <c r="C119" s="494" t="s">
        <v>903</v>
      </c>
      <c r="D119" s="495"/>
      <c r="E119" s="896"/>
      <c r="F119" s="903"/>
      <c r="G119" s="496"/>
      <c r="H119" s="496"/>
      <c r="I119" s="496"/>
      <c r="J119" s="496"/>
      <c r="K119" s="508"/>
      <c r="L119" s="508"/>
      <c r="M119" s="508"/>
      <c r="N119" s="508"/>
      <c r="O119" s="508"/>
      <c r="P119" s="508"/>
      <c r="Q119" s="508"/>
      <c r="R119" s="508"/>
      <c r="S119" s="508"/>
      <c r="T119" s="508"/>
      <c r="U119" s="508"/>
      <c r="V119" s="508"/>
      <c r="W119" s="508"/>
      <c r="X119" s="508"/>
      <c r="Y119" s="508"/>
      <c r="Z119" s="508"/>
      <c r="AA119" s="508"/>
      <c r="AB119" s="508"/>
      <c r="AC119" s="508"/>
      <c r="AD119" s="508"/>
      <c r="AE119" s="508"/>
      <c r="AF119" s="508"/>
      <c r="AG119" s="508"/>
      <c r="AH119" s="496"/>
      <c r="AI119" s="496"/>
      <c r="AJ119" s="496"/>
      <c r="AK119" s="496"/>
      <c r="AL119" s="496"/>
      <c r="AM119" s="496"/>
      <c r="AN119" s="496"/>
      <c r="AO119" s="508"/>
      <c r="AP119" s="508"/>
      <c r="AQ119" s="508"/>
      <c r="AR119" s="508"/>
      <c r="AS119" s="508"/>
      <c r="AT119" s="508"/>
      <c r="AU119" s="508"/>
      <c r="AV119" s="508"/>
      <c r="AW119" s="508"/>
      <c r="AX119" s="508"/>
      <c r="AY119" s="508"/>
      <c r="AZ119" s="508"/>
      <c r="BA119" s="508"/>
      <c r="BB119" s="508"/>
      <c r="BC119" s="508"/>
      <c r="BD119" s="508"/>
      <c r="BE119" s="508"/>
      <c r="BF119" s="508"/>
      <c r="BG119" s="508"/>
      <c r="BH119" s="508"/>
      <c r="BI119" s="508"/>
      <c r="BJ119" s="508"/>
      <c r="BK119" s="508"/>
      <c r="BL119" s="508"/>
      <c r="BM119" s="508"/>
      <c r="BN119" s="518"/>
      <c r="BO119" s="518"/>
      <c r="BP119" s="518"/>
      <c r="BQ119" s="508"/>
      <c r="BR119" s="508"/>
      <c r="BS119" s="508"/>
      <c r="BT119" s="508"/>
      <c r="BU119" s="508"/>
      <c r="BV119" s="508"/>
      <c r="BW119" s="508"/>
      <c r="BX119" s="508"/>
      <c r="BY119" s="508"/>
      <c r="BZ119" s="508"/>
      <c r="CA119" s="508"/>
      <c r="CB119" s="508"/>
      <c r="CC119" s="508"/>
      <c r="CD119" s="508"/>
      <c r="CE119" s="508"/>
      <c r="CF119" s="508"/>
      <c r="CG119" s="508"/>
      <c r="CH119" s="508"/>
      <c r="CI119" s="508"/>
      <c r="CJ119" s="508"/>
      <c r="CK119" s="508"/>
      <c r="CL119" s="508"/>
      <c r="CM119" s="508"/>
      <c r="CN119" s="508"/>
      <c r="CO119" s="508"/>
      <c r="CP119" s="508"/>
      <c r="CQ119" s="508"/>
      <c r="CR119" s="508"/>
      <c r="CS119" s="508"/>
      <c r="CT119" s="508"/>
      <c r="CU119" s="508"/>
      <c r="CV119" s="508"/>
      <c r="CW119" s="508"/>
      <c r="CX119" s="508"/>
      <c r="CY119" s="508"/>
      <c r="CZ119" s="508"/>
      <c r="DA119" s="508"/>
      <c r="DB119" s="508"/>
      <c r="DC119" s="508"/>
      <c r="DD119" s="508"/>
      <c r="DE119" s="508"/>
      <c r="DF119" s="508"/>
      <c r="DG119" s="508"/>
      <c r="DH119" s="508"/>
      <c r="DI119" s="508"/>
      <c r="DJ119" s="510"/>
      <c r="DK119" s="500">
        <f t="shared" si="6"/>
        <v>0</v>
      </c>
      <c r="DL119" s="501">
        <f t="shared" si="7"/>
        <v>0</v>
      </c>
      <c r="DV119" s="504"/>
    </row>
    <row r="120" spans="1:126" x14ac:dyDescent="0.5">
      <c r="A120" s="399">
        <v>27</v>
      </c>
      <c r="B120" s="493">
        <v>270004</v>
      </c>
      <c r="C120" s="494" t="s">
        <v>904</v>
      </c>
      <c r="D120" s="495"/>
      <c r="E120" s="896"/>
      <c r="F120" s="903"/>
      <c r="G120" s="496"/>
      <c r="H120" s="496"/>
      <c r="I120" s="496"/>
      <c r="J120" s="496"/>
      <c r="K120" s="508"/>
      <c r="L120" s="508"/>
      <c r="M120" s="508"/>
      <c r="N120" s="508"/>
      <c r="O120" s="508"/>
      <c r="P120" s="508"/>
      <c r="Q120" s="508"/>
      <c r="R120" s="508"/>
      <c r="S120" s="508"/>
      <c r="T120" s="508"/>
      <c r="U120" s="508"/>
      <c r="V120" s="508"/>
      <c r="W120" s="508"/>
      <c r="X120" s="508"/>
      <c r="Y120" s="508"/>
      <c r="Z120" s="508"/>
      <c r="AA120" s="508"/>
      <c r="AB120" s="508"/>
      <c r="AC120" s="508"/>
      <c r="AD120" s="508"/>
      <c r="AE120" s="508"/>
      <c r="AF120" s="508"/>
      <c r="AG120" s="508"/>
      <c r="AH120" s="496"/>
      <c r="AI120" s="496"/>
      <c r="AJ120" s="496"/>
      <c r="AK120" s="496"/>
      <c r="AL120" s="496"/>
      <c r="AM120" s="496"/>
      <c r="AN120" s="496"/>
      <c r="AO120" s="508"/>
      <c r="AP120" s="508"/>
      <c r="AQ120" s="508"/>
      <c r="AR120" s="508"/>
      <c r="AS120" s="508"/>
      <c r="AT120" s="508"/>
      <c r="AU120" s="508"/>
      <c r="AV120" s="508"/>
      <c r="AW120" s="508"/>
      <c r="AX120" s="508"/>
      <c r="AY120" s="508"/>
      <c r="AZ120" s="508"/>
      <c r="BA120" s="508"/>
      <c r="BB120" s="508"/>
      <c r="BC120" s="508"/>
      <c r="BD120" s="508"/>
      <c r="BE120" s="508"/>
      <c r="BF120" s="508"/>
      <c r="BG120" s="508"/>
      <c r="BH120" s="508"/>
      <c r="BI120" s="508"/>
      <c r="BJ120" s="508"/>
      <c r="BK120" s="508"/>
      <c r="BL120" s="508"/>
      <c r="BM120" s="508"/>
      <c r="BN120" s="552"/>
      <c r="BO120" s="518"/>
      <c r="BP120" s="860">
        <f>-D120</f>
        <v>0</v>
      </c>
      <c r="BQ120" s="508"/>
      <c r="BR120" s="508"/>
      <c r="BS120" s="508"/>
      <c r="BT120" s="508"/>
      <c r="BU120" s="508"/>
      <c r="BV120" s="508"/>
      <c r="BW120" s="508"/>
      <c r="BX120" s="508"/>
      <c r="BY120" s="508"/>
      <c r="BZ120" s="508"/>
      <c r="CA120" s="508"/>
      <c r="CB120" s="508"/>
      <c r="CC120" s="508"/>
      <c r="CD120" s="508"/>
      <c r="CE120" s="508"/>
      <c r="CF120" s="508"/>
      <c r="CG120" s="508"/>
      <c r="CH120" s="508"/>
      <c r="CI120" s="508"/>
      <c r="CJ120" s="508"/>
      <c r="CK120" s="508"/>
      <c r="CL120" s="508"/>
      <c r="CM120" s="508"/>
      <c r="CN120" s="508"/>
      <c r="CO120" s="508"/>
      <c r="CP120" s="508"/>
      <c r="CQ120" s="508"/>
      <c r="CR120" s="508"/>
      <c r="CS120" s="508"/>
      <c r="CT120" s="508"/>
      <c r="CU120" s="508"/>
      <c r="CV120" s="508"/>
      <c r="CW120" s="508"/>
      <c r="CX120" s="508"/>
      <c r="CY120" s="508"/>
      <c r="CZ120" s="508"/>
      <c r="DA120" s="508"/>
      <c r="DB120" s="508"/>
      <c r="DC120" s="508"/>
      <c r="DD120" s="508"/>
      <c r="DE120" s="508"/>
      <c r="DF120" s="508"/>
      <c r="DG120" s="508"/>
      <c r="DH120" s="508"/>
      <c r="DI120" s="508"/>
      <c r="DJ120" s="510"/>
      <c r="DK120" s="500">
        <f t="shared" si="6"/>
        <v>0</v>
      </c>
      <c r="DL120" s="501">
        <f t="shared" si="7"/>
        <v>0</v>
      </c>
      <c r="DV120" s="504"/>
    </row>
    <row r="121" spans="1:126" x14ac:dyDescent="0.5">
      <c r="A121" s="399">
        <v>27</v>
      </c>
      <c r="B121" s="493">
        <v>270005</v>
      </c>
      <c r="C121" s="494" t="s">
        <v>905</v>
      </c>
      <c r="D121" s="495"/>
      <c r="E121" s="896"/>
      <c r="F121" s="903"/>
      <c r="G121" s="496"/>
      <c r="H121" s="496"/>
      <c r="I121" s="496"/>
      <c r="J121" s="496"/>
      <c r="K121" s="508"/>
      <c r="L121" s="508"/>
      <c r="M121" s="508"/>
      <c r="N121" s="508"/>
      <c r="O121" s="508"/>
      <c r="P121" s="508"/>
      <c r="Q121" s="508"/>
      <c r="R121" s="508"/>
      <c r="S121" s="508"/>
      <c r="T121" s="508"/>
      <c r="U121" s="508"/>
      <c r="V121" s="508"/>
      <c r="W121" s="521">
        <f>D121-E121</f>
        <v>0</v>
      </c>
      <c r="X121" s="508"/>
      <c r="Y121" s="508"/>
      <c r="Z121" s="508"/>
      <c r="AA121" s="508"/>
      <c r="AB121" s="508"/>
      <c r="AC121" s="508"/>
      <c r="AD121" s="508"/>
      <c r="AE121" s="508"/>
      <c r="AF121" s="508"/>
      <c r="AG121" s="508"/>
      <c r="AH121" s="496"/>
      <c r="AI121" s="496"/>
      <c r="AJ121" s="496"/>
      <c r="AK121" s="496"/>
      <c r="AL121" s="496"/>
      <c r="AM121" s="496"/>
      <c r="AN121" s="496"/>
      <c r="AO121" s="508"/>
      <c r="AP121" s="508"/>
      <c r="AQ121" s="508"/>
      <c r="AR121" s="508"/>
      <c r="AS121" s="508"/>
      <c r="AT121" s="508"/>
      <c r="AU121" s="508"/>
      <c r="AV121" s="508"/>
      <c r="AW121" s="508"/>
      <c r="AX121" s="508"/>
      <c r="AY121" s="508"/>
      <c r="AZ121" s="508"/>
      <c r="BA121" s="508"/>
      <c r="BB121" s="508"/>
      <c r="BC121" s="508"/>
      <c r="BD121" s="508"/>
      <c r="BE121" s="508"/>
      <c r="BF121" s="508"/>
      <c r="BG121" s="508"/>
      <c r="BH121" s="508"/>
      <c r="BI121" s="508"/>
      <c r="BJ121" s="508"/>
      <c r="BK121" s="508"/>
      <c r="BL121" s="508"/>
      <c r="BM121" s="508"/>
      <c r="BN121" s="518"/>
      <c r="BO121" s="518"/>
      <c r="BP121" s="518"/>
      <c r="BQ121" s="508"/>
      <c r="BR121" s="508"/>
      <c r="BS121" s="508"/>
      <c r="BT121" s="508"/>
      <c r="BU121" s="508"/>
      <c r="BV121" s="508"/>
      <c r="BW121" s="508"/>
      <c r="BX121" s="508"/>
      <c r="BY121" s="508"/>
      <c r="BZ121" s="508"/>
      <c r="CA121" s="508"/>
      <c r="CB121" s="508"/>
      <c r="CC121" s="508"/>
      <c r="CD121" s="508"/>
      <c r="CE121" s="508"/>
      <c r="CF121" s="508"/>
      <c r="CG121" s="508"/>
      <c r="CH121" s="508"/>
      <c r="CI121" s="508"/>
      <c r="CJ121" s="508"/>
      <c r="CK121" s="508"/>
      <c r="CL121" s="508"/>
      <c r="CM121" s="508"/>
      <c r="CN121" s="508"/>
      <c r="CO121" s="508"/>
      <c r="CP121" s="508"/>
      <c r="CQ121" s="508"/>
      <c r="CR121" s="508"/>
      <c r="CS121" s="508"/>
      <c r="CT121" s="508"/>
      <c r="CU121" s="508"/>
      <c r="CV121" s="508"/>
      <c r="CW121" s="508"/>
      <c r="CX121" s="508"/>
      <c r="CY121" s="508"/>
      <c r="CZ121" s="508"/>
      <c r="DA121" s="508"/>
      <c r="DB121" s="508"/>
      <c r="DC121" s="508"/>
      <c r="DD121" s="508"/>
      <c r="DE121" s="508"/>
      <c r="DF121" s="508"/>
      <c r="DG121" s="508"/>
      <c r="DH121" s="508"/>
      <c r="DI121" s="508"/>
      <c r="DJ121" s="510"/>
      <c r="DK121" s="500">
        <f t="shared" si="6"/>
        <v>0</v>
      </c>
      <c r="DL121" s="501">
        <f t="shared" si="7"/>
        <v>0</v>
      </c>
      <c r="DV121" s="504"/>
    </row>
    <row r="122" spans="1:126" x14ac:dyDescent="0.5">
      <c r="A122" s="399">
        <v>27</v>
      </c>
      <c r="B122" s="493">
        <v>270006</v>
      </c>
      <c r="C122" s="494" t="s">
        <v>906</v>
      </c>
      <c r="D122" s="495"/>
      <c r="E122" s="896"/>
      <c r="F122" s="903"/>
      <c r="G122" s="496"/>
      <c r="H122" s="496"/>
      <c r="I122" s="496"/>
      <c r="J122" s="496"/>
      <c r="K122" s="508"/>
      <c r="L122" s="508"/>
      <c r="M122" s="508"/>
      <c r="N122" s="508"/>
      <c r="O122" s="508"/>
      <c r="P122" s="508"/>
      <c r="Q122" s="508"/>
      <c r="R122" s="508"/>
      <c r="S122" s="508"/>
      <c r="T122" s="508"/>
      <c r="U122" s="508"/>
      <c r="V122" s="508"/>
      <c r="W122" s="521">
        <f>D122-E122</f>
        <v>0</v>
      </c>
      <c r="X122" s="508"/>
      <c r="Y122" s="508"/>
      <c r="Z122" s="508"/>
      <c r="AA122" s="508"/>
      <c r="AB122" s="508"/>
      <c r="AC122" s="508"/>
      <c r="AD122" s="508"/>
      <c r="AE122" s="508"/>
      <c r="AF122" s="508"/>
      <c r="AG122" s="508"/>
      <c r="AH122" s="496"/>
      <c r="AI122" s="496"/>
      <c r="AJ122" s="496"/>
      <c r="AK122" s="496"/>
      <c r="AL122" s="496"/>
      <c r="AM122" s="496"/>
      <c r="AN122" s="496"/>
      <c r="AO122" s="508"/>
      <c r="AP122" s="508"/>
      <c r="AQ122" s="508"/>
      <c r="AR122" s="508"/>
      <c r="AS122" s="508"/>
      <c r="AT122" s="508"/>
      <c r="AU122" s="508"/>
      <c r="AV122" s="508"/>
      <c r="AW122" s="508"/>
      <c r="AX122" s="508"/>
      <c r="AY122" s="508"/>
      <c r="AZ122" s="508"/>
      <c r="BA122" s="508"/>
      <c r="BB122" s="508"/>
      <c r="BC122" s="508"/>
      <c r="BD122" s="508"/>
      <c r="BE122" s="508"/>
      <c r="BF122" s="508"/>
      <c r="BG122" s="508"/>
      <c r="BH122" s="508"/>
      <c r="BI122" s="508"/>
      <c r="BJ122" s="508"/>
      <c r="BK122" s="508"/>
      <c r="BL122" s="508"/>
      <c r="BM122" s="508"/>
      <c r="BN122" s="508"/>
      <c r="BO122" s="508"/>
      <c r="BP122" s="508"/>
      <c r="BQ122" s="508"/>
      <c r="BR122" s="508"/>
      <c r="BS122" s="508"/>
      <c r="BT122" s="508"/>
      <c r="BU122" s="508"/>
      <c r="BV122" s="508"/>
      <c r="BW122" s="508"/>
      <c r="BX122" s="508"/>
      <c r="BY122" s="508"/>
      <c r="BZ122" s="508"/>
      <c r="CA122" s="508"/>
      <c r="CB122" s="508"/>
      <c r="CC122" s="508"/>
      <c r="CD122" s="508"/>
      <c r="CE122" s="508"/>
      <c r="CF122" s="508"/>
      <c r="CG122" s="508"/>
      <c r="CH122" s="508"/>
      <c r="CI122" s="508"/>
      <c r="CJ122" s="508"/>
      <c r="CK122" s="508"/>
      <c r="CL122" s="508"/>
      <c r="CM122" s="508"/>
      <c r="CN122" s="508"/>
      <c r="CO122" s="508"/>
      <c r="CP122" s="508"/>
      <c r="CQ122" s="508"/>
      <c r="CR122" s="508"/>
      <c r="CS122" s="508"/>
      <c r="CT122" s="508"/>
      <c r="CU122" s="508"/>
      <c r="CV122" s="508"/>
      <c r="CW122" s="508"/>
      <c r="CX122" s="508"/>
      <c r="CY122" s="508"/>
      <c r="CZ122" s="508"/>
      <c r="DA122" s="508"/>
      <c r="DB122" s="508"/>
      <c r="DC122" s="508"/>
      <c r="DD122" s="508"/>
      <c r="DE122" s="508"/>
      <c r="DF122" s="508"/>
      <c r="DG122" s="508"/>
      <c r="DH122" s="508"/>
      <c r="DI122" s="508"/>
      <c r="DJ122" s="510"/>
      <c r="DK122" s="500">
        <f t="shared" si="6"/>
        <v>0</v>
      </c>
      <c r="DL122" s="501">
        <f t="shared" si="7"/>
        <v>0</v>
      </c>
      <c r="DV122" s="504"/>
    </row>
    <row r="123" spans="1:126" x14ac:dyDescent="0.5">
      <c r="A123" s="399">
        <v>27</v>
      </c>
      <c r="B123" s="493">
        <v>270008</v>
      </c>
      <c r="C123" s="494" t="s">
        <v>907</v>
      </c>
      <c r="D123" s="495"/>
      <c r="E123" s="896"/>
      <c r="F123" s="903"/>
      <c r="G123" s="496"/>
      <c r="H123" s="496"/>
      <c r="I123" s="496"/>
      <c r="J123" s="496"/>
      <c r="K123" s="508"/>
      <c r="L123" s="508"/>
      <c r="M123" s="508"/>
      <c r="N123" s="508"/>
      <c r="O123" s="508"/>
      <c r="P123" s="508"/>
      <c r="Q123" s="508"/>
      <c r="R123" s="508"/>
      <c r="S123" s="508"/>
      <c r="T123" s="508"/>
      <c r="U123" s="508"/>
      <c r="V123" s="508"/>
      <c r="W123" s="521">
        <f>D123-E123</f>
        <v>0</v>
      </c>
      <c r="X123" s="508"/>
      <c r="Y123" s="508"/>
      <c r="Z123" s="508"/>
      <c r="AA123" s="508"/>
      <c r="AB123" s="508"/>
      <c r="AC123" s="508"/>
      <c r="AD123" s="508"/>
      <c r="AE123" s="508"/>
      <c r="AF123" s="508"/>
      <c r="AG123" s="508"/>
      <c r="AH123" s="496"/>
      <c r="AI123" s="496"/>
      <c r="AJ123" s="496"/>
      <c r="AK123" s="496"/>
      <c r="AL123" s="496"/>
      <c r="AM123" s="496"/>
      <c r="AN123" s="496"/>
      <c r="AO123" s="508"/>
      <c r="AP123" s="508"/>
      <c r="AQ123" s="508"/>
      <c r="AR123" s="508"/>
      <c r="AS123" s="508"/>
      <c r="AT123" s="508"/>
      <c r="AU123" s="508"/>
      <c r="AV123" s="508"/>
      <c r="AW123" s="508"/>
      <c r="AX123" s="508"/>
      <c r="AY123" s="508"/>
      <c r="AZ123" s="508"/>
      <c r="BA123" s="508"/>
      <c r="BB123" s="508"/>
      <c r="BC123" s="508"/>
      <c r="BD123" s="508"/>
      <c r="BE123" s="508"/>
      <c r="BF123" s="508"/>
      <c r="BG123" s="508"/>
      <c r="BH123" s="508"/>
      <c r="BI123" s="508"/>
      <c r="BJ123" s="508"/>
      <c r="BK123" s="508"/>
      <c r="BL123" s="508"/>
      <c r="BM123" s="508"/>
      <c r="BN123" s="508"/>
      <c r="BO123" s="508"/>
      <c r="BP123" s="508"/>
      <c r="BQ123" s="508"/>
      <c r="BR123" s="508"/>
      <c r="BS123" s="508"/>
      <c r="BT123" s="508"/>
      <c r="BU123" s="508"/>
      <c r="BV123" s="508"/>
      <c r="BW123" s="508"/>
      <c r="BX123" s="508"/>
      <c r="BY123" s="508"/>
      <c r="BZ123" s="508"/>
      <c r="CA123" s="508"/>
      <c r="CB123" s="508"/>
      <c r="CC123" s="508"/>
      <c r="CD123" s="508"/>
      <c r="CE123" s="508"/>
      <c r="CF123" s="508"/>
      <c r="CG123" s="508"/>
      <c r="CH123" s="508"/>
      <c r="CI123" s="508"/>
      <c r="CJ123" s="508"/>
      <c r="CK123" s="508"/>
      <c r="CL123" s="508"/>
      <c r="CM123" s="508"/>
      <c r="CN123" s="508"/>
      <c r="CO123" s="508"/>
      <c r="CP123" s="508"/>
      <c r="CQ123" s="508"/>
      <c r="CR123" s="508"/>
      <c r="CS123" s="508"/>
      <c r="CT123" s="508"/>
      <c r="CU123" s="508"/>
      <c r="CV123" s="508"/>
      <c r="CW123" s="508"/>
      <c r="CX123" s="508"/>
      <c r="CY123" s="508"/>
      <c r="CZ123" s="508"/>
      <c r="DA123" s="508"/>
      <c r="DB123" s="508"/>
      <c r="DC123" s="508"/>
      <c r="DD123" s="508"/>
      <c r="DE123" s="508"/>
      <c r="DF123" s="508"/>
      <c r="DG123" s="508"/>
      <c r="DH123" s="508"/>
      <c r="DI123" s="508"/>
      <c r="DJ123" s="510"/>
      <c r="DK123" s="500">
        <f t="shared" si="6"/>
        <v>0</v>
      </c>
      <c r="DL123" s="501">
        <f t="shared" si="7"/>
        <v>0</v>
      </c>
      <c r="DV123" s="504"/>
    </row>
    <row r="124" spans="1:126" x14ac:dyDescent="0.5">
      <c r="A124" s="399">
        <v>27</v>
      </c>
      <c r="B124" s="493">
        <v>270010</v>
      </c>
      <c r="C124" s="494" t="s">
        <v>908</v>
      </c>
      <c r="D124" s="495"/>
      <c r="E124" s="896"/>
      <c r="F124" s="903"/>
      <c r="G124" s="496"/>
      <c r="H124" s="496"/>
      <c r="I124" s="496"/>
      <c r="J124" s="496"/>
      <c r="K124" s="508"/>
      <c r="L124" s="508"/>
      <c r="M124" s="508"/>
      <c r="N124" s="508"/>
      <c r="O124" s="508"/>
      <c r="P124" s="508"/>
      <c r="Q124" s="508"/>
      <c r="R124" s="508"/>
      <c r="S124" s="508"/>
      <c r="T124" s="508"/>
      <c r="U124" s="508"/>
      <c r="V124" s="508"/>
      <c r="W124" s="508"/>
      <c r="X124" s="508"/>
      <c r="Y124" s="508"/>
      <c r="Z124" s="508"/>
      <c r="AA124" s="508"/>
      <c r="AB124" s="508"/>
      <c r="AC124" s="508"/>
      <c r="AD124" s="508"/>
      <c r="AE124" s="508"/>
      <c r="AF124" s="508"/>
      <c r="AG124" s="508"/>
      <c r="AH124" s="496"/>
      <c r="AI124" s="496"/>
      <c r="AJ124" s="496"/>
      <c r="AK124" s="496"/>
      <c r="AL124" s="496"/>
      <c r="AM124" s="496"/>
      <c r="AN124" s="496"/>
      <c r="AO124" s="508"/>
      <c r="AP124" s="508"/>
      <c r="AQ124" s="508"/>
      <c r="AR124" s="508"/>
      <c r="AS124" s="508"/>
      <c r="AT124" s="508"/>
      <c r="AU124" s="508"/>
      <c r="AV124" s="508"/>
      <c r="AW124" s="508"/>
      <c r="AX124" s="508"/>
      <c r="AY124" s="508"/>
      <c r="AZ124" s="508"/>
      <c r="BA124" s="508"/>
      <c r="BB124" s="508"/>
      <c r="BC124" s="508"/>
      <c r="BD124" s="508"/>
      <c r="BE124" s="508"/>
      <c r="BF124" s="508"/>
      <c r="BG124" s="508"/>
      <c r="BH124" s="508"/>
      <c r="BI124" s="508"/>
      <c r="BJ124" s="508"/>
      <c r="BK124" s="508"/>
      <c r="BL124" s="508"/>
      <c r="BM124" s="508"/>
      <c r="BN124" s="508"/>
      <c r="BO124" s="508"/>
      <c r="BP124" s="508"/>
      <c r="BQ124" s="508"/>
      <c r="BR124" s="508"/>
      <c r="BS124" s="508"/>
      <c r="BT124" s="508"/>
      <c r="BU124" s="508"/>
      <c r="BV124" s="508"/>
      <c r="BW124" s="508"/>
      <c r="BX124" s="508"/>
      <c r="BY124" s="508"/>
      <c r="BZ124" s="508"/>
      <c r="CA124" s="508"/>
      <c r="CB124" s="508"/>
      <c r="CC124" s="508"/>
      <c r="CD124" s="508"/>
      <c r="CE124" s="508"/>
      <c r="CF124" s="508"/>
      <c r="CG124" s="508"/>
      <c r="CH124" s="508"/>
      <c r="CI124" s="508"/>
      <c r="CJ124" s="508"/>
      <c r="CK124" s="508"/>
      <c r="CL124" s="508"/>
      <c r="CM124" s="508"/>
      <c r="CN124" s="508"/>
      <c r="CO124" s="508"/>
      <c r="CP124" s="508"/>
      <c r="CQ124" s="508"/>
      <c r="CR124" s="508"/>
      <c r="CS124" s="508"/>
      <c r="CT124" s="508"/>
      <c r="CU124" s="508"/>
      <c r="CV124" s="508"/>
      <c r="CW124" s="508"/>
      <c r="CX124" s="508"/>
      <c r="CY124" s="508"/>
      <c r="CZ124" s="508"/>
      <c r="DA124" s="508"/>
      <c r="DB124" s="508"/>
      <c r="DC124" s="508"/>
      <c r="DD124" s="508"/>
      <c r="DE124" s="508"/>
      <c r="DF124" s="508"/>
      <c r="DG124" s="508"/>
      <c r="DH124" s="508"/>
      <c r="DI124" s="508"/>
      <c r="DJ124" s="510"/>
      <c r="DK124" s="500">
        <f t="shared" si="6"/>
        <v>0</v>
      </c>
      <c r="DL124" s="501">
        <f t="shared" si="7"/>
        <v>0</v>
      </c>
      <c r="DV124" s="504"/>
    </row>
    <row r="125" spans="1:126" x14ac:dyDescent="0.5">
      <c r="A125" s="399">
        <v>27</v>
      </c>
      <c r="B125" s="493">
        <v>270011</v>
      </c>
      <c r="C125" s="494" t="s">
        <v>743</v>
      </c>
      <c r="D125" s="495"/>
      <c r="E125" s="896"/>
      <c r="F125" s="903"/>
      <c r="G125" s="496"/>
      <c r="H125" s="496"/>
      <c r="I125" s="496"/>
      <c r="J125" s="496"/>
      <c r="K125" s="508"/>
      <c r="L125" s="508"/>
      <c r="M125" s="508"/>
      <c r="N125" s="508"/>
      <c r="O125" s="508"/>
      <c r="P125" s="508"/>
      <c r="Q125" s="508"/>
      <c r="R125" s="508"/>
      <c r="S125" s="508"/>
      <c r="T125" s="508"/>
      <c r="U125" s="508"/>
      <c r="V125" s="508"/>
      <c r="W125" s="508"/>
      <c r="X125" s="508"/>
      <c r="Y125" s="508"/>
      <c r="Z125" s="508"/>
      <c r="AA125" s="508"/>
      <c r="AB125" s="508"/>
      <c r="AC125" s="508"/>
      <c r="AD125" s="508"/>
      <c r="AE125" s="508"/>
      <c r="AF125" s="508"/>
      <c r="AG125" s="508"/>
      <c r="AH125" s="496"/>
      <c r="AI125" s="496"/>
      <c r="AJ125" s="496"/>
      <c r="AK125" s="496"/>
      <c r="AL125" s="496"/>
      <c r="AM125" s="496"/>
      <c r="AN125" s="521">
        <f>D125</f>
        <v>0</v>
      </c>
      <c r="AO125" s="508"/>
      <c r="AP125" s="508"/>
      <c r="AQ125" s="508"/>
      <c r="AR125" s="508"/>
      <c r="AS125" s="508"/>
      <c r="AT125" s="508"/>
      <c r="AU125" s="508"/>
      <c r="AV125" s="508"/>
      <c r="AW125" s="508"/>
      <c r="AX125" s="508"/>
      <c r="AY125" s="508"/>
      <c r="AZ125" s="508"/>
      <c r="BA125" s="508"/>
      <c r="BB125" s="508"/>
      <c r="BC125" s="508"/>
      <c r="BD125" s="508"/>
      <c r="BE125" s="508"/>
      <c r="BF125" s="508"/>
      <c r="BG125" s="508"/>
      <c r="BH125" s="508"/>
      <c r="BI125" s="508"/>
      <c r="BJ125" s="508"/>
      <c r="BK125" s="508"/>
      <c r="BL125" s="508"/>
      <c r="BM125" s="508"/>
      <c r="BN125" s="508"/>
      <c r="BO125" s="508"/>
      <c r="BP125" s="508"/>
      <c r="BQ125" s="508"/>
      <c r="BR125" s="508"/>
      <c r="BS125" s="508"/>
      <c r="BT125" s="508"/>
      <c r="BU125" s="508"/>
      <c r="BV125" s="508"/>
      <c r="BW125" s="508"/>
      <c r="BX125" s="508"/>
      <c r="BY125" s="508"/>
      <c r="BZ125" s="508"/>
      <c r="CA125" s="508"/>
      <c r="CB125" s="508"/>
      <c r="CC125" s="508"/>
      <c r="CD125" s="508"/>
      <c r="CE125" s="508"/>
      <c r="CF125" s="508"/>
      <c r="CG125" s="508"/>
      <c r="CH125" s="508"/>
      <c r="CI125" s="508"/>
      <c r="CJ125" s="508"/>
      <c r="CK125" s="508"/>
      <c r="CL125" s="508"/>
      <c r="CM125" s="508"/>
      <c r="CN125" s="508"/>
      <c r="CO125" s="508"/>
      <c r="CP125" s="508"/>
      <c r="CQ125" s="508"/>
      <c r="CR125" s="508"/>
      <c r="CS125" s="508"/>
      <c r="CT125" s="508"/>
      <c r="CU125" s="508"/>
      <c r="CV125" s="508"/>
      <c r="CW125" s="508"/>
      <c r="CX125" s="508"/>
      <c r="CY125" s="508"/>
      <c r="CZ125" s="508"/>
      <c r="DA125" s="508"/>
      <c r="DB125" s="508"/>
      <c r="DC125" s="508"/>
      <c r="DD125" s="508"/>
      <c r="DE125" s="508"/>
      <c r="DF125" s="508"/>
      <c r="DG125" s="508"/>
      <c r="DH125" s="508"/>
      <c r="DI125" s="508"/>
      <c r="DJ125" s="510"/>
      <c r="DK125" s="500">
        <f t="shared" si="6"/>
        <v>0</v>
      </c>
      <c r="DL125" s="501">
        <f t="shared" si="7"/>
        <v>0</v>
      </c>
      <c r="DV125" s="504"/>
    </row>
    <row r="126" spans="1:126" x14ac:dyDescent="0.5">
      <c r="A126" s="399" t="str">
        <f t="shared" si="8"/>
        <v>30</v>
      </c>
      <c r="B126" s="493">
        <v>300001</v>
      </c>
      <c r="C126" s="494" t="s">
        <v>909</v>
      </c>
      <c r="D126" s="495"/>
      <c r="E126" s="896"/>
      <c r="F126" s="905"/>
      <c r="G126" s="508"/>
      <c r="H126" s="508"/>
      <c r="I126" s="508"/>
      <c r="J126" s="508"/>
      <c r="K126" s="508"/>
      <c r="L126" s="508"/>
      <c r="M126" s="508"/>
      <c r="N126" s="508"/>
      <c r="O126" s="508"/>
      <c r="P126" s="508"/>
      <c r="Q126" s="508"/>
      <c r="R126" s="508"/>
      <c r="S126" s="508"/>
      <c r="T126" s="508"/>
      <c r="U126" s="508"/>
      <c r="V126" s="508"/>
      <c r="W126" s="508"/>
      <c r="X126" s="508"/>
      <c r="Y126" s="508"/>
      <c r="Z126" s="508"/>
      <c r="AA126" s="508"/>
      <c r="AB126" s="508"/>
      <c r="AC126" s="508"/>
      <c r="AD126" s="508"/>
      <c r="AE126" s="508"/>
      <c r="AF126" s="508"/>
      <c r="AG126" s="508"/>
      <c r="AH126" s="508"/>
      <c r="AI126" s="508"/>
      <c r="AJ126" s="508"/>
      <c r="AK126" s="508"/>
      <c r="AL126" s="508"/>
      <c r="AM126" s="508"/>
      <c r="AN126" s="508"/>
      <c r="AO126" s="508"/>
      <c r="AP126" s="508"/>
      <c r="AQ126" s="508"/>
      <c r="AR126" s="508"/>
      <c r="AS126" s="508"/>
      <c r="AT126" s="508"/>
      <c r="AU126" s="508"/>
      <c r="AV126" s="508"/>
      <c r="AW126" s="508"/>
      <c r="AX126" s="508"/>
      <c r="AY126" s="508"/>
      <c r="AZ126" s="508"/>
      <c r="BA126" s="508"/>
      <c r="BB126" s="508"/>
      <c r="BC126" s="508"/>
      <c r="BD126" s="508"/>
      <c r="BE126" s="508"/>
      <c r="BF126" s="508"/>
      <c r="BG126" s="508"/>
      <c r="BH126" s="508"/>
      <c r="BI126" s="508"/>
      <c r="BJ126" s="508"/>
      <c r="BK126" s="508"/>
      <c r="BL126" s="508"/>
      <c r="BM126" s="508"/>
      <c r="BN126" s="508"/>
      <c r="BO126" s="508"/>
      <c r="BP126" s="508"/>
      <c r="BQ126" s="508"/>
      <c r="BR126" s="508"/>
      <c r="BS126" s="508"/>
      <c r="BT126" s="508"/>
      <c r="BU126" s="508"/>
      <c r="BV126" s="508"/>
      <c r="BW126" s="508"/>
      <c r="BX126" s="508"/>
      <c r="BY126" s="508"/>
      <c r="BZ126" s="508"/>
      <c r="CA126" s="508"/>
      <c r="CB126" s="508"/>
      <c r="CC126" s="508"/>
      <c r="CD126" s="508"/>
      <c r="CE126" s="508"/>
      <c r="CF126" s="508"/>
      <c r="CG126" s="508"/>
      <c r="CH126" s="508"/>
      <c r="CI126" s="508"/>
      <c r="CJ126" s="508"/>
      <c r="CK126" s="508"/>
      <c r="CL126" s="508"/>
      <c r="CM126" s="508"/>
      <c r="CN126" s="508"/>
      <c r="CO126" s="508"/>
      <c r="CP126" s="508"/>
      <c r="CQ126" s="508"/>
      <c r="CR126" s="508"/>
      <c r="CS126" s="508"/>
      <c r="CT126" s="508"/>
      <c r="CU126" s="508"/>
      <c r="CV126" s="508"/>
      <c r="CW126" s="508"/>
      <c r="CX126" s="508"/>
      <c r="CY126" s="508"/>
      <c r="CZ126" s="508"/>
      <c r="DA126" s="508"/>
      <c r="DB126" s="508"/>
      <c r="DC126" s="508"/>
      <c r="DD126" s="508"/>
      <c r="DE126" s="508"/>
      <c r="DF126" s="508"/>
      <c r="DG126" s="508"/>
      <c r="DH126" s="508"/>
      <c r="DI126" s="508"/>
      <c r="DJ126" s="510"/>
      <c r="DK126" s="500">
        <f t="shared" si="6"/>
        <v>0</v>
      </c>
      <c r="DL126" s="501">
        <f t="shared" si="7"/>
        <v>0</v>
      </c>
      <c r="DV126" s="504"/>
    </row>
    <row r="127" spans="1:126" x14ac:dyDescent="0.5">
      <c r="A127" s="399" t="str">
        <f t="shared" si="8"/>
        <v>30</v>
      </c>
      <c r="B127" s="493">
        <v>300100</v>
      </c>
      <c r="C127" s="494" t="s">
        <v>692</v>
      </c>
      <c r="D127" s="495"/>
      <c r="E127" s="896"/>
      <c r="F127" s="904"/>
      <c r="G127" s="508"/>
      <c r="H127" s="508"/>
      <c r="I127" s="508"/>
      <c r="J127" s="508"/>
      <c r="K127" s="508"/>
      <c r="L127" s="508"/>
      <c r="M127" s="508"/>
      <c r="N127" s="508"/>
      <c r="O127" s="508"/>
      <c r="P127" s="508"/>
      <c r="Q127" s="508"/>
      <c r="R127" s="508"/>
      <c r="S127" s="508"/>
      <c r="T127" s="508"/>
      <c r="U127" s="508"/>
      <c r="V127" s="508"/>
      <c r="W127" s="508"/>
      <c r="X127" s="508"/>
      <c r="Y127" s="508"/>
      <c r="Z127" s="508"/>
      <c r="AA127" s="508"/>
      <c r="AB127" s="508"/>
      <c r="AC127" s="508"/>
      <c r="AD127" s="508"/>
      <c r="AE127" s="508"/>
      <c r="AF127" s="508"/>
      <c r="AG127" s="508"/>
      <c r="AH127" s="508"/>
      <c r="AI127" s="508"/>
      <c r="AJ127" s="508"/>
      <c r="AK127" s="508"/>
      <c r="AL127" s="508"/>
      <c r="AM127" s="508"/>
      <c r="AN127" s="508"/>
      <c r="AO127" s="508"/>
      <c r="AP127" s="521">
        <f>E127-D127</f>
        <v>0</v>
      </c>
      <c r="AQ127" s="508"/>
      <c r="AR127" s="508"/>
      <c r="AS127" s="508"/>
      <c r="AT127" s="508"/>
      <c r="AU127" s="508"/>
      <c r="AV127" s="508"/>
      <c r="AW127" s="508"/>
      <c r="AX127" s="508"/>
      <c r="AY127" s="508"/>
      <c r="AZ127" s="508"/>
      <c r="BA127" s="508"/>
      <c r="BB127" s="508"/>
      <c r="BC127" s="508"/>
      <c r="BD127" s="508"/>
      <c r="BE127" s="508"/>
      <c r="BF127" s="508"/>
      <c r="BG127" s="508"/>
      <c r="BH127" s="508"/>
      <c r="BI127" s="508"/>
      <c r="BJ127" s="508"/>
      <c r="BK127" s="508"/>
      <c r="BL127" s="508"/>
      <c r="BM127" s="508"/>
      <c r="BN127" s="508"/>
      <c r="BO127" s="508"/>
      <c r="BP127" s="508"/>
      <c r="BQ127" s="508"/>
      <c r="BR127" s="508"/>
      <c r="BS127" s="508"/>
      <c r="BT127" s="508"/>
      <c r="BU127" s="508"/>
      <c r="BV127" s="508"/>
      <c r="BW127" s="508"/>
      <c r="BX127" s="508"/>
      <c r="BY127" s="508"/>
      <c r="BZ127" s="508"/>
      <c r="CA127" s="508"/>
      <c r="CB127" s="508"/>
      <c r="CC127" s="508"/>
      <c r="CD127" s="508"/>
      <c r="CE127" s="508"/>
      <c r="CF127" s="508"/>
      <c r="CG127" s="508"/>
      <c r="CH127" s="508"/>
      <c r="CI127" s="508"/>
      <c r="CJ127" s="508"/>
      <c r="CK127" s="508"/>
      <c r="CL127" s="508"/>
      <c r="CM127" s="508"/>
      <c r="CN127" s="508"/>
      <c r="CO127" s="508"/>
      <c r="CP127" s="508"/>
      <c r="CQ127" s="508"/>
      <c r="CR127" s="508"/>
      <c r="CS127" s="508"/>
      <c r="CT127" s="508"/>
      <c r="CU127" s="508"/>
      <c r="CV127" s="508"/>
      <c r="CW127" s="508"/>
      <c r="CX127" s="508"/>
      <c r="CY127" s="508"/>
      <c r="CZ127" s="508"/>
      <c r="DA127" s="508"/>
      <c r="DB127" s="508"/>
      <c r="DC127" s="508"/>
      <c r="DD127" s="508"/>
      <c r="DE127" s="508"/>
      <c r="DF127" s="508"/>
      <c r="DG127" s="508"/>
      <c r="DH127" s="508"/>
      <c r="DI127" s="508"/>
      <c r="DJ127" s="510"/>
      <c r="DK127" s="500">
        <f t="shared" si="6"/>
        <v>0</v>
      </c>
      <c r="DL127" s="501">
        <f t="shared" si="7"/>
        <v>0</v>
      </c>
      <c r="DV127" s="504"/>
    </row>
    <row r="128" spans="1:126" x14ac:dyDescent="0.5">
      <c r="A128" s="399" t="str">
        <f t="shared" si="8"/>
        <v>31</v>
      </c>
      <c r="B128" s="493">
        <v>310001</v>
      </c>
      <c r="C128" s="494" t="s">
        <v>910</v>
      </c>
      <c r="D128" s="495"/>
      <c r="E128" s="896"/>
      <c r="F128" s="903"/>
      <c r="G128" s="496"/>
      <c r="H128" s="496"/>
      <c r="I128" s="496"/>
      <c r="J128" s="496"/>
      <c r="K128" s="508"/>
      <c r="L128" s="508"/>
      <c r="M128" s="508"/>
      <c r="N128" s="508"/>
      <c r="O128" s="508"/>
      <c r="P128" s="508"/>
      <c r="Q128" s="508"/>
      <c r="R128" s="508"/>
      <c r="S128" s="508"/>
      <c r="T128" s="508"/>
      <c r="U128" s="508"/>
      <c r="V128" s="508"/>
      <c r="W128" s="508"/>
      <c r="X128" s="508"/>
      <c r="Y128" s="508"/>
      <c r="Z128" s="508"/>
      <c r="AA128" s="508"/>
      <c r="AB128" s="508"/>
      <c r="AC128" s="508"/>
      <c r="AD128" s="508"/>
      <c r="AE128" s="508"/>
      <c r="AF128" s="508"/>
      <c r="AG128" s="508"/>
      <c r="AH128" s="508"/>
      <c r="AI128" s="508"/>
      <c r="AJ128" s="508"/>
      <c r="AK128" s="508"/>
      <c r="AL128" s="508"/>
      <c r="AM128" s="508"/>
      <c r="AN128" s="508"/>
      <c r="AO128" s="508"/>
      <c r="AP128" s="508"/>
      <c r="AQ128" s="521">
        <f>E128-D128-AR128</f>
        <v>0</v>
      </c>
      <c r="AR128" s="508"/>
      <c r="AS128" s="508"/>
      <c r="AT128" s="508"/>
      <c r="AU128" s="508"/>
      <c r="AV128" s="508"/>
      <c r="AW128" s="508"/>
      <c r="AX128" s="508"/>
      <c r="AY128" s="508"/>
      <c r="AZ128" s="508"/>
      <c r="BA128" s="508"/>
      <c r="BB128" s="508"/>
      <c r="BC128" s="508"/>
      <c r="BD128" s="508"/>
      <c r="BE128" s="508"/>
      <c r="BF128" s="508"/>
      <c r="BG128" s="508"/>
      <c r="BH128" s="508"/>
      <c r="BI128" s="508"/>
      <c r="BJ128" s="508"/>
      <c r="BK128" s="508"/>
      <c r="BL128" s="508"/>
      <c r="BM128" s="508"/>
      <c r="BN128" s="508"/>
      <c r="BO128" s="508"/>
      <c r="BP128" s="508"/>
      <c r="BQ128" s="508"/>
      <c r="BR128" s="508"/>
      <c r="BS128" s="508"/>
      <c r="BT128" s="508"/>
      <c r="BU128" s="508"/>
      <c r="BV128" s="508"/>
      <c r="BW128" s="508"/>
      <c r="BX128" s="508"/>
      <c r="BY128" s="508"/>
      <c r="BZ128" s="508"/>
      <c r="CA128" s="508"/>
      <c r="CB128" s="508"/>
      <c r="CC128" s="508"/>
      <c r="CD128" s="508"/>
      <c r="CE128" s="508"/>
      <c r="CF128" s="508"/>
      <c r="CG128" s="508"/>
      <c r="CH128" s="508"/>
      <c r="CI128" s="508"/>
      <c r="CJ128" s="508"/>
      <c r="CK128" s="508"/>
      <c r="CL128" s="508"/>
      <c r="CM128" s="508"/>
      <c r="CN128" s="508"/>
      <c r="CO128" s="508"/>
      <c r="CP128" s="508"/>
      <c r="CQ128" s="508"/>
      <c r="CR128" s="508"/>
      <c r="CS128" s="508"/>
      <c r="CT128" s="508"/>
      <c r="CU128" s="508"/>
      <c r="CV128" s="508"/>
      <c r="CW128" s="508"/>
      <c r="CX128" s="508"/>
      <c r="CY128" s="508"/>
      <c r="CZ128" s="508"/>
      <c r="DA128" s="508"/>
      <c r="DB128" s="508"/>
      <c r="DC128" s="508"/>
      <c r="DD128" s="508"/>
      <c r="DE128" s="508"/>
      <c r="DF128" s="508"/>
      <c r="DG128" s="508"/>
      <c r="DH128" s="508"/>
      <c r="DI128" s="508"/>
      <c r="DJ128" s="510"/>
      <c r="DK128" s="500">
        <f t="shared" si="6"/>
        <v>0</v>
      </c>
      <c r="DL128" s="501">
        <f t="shared" si="7"/>
        <v>0</v>
      </c>
      <c r="DV128" s="504"/>
    </row>
    <row r="129" spans="1:126" x14ac:dyDescent="0.5">
      <c r="A129" s="399" t="str">
        <f t="shared" si="8"/>
        <v>31</v>
      </c>
      <c r="B129" s="493">
        <v>310100</v>
      </c>
      <c r="C129" s="494" t="s">
        <v>911</v>
      </c>
      <c r="D129" s="495"/>
      <c r="E129" s="896"/>
      <c r="F129" s="903"/>
      <c r="G129" s="496"/>
      <c r="H129" s="496"/>
      <c r="I129" s="496"/>
      <c r="J129" s="496"/>
      <c r="K129" s="508"/>
      <c r="L129" s="508"/>
      <c r="M129" s="508"/>
      <c r="N129" s="508"/>
      <c r="O129" s="508"/>
      <c r="P129" s="508"/>
      <c r="Q129" s="508"/>
      <c r="R129" s="508"/>
      <c r="S129" s="508"/>
      <c r="T129" s="508"/>
      <c r="U129" s="508"/>
      <c r="V129" s="508"/>
      <c r="W129" s="508"/>
      <c r="X129" s="508"/>
      <c r="Y129" s="508"/>
      <c r="Z129" s="508"/>
      <c r="AA129" s="508"/>
      <c r="AB129" s="508"/>
      <c r="AC129" s="508"/>
      <c r="AD129" s="508"/>
      <c r="AE129" s="508"/>
      <c r="AF129" s="508"/>
      <c r="AG129" s="508"/>
      <c r="AH129" s="508"/>
      <c r="AI129" s="508"/>
      <c r="AJ129" s="508"/>
      <c r="AK129" s="508"/>
      <c r="AL129" s="508"/>
      <c r="AM129" s="508"/>
      <c r="AN129" s="508"/>
      <c r="AO129" s="508"/>
      <c r="AP129" s="518"/>
      <c r="AQ129" s="508"/>
      <c r="AR129" s="521">
        <f>E129-D129</f>
        <v>0</v>
      </c>
      <c r="AS129" s="508"/>
      <c r="AT129" s="508"/>
      <c r="AU129" s="508"/>
      <c r="AV129" s="508"/>
      <c r="AW129" s="508"/>
      <c r="AX129" s="508"/>
      <c r="AY129" s="508"/>
      <c r="AZ129" s="508"/>
      <c r="BA129" s="508"/>
      <c r="BB129" s="508"/>
      <c r="BC129" s="508"/>
      <c r="BD129" s="508"/>
      <c r="BE129" s="508"/>
      <c r="BF129" s="508"/>
      <c r="BG129" s="508"/>
      <c r="BH129" s="508"/>
      <c r="BI129" s="508"/>
      <c r="BJ129" s="508"/>
      <c r="BK129" s="508"/>
      <c r="BL129" s="508"/>
      <c r="BM129" s="508"/>
      <c r="BN129" s="508"/>
      <c r="BO129" s="508"/>
      <c r="BP129" s="508"/>
      <c r="BQ129" s="508"/>
      <c r="BR129" s="508"/>
      <c r="BS129" s="508"/>
      <c r="BT129" s="508"/>
      <c r="BU129" s="508"/>
      <c r="BV129" s="508"/>
      <c r="BW129" s="508"/>
      <c r="BX129" s="508"/>
      <c r="BY129" s="508"/>
      <c r="BZ129" s="508"/>
      <c r="CA129" s="508"/>
      <c r="CB129" s="508"/>
      <c r="CC129" s="508"/>
      <c r="CD129" s="508"/>
      <c r="CE129" s="508"/>
      <c r="CF129" s="508"/>
      <c r="CG129" s="508"/>
      <c r="CH129" s="508"/>
      <c r="CI129" s="508"/>
      <c r="CJ129" s="508"/>
      <c r="CK129" s="508"/>
      <c r="CL129" s="508"/>
      <c r="CM129" s="508"/>
      <c r="CN129" s="508"/>
      <c r="CO129" s="508"/>
      <c r="CP129" s="508"/>
      <c r="CQ129" s="508"/>
      <c r="CR129" s="508"/>
      <c r="CS129" s="508"/>
      <c r="CT129" s="508"/>
      <c r="CU129" s="508"/>
      <c r="CV129" s="508"/>
      <c r="CW129" s="508"/>
      <c r="CX129" s="508"/>
      <c r="CY129" s="508"/>
      <c r="CZ129" s="508"/>
      <c r="DA129" s="508"/>
      <c r="DB129" s="508"/>
      <c r="DC129" s="508"/>
      <c r="DD129" s="508"/>
      <c r="DE129" s="508"/>
      <c r="DF129" s="508"/>
      <c r="DG129" s="508"/>
      <c r="DH129" s="508"/>
      <c r="DI129" s="508"/>
      <c r="DJ129" s="510"/>
      <c r="DK129" s="500">
        <f t="shared" si="6"/>
        <v>0</v>
      </c>
      <c r="DL129" s="501">
        <f t="shared" si="7"/>
        <v>0</v>
      </c>
      <c r="DV129" s="504"/>
    </row>
    <row r="130" spans="1:126" x14ac:dyDescent="0.5">
      <c r="A130" s="399" t="str">
        <f t="shared" si="8"/>
        <v>31</v>
      </c>
      <c r="B130" s="493">
        <v>310101</v>
      </c>
      <c r="C130" s="494" t="s">
        <v>912</v>
      </c>
      <c r="D130" s="495"/>
      <c r="E130" s="896"/>
      <c r="F130" s="903"/>
      <c r="G130" s="496"/>
      <c r="H130" s="496"/>
      <c r="I130" s="496"/>
      <c r="J130" s="496"/>
      <c r="K130" s="508"/>
      <c r="L130" s="508"/>
      <c r="M130" s="508"/>
      <c r="N130" s="508"/>
      <c r="O130" s="508"/>
      <c r="P130" s="508"/>
      <c r="Q130" s="508"/>
      <c r="R130" s="508"/>
      <c r="S130" s="508"/>
      <c r="T130" s="508"/>
      <c r="U130" s="508"/>
      <c r="V130" s="508"/>
      <c r="W130" s="508"/>
      <c r="X130" s="508"/>
      <c r="Y130" s="508"/>
      <c r="Z130" s="508"/>
      <c r="AA130" s="508"/>
      <c r="AB130" s="508"/>
      <c r="AC130" s="508"/>
      <c r="AD130" s="508"/>
      <c r="AE130" s="508"/>
      <c r="AF130" s="508"/>
      <c r="AG130" s="508"/>
      <c r="AH130" s="508"/>
      <c r="AI130" s="508"/>
      <c r="AJ130" s="508"/>
      <c r="AK130" s="508"/>
      <c r="AL130" s="508"/>
      <c r="AM130" s="508"/>
      <c r="AN130" s="508"/>
      <c r="AO130" s="508"/>
      <c r="AP130" s="508"/>
      <c r="AQ130" s="508"/>
      <c r="AR130" s="508"/>
      <c r="AS130" s="508"/>
      <c r="AT130" s="508"/>
      <c r="AU130" s="508"/>
      <c r="AV130" s="508"/>
      <c r="AW130" s="508"/>
      <c r="AX130" s="508"/>
      <c r="AY130" s="508"/>
      <c r="AZ130" s="508"/>
      <c r="BA130" s="508"/>
      <c r="BB130" s="508"/>
      <c r="BC130" s="508"/>
      <c r="BD130" s="508"/>
      <c r="BE130" s="508"/>
      <c r="BF130" s="508"/>
      <c r="BG130" s="508"/>
      <c r="BH130" s="508"/>
      <c r="BI130" s="508"/>
      <c r="BJ130" s="508"/>
      <c r="BK130" s="508"/>
      <c r="BL130" s="508"/>
      <c r="BM130" s="508"/>
      <c r="BN130" s="508"/>
      <c r="BO130" s="508"/>
      <c r="BP130" s="508"/>
      <c r="BQ130" s="508"/>
      <c r="BR130" s="508"/>
      <c r="BS130" s="508"/>
      <c r="BT130" s="508"/>
      <c r="BU130" s="508"/>
      <c r="BV130" s="508"/>
      <c r="BW130" s="508"/>
      <c r="BX130" s="508"/>
      <c r="BY130" s="508"/>
      <c r="BZ130" s="508"/>
      <c r="CA130" s="508"/>
      <c r="CB130" s="508"/>
      <c r="CC130" s="508"/>
      <c r="CD130" s="508"/>
      <c r="CE130" s="508"/>
      <c r="CF130" s="508"/>
      <c r="CG130" s="508"/>
      <c r="CH130" s="508"/>
      <c r="CI130" s="508"/>
      <c r="CJ130" s="508"/>
      <c r="CK130" s="508"/>
      <c r="CL130" s="508"/>
      <c r="CM130" s="508"/>
      <c r="CN130" s="508"/>
      <c r="CO130" s="508"/>
      <c r="CP130" s="508"/>
      <c r="CQ130" s="508"/>
      <c r="CR130" s="508"/>
      <c r="CS130" s="508"/>
      <c r="CT130" s="508"/>
      <c r="CU130" s="508"/>
      <c r="CV130" s="508"/>
      <c r="CW130" s="508"/>
      <c r="CX130" s="508"/>
      <c r="CY130" s="508"/>
      <c r="CZ130" s="508"/>
      <c r="DA130" s="508"/>
      <c r="DB130" s="508"/>
      <c r="DC130" s="508"/>
      <c r="DD130" s="508"/>
      <c r="DE130" s="508"/>
      <c r="DF130" s="508"/>
      <c r="DG130" s="508"/>
      <c r="DH130" s="508"/>
      <c r="DI130" s="508"/>
      <c r="DJ130" s="510"/>
      <c r="DK130" s="500">
        <f t="shared" si="6"/>
        <v>0</v>
      </c>
      <c r="DL130" s="501">
        <f t="shared" si="7"/>
        <v>0</v>
      </c>
      <c r="DV130" s="504"/>
    </row>
    <row r="131" spans="1:126" x14ac:dyDescent="0.5">
      <c r="A131" s="399" t="str">
        <f t="shared" si="8"/>
        <v>31</v>
      </c>
      <c r="B131" s="493">
        <v>310102</v>
      </c>
      <c r="C131" s="494" t="s">
        <v>913</v>
      </c>
      <c r="D131" s="495"/>
      <c r="E131" s="896"/>
      <c r="F131" s="903"/>
      <c r="G131" s="496"/>
      <c r="H131" s="496"/>
      <c r="I131" s="496"/>
      <c r="J131" s="496"/>
      <c r="K131" s="508"/>
      <c r="L131" s="508"/>
      <c r="M131" s="508"/>
      <c r="N131" s="508"/>
      <c r="O131" s="508"/>
      <c r="P131" s="508"/>
      <c r="Q131" s="508"/>
      <c r="R131" s="508"/>
      <c r="S131" s="508"/>
      <c r="T131" s="508"/>
      <c r="U131" s="508"/>
      <c r="V131" s="508"/>
      <c r="W131" s="508"/>
      <c r="X131" s="508"/>
      <c r="Y131" s="508"/>
      <c r="Z131" s="508"/>
      <c r="AA131" s="508"/>
      <c r="AB131" s="508"/>
      <c r="AC131" s="508"/>
      <c r="AD131" s="508"/>
      <c r="AE131" s="508"/>
      <c r="AF131" s="508"/>
      <c r="AG131" s="508"/>
      <c r="AH131" s="508"/>
      <c r="AI131" s="508"/>
      <c r="AJ131" s="508"/>
      <c r="AK131" s="508"/>
      <c r="AL131" s="508"/>
      <c r="AM131" s="508"/>
      <c r="AN131" s="508"/>
      <c r="AO131" s="508"/>
      <c r="AP131" s="508"/>
      <c r="AQ131" s="508"/>
      <c r="AR131" s="508"/>
      <c r="AS131" s="508"/>
      <c r="AT131" s="508"/>
      <c r="AU131" s="508"/>
      <c r="AV131" s="508"/>
      <c r="AW131" s="508"/>
      <c r="AX131" s="508"/>
      <c r="AY131" s="508"/>
      <c r="AZ131" s="508"/>
      <c r="BA131" s="508"/>
      <c r="BB131" s="508"/>
      <c r="BC131" s="508"/>
      <c r="BD131" s="508"/>
      <c r="BE131" s="508"/>
      <c r="BF131" s="508"/>
      <c r="BG131" s="508"/>
      <c r="BH131" s="508"/>
      <c r="BI131" s="508"/>
      <c r="BJ131" s="521">
        <f>E131</f>
        <v>0</v>
      </c>
      <c r="BK131" s="508"/>
      <c r="BL131" s="508"/>
      <c r="BM131" s="508"/>
      <c r="BN131" s="508"/>
      <c r="BO131" s="508"/>
      <c r="BP131" s="508"/>
      <c r="BQ131" s="508"/>
      <c r="BR131" s="508"/>
      <c r="BS131" s="508"/>
      <c r="BT131" s="508"/>
      <c r="BU131" s="508"/>
      <c r="BV131" s="508"/>
      <c r="BW131" s="508"/>
      <c r="BX131" s="508"/>
      <c r="BY131" s="508"/>
      <c r="BZ131" s="508"/>
      <c r="CA131" s="508"/>
      <c r="CB131" s="508"/>
      <c r="CC131" s="508"/>
      <c r="CD131" s="508"/>
      <c r="CE131" s="508"/>
      <c r="CF131" s="508"/>
      <c r="CG131" s="508"/>
      <c r="CH131" s="508"/>
      <c r="CI131" s="508"/>
      <c r="CJ131" s="508"/>
      <c r="CK131" s="508"/>
      <c r="CL131" s="508"/>
      <c r="CM131" s="508"/>
      <c r="CN131" s="508"/>
      <c r="CO131" s="508"/>
      <c r="CP131" s="508"/>
      <c r="CQ131" s="508"/>
      <c r="CR131" s="508"/>
      <c r="CS131" s="508"/>
      <c r="CT131" s="508"/>
      <c r="CU131" s="508"/>
      <c r="CV131" s="508"/>
      <c r="CW131" s="508"/>
      <c r="CX131" s="508"/>
      <c r="CY131" s="508"/>
      <c r="CZ131" s="508"/>
      <c r="DA131" s="508"/>
      <c r="DB131" s="508"/>
      <c r="DC131" s="508"/>
      <c r="DD131" s="508"/>
      <c r="DE131" s="508"/>
      <c r="DF131" s="508"/>
      <c r="DG131" s="508"/>
      <c r="DH131" s="508"/>
      <c r="DI131" s="508"/>
      <c r="DJ131" s="510"/>
      <c r="DK131" s="500">
        <f t="shared" si="6"/>
        <v>0</v>
      </c>
      <c r="DL131" s="501">
        <f t="shared" si="7"/>
        <v>0</v>
      </c>
      <c r="DV131" s="504"/>
    </row>
    <row r="132" spans="1:126" x14ac:dyDescent="0.5">
      <c r="A132" s="399" t="str">
        <f t="shared" si="8"/>
        <v>33</v>
      </c>
      <c r="B132" s="493">
        <v>330002</v>
      </c>
      <c r="C132" s="494" t="s">
        <v>914</v>
      </c>
      <c r="D132" s="495"/>
      <c r="E132" s="896"/>
      <c r="F132" s="903"/>
      <c r="G132" s="496"/>
      <c r="H132" s="496"/>
      <c r="I132" s="496"/>
      <c r="J132" s="496"/>
      <c r="K132" s="508"/>
      <c r="L132" s="508"/>
      <c r="M132" s="508"/>
      <c r="N132" s="508"/>
      <c r="O132" s="521">
        <f>D126</f>
        <v>0</v>
      </c>
      <c r="P132" s="508"/>
      <c r="Q132" s="508"/>
      <c r="R132" s="508"/>
      <c r="S132" s="508"/>
      <c r="T132" s="508"/>
      <c r="U132" s="508"/>
      <c r="V132" s="508"/>
      <c r="W132" s="508"/>
      <c r="X132" s="508"/>
      <c r="Y132" s="508"/>
      <c r="Z132" s="508"/>
      <c r="AA132" s="508"/>
      <c r="AB132" s="508"/>
      <c r="AC132" s="508"/>
      <c r="AD132" s="508"/>
      <c r="AE132" s="508"/>
      <c r="AF132" s="508"/>
      <c r="AG132" s="508"/>
      <c r="AH132" s="508"/>
      <c r="AI132" s="508"/>
      <c r="AJ132" s="508"/>
      <c r="AK132" s="508"/>
      <c r="AL132" s="508"/>
      <c r="AM132" s="508"/>
      <c r="AN132" s="508"/>
      <c r="AO132" s="508"/>
      <c r="AP132" s="508"/>
      <c r="AQ132" s="508"/>
      <c r="AR132" s="508"/>
      <c r="AS132" s="508"/>
      <c r="AT132" s="508"/>
      <c r="AU132" s="508"/>
      <c r="AV132" s="508"/>
      <c r="AW132" s="508"/>
      <c r="AX132" s="508"/>
      <c r="AY132" s="508"/>
      <c r="AZ132" s="508"/>
      <c r="BA132" s="508"/>
      <c r="BB132" s="508"/>
      <c r="BC132" s="508"/>
      <c r="BD132" s="508"/>
      <c r="BE132" s="508"/>
      <c r="BF132" s="508"/>
      <c r="BG132" s="508"/>
      <c r="BH132" s="508"/>
      <c r="BI132" s="508"/>
      <c r="BJ132" s="893">
        <f>E132</f>
        <v>0</v>
      </c>
      <c r="BK132" s="508"/>
      <c r="BL132" s="508"/>
      <c r="BM132" s="508"/>
      <c r="BN132" s="508"/>
      <c r="BO132" s="508"/>
      <c r="BP132" s="508"/>
      <c r="BQ132" s="508"/>
      <c r="BR132" s="508"/>
      <c r="BS132" s="508"/>
      <c r="BT132" s="508"/>
      <c r="BU132" s="508"/>
      <c r="BV132" s="508"/>
      <c r="BW132" s="508"/>
      <c r="BX132" s="508"/>
      <c r="BY132" s="508"/>
      <c r="BZ132" s="508"/>
      <c r="CA132" s="508"/>
      <c r="CB132" s="508"/>
      <c r="CC132" s="508"/>
      <c r="CD132" s="508"/>
      <c r="CE132" s="508"/>
      <c r="CF132" s="508"/>
      <c r="CG132" s="508"/>
      <c r="CH132" s="508"/>
      <c r="CI132" s="508"/>
      <c r="CJ132" s="508"/>
      <c r="CK132" s="508"/>
      <c r="CL132" s="508"/>
      <c r="CM132" s="508"/>
      <c r="CN132" s="508"/>
      <c r="CO132" s="508"/>
      <c r="CP132" s="508"/>
      <c r="CQ132" s="508"/>
      <c r="CR132" s="508"/>
      <c r="CS132" s="508"/>
      <c r="CT132" s="508"/>
      <c r="CU132" s="508"/>
      <c r="CV132" s="508"/>
      <c r="CW132" s="508"/>
      <c r="CX132" s="508"/>
      <c r="CY132" s="508"/>
      <c r="CZ132" s="508"/>
      <c r="DA132" s="508"/>
      <c r="DB132" s="508"/>
      <c r="DC132" s="508"/>
      <c r="DD132" s="508"/>
      <c r="DE132" s="508"/>
      <c r="DF132" s="508"/>
      <c r="DG132" s="508"/>
      <c r="DH132" s="508"/>
      <c r="DI132" s="508"/>
      <c r="DJ132" s="510"/>
      <c r="DK132" s="500">
        <f t="shared" si="6"/>
        <v>0</v>
      </c>
      <c r="DL132" s="501">
        <f t="shared" si="7"/>
        <v>0</v>
      </c>
      <c r="DV132" s="504"/>
    </row>
    <row r="133" spans="1:126" x14ac:dyDescent="0.5">
      <c r="A133" s="399" t="str">
        <f t="shared" si="8"/>
        <v>33</v>
      </c>
      <c r="B133" s="493">
        <v>330100</v>
      </c>
      <c r="C133" s="494" t="s">
        <v>326</v>
      </c>
      <c r="D133" s="495"/>
      <c r="E133" s="896"/>
      <c r="F133" s="903"/>
      <c r="G133" s="496"/>
      <c r="H133" s="496"/>
      <c r="I133" s="496"/>
      <c r="J133" s="496"/>
      <c r="K133" s="508"/>
      <c r="L133" s="508"/>
      <c r="M133" s="508"/>
      <c r="N133" s="508"/>
      <c r="O133" s="508"/>
      <c r="P133" s="508"/>
      <c r="Q133" s="508"/>
      <c r="R133" s="508"/>
      <c r="S133" s="508"/>
      <c r="T133" s="508"/>
      <c r="U133" s="508"/>
      <c r="V133" s="508"/>
      <c r="W133" s="508"/>
      <c r="X133" s="508"/>
      <c r="Y133" s="508"/>
      <c r="Z133" s="508"/>
      <c r="AA133" s="508"/>
      <c r="AB133" s="508"/>
      <c r="AC133" s="508"/>
      <c r="AD133" s="508"/>
      <c r="AE133" s="508"/>
      <c r="AF133" s="508"/>
      <c r="AG133" s="508"/>
      <c r="AH133" s="508"/>
      <c r="AI133" s="508"/>
      <c r="AJ133" s="508"/>
      <c r="AK133" s="508"/>
      <c r="AL133" s="508"/>
      <c r="AM133" s="508"/>
      <c r="AN133" s="508"/>
      <c r="AO133" s="508"/>
      <c r="AP133" s="508"/>
      <c r="AQ133" s="508"/>
      <c r="AR133" s="508"/>
      <c r="AS133" s="508"/>
      <c r="AT133" s="508"/>
      <c r="AU133" s="508"/>
      <c r="AV133" s="508"/>
      <c r="AW133" s="521">
        <f>E133</f>
        <v>0</v>
      </c>
      <c r="AX133" s="508"/>
      <c r="AY133" s="508"/>
      <c r="AZ133" s="508"/>
      <c r="BA133" s="508"/>
      <c r="BB133" s="508"/>
      <c r="BC133" s="508"/>
      <c r="BD133" s="508"/>
      <c r="BE133" s="508"/>
      <c r="BF133" s="508"/>
      <c r="BG133" s="508"/>
      <c r="BH133" s="508"/>
      <c r="BI133" s="508"/>
      <c r="BJ133" s="894"/>
      <c r="BK133" s="508"/>
      <c r="BL133" s="508"/>
      <c r="BM133" s="508"/>
      <c r="BN133" s="508"/>
      <c r="BO133" s="508"/>
      <c r="BP133" s="508"/>
      <c r="BQ133" s="508"/>
      <c r="BR133" s="508"/>
      <c r="BS133" s="508"/>
      <c r="BT133" s="508"/>
      <c r="BU133" s="508"/>
      <c r="BV133" s="508"/>
      <c r="BW133" s="508"/>
      <c r="BX133" s="508"/>
      <c r="BY133" s="508"/>
      <c r="BZ133" s="508"/>
      <c r="CA133" s="508"/>
      <c r="CB133" s="508"/>
      <c r="CC133" s="508"/>
      <c r="CD133" s="508"/>
      <c r="CE133" s="508"/>
      <c r="CF133" s="508"/>
      <c r="CG133" s="508"/>
      <c r="CH133" s="508"/>
      <c r="CI133" s="508"/>
      <c r="CJ133" s="508"/>
      <c r="CK133" s="508"/>
      <c r="CL133" s="508"/>
      <c r="CM133" s="508"/>
      <c r="CN133" s="508"/>
      <c r="CO133" s="508"/>
      <c r="CP133" s="508"/>
      <c r="CQ133" s="508"/>
      <c r="CR133" s="508"/>
      <c r="CS133" s="508"/>
      <c r="CT133" s="508"/>
      <c r="CU133" s="508"/>
      <c r="CV133" s="508"/>
      <c r="CW133" s="508"/>
      <c r="CX133" s="508"/>
      <c r="CY133" s="508"/>
      <c r="CZ133" s="508"/>
      <c r="DA133" s="508"/>
      <c r="DB133" s="508"/>
      <c r="DC133" s="508"/>
      <c r="DD133" s="508"/>
      <c r="DE133" s="508"/>
      <c r="DF133" s="508"/>
      <c r="DG133" s="508"/>
      <c r="DH133" s="508"/>
      <c r="DI133" s="508"/>
      <c r="DJ133" s="510"/>
      <c r="DK133" s="500">
        <f t="shared" si="6"/>
        <v>0</v>
      </c>
      <c r="DL133" s="501">
        <f t="shared" si="7"/>
        <v>0</v>
      </c>
      <c r="DV133" s="504"/>
    </row>
    <row r="134" spans="1:126" x14ac:dyDescent="0.5">
      <c r="A134" s="399" t="str">
        <f t="shared" si="8"/>
        <v>33</v>
      </c>
      <c r="B134" s="493">
        <v>330101</v>
      </c>
      <c r="C134" s="494" t="s">
        <v>915</v>
      </c>
      <c r="D134" s="495"/>
      <c r="E134" s="896"/>
      <c r="F134" s="903"/>
      <c r="G134" s="496"/>
      <c r="H134" s="496"/>
      <c r="I134" s="496"/>
      <c r="J134" s="496"/>
      <c r="K134" s="508"/>
      <c r="L134" s="508"/>
      <c r="M134" s="508"/>
      <c r="N134" s="508"/>
      <c r="O134" s="508"/>
      <c r="P134" s="518"/>
      <c r="Q134" s="518"/>
      <c r="R134" s="518"/>
      <c r="S134" s="508"/>
      <c r="T134" s="508"/>
      <c r="U134" s="508"/>
      <c r="V134" s="508"/>
      <c r="W134" s="508"/>
      <c r="X134" s="508"/>
      <c r="Y134" s="508"/>
      <c r="Z134" s="508"/>
      <c r="AA134" s="508"/>
      <c r="AB134" s="508"/>
      <c r="AC134" s="508"/>
      <c r="AD134" s="508"/>
      <c r="AE134" s="508"/>
      <c r="AF134" s="508"/>
      <c r="AG134" s="508"/>
      <c r="AH134" s="508"/>
      <c r="AI134" s="508"/>
      <c r="AJ134" s="508"/>
      <c r="AK134" s="508"/>
      <c r="AL134" s="508"/>
      <c r="AM134" s="508"/>
      <c r="AN134" s="508"/>
      <c r="AO134" s="508"/>
      <c r="AP134" s="508"/>
      <c r="AQ134" s="508"/>
      <c r="AR134" s="508"/>
      <c r="AS134" s="508"/>
      <c r="AT134" s="508"/>
      <c r="AU134" s="508"/>
      <c r="AV134" s="508"/>
      <c r="AW134" s="508"/>
      <c r="AX134" s="508"/>
      <c r="AY134" s="508"/>
      <c r="AZ134" s="508"/>
      <c r="BA134" s="508"/>
      <c r="BB134" s="508"/>
      <c r="BC134" s="508"/>
      <c r="BD134" s="508"/>
      <c r="BE134" s="508"/>
      <c r="BF134" s="508"/>
      <c r="BG134" s="508"/>
      <c r="BH134" s="508"/>
      <c r="BI134" s="521"/>
      <c r="BJ134" s="521"/>
      <c r="BK134" s="508"/>
      <c r="BL134" s="508"/>
      <c r="BM134" s="508"/>
      <c r="BN134" s="508"/>
      <c r="BO134" s="508"/>
      <c r="BP134" s="508"/>
      <c r="BQ134" s="508"/>
      <c r="BR134" s="508"/>
      <c r="BS134" s="508"/>
      <c r="BT134" s="508"/>
      <c r="BU134" s="508"/>
      <c r="BV134" s="508"/>
      <c r="BW134" s="508"/>
      <c r="BX134" s="508"/>
      <c r="BY134" s="508"/>
      <c r="BZ134" s="508"/>
      <c r="CA134" s="508"/>
      <c r="CB134" s="508"/>
      <c r="CC134" s="508"/>
      <c r="CD134" s="508"/>
      <c r="CE134" s="508"/>
      <c r="CF134" s="508"/>
      <c r="CG134" s="508"/>
      <c r="CH134" s="508"/>
      <c r="CI134" s="508"/>
      <c r="CJ134" s="508"/>
      <c r="CK134" s="508"/>
      <c r="CL134" s="508"/>
      <c r="CM134" s="508"/>
      <c r="CN134" s="508"/>
      <c r="CO134" s="508"/>
      <c r="CP134" s="508"/>
      <c r="CQ134" s="508"/>
      <c r="CR134" s="508"/>
      <c r="CS134" s="508"/>
      <c r="CT134" s="508"/>
      <c r="CU134" s="508"/>
      <c r="CV134" s="508"/>
      <c r="CW134" s="508"/>
      <c r="CX134" s="508"/>
      <c r="CY134" s="508"/>
      <c r="CZ134" s="508"/>
      <c r="DA134" s="508"/>
      <c r="DB134" s="508"/>
      <c r="DC134" s="508"/>
      <c r="DD134" s="508"/>
      <c r="DE134" s="508"/>
      <c r="DF134" s="508"/>
      <c r="DG134" s="508"/>
      <c r="DH134" s="508"/>
      <c r="DI134" s="508"/>
      <c r="DJ134" s="510"/>
      <c r="DK134" s="500">
        <f t="shared" si="6"/>
        <v>0</v>
      </c>
      <c r="DL134" s="501">
        <f t="shared" si="7"/>
        <v>0</v>
      </c>
      <c r="DV134" s="504"/>
    </row>
    <row r="135" spans="1:126" x14ac:dyDescent="0.5">
      <c r="A135" s="399" t="str">
        <f t="shared" si="8"/>
        <v>33</v>
      </c>
      <c r="B135" s="493">
        <v>330102</v>
      </c>
      <c r="C135" s="494" t="s">
        <v>916</v>
      </c>
      <c r="D135" s="495"/>
      <c r="E135" s="896"/>
      <c r="F135" s="903"/>
      <c r="G135" s="496"/>
      <c r="H135" s="496"/>
      <c r="I135" s="496"/>
      <c r="J135" s="496"/>
      <c r="K135" s="508"/>
      <c r="L135" s="508"/>
      <c r="M135" s="508"/>
      <c r="N135" s="508"/>
      <c r="O135" s="508"/>
      <c r="P135" s="508"/>
      <c r="Q135" s="508"/>
      <c r="R135" s="508"/>
      <c r="S135" s="508"/>
      <c r="T135" s="508"/>
      <c r="U135" s="508"/>
      <c r="V135" s="508"/>
      <c r="W135" s="508"/>
      <c r="X135" s="508"/>
      <c r="Y135" s="508"/>
      <c r="Z135" s="508"/>
      <c r="AA135" s="508"/>
      <c r="AB135" s="508"/>
      <c r="AC135" s="508"/>
      <c r="AD135" s="508"/>
      <c r="AE135" s="508"/>
      <c r="AF135" s="508"/>
      <c r="AG135" s="508"/>
      <c r="AH135" s="508"/>
      <c r="AI135" s="508"/>
      <c r="AJ135" s="508"/>
      <c r="AK135" s="508"/>
      <c r="AL135" s="508"/>
      <c r="AM135" s="508"/>
      <c r="AN135" s="508"/>
      <c r="AO135" s="508"/>
      <c r="AP135" s="508"/>
      <c r="AQ135" s="508"/>
      <c r="AR135" s="508"/>
      <c r="AS135" s="508"/>
      <c r="AT135" s="508"/>
      <c r="AU135" s="508"/>
      <c r="AV135" s="508"/>
      <c r="AW135" s="508"/>
      <c r="AX135" s="508"/>
      <c r="AY135" s="508"/>
      <c r="AZ135" s="508"/>
      <c r="BA135" s="508"/>
      <c r="BB135" s="508"/>
      <c r="BC135" s="508"/>
      <c r="BD135" s="508"/>
      <c r="BE135" s="508"/>
      <c r="BF135" s="508"/>
      <c r="BG135" s="508"/>
      <c r="BH135" s="508"/>
      <c r="BI135" s="508"/>
      <c r="BJ135" s="521">
        <f>E135</f>
        <v>0</v>
      </c>
      <c r="BK135" s="508"/>
      <c r="BL135" s="508"/>
      <c r="BM135" s="508"/>
      <c r="BN135" s="508"/>
      <c r="BO135" s="508"/>
      <c r="BP135" s="508"/>
      <c r="BQ135" s="508"/>
      <c r="BR135" s="508"/>
      <c r="BS135" s="508"/>
      <c r="BT135" s="508"/>
      <c r="BU135" s="508"/>
      <c r="BV135" s="508"/>
      <c r="BW135" s="508"/>
      <c r="BX135" s="508"/>
      <c r="BY135" s="508"/>
      <c r="BZ135" s="508"/>
      <c r="CA135" s="508"/>
      <c r="CB135" s="508"/>
      <c r="CC135" s="508"/>
      <c r="CD135" s="508"/>
      <c r="CE135" s="508"/>
      <c r="CF135" s="508"/>
      <c r="CG135" s="508"/>
      <c r="CH135" s="508"/>
      <c r="CI135" s="508"/>
      <c r="CJ135" s="508"/>
      <c r="CK135" s="508"/>
      <c r="CL135" s="508"/>
      <c r="CM135" s="508"/>
      <c r="CN135" s="508"/>
      <c r="CO135" s="508"/>
      <c r="CP135" s="508"/>
      <c r="CQ135" s="508"/>
      <c r="CR135" s="508"/>
      <c r="CS135" s="508"/>
      <c r="CT135" s="508"/>
      <c r="CU135" s="508"/>
      <c r="CV135" s="508"/>
      <c r="CW135" s="508"/>
      <c r="CX135" s="508"/>
      <c r="CY135" s="508"/>
      <c r="CZ135" s="508"/>
      <c r="DA135" s="508"/>
      <c r="DB135" s="508"/>
      <c r="DC135" s="508"/>
      <c r="DD135" s="508"/>
      <c r="DE135" s="508"/>
      <c r="DF135" s="508"/>
      <c r="DG135" s="508"/>
      <c r="DH135" s="508"/>
      <c r="DI135" s="508"/>
      <c r="DJ135" s="510"/>
      <c r="DK135" s="500">
        <f t="shared" si="6"/>
        <v>0</v>
      </c>
      <c r="DL135" s="501">
        <f t="shared" si="7"/>
        <v>0</v>
      </c>
      <c r="DV135" s="504"/>
    </row>
    <row r="136" spans="1:126" x14ac:dyDescent="0.5">
      <c r="A136" s="399" t="str">
        <f t="shared" si="8"/>
        <v>33</v>
      </c>
      <c r="B136" s="493">
        <v>330103</v>
      </c>
      <c r="C136" s="494" t="s">
        <v>917</v>
      </c>
      <c r="D136" s="495"/>
      <c r="E136" s="896"/>
      <c r="F136" s="903"/>
      <c r="G136" s="496"/>
      <c r="H136" s="496"/>
      <c r="I136" s="496"/>
      <c r="J136" s="496"/>
      <c r="K136" s="508"/>
      <c r="L136" s="508"/>
      <c r="M136" s="508"/>
      <c r="N136" s="508"/>
      <c r="O136" s="508"/>
      <c r="P136" s="508"/>
      <c r="Q136" s="508"/>
      <c r="R136" s="508"/>
      <c r="S136" s="508"/>
      <c r="T136" s="508"/>
      <c r="U136" s="508"/>
      <c r="V136" s="508"/>
      <c r="W136" s="508"/>
      <c r="X136" s="508"/>
      <c r="Y136" s="508"/>
      <c r="Z136" s="508"/>
      <c r="AA136" s="508"/>
      <c r="AB136" s="508"/>
      <c r="AC136" s="508"/>
      <c r="AD136" s="508"/>
      <c r="AE136" s="508"/>
      <c r="AF136" s="508"/>
      <c r="AG136" s="508"/>
      <c r="AH136" s="508"/>
      <c r="AI136" s="508"/>
      <c r="AJ136" s="508"/>
      <c r="AK136" s="508"/>
      <c r="AL136" s="508"/>
      <c r="AM136" s="508"/>
      <c r="AN136" s="508"/>
      <c r="AO136" s="508"/>
      <c r="AP136" s="508"/>
      <c r="AQ136" s="508"/>
      <c r="AR136" s="508"/>
      <c r="AS136" s="508"/>
      <c r="AT136" s="508"/>
      <c r="AU136" s="508"/>
      <c r="AV136" s="508"/>
      <c r="AW136" s="508"/>
      <c r="AX136" s="508"/>
      <c r="AY136" s="508"/>
      <c r="AZ136" s="521">
        <f>E136</f>
        <v>0</v>
      </c>
      <c r="BA136" s="508"/>
      <c r="BB136" s="508"/>
      <c r="BC136" s="508"/>
      <c r="BD136" s="508"/>
      <c r="BE136" s="508"/>
      <c r="BF136" s="508"/>
      <c r="BG136" s="508"/>
      <c r="BH136" s="508"/>
      <c r="BI136" s="508"/>
      <c r="BJ136" s="508"/>
      <c r="BK136" s="508"/>
      <c r="BL136" s="508"/>
      <c r="BM136" s="508"/>
      <c r="BN136" s="508"/>
      <c r="BO136" s="508"/>
      <c r="BP136" s="508"/>
      <c r="BQ136" s="508"/>
      <c r="BR136" s="508"/>
      <c r="BS136" s="508"/>
      <c r="BT136" s="508"/>
      <c r="BU136" s="508"/>
      <c r="BV136" s="508"/>
      <c r="BW136" s="508"/>
      <c r="BX136" s="508"/>
      <c r="BY136" s="508"/>
      <c r="BZ136" s="508"/>
      <c r="CA136" s="508"/>
      <c r="CB136" s="508"/>
      <c r="CC136" s="508"/>
      <c r="CD136" s="508"/>
      <c r="CE136" s="508"/>
      <c r="CF136" s="508"/>
      <c r="CG136" s="508"/>
      <c r="CH136" s="508"/>
      <c r="CI136" s="508"/>
      <c r="CJ136" s="508"/>
      <c r="CK136" s="508"/>
      <c r="CL136" s="508"/>
      <c r="CM136" s="508"/>
      <c r="CN136" s="508"/>
      <c r="CO136" s="508"/>
      <c r="CP136" s="508"/>
      <c r="CQ136" s="508"/>
      <c r="CR136" s="508"/>
      <c r="CS136" s="508"/>
      <c r="CT136" s="508"/>
      <c r="CU136" s="508"/>
      <c r="CV136" s="508"/>
      <c r="CW136" s="508"/>
      <c r="CX136" s="508"/>
      <c r="CY136" s="508"/>
      <c r="CZ136" s="508"/>
      <c r="DA136" s="508"/>
      <c r="DB136" s="508"/>
      <c r="DC136" s="508"/>
      <c r="DD136" s="508"/>
      <c r="DE136" s="508"/>
      <c r="DF136" s="508"/>
      <c r="DG136" s="508"/>
      <c r="DH136" s="508"/>
      <c r="DI136" s="508"/>
      <c r="DJ136" s="510"/>
      <c r="DK136" s="500">
        <f t="shared" si="6"/>
        <v>0</v>
      </c>
      <c r="DL136" s="501">
        <f t="shared" si="7"/>
        <v>0</v>
      </c>
      <c r="DV136" s="504"/>
    </row>
    <row r="137" spans="1:126" x14ac:dyDescent="0.5">
      <c r="A137" s="399" t="str">
        <f t="shared" si="8"/>
        <v>33</v>
      </c>
      <c r="B137" s="493">
        <v>330104</v>
      </c>
      <c r="C137" s="494" t="s">
        <v>918</v>
      </c>
      <c r="D137" s="495"/>
      <c r="E137" s="896"/>
      <c r="F137" s="903"/>
      <c r="G137" s="496"/>
      <c r="H137" s="496"/>
      <c r="I137" s="496"/>
      <c r="J137" s="496"/>
      <c r="K137" s="508"/>
      <c r="L137" s="508"/>
      <c r="M137" s="508"/>
      <c r="N137" s="508"/>
      <c r="O137" s="508"/>
      <c r="P137" s="508"/>
      <c r="Q137" s="508"/>
      <c r="R137" s="508"/>
      <c r="S137" s="508"/>
      <c r="T137" s="508"/>
      <c r="U137" s="508"/>
      <c r="V137" s="508"/>
      <c r="W137" s="508"/>
      <c r="X137" s="508"/>
      <c r="Y137" s="508"/>
      <c r="Z137" s="508"/>
      <c r="AA137" s="508"/>
      <c r="AB137" s="508"/>
      <c r="AC137" s="508"/>
      <c r="AD137" s="508"/>
      <c r="AE137" s="508"/>
      <c r="AF137" s="508"/>
      <c r="AG137" s="508"/>
      <c r="AH137" s="508"/>
      <c r="AI137" s="508"/>
      <c r="AJ137" s="508"/>
      <c r="AK137" s="508"/>
      <c r="AL137" s="508"/>
      <c r="AM137" s="508"/>
      <c r="AN137" s="508"/>
      <c r="AO137" s="508"/>
      <c r="AP137" s="508"/>
      <c r="AQ137" s="508"/>
      <c r="AR137" s="508"/>
      <c r="AS137" s="508"/>
      <c r="AT137" s="508"/>
      <c r="AU137" s="508"/>
      <c r="AV137" s="508"/>
      <c r="AW137" s="508"/>
      <c r="AX137" s="508"/>
      <c r="AY137" s="508"/>
      <c r="AZ137" s="508"/>
      <c r="BA137" s="508"/>
      <c r="BB137" s="508"/>
      <c r="BC137" s="508"/>
      <c r="BD137" s="508"/>
      <c r="BE137" s="521">
        <f>E137</f>
        <v>0</v>
      </c>
      <c r="BF137" s="508"/>
      <c r="BG137" s="508"/>
      <c r="BH137" s="508"/>
      <c r="BI137" s="508"/>
      <c r="BJ137" s="508"/>
      <c r="BK137" s="508"/>
      <c r="BL137" s="508"/>
      <c r="BM137" s="508"/>
      <c r="BN137" s="508"/>
      <c r="BO137" s="508"/>
      <c r="BP137" s="508"/>
      <c r="BQ137" s="508"/>
      <c r="BR137" s="508"/>
      <c r="BS137" s="508"/>
      <c r="BT137" s="508"/>
      <c r="BU137" s="508"/>
      <c r="BV137" s="508"/>
      <c r="BW137" s="508"/>
      <c r="BX137" s="508"/>
      <c r="BY137" s="508"/>
      <c r="BZ137" s="508"/>
      <c r="CA137" s="508"/>
      <c r="CB137" s="508"/>
      <c r="CC137" s="508"/>
      <c r="CD137" s="508"/>
      <c r="CE137" s="508"/>
      <c r="CF137" s="508"/>
      <c r="CG137" s="508"/>
      <c r="CH137" s="508"/>
      <c r="CI137" s="508"/>
      <c r="CJ137" s="508"/>
      <c r="CK137" s="508"/>
      <c r="CL137" s="508"/>
      <c r="CM137" s="508"/>
      <c r="CN137" s="508"/>
      <c r="CO137" s="508"/>
      <c r="CP137" s="508"/>
      <c r="CQ137" s="508"/>
      <c r="CR137" s="508"/>
      <c r="CS137" s="508"/>
      <c r="CT137" s="508"/>
      <c r="CU137" s="508"/>
      <c r="CV137" s="508"/>
      <c r="CW137" s="508"/>
      <c r="CX137" s="508"/>
      <c r="CY137" s="508"/>
      <c r="CZ137" s="508"/>
      <c r="DA137" s="508"/>
      <c r="DB137" s="508"/>
      <c r="DC137" s="508"/>
      <c r="DD137" s="508"/>
      <c r="DE137" s="508"/>
      <c r="DF137" s="508"/>
      <c r="DG137" s="508"/>
      <c r="DH137" s="508"/>
      <c r="DI137" s="508"/>
      <c r="DJ137" s="510"/>
      <c r="DK137" s="500">
        <f t="shared" si="6"/>
        <v>0</v>
      </c>
      <c r="DL137" s="501">
        <f t="shared" si="7"/>
        <v>0</v>
      </c>
      <c r="DV137" s="504"/>
    </row>
    <row r="138" spans="1:126" x14ac:dyDescent="0.5">
      <c r="A138" s="399" t="str">
        <f t="shared" si="8"/>
        <v>33</v>
      </c>
      <c r="B138" s="493">
        <v>330105</v>
      </c>
      <c r="C138" s="494" t="s">
        <v>919</v>
      </c>
      <c r="D138" s="495"/>
      <c r="E138" s="896"/>
      <c r="F138" s="903"/>
      <c r="G138" s="496"/>
      <c r="H138" s="496"/>
      <c r="I138" s="496"/>
      <c r="J138" s="496"/>
      <c r="K138" s="508"/>
      <c r="L138" s="508"/>
      <c r="M138" s="508"/>
      <c r="N138" s="508"/>
      <c r="O138" s="508"/>
      <c r="P138" s="508"/>
      <c r="Q138" s="508"/>
      <c r="R138" s="508"/>
      <c r="S138" s="508"/>
      <c r="T138" s="508"/>
      <c r="U138" s="508"/>
      <c r="V138" s="508"/>
      <c r="W138" s="508"/>
      <c r="X138" s="508"/>
      <c r="Y138" s="508"/>
      <c r="Z138" s="508"/>
      <c r="AA138" s="508"/>
      <c r="AB138" s="508"/>
      <c r="AC138" s="508"/>
      <c r="AD138" s="508"/>
      <c r="AE138" s="508"/>
      <c r="AF138" s="508"/>
      <c r="AG138" s="508"/>
      <c r="AH138" s="508"/>
      <c r="AI138" s="508"/>
      <c r="AJ138" s="508"/>
      <c r="AK138" s="508"/>
      <c r="AL138" s="508"/>
      <c r="AM138" s="508"/>
      <c r="AN138" s="508"/>
      <c r="AO138" s="508"/>
      <c r="AP138" s="508"/>
      <c r="AQ138" s="508"/>
      <c r="AR138" s="508"/>
      <c r="AS138" s="508"/>
      <c r="AT138" s="508"/>
      <c r="AU138" s="508"/>
      <c r="AV138" s="508"/>
      <c r="AW138" s="508"/>
      <c r="AX138" s="508"/>
      <c r="AY138" s="508"/>
      <c r="AZ138" s="508"/>
      <c r="BA138" s="508"/>
      <c r="BB138" s="521">
        <f>E138</f>
        <v>0</v>
      </c>
      <c r="BC138" s="508"/>
      <c r="BD138" s="508"/>
      <c r="BE138" s="508"/>
      <c r="BF138" s="508"/>
      <c r="BG138" s="508"/>
      <c r="BH138" s="508"/>
      <c r="BI138" s="508"/>
      <c r="BJ138" s="508"/>
      <c r="BK138" s="508"/>
      <c r="BL138" s="508"/>
      <c r="BM138" s="508"/>
      <c r="BN138" s="508"/>
      <c r="BO138" s="508"/>
      <c r="BP138" s="508"/>
      <c r="BQ138" s="508"/>
      <c r="BR138" s="508"/>
      <c r="BS138" s="508"/>
      <c r="BT138" s="508"/>
      <c r="BU138" s="508"/>
      <c r="BV138" s="508"/>
      <c r="BW138" s="508"/>
      <c r="BX138" s="508"/>
      <c r="BY138" s="508"/>
      <c r="BZ138" s="508"/>
      <c r="CA138" s="508"/>
      <c r="CB138" s="508"/>
      <c r="CC138" s="508"/>
      <c r="CD138" s="508"/>
      <c r="CE138" s="508"/>
      <c r="CF138" s="508"/>
      <c r="CG138" s="508"/>
      <c r="CH138" s="508"/>
      <c r="CI138" s="508"/>
      <c r="CJ138" s="508"/>
      <c r="CK138" s="508"/>
      <c r="CL138" s="508"/>
      <c r="CM138" s="508"/>
      <c r="CN138" s="508"/>
      <c r="CO138" s="508"/>
      <c r="CP138" s="508"/>
      <c r="CQ138" s="508"/>
      <c r="CR138" s="508"/>
      <c r="CS138" s="508"/>
      <c r="CT138" s="508"/>
      <c r="CU138" s="508"/>
      <c r="CV138" s="508"/>
      <c r="CW138" s="508"/>
      <c r="CX138" s="508"/>
      <c r="CY138" s="508"/>
      <c r="CZ138" s="508"/>
      <c r="DA138" s="508"/>
      <c r="DB138" s="508"/>
      <c r="DC138" s="508"/>
      <c r="DD138" s="508"/>
      <c r="DE138" s="508"/>
      <c r="DF138" s="508"/>
      <c r="DG138" s="508"/>
      <c r="DH138" s="508"/>
      <c r="DI138" s="508"/>
      <c r="DJ138" s="510"/>
      <c r="DK138" s="500">
        <f t="shared" ref="DK138:DK201" si="10">SUM(F138:DJ138)</f>
        <v>0</v>
      </c>
      <c r="DL138" s="501">
        <f t="shared" ref="DL138:DL201" si="11">D138-E138-DK138</f>
        <v>0</v>
      </c>
      <c r="DV138" s="504"/>
    </row>
    <row r="139" spans="1:126" x14ac:dyDescent="0.5">
      <c r="A139" s="399" t="str">
        <f t="shared" si="8"/>
        <v>33</v>
      </c>
      <c r="B139" s="493">
        <v>330107</v>
      </c>
      <c r="C139" s="494" t="s">
        <v>920</v>
      </c>
      <c r="D139" s="495"/>
      <c r="E139" s="896"/>
      <c r="F139" s="903"/>
      <c r="G139" s="496"/>
      <c r="H139" s="496"/>
      <c r="I139" s="496"/>
      <c r="J139" s="496"/>
      <c r="K139" s="508"/>
      <c r="L139" s="508"/>
      <c r="M139" s="508"/>
      <c r="N139" s="508"/>
      <c r="O139" s="508"/>
      <c r="P139" s="508"/>
      <c r="Q139" s="508"/>
      <c r="R139" s="508"/>
      <c r="S139" s="508"/>
      <c r="T139" s="508"/>
      <c r="U139" s="508"/>
      <c r="V139" s="508"/>
      <c r="W139" s="508"/>
      <c r="X139" s="508"/>
      <c r="Y139" s="508"/>
      <c r="Z139" s="508"/>
      <c r="AA139" s="508"/>
      <c r="AB139" s="508"/>
      <c r="AC139" s="508"/>
      <c r="AD139" s="508"/>
      <c r="AE139" s="508"/>
      <c r="AF139" s="508"/>
      <c r="AG139" s="508"/>
      <c r="AH139" s="508"/>
      <c r="AI139" s="508"/>
      <c r="AJ139" s="508"/>
      <c r="AK139" s="508"/>
      <c r="AL139" s="508"/>
      <c r="AM139" s="508"/>
      <c r="AN139" s="508"/>
      <c r="AO139" s="508"/>
      <c r="AP139" s="508"/>
      <c r="AQ139" s="508"/>
      <c r="AR139" s="508"/>
      <c r="AS139" s="508"/>
      <c r="AT139" s="508"/>
      <c r="AU139" s="508"/>
      <c r="AV139" s="508"/>
      <c r="AW139" s="508"/>
      <c r="AX139" s="508"/>
      <c r="AY139" s="508"/>
      <c r="AZ139" s="508"/>
      <c r="BA139" s="508"/>
      <c r="BB139" s="508"/>
      <c r="BC139" s="521">
        <f>E139</f>
        <v>0</v>
      </c>
      <c r="BD139" s="508"/>
      <c r="BE139" s="508"/>
      <c r="BF139" s="508"/>
      <c r="BG139" s="508"/>
      <c r="BH139" s="508"/>
      <c r="BI139" s="508"/>
      <c r="BJ139" s="508"/>
      <c r="BK139" s="508"/>
      <c r="BL139" s="508"/>
      <c r="BM139" s="508"/>
      <c r="BN139" s="508"/>
      <c r="BO139" s="508"/>
      <c r="BP139" s="508"/>
      <c r="BQ139" s="508"/>
      <c r="BR139" s="508"/>
      <c r="BS139" s="508"/>
      <c r="BT139" s="508"/>
      <c r="BU139" s="508"/>
      <c r="BV139" s="508"/>
      <c r="BW139" s="508"/>
      <c r="BX139" s="508"/>
      <c r="BY139" s="508"/>
      <c r="BZ139" s="508"/>
      <c r="CA139" s="508"/>
      <c r="CB139" s="508"/>
      <c r="CC139" s="508"/>
      <c r="CD139" s="508"/>
      <c r="CE139" s="508"/>
      <c r="CF139" s="508"/>
      <c r="CG139" s="508"/>
      <c r="CH139" s="508"/>
      <c r="CI139" s="508"/>
      <c r="CJ139" s="508"/>
      <c r="CK139" s="508"/>
      <c r="CL139" s="508"/>
      <c r="CM139" s="508"/>
      <c r="CN139" s="508"/>
      <c r="CO139" s="508"/>
      <c r="CP139" s="508"/>
      <c r="CQ139" s="508"/>
      <c r="CR139" s="508"/>
      <c r="CS139" s="508"/>
      <c r="CT139" s="508"/>
      <c r="CU139" s="508"/>
      <c r="CV139" s="508"/>
      <c r="CW139" s="508"/>
      <c r="CX139" s="508"/>
      <c r="CY139" s="508"/>
      <c r="CZ139" s="508"/>
      <c r="DA139" s="508"/>
      <c r="DB139" s="508"/>
      <c r="DC139" s="508"/>
      <c r="DD139" s="508"/>
      <c r="DE139" s="508"/>
      <c r="DF139" s="508"/>
      <c r="DG139" s="508"/>
      <c r="DH139" s="508"/>
      <c r="DI139" s="508"/>
      <c r="DJ139" s="510"/>
      <c r="DK139" s="500">
        <f t="shared" si="10"/>
        <v>0</v>
      </c>
      <c r="DL139" s="501">
        <f t="shared" si="11"/>
        <v>0</v>
      </c>
      <c r="DV139" s="504"/>
    </row>
    <row r="140" spans="1:126" x14ac:dyDescent="0.5">
      <c r="A140" s="399" t="str">
        <f t="shared" si="8"/>
        <v>33</v>
      </c>
      <c r="B140" s="493">
        <v>330108</v>
      </c>
      <c r="C140" s="494" t="s">
        <v>921</v>
      </c>
      <c r="D140" s="495"/>
      <c r="E140" s="896"/>
      <c r="F140" s="903"/>
      <c r="G140" s="496"/>
      <c r="H140" s="496"/>
      <c r="I140" s="496"/>
      <c r="J140" s="496"/>
      <c r="K140" s="508"/>
      <c r="L140" s="508"/>
      <c r="M140" s="508"/>
      <c r="N140" s="508"/>
      <c r="O140" s="508"/>
      <c r="P140" s="508"/>
      <c r="Q140" s="508"/>
      <c r="R140" s="508"/>
      <c r="S140" s="508"/>
      <c r="T140" s="508"/>
      <c r="U140" s="508"/>
      <c r="V140" s="508"/>
      <c r="W140" s="508"/>
      <c r="X140" s="508"/>
      <c r="Y140" s="508"/>
      <c r="Z140" s="508"/>
      <c r="AA140" s="508"/>
      <c r="AB140" s="508"/>
      <c r="AC140" s="508"/>
      <c r="AD140" s="508"/>
      <c r="AE140" s="508"/>
      <c r="AF140" s="508"/>
      <c r="AG140" s="508"/>
      <c r="AH140" s="508"/>
      <c r="AI140" s="508"/>
      <c r="AJ140" s="508"/>
      <c r="AK140" s="508"/>
      <c r="AL140" s="508"/>
      <c r="AM140" s="508"/>
      <c r="AN140" s="508"/>
      <c r="AO140" s="508"/>
      <c r="AP140" s="508"/>
      <c r="AQ140" s="508"/>
      <c r="AR140" s="508"/>
      <c r="AS140" s="508"/>
      <c r="AT140" s="508"/>
      <c r="AU140" s="508"/>
      <c r="AV140" s="508"/>
      <c r="AW140" s="508"/>
      <c r="AX140" s="508"/>
      <c r="AY140" s="508"/>
      <c r="AZ140" s="508"/>
      <c r="BA140" s="508"/>
      <c r="BB140" s="508"/>
      <c r="BC140" s="508"/>
      <c r="BD140" s="508"/>
      <c r="BE140" s="508"/>
      <c r="BF140" s="521">
        <f>E140</f>
        <v>0</v>
      </c>
      <c r="BG140" s="508"/>
      <c r="BH140" s="508"/>
      <c r="BI140" s="508"/>
      <c r="BJ140" s="508"/>
      <c r="BK140" s="508"/>
      <c r="BL140" s="508"/>
      <c r="BM140" s="508"/>
      <c r="BN140" s="508"/>
      <c r="BO140" s="508"/>
      <c r="BP140" s="508"/>
      <c r="BQ140" s="508"/>
      <c r="BR140" s="508"/>
      <c r="BS140" s="508"/>
      <c r="BT140" s="508"/>
      <c r="BU140" s="508"/>
      <c r="BV140" s="508"/>
      <c r="BW140" s="508"/>
      <c r="BX140" s="508"/>
      <c r="BY140" s="508"/>
      <c r="BZ140" s="508"/>
      <c r="CA140" s="508"/>
      <c r="CB140" s="508"/>
      <c r="CC140" s="508"/>
      <c r="CD140" s="508"/>
      <c r="CE140" s="508"/>
      <c r="CF140" s="508"/>
      <c r="CG140" s="508"/>
      <c r="CH140" s="508"/>
      <c r="CI140" s="508"/>
      <c r="CJ140" s="508"/>
      <c r="CK140" s="508"/>
      <c r="CL140" s="508"/>
      <c r="CM140" s="508"/>
      <c r="CN140" s="508"/>
      <c r="CO140" s="508"/>
      <c r="CP140" s="508"/>
      <c r="CQ140" s="508"/>
      <c r="CR140" s="508"/>
      <c r="CS140" s="508"/>
      <c r="CT140" s="508"/>
      <c r="CU140" s="508"/>
      <c r="CV140" s="508"/>
      <c r="CW140" s="508"/>
      <c r="CX140" s="508"/>
      <c r="CY140" s="508"/>
      <c r="CZ140" s="508"/>
      <c r="DA140" s="508"/>
      <c r="DB140" s="508"/>
      <c r="DC140" s="508"/>
      <c r="DD140" s="508"/>
      <c r="DE140" s="508"/>
      <c r="DF140" s="508"/>
      <c r="DG140" s="508"/>
      <c r="DH140" s="508"/>
      <c r="DI140" s="508"/>
      <c r="DJ140" s="510"/>
      <c r="DK140" s="500">
        <f t="shared" si="10"/>
        <v>0</v>
      </c>
      <c r="DL140" s="501">
        <f t="shared" si="11"/>
        <v>0</v>
      </c>
      <c r="DV140" s="504"/>
    </row>
    <row r="141" spans="1:126" x14ac:dyDescent="0.5">
      <c r="A141" s="399" t="str">
        <f t="shared" si="8"/>
        <v>33</v>
      </c>
      <c r="B141" s="493">
        <v>330109</v>
      </c>
      <c r="C141" s="494" t="s">
        <v>922</v>
      </c>
      <c r="D141" s="495"/>
      <c r="E141" s="896"/>
      <c r="F141" s="903"/>
      <c r="G141" s="496"/>
      <c r="H141" s="496"/>
      <c r="I141" s="496"/>
      <c r="J141" s="496"/>
      <c r="K141" s="508"/>
      <c r="L141" s="508"/>
      <c r="M141" s="508"/>
      <c r="N141" s="508"/>
      <c r="O141" s="508"/>
      <c r="P141" s="508"/>
      <c r="Q141" s="508"/>
      <c r="R141" s="508"/>
      <c r="S141" s="508"/>
      <c r="T141" s="508"/>
      <c r="U141" s="508"/>
      <c r="V141" s="508"/>
      <c r="W141" s="508"/>
      <c r="X141" s="508"/>
      <c r="Y141" s="508"/>
      <c r="Z141" s="508"/>
      <c r="AA141" s="508"/>
      <c r="AB141" s="508"/>
      <c r="AC141" s="508"/>
      <c r="AD141" s="508"/>
      <c r="AE141" s="508"/>
      <c r="AF141" s="508"/>
      <c r="AG141" s="508"/>
      <c r="AH141" s="508"/>
      <c r="AI141" s="508"/>
      <c r="AJ141" s="508"/>
      <c r="AK141" s="508"/>
      <c r="AL141" s="508"/>
      <c r="AM141" s="508"/>
      <c r="AN141" s="508"/>
      <c r="AO141" s="508"/>
      <c r="AP141" s="508"/>
      <c r="AQ141" s="508"/>
      <c r="AR141" s="508"/>
      <c r="AS141" s="508"/>
      <c r="AT141" s="508"/>
      <c r="AU141" s="508"/>
      <c r="AV141" s="508"/>
      <c r="AW141" s="508"/>
      <c r="AX141" s="508"/>
      <c r="AY141" s="508"/>
      <c r="AZ141" s="508"/>
      <c r="BA141" s="508"/>
      <c r="BB141" s="508"/>
      <c r="BC141" s="508"/>
      <c r="BD141" s="508"/>
      <c r="BE141" s="508"/>
      <c r="BF141" s="508"/>
      <c r="BG141" s="508"/>
      <c r="BH141" s="508"/>
      <c r="BI141" s="508"/>
      <c r="BJ141" s="521">
        <f>E141</f>
        <v>0</v>
      </c>
      <c r="BK141" s="508"/>
      <c r="BL141" s="508"/>
      <c r="BM141" s="508"/>
      <c r="BN141" s="508"/>
      <c r="BO141" s="508"/>
      <c r="BP141" s="508"/>
      <c r="BQ141" s="508"/>
      <c r="BR141" s="508"/>
      <c r="BS141" s="508"/>
      <c r="BT141" s="508"/>
      <c r="BU141" s="508"/>
      <c r="BV141" s="508"/>
      <c r="BW141" s="508"/>
      <c r="BX141" s="508"/>
      <c r="BY141" s="508"/>
      <c r="BZ141" s="508"/>
      <c r="CA141" s="508"/>
      <c r="CB141" s="508"/>
      <c r="CC141" s="508"/>
      <c r="CD141" s="508"/>
      <c r="CE141" s="508"/>
      <c r="CF141" s="508"/>
      <c r="CG141" s="508"/>
      <c r="CH141" s="508"/>
      <c r="CI141" s="508"/>
      <c r="CJ141" s="508"/>
      <c r="CK141" s="508"/>
      <c r="CL141" s="508"/>
      <c r="CM141" s="508"/>
      <c r="CN141" s="508"/>
      <c r="CO141" s="508"/>
      <c r="CP141" s="508"/>
      <c r="CQ141" s="508"/>
      <c r="CR141" s="508"/>
      <c r="CS141" s="508"/>
      <c r="CT141" s="508"/>
      <c r="CU141" s="508"/>
      <c r="CV141" s="508"/>
      <c r="CW141" s="508"/>
      <c r="CX141" s="508"/>
      <c r="CY141" s="508"/>
      <c r="CZ141" s="508"/>
      <c r="DA141" s="508"/>
      <c r="DB141" s="508"/>
      <c r="DC141" s="508"/>
      <c r="DD141" s="508"/>
      <c r="DE141" s="508"/>
      <c r="DF141" s="508"/>
      <c r="DG141" s="508"/>
      <c r="DH141" s="508"/>
      <c r="DI141" s="508"/>
      <c r="DJ141" s="510"/>
      <c r="DK141" s="500">
        <f t="shared" si="10"/>
        <v>0</v>
      </c>
      <c r="DL141" s="501">
        <f t="shared" si="11"/>
        <v>0</v>
      </c>
      <c r="DV141" s="504"/>
    </row>
    <row r="142" spans="1:126" x14ac:dyDescent="0.5">
      <c r="A142" s="399" t="str">
        <f t="shared" si="8"/>
        <v>33</v>
      </c>
      <c r="B142" s="493">
        <v>330110</v>
      </c>
      <c r="C142" s="494" t="s">
        <v>923</v>
      </c>
      <c r="D142" s="495"/>
      <c r="E142" s="896"/>
      <c r="F142" s="903"/>
      <c r="G142" s="496"/>
      <c r="H142" s="496"/>
      <c r="I142" s="496"/>
      <c r="J142" s="496"/>
      <c r="K142" s="508"/>
      <c r="L142" s="508"/>
      <c r="M142" s="508"/>
      <c r="N142" s="508"/>
      <c r="O142" s="508"/>
      <c r="P142" s="508"/>
      <c r="Q142" s="508"/>
      <c r="R142" s="508"/>
      <c r="S142" s="508"/>
      <c r="T142" s="508"/>
      <c r="U142" s="508"/>
      <c r="V142" s="508"/>
      <c r="W142" s="508"/>
      <c r="X142" s="508"/>
      <c r="Y142" s="508"/>
      <c r="Z142" s="508"/>
      <c r="AA142" s="508"/>
      <c r="AB142" s="508"/>
      <c r="AC142" s="508"/>
      <c r="AD142" s="508"/>
      <c r="AE142" s="508"/>
      <c r="AF142" s="508"/>
      <c r="AG142" s="508"/>
      <c r="AH142" s="508"/>
      <c r="AI142" s="508"/>
      <c r="AJ142" s="508"/>
      <c r="AK142" s="508"/>
      <c r="AL142" s="508"/>
      <c r="AM142" s="508"/>
      <c r="AN142" s="508"/>
      <c r="AO142" s="508"/>
      <c r="AP142" s="508"/>
      <c r="AQ142" s="508"/>
      <c r="AR142" s="508"/>
      <c r="AS142" s="508"/>
      <c r="AT142" s="508"/>
      <c r="AU142" s="508"/>
      <c r="AV142" s="508"/>
      <c r="AW142" s="508"/>
      <c r="AX142" s="508"/>
      <c r="AY142" s="508"/>
      <c r="AZ142" s="508"/>
      <c r="BA142" s="508"/>
      <c r="BB142" s="508"/>
      <c r="BC142" s="508"/>
      <c r="BD142" s="508"/>
      <c r="BE142" s="508"/>
      <c r="BF142" s="508"/>
      <c r="BG142" s="508"/>
      <c r="BH142" s="508"/>
      <c r="BI142" s="508"/>
      <c r="BJ142" s="521">
        <f>E142</f>
        <v>0</v>
      </c>
      <c r="BK142" s="508"/>
      <c r="BL142" s="508"/>
      <c r="BM142" s="508"/>
      <c r="BN142" s="508"/>
      <c r="BO142" s="508"/>
      <c r="BP142" s="508"/>
      <c r="BQ142" s="508"/>
      <c r="BR142" s="508"/>
      <c r="BS142" s="508"/>
      <c r="BT142" s="508"/>
      <c r="BU142" s="508"/>
      <c r="BV142" s="508"/>
      <c r="BW142" s="508"/>
      <c r="BX142" s="508"/>
      <c r="BY142" s="508"/>
      <c r="BZ142" s="508"/>
      <c r="CA142" s="508"/>
      <c r="CB142" s="508"/>
      <c r="CC142" s="508"/>
      <c r="CD142" s="508"/>
      <c r="CE142" s="508"/>
      <c r="CF142" s="508"/>
      <c r="CG142" s="508"/>
      <c r="CH142" s="508"/>
      <c r="CI142" s="508"/>
      <c r="CJ142" s="508"/>
      <c r="CK142" s="508"/>
      <c r="CL142" s="508"/>
      <c r="CM142" s="508"/>
      <c r="CN142" s="508"/>
      <c r="CO142" s="508"/>
      <c r="CP142" s="508"/>
      <c r="CQ142" s="508"/>
      <c r="CR142" s="508"/>
      <c r="CS142" s="508"/>
      <c r="CT142" s="508"/>
      <c r="CU142" s="508"/>
      <c r="CV142" s="508"/>
      <c r="CW142" s="508"/>
      <c r="CX142" s="508"/>
      <c r="CY142" s="508"/>
      <c r="CZ142" s="508"/>
      <c r="DA142" s="508"/>
      <c r="DB142" s="508"/>
      <c r="DC142" s="508"/>
      <c r="DD142" s="508"/>
      <c r="DE142" s="508"/>
      <c r="DF142" s="508"/>
      <c r="DG142" s="508"/>
      <c r="DH142" s="508"/>
      <c r="DI142" s="508"/>
      <c r="DJ142" s="510"/>
      <c r="DK142" s="500">
        <f t="shared" si="10"/>
        <v>0</v>
      </c>
      <c r="DL142" s="501">
        <f t="shared" si="11"/>
        <v>0</v>
      </c>
      <c r="DV142" s="504"/>
    </row>
    <row r="143" spans="1:126" x14ac:dyDescent="0.5">
      <c r="A143" s="399" t="str">
        <f t="shared" si="8"/>
        <v>33</v>
      </c>
      <c r="B143" s="493">
        <v>330113</v>
      </c>
      <c r="C143" s="494" t="s">
        <v>924</v>
      </c>
      <c r="D143" s="495"/>
      <c r="E143" s="896"/>
      <c r="F143" s="903"/>
      <c r="G143" s="496"/>
      <c r="H143" s="496"/>
      <c r="I143" s="496"/>
      <c r="J143" s="496"/>
      <c r="K143" s="508"/>
      <c r="L143" s="508"/>
      <c r="M143" s="508"/>
      <c r="N143" s="508"/>
      <c r="O143" s="508"/>
      <c r="P143" s="508"/>
      <c r="Q143" s="508"/>
      <c r="R143" s="508"/>
      <c r="S143" s="508"/>
      <c r="T143" s="508"/>
      <c r="U143" s="508"/>
      <c r="V143" s="508"/>
      <c r="W143" s="508"/>
      <c r="X143" s="508"/>
      <c r="Y143" s="508"/>
      <c r="Z143" s="508"/>
      <c r="AA143" s="508"/>
      <c r="AB143" s="508"/>
      <c r="AC143" s="508"/>
      <c r="AD143" s="508"/>
      <c r="AE143" s="508"/>
      <c r="AF143" s="508"/>
      <c r="AG143" s="508"/>
      <c r="AH143" s="508"/>
      <c r="AI143" s="508"/>
      <c r="AJ143" s="508"/>
      <c r="AK143" s="508"/>
      <c r="AL143" s="508"/>
      <c r="AM143" s="508"/>
      <c r="AN143" s="508"/>
      <c r="AO143" s="508"/>
      <c r="AP143" s="508"/>
      <c r="AQ143" s="508"/>
      <c r="AR143" s="508"/>
      <c r="AS143" s="508"/>
      <c r="AT143" s="508"/>
      <c r="AU143" s="508"/>
      <c r="AV143" s="508"/>
      <c r="AW143" s="508"/>
      <c r="AX143" s="508"/>
      <c r="AY143" s="508"/>
      <c r="AZ143" s="508"/>
      <c r="BA143" s="508"/>
      <c r="BB143" s="508"/>
      <c r="BC143" s="508"/>
      <c r="BD143" s="508"/>
      <c r="BE143" s="508"/>
      <c r="BF143" s="508"/>
      <c r="BG143" s="508"/>
      <c r="BH143" s="508"/>
      <c r="BI143" s="508"/>
      <c r="BJ143" s="521">
        <f>E143</f>
        <v>0</v>
      </c>
      <c r="BK143" s="508"/>
      <c r="BL143" s="508"/>
      <c r="BM143" s="508"/>
      <c r="BN143" s="508"/>
      <c r="BO143" s="508"/>
      <c r="BP143" s="508"/>
      <c r="BQ143" s="508"/>
      <c r="BR143" s="508"/>
      <c r="BS143" s="508"/>
      <c r="BT143" s="508"/>
      <c r="BU143" s="508"/>
      <c r="BV143" s="508"/>
      <c r="BW143" s="508"/>
      <c r="BX143" s="508"/>
      <c r="BY143" s="508"/>
      <c r="BZ143" s="508"/>
      <c r="CA143" s="508"/>
      <c r="CB143" s="508"/>
      <c r="CC143" s="508"/>
      <c r="CD143" s="508"/>
      <c r="CE143" s="508"/>
      <c r="CF143" s="508"/>
      <c r="CG143" s="508"/>
      <c r="CH143" s="508"/>
      <c r="CI143" s="508"/>
      <c r="CJ143" s="508"/>
      <c r="CK143" s="508"/>
      <c r="CL143" s="508"/>
      <c r="CM143" s="508"/>
      <c r="CN143" s="508"/>
      <c r="CO143" s="508"/>
      <c r="CP143" s="508"/>
      <c r="CQ143" s="508"/>
      <c r="CR143" s="508"/>
      <c r="CS143" s="508"/>
      <c r="CT143" s="508"/>
      <c r="CU143" s="508"/>
      <c r="CV143" s="508"/>
      <c r="CW143" s="508"/>
      <c r="CX143" s="508"/>
      <c r="CY143" s="508"/>
      <c r="CZ143" s="508"/>
      <c r="DA143" s="508"/>
      <c r="DB143" s="508"/>
      <c r="DC143" s="508"/>
      <c r="DD143" s="508"/>
      <c r="DE143" s="508"/>
      <c r="DF143" s="508"/>
      <c r="DG143" s="508"/>
      <c r="DH143" s="508"/>
      <c r="DI143" s="508"/>
      <c r="DJ143" s="510"/>
      <c r="DK143" s="500">
        <f t="shared" si="10"/>
        <v>0</v>
      </c>
      <c r="DL143" s="501">
        <f t="shared" si="11"/>
        <v>0</v>
      </c>
      <c r="DV143" s="504"/>
    </row>
    <row r="144" spans="1:126" x14ac:dyDescent="0.5">
      <c r="A144" s="399" t="str">
        <f t="shared" ref="A144:A207" si="12">LEFT(B144,2)</f>
        <v>33</v>
      </c>
      <c r="B144" s="493">
        <v>330114</v>
      </c>
      <c r="C144" s="494" t="s">
        <v>755</v>
      </c>
      <c r="D144" s="495"/>
      <c r="E144" s="896"/>
      <c r="F144" s="903"/>
      <c r="G144" s="496"/>
      <c r="H144" s="496"/>
      <c r="I144" s="496"/>
      <c r="J144" s="496"/>
      <c r="K144" s="508"/>
      <c r="L144" s="508"/>
      <c r="M144" s="508"/>
      <c r="N144" s="508"/>
      <c r="O144" s="508"/>
      <c r="P144" s="508"/>
      <c r="Q144" s="508"/>
      <c r="R144" s="508"/>
      <c r="S144" s="508"/>
      <c r="T144" s="508"/>
      <c r="U144" s="508"/>
      <c r="V144" s="508"/>
      <c r="W144" s="508"/>
      <c r="X144" s="508"/>
      <c r="Y144" s="508"/>
      <c r="Z144" s="508"/>
      <c r="AA144" s="508"/>
      <c r="AB144" s="508"/>
      <c r="AC144" s="508"/>
      <c r="AD144" s="508"/>
      <c r="AE144" s="508"/>
      <c r="AF144" s="508"/>
      <c r="AG144" s="508"/>
      <c r="AH144" s="508"/>
      <c r="AI144" s="508"/>
      <c r="AJ144" s="508"/>
      <c r="AK144" s="508"/>
      <c r="AL144" s="508"/>
      <c r="AM144" s="508"/>
      <c r="AN144" s="508"/>
      <c r="AO144" s="508"/>
      <c r="AP144" s="508"/>
      <c r="AQ144" s="508"/>
      <c r="AR144" s="508"/>
      <c r="AS144" s="508"/>
      <c r="AT144" s="508"/>
      <c r="AU144" s="508"/>
      <c r="AV144" s="508"/>
      <c r="AW144" s="508"/>
      <c r="AX144" s="508"/>
      <c r="AY144" s="508"/>
      <c r="AZ144" s="508"/>
      <c r="BA144" s="521">
        <f>+E144</f>
        <v>0</v>
      </c>
      <c r="BB144" s="508"/>
      <c r="BC144" s="508"/>
      <c r="BD144" s="508"/>
      <c r="BE144" s="508"/>
      <c r="BF144" s="508"/>
      <c r="BG144" s="508"/>
      <c r="BH144" s="508"/>
      <c r="BI144" s="508"/>
      <c r="BJ144" s="518"/>
      <c r="BK144" s="508"/>
      <c r="BL144" s="508"/>
      <c r="BM144" s="508"/>
      <c r="BN144" s="508"/>
      <c r="BO144" s="508"/>
      <c r="BP144" s="508"/>
      <c r="BQ144" s="508"/>
      <c r="BR144" s="508"/>
      <c r="BS144" s="508"/>
      <c r="BT144" s="508"/>
      <c r="BU144" s="508"/>
      <c r="BV144" s="508"/>
      <c r="BW144" s="508"/>
      <c r="BX144" s="508"/>
      <c r="BY144" s="508"/>
      <c r="BZ144" s="508"/>
      <c r="CA144" s="508"/>
      <c r="CB144" s="508"/>
      <c r="CC144" s="508"/>
      <c r="CD144" s="508"/>
      <c r="CE144" s="508"/>
      <c r="CF144" s="508"/>
      <c r="CG144" s="508"/>
      <c r="CH144" s="508"/>
      <c r="CI144" s="508"/>
      <c r="CJ144" s="508"/>
      <c r="CK144" s="508"/>
      <c r="CL144" s="508"/>
      <c r="CM144" s="508"/>
      <c r="CN144" s="508"/>
      <c r="CO144" s="508"/>
      <c r="CP144" s="508"/>
      <c r="CQ144" s="508"/>
      <c r="CR144" s="508"/>
      <c r="CS144" s="508"/>
      <c r="CT144" s="508"/>
      <c r="CU144" s="508"/>
      <c r="CV144" s="508"/>
      <c r="CW144" s="508"/>
      <c r="CX144" s="508"/>
      <c r="CY144" s="508"/>
      <c r="CZ144" s="508"/>
      <c r="DA144" s="508"/>
      <c r="DB144" s="508"/>
      <c r="DC144" s="508"/>
      <c r="DD144" s="508"/>
      <c r="DE144" s="508"/>
      <c r="DF144" s="508"/>
      <c r="DG144" s="508"/>
      <c r="DH144" s="508"/>
      <c r="DI144" s="508"/>
      <c r="DJ144" s="510"/>
      <c r="DK144" s="500">
        <f t="shared" si="10"/>
        <v>0</v>
      </c>
      <c r="DL144" s="501">
        <f t="shared" si="11"/>
        <v>0</v>
      </c>
      <c r="DV144" s="504"/>
    </row>
    <row r="145" spans="1:126" x14ac:dyDescent="0.5">
      <c r="A145" s="399" t="str">
        <f t="shared" si="12"/>
        <v>33</v>
      </c>
      <c r="B145" s="493">
        <v>330115</v>
      </c>
      <c r="C145" s="494" t="s">
        <v>752</v>
      </c>
      <c r="D145" s="495"/>
      <c r="E145" s="896"/>
      <c r="F145" s="903"/>
      <c r="G145" s="496"/>
      <c r="H145" s="496"/>
      <c r="I145" s="496"/>
      <c r="J145" s="496"/>
      <c r="K145" s="508"/>
      <c r="L145" s="508"/>
      <c r="M145" s="508"/>
      <c r="N145" s="508"/>
      <c r="O145" s="521">
        <f>D139</f>
        <v>0</v>
      </c>
      <c r="P145" s="508"/>
      <c r="Q145" s="508"/>
      <c r="R145" s="508"/>
      <c r="S145" s="508"/>
      <c r="T145" s="508"/>
      <c r="U145" s="508"/>
      <c r="V145" s="508"/>
      <c r="W145" s="508"/>
      <c r="X145" s="508"/>
      <c r="Y145" s="508"/>
      <c r="Z145" s="508"/>
      <c r="AA145" s="508"/>
      <c r="AB145" s="508"/>
      <c r="AC145" s="508"/>
      <c r="AD145" s="508"/>
      <c r="AE145" s="508"/>
      <c r="AF145" s="508"/>
      <c r="AG145" s="508"/>
      <c r="AH145" s="508"/>
      <c r="AI145" s="508"/>
      <c r="AJ145" s="508"/>
      <c r="AK145" s="508"/>
      <c r="AL145" s="508"/>
      <c r="AM145" s="508"/>
      <c r="AN145" s="508"/>
      <c r="AO145" s="508"/>
      <c r="AP145" s="508"/>
      <c r="AQ145" s="508"/>
      <c r="AR145" s="508"/>
      <c r="AS145" s="508"/>
      <c r="AT145" s="508"/>
      <c r="AU145" s="508"/>
      <c r="AV145" s="508"/>
      <c r="AW145" s="508"/>
      <c r="AX145" s="521">
        <f>E145</f>
        <v>0</v>
      </c>
      <c r="AY145" s="508"/>
      <c r="AZ145" s="508"/>
      <c r="BA145" s="508"/>
      <c r="BB145" s="508"/>
      <c r="BC145" s="508"/>
      <c r="BD145" s="508"/>
      <c r="BE145" s="508"/>
      <c r="BF145" s="508"/>
      <c r="BG145" s="508"/>
      <c r="BH145" s="508"/>
      <c r="BI145" s="508"/>
      <c r="BJ145" s="518"/>
      <c r="BK145" s="508"/>
      <c r="BL145" s="508"/>
      <c r="BM145" s="508"/>
      <c r="BN145" s="508"/>
      <c r="BO145" s="508"/>
      <c r="BP145" s="508"/>
      <c r="BQ145" s="508"/>
      <c r="BR145" s="508"/>
      <c r="BS145" s="508"/>
      <c r="BT145" s="508"/>
      <c r="BU145" s="508"/>
      <c r="BV145" s="508"/>
      <c r="BW145" s="508"/>
      <c r="BX145" s="508"/>
      <c r="BY145" s="508"/>
      <c r="BZ145" s="508"/>
      <c r="CA145" s="508"/>
      <c r="CB145" s="508"/>
      <c r="CC145" s="508"/>
      <c r="CD145" s="508"/>
      <c r="CE145" s="508"/>
      <c r="CF145" s="508"/>
      <c r="CG145" s="508"/>
      <c r="CH145" s="508"/>
      <c r="CI145" s="508"/>
      <c r="CJ145" s="508"/>
      <c r="CK145" s="508"/>
      <c r="CL145" s="508"/>
      <c r="CM145" s="508"/>
      <c r="CN145" s="508"/>
      <c r="CO145" s="508"/>
      <c r="CP145" s="508"/>
      <c r="CQ145" s="508"/>
      <c r="CR145" s="508"/>
      <c r="CS145" s="508"/>
      <c r="CT145" s="508"/>
      <c r="CU145" s="508"/>
      <c r="CV145" s="508"/>
      <c r="CW145" s="508"/>
      <c r="CX145" s="508"/>
      <c r="CY145" s="508"/>
      <c r="CZ145" s="508"/>
      <c r="DA145" s="508"/>
      <c r="DB145" s="508"/>
      <c r="DC145" s="508"/>
      <c r="DD145" s="508"/>
      <c r="DE145" s="508"/>
      <c r="DF145" s="508"/>
      <c r="DG145" s="508"/>
      <c r="DH145" s="508"/>
      <c r="DI145" s="508"/>
      <c r="DJ145" s="510"/>
      <c r="DK145" s="500">
        <f t="shared" si="10"/>
        <v>0</v>
      </c>
      <c r="DL145" s="501">
        <f t="shared" si="11"/>
        <v>0</v>
      </c>
      <c r="DV145" s="504"/>
    </row>
    <row r="146" spans="1:126" x14ac:dyDescent="0.5">
      <c r="A146" s="399" t="str">
        <f t="shared" si="12"/>
        <v>33</v>
      </c>
      <c r="B146" s="493">
        <v>330116</v>
      </c>
      <c r="C146" s="494" t="s">
        <v>925</v>
      </c>
      <c r="D146" s="495"/>
      <c r="E146" s="896"/>
      <c r="F146" s="903"/>
      <c r="G146" s="496"/>
      <c r="H146" s="496"/>
      <c r="I146" s="496"/>
      <c r="J146" s="496"/>
      <c r="K146" s="508"/>
      <c r="L146" s="508"/>
      <c r="M146" s="508"/>
      <c r="N146" s="508"/>
      <c r="O146" s="508"/>
      <c r="P146" s="508"/>
      <c r="Q146" s="508"/>
      <c r="R146" s="508"/>
      <c r="S146" s="508"/>
      <c r="T146" s="508"/>
      <c r="U146" s="508"/>
      <c r="V146" s="508"/>
      <c r="W146" s="508"/>
      <c r="X146" s="508"/>
      <c r="Y146" s="508"/>
      <c r="Z146" s="508"/>
      <c r="AA146" s="508"/>
      <c r="AB146" s="508"/>
      <c r="AC146" s="508"/>
      <c r="AD146" s="508"/>
      <c r="AE146" s="508"/>
      <c r="AF146" s="508"/>
      <c r="AG146" s="508"/>
      <c r="AH146" s="508"/>
      <c r="AI146" s="508"/>
      <c r="AJ146" s="508"/>
      <c r="AK146" s="508"/>
      <c r="AL146" s="508"/>
      <c r="AM146" s="508"/>
      <c r="AN146" s="508"/>
      <c r="AO146" s="508"/>
      <c r="AP146" s="508"/>
      <c r="AQ146" s="508"/>
      <c r="AR146" s="508"/>
      <c r="AS146" s="508"/>
      <c r="AT146" s="508"/>
      <c r="AU146" s="508"/>
      <c r="AV146" s="508"/>
      <c r="AW146" s="508"/>
      <c r="AX146" s="508"/>
      <c r="AY146" s="508"/>
      <c r="AZ146" s="508"/>
      <c r="BA146" s="508"/>
      <c r="BB146" s="508"/>
      <c r="BC146" s="508"/>
      <c r="BD146" s="508"/>
      <c r="BE146" s="508"/>
      <c r="BF146" s="508"/>
      <c r="BG146" s="508"/>
      <c r="BH146" s="508"/>
      <c r="BI146" s="521">
        <f>+E146</f>
        <v>0</v>
      </c>
      <c r="BJ146" s="508"/>
      <c r="BK146" s="508"/>
      <c r="BL146" s="508"/>
      <c r="BM146" s="508"/>
      <c r="BN146" s="508"/>
      <c r="BO146" s="508"/>
      <c r="BP146" s="508"/>
      <c r="BQ146" s="508"/>
      <c r="BR146" s="508"/>
      <c r="BS146" s="508"/>
      <c r="BT146" s="508"/>
      <c r="BU146" s="508"/>
      <c r="BV146" s="508"/>
      <c r="BW146" s="508"/>
      <c r="BX146" s="508"/>
      <c r="BY146" s="508"/>
      <c r="BZ146" s="508"/>
      <c r="CA146" s="508"/>
      <c r="CB146" s="508"/>
      <c r="CC146" s="508"/>
      <c r="CD146" s="508"/>
      <c r="CE146" s="508"/>
      <c r="CF146" s="508"/>
      <c r="CG146" s="508"/>
      <c r="CH146" s="508"/>
      <c r="CI146" s="508"/>
      <c r="CJ146" s="508"/>
      <c r="CK146" s="508"/>
      <c r="CL146" s="508"/>
      <c r="CM146" s="508"/>
      <c r="CN146" s="508"/>
      <c r="CO146" s="508"/>
      <c r="CP146" s="508"/>
      <c r="CQ146" s="508"/>
      <c r="CR146" s="508"/>
      <c r="CS146" s="508"/>
      <c r="CT146" s="508"/>
      <c r="CU146" s="508"/>
      <c r="CV146" s="508"/>
      <c r="CW146" s="508"/>
      <c r="CX146" s="508"/>
      <c r="CY146" s="508"/>
      <c r="CZ146" s="508"/>
      <c r="DA146" s="508"/>
      <c r="DB146" s="508"/>
      <c r="DC146" s="508"/>
      <c r="DD146" s="508"/>
      <c r="DE146" s="508"/>
      <c r="DF146" s="508"/>
      <c r="DG146" s="508"/>
      <c r="DH146" s="508"/>
      <c r="DI146" s="508"/>
      <c r="DJ146" s="510"/>
      <c r="DK146" s="500">
        <f t="shared" si="10"/>
        <v>0</v>
      </c>
      <c r="DL146" s="501">
        <f t="shared" si="11"/>
        <v>0</v>
      </c>
      <c r="DV146" s="504"/>
    </row>
    <row r="147" spans="1:126" x14ac:dyDescent="0.5">
      <c r="A147" s="399" t="str">
        <f t="shared" si="12"/>
        <v>33</v>
      </c>
      <c r="B147" s="493">
        <v>330117</v>
      </c>
      <c r="C147" s="494" t="s">
        <v>926</v>
      </c>
      <c r="D147" s="495"/>
      <c r="E147" s="896"/>
      <c r="F147" s="903"/>
      <c r="G147" s="496"/>
      <c r="H147" s="496"/>
      <c r="I147" s="496"/>
      <c r="J147" s="496"/>
      <c r="K147" s="508"/>
      <c r="L147" s="508"/>
      <c r="M147" s="508"/>
      <c r="N147" s="508"/>
      <c r="O147" s="508"/>
      <c r="P147" s="508"/>
      <c r="Q147" s="508"/>
      <c r="R147" s="508"/>
      <c r="S147" s="508"/>
      <c r="T147" s="508"/>
      <c r="U147" s="508"/>
      <c r="V147" s="508"/>
      <c r="W147" s="508"/>
      <c r="X147" s="508"/>
      <c r="Y147" s="508"/>
      <c r="Z147" s="508"/>
      <c r="AA147" s="508"/>
      <c r="AB147" s="508"/>
      <c r="AC147" s="508"/>
      <c r="AD147" s="508"/>
      <c r="AE147" s="508"/>
      <c r="AF147" s="508"/>
      <c r="AG147" s="508"/>
      <c r="AH147" s="508"/>
      <c r="AI147" s="508"/>
      <c r="AJ147" s="508"/>
      <c r="AK147" s="508"/>
      <c r="AL147" s="508"/>
      <c r="AM147" s="508"/>
      <c r="AN147" s="508"/>
      <c r="AO147" s="508"/>
      <c r="AP147" s="508"/>
      <c r="AQ147" s="508"/>
      <c r="AR147" s="508"/>
      <c r="AS147" s="508"/>
      <c r="AT147" s="508"/>
      <c r="AU147" s="508"/>
      <c r="AV147" s="508"/>
      <c r="AW147" s="508"/>
      <c r="AX147" s="508"/>
      <c r="AY147" s="508"/>
      <c r="AZ147" s="508"/>
      <c r="BA147" s="508"/>
      <c r="BB147" s="508"/>
      <c r="BC147" s="508"/>
      <c r="BD147" s="508"/>
      <c r="BE147" s="508"/>
      <c r="BF147" s="508"/>
      <c r="BG147" s="508"/>
      <c r="BH147" s="508"/>
      <c r="BI147" s="521">
        <f>+E147</f>
        <v>0</v>
      </c>
      <c r="BJ147" s="508"/>
      <c r="BK147" s="508"/>
      <c r="BL147" s="508"/>
      <c r="BM147" s="508"/>
      <c r="BN147" s="508"/>
      <c r="BO147" s="508"/>
      <c r="BP147" s="508"/>
      <c r="BQ147" s="508"/>
      <c r="BR147" s="508"/>
      <c r="BS147" s="508"/>
      <c r="BT147" s="508"/>
      <c r="BU147" s="508"/>
      <c r="BV147" s="508"/>
      <c r="BW147" s="508"/>
      <c r="BX147" s="508"/>
      <c r="BY147" s="508"/>
      <c r="BZ147" s="508"/>
      <c r="CA147" s="508"/>
      <c r="CB147" s="508"/>
      <c r="CC147" s="508"/>
      <c r="CD147" s="508"/>
      <c r="CE147" s="508"/>
      <c r="CF147" s="508"/>
      <c r="CG147" s="508"/>
      <c r="CH147" s="508"/>
      <c r="CI147" s="508"/>
      <c r="CJ147" s="508"/>
      <c r="CK147" s="508"/>
      <c r="CL147" s="508"/>
      <c r="CM147" s="508"/>
      <c r="CN147" s="508"/>
      <c r="CO147" s="508"/>
      <c r="CP147" s="508"/>
      <c r="CQ147" s="508"/>
      <c r="CR147" s="508"/>
      <c r="CS147" s="508"/>
      <c r="CT147" s="508"/>
      <c r="CU147" s="508"/>
      <c r="CV147" s="508"/>
      <c r="CW147" s="508"/>
      <c r="CX147" s="508"/>
      <c r="CY147" s="508"/>
      <c r="CZ147" s="508"/>
      <c r="DA147" s="508"/>
      <c r="DB147" s="508"/>
      <c r="DC147" s="508"/>
      <c r="DD147" s="508"/>
      <c r="DE147" s="508"/>
      <c r="DF147" s="508"/>
      <c r="DG147" s="508"/>
      <c r="DH147" s="508"/>
      <c r="DI147" s="508"/>
      <c r="DJ147" s="510"/>
      <c r="DK147" s="500">
        <f t="shared" si="10"/>
        <v>0</v>
      </c>
      <c r="DL147" s="501">
        <f t="shared" si="11"/>
        <v>0</v>
      </c>
      <c r="DV147" s="504"/>
    </row>
    <row r="148" spans="1:126" x14ac:dyDescent="0.5">
      <c r="A148" s="399" t="str">
        <f t="shared" si="12"/>
        <v>33</v>
      </c>
      <c r="B148" s="493">
        <v>330118</v>
      </c>
      <c r="C148" s="494" t="s">
        <v>927</v>
      </c>
      <c r="D148" s="495"/>
      <c r="E148" s="896"/>
      <c r="F148" s="903"/>
      <c r="G148" s="496"/>
      <c r="H148" s="496"/>
      <c r="I148" s="496"/>
      <c r="J148" s="496"/>
      <c r="K148" s="508"/>
      <c r="L148" s="508"/>
      <c r="M148" s="508"/>
      <c r="N148" s="508"/>
      <c r="O148" s="508"/>
      <c r="P148" s="508"/>
      <c r="Q148" s="508"/>
      <c r="R148" s="508"/>
      <c r="S148" s="508"/>
      <c r="T148" s="508"/>
      <c r="U148" s="508"/>
      <c r="V148" s="508"/>
      <c r="W148" s="508"/>
      <c r="X148" s="508"/>
      <c r="Y148" s="508"/>
      <c r="Z148" s="508"/>
      <c r="AA148" s="508"/>
      <c r="AB148" s="508"/>
      <c r="AC148" s="508"/>
      <c r="AD148" s="508"/>
      <c r="AE148" s="508"/>
      <c r="AF148" s="508"/>
      <c r="AG148" s="508"/>
      <c r="AH148" s="508"/>
      <c r="AI148" s="508"/>
      <c r="AJ148" s="508"/>
      <c r="AK148" s="508"/>
      <c r="AL148" s="508"/>
      <c r="AM148" s="508"/>
      <c r="AN148" s="508"/>
      <c r="AO148" s="508"/>
      <c r="AP148" s="508"/>
      <c r="AQ148" s="508"/>
      <c r="AR148" s="508"/>
      <c r="AS148" s="508"/>
      <c r="AT148" s="508"/>
      <c r="AU148" s="508"/>
      <c r="AV148" s="508"/>
      <c r="AW148" s="508"/>
      <c r="AX148" s="508"/>
      <c r="AY148" s="508"/>
      <c r="AZ148" s="508"/>
      <c r="BA148" s="508"/>
      <c r="BB148" s="508"/>
      <c r="BC148" s="508"/>
      <c r="BD148" s="508"/>
      <c r="BE148" s="508"/>
      <c r="BF148" s="508"/>
      <c r="BG148" s="508"/>
      <c r="BH148" s="508"/>
      <c r="BI148" s="508"/>
      <c r="BJ148" s="521">
        <f>E148</f>
        <v>0</v>
      </c>
      <c r="BK148" s="508"/>
      <c r="BL148" s="508"/>
      <c r="BM148" s="508"/>
      <c r="BN148" s="508"/>
      <c r="BO148" s="508"/>
      <c r="BP148" s="508"/>
      <c r="BQ148" s="508"/>
      <c r="BR148" s="508"/>
      <c r="BS148" s="508"/>
      <c r="BT148" s="508"/>
      <c r="BU148" s="508"/>
      <c r="BV148" s="508"/>
      <c r="BW148" s="508"/>
      <c r="BX148" s="508"/>
      <c r="BY148" s="508"/>
      <c r="BZ148" s="508"/>
      <c r="CA148" s="508"/>
      <c r="CB148" s="508"/>
      <c r="CC148" s="508"/>
      <c r="CD148" s="508"/>
      <c r="CE148" s="508"/>
      <c r="CF148" s="508"/>
      <c r="CG148" s="508"/>
      <c r="CH148" s="508"/>
      <c r="CI148" s="508"/>
      <c r="CJ148" s="508"/>
      <c r="CK148" s="508"/>
      <c r="CL148" s="508"/>
      <c r="CM148" s="508"/>
      <c r="CN148" s="508"/>
      <c r="CO148" s="508"/>
      <c r="CP148" s="508"/>
      <c r="CQ148" s="508"/>
      <c r="CR148" s="508"/>
      <c r="CS148" s="508"/>
      <c r="CT148" s="508"/>
      <c r="CU148" s="508"/>
      <c r="CV148" s="508"/>
      <c r="CW148" s="508"/>
      <c r="CX148" s="508"/>
      <c r="CY148" s="508"/>
      <c r="CZ148" s="508"/>
      <c r="DA148" s="508"/>
      <c r="DB148" s="508"/>
      <c r="DC148" s="508"/>
      <c r="DD148" s="508"/>
      <c r="DE148" s="508"/>
      <c r="DF148" s="508"/>
      <c r="DG148" s="508"/>
      <c r="DH148" s="508"/>
      <c r="DI148" s="508"/>
      <c r="DJ148" s="510"/>
      <c r="DK148" s="500">
        <f t="shared" si="10"/>
        <v>0</v>
      </c>
      <c r="DL148" s="501">
        <f t="shared" si="11"/>
        <v>0</v>
      </c>
      <c r="DV148" s="504"/>
    </row>
    <row r="149" spans="1:126" x14ac:dyDescent="0.5">
      <c r="A149" s="399" t="str">
        <f t="shared" si="12"/>
        <v>33</v>
      </c>
      <c r="B149" s="493">
        <v>330119</v>
      </c>
      <c r="C149" s="494" t="s">
        <v>760</v>
      </c>
      <c r="D149" s="495"/>
      <c r="E149" s="896"/>
      <c r="F149" s="903"/>
      <c r="G149" s="496"/>
      <c r="H149" s="496"/>
      <c r="I149" s="496"/>
      <c r="J149" s="496"/>
      <c r="K149" s="508"/>
      <c r="L149" s="508"/>
      <c r="M149" s="508"/>
      <c r="N149" s="508"/>
      <c r="O149" s="508"/>
      <c r="P149" s="508"/>
      <c r="Q149" s="508"/>
      <c r="R149" s="508"/>
      <c r="S149" s="508"/>
      <c r="T149" s="508"/>
      <c r="U149" s="508"/>
      <c r="V149" s="508"/>
      <c r="W149" s="508"/>
      <c r="X149" s="508"/>
      <c r="Y149" s="508"/>
      <c r="Z149" s="508"/>
      <c r="AA149" s="508"/>
      <c r="AB149" s="508"/>
      <c r="AC149" s="508"/>
      <c r="AD149" s="508"/>
      <c r="AE149" s="508"/>
      <c r="AF149" s="508"/>
      <c r="AG149" s="508"/>
      <c r="AH149" s="508"/>
      <c r="AI149" s="508"/>
      <c r="AJ149" s="508"/>
      <c r="AK149" s="508"/>
      <c r="AL149" s="508"/>
      <c r="AM149" s="508"/>
      <c r="AN149" s="508"/>
      <c r="AO149" s="508"/>
      <c r="AP149" s="508"/>
      <c r="AQ149" s="508"/>
      <c r="AR149" s="508"/>
      <c r="AS149" s="508"/>
      <c r="AT149" s="508"/>
      <c r="AU149" s="508"/>
      <c r="AV149" s="508"/>
      <c r="AW149" s="508"/>
      <c r="AX149" s="508"/>
      <c r="AY149" s="508"/>
      <c r="AZ149" s="508"/>
      <c r="BA149" s="508"/>
      <c r="BB149" s="508"/>
      <c r="BC149" s="508"/>
      <c r="BD149" s="508"/>
      <c r="BE149" s="508"/>
      <c r="BF149" s="508"/>
      <c r="BG149" s="508"/>
      <c r="BH149" s="508"/>
      <c r="BI149" s="508"/>
      <c r="BJ149" s="521">
        <f>E149</f>
        <v>0</v>
      </c>
      <c r="BK149" s="508"/>
      <c r="BL149" s="508"/>
      <c r="BM149" s="508"/>
      <c r="BN149" s="508"/>
      <c r="BO149" s="508"/>
      <c r="BP149" s="508"/>
      <c r="BQ149" s="508"/>
      <c r="BR149" s="508"/>
      <c r="BS149" s="508"/>
      <c r="BT149" s="508"/>
      <c r="BU149" s="508"/>
      <c r="BV149" s="508"/>
      <c r="BW149" s="508"/>
      <c r="BX149" s="508"/>
      <c r="BY149" s="508"/>
      <c r="BZ149" s="508"/>
      <c r="CA149" s="508"/>
      <c r="CB149" s="508"/>
      <c r="CC149" s="508"/>
      <c r="CD149" s="508"/>
      <c r="CE149" s="508"/>
      <c r="CF149" s="508"/>
      <c r="CG149" s="508"/>
      <c r="CH149" s="508"/>
      <c r="CI149" s="508"/>
      <c r="CJ149" s="508"/>
      <c r="CK149" s="508"/>
      <c r="CL149" s="508"/>
      <c r="CM149" s="508"/>
      <c r="CN149" s="508"/>
      <c r="CO149" s="508"/>
      <c r="CP149" s="508"/>
      <c r="CQ149" s="508"/>
      <c r="CR149" s="508"/>
      <c r="CS149" s="508"/>
      <c r="CT149" s="508"/>
      <c r="CU149" s="508"/>
      <c r="CV149" s="508"/>
      <c r="CW149" s="508"/>
      <c r="CX149" s="508"/>
      <c r="CY149" s="508"/>
      <c r="CZ149" s="508"/>
      <c r="DA149" s="508"/>
      <c r="DB149" s="508"/>
      <c r="DC149" s="508"/>
      <c r="DD149" s="508"/>
      <c r="DE149" s="508"/>
      <c r="DF149" s="508"/>
      <c r="DG149" s="508"/>
      <c r="DH149" s="508"/>
      <c r="DI149" s="508"/>
      <c r="DJ149" s="510"/>
      <c r="DK149" s="500">
        <f t="shared" si="10"/>
        <v>0</v>
      </c>
      <c r="DL149" s="501">
        <f t="shared" si="11"/>
        <v>0</v>
      </c>
      <c r="DV149" s="504"/>
    </row>
    <row r="150" spans="1:126" x14ac:dyDescent="0.5">
      <c r="A150" s="399" t="str">
        <f t="shared" si="12"/>
        <v>33</v>
      </c>
      <c r="B150" s="493">
        <v>330120</v>
      </c>
      <c r="C150" s="494" t="s">
        <v>928</v>
      </c>
      <c r="D150" s="495"/>
      <c r="E150" s="896"/>
      <c r="F150" s="903"/>
      <c r="G150" s="496"/>
      <c r="H150" s="496"/>
      <c r="I150" s="496"/>
      <c r="J150" s="496"/>
      <c r="K150" s="508"/>
      <c r="L150" s="508"/>
      <c r="M150" s="508"/>
      <c r="N150" s="508"/>
      <c r="O150" s="508"/>
      <c r="P150" s="508"/>
      <c r="Q150" s="508"/>
      <c r="R150" s="508"/>
      <c r="S150" s="508"/>
      <c r="T150" s="508"/>
      <c r="U150" s="508"/>
      <c r="V150" s="508"/>
      <c r="W150" s="508"/>
      <c r="X150" s="508"/>
      <c r="Y150" s="508"/>
      <c r="Z150" s="508"/>
      <c r="AA150" s="508"/>
      <c r="AB150" s="508"/>
      <c r="AC150" s="508"/>
      <c r="AD150" s="508"/>
      <c r="AE150" s="508"/>
      <c r="AF150" s="508"/>
      <c r="AG150" s="508"/>
      <c r="AH150" s="508"/>
      <c r="AI150" s="508"/>
      <c r="AJ150" s="508"/>
      <c r="AK150" s="508"/>
      <c r="AL150" s="508"/>
      <c r="AM150" s="508"/>
      <c r="AN150" s="508"/>
      <c r="AO150" s="508"/>
      <c r="AP150" s="508"/>
      <c r="AQ150" s="508"/>
      <c r="AR150" s="508"/>
      <c r="AS150" s="508"/>
      <c r="AT150" s="508"/>
      <c r="AU150" s="508"/>
      <c r="AV150" s="508"/>
      <c r="AW150" s="508"/>
      <c r="AX150" s="508"/>
      <c r="AY150" s="508"/>
      <c r="AZ150" s="508"/>
      <c r="BA150" s="508"/>
      <c r="BB150" s="508"/>
      <c r="BC150" s="508"/>
      <c r="BD150" s="508"/>
      <c r="BE150" s="508"/>
      <c r="BF150" s="508"/>
      <c r="BG150" s="508"/>
      <c r="BH150" s="508"/>
      <c r="BI150" s="508"/>
      <c r="BJ150" s="521">
        <f>E150</f>
        <v>0</v>
      </c>
      <c r="BK150" s="508"/>
      <c r="BL150" s="508"/>
      <c r="BM150" s="508"/>
      <c r="BN150" s="508"/>
      <c r="BO150" s="508"/>
      <c r="BP150" s="508"/>
      <c r="BQ150" s="508"/>
      <c r="BR150" s="508"/>
      <c r="BS150" s="508"/>
      <c r="BT150" s="508"/>
      <c r="BU150" s="508"/>
      <c r="BV150" s="508"/>
      <c r="BW150" s="508"/>
      <c r="BX150" s="508"/>
      <c r="BY150" s="508"/>
      <c r="BZ150" s="508"/>
      <c r="CA150" s="508"/>
      <c r="CB150" s="508"/>
      <c r="CC150" s="508"/>
      <c r="CD150" s="508"/>
      <c r="CE150" s="508"/>
      <c r="CF150" s="508"/>
      <c r="CG150" s="508"/>
      <c r="CH150" s="508"/>
      <c r="CI150" s="508"/>
      <c r="CJ150" s="508"/>
      <c r="CK150" s="508"/>
      <c r="CL150" s="508"/>
      <c r="CM150" s="508"/>
      <c r="CN150" s="508"/>
      <c r="CO150" s="508"/>
      <c r="CP150" s="508"/>
      <c r="CQ150" s="508"/>
      <c r="CR150" s="508"/>
      <c r="CS150" s="508"/>
      <c r="CT150" s="508"/>
      <c r="CU150" s="508"/>
      <c r="CV150" s="508"/>
      <c r="CW150" s="508"/>
      <c r="CX150" s="508"/>
      <c r="CY150" s="508"/>
      <c r="CZ150" s="508"/>
      <c r="DA150" s="508"/>
      <c r="DB150" s="508"/>
      <c r="DC150" s="508"/>
      <c r="DD150" s="508"/>
      <c r="DE150" s="508"/>
      <c r="DF150" s="508"/>
      <c r="DG150" s="508"/>
      <c r="DH150" s="508"/>
      <c r="DI150" s="508"/>
      <c r="DJ150" s="510"/>
      <c r="DK150" s="500">
        <f t="shared" si="10"/>
        <v>0</v>
      </c>
      <c r="DL150" s="501">
        <f t="shared" si="11"/>
        <v>0</v>
      </c>
      <c r="DV150" s="504"/>
    </row>
    <row r="151" spans="1:126" x14ac:dyDescent="0.5">
      <c r="A151" s="399" t="str">
        <f t="shared" si="12"/>
        <v>33</v>
      </c>
      <c r="B151" s="493">
        <v>330200</v>
      </c>
      <c r="C151" s="494" t="s">
        <v>758</v>
      </c>
      <c r="D151" s="495"/>
      <c r="E151" s="896"/>
      <c r="F151" s="903"/>
      <c r="G151" s="496"/>
      <c r="H151" s="496"/>
      <c r="I151" s="496"/>
      <c r="J151" s="496"/>
      <c r="K151" s="508"/>
      <c r="L151" s="508"/>
      <c r="M151" s="508"/>
      <c r="N151" s="508"/>
      <c r="O151" s="508"/>
      <c r="P151" s="508"/>
      <c r="Q151" s="508"/>
      <c r="R151" s="508"/>
      <c r="S151" s="508"/>
      <c r="T151" s="508"/>
      <c r="U151" s="508"/>
      <c r="V151" s="508"/>
      <c r="W151" s="508"/>
      <c r="X151" s="508"/>
      <c r="Y151" s="508"/>
      <c r="Z151" s="508"/>
      <c r="AA151" s="508"/>
      <c r="AB151" s="508"/>
      <c r="AC151" s="508"/>
      <c r="AD151" s="508"/>
      <c r="AE151" s="508"/>
      <c r="AF151" s="508"/>
      <c r="AG151" s="508"/>
      <c r="AH151" s="508"/>
      <c r="AI151" s="508"/>
      <c r="AJ151" s="508"/>
      <c r="AK151" s="508"/>
      <c r="AL151" s="508"/>
      <c r="AM151" s="508"/>
      <c r="AN151" s="508"/>
      <c r="AO151" s="508"/>
      <c r="AP151" s="508"/>
      <c r="AQ151" s="508"/>
      <c r="AR151" s="508"/>
      <c r="AS151" s="508"/>
      <c r="AT151" s="508"/>
      <c r="AU151" s="508"/>
      <c r="AV151" s="508"/>
      <c r="AW151" s="508"/>
      <c r="AX151" s="508"/>
      <c r="AY151" s="508"/>
      <c r="AZ151" s="508"/>
      <c r="BA151" s="508"/>
      <c r="BB151" s="508"/>
      <c r="BC151" s="508"/>
      <c r="BD151" s="521">
        <f>E151</f>
        <v>0</v>
      </c>
      <c r="BE151" s="508"/>
      <c r="BF151" s="508"/>
      <c r="BG151" s="508"/>
      <c r="BH151" s="508"/>
      <c r="BI151" s="508"/>
      <c r="BJ151" s="508"/>
      <c r="BK151" s="508"/>
      <c r="BL151" s="508"/>
      <c r="BM151" s="508"/>
      <c r="BN151" s="508"/>
      <c r="BO151" s="508"/>
      <c r="BP151" s="508"/>
      <c r="BQ151" s="508"/>
      <c r="BR151" s="508"/>
      <c r="BS151" s="508"/>
      <c r="BT151" s="508"/>
      <c r="BU151" s="508"/>
      <c r="BV151" s="508"/>
      <c r="BW151" s="508"/>
      <c r="BX151" s="508"/>
      <c r="BY151" s="508"/>
      <c r="BZ151" s="508"/>
      <c r="CA151" s="508"/>
      <c r="CB151" s="508"/>
      <c r="CC151" s="508"/>
      <c r="CD151" s="508"/>
      <c r="CE151" s="508"/>
      <c r="CF151" s="508"/>
      <c r="CG151" s="508"/>
      <c r="CH151" s="508"/>
      <c r="CI151" s="508"/>
      <c r="CJ151" s="508"/>
      <c r="CK151" s="508"/>
      <c r="CL151" s="508"/>
      <c r="CM151" s="508"/>
      <c r="CN151" s="508"/>
      <c r="CO151" s="508"/>
      <c r="CP151" s="508"/>
      <c r="CQ151" s="508"/>
      <c r="CR151" s="508"/>
      <c r="CS151" s="508"/>
      <c r="CT151" s="508"/>
      <c r="CU151" s="508"/>
      <c r="CV151" s="508"/>
      <c r="CW151" s="508"/>
      <c r="CX151" s="508"/>
      <c r="CY151" s="508"/>
      <c r="CZ151" s="508"/>
      <c r="DA151" s="508"/>
      <c r="DB151" s="508"/>
      <c r="DC151" s="508"/>
      <c r="DD151" s="508"/>
      <c r="DE151" s="508"/>
      <c r="DF151" s="508"/>
      <c r="DG151" s="508"/>
      <c r="DH151" s="508"/>
      <c r="DI151" s="508"/>
      <c r="DJ151" s="510"/>
      <c r="DK151" s="500">
        <f t="shared" si="10"/>
        <v>0</v>
      </c>
      <c r="DL151" s="501">
        <f t="shared" si="11"/>
        <v>0</v>
      </c>
      <c r="DV151" s="504"/>
    </row>
    <row r="152" spans="1:126" x14ac:dyDescent="0.5">
      <c r="A152" s="399" t="str">
        <f t="shared" si="12"/>
        <v>33</v>
      </c>
      <c r="B152" s="493">
        <v>330400</v>
      </c>
      <c r="C152" s="494" t="s">
        <v>929</v>
      </c>
      <c r="D152" s="495"/>
      <c r="E152" s="896"/>
      <c r="F152" s="903"/>
      <c r="G152" s="496"/>
      <c r="H152" s="496"/>
      <c r="I152" s="496"/>
      <c r="J152" s="496"/>
      <c r="K152" s="508"/>
      <c r="L152" s="508"/>
      <c r="M152" s="508"/>
      <c r="N152" s="508"/>
      <c r="O152" s="508"/>
      <c r="P152" s="508"/>
      <c r="Q152" s="508"/>
      <c r="R152" s="508"/>
      <c r="S152" s="508"/>
      <c r="T152" s="508"/>
      <c r="U152" s="508"/>
      <c r="V152" s="508"/>
      <c r="W152" s="508"/>
      <c r="X152" s="508"/>
      <c r="Y152" s="508"/>
      <c r="Z152" s="508"/>
      <c r="AA152" s="508"/>
      <c r="AB152" s="508"/>
      <c r="AC152" s="508"/>
      <c r="AD152" s="508"/>
      <c r="AE152" s="508"/>
      <c r="AF152" s="508"/>
      <c r="AG152" s="508"/>
      <c r="AH152" s="508"/>
      <c r="AI152" s="508"/>
      <c r="AJ152" s="508"/>
      <c r="AK152" s="508"/>
      <c r="AL152" s="508"/>
      <c r="AM152" s="508"/>
      <c r="AN152" s="508"/>
      <c r="AO152" s="508"/>
      <c r="AP152" s="508"/>
      <c r="AQ152" s="508"/>
      <c r="AR152" s="508"/>
      <c r="AS152" s="508"/>
      <c r="AT152" s="508"/>
      <c r="AU152" s="508"/>
      <c r="AV152" s="508"/>
      <c r="AW152" s="508"/>
      <c r="AX152" s="508"/>
      <c r="AY152" s="508"/>
      <c r="AZ152" s="508"/>
      <c r="BA152" s="508"/>
      <c r="BB152" s="508"/>
      <c r="BC152" s="508"/>
      <c r="BD152" s="508"/>
      <c r="BE152" s="508"/>
      <c r="BF152" s="508"/>
      <c r="BG152" s="508"/>
      <c r="BH152" s="508"/>
      <c r="BI152" s="508"/>
      <c r="BJ152" s="508"/>
      <c r="BK152" s="508"/>
      <c r="BL152" s="508"/>
      <c r="BM152" s="508"/>
      <c r="BN152" s="508"/>
      <c r="BO152" s="508"/>
      <c r="BP152" s="508"/>
      <c r="BQ152" s="508"/>
      <c r="BR152" s="508"/>
      <c r="BS152" s="508"/>
      <c r="BT152" s="508"/>
      <c r="BU152" s="508"/>
      <c r="BV152" s="508"/>
      <c r="BW152" s="508"/>
      <c r="BX152" s="508"/>
      <c r="BY152" s="508"/>
      <c r="BZ152" s="508"/>
      <c r="CA152" s="508"/>
      <c r="CB152" s="508"/>
      <c r="CC152" s="508"/>
      <c r="CD152" s="508"/>
      <c r="CE152" s="508"/>
      <c r="CF152" s="508"/>
      <c r="CG152" s="508"/>
      <c r="CH152" s="508"/>
      <c r="CI152" s="508"/>
      <c r="CJ152" s="508"/>
      <c r="CK152" s="508"/>
      <c r="CL152" s="508"/>
      <c r="CM152" s="508"/>
      <c r="CN152" s="508"/>
      <c r="CO152" s="508"/>
      <c r="CP152" s="508"/>
      <c r="CQ152" s="508"/>
      <c r="CR152" s="508"/>
      <c r="CS152" s="508"/>
      <c r="CT152" s="508"/>
      <c r="CU152" s="508"/>
      <c r="CV152" s="508"/>
      <c r="CW152" s="508"/>
      <c r="CX152" s="508"/>
      <c r="CY152" s="508"/>
      <c r="CZ152" s="508"/>
      <c r="DA152" s="508"/>
      <c r="DB152" s="508"/>
      <c r="DC152" s="508"/>
      <c r="DD152" s="508"/>
      <c r="DE152" s="508"/>
      <c r="DF152" s="508"/>
      <c r="DG152" s="508"/>
      <c r="DH152" s="508"/>
      <c r="DI152" s="508"/>
      <c r="DJ152" s="510"/>
      <c r="DK152" s="500">
        <f t="shared" si="10"/>
        <v>0</v>
      </c>
      <c r="DL152" s="501">
        <f t="shared" si="11"/>
        <v>0</v>
      </c>
      <c r="DV152" s="504"/>
    </row>
    <row r="153" spans="1:126" x14ac:dyDescent="0.5">
      <c r="A153" s="399" t="str">
        <f t="shared" si="12"/>
        <v>33</v>
      </c>
      <c r="B153" s="493">
        <v>330401</v>
      </c>
      <c r="C153" s="494" t="s">
        <v>930</v>
      </c>
      <c r="D153" s="495"/>
      <c r="E153" s="896"/>
      <c r="F153" s="903"/>
      <c r="G153" s="496"/>
      <c r="H153" s="496"/>
      <c r="I153" s="496"/>
      <c r="J153" s="496"/>
      <c r="K153" s="508"/>
      <c r="L153" s="508"/>
      <c r="M153" s="508"/>
      <c r="N153" s="508"/>
      <c r="O153" s="508"/>
      <c r="P153" s="508"/>
      <c r="Q153" s="508"/>
      <c r="R153" s="508"/>
      <c r="S153" s="508"/>
      <c r="T153" s="508"/>
      <c r="U153" s="508"/>
      <c r="V153" s="508"/>
      <c r="W153" s="508"/>
      <c r="X153" s="508"/>
      <c r="Y153" s="508"/>
      <c r="Z153" s="508"/>
      <c r="AA153" s="508"/>
      <c r="AB153" s="508"/>
      <c r="AC153" s="508"/>
      <c r="AD153" s="508"/>
      <c r="AE153" s="508"/>
      <c r="AF153" s="508"/>
      <c r="AG153" s="508"/>
      <c r="AH153" s="508"/>
      <c r="AI153" s="508"/>
      <c r="AJ153" s="508"/>
      <c r="AK153" s="508"/>
      <c r="AL153" s="508"/>
      <c r="AM153" s="508"/>
      <c r="AN153" s="508"/>
      <c r="AO153" s="508"/>
      <c r="AP153" s="508"/>
      <c r="AQ153" s="508"/>
      <c r="AR153" s="508"/>
      <c r="AS153" s="508"/>
      <c r="AT153" s="508"/>
      <c r="AU153" s="508"/>
      <c r="AV153" s="508"/>
      <c r="AW153" s="508"/>
      <c r="AX153" s="508"/>
      <c r="AY153" s="508"/>
      <c r="AZ153" s="508"/>
      <c r="BA153" s="508"/>
      <c r="BB153" s="508"/>
      <c r="BC153" s="508"/>
      <c r="BD153" s="508"/>
      <c r="BE153" s="508"/>
      <c r="BF153" s="508"/>
      <c r="BG153" s="508"/>
      <c r="BH153" s="508"/>
      <c r="BI153" s="508"/>
      <c r="BJ153" s="508"/>
      <c r="BK153" s="508"/>
      <c r="BL153" s="508"/>
      <c r="BM153" s="508"/>
      <c r="BN153" s="508"/>
      <c r="BO153" s="508"/>
      <c r="BP153" s="508"/>
      <c r="BQ153" s="508"/>
      <c r="BR153" s="508"/>
      <c r="BS153" s="508"/>
      <c r="BT153" s="508"/>
      <c r="BU153" s="508"/>
      <c r="BV153" s="508"/>
      <c r="BW153" s="508"/>
      <c r="BX153" s="508"/>
      <c r="BY153" s="508"/>
      <c r="BZ153" s="508"/>
      <c r="CA153" s="508"/>
      <c r="CB153" s="508"/>
      <c r="CC153" s="508"/>
      <c r="CD153" s="508"/>
      <c r="CE153" s="508"/>
      <c r="CF153" s="508"/>
      <c r="CG153" s="508"/>
      <c r="CH153" s="508"/>
      <c r="CI153" s="508"/>
      <c r="CJ153" s="508"/>
      <c r="CK153" s="508"/>
      <c r="CL153" s="508"/>
      <c r="CM153" s="508"/>
      <c r="CN153" s="508"/>
      <c r="CO153" s="508"/>
      <c r="CP153" s="508"/>
      <c r="CQ153" s="508"/>
      <c r="CR153" s="508"/>
      <c r="CS153" s="508"/>
      <c r="CT153" s="508"/>
      <c r="CU153" s="508"/>
      <c r="CV153" s="508"/>
      <c r="CW153" s="508"/>
      <c r="CX153" s="508"/>
      <c r="CY153" s="508"/>
      <c r="CZ153" s="508"/>
      <c r="DA153" s="508"/>
      <c r="DB153" s="508"/>
      <c r="DC153" s="508"/>
      <c r="DD153" s="508"/>
      <c r="DE153" s="508"/>
      <c r="DF153" s="508"/>
      <c r="DG153" s="508"/>
      <c r="DH153" s="508"/>
      <c r="DI153" s="508"/>
      <c r="DJ153" s="510"/>
      <c r="DK153" s="500">
        <f t="shared" si="10"/>
        <v>0</v>
      </c>
      <c r="DL153" s="501">
        <f t="shared" si="11"/>
        <v>0</v>
      </c>
      <c r="DV153" s="504"/>
    </row>
    <row r="154" spans="1:126" x14ac:dyDescent="0.5">
      <c r="A154" s="399" t="str">
        <f t="shared" si="12"/>
        <v>33</v>
      </c>
      <c r="B154" s="493">
        <v>330402</v>
      </c>
      <c r="C154" s="494" t="s">
        <v>931</v>
      </c>
      <c r="D154" s="495"/>
      <c r="E154" s="896"/>
      <c r="F154" s="903"/>
      <c r="G154" s="496"/>
      <c r="H154" s="496"/>
      <c r="I154" s="496"/>
      <c r="J154" s="496"/>
      <c r="K154" s="508"/>
      <c r="L154" s="508"/>
      <c r="M154" s="508"/>
      <c r="N154" s="508"/>
      <c r="O154" s="508"/>
      <c r="P154" s="508"/>
      <c r="Q154" s="508"/>
      <c r="R154" s="508"/>
      <c r="S154" s="508"/>
      <c r="T154" s="508"/>
      <c r="U154" s="508"/>
      <c r="V154" s="508"/>
      <c r="W154" s="508"/>
      <c r="X154" s="508"/>
      <c r="Y154" s="508"/>
      <c r="Z154" s="508"/>
      <c r="AA154" s="508"/>
      <c r="AB154" s="508"/>
      <c r="AC154" s="508"/>
      <c r="AD154" s="508"/>
      <c r="AE154" s="508"/>
      <c r="AF154" s="508"/>
      <c r="AG154" s="508"/>
      <c r="AH154" s="508"/>
      <c r="AI154" s="508"/>
      <c r="AJ154" s="508"/>
      <c r="AK154" s="508"/>
      <c r="AL154" s="508"/>
      <c r="AM154" s="508"/>
      <c r="AN154" s="508"/>
      <c r="AO154" s="508"/>
      <c r="AP154" s="508"/>
      <c r="AQ154" s="508"/>
      <c r="AR154" s="508"/>
      <c r="AS154" s="508"/>
      <c r="AT154" s="508"/>
      <c r="AU154" s="508"/>
      <c r="AV154" s="508"/>
      <c r="AW154" s="508"/>
      <c r="AX154" s="508"/>
      <c r="AY154" s="508"/>
      <c r="AZ154" s="508"/>
      <c r="BA154" s="508"/>
      <c r="BB154" s="508"/>
      <c r="BC154" s="508"/>
      <c r="BD154" s="508"/>
      <c r="BE154" s="508"/>
      <c r="BF154" s="508"/>
      <c r="BG154" s="508"/>
      <c r="BH154" s="508"/>
      <c r="BI154" s="508"/>
      <c r="BJ154" s="508"/>
      <c r="BK154" s="508"/>
      <c r="BL154" s="508"/>
      <c r="BM154" s="508"/>
      <c r="BN154" s="508"/>
      <c r="BO154" s="508"/>
      <c r="BP154" s="508"/>
      <c r="BQ154" s="508"/>
      <c r="BR154" s="508"/>
      <c r="BS154" s="508"/>
      <c r="BT154" s="508"/>
      <c r="BU154" s="508"/>
      <c r="BV154" s="508"/>
      <c r="BW154" s="508"/>
      <c r="BX154" s="508"/>
      <c r="BY154" s="508"/>
      <c r="BZ154" s="508"/>
      <c r="CA154" s="508"/>
      <c r="CB154" s="508"/>
      <c r="CC154" s="508"/>
      <c r="CD154" s="508"/>
      <c r="CE154" s="508"/>
      <c r="CF154" s="508"/>
      <c r="CG154" s="508"/>
      <c r="CH154" s="508"/>
      <c r="CI154" s="508"/>
      <c r="CJ154" s="508"/>
      <c r="CK154" s="508"/>
      <c r="CL154" s="508"/>
      <c r="CM154" s="508"/>
      <c r="CN154" s="508"/>
      <c r="CO154" s="508"/>
      <c r="CP154" s="508"/>
      <c r="CQ154" s="508"/>
      <c r="CR154" s="508"/>
      <c r="CS154" s="508"/>
      <c r="CT154" s="508"/>
      <c r="CU154" s="508"/>
      <c r="CV154" s="508"/>
      <c r="CW154" s="508"/>
      <c r="CX154" s="508"/>
      <c r="CY154" s="508"/>
      <c r="CZ154" s="508"/>
      <c r="DA154" s="508"/>
      <c r="DB154" s="508"/>
      <c r="DC154" s="508"/>
      <c r="DD154" s="508"/>
      <c r="DE154" s="508"/>
      <c r="DF154" s="508"/>
      <c r="DG154" s="508"/>
      <c r="DH154" s="508"/>
      <c r="DI154" s="508"/>
      <c r="DJ154" s="510"/>
      <c r="DK154" s="500">
        <f t="shared" si="10"/>
        <v>0</v>
      </c>
      <c r="DL154" s="501">
        <f t="shared" si="11"/>
        <v>0</v>
      </c>
      <c r="DV154" s="504"/>
    </row>
    <row r="155" spans="1:126" x14ac:dyDescent="0.5">
      <c r="A155" s="399" t="str">
        <f t="shared" si="12"/>
        <v>33</v>
      </c>
      <c r="B155" s="493">
        <v>330403</v>
      </c>
      <c r="C155" s="494" t="s">
        <v>932</v>
      </c>
      <c r="D155" s="495"/>
      <c r="E155" s="896"/>
      <c r="F155" s="903"/>
      <c r="G155" s="496"/>
      <c r="H155" s="496"/>
      <c r="I155" s="496"/>
      <c r="J155" s="496"/>
      <c r="K155" s="508"/>
      <c r="L155" s="508"/>
      <c r="M155" s="508"/>
      <c r="N155" s="508"/>
      <c r="O155" s="508"/>
      <c r="P155" s="508"/>
      <c r="Q155" s="508"/>
      <c r="R155" s="508"/>
      <c r="S155" s="508"/>
      <c r="T155" s="508"/>
      <c r="U155" s="508"/>
      <c r="V155" s="508"/>
      <c r="W155" s="508"/>
      <c r="X155" s="508"/>
      <c r="Y155" s="508"/>
      <c r="Z155" s="508"/>
      <c r="AA155" s="508"/>
      <c r="AB155" s="508"/>
      <c r="AC155" s="508"/>
      <c r="AD155" s="508"/>
      <c r="AE155" s="508"/>
      <c r="AF155" s="508"/>
      <c r="AG155" s="508"/>
      <c r="AH155" s="508"/>
      <c r="AI155" s="508"/>
      <c r="AJ155" s="508"/>
      <c r="AK155" s="508"/>
      <c r="AL155" s="508"/>
      <c r="AM155" s="508"/>
      <c r="AN155" s="508"/>
      <c r="AO155" s="508"/>
      <c r="AP155" s="508"/>
      <c r="AQ155" s="508"/>
      <c r="AR155" s="508"/>
      <c r="AS155" s="508"/>
      <c r="AT155" s="508"/>
      <c r="AU155" s="508"/>
      <c r="AV155" s="508"/>
      <c r="AW155" s="508"/>
      <c r="AX155" s="508"/>
      <c r="AY155" s="508"/>
      <c r="AZ155" s="508"/>
      <c r="BA155" s="508"/>
      <c r="BB155" s="508"/>
      <c r="BC155" s="508"/>
      <c r="BD155" s="508"/>
      <c r="BE155" s="508"/>
      <c r="BF155" s="508"/>
      <c r="BG155" s="508"/>
      <c r="BH155" s="508"/>
      <c r="BI155" s="508"/>
      <c r="BJ155" s="508"/>
      <c r="BK155" s="508"/>
      <c r="BL155" s="508"/>
      <c r="BM155" s="508"/>
      <c r="BN155" s="508"/>
      <c r="BO155" s="508"/>
      <c r="BP155" s="508"/>
      <c r="BQ155" s="508"/>
      <c r="BR155" s="508"/>
      <c r="BS155" s="508"/>
      <c r="BT155" s="508"/>
      <c r="BU155" s="508"/>
      <c r="BV155" s="508"/>
      <c r="BW155" s="508"/>
      <c r="BX155" s="508"/>
      <c r="BY155" s="508"/>
      <c r="BZ155" s="508"/>
      <c r="CA155" s="508"/>
      <c r="CB155" s="508"/>
      <c r="CC155" s="508"/>
      <c r="CD155" s="508"/>
      <c r="CE155" s="508"/>
      <c r="CF155" s="508"/>
      <c r="CG155" s="508"/>
      <c r="CH155" s="508"/>
      <c r="CI155" s="508"/>
      <c r="CJ155" s="508"/>
      <c r="CK155" s="508"/>
      <c r="CL155" s="508"/>
      <c r="CM155" s="508"/>
      <c r="CN155" s="508"/>
      <c r="CO155" s="508"/>
      <c r="CP155" s="508"/>
      <c r="CQ155" s="508"/>
      <c r="CR155" s="508"/>
      <c r="CS155" s="508"/>
      <c r="CT155" s="508"/>
      <c r="CU155" s="508"/>
      <c r="CV155" s="508"/>
      <c r="CW155" s="508"/>
      <c r="CX155" s="508"/>
      <c r="CY155" s="508"/>
      <c r="CZ155" s="508"/>
      <c r="DA155" s="508"/>
      <c r="DB155" s="508"/>
      <c r="DC155" s="508"/>
      <c r="DD155" s="508"/>
      <c r="DE155" s="508"/>
      <c r="DF155" s="508"/>
      <c r="DG155" s="508"/>
      <c r="DH155" s="508"/>
      <c r="DI155" s="508"/>
      <c r="DJ155" s="510"/>
      <c r="DK155" s="500">
        <f t="shared" si="10"/>
        <v>0</v>
      </c>
      <c r="DL155" s="501">
        <f t="shared" si="11"/>
        <v>0</v>
      </c>
      <c r="DV155" s="504"/>
    </row>
    <row r="156" spans="1:126" x14ac:dyDescent="0.5">
      <c r="A156" s="399" t="str">
        <f t="shared" si="12"/>
        <v>33</v>
      </c>
      <c r="B156" s="493">
        <v>330404</v>
      </c>
      <c r="C156" s="494" t="s">
        <v>933</v>
      </c>
      <c r="D156" s="495"/>
      <c r="E156" s="896"/>
      <c r="F156" s="903"/>
      <c r="G156" s="496"/>
      <c r="H156" s="496"/>
      <c r="I156" s="496"/>
      <c r="J156" s="496"/>
      <c r="K156" s="508"/>
      <c r="L156" s="508"/>
      <c r="M156" s="508"/>
      <c r="N156" s="508"/>
      <c r="O156" s="508"/>
      <c r="P156" s="508"/>
      <c r="Q156" s="508"/>
      <c r="R156" s="508"/>
      <c r="S156" s="508"/>
      <c r="T156" s="508"/>
      <c r="U156" s="508"/>
      <c r="V156" s="508"/>
      <c r="W156" s="508"/>
      <c r="X156" s="508"/>
      <c r="Y156" s="508"/>
      <c r="Z156" s="508"/>
      <c r="AA156" s="508"/>
      <c r="AB156" s="508"/>
      <c r="AC156" s="508"/>
      <c r="AD156" s="508"/>
      <c r="AE156" s="508"/>
      <c r="AF156" s="508"/>
      <c r="AG156" s="508"/>
      <c r="AH156" s="508"/>
      <c r="AI156" s="508"/>
      <c r="AJ156" s="508"/>
      <c r="AK156" s="508"/>
      <c r="AL156" s="508"/>
      <c r="AM156" s="508"/>
      <c r="AN156" s="508"/>
      <c r="AO156" s="508"/>
      <c r="AP156" s="508"/>
      <c r="AQ156" s="508"/>
      <c r="AR156" s="508"/>
      <c r="AS156" s="508"/>
      <c r="AT156" s="508"/>
      <c r="AU156" s="508"/>
      <c r="AV156" s="508"/>
      <c r="AW156" s="508"/>
      <c r="AX156" s="508"/>
      <c r="AY156" s="508"/>
      <c r="AZ156" s="508"/>
      <c r="BA156" s="508"/>
      <c r="BB156" s="508"/>
      <c r="BC156" s="508"/>
      <c r="BD156" s="508"/>
      <c r="BE156" s="508"/>
      <c r="BF156" s="508"/>
      <c r="BG156" s="508"/>
      <c r="BH156" s="508"/>
      <c r="BI156" s="508"/>
      <c r="BJ156" s="508"/>
      <c r="BK156" s="508"/>
      <c r="BL156" s="508"/>
      <c r="BM156" s="508"/>
      <c r="BN156" s="508"/>
      <c r="BO156" s="508"/>
      <c r="BP156" s="508"/>
      <c r="BQ156" s="508"/>
      <c r="BR156" s="508"/>
      <c r="BS156" s="508"/>
      <c r="BT156" s="508"/>
      <c r="BU156" s="508"/>
      <c r="BV156" s="508"/>
      <c r="BW156" s="508"/>
      <c r="BX156" s="508"/>
      <c r="BY156" s="508"/>
      <c r="BZ156" s="508"/>
      <c r="CA156" s="508"/>
      <c r="CB156" s="508"/>
      <c r="CC156" s="508"/>
      <c r="CD156" s="508"/>
      <c r="CE156" s="508"/>
      <c r="CF156" s="508"/>
      <c r="CG156" s="508"/>
      <c r="CH156" s="508"/>
      <c r="CI156" s="508"/>
      <c r="CJ156" s="508"/>
      <c r="CK156" s="508"/>
      <c r="CL156" s="508"/>
      <c r="CM156" s="508"/>
      <c r="CN156" s="508"/>
      <c r="CO156" s="508"/>
      <c r="CP156" s="508"/>
      <c r="CQ156" s="508"/>
      <c r="CR156" s="508"/>
      <c r="CS156" s="508"/>
      <c r="CT156" s="508"/>
      <c r="CU156" s="508"/>
      <c r="CV156" s="508"/>
      <c r="CW156" s="508"/>
      <c r="CX156" s="508"/>
      <c r="CY156" s="508"/>
      <c r="CZ156" s="508"/>
      <c r="DA156" s="508"/>
      <c r="DB156" s="508"/>
      <c r="DC156" s="508"/>
      <c r="DD156" s="508"/>
      <c r="DE156" s="508"/>
      <c r="DF156" s="508"/>
      <c r="DG156" s="508"/>
      <c r="DH156" s="508"/>
      <c r="DI156" s="508"/>
      <c r="DJ156" s="510"/>
      <c r="DK156" s="500">
        <f t="shared" si="10"/>
        <v>0</v>
      </c>
      <c r="DL156" s="501">
        <f t="shared" si="11"/>
        <v>0</v>
      </c>
      <c r="DV156" s="504"/>
    </row>
    <row r="157" spans="1:126" x14ac:dyDescent="0.5">
      <c r="A157" s="399" t="str">
        <f t="shared" si="12"/>
        <v>33</v>
      </c>
      <c r="B157" s="493">
        <v>330500</v>
      </c>
      <c r="C157" s="494" t="s">
        <v>934</v>
      </c>
      <c r="D157" s="495"/>
      <c r="E157" s="896"/>
      <c r="F157" s="903"/>
      <c r="G157" s="496"/>
      <c r="H157" s="496"/>
      <c r="I157" s="496"/>
      <c r="J157" s="496"/>
      <c r="K157" s="508"/>
      <c r="L157" s="508"/>
      <c r="M157" s="508"/>
      <c r="N157" s="508"/>
      <c r="O157" s="508"/>
      <c r="P157" s="508"/>
      <c r="Q157" s="508"/>
      <c r="R157" s="508"/>
      <c r="S157" s="508"/>
      <c r="T157" s="508"/>
      <c r="U157" s="508"/>
      <c r="V157" s="508"/>
      <c r="W157" s="508"/>
      <c r="X157" s="508"/>
      <c r="Y157" s="508"/>
      <c r="Z157" s="508"/>
      <c r="AA157" s="508"/>
      <c r="AB157" s="508"/>
      <c r="AC157" s="508"/>
      <c r="AD157" s="508"/>
      <c r="AE157" s="508"/>
      <c r="AF157" s="508"/>
      <c r="AG157" s="508"/>
      <c r="AH157" s="508"/>
      <c r="AI157" s="508"/>
      <c r="AJ157" s="508"/>
      <c r="AK157" s="508"/>
      <c r="AL157" s="508"/>
      <c r="AM157" s="508"/>
      <c r="AN157" s="508"/>
      <c r="AO157" s="508"/>
      <c r="AP157" s="508"/>
      <c r="AQ157" s="508"/>
      <c r="AR157" s="508"/>
      <c r="AS157" s="508"/>
      <c r="AT157" s="508"/>
      <c r="AU157" s="508"/>
      <c r="AV157" s="508"/>
      <c r="AW157" s="508"/>
      <c r="AX157" s="508"/>
      <c r="AY157" s="521">
        <f>E157-DI157</f>
        <v>0</v>
      </c>
      <c r="AZ157" s="508"/>
      <c r="BA157" s="508"/>
      <c r="BB157" s="508"/>
      <c r="BC157" s="508"/>
      <c r="BD157" s="508"/>
      <c r="BE157" s="508"/>
      <c r="BF157" s="508"/>
      <c r="BG157" s="508"/>
      <c r="BH157" s="508"/>
      <c r="BI157" s="508"/>
      <c r="BJ157" s="508"/>
      <c r="BK157" s="508"/>
      <c r="BL157" s="508"/>
      <c r="BM157" s="508"/>
      <c r="BN157" s="508"/>
      <c r="BO157" s="508"/>
      <c r="BP157" s="508"/>
      <c r="BQ157" s="508"/>
      <c r="BR157" s="508"/>
      <c r="BS157" s="508"/>
      <c r="BT157" s="508"/>
      <c r="BU157" s="508"/>
      <c r="BV157" s="508"/>
      <c r="BW157" s="508"/>
      <c r="BX157" s="508"/>
      <c r="BY157" s="508"/>
      <c r="BZ157" s="508"/>
      <c r="CA157" s="508"/>
      <c r="CB157" s="508"/>
      <c r="CC157" s="508"/>
      <c r="CD157" s="508"/>
      <c r="CE157" s="508"/>
      <c r="CF157" s="508"/>
      <c r="CG157" s="508"/>
      <c r="CH157" s="508"/>
      <c r="CI157" s="508"/>
      <c r="CJ157" s="508"/>
      <c r="CK157" s="508"/>
      <c r="CL157" s="508"/>
      <c r="CM157" s="508"/>
      <c r="CN157" s="508"/>
      <c r="CO157" s="508"/>
      <c r="CP157" s="508"/>
      <c r="CQ157" s="508"/>
      <c r="CR157" s="508"/>
      <c r="CS157" s="508"/>
      <c r="CT157" s="508"/>
      <c r="CU157" s="508"/>
      <c r="CV157" s="508"/>
      <c r="CW157" s="508"/>
      <c r="CX157" s="508"/>
      <c r="CY157" s="508"/>
      <c r="CZ157" s="508"/>
      <c r="DA157" s="508"/>
      <c r="DB157" s="508"/>
      <c r="DC157" s="508"/>
      <c r="DD157" s="508"/>
      <c r="DE157" s="508"/>
      <c r="DF157" s="508"/>
      <c r="DG157" s="508"/>
      <c r="DH157" s="508"/>
      <c r="DI157" s="508"/>
      <c r="DJ157" s="510"/>
      <c r="DK157" s="500">
        <f t="shared" si="10"/>
        <v>0</v>
      </c>
      <c r="DL157" s="501">
        <f t="shared" si="11"/>
        <v>0</v>
      </c>
      <c r="DV157" s="504"/>
    </row>
    <row r="158" spans="1:126" x14ac:dyDescent="0.5">
      <c r="A158" s="399" t="str">
        <f t="shared" si="12"/>
        <v>34</v>
      </c>
      <c r="B158" s="493">
        <v>340001</v>
      </c>
      <c r="C158" s="494" t="s">
        <v>935</v>
      </c>
      <c r="D158" s="495"/>
      <c r="E158" s="896"/>
      <c r="F158" s="903"/>
      <c r="G158" s="496"/>
      <c r="H158" s="496"/>
      <c r="I158" s="496"/>
      <c r="J158" s="496"/>
      <c r="K158" s="856">
        <f>D158-E158</f>
        <v>0</v>
      </c>
      <c r="L158" s="508"/>
      <c r="M158" s="508"/>
      <c r="N158" s="508"/>
      <c r="O158" s="508"/>
      <c r="P158" s="508"/>
      <c r="Q158" s="508"/>
      <c r="R158" s="508"/>
      <c r="S158" s="508"/>
      <c r="T158" s="508"/>
      <c r="U158" s="508"/>
      <c r="V158" s="508"/>
      <c r="W158" s="508"/>
      <c r="X158" s="508"/>
      <c r="Y158" s="508"/>
      <c r="Z158" s="508"/>
      <c r="AA158" s="508"/>
      <c r="AB158" s="508"/>
      <c r="AC158" s="508"/>
      <c r="AD158" s="508"/>
      <c r="AE158" s="508"/>
      <c r="AF158" s="508"/>
      <c r="AG158" s="508"/>
      <c r="AH158" s="508"/>
      <c r="AI158" s="508"/>
      <c r="AJ158" s="508"/>
      <c r="AK158" s="508"/>
      <c r="AL158" s="508"/>
      <c r="AM158" s="508"/>
      <c r="AN158" s="508"/>
      <c r="AO158" s="508"/>
      <c r="AP158" s="508"/>
      <c r="AQ158" s="508"/>
      <c r="AR158" s="508"/>
      <c r="AS158" s="508"/>
      <c r="AT158" s="508"/>
      <c r="AU158" s="508"/>
      <c r="AV158" s="508"/>
      <c r="AW158" s="508"/>
      <c r="AX158" s="508"/>
      <c r="AY158" s="508"/>
      <c r="AZ158" s="508"/>
      <c r="BA158" s="508"/>
      <c r="BB158" s="508"/>
      <c r="BC158" s="508"/>
      <c r="BD158" s="508"/>
      <c r="BE158" s="508"/>
      <c r="BF158" s="508"/>
      <c r="BG158" s="508"/>
      <c r="BH158" s="508"/>
      <c r="BI158" s="508"/>
      <c r="BJ158" s="508"/>
      <c r="BK158" s="508"/>
      <c r="BL158" s="508"/>
      <c r="BM158" s="508"/>
      <c r="BN158" s="508"/>
      <c r="BO158" s="508"/>
      <c r="BP158" s="508"/>
      <c r="BQ158" s="508"/>
      <c r="BR158" s="508"/>
      <c r="BS158" s="508"/>
      <c r="BT158" s="508"/>
      <c r="BU158" s="508"/>
      <c r="BV158" s="508"/>
      <c r="BW158" s="508"/>
      <c r="BX158" s="508"/>
      <c r="BY158" s="508"/>
      <c r="BZ158" s="508"/>
      <c r="CA158" s="508"/>
      <c r="CB158" s="508"/>
      <c r="CC158" s="508"/>
      <c r="CD158" s="508"/>
      <c r="CE158" s="508"/>
      <c r="CF158" s="508"/>
      <c r="CG158" s="508"/>
      <c r="CH158" s="508"/>
      <c r="CI158" s="508"/>
      <c r="CJ158" s="508"/>
      <c r="CK158" s="508"/>
      <c r="CL158" s="508"/>
      <c r="CM158" s="508"/>
      <c r="CN158" s="508"/>
      <c r="CO158" s="508"/>
      <c r="CP158" s="508"/>
      <c r="CQ158" s="508"/>
      <c r="CR158" s="508"/>
      <c r="CS158" s="508"/>
      <c r="CT158" s="508"/>
      <c r="CU158" s="508"/>
      <c r="CV158" s="508"/>
      <c r="CW158" s="508"/>
      <c r="CX158" s="508"/>
      <c r="CY158" s="508"/>
      <c r="CZ158" s="508"/>
      <c r="DA158" s="508"/>
      <c r="DB158" s="508"/>
      <c r="DC158" s="508"/>
      <c r="DD158" s="508"/>
      <c r="DE158" s="508"/>
      <c r="DF158" s="508"/>
      <c r="DG158" s="508"/>
      <c r="DH158" s="508"/>
      <c r="DI158" s="508"/>
      <c r="DJ158" s="510"/>
      <c r="DK158" s="500">
        <f t="shared" si="10"/>
        <v>0</v>
      </c>
      <c r="DL158" s="501">
        <f t="shared" si="11"/>
        <v>0</v>
      </c>
      <c r="DV158" s="504"/>
    </row>
    <row r="159" spans="1:126" x14ac:dyDescent="0.5">
      <c r="A159" s="399" t="str">
        <f t="shared" si="12"/>
        <v>34</v>
      </c>
      <c r="B159" s="493">
        <v>340010</v>
      </c>
      <c r="C159" s="494" t="s">
        <v>936</v>
      </c>
      <c r="D159" s="495"/>
      <c r="E159" s="896"/>
      <c r="F159" s="903"/>
      <c r="G159" s="496"/>
      <c r="H159" s="496"/>
      <c r="I159" s="496"/>
      <c r="J159" s="496"/>
      <c r="K159" s="508"/>
      <c r="L159" s="508"/>
      <c r="M159" s="508"/>
      <c r="N159" s="508"/>
      <c r="O159" s="508"/>
      <c r="P159" s="508"/>
      <c r="Q159" s="508"/>
      <c r="R159" s="508"/>
      <c r="S159" s="508"/>
      <c r="T159" s="508"/>
      <c r="U159" s="508"/>
      <c r="V159" s="508"/>
      <c r="W159" s="508"/>
      <c r="X159" s="508"/>
      <c r="Y159" s="508"/>
      <c r="Z159" s="508"/>
      <c r="AA159" s="508"/>
      <c r="AB159" s="508"/>
      <c r="AC159" s="508"/>
      <c r="AD159" s="508"/>
      <c r="AE159" s="508"/>
      <c r="AF159" s="508"/>
      <c r="AG159" s="508"/>
      <c r="AH159" s="508"/>
      <c r="AI159" s="508"/>
      <c r="AJ159" s="508"/>
      <c r="AK159" s="508"/>
      <c r="AL159" s="508"/>
      <c r="AM159" s="508"/>
      <c r="AN159" s="508"/>
      <c r="AO159" s="508"/>
      <c r="AP159" s="508"/>
      <c r="AQ159" s="508"/>
      <c r="AR159" s="508"/>
      <c r="AS159" s="508"/>
      <c r="AT159" s="508"/>
      <c r="AU159" s="508"/>
      <c r="AV159" s="508"/>
      <c r="AW159" s="508"/>
      <c r="AX159" s="508"/>
      <c r="AY159" s="508"/>
      <c r="AZ159" s="508"/>
      <c r="BA159" s="508"/>
      <c r="BB159" s="508"/>
      <c r="BC159" s="508"/>
      <c r="BD159" s="508"/>
      <c r="BE159" s="508"/>
      <c r="BF159" s="508"/>
      <c r="BG159" s="508"/>
      <c r="BH159" s="508"/>
      <c r="BI159" s="508"/>
      <c r="BJ159" s="508"/>
      <c r="BK159" s="508"/>
      <c r="BL159" s="508"/>
      <c r="BM159" s="508"/>
      <c r="BN159" s="508"/>
      <c r="BO159" s="508"/>
      <c r="BP159" s="508"/>
      <c r="BQ159" s="508"/>
      <c r="BR159" s="508"/>
      <c r="BS159" s="508"/>
      <c r="BT159" s="508"/>
      <c r="BU159" s="508"/>
      <c r="BV159" s="508"/>
      <c r="BW159" s="508"/>
      <c r="BX159" s="508"/>
      <c r="BY159" s="508"/>
      <c r="BZ159" s="508"/>
      <c r="CA159" s="508"/>
      <c r="CB159" s="508"/>
      <c r="CC159" s="508"/>
      <c r="CD159" s="508"/>
      <c r="CE159" s="508"/>
      <c r="CF159" s="508"/>
      <c r="CG159" s="508"/>
      <c r="CH159" s="508"/>
      <c r="CI159" s="508"/>
      <c r="CJ159" s="508"/>
      <c r="CK159" s="508"/>
      <c r="CL159" s="508"/>
      <c r="CM159" s="508"/>
      <c r="CN159" s="508"/>
      <c r="CO159" s="508"/>
      <c r="CP159" s="508"/>
      <c r="CQ159" s="508"/>
      <c r="CR159" s="508"/>
      <c r="CS159" s="508"/>
      <c r="CT159" s="508"/>
      <c r="CU159" s="508"/>
      <c r="CV159" s="508"/>
      <c r="CW159" s="508"/>
      <c r="CX159" s="508"/>
      <c r="CY159" s="508"/>
      <c r="CZ159" s="508"/>
      <c r="DA159" s="508"/>
      <c r="DB159" s="508"/>
      <c r="DC159" s="508"/>
      <c r="DD159" s="508"/>
      <c r="DE159" s="508"/>
      <c r="DF159" s="508"/>
      <c r="DG159" s="508"/>
      <c r="DH159" s="508"/>
      <c r="DI159" s="508"/>
      <c r="DJ159" s="510"/>
      <c r="DK159" s="500">
        <f t="shared" si="10"/>
        <v>0</v>
      </c>
      <c r="DL159" s="501">
        <f t="shared" si="11"/>
        <v>0</v>
      </c>
      <c r="DV159" s="504"/>
    </row>
    <row r="160" spans="1:126" x14ac:dyDescent="0.5">
      <c r="A160" s="399" t="str">
        <f t="shared" si="12"/>
        <v>35</v>
      </c>
      <c r="B160" s="493">
        <v>350011</v>
      </c>
      <c r="C160" s="494" t="s">
        <v>937</v>
      </c>
      <c r="D160" s="495"/>
      <c r="E160" s="896"/>
      <c r="F160" s="903"/>
      <c r="G160" s="496"/>
      <c r="H160" s="496"/>
      <c r="I160" s="496"/>
      <c r="J160" s="496"/>
      <c r="K160" s="508"/>
      <c r="L160" s="508"/>
      <c r="M160" s="508"/>
      <c r="N160" s="508"/>
      <c r="O160" s="508"/>
      <c r="P160" s="508"/>
      <c r="Q160" s="508"/>
      <c r="R160" s="508"/>
      <c r="S160" s="508"/>
      <c r="T160" s="508"/>
      <c r="U160" s="508"/>
      <c r="V160" s="508"/>
      <c r="W160" s="508"/>
      <c r="X160" s="508"/>
      <c r="Y160" s="508"/>
      <c r="Z160" s="508"/>
      <c r="AA160" s="508"/>
      <c r="AB160" s="508"/>
      <c r="AC160" s="508"/>
      <c r="AD160" s="508"/>
      <c r="AE160" s="508"/>
      <c r="AF160" s="508"/>
      <c r="AG160" s="508"/>
      <c r="AH160" s="508"/>
      <c r="AI160" s="508"/>
      <c r="AJ160" s="508"/>
      <c r="AK160" s="508"/>
      <c r="AL160" s="508"/>
      <c r="AM160" s="508"/>
      <c r="AN160" s="508"/>
      <c r="AO160" s="508"/>
      <c r="AP160" s="508"/>
      <c r="AQ160" s="508"/>
      <c r="AR160" s="508"/>
      <c r="AS160" s="508"/>
      <c r="AT160" s="508"/>
      <c r="AU160" s="508"/>
      <c r="AV160" s="508"/>
      <c r="AW160" s="508"/>
      <c r="AX160" s="508"/>
      <c r="AY160" s="508"/>
      <c r="AZ160" s="508"/>
      <c r="BA160" s="508"/>
      <c r="BB160" s="508"/>
      <c r="BC160" s="508"/>
      <c r="BD160" s="508"/>
      <c r="BE160" s="508"/>
      <c r="BF160" s="508"/>
      <c r="BG160" s="508"/>
      <c r="BH160" s="508"/>
      <c r="BI160" s="508"/>
      <c r="BJ160" s="521">
        <f>E160</f>
        <v>0</v>
      </c>
      <c r="BK160" s="508"/>
      <c r="BL160" s="508"/>
      <c r="BM160" s="508"/>
      <c r="BN160" s="508"/>
      <c r="BO160" s="508"/>
      <c r="BP160" s="508"/>
      <c r="BQ160" s="508"/>
      <c r="BR160" s="508"/>
      <c r="BS160" s="508"/>
      <c r="BT160" s="508"/>
      <c r="BU160" s="508"/>
      <c r="BV160" s="508"/>
      <c r="BW160" s="508"/>
      <c r="BX160" s="508"/>
      <c r="BY160" s="508"/>
      <c r="BZ160" s="508"/>
      <c r="CA160" s="508"/>
      <c r="CB160" s="508"/>
      <c r="CC160" s="508"/>
      <c r="CD160" s="508"/>
      <c r="CE160" s="508"/>
      <c r="CF160" s="508"/>
      <c r="CG160" s="508"/>
      <c r="CH160" s="508"/>
      <c r="CI160" s="508"/>
      <c r="CJ160" s="508"/>
      <c r="CK160" s="508"/>
      <c r="CL160" s="508"/>
      <c r="CM160" s="508"/>
      <c r="CN160" s="508"/>
      <c r="CO160" s="508"/>
      <c r="CP160" s="508"/>
      <c r="CQ160" s="508"/>
      <c r="CR160" s="508"/>
      <c r="CS160" s="508"/>
      <c r="CT160" s="508"/>
      <c r="CU160" s="508"/>
      <c r="CV160" s="508"/>
      <c r="CW160" s="508"/>
      <c r="CX160" s="508"/>
      <c r="CY160" s="508"/>
      <c r="CZ160" s="508"/>
      <c r="DA160" s="508"/>
      <c r="DB160" s="508"/>
      <c r="DC160" s="508"/>
      <c r="DD160" s="508"/>
      <c r="DE160" s="508"/>
      <c r="DF160" s="508"/>
      <c r="DG160" s="508"/>
      <c r="DH160" s="508"/>
      <c r="DI160" s="508"/>
      <c r="DJ160" s="510"/>
      <c r="DK160" s="500">
        <f t="shared" si="10"/>
        <v>0</v>
      </c>
      <c r="DL160" s="501">
        <f t="shared" si="11"/>
        <v>0</v>
      </c>
      <c r="DV160" s="504"/>
    </row>
    <row r="161" spans="1:126" x14ac:dyDescent="0.5">
      <c r="A161" s="399" t="str">
        <f t="shared" si="12"/>
        <v>35</v>
      </c>
      <c r="B161" s="493">
        <v>350012</v>
      </c>
      <c r="C161" s="494" t="s">
        <v>938</v>
      </c>
      <c r="D161" s="495"/>
      <c r="E161" s="896"/>
      <c r="F161" s="903"/>
      <c r="G161" s="496"/>
      <c r="H161" s="496"/>
      <c r="I161" s="496"/>
      <c r="J161" s="496"/>
      <c r="K161" s="508"/>
      <c r="L161" s="508"/>
      <c r="M161" s="508"/>
      <c r="N161" s="508"/>
      <c r="O161" s="508"/>
      <c r="P161" s="508"/>
      <c r="Q161" s="508"/>
      <c r="R161" s="508"/>
      <c r="S161" s="508"/>
      <c r="T161" s="508"/>
      <c r="U161" s="508"/>
      <c r="V161" s="508"/>
      <c r="W161" s="508"/>
      <c r="X161" s="508"/>
      <c r="Y161" s="508"/>
      <c r="Z161" s="508"/>
      <c r="AA161" s="508"/>
      <c r="AB161" s="508"/>
      <c r="AC161" s="508"/>
      <c r="AD161" s="508"/>
      <c r="AE161" s="508"/>
      <c r="AF161" s="508"/>
      <c r="AG161" s="508"/>
      <c r="AH161" s="508"/>
      <c r="AI161" s="508"/>
      <c r="AJ161" s="508"/>
      <c r="AK161" s="508"/>
      <c r="AL161" s="508"/>
      <c r="AM161" s="508"/>
      <c r="AN161" s="508"/>
      <c r="AO161" s="508"/>
      <c r="AP161" s="508"/>
      <c r="AQ161" s="508"/>
      <c r="AR161" s="508"/>
      <c r="AS161" s="508"/>
      <c r="AT161" s="508"/>
      <c r="AU161" s="508"/>
      <c r="AV161" s="508"/>
      <c r="AW161" s="508"/>
      <c r="AX161" s="508"/>
      <c r="AY161" s="508"/>
      <c r="AZ161" s="508"/>
      <c r="BA161" s="508"/>
      <c r="BB161" s="508"/>
      <c r="BC161" s="508"/>
      <c r="BD161" s="508"/>
      <c r="BE161" s="508"/>
      <c r="BF161" s="508"/>
      <c r="BG161" s="508"/>
      <c r="BH161" s="521">
        <f>E161</f>
        <v>0</v>
      </c>
      <c r="BI161" s="508"/>
      <c r="BJ161" s="508"/>
      <c r="BK161" s="508"/>
      <c r="BL161" s="508"/>
      <c r="BM161" s="508"/>
      <c r="BN161" s="508"/>
      <c r="BO161" s="508"/>
      <c r="BP161" s="508"/>
      <c r="BQ161" s="508"/>
      <c r="BR161" s="508"/>
      <c r="BS161" s="508"/>
      <c r="BT161" s="508"/>
      <c r="BU161" s="508"/>
      <c r="BV161" s="508"/>
      <c r="BW161" s="508"/>
      <c r="BX161" s="508"/>
      <c r="BY161" s="508"/>
      <c r="BZ161" s="508"/>
      <c r="CA161" s="508"/>
      <c r="CB161" s="508"/>
      <c r="CC161" s="508"/>
      <c r="CD161" s="508"/>
      <c r="CE161" s="508"/>
      <c r="CF161" s="508"/>
      <c r="CG161" s="508"/>
      <c r="CH161" s="508"/>
      <c r="CI161" s="508"/>
      <c r="CJ161" s="508"/>
      <c r="CK161" s="508"/>
      <c r="CL161" s="508"/>
      <c r="CM161" s="508"/>
      <c r="CN161" s="508"/>
      <c r="CO161" s="508"/>
      <c r="CP161" s="508"/>
      <c r="CQ161" s="508"/>
      <c r="CR161" s="508"/>
      <c r="CS161" s="508"/>
      <c r="CT161" s="508"/>
      <c r="CU161" s="508"/>
      <c r="CV161" s="508"/>
      <c r="CW161" s="508"/>
      <c r="CX161" s="508"/>
      <c r="CY161" s="508"/>
      <c r="CZ161" s="508"/>
      <c r="DA161" s="508"/>
      <c r="DB161" s="508"/>
      <c r="DC161" s="508"/>
      <c r="DD161" s="508"/>
      <c r="DE161" s="508"/>
      <c r="DF161" s="508"/>
      <c r="DG161" s="508"/>
      <c r="DH161" s="508"/>
      <c r="DI161" s="508"/>
      <c r="DJ161" s="510"/>
      <c r="DK161" s="500">
        <f t="shared" si="10"/>
        <v>0</v>
      </c>
      <c r="DL161" s="501">
        <f t="shared" si="11"/>
        <v>0</v>
      </c>
      <c r="DV161" s="504"/>
    </row>
    <row r="162" spans="1:126" x14ac:dyDescent="0.5">
      <c r="A162" s="399" t="str">
        <f t="shared" si="12"/>
        <v>35</v>
      </c>
      <c r="B162" s="493">
        <v>350013</v>
      </c>
      <c r="C162" s="494" t="s">
        <v>939</v>
      </c>
      <c r="D162" s="495"/>
      <c r="E162" s="896"/>
      <c r="F162" s="903"/>
      <c r="G162" s="496"/>
      <c r="H162" s="496"/>
      <c r="I162" s="496"/>
      <c r="J162" s="496"/>
      <c r="K162" s="508"/>
      <c r="L162" s="508"/>
      <c r="M162" s="508"/>
      <c r="N162" s="508"/>
      <c r="O162" s="508"/>
      <c r="P162" s="508"/>
      <c r="Q162" s="508"/>
      <c r="R162" s="508"/>
      <c r="S162" s="508"/>
      <c r="T162" s="508"/>
      <c r="U162" s="508"/>
      <c r="V162" s="508"/>
      <c r="W162" s="508"/>
      <c r="X162" s="508"/>
      <c r="Y162" s="508"/>
      <c r="Z162" s="508"/>
      <c r="AA162" s="508"/>
      <c r="AB162" s="508"/>
      <c r="AC162" s="508"/>
      <c r="AD162" s="508"/>
      <c r="AE162" s="508"/>
      <c r="AF162" s="508"/>
      <c r="AG162" s="508"/>
      <c r="AH162" s="508"/>
      <c r="AI162" s="508"/>
      <c r="AJ162" s="508"/>
      <c r="AK162" s="508"/>
      <c r="AL162" s="508"/>
      <c r="AM162" s="508"/>
      <c r="AN162" s="508"/>
      <c r="AO162" s="508"/>
      <c r="AP162" s="508"/>
      <c r="AQ162" s="508"/>
      <c r="AR162" s="508"/>
      <c r="AS162" s="508"/>
      <c r="AT162" s="508"/>
      <c r="AU162" s="508"/>
      <c r="AV162" s="508"/>
      <c r="AW162" s="508"/>
      <c r="AX162" s="508"/>
      <c r="AY162" s="508"/>
      <c r="AZ162" s="508"/>
      <c r="BA162" s="508"/>
      <c r="BB162" s="508"/>
      <c r="BC162" s="508"/>
      <c r="BD162" s="508"/>
      <c r="BE162" s="508"/>
      <c r="BF162" s="508"/>
      <c r="BG162" s="508"/>
      <c r="BH162" s="521">
        <f>E162</f>
        <v>0</v>
      </c>
      <c r="BI162" s="508"/>
      <c r="BJ162" s="508"/>
      <c r="BK162" s="508"/>
      <c r="BL162" s="508"/>
      <c r="BM162" s="508"/>
      <c r="BN162" s="508"/>
      <c r="BO162" s="508"/>
      <c r="BP162" s="508"/>
      <c r="BQ162" s="508"/>
      <c r="BR162" s="508"/>
      <c r="BS162" s="508"/>
      <c r="BT162" s="508"/>
      <c r="BU162" s="508"/>
      <c r="BV162" s="508"/>
      <c r="BW162" s="508"/>
      <c r="BX162" s="508"/>
      <c r="BY162" s="508"/>
      <c r="BZ162" s="508"/>
      <c r="CA162" s="508"/>
      <c r="CB162" s="508"/>
      <c r="CC162" s="508"/>
      <c r="CD162" s="508"/>
      <c r="CE162" s="508"/>
      <c r="CF162" s="508"/>
      <c r="CG162" s="508"/>
      <c r="CH162" s="508"/>
      <c r="CI162" s="508"/>
      <c r="CJ162" s="508"/>
      <c r="CK162" s="508"/>
      <c r="CL162" s="508"/>
      <c r="CM162" s="508"/>
      <c r="CN162" s="508"/>
      <c r="CO162" s="508"/>
      <c r="CP162" s="508"/>
      <c r="CQ162" s="508"/>
      <c r="CR162" s="508"/>
      <c r="CS162" s="508"/>
      <c r="CT162" s="508"/>
      <c r="CU162" s="508"/>
      <c r="CV162" s="508"/>
      <c r="CW162" s="508"/>
      <c r="CX162" s="508"/>
      <c r="CY162" s="508"/>
      <c r="CZ162" s="508"/>
      <c r="DA162" s="508"/>
      <c r="DB162" s="508"/>
      <c r="DC162" s="508"/>
      <c r="DD162" s="508"/>
      <c r="DE162" s="508"/>
      <c r="DF162" s="508"/>
      <c r="DG162" s="508"/>
      <c r="DH162" s="508"/>
      <c r="DI162" s="508"/>
      <c r="DJ162" s="510"/>
      <c r="DK162" s="500">
        <f t="shared" si="10"/>
        <v>0</v>
      </c>
      <c r="DL162" s="501">
        <f t="shared" si="11"/>
        <v>0</v>
      </c>
      <c r="DV162" s="504"/>
    </row>
    <row r="163" spans="1:126" x14ac:dyDescent="0.5">
      <c r="A163" s="399">
        <v>35</v>
      </c>
      <c r="B163" s="493">
        <v>350014</v>
      </c>
      <c r="C163" s="494" t="s">
        <v>940</v>
      </c>
      <c r="D163" s="495"/>
      <c r="E163" s="896"/>
      <c r="F163" s="903"/>
      <c r="G163" s="496"/>
      <c r="H163" s="496"/>
      <c r="I163" s="496"/>
      <c r="J163" s="496"/>
      <c r="K163" s="508"/>
      <c r="L163" s="508"/>
      <c r="M163" s="508"/>
      <c r="N163" s="508"/>
      <c r="O163" s="508"/>
      <c r="P163" s="508"/>
      <c r="Q163" s="508"/>
      <c r="R163" s="508"/>
      <c r="S163" s="508"/>
      <c r="T163" s="508"/>
      <c r="U163" s="508"/>
      <c r="V163" s="508"/>
      <c r="W163" s="508"/>
      <c r="X163" s="508"/>
      <c r="Y163" s="508"/>
      <c r="Z163" s="508"/>
      <c r="AA163" s="508"/>
      <c r="AB163" s="508"/>
      <c r="AC163" s="508"/>
      <c r="AD163" s="508"/>
      <c r="AE163" s="508"/>
      <c r="AF163" s="508"/>
      <c r="AG163" s="508"/>
      <c r="AH163" s="508"/>
      <c r="AI163" s="508"/>
      <c r="AJ163" s="508"/>
      <c r="AK163" s="508"/>
      <c r="AL163" s="508"/>
      <c r="AM163" s="508"/>
      <c r="AN163" s="508"/>
      <c r="AO163" s="508"/>
      <c r="AP163" s="508"/>
      <c r="AQ163" s="508"/>
      <c r="AR163" s="508"/>
      <c r="AS163" s="508"/>
      <c r="AT163" s="508"/>
      <c r="AU163" s="508"/>
      <c r="AV163" s="508"/>
      <c r="AW163" s="508"/>
      <c r="AX163" s="508"/>
      <c r="AY163" s="508"/>
      <c r="AZ163" s="508"/>
      <c r="BA163" s="508"/>
      <c r="BB163" s="508"/>
      <c r="BC163" s="508"/>
      <c r="BD163" s="508"/>
      <c r="BE163" s="508"/>
      <c r="BF163" s="508"/>
      <c r="BG163" s="508"/>
      <c r="BH163" s="508"/>
      <c r="BI163" s="508"/>
      <c r="BJ163" s="508"/>
      <c r="BK163" s="508"/>
      <c r="BL163" s="521">
        <f>E163</f>
        <v>0</v>
      </c>
      <c r="BM163" s="508"/>
      <c r="BN163" s="508"/>
      <c r="BO163" s="508"/>
      <c r="BP163" s="508"/>
      <c r="BQ163" s="508"/>
      <c r="BR163" s="508"/>
      <c r="BS163" s="508"/>
      <c r="BT163" s="508"/>
      <c r="BU163" s="508"/>
      <c r="BV163" s="508"/>
      <c r="BW163" s="508"/>
      <c r="BX163" s="508"/>
      <c r="BY163" s="508"/>
      <c r="BZ163" s="508"/>
      <c r="CA163" s="508"/>
      <c r="CB163" s="508"/>
      <c r="CC163" s="508"/>
      <c r="CD163" s="508"/>
      <c r="CE163" s="508"/>
      <c r="CF163" s="508"/>
      <c r="CG163" s="508"/>
      <c r="CH163" s="508"/>
      <c r="CI163" s="508"/>
      <c r="CJ163" s="508"/>
      <c r="CK163" s="508"/>
      <c r="CL163" s="508"/>
      <c r="CM163" s="508"/>
      <c r="CN163" s="508"/>
      <c r="CO163" s="508"/>
      <c r="CP163" s="508"/>
      <c r="CQ163" s="508"/>
      <c r="CR163" s="508"/>
      <c r="CS163" s="508"/>
      <c r="CT163" s="508"/>
      <c r="CU163" s="508"/>
      <c r="CV163" s="508"/>
      <c r="CW163" s="508"/>
      <c r="CX163" s="508"/>
      <c r="CY163" s="508"/>
      <c r="CZ163" s="508"/>
      <c r="DA163" s="508"/>
      <c r="DB163" s="508"/>
      <c r="DC163" s="508"/>
      <c r="DD163" s="508"/>
      <c r="DE163" s="508"/>
      <c r="DF163" s="508"/>
      <c r="DG163" s="508"/>
      <c r="DH163" s="508"/>
      <c r="DI163" s="508"/>
      <c r="DJ163" s="510"/>
      <c r="DK163" s="500">
        <f t="shared" si="10"/>
        <v>0</v>
      </c>
      <c r="DL163" s="501">
        <f t="shared" si="11"/>
        <v>0</v>
      </c>
      <c r="DV163" s="504"/>
    </row>
    <row r="164" spans="1:126" x14ac:dyDescent="0.5">
      <c r="A164" s="399" t="str">
        <f t="shared" si="12"/>
        <v>36</v>
      </c>
      <c r="B164" s="493">
        <v>360001</v>
      </c>
      <c r="C164" s="494" t="s">
        <v>39</v>
      </c>
      <c r="D164" s="495"/>
      <c r="E164" s="896"/>
      <c r="F164" s="903"/>
      <c r="G164" s="496"/>
      <c r="H164" s="496"/>
      <c r="I164" s="496"/>
      <c r="J164" s="496"/>
      <c r="K164" s="508"/>
      <c r="L164" s="508"/>
      <c r="M164" s="508"/>
      <c r="N164" s="508"/>
      <c r="O164" s="508"/>
      <c r="P164" s="508"/>
      <c r="Q164" s="508"/>
      <c r="R164" s="508"/>
      <c r="S164" s="508"/>
      <c r="T164" s="508"/>
      <c r="U164" s="508"/>
      <c r="V164" s="508"/>
      <c r="W164" s="508"/>
      <c r="X164" s="508"/>
      <c r="Y164" s="508"/>
      <c r="Z164" s="508"/>
      <c r="AA164" s="508"/>
      <c r="AB164" s="508"/>
      <c r="AC164" s="508"/>
      <c r="AD164" s="508"/>
      <c r="AE164" s="508"/>
      <c r="AF164" s="508"/>
      <c r="AG164" s="508"/>
      <c r="AH164" s="508"/>
      <c r="AI164" s="508"/>
      <c r="AJ164" s="508"/>
      <c r="AK164" s="508"/>
      <c r="AL164" s="508"/>
      <c r="AM164" s="508"/>
      <c r="AN164" s="508"/>
      <c r="AO164" s="508"/>
      <c r="AP164" s="508"/>
      <c r="AQ164" s="508"/>
      <c r="AR164" s="508"/>
      <c r="AS164" s="508"/>
      <c r="AT164" s="508"/>
      <c r="AU164" s="508"/>
      <c r="AV164" s="508"/>
      <c r="AW164" s="508"/>
      <c r="AX164" s="508"/>
      <c r="AY164" s="508"/>
      <c r="AZ164" s="508"/>
      <c r="BA164" s="508"/>
      <c r="BB164" s="508"/>
      <c r="BC164" s="508"/>
      <c r="BD164" s="508"/>
      <c r="BE164" s="508"/>
      <c r="BF164" s="508"/>
      <c r="BG164" s="508"/>
      <c r="BH164" s="508"/>
      <c r="BI164" s="508"/>
      <c r="BJ164" s="508"/>
      <c r="BK164" s="508"/>
      <c r="BL164" s="508"/>
      <c r="BM164" s="521">
        <f>E164</f>
        <v>0</v>
      </c>
      <c r="BN164" s="508"/>
      <c r="BO164" s="508"/>
      <c r="BP164" s="508"/>
      <c r="BQ164" s="508"/>
      <c r="BR164" s="508"/>
      <c r="BS164" s="508"/>
      <c r="BT164" s="508"/>
      <c r="BU164" s="508"/>
      <c r="BV164" s="508"/>
      <c r="BW164" s="508"/>
      <c r="BX164" s="508"/>
      <c r="BY164" s="508"/>
      <c r="BZ164" s="508"/>
      <c r="CA164" s="508"/>
      <c r="CB164" s="508"/>
      <c r="CC164" s="508"/>
      <c r="CD164" s="508"/>
      <c r="CE164" s="508"/>
      <c r="CF164" s="508"/>
      <c r="CG164" s="508"/>
      <c r="CH164" s="508"/>
      <c r="CI164" s="508"/>
      <c r="CJ164" s="508"/>
      <c r="CK164" s="508"/>
      <c r="CL164" s="508"/>
      <c r="CM164" s="508"/>
      <c r="CN164" s="508"/>
      <c r="CO164" s="508"/>
      <c r="CP164" s="508"/>
      <c r="CQ164" s="508"/>
      <c r="CR164" s="508"/>
      <c r="CS164" s="508"/>
      <c r="CT164" s="508"/>
      <c r="CU164" s="508"/>
      <c r="CV164" s="508"/>
      <c r="CW164" s="508"/>
      <c r="CX164" s="508"/>
      <c r="CY164" s="508"/>
      <c r="CZ164" s="508"/>
      <c r="DA164" s="508"/>
      <c r="DB164" s="508"/>
      <c r="DC164" s="508"/>
      <c r="DD164" s="508"/>
      <c r="DE164" s="508"/>
      <c r="DF164" s="508"/>
      <c r="DG164" s="508"/>
      <c r="DH164" s="508"/>
      <c r="DI164" s="508"/>
      <c r="DJ164" s="510"/>
      <c r="DK164" s="500">
        <f t="shared" si="10"/>
        <v>0</v>
      </c>
      <c r="DL164" s="501">
        <f t="shared" si="11"/>
        <v>0</v>
      </c>
      <c r="DV164" s="504"/>
    </row>
    <row r="165" spans="1:126" x14ac:dyDescent="0.5">
      <c r="A165" s="399" t="str">
        <f t="shared" si="12"/>
        <v>38</v>
      </c>
      <c r="B165" s="493">
        <v>380001</v>
      </c>
      <c r="C165" s="494" t="s">
        <v>941</v>
      </c>
      <c r="D165" s="495"/>
      <c r="E165" s="896"/>
      <c r="F165" s="905"/>
      <c r="G165" s="508"/>
      <c r="H165" s="508"/>
      <c r="I165" s="508"/>
      <c r="J165" s="508"/>
      <c r="K165" s="508"/>
      <c r="L165" s="508"/>
      <c r="M165" s="508"/>
      <c r="N165" s="508"/>
      <c r="O165" s="508"/>
      <c r="P165" s="508"/>
      <c r="Q165" s="508"/>
      <c r="R165" s="508"/>
      <c r="S165" s="508"/>
      <c r="T165" s="508"/>
      <c r="U165" s="508"/>
      <c r="V165" s="508"/>
      <c r="W165" s="508"/>
      <c r="X165" s="508"/>
      <c r="Y165" s="508"/>
      <c r="Z165" s="508"/>
      <c r="AA165" s="508"/>
      <c r="AB165" s="508"/>
      <c r="AC165" s="508"/>
      <c r="AD165" s="508"/>
      <c r="AE165" s="508"/>
      <c r="AF165" s="508"/>
      <c r="AG165" s="508"/>
      <c r="AH165" s="508"/>
      <c r="AI165" s="508"/>
      <c r="AJ165" s="508"/>
      <c r="AK165" s="508"/>
      <c r="AL165" s="508"/>
      <c r="AM165" s="508"/>
      <c r="AN165" s="508"/>
      <c r="AO165" s="508"/>
      <c r="AP165" s="508"/>
      <c r="AQ165" s="508"/>
      <c r="AR165" s="508"/>
      <c r="AS165" s="508"/>
      <c r="AT165" s="508"/>
      <c r="AU165" s="508"/>
      <c r="AV165" s="508"/>
      <c r="AW165" s="508"/>
      <c r="AX165" s="508"/>
      <c r="AY165" s="508"/>
      <c r="AZ165" s="508"/>
      <c r="BA165" s="508"/>
      <c r="BB165" s="508"/>
      <c r="BC165" s="508"/>
      <c r="BD165" s="508"/>
      <c r="BE165" s="508"/>
      <c r="BF165" s="508"/>
      <c r="BG165" s="508"/>
      <c r="BH165" s="508"/>
      <c r="BI165" s="508"/>
      <c r="BJ165" s="508"/>
      <c r="BK165" s="508"/>
      <c r="BL165" s="508"/>
      <c r="BM165" s="508"/>
      <c r="BN165" s="521">
        <f>E165</f>
        <v>0</v>
      </c>
      <c r="BO165" s="508"/>
      <c r="BP165" s="508"/>
      <c r="BQ165" s="508"/>
      <c r="BR165" s="508"/>
      <c r="BS165" s="508"/>
      <c r="BT165" s="508"/>
      <c r="BU165" s="508"/>
      <c r="BV165" s="508"/>
      <c r="BW165" s="508"/>
      <c r="BX165" s="508"/>
      <c r="BY165" s="508"/>
      <c r="BZ165" s="508"/>
      <c r="CA165" s="508"/>
      <c r="CB165" s="508"/>
      <c r="CC165" s="508"/>
      <c r="CD165" s="508"/>
      <c r="CE165" s="508"/>
      <c r="CF165" s="508"/>
      <c r="CG165" s="508"/>
      <c r="CH165" s="508"/>
      <c r="CI165" s="508"/>
      <c r="CJ165" s="508"/>
      <c r="CK165" s="508"/>
      <c r="CL165" s="508"/>
      <c r="CM165" s="508"/>
      <c r="CN165" s="508"/>
      <c r="CO165" s="508"/>
      <c r="CP165" s="508"/>
      <c r="CQ165" s="508"/>
      <c r="CR165" s="508"/>
      <c r="CS165" s="508"/>
      <c r="CT165" s="508"/>
      <c r="CU165" s="508"/>
      <c r="CV165" s="508"/>
      <c r="CW165" s="508"/>
      <c r="CX165" s="508"/>
      <c r="CY165" s="508"/>
      <c r="CZ165" s="508"/>
      <c r="DA165" s="508"/>
      <c r="DB165" s="508"/>
      <c r="DC165" s="508"/>
      <c r="DD165" s="508"/>
      <c r="DE165" s="508"/>
      <c r="DF165" s="508"/>
      <c r="DG165" s="508"/>
      <c r="DH165" s="508"/>
      <c r="DI165" s="508"/>
      <c r="DJ165" s="510"/>
      <c r="DK165" s="500">
        <f t="shared" si="10"/>
        <v>0</v>
      </c>
      <c r="DL165" s="501">
        <f t="shared" si="11"/>
        <v>0</v>
      </c>
      <c r="DV165" s="504"/>
    </row>
    <row r="166" spans="1:126" x14ac:dyDescent="0.5">
      <c r="A166" s="399" t="str">
        <f t="shared" si="12"/>
        <v>42</v>
      </c>
      <c r="B166" s="493">
        <v>420001</v>
      </c>
      <c r="C166" s="494" t="s">
        <v>696</v>
      </c>
      <c r="D166" s="495"/>
      <c r="E166" s="896"/>
      <c r="F166" s="903"/>
      <c r="G166" s="496"/>
      <c r="H166" s="496"/>
      <c r="I166" s="496"/>
      <c r="J166" s="496"/>
      <c r="K166" s="508"/>
      <c r="L166" s="508"/>
      <c r="M166" s="508"/>
      <c r="N166" s="508"/>
      <c r="O166" s="508"/>
      <c r="P166" s="508"/>
      <c r="Q166" s="508"/>
      <c r="R166" s="508"/>
      <c r="S166" s="508"/>
      <c r="T166" s="508"/>
      <c r="U166" s="508"/>
      <c r="V166" s="508"/>
      <c r="W166" s="508"/>
      <c r="X166" s="508"/>
      <c r="Y166" s="508"/>
      <c r="Z166" s="508"/>
      <c r="AA166" s="508"/>
      <c r="AB166" s="508"/>
      <c r="AC166" s="508"/>
      <c r="AD166" s="508"/>
      <c r="AE166" s="508"/>
      <c r="AF166" s="508"/>
      <c r="AG166" s="508"/>
      <c r="AH166" s="508"/>
      <c r="AI166" s="508"/>
      <c r="AJ166" s="508"/>
      <c r="AK166" s="508"/>
      <c r="AL166" s="508"/>
      <c r="AM166" s="508"/>
      <c r="AN166" s="508"/>
      <c r="AO166" s="508"/>
      <c r="AP166" s="508"/>
      <c r="AQ166" s="508"/>
      <c r="AR166" s="508"/>
      <c r="AS166" s="508"/>
      <c r="AT166" s="508"/>
      <c r="AU166" s="508"/>
      <c r="AV166" s="508"/>
      <c r="AW166" s="508"/>
      <c r="AX166" s="508"/>
      <c r="AY166" s="508"/>
      <c r="AZ166" s="508"/>
      <c r="BA166" s="508"/>
      <c r="BB166" s="508"/>
      <c r="BC166" s="508"/>
      <c r="BD166" s="508"/>
      <c r="BE166" s="508"/>
      <c r="BF166" s="508"/>
      <c r="BG166" s="508"/>
      <c r="BH166" s="508"/>
      <c r="BI166" s="508"/>
      <c r="BJ166" s="508"/>
      <c r="BK166" s="508"/>
      <c r="BL166" s="508"/>
      <c r="BM166" s="508"/>
      <c r="BN166" s="508"/>
      <c r="BO166" s="508"/>
      <c r="BP166" s="508"/>
      <c r="BQ166" s="521">
        <f>E166</f>
        <v>0</v>
      </c>
      <c r="BR166" s="508"/>
      <c r="BS166" s="508"/>
      <c r="BT166" s="508"/>
      <c r="BU166" s="508"/>
      <c r="BV166" s="508"/>
      <c r="BW166" s="508"/>
      <c r="BX166" s="508"/>
      <c r="BY166" s="508"/>
      <c r="BZ166" s="508"/>
      <c r="CA166" s="508"/>
      <c r="CB166" s="508"/>
      <c r="CC166" s="508"/>
      <c r="CD166" s="508"/>
      <c r="CE166" s="508"/>
      <c r="CF166" s="508"/>
      <c r="CG166" s="508"/>
      <c r="CH166" s="508"/>
      <c r="CI166" s="508"/>
      <c r="CJ166" s="508"/>
      <c r="CK166" s="508"/>
      <c r="CL166" s="508"/>
      <c r="CM166" s="508"/>
      <c r="CN166" s="508"/>
      <c r="CO166" s="508"/>
      <c r="CP166" s="508"/>
      <c r="CQ166" s="508"/>
      <c r="CR166" s="508"/>
      <c r="CS166" s="508"/>
      <c r="CT166" s="508"/>
      <c r="CU166" s="508"/>
      <c r="CV166" s="508"/>
      <c r="CW166" s="508"/>
      <c r="CX166" s="508"/>
      <c r="CY166" s="508"/>
      <c r="CZ166" s="508"/>
      <c r="DA166" s="508"/>
      <c r="DB166" s="508"/>
      <c r="DC166" s="508"/>
      <c r="DD166" s="508"/>
      <c r="DE166" s="508"/>
      <c r="DF166" s="508"/>
      <c r="DG166" s="508"/>
      <c r="DH166" s="508"/>
      <c r="DI166" s="508"/>
      <c r="DJ166" s="510"/>
      <c r="DK166" s="500">
        <f t="shared" si="10"/>
        <v>0</v>
      </c>
      <c r="DL166" s="501">
        <f t="shared" si="11"/>
        <v>0</v>
      </c>
      <c r="DV166" s="504"/>
    </row>
    <row r="167" spans="1:126" x14ac:dyDescent="0.5">
      <c r="A167" s="399" t="str">
        <f t="shared" si="12"/>
        <v>42</v>
      </c>
      <c r="B167" s="493">
        <v>420005</v>
      </c>
      <c r="C167" s="494" t="s">
        <v>942</v>
      </c>
      <c r="D167" s="495"/>
      <c r="E167" s="896"/>
      <c r="F167" s="903"/>
      <c r="G167" s="496"/>
      <c r="H167" s="496"/>
      <c r="I167" s="496"/>
      <c r="J167" s="496"/>
      <c r="K167" s="508"/>
      <c r="L167" s="508"/>
      <c r="M167" s="508"/>
      <c r="N167" s="508"/>
      <c r="O167" s="508"/>
      <c r="P167" s="508"/>
      <c r="Q167" s="508"/>
      <c r="R167" s="508"/>
      <c r="S167" s="508"/>
      <c r="T167" s="508"/>
      <c r="U167" s="508"/>
      <c r="V167" s="508"/>
      <c r="W167" s="508"/>
      <c r="X167" s="508"/>
      <c r="Y167" s="508"/>
      <c r="Z167" s="508"/>
      <c r="AA167" s="508"/>
      <c r="AB167" s="508"/>
      <c r="AC167" s="508"/>
      <c r="AD167" s="508"/>
      <c r="AE167" s="508"/>
      <c r="AF167" s="508"/>
      <c r="AG167" s="508"/>
      <c r="AH167" s="508"/>
      <c r="AI167" s="508"/>
      <c r="AJ167" s="508"/>
      <c r="AK167" s="508"/>
      <c r="AL167" s="508"/>
      <c r="AM167" s="508"/>
      <c r="AN167" s="508"/>
      <c r="AO167" s="508"/>
      <c r="AP167" s="508"/>
      <c r="AQ167" s="508"/>
      <c r="AR167" s="508"/>
      <c r="AS167" s="508"/>
      <c r="AT167" s="508"/>
      <c r="AU167" s="508"/>
      <c r="AV167" s="521">
        <f>E167</f>
        <v>0</v>
      </c>
      <c r="AW167" s="508"/>
      <c r="AX167" s="508"/>
      <c r="AY167" s="508"/>
      <c r="AZ167" s="508"/>
      <c r="BA167" s="508"/>
      <c r="BB167" s="508"/>
      <c r="BC167" s="508"/>
      <c r="BD167" s="508"/>
      <c r="BE167" s="508"/>
      <c r="BF167" s="508"/>
      <c r="BG167" s="508"/>
      <c r="BH167" s="508"/>
      <c r="BI167" s="508"/>
      <c r="BJ167" s="508"/>
      <c r="BK167" s="508"/>
      <c r="BL167" s="508"/>
      <c r="BM167" s="508"/>
      <c r="BN167" s="508"/>
      <c r="BO167" s="508"/>
      <c r="BP167" s="508"/>
      <c r="BQ167" s="508"/>
      <c r="BR167" s="508"/>
      <c r="BS167" s="508"/>
      <c r="BT167" s="508"/>
      <c r="BU167" s="508"/>
      <c r="BV167" s="508"/>
      <c r="BW167" s="508"/>
      <c r="BX167" s="508"/>
      <c r="BY167" s="508"/>
      <c r="BZ167" s="508"/>
      <c r="CA167" s="508"/>
      <c r="CB167" s="508"/>
      <c r="CC167" s="508"/>
      <c r="CD167" s="508"/>
      <c r="CE167" s="508"/>
      <c r="CF167" s="508"/>
      <c r="CG167" s="508"/>
      <c r="CH167" s="508"/>
      <c r="CI167" s="508"/>
      <c r="CJ167" s="508"/>
      <c r="CK167" s="508"/>
      <c r="CL167" s="508"/>
      <c r="CM167" s="508"/>
      <c r="CN167" s="508"/>
      <c r="CO167" s="508"/>
      <c r="CP167" s="508"/>
      <c r="CQ167" s="508"/>
      <c r="CR167" s="508"/>
      <c r="CS167" s="508"/>
      <c r="CT167" s="508"/>
      <c r="CU167" s="508"/>
      <c r="CV167" s="508"/>
      <c r="CW167" s="508"/>
      <c r="CX167" s="508"/>
      <c r="CY167" s="508"/>
      <c r="CZ167" s="508"/>
      <c r="DA167" s="508"/>
      <c r="DB167" s="508"/>
      <c r="DC167" s="508"/>
      <c r="DD167" s="508"/>
      <c r="DE167" s="508"/>
      <c r="DF167" s="508"/>
      <c r="DG167" s="508"/>
      <c r="DH167" s="508"/>
      <c r="DI167" s="508"/>
      <c r="DJ167" s="510"/>
      <c r="DK167" s="500">
        <f t="shared" si="10"/>
        <v>0</v>
      </c>
      <c r="DL167" s="501">
        <f t="shared" si="11"/>
        <v>0</v>
      </c>
      <c r="DV167" s="504"/>
    </row>
    <row r="168" spans="1:126" x14ac:dyDescent="0.5">
      <c r="A168" s="399" t="str">
        <f t="shared" si="12"/>
        <v>45</v>
      </c>
      <c r="B168" s="493">
        <v>450001</v>
      </c>
      <c r="C168" s="494" t="s">
        <v>943</v>
      </c>
      <c r="D168" s="495"/>
      <c r="E168" s="896"/>
      <c r="F168" s="903"/>
      <c r="G168" s="496"/>
      <c r="H168" s="496"/>
      <c r="I168" s="496"/>
      <c r="J168" s="496"/>
      <c r="K168" s="508"/>
      <c r="L168" s="508"/>
      <c r="M168" s="508"/>
      <c r="N168" s="508"/>
      <c r="O168" s="508"/>
      <c r="P168" s="508"/>
      <c r="Q168" s="508"/>
      <c r="R168" s="508"/>
      <c r="S168" s="508"/>
      <c r="T168" s="508"/>
      <c r="U168" s="508"/>
      <c r="V168" s="508"/>
      <c r="W168" s="508"/>
      <c r="X168" s="508"/>
      <c r="Y168" s="508"/>
      <c r="Z168" s="508"/>
      <c r="AA168" s="508"/>
      <c r="AB168" s="508"/>
      <c r="AC168" s="508"/>
      <c r="AD168" s="508"/>
      <c r="AE168" s="508"/>
      <c r="AF168" s="508"/>
      <c r="AG168" s="508"/>
      <c r="AH168" s="508"/>
      <c r="AI168" s="508"/>
      <c r="AJ168" s="508"/>
      <c r="AK168" s="508"/>
      <c r="AL168" s="508"/>
      <c r="AM168" s="508"/>
      <c r="AN168" s="508"/>
      <c r="AO168" s="508"/>
      <c r="AP168" s="508"/>
      <c r="AQ168" s="508"/>
      <c r="AR168" s="508"/>
      <c r="AS168" s="508"/>
      <c r="AT168" s="508"/>
      <c r="AU168" s="508"/>
      <c r="AV168" s="508"/>
      <c r="AW168" s="508"/>
      <c r="AX168" s="508"/>
      <c r="AY168" s="508"/>
      <c r="AZ168" s="508"/>
      <c r="BA168" s="508"/>
      <c r="BB168" s="508"/>
      <c r="BC168" s="508"/>
      <c r="BD168" s="508"/>
      <c r="BE168" s="508"/>
      <c r="BF168" s="508"/>
      <c r="BG168" s="508"/>
      <c r="BH168" s="508"/>
      <c r="BI168" s="508"/>
      <c r="BJ168" s="508"/>
      <c r="BK168" s="508"/>
      <c r="BL168" s="508"/>
      <c r="BM168" s="508"/>
      <c r="BN168" s="508"/>
      <c r="BO168" s="508"/>
      <c r="BP168" s="508"/>
      <c r="BQ168" s="508"/>
      <c r="BR168" s="521">
        <f>E168</f>
        <v>0</v>
      </c>
      <c r="BS168" s="508"/>
      <c r="BT168" s="508"/>
      <c r="BU168" s="508"/>
      <c r="BV168" s="508"/>
      <c r="BW168" s="508"/>
      <c r="BX168" s="508"/>
      <c r="BY168" s="508"/>
      <c r="BZ168" s="508"/>
      <c r="CA168" s="508"/>
      <c r="CB168" s="508"/>
      <c r="CC168" s="508"/>
      <c r="CD168" s="508"/>
      <c r="CE168" s="508"/>
      <c r="CF168" s="508"/>
      <c r="CG168" s="508"/>
      <c r="CH168" s="508"/>
      <c r="CI168" s="508"/>
      <c r="CJ168" s="508"/>
      <c r="CK168" s="508"/>
      <c r="CL168" s="508"/>
      <c r="CM168" s="508"/>
      <c r="CN168" s="508"/>
      <c r="CO168" s="508"/>
      <c r="CP168" s="508"/>
      <c r="CQ168" s="508"/>
      <c r="CR168" s="508"/>
      <c r="CS168" s="508"/>
      <c r="CT168" s="508"/>
      <c r="CU168" s="508"/>
      <c r="CV168" s="508"/>
      <c r="CW168" s="508"/>
      <c r="CX168" s="508"/>
      <c r="CY168" s="508"/>
      <c r="CZ168" s="508"/>
      <c r="DA168" s="508"/>
      <c r="DB168" s="508"/>
      <c r="DC168" s="508"/>
      <c r="DD168" s="508"/>
      <c r="DE168" s="508"/>
      <c r="DF168" s="508"/>
      <c r="DG168" s="508"/>
      <c r="DH168" s="508"/>
      <c r="DI168" s="508"/>
      <c r="DJ168" s="510"/>
      <c r="DK168" s="500">
        <f t="shared" si="10"/>
        <v>0</v>
      </c>
      <c r="DL168" s="501">
        <f t="shared" si="11"/>
        <v>0</v>
      </c>
      <c r="DV168" s="504"/>
    </row>
    <row r="169" spans="1:126" x14ac:dyDescent="0.5">
      <c r="A169" s="399">
        <v>45</v>
      </c>
      <c r="B169" s="493">
        <v>450002</v>
      </c>
      <c r="C169" s="494" t="s">
        <v>944</v>
      </c>
      <c r="D169" s="495"/>
      <c r="E169" s="896"/>
      <c r="F169" s="903"/>
      <c r="G169" s="496"/>
      <c r="H169" s="496"/>
      <c r="I169" s="496"/>
      <c r="J169" s="496"/>
      <c r="K169" s="508"/>
      <c r="L169" s="508"/>
      <c r="M169" s="508"/>
      <c r="N169" s="508"/>
      <c r="O169" s="508"/>
      <c r="P169" s="508"/>
      <c r="Q169" s="508"/>
      <c r="R169" s="508"/>
      <c r="S169" s="508"/>
      <c r="T169" s="508"/>
      <c r="U169" s="508"/>
      <c r="V169" s="508"/>
      <c r="W169" s="508"/>
      <c r="X169" s="508"/>
      <c r="Y169" s="508"/>
      <c r="Z169" s="508"/>
      <c r="AA169" s="508"/>
      <c r="AB169" s="508"/>
      <c r="AC169" s="508"/>
      <c r="AD169" s="508"/>
      <c r="AE169" s="508"/>
      <c r="AF169" s="508"/>
      <c r="AG169" s="508"/>
      <c r="AH169" s="508"/>
      <c r="AI169" s="508"/>
      <c r="AJ169" s="508"/>
      <c r="AK169" s="508"/>
      <c r="AL169" s="508"/>
      <c r="AM169" s="508"/>
      <c r="AN169" s="508"/>
      <c r="AO169" s="508"/>
      <c r="AP169" s="508"/>
      <c r="AQ169" s="508"/>
      <c r="AR169" s="508"/>
      <c r="AS169" s="508"/>
      <c r="AT169" s="508"/>
      <c r="AU169" s="508"/>
      <c r="AV169" s="508"/>
      <c r="AW169" s="508"/>
      <c r="AX169" s="508"/>
      <c r="AY169" s="508"/>
      <c r="AZ169" s="508"/>
      <c r="BA169" s="508"/>
      <c r="BB169" s="508"/>
      <c r="BC169" s="508"/>
      <c r="BD169" s="508"/>
      <c r="BE169" s="508"/>
      <c r="BF169" s="508"/>
      <c r="BG169" s="508"/>
      <c r="BH169" s="508"/>
      <c r="BI169" s="508"/>
      <c r="BJ169" s="508"/>
      <c r="BK169" s="508"/>
      <c r="BL169" s="508"/>
      <c r="BM169" s="508"/>
      <c r="BN169" s="508"/>
      <c r="BO169" s="508"/>
      <c r="BP169" s="508"/>
      <c r="BQ169" s="508"/>
      <c r="BR169" s="521">
        <f>E169</f>
        <v>0</v>
      </c>
      <c r="BS169" s="508"/>
      <c r="BT169" s="508"/>
      <c r="BU169" s="508"/>
      <c r="BV169" s="508"/>
      <c r="BW169" s="508"/>
      <c r="BX169" s="508"/>
      <c r="BY169" s="508"/>
      <c r="BZ169" s="508"/>
      <c r="CA169" s="508"/>
      <c r="CB169" s="508"/>
      <c r="CC169" s="508"/>
      <c r="CD169" s="508"/>
      <c r="CE169" s="508"/>
      <c r="CF169" s="508"/>
      <c r="CG169" s="508"/>
      <c r="CH169" s="508"/>
      <c r="CI169" s="508"/>
      <c r="CJ169" s="508"/>
      <c r="CK169" s="508"/>
      <c r="CL169" s="508"/>
      <c r="CM169" s="508"/>
      <c r="CN169" s="508"/>
      <c r="CO169" s="508"/>
      <c r="CP169" s="508"/>
      <c r="CQ169" s="508"/>
      <c r="CR169" s="508"/>
      <c r="CS169" s="508"/>
      <c r="CT169" s="508"/>
      <c r="CU169" s="508"/>
      <c r="CV169" s="508"/>
      <c r="CW169" s="508"/>
      <c r="CX169" s="508"/>
      <c r="CY169" s="508"/>
      <c r="CZ169" s="508"/>
      <c r="DA169" s="508"/>
      <c r="DB169" s="508"/>
      <c r="DC169" s="508"/>
      <c r="DD169" s="508"/>
      <c r="DE169" s="508"/>
      <c r="DF169" s="508"/>
      <c r="DG169" s="508"/>
      <c r="DH169" s="508"/>
      <c r="DI169" s="508"/>
      <c r="DJ169" s="510"/>
      <c r="DK169" s="500">
        <f t="shared" si="10"/>
        <v>0</v>
      </c>
      <c r="DL169" s="501">
        <f t="shared" si="11"/>
        <v>0</v>
      </c>
      <c r="DV169" s="504"/>
    </row>
    <row r="170" spans="1:126" x14ac:dyDescent="0.5">
      <c r="A170" s="399" t="str">
        <f t="shared" si="12"/>
        <v>46</v>
      </c>
      <c r="B170" s="493">
        <v>460001</v>
      </c>
      <c r="C170" s="494" t="s">
        <v>51</v>
      </c>
      <c r="D170" s="495"/>
      <c r="E170" s="896"/>
      <c r="F170" s="903"/>
      <c r="G170" s="496"/>
      <c r="H170" s="496"/>
      <c r="I170" s="496"/>
      <c r="J170" s="496"/>
      <c r="K170" s="508"/>
      <c r="L170" s="508"/>
      <c r="M170" s="508"/>
      <c r="N170" s="508"/>
      <c r="O170" s="508"/>
      <c r="P170" s="508"/>
      <c r="Q170" s="508"/>
      <c r="R170" s="508"/>
      <c r="S170" s="508"/>
      <c r="T170" s="508"/>
      <c r="U170" s="508"/>
      <c r="V170" s="508"/>
      <c r="W170" s="508"/>
      <c r="X170" s="508"/>
      <c r="Y170" s="508"/>
      <c r="Z170" s="508"/>
      <c r="AA170" s="508"/>
      <c r="AB170" s="508"/>
      <c r="AC170" s="508"/>
      <c r="AD170" s="508"/>
      <c r="AE170" s="508"/>
      <c r="AF170" s="508"/>
      <c r="AG170" s="508"/>
      <c r="AH170" s="508"/>
      <c r="AI170" s="508"/>
      <c r="AJ170" s="508"/>
      <c r="AK170" s="508"/>
      <c r="AL170" s="508"/>
      <c r="AM170" s="508"/>
      <c r="AN170" s="508"/>
      <c r="AO170" s="508"/>
      <c r="AP170" s="508"/>
      <c r="AQ170" s="508"/>
      <c r="AR170" s="508"/>
      <c r="AS170" s="508"/>
      <c r="AT170" s="508"/>
      <c r="AU170" s="508"/>
      <c r="AV170" s="508"/>
      <c r="AW170" s="508"/>
      <c r="AX170" s="508"/>
      <c r="AY170" s="508"/>
      <c r="AZ170" s="508"/>
      <c r="BA170" s="508"/>
      <c r="BB170" s="508"/>
      <c r="BC170" s="508"/>
      <c r="BD170" s="508"/>
      <c r="BE170" s="508"/>
      <c r="BF170" s="508"/>
      <c r="BG170" s="508"/>
      <c r="BH170" s="508"/>
      <c r="BI170" s="508"/>
      <c r="BJ170" s="508"/>
      <c r="BK170" s="508"/>
      <c r="BL170" s="508"/>
      <c r="BM170" s="508"/>
      <c r="BN170" s="508"/>
      <c r="BO170" s="508"/>
      <c r="BP170" s="508"/>
      <c r="BQ170" s="508"/>
      <c r="BR170" s="508"/>
      <c r="BS170" s="521">
        <f>E170</f>
        <v>0</v>
      </c>
      <c r="BT170" s="508"/>
      <c r="BU170" s="508"/>
      <c r="BV170" s="508"/>
      <c r="BW170" s="508"/>
      <c r="BX170" s="508"/>
      <c r="BY170" s="508"/>
      <c r="BZ170" s="508"/>
      <c r="CA170" s="508"/>
      <c r="CB170" s="508"/>
      <c r="CC170" s="508"/>
      <c r="CD170" s="508"/>
      <c r="CE170" s="508"/>
      <c r="CF170" s="508"/>
      <c r="CG170" s="508"/>
      <c r="CH170" s="508"/>
      <c r="CI170" s="508"/>
      <c r="CJ170" s="508"/>
      <c r="CK170" s="508"/>
      <c r="CL170" s="508"/>
      <c r="CM170" s="508"/>
      <c r="CN170" s="508"/>
      <c r="CO170" s="508"/>
      <c r="CP170" s="508"/>
      <c r="CQ170" s="508"/>
      <c r="CR170" s="508"/>
      <c r="CS170" s="508"/>
      <c r="CT170" s="508"/>
      <c r="CU170" s="508"/>
      <c r="CV170" s="508"/>
      <c r="CW170" s="508"/>
      <c r="CX170" s="508"/>
      <c r="CY170" s="508"/>
      <c r="CZ170" s="508"/>
      <c r="DA170" s="508"/>
      <c r="DB170" s="508"/>
      <c r="DC170" s="508"/>
      <c r="DD170" s="508"/>
      <c r="DE170" s="508"/>
      <c r="DF170" s="508"/>
      <c r="DG170" s="508"/>
      <c r="DH170" s="508"/>
      <c r="DI170" s="508"/>
      <c r="DJ170" s="510"/>
      <c r="DK170" s="500">
        <f t="shared" si="10"/>
        <v>0</v>
      </c>
      <c r="DL170" s="501">
        <f t="shared" si="11"/>
        <v>0</v>
      </c>
      <c r="DV170" s="504"/>
    </row>
    <row r="171" spans="1:126" x14ac:dyDescent="0.5">
      <c r="A171" s="399" t="str">
        <f t="shared" si="12"/>
        <v>47</v>
      </c>
      <c r="B171" s="493">
        <v>470001</v>
      </c>
      <c r="C171" s="494" t="s">
        <v>945</v>
      </c>
      <c r="D171" s="495"/>
      <c r="E171" s="896"/>
      <c r="F171" s="903"/>
      <c r="G171" s="496"/>
      <c r="H171" s="496"/>
      <c r="I171" s="496"/>
      <c r="J171" s="496"/>
      <c r="K171" s="508"/>
      <c r="L171" s="508"/>
      <c r="M171" s="508"/>
      <c r="N171" s="508"/>
      <c r="O171" s="508"/>
      <c r="P171" s="508"/>
      <c r="Q171" s="508"/>
      <c r="R171" s="508"/>
      <c r="S171" s="508"/>
      <c r="T171" s="508"/>
      <c r="U171" s="508"/>
      <c r="V171" s="508"/>
      <c r="W171" s="508"/>
      <c r="X171" s="508"/>
      <c r="Y171" s="508"/>
      <c r="Z171" s="508"/>
      <c r="AA171" s="508"/>
      <c r="AB171" s="508"/>
      <c r="AC171" s="508"/>
      <c r="AD171" s="508"/>
      <c r="AE171" s="508"/>
      <c r="AF171" s="508"/>
      <c r="AG171" s="508"/>
      <c r="AH171" s="508"/>
      <c r="AI171" s="508"/>
      <c r="AJ171" s="508"/>
      <c r="AK171" s="508"/>
      <c r="AL171" s="508"/>
      <c r="AM171" s="508"/>
      <c r="AN171" s="508"/>
      <c r="AO171" s="508"/>
      <c r="AP171" s="508"/>
      <c r="AQ171" s="508"/>
      <c r="AR171" s="508"/>
      <c r="AS171" s="508"/>
      <c r="AT171" s="508"/>
      <c r="AU171" s="508"/>
      <c r="AV171" s="508"/>
      <c r="AW171" s="508"/>
      <c r="AX171" s="508"/>
      <c r="AY171" s="508"/>
      <c r="AZ171" s="508"/>
      <c r="BA171" s="508"/>
      <c r="BB171" s="508"/>
      <c r="BC171" s="508"/>
      <c r="BD171" s="508"/>
      <c r="BE171" s="508"/>
      <c r="BF171" s="508"/>
      <c r="BG171" s="508"/>
      <c r="BH171" s="508"/>
      <c r="BI171" s="508"/>
      <c r="BJ171" s="508"/>
      <c r="BK171" s="508"/>
      <c r="BL171" s="508"/>
      <c r="BM171" s="508"/>
      <c r="BN171" s="508"/>
      <c r="BO171" s="508"/>
      <c r="BP171" s="508"/>
      <c r="BQ171" s="508"/>
      <c r="BR171" s="508"/>
      <c r="BS171" s="508"/>
      <c r="BT171" s="521">
        <f>E171-D171+CQ171</f>
        <v>0</v>
      </c>
      <c r="BU171" s="508"/>
      <c r="BV171" s="508"/>
      <c r="BW171" s="508"/>
      <c r="BX171" s="508"/>
      <c r="BY171" s="508"/>
      <c r="BZ171" s="508"/>
      <c r="CA171" s="508"/>
      <c r="CB171" s="508"/>
      <c r="CC171" s="508"/>
      <c r="CD171" s="508"/>
      <c r="CE171" s="508"/>
      <c r="CF171" s="508"/>
      <c r="CG171" s="508"/>
      <c r="CH171" s="508"/>
      <c r="CI171" s="508"/>
      <c r="CJ171" s="508"/>
      <c r="CK171" s="508"/>
      <c r="CL171" s="508"/>
      <c r="CM171" s="508"/>
      <c r="CN171" s="508"/>
      <c r="CO171" s="508"/>
      <c r="CP171" s="508"/>
      <c r="CQ171" s="521"/>
      <c r="CR171" s="508"/>
      <c r="CS171" s="508"/>
      <c r="CT171" s="508"/>
      <c r="CU171" s="508"/>
      <c r="CV171" s="508"/>
      <c r="CW171" s="508"/>
      <c r="CX171" s="508"/>
      <c r="CY171" s="508"/>
      <c r="CZ171" s="508"/>
      <c r="DA171" s="508"/>
      <c r="DB171" s="508"/>
      <c r="DC171" s="508"/>
      <c r="DD171" s="508"/>
      <c r="DE171" s="508"/>
      <c r="DF171" s="508"/>
      <c r="DG171" s="508"/>
      <c r="DH171" s="508"/>
      <c r="DI171" s="508"/>
      <c r="DJ171" s="510"/>
      <c r="DK171" s="500">
        <f t="shared" si="10"/>
        <v>0</v>
      </c>
      <c r="DL171" s="501">
        <f t="shared" si="11"/>
        <v>0</v>
      </c>
      <c r="DV171" s="504"/>
    </row>
    <row r="172" spans="1:126" x14ac:dyDescent="0.5">
      <c r="A172" s="399" t="str">
        <f t="shared" si="12"/>
        <v>48</v>
      </c>
      <c r="B172" s="493">
        <v>480001</v>
      </c>
      <c r="C172" s="494" t="s">
        <v>946</v>
      </c>
      <c r="D172" s="495"/>
      <c r="E172" s="896"/>
      <c r="F172" s="903"/>
      <c r="G172" s="496"/>
      <c r="H172" s="496"/>
      <c r="I172" s="496"/>
      <c r="J172" s="496"/>
      <c r="K172" s="508"/>
      <c r="L172" s="508"/>
      <c r="M172" s="508"/>
      <c r="N172" s="508"/>
      <c r="O172" s="508"/>
      <c r="P172" s="508"/>
      <c r="Q172" s="508"/>
      <c r="R172" s="508"/>
      <c r="S172" s="508"/>
      <c r="T172" s="508"/>
      <c r="U172" s="508"/>
      <c r="V172" s="508"/>
      <c r="W172" s="508"/>
      <c r="X172" s="508"/>
      <c r="Y172" s="508"/>
      <c r="Z172" s="508"/>
      <c r="AA172" s="508"/>
      <c r="AB172" s="508"/>
      <c r="AC172" s="508"/>
      <c r="AD172" s="508"/>
      <c r="AE172" s="508"/>
      <c r="AF172" s="508"/>
      <c r="AG172" s="508"/>
      <c r="AH172" s="508"/>
      <c r="AI172" s="508"/>
      <c r="AJ172" s="508"/>
      <c r="AK172" s="508"/>
      <c r="AL172" s="508"/>
      <c r="AM172" s="508"/>
      <c r="AN172" s="508"/>
      <c r="AO172" s="508"/>
      <c r="AP172" s="508"/>
      <c r="AQ172" s="508"/>
      <c r="AR172" s="508"/>
      <c r="AS172" s="508"/>
      <c r="AT172" s="508"/>
      <c r="AU172" s="508"/>
      <c r="AV172" s="508"/>
      <c r="AW172" s="508"/>
      <c r="AX172" s="508"/>
      <c r="AY172" s="508"/>
      <c r="AZ172" s="508"/>
      <c r="BA172" s="508"/>
      <c r="BB172" s="508"/>
      <c r="BC172" s="508"/>
      <c r="BD172" s="508"/>
      <c r="BE172" s="508"/>
      <c r="BF172" s="508"/>
      <c r="BG172" s="508"/>
      <c r="BH172" s="508"/>
      <c r="BI172" s="508"/>
      <c r="BJ172" s="508"/>
      <c r="BK172" s="508"/>
      <c r="BL172" s="508"/>
      <c r="BM172" s="508"/>
      <c r="BN172" s="508"/>
      <c r="BO172" s="508"/>
      <c r="BP172" s="508"/>
      <c r="BQ172" s="508"/>
      <c r="BR172" s="508"/>
      <c r="BS172" s="508"/>
      <c r="BT172" s="508"/>
      <c r="BU172" s="508"/>
      <c r="BV172" s="508"/>
      <c r="BW172" s="508"/>
      <c r="BX172" s="508"/>
      <c r="BY172" s="508"/>
      <c r="BZ172" s="508"/>
      <c r="CA172" s="508"/>
      <c r="CB172" s="508"/>
      <c r="CC172" s="508"/>
      <c r="CD172" s="508"/>
      <c r="CE172" s="508"/>
      <c r="CF172" s="508"/>
      <c r="CG172" s="508"/>
      <c r="CH172" s="508"/>
      <c r="CI172" s="508"/>
      <c r="CJ172" s="508"/>
      <c r="CK172" s="508"/>
      <c r="CL172" s="508"/>
      <c r="CM172" s="508"/>
      <c r="CN172" s="508"/>
      <c r="CO172" s="508"/>
      <c r="CP172" s="508"/>
      <c r="CQ172" s="508"/>
      <c r="CR172" s="508"/>
      <c r="CS172" s="508"/>
      <c r="CT172" s="508"/>
      <c r="CU172" s="508"/>
      <c r="CV172" s="508"/>
      <c r="CW172" s="508"/>
      <c r="CX172" s="895"/>
      <c r="CY172" s="895"/>
      <c r="CZ172" s="895"/>
      <c r="DA172" s="508"/>
      <c r="DB172" s="508"/>
      <c r="DC172" s="508"/>
      <c r="DD172" s="508"/>
      <c r="DE172" s="508"/>
      <c r="DF172" s="508"/>
      <c r="DG172" s="508"/>
      <c r="DH172" s="508"/>
      <c r="DI172" s="508"/>
      <c r="DJ172" s="510">
        <v>0</v>
      </c>
      <c r="DK172" s="500">
        <f t="shared" si="10"/>
        <v>0</v>
      </c>
      <c r="DL172" s="501">
        <f t="shared" si="11"/>
        <v>0</v>
      </c>
      <c r="DV172" s="504"/>
    </row>
    <row r="173" spans="1:126" x14ac:dyDescent="0.5">
      <c r="A173" s="399" t="str">
        <f t="shared" si="12"/>
        <v>50</v>
      </c>
      <c r="B173" s="493">
        <v>500001</v>
      </c>
      <c r="C173" s="494" t="s">
        <v>947</v>
      </c>
      <c r="D173" s="495"/>
      <c r="E173" s="896"/>
      <c r="F173" s="903"/>
      <c r="G173" s="496"/>
      <c r="H173" s="496"/>
      <c r="I173" s="496"/>
      <c r="J173" s="496"/>
      <c r="K173" s="508"/>
      <c r="L173" s="508"/>
      <c r="M173" s="508"/>
      <c r="N173" s="508"/>
      <c r="O173" s="508"/>
      <c r="P173" s="508"/>
      <c r="Q173" s="508"/>
      <c r="R173" s="508"/>
      <c r="S173" s="508"/>
      <c r="T173" s="508"/>
      <c r="U173" s="508"/>
      <c r="V173" s="508"/>
      <c r="W173" s="508"/>
      <c r="X173" s="508"/>
      <c r="Y173" s="508"/>
      <c r="Z173" s="508"/>
      <c r="AA173" s="508"/>
      <c r="AB173" s="508"/>
      <c r="AC173" s="508"/>
      <c r="AD173" s="508"/>
      <c r="AE173" s="508"/>
      <c r="AF173" s="508"/>
      <c r="AG173" s="508"/>
      <c r="AH173" s="508"/>
      <c r="AI173" s="508"/>
      <c r="AJ173" s="508"/>
      <c r="AK173" s="508"/>
      <c r="AL173" s="508"/>
      <c r="AM173" s="508"/>
      <c r="AN173" s="508"/>
      <c r="AO173" s="508"/>
      <c r="AP173" s="508"/>
      <c r="AQ173" s="508"/>
      <c r="AR173" s="508"/>
      <c r="AS173" s="508"/>
      <c r="AT173" s="508"/>
      <c r="AU173" s="508"/>
      <c r="AV173" s="508"/>
      <c r="AW173" s="508"/>
      <c r="AX173" s="508"/>
      <c r="AY173" s="508"/>
      <c r="AZ173" s="508"/>
      <c r="BA173" s="508"/>
      <c r="BB173" s="508"/>
      <c r="BC173" s="508"/>
      <c r="BD173" s="508"/>
      <c r="BE173" s="508"/>
      <c r="BF173" s="508"/>
      <c r="BG173" s="508"/>
      <c r="BH173" s="508"/>
      <c r="BI173" s="508"/>
      <c r="BJ173" s="508"/>
      <c r="BK173" s="508"/>
      <c r="BL173" s="508"/>
      <c r="BM173" s="508"/>
      <c r="BN173" s="508"/>
      <c r="BO173" s="508"/>
      <c r="BP173" s="508"/>
      <c r="BQ173" s="508"/>
      <c r="BR173" s="508"/>
      <c r="BS173" s="508"/>
      <c r="BT173" s="508"/>
      <c r="BU173" s="508"/>
      <c r="BV173" s="521">
        <f>E173-D173</f>
        <v>0</v>
      </c>
      <c r="BW173" s="508"/>
      <c r="BX173" s="508"/>
      <c r="BY173" s="508"/>
      <c r="BZ173" s="508"/>
      <c r="CA173" s="508"/>
      <c r="CB173" s="508"/>
      <c r="CC173" s="508"/>
      <c r="CD173" s="508"/>
      <c r="CE173" s="508"/>
      <c r="CF173" s="508"/>
      <c r="CG173" s="508"/>
      <c r="CH173" s="508"/>
      <c r="CI173" s="508"/>
      <c r="CJ173" s="508"/>
      <c r="CK173" s="508"/>
      <c r="CL173" s="508"/>
      <c r="CM173" s="508"/>
      <c r="CN173" s="508"/>
      <c r="CO173" s="508"/>
      <c r="CP173" s="508"/>
      <c r="CQ173" s="508"/>
      <c r="CR173" s="508"/>
      <c r="CS173" s="508"/>
      <c r="CT173" s="508"/>
      <c r="CU173" s="508"/>
      <c r="CV173" s="508"/>
      <c r="CW173" s="508"/>
      <c r="CX173" s="508"/>
      <c r="CY173" s="508"/>
      <c r="CZ173" s="508"/>
      <c r="DA173" s="508"/>
      <c r="DB173" s="508"/>
      <c r="DC173" s="508"/>
      <c r="DD173" s="508"/>
      <c r="DE173" s="508"/>
      <c r="DF173" s="508"/>
      <c r="DG173" s="508"/>
      <c r="DH173" s="508"/>
      <c r="DI173" s="508"/>
      <c r="DJ173" s="510"/>
      <c r="DK173" s="500">
        <f t="shared" si="10"/>
        <v>0</v>
      </c>
      <c r="DL173" s="501">
        <f t="shared" si="11"/>
        <v>0</v>
      </c>
      <c r="DV173" s="504"/>
    </row>
    <row r="174" spans="1:126" x14ac:dyDescent="0.5">
      <c r="A174" s="399" t="str">
        <f t="shared" si="12"/>
        <v>50</v>
      </c>
      <c r="B174" s="493">
        <v>500002</v>
      </c>
      <c r="C174" s="494" t="s">
        <v>948</v>
      </c>
      <c r="D174" s="495"/>
      <c r="E174" s="896"/>
      <c r="F174" s="903"/>
      <c r="G174" s="496"/>
      <c r="H174" s="496"/>
      <c r="I174" s="496"/>
      <c r="J174" s="496"/>
      <c r="K174" s="508"/>
      <c r="L174" s="508"/>
      <c r="M174" s="508"/>
      <c r="N174" s="508"/>
      <c r="O174" s="508"/>
      <c r="P174" s="508"/>
      <c r="Q174" s="508"/>
      <c r="R174" s="508"/>
      <c r="S174" s="508"/>
      <c r="T174" s="508"/>
      <c r="U174" s="508"/>
      <c r="V174" s="508"/>
      <c r="W174" s="508"/>
      <c r="X174" s="508"/>
      <c r="Y174" s="508"/>
      <c r="Z174" s="508"/>
      <c r="AA174" s="508"/>
      <c r="AB174" s="508"/>
      <c r="AC174" s="508"/>
      <c r="AD174" s="508"/>
      <c r="AE174" s="508"/>
      <c r="AF174" s="508"/>
      <c r="AG174" s="508"/>
      <c r="AH174" s="508"/>
      <c r="AI174" s="508"/>
      <c r="AJ174" s="508"/>
      <c r="AK174" s="508"/>
      <c r="AL174" s="508"/>
      <c r="AM174" s="508"/>
      <c r="AN174" s="508"/>
      <c r="AO174" s="508"/>
      <c r="AP174" s="508"/>
      <c r="AQ174" s="508"/>
      <c r="AR174" s="508"/>
      <c r="AS174" s="508"/>
      <c r="AT174" s="508"/>
      <c r="AU174" s="508"/>
      <c r="AV174" s="508"/>
      <c r="AW174" s="508"/>
      <c r="AX174" s="508"/>
      <c r="AY174" s="508"/>
      <c r="AZ174" s="508"/>
      <c r="BA174" s="508"/>
      <c r="BB174" s="508"/>
      <c r="BC174" s="508"/>
      <c r="BD174" s="508"/>
      <c r="BE174" s="508"/>
      <c r="BF174" s="508"/>
      <c r="BG174" s="508"/>
      <c r="BH174" s="508"/>
      <c r="BI174" s="508"/>
      <c r="BJ174" s="508"/>
      <c r="BK174" s="508"/>
      <c r="BL174" s="508"/>
      <c r="BM174" s="508"/>
      <c r="BN174" s="508"/>
      <c r="BO174" s="508"/>
      <c r="BP174" s="508"/>
      <c r="BQ174" s="508"/>
      <c r="BR174" s="508"/>
      <c r="BS174" s="508"/>
      <c r="BT174" s="508"/>
      <c r="BU174" s="508"/>
      <c r="BV174" s="861">
        <f>E174-D174</f>
        <v>0</v>
      </c>
      <c r="BW174" s="508"/>
      <c r="BX174" s="508"/>
      <c r="BY174" s="508"/>
      <c r="BZ174" s="508"/>
      <c r="CA174" s="508"/>
      <c r="CB174" s="508"/>
      <c r="CC174" s="508"/>
      <c r="CD174" s="508"/>
      <c r="CE174" s="508"/>
      <c r="CF174" s="508"/>
      <c r="CG174" s="508"/>
      <c r="CH174" s="508"/>
      <c r="CI174" s="508"/>
      <c r="CJ174" s="508"/>
      <c r="CK174" s="508"/>
      <c r="CL174" s="508"/>
      <c r="CM174" s="508"/>
      <c r="CN174" s="508"/>
      <c r="CO174" s="508"/>
      <c r="CP174" s="508"/>
      <c r="CQ174" s="508"/>
      <c r="CR174" s="508"/>
      <c r="CS174" s="508"/>
      <c r="CT174" s="508"/>
      <c r="CU174" s="508"/>
      <c r="CV174" s="508"/>
      <c r="CW174" s="508"/>
      <c r="CX174" s="508"/>
      <c r="CY174" s="508"/>
      <c r="CZ174" s="508"/>
      <c r="DA174" s="508"/>
      <c r="DB174" s="508"/>
      <c r="DC174" s="508"/>
      <c r="DD174" s="508"/>
      <c r="DE174" s="508"/>
      <c r="DF174" s="508"/>
      <c r="DG174" s="508"/>
      <c r="DH174" s="508"/>
      <c r="DI174" s="508"/>
      <c r="DJ174" s="510"/>
      <c r="DK174" s="500">
        <f t="shared" si="10"/>
        <v>0</v>
      </c>
      <c r="DL174" s="501">
        <f t="shared" si="11"/>
        <v>0</v>
      </c>
      <c r="DV174" s="504"/>
    </row>
    <row r="175" spans="1:126" x14ac:dyDescent="0.5">
      <c r="A175" s="399" t="str">
        <f t="shared" si="12"/>
        <v>50</v>
      </c>
      <c r="B175" s="493">
        <v>500010</v>
      </c>
      <c r="C175" s="494" t="s">
        <v>949</v>
      </c>
      <c r="D175" s="495"/>
      <c r="E175" s="896"/>
      <c r="F175" s="903"/>
      <c r="G175" s="496"/>
      <c r="H175" s="496"/>
      <c r="I175" s="496"/>
      <c r="J175" s="496"/>
      <c r="K175" s="508"/>
      <c r="L175" s="508"/>
      <c r="M175" s="508"/>
      <c r="N175" s="508"/>
      <c r="O175" s="508"/>
      <c r="P175" s="508"/>
      <c r="Q175" s="508"/>
      <c r="R175" s="508"/>
      <c r="S175" s="508"/>
      <c r="T175" s="508"/>
      <c r="U175" s="508"/>
      <c r="V175" s="508"/>
      <c r="W175" s="508"/>
      <c r="X175" s="508"/>
      <c r="Y175" s="508"/>
      <c r="Z175" s="508"/>
      <c r="AA175" s="508"/>
      <c r="AB175" s="508"/>
      <c r="AC175" s="508"/>
      <c r="AD175" s="508"/>
      <c r="AE175" s="508"/>
      <c r="AF175" s="508"/>
      <c r="AG175" s="508"/>
      <c r="AH175" s="508"/>
      <c r="AI175" s="508"/>
      <c r="AJ175" s="508"/>
      <c r="AK175" s="508"/>
      <c r="AL175" s="508"/>
      <c r="AM175" s="508"/>
      <c r="AN175" s="508"/>
      <c r="AO175" s="508"/>
      <c r="AP175" s="508"/>
      <c r="AQ175" s="508"/>
      <c r="AR175" s="508"/>
      <c r="AS175" s="508"/>
      <c r="AT175" s="508"/>
      <c r="AU175" s="508"/>
      <c r="AV175" s="508"/>
      <c r="AW175" s="508"/>
      <c r="AX175" s="508"/>
      <c r="AY175" s="508"/>
      <c r="AZ175" s="508"/>
      <c r="BA175" s="508"/>
      <c r="BB175" s="508"/>
      <c r="BC175" s="508"/>
      <c r="BD175" s="508"/>
      <c r="BE175" s="508"/>
      <c r="BF175" s="508"/>
      <c r="BG175" s="508"/>
      <c r="BH175" s="508"/>
      <c r="BI175" s="508"/>
      <c r="BJ175" s="508"/>
      <c r="BK175" s="508"/>
      <c r="BL175" s="508"/>
      <c r="BM175" s="508"/>
      <c r="BN175" s="508"/>
      <c r="BO175" s="508"/>
      <c r="BP175" s="508"/>
      <c r="BQ175" s="508"/>
      <c r="BR175" s="508"/>
      <c r="BS175" s="508"/>
      <c r="BT175" s="508"/>
      <c r="BU175" s="508"/>
      <c r="BV175" s="861">
        <f>BW175+E175</f>
        <v>0</v>
      </c>
      <c r="BW175" s="569"/>
      <c r="BX175" s="508"/>
      <c r="BY175" s="508"/>
      <c r="BZ175" s="508"/>
      <c r="CA175" s="508"/>
      <c r="CB175" s="508"/>
      <c r="CC175" s="508"/>
      <c r="CD175" s="508"/>
      <c r="CE175" s="508"/>
      <c r="CF175" s="508"/>
      <c r="CG175" s="508"/>
      <c r="CH175" s="508"/>
      <c r="CI175" s="508"/>
      <c r="CJ175" s="508"/>
      <c r="CK175" s="508"/>
      <c r="CL175" s="508"/>
      <c r="CM175" s="508"/>
      <c r="CN175" s="508"/>
      <c r="CO175" s="508"/>
      <c r="CP175" s="508"/>
      <c r="CQ175" s="508"/>
      <c r="CR175" s="508"/>
      <c r="CS175" s="508"/>
      <c r="CT175" s="508"/>
      <c r="CU175" s="508"/>
      <c r="CV175" s="508"/>
      <c r="CW175" s="508"/>
      <c r="CX175" s="508"/>
      <c r="CY175" s="508"/>
      <c r="CZ175" s="508"/>
      <c r="DA175" s="508"/>
      <c r="DB175" s="508"/>
      <c r="DC175" s="508"/>
      <c r="DD175" s="508"/>
      <c r="DE175" s="508"/>
      <c r="DF175" s="508"/>
      <c r="DG175" s="508"/>
      <c r="DH175" s="508"/>
      <c r="DI175" s="508"/>
      <c r="DJ175" s="510"/>
      <c r="DK175" s="500">
        <f t="shared" si="10"/>
        <v>0</v>
      </c>
      <c r="DL175" s="501">
        <f t="shared" si="11"/>
        <v>0</v>
      </c>
      <c r="DV175" s="504"/>
    </row>
    <row r="176" spans="1:126" x14ac:dyDescent="0.5">
      <c r="A176" s="399" t="str">
        <f t="shared" si="12"/>
        <v>50</v>
      </c>
      <c r="B176" s="493">
        <v>500011</v>
      </c>
      <c r="C176" s="494" t="s">
        <v>950</v>
      </c>
      <c r="D176" s="495"/>
      <c r="E176" s="896"/>
      <c r="F176" s="903"/>
      <c r="G176" s="496"/>
      <c r="H176" s="496"/>
      <c r="I176" s="496"/>
      <c r="J176" s="496"/>
      <c r="K176" s="508"/>
      <c r="L176" s="508"/>
      <c r="M176" s="508"/>
      <c r="N176" s="508"/>
      <c r="O176" s="508"/>
      <c r="P176" s="508"/>
      <c r="Q176" s="508"/>
      <c r="R176" s="508"/>
      <c r="S176" s="508"/>
      <c r="T176" s="508"/>
      <c r="U176" s="508"/>
      <c r="V176" s="508"/>
      <c r="W176" s="508"/>
      <c r="X176" s="508"/>
      <c r="Y176" s="508"/>
      <c r="Z176" s="508"/>
      <c r="AA176" s="508"/>
      <c r="AB176" s="508"/>
      <c r="AC176" s="508"/>
      <c r="AD176" s="508"/>
      <c r="AE176" s="508"/>
      <c r="AF176" s="508"/>
      <c r="AG176" s="508"/>
      <c r="AH176" s="508"/>
      <c r="AI176" s="508"/>
      <c r="AJ176" s="508"/>
      <c r="AK176" s="508"/>
      <c r="AL176" s="508"/>
      <c r="AM176" s="508"/>
      <c r="AN176" s="508"/>
      <c r="AO176" s="508"/>
      <c r="AP176" s="508"/>
      <c r="AQ176" s="508"/>
      <c r="AR176" s="508"/>
      <c r="AS176" s="508"/>
      <c r="AT176" s="508"/>
      <c r="AU176" s="508"/>
      <c r="AV176" s="508"/>
      <c r="AW176" s="508"/>
      <c r="AX176" s="508"/>
      <c r="AY176" s="508"/>
      <c r="AZ176" s="508"/>
      <c r="BA176" s="508"/>
      <c r="BB176" s="508"/>
      <c r="BC176" s="508"/>
      <c r="BD176" s="508"/>
      <c r="BE176" s="508"/>
      <c r="BF176" s="508"/>
      <c r="BG176" s="508"/>
      <c r="BH176" s="508"/>
      <c r="BI176" s="508"/>
      <c r="BJ176" s="508"/>
      <c r="BK176" s="508"/>
      <c r="BL176" s="508"/>
      <c r="BM176" s="508"/>
      <c r="BN176" s="508"/>
      <c r="BO176" s="508"/>
      <c r="BP176" s="508"/>
      <c r="BQ176" s="508"/>
      <c r="BR176" s="508"/>
      <c r="BS176" s="508"/>
      <c r="BT176" s="508"/>
      <c r="BU176" s="508"/>
      <c r="BV176" s="861">
        <f>E176-D176</f>
        <v>0</v>
      </c>
      <c r="BW176" s="508"/>
      <c r="BX176" s="508"/>
      <c r="BY176" s="508"/>
      <c r="BZ176" s="508"/>
      <c r="CA176" s="508"/>
      <c r="CB176" s="508"/>
      <c r="CC176" s="508"/>
      <c r="CD176" s="508"/>
      <c r="CE176" s="508"/>
      <c r="CF176" s="508"/>
      <c r="CG176" s="508"/>
      <c r="CH176" s="508"/>
      <c r="CI176" s="508"/>
      <c r="CJ176" s="508"/>
      <c r="CK176" s="508"/>
      <c r="CL176" s="508"/>
      <c r="CM176" s="508"/>
      <c r="CN176" s="508"/>
      <c r="CO176" s="508"/>
      <c r="CP176" s="508"/>
      <c r="CQ176" s="508"/>
      <c r="CR176" s="508"/>
      <c r="CS176" s="508"/>
      <c r="CT176" s="508"/>
      <c r="CU176" s="508"/>
      <c r="CV176" s="508"/>
      <c r="CW176" s="508"/>
      <c r="CX176" s="508"/>
      <c r="CY176" s="508"/>
      <c r="CZ176" s="508"/>
      <c r="DA176" s="508"/>
      <c r="DB176" s="508"/>
      <c r="DC176" s="508"/>
      <c r="DD176" s="508"/>
      <c r="DE176" s="508"/>
      <c r="DF176" s="508"/>
      <c r="DG176" s="508"/>
      <c r="DH176" s="508"/>
      <c r="DI176" s="508"/>
      <c r="DJ176" s="510"/>
      <c r="DK176" s="500">
        <f t="shared" si="10"/>
        <v>0</v>
      </c>
      <c r="DL176" s="501">
        <f t="shared" si="11"/>
        <v>0</v>
      </c>
      <c r="DV176" s="504"/>
    </row>
    <row r="177" spans="1:126" x14ac:dyDescent="0.5">
      <c r="A177" s="399" t="str">
        <f t="shared" si="12"/>
        <v>50</v>
      </c>
      <c r="B177" s="493">
        <v>500012</v>
      </c>
      <c r="C177" s="494" t="s">
        <v>951</v>
      </c>
      <c r="D177" s="495"/>
      <c r="E177" s="896"/>
      <c r="F177" s="903"/>
      <c r="G177" s="496"/>
      <c r="H177" s="496"/>
      <c r="I177" s="496"/>
      <c r="J177" s="496"/>
      <c r="K177" s="508"/>
      <c r="L177" s="508"/>
      <c r="M177" s="508"/>
      <c r="N177" s="508"/>
      <c r="O177" s="508"/>
      <c r="P177" s="508"/>
      <c r="Q177" s="508"/>
      <c r="R177" s="508"/>
      <c r="S177" s="508"/>
      <c r="T177" s="508"/>
      <c r="U177" s="508"/>
      <c r="V177" s="508"/>
      <c r="W177" s="508"/>
      <c r="X177" s="508"/>
      <c r="Y177" s="508"/>
      <c r="Z177" s="508"/>
      <c r="AA177" s="508"/>
      <c r="AB177" s="508"/>
      <c r="AC177" s="508"/>
      <c r="AD177" s="508"/>
      <c r="AE177" s="508"/>
      <c r="AF177" s="508"/>
      <c r="AG177" s="508"/>
      <c r="AH177" s="508"/>
      <c r="AI177" s="508"/>
      <c r="AJ177" s="508"/>
      <c r="AK177" s="508"/>
      <c r="AL177" s="508"/>
      <c r="AM177" s="508"/>
      <c r="AN177" s="508"/>
      <c r="AO177" s="508"/>
      <c r="AP177" s="508"/>
      <c r="AQ177" s="508"/>
      <c r="AR177" s="508"/>
      <c r="AS177" s="508"/>
      <c r="AT177" s="508"/>
      <c r="AU177" s="508"/>
      <c r="AV177" s="508"/>
      <c r="AW177" s="508"/>
      <c r="AX177" s="508"/>
      <c r="AY177" s="508"/>
      <c r="AZ177" s="508"/>
      <c r="BA177" s="508"/>
      <c r="BB177" s="508"/>
      <c r="BC177" s="508"/>
      <c r="BD177" s="508"/>
      <c r="BE177" s="508"/>
      <c r="BF177" s="508"/>
      <c r="BG177" s="508"/>
      <c r="BH177" s="508"/>
      <c r="BI177" s="508"/>
      <c r="BJ177" s="508"/>
      <c r="BK177" s="508"/>
      <c r="BL177" s="508"/>
      <c r="BM177" s="508"/>
      <c r="BN177" s="508"/>
      <c r="BO177" s="508"/>
      <c r="BP177" s="508"/>
      <c r="BQ177" s="508"/>
      <c r="BR177" s="508"/>
      <c r="BS177" s="508"/>
      <c r="BT177" s="508"/>
      <c r="BU177" s="508"/>
      <c r="BV177" s="861">
        <f>E177-D177</f>
        <v>0</v>
      </c>
      <c r="BW177" s="508"/>
      <c r="BX177" s="508"/>
      <c r="BY177" s="508"/>
      <c r="BZ177" s="508"/>
      <c r="CA177" s="508"/>
      <c r="CB177" s="508"/>
      <c r="CC177" s="508"/>
      <c r="CD177" s="508"/>
      <c r="CE177" s="508"/>
      <c r="CF177" s="508"/>
      <c r="CG177" s="508"/>
      <c r="CH177" s="508"/>
      <c r="CI177" s="508"/>
      <c r="CJ177" s="508"/>
      <c r="CK177" s="508"/>
      <c r="CL177" s="508"/>
      <c r="CM177" s="508"/>
      <c r="CN177" s="508"/>
      <c r="CO177" s="508"/>
      <c r="CP177" s="508"/>
      <c r="CQ177" s="508"/>
      <c r="CR177" s="508"/>
      <c r="CS177" s="508"/>
      <c r="CT177" s="508"/>
      <c r="CU177" s="508"/>
      <c r="CV177" s="508"/>
      <c r="CW177" s="508"/>
      <c r="CX177" s="508"/>
      <c r="CY177" s="508"/>
      <c r="CZ177" s="508"/>
      <c r="DA177" s="508"/>
      <c r="DB177" s="508"/>
      <c r="DC177" s="508"/>
      <c r="DD177" s="508"/>
      <c r="DE177" s="508"/>
      <c r="DF177" s="508"/>
      <c r="DG177" s="508"/>
      <c r="DH177" s="508"/>
      <c r="DI177" s="508"/>
      <c r="DJ177" s="510"/>
      <c r="DK177" s="500">
        <f t="shared" si="10"/>
        <v>0</v>
      </c>
      <c r="DL177" s="501">
        <f t="shared" si="11"/>
        <v>0</v>
      </c>
      <c r="DV177" s="504"/>
    </row>
    <row r="178" spans="1:126" x14ac:dyDescent="0.5">
      <c r="A178" s="399" t="str">
        <f t="shared" si="12"/>
        <v>50</v>
      </c>
      <c r="B178" s="493">
        <v>500013</v>
      </c>
      <c r="C178" s="494" t="s">
        <v>952</v>
      </c>
      <c r="D178" s="495"/>
      <c r="E178" s="896"/>
      <c r="F178" s="903"/>
      <c r="G178" s="496"/>
      <c r="H178" s="496"/>
      <c r="I178" s="496"/>
      <c r="J178" s="496"/>
      <c r="K178" s="508"/>
      <c r="L178" s="508"/>
      <c r="M178" s="508"/>
      <c r="N178" s="508"/>
      <c r="O178" s="508"/>
      <c r="P178" s="508"/>
      <c r="Q178" s="508"/>
      <c r="R178" s="508"/>
      <c r="S178" s="508"/>
      <c r="T178" s="508"/>
      <c r="U178" s="508"/>
      <c r="V178" s="508"/>
      <c r="W178" s="508"/>
      <c r="X178" s="508"/>
      <c r="Y178" s="508"/>
      <c r="Z178" s="508"/>
      <c r="AA178" s="508"/>
      <c r="AB178" s="508"/>
      <c r="AC178" s="508"/>
      <c r="AD178" s="508"/>
      <c r="AE178" s="508"/>
      <c r="AF178" s="508"/>
      <c r="AG178" s="508"/>
      <c r="AH178" s="508"/>
      <c r="AI178" s="508"/>
      <c r="AJ178" s="508"/>
      <c r="AK178" s="508"/>
      <c r="AL178" s="508"/>
      <c r="AM178" s="508"/>
      <c r="AN178" s="508"/>
      <c r="AO178" s="508"/>
      <c r="AP178" s="508"/>
      <c r="AQ178" s="508"/>
      <c r="AR178" s="508"/>
      <c r="AS178" s="508"/>
      <c r="AT178" s="508"/>
      <c r="AU178" s="508"/>
      <c r="AV178" s="508"/>
      <c r="AW178" s="508"/>
      <c r="AX178" s="508"/>
      <c r="AY178" s="508"/>
      <c r="AZ178" s="508"/>
      <c r="BA178" s="508"/>
      <c r="BB178" s="508"/>
      <c r="BC178" s="508"/>
      <c r="BD178" s="508"/>
      <c r="BE178" s="508"/>
      <c r="BF178" s="508"/>
      <c r="BG178" s="508"/>
      <c r="BH178" s="508"/>
      <c r="BI178" s="508"/>
      <c r="BJ178" s="508"/>
      <c r="BK178" s="508"/>
      <c r="BL178" s="508"/>
      <c r="BM178" s="508"/>
      <c r="BN178" s="508"/>
      <c r="BO178" s="508"/>
      <c r="BP178" s="508"/>
      <c r="BQ178" s="508"/>
      <c r="BR178" s="508"/>
      <c r="BS178" s="508"/>
      <c r="BT178" s="508"/>
      <c r="BU178" s="508"/>
      <c r="BV178" s="861">
        <f>E178-D178</f>
        <v>0</v>
      </c>
      <c r="BW178" s="508"/>
      <c r="BX178" s="508"/>
      <c r="BY178" s="508"/>
      <c r="BZ178" s="508"/>
      <c r="CA178" s="508"/>
      <c r="CB178" s="508"/>
      <c r="CC178" s="508"/>
      <c r="CD178" s="508"/>
      <c r="CE178" s="508"/>
      <c r="CF178" s="508"/>
      <c r="CG178" s="508"/>
      <c r="CH178" s="508"/>
      <c r="CI178" s="508"/>
      <c r="CJ178" s="508"/>
      <c r="CK178" s="508"/>
      <c r="CL178" s="508"/>
      <c r="CM178" s="508"/>
      <c r="CN178" s="508"/>
      <c r="CO178" s="508"/>
      <c r="CP178" s="508"/>
      <c r="CQ178" s="508"/>
      <c r="CR178" s="508"/>
      <c r="CS178" s="508"/>
      <c r="CT178" s="508"/>
      <c r="CU178" s="508"/>
      <c r="CV178" s="508"/>
      <c r="CW178" s="508"/>
      <c r="CX178" s="508"/>
      <c r="CY178" s="508"/>
      <c r="CZ178" s="508"/>
      <c r="DA178" s="508"/>
      <c r="DB178" s="508"/>
      <c r="DC178" s="508"/>
      <c r="DD178" s="508"/>
      <c r="DE178" s="508"/>
      <c r="DF178" s="508"/>
      <c r="DG178" s="508"/>
      <c r="DH178" s="508"/>
      <c r="DI178" s="508"/>
      <c r="DJ178" s="510"/>
      <c r="DK178" s="500">
        <f t="shared" si="10"/>
        <v>0</v>
      </c>
      <c r="DL178" s="501">
        <f t="shared" si="11"/>
        <v>0</v>
      </c>
      <c r="DV178" s="504"/>
    </row>
    <row r="179" spans="1:126" x14ac:dyDescent="0.5">
      <c r="A179" s="399" t="str">
        <f t="shared" si="12"/>
        <v>60</v>
      </c>
      <c r="B179" s="493">
        <v>600001</v>
      </c>
      <c r="C179" s="494" t="s">
        <v>670</v>
      </c>
      <c r="D179" s="495"/>
      <c r="E179" s="896"/>
      <c r="F179" s="903"/>
      <c r="G179" s="496"/>
      <c r="H179" s="496"/>
      <c r="I179" s="496"/>
      <c r="J179" s="496"/>
      <c r="K179" s="508"/>
      <c r="L179" s="508"/>
      <c r="M179" s="508"/>
      <c r="N179" s="508"/>
      <c r="O179" s="508"/>
      <c r="P179" s="508"/>
      <c r="Q179" s="508"/>
      <c r="R179" s="508"/>
      <c r="S179" s="508"/>
      <c r="T179" s="508"/>
      <c r="U179" s="508"/>
      <c r="V179" s="508"/>
      <c r="W179" s="508"/>
      <c r="X179" s="508"/>
      <c r="Y179" s="508"/>
      <c r="Z179" s="508"/>
      <c r="AA179" s="508"/>
      <c r="AB179" s="508"/>
      <c r="AC179" s="508"/>
      <c r="AD179" s="508"/>
      <c r="AE179" s="508"/>
      <c r="AF179" s="508"/>
      <c r="AG179" s="508"/>
      <c r="AH179" s="508"/>
      <c r="AI179" s="508"/>
      <c r="AJ179" s="508"/>
      <c r="AK179" s="508"/>
      <c r="AL179" s="508"/>
      <c r="AM179" s="508"/>
      <c r="AN179" s="508"/>
      <c r="AO179" s="508"/>
      <c r="AP179" s="508"/>
      <c r="AQ179" s="508"/>
      <c r="AR179" s="508"/>
      <c r="AS179" s="508"/>
      <c r="AT179" s="508"/>
      <c r="AU179" s="508"/>
      <c r="AV179" s="508"/>
      <c r="AW179" s="508"/>
      <c r="AX179" s="508"/>
      <c r="AY179" s="508"/>
      <c r="AZ179" s="508"/>
      <c r="BA179" s="508"/>
      <c r="BB179" s="508"/>
      <c r="BC179" s="508"/>
      <c r="BD179" s="508"/>
      <c r="BE179" s="508"/>
      <c r="BF179" s="508"/>
      <c r="BG179" s="508"/>
      <c r="BH179" s="508"/>
      <c r="BI179" s="508"/>
      <c r="BJ179" s="508"/>
      <c r="BK179" s="508"/>
      <c r="BL179" s="508"/>
      <c r="BM179" s="508"/>
      <c r="BN179" s="508"/>
      <c r="BO179" s="508"/>
      <c r="BP179" s="508"/>
      <c r="BQ179" s="508"/>
      <c r="BR179" s="508"/>
      <c r="BS179" s="508"/>
      <c r="BT179" s="508"/>
      <c r="BU179" s="508"/>
      <c r="BV179" s="518"/>
      <c r="BW179" s="521">
        <f t="shared" ref="BW179:BW185" si="13">D179-E179</f>
        <v>0</v>
      </c>
      <c r="BX179" s="508"/>
      <c r="BY179" s="508"/>
      <c r="BZ179" s="508"/>
      <c r="CA179" s="508"/>
      <c r="CB179" s="508"/>
      <c r="CC179" s="508"/>
      <c r="CD179" s="508"/>
      <c r="CE179" s="508"/>
      <c r="CF179" s="508"/>
      <c r="CG179" s="508"/>
      <c r="CH179" s="508"/>
      <c r="CI179" s="508"/>
      <c r="CJ179" s="508"/>
      <c r="CK179" s="508"/>
      <c r="CL179" s="508"/>
      <c r="CM179" s="508"/>
      <c r="CN179" s="508"/>
      <c r="CO179" s="508"/>
      <c r="CP179" s="508"/>
      <c r="CQ179" s="508"/>
      <c r="CR179" s="508"/>
      <c r="CS179" s="508"/>
      <c r="CT179" s="508"/>
      <c r="CU179" s="508"/>
      <c r="CV179" s="508"/>
      <c r="CW179" s="508"/>
      <c r="CX179" s="508"/>
      <c r="CY179" s="508"/>
      <c r="CZ179" s="508"/>
      <c r="DA179" s="508"/>
      <c r="DB179" s="508"/>
      <c r="DC179" s="508"/>
      <c r="DD179" s="508"/>
      <c r="DE179" s="508"/>
      <c r="DF179" s="508"/>
      <c r="DG179" s="508"/>
      <c r="DH179" s="508"/>
      <c r="DI179" s="508"/>
      <c r="DJ179" s="510"/>
      <c r="DK179" s="500">
        <f t="shared" si="10"/>
        <v>0</v>
      </c>
      <c r="DL179" s="501">
        <f t="shared" si="11"/>
        <v>0</v>
      </c>
      <c r="DV179" s="504"/>
    </row>
    <row r="180" spans="1:126" x14ac:dyDescent="0.5">
      <c r="A180" s="399" t="str">
        <f t="shared" si="12"/>
        <v>60</v>
      </c>
      <c r="B180" s="493">
        <v>600002</v>
      </c>
      <c r="C180" s="494" t="s">
        <v>953</v>
      </c>
      <c r="D180" s="495"/>
      <c r="E180" s="896"/>
      <c r="F180" s="903"/>
      <c r="G180" s="496"/>
      <c r="H180" s="496"/>
      <c r="I180" s="496"/>
      <c r="J180" s="496"/>
      <c r="K180" s="508"/>
      <c r="L180" s="508"/>
      <c r="M180" s="508"/>
      <c r="N180" s="508"/>
      <c r="O180" s="508"/>
      <c r="P180" s="508"/>
      <c r="Q180" s="508"/>
      <c r="R180" s="508"/>
      <c r="S180" s="508"/>
      <c r="T180" s="508"/>
      <c r="U180" s="508"/>
      <c r="V180" s="508"/>
      <c r="W180" s="508"/>
      <c r="X180" s="508"/>
      <c r="Y180" s="508"/>
      <c r="Z180" s="508"/>
      <c r="AA180" s="508"/>
      <c r="AB180" s="508"/>
      <c r="AC180" s="508"/>
      <c r="AD180" s="508"/>
      <c r="AE180" s="508"/>
      <c r="AF180" s="508"/>
      <c r="AG180" s="508"/>
      <c r="AH180" s="508"/>
      <c r="AI180" s="508"/>
      <c r="AJ180" s="508"/>
      <c r="AK180" s="508"/>
      <c r="AL180" s="508"/>
      <c r="AM180" s="508"/>
      <c r="AN180" s="508"/>
      <c r="AO180" s="508"/>
      <c r="AP180" s="508"/>
      <c r="AQ180" s="508"/>
      <c r="AR180" s="508"/>
      <c r="AS180" s="508"/>
      <c r="AT180" s="508"/>
      <c r="AU180" s="508"/>
      <c r="AV180" s="508"/>
      <c r="AW180" s="508"/>
      <c r="AX180" s="508"/>
      <c r="AY180" s="508"/>
      <c r="AZ180" s="508"/>
      <c r="BA180" s="508"/>
      <c r="BB180" s="508"/>
      <c r="BC180" s="508"/>
      <c r="BD180" s="508"/>
      <c r="BE180" s="508"/>
      <c r="BF180" s="508"/>
      <c r="BG180" s="508"/>
      <c r="BH180" s="508"/>
      <c r="BI180" s="508"/>
      <c r="BJ180" s="508"/>
      <c r="BK180" s="508"/>
      <c r="BL180" s="508"/>
      <c r="BM180" s="508"/>
      <c r="BN180" s="508"/>
      <c r="BO180" s="508"/>
      <c r="BP180" s="508"/>
      <c r="BQ180" s="508"/>
      <c r="BR180" s="508"/>
      <c r="BS180" s="508"/>
      <c r="BT180" s="508"/>
      <c r="BU180" s="508"/>
      <c r="BV180" s="508"/>
      <c r="BW180" s="861">
        <f t="shared" si="13"/>
        <v>0</v>
      </c>
      <c r="BX180" s="508"/>
      <c r="BY180" s="508"/>
      <c r="BZ180" s="508"/>
      <c r="CA180" s="508"/>
      <c r="CB180" s="508"/>
      <c r="CC180" s="508"/>
      <c r="CD180" s="508"/>
      <c r="CE180" s="508"/>
      <c r="CF180" s="508"/>
      <c r="CG180" s="508"/>
      <c r="CH180" s="508"/>
      <c r="CI180" s="508"/>
      <c r="CJ180" s="508"/>
      <c r="CK180" s="508"/>
      <c r="CL180" s="508"/>
      <c r="CM180" s="508"/>
      <c r="CN180" s="508"/>
      <c r="CO180" s="508"/>
      <c r="CP180" s="508"/>
      <c r="CQ180" s="508"/>
      <c r="CR180" s="508"/>
      <c r="CS180" s="508"/>
      <c r="CT180" s="508"/>
      <c r="CU180" s="508"/>
      <c r="CV180" s="508"/>
      <c r="CW180" s="508"/>
      <c r="CX180" s="508"/>
      <c r="CY180" s="508"/>
      <c r="CZ180" s="508"/>
      <c r="DA180" s="508"/>
      <c r="DB180" s="508"/>
      <c r="DC180" s="508"/>
      <c r="DD180" s="508"/>
      <c r="DE180" s="508"/>
      <c r="DF180" s="508"/>
      <c r="DG180" s="508"/>
      <c r="DH180" s="508"/>
      <c r="DI180" s="508"/>
      <c r="DJ180" s="510"/>
      <c r="DK180" s="500">
        <f t="shared" si="10"/>
        <v>0</v>
      </c>
      <c r="DL180" s="501">
        <f t="shared" si="11"/>
        <v>0</v>
      </c>
      <c r="DV180" s="504"/>
    </row>
    <row r="181" spans="1:126" x14ac:dyDescent="0.5">
      <c r="A181" s="399" t="str">
        <f t="shared" si="12"/>
        <v>60</v>
      </c>
      <c r="B181" s="493">
        <v>600003</v>
      </c>
      <c r="C181" s="494" t="s">
        <v>954</v>
      </c>
      <c r="D181" s="495"/>
      <c r="E181" s="896"/>
      <c r="F181" s="903"/>
      <c r="G181" s="496"/>
      <c r="H181" s="496"/>
      <c r="I181" s="496"/>
      <c r="J181" s="496"/>
      <c r="K181" s="508"/>
      <c r="L181" s="508"/>
      <c r="M181" s="508"/>
      <c r="N181" s="508"/>
      <c r="O181" s="508"/>
      <c r="P181" s="508"/>
      <c r="Q181" s="508"/>
      <c r="R181" s="508"/>
      <c r="S181" s="508"/>
      <c r="T181" s="508"/>
      <c r="U181" s="508"/>
      <c r="V181" s="508"/>
      <c r="W181" s="508"/>
      <c r="X181" s="508"/>
      <c r="Y181" s="508"/>
      <c r="Z181" s="508"/>
      <c r="AA181" s="508"/>
      <c r="AB181" s="508"/>
      <c r="AC181" s="508"/>
      <c r="AD181" s="508"/>
      <c r="AE181" s="508"/>
      <c r="AF181" s="508"/>
      <c r="AG181" s="508"/>
      <c r="AH181" s="508"/>
      <c r="AI181" s="508"/>
      <c r="AJ181" s="508"/>
      <c r="AK181" s="508"/>
      <c r="AL181" s="508"/>
      <c r="AM181" s="508"/>
      <c r="AN181" s="508"/>
      <c r="AO181" s="508"/>
      <c r="AP181" s="508"/>
      <c r="AQ181" s="508"/>
      <c r="AR181" s="508"/>
      <c r="AS181" s="508"/>
      <c r="AT181" s="508"/>
      <c r="AU181" s="508"/>
      <c r="AV181" s="508"/>
      <c r="AW181" s="508"/>
      <c r="AX181" s="508"/>
      <c r="AY181" s="508"/>
      <c r="AZ181" s="508"/>
      <c r="BA181" s="508"/>
      <c r="BB181" s="508"/>
      <c r="BC181" s="508"/>
      <c r="BD181" s="508"/>
      <c r="BE181" s="508"/>
      <c r="BF181" s="508"/>
      <c r="BG181" s="508"/>
      <c r="BH181" s="508"/>
      <c r="BI181" s="508"/>
      <c r="BJ181" s="508"/>
      <c r="BK181" s="508"/>
      <c r="BL181" s="508"/>
      <c r="BM181" s="508"/>
      <c r="BN181" s="508"/>
      <c r="BO181" s="508"/>
      <c r="BP181" s="508"/>
      <c r="BQ181" s="508"/>
      <c r="BR181" s="508"/>
      <c r="BS181" s="508"/>
      <c r="BT181" s="508"/>
      <c r="BU181" s="508"/>
      <c r="BV181" s="508"/>
      <c r="BW181" s="521">
        <f t="shared" si="13"/>
        <v>0</v>
      </c>
      <c r="BX181" s="508"/>
      <c r="BY181" s="508"/>
      <c r="BZ181" s="508"/>
      <c r="CA181" s="508"/>
      <c r="CB181" s="508"/>
      <c r="CC181" s="508"/>
      <c r="CD181" s="508"/>
      <c r="CE181" s="508"/>
      <c r="CF181" s="508"/>
      <c r="CG181" s="508"/>
      <c r="CH181" s="508"/>
      <c r="CI181" s="508"/>
      <c r="CJ181" s="508"/>
      <c r="CK181" s="508"/>
      <c r="CL181" s="508"/>
      <c r="CM181" s="508"/>
      <c r="CN181" s="508"/>
      <c r="CO181" s="508"/>
      <c r="CP181" s="508"/>
      <c r="CQ181" s="508"/>
      <c r="CR181" s="508"/>
      <c r="CS181" s="508"/>
      <c r="CT181" s="508"/>
      <c r="CU181" s="508"/>
      <c r="CV181" s="508"/>
      <c r="CW181" s="508"/>
      <c r="CX181" s="508"/>
      <c r="CY181" s="508"/>
      <c r="CZ181" s="508"/>
      <c r="DA181" s="508"/>
      <c r="DB181" s="508"/>
      <c r="DC181" s="508"/>
      <c r="DD181" s="508"/>
      <c r="DE181" s="508"/>
      <c r="DF181" s="508"/>
      <c r="DG181" s="508"/>
      <c r="DH181" s="508"/>
      <c r="DI181" s="508"/>
      <c r="DJ181" s="510"/>
      <c r="DK181" s="500">
        <f t="shared" si="10"/>
        <v>0</v>
      </c>
      <c r="DL181" s="501">
        <f t="shared" si="11"/>
        <v>0</v>
      </c>
      <c r="DV181" s="504"/>
    </row>
    <row r="182" spans="1:126" x14ac:dyDescent="0.5">
      <c r="A182" s="399" t="str">
        <f t="shared" si="12"/>
        <v>60</v>
      </c>
      <c r="B182" s="493">
        <v>600004</v>
      </c>
      <c r="C182" s="494" t="s">
        <v>955</v>
      </c>
      <c r="D182" s="495"/>
      <c r="E182" s="896"/>
      <c r="F182" s="903"/>
      <c r="G182" s="496"/>
      <c r="H182" s="496"/>
      <c r="I182" s="496"/>
      <c r="J182" s="496"/>
      <c r="K182" s="508"/>
      <c r="L182" s="508"/>
      <c r="M182" s="508"/>
      <c r="N182" s="508"/>
      <c r="O182" s="508"/>
      <c r="P182" s="508"/>
      <c r="Q182" s="508"/>
      <c r="R182" s="508"/>
      <c r="S182" s="508"/>
      <c r="T182" s="508"/>
      <c r="U182" s="508"/>
      <c r="V182" s="508"/>
      <c r="W182" s="508"/>
      <c r="X182" s="508"/>
      <c r="Y182" s="508"/>
      <c r="Z182" s="508"/>
      <c r="AA182" s="508"/>
      <c r="AB182" s="508"/>
      <c r="AC182" s="508"/>
      <c r="AD182" s="508"/>
      <c r="AE182" s="508"/>
      <c r="AF182" s="508"/>
      <c r="AG182" s="508"/>
      <c r="AH182" s="508"/>
      <c r="AI182" s="508"/>
      <c r="AJ182" s="508"/>
      <c r="AK182" s="508"/>
      <c r="AL182" s="508"/>
      <c r="AM182" s="508"/>
      <c r="AN182" s="508"/>
      <c r="AO182" s="508"/>
      <c r="AP182" s="508"/>
      <c r="AQ182" s="508"/>
      <c r="AR182" s="508"/>
      <c r="AS182" s="508"/>
      <c r="AT182" s="508"/>
      <c r="AU182" s="508"/>
      <c r="AV182" s="508"/>
      <c r="AW182" s="508"/>
      <c r="AX182" s="508"/>
      <c r="AY182" s="508"/>
      <c r="AZ182" s="508"/>
      <c r="BA182" s="508"/>
      <c r="BB182" s="508"/>
      <c r="BC182" s="508"/>
      <c r="BD182" s="508"/>
      <c r="BE182" s="508"/>
      <c r="BF182" s="508"/>
      <c r="BG182" s="508"/>
      <c r="BH182" s="508"/>
      <c r="BI182" s="508"/>
      <c r="BJ182" s="508"/>
      <c r="BK182" s="508"/>
      <c r="BL182" s="508"/>
      <c r="BM182" s="508"/>
      <c r="BN182" s="508"/>
      <c r="BO182" s="508"/>
      <c r="BP182" s="508"/>
      <c r="BQ182" s="508"/>
      <c r="BR182" s="508"/>
      <c r="BS182" s="508"/>
      <c r="BT182" s="508"/>
      <c r="BU182" s="508"/>
      <c r="BV182" s="508"/>
      <c r="BW182" s="521">
        <f t="shared" si="13"/>
        <v>0</v>
      </c>
      <c r="BX182" s="508"/>
      <c r="BY182" s="508"/>
      <c r="BZ182" s="508"/>
      <c r="CA182" s="508"/>
      <c r="CB182" s="508"/>
      <c r="CC182" s="508"/>
      <c r="CD182" s="508"/>
      <c r="CE182" s="508"/>
      <c r="CF182" s="508"/>
      <c r="CG182" s="508"/>
      <c r="CH182" s="508"/>
      <c r="CI182" s="508"/>
      <c r="CJ182" s="508"/>
      <c r="CK182" s="508"/>
      <c r="CL182" s="508"/>
      <c r="CM182" s="508"/>
      <c r="CN182" s="508"/>
      <c r="CO182" s="508"/>
      <c r="CP182" s="508"/>
      <c r="CQ182" s="508"/>
      <c r="CR182" s="508"/>
      <c r="CS182" s="508"/>
      <c r="CT182" s="508"/>
      <c r="CU182" s="508"/>
      <c r="CV182" s="508"/>
      <c r="CW182" s="508"/>
      <c r="CX182" s="508"/>
      <c r="CY182" s="508"/>
      <c r="CZ182" s="508"/>
      <c r="DA182" s="508"/>
      <c r="DB182" s="508"/>
      <c r="DC182" s="508"/>
      <c r="DD182" s="508"/>
      <c r="DE182" s="508"/>
      <c r="DF182" s="508"/>
      <c r="DG182" s="508"/>
      <c r="DH182" s="508"/>
      <c r="DI182" s="508"/>
      <c r="DJ182" s="510"/>
      <c r="DK182" s="500">
        <f t="shared" si="10"/>
        <v>0</v>
      </c>
      <c r="DL182" s="501">
        <f t="shared" si="11"/>
        <v>0</v>
      </c>
      <c r="DV182" s="504"/>
    </row>
    <row r="183" spans="1:126" x14ac:dyDescent="0.5">
      <c r="A183" s="399" t="str">
        <f t="shared" si="12"/>
        <v>60</v>
      </c>
      <c r="B183" s="493">
        <v>600005</v>
      </c>
      <c r="C183" s="494" t="s">
        <v>956</v>
      </c>
      <c r="D183" s="495"/>
      <c r="E183" s="896"/>
      <c r="F183" s="903"/>
      <c r="G183" s="496"/>
      <c r="H183" s="496"/>
      <c r="I183" s="496"/>
      <c r="J183" s="496"/>
      <c r="K183" s="508"/>
      <c r="L183" s="508"/>
      <c r="M183" s="508"/>
      <c r="N183" s="508"/>
      <c r="O183" s="508"/>
      <c r="P183" s="508"/>
      <c r="Q183" s="508"/>
      <c r="R183" s="508"/>
      <c r="S183" s="508"/>
      <c r="T183" s="508"/>
      <c r="U183" s="508"/>
      <c r="V183" s="508"/>
      <c r="W183" s="508"/>
      <c r="X183" s="508"/>
      <c r="Y183" s="508"/>
      <c r="Z183" s="508"/>
      <c r="AA183" s="508"/>
      <c r="AB183" s="508"/>
      <c r="AC183" s="508"/>
      <c r="AD183" s="508"/>
      <c r="AE183" s="508"/>
      <c r="AF183" s="508"/>
      <c r="AG183" s="508"/>
      <c r="AH183" s="508"/>
      <c r="AI183" s="508"/>
      <c r="AJ183" s="508"/>
      <c r="AK183" s="508"/>
      <c r="AL183" s="508"/>
      <c r="AM183" s="508"/>
      <c r="AN183" s="508"/>
      <c r="AO183" s="508"/>
      <c r="AP183" s="508"/>
      <c r="AQ183" s="508"/>
      <c r="AR183" s="508"/>
      <c r="AS183" s="508"/>
      <c r="AT183" s="508"/>
      <c r="AU183" s="508"/>
      <c r="AV183" s="508"/>
      <c r="AW183" s="508"/>
      <c r="AX183" s="508"/>
      <c r="AY183" s="508"/>
      <c r="AZ183" s="508"/>
      <c r="BA183" s="508"/>
      <c r="BB183" s="508"/>
      <c r="BC183" s="508"/>
      <c r="BD183" s="508"/>
      <c r="BE183" s="508"/>
      <c r="BF183" s="508"/>
      <c r="BG183" s="508"/>
      <c r="BH183" s="508"/>
      <c r="BI183" s="508"/>
      <c r="BJ183" s="508"/>
      <c r="BK183" s="508"/>
      <c r="BL183" s="508"/>
      <c r="BM183" s="508"/>
      <c r="BN183" s="508"/>
      <c r="BO183" s="508"/>
      <c r="BP183" s="508"/>
      <c r="BQ183" s="508"/>
      <c r="BR183" s="508"/>
      <c r="BS183" s="508"/>
      <c r="BT183" s="508"/>
      <c r="BU183" s="508"/>
      <c r="BV183" s="508"/>
      <c r="BW183" s="521">
        <f t="shared" si="13"/>
        <v>0</v>
      </c>
      <c r="BX183" s="508"/>
      <c r="BY183" s="508"/>
      <c r="BZ183" s="508"/>
      <c r="CA183" s="508"/>
      <c r="CB183" s="508"/>
      <c r="CC183" s="508"/>
      <c r="CD183" s="508"/>
      <c r="CE183" s="508"/>
      <c r="CF183" s="508"/>
      <c r="CG183" s="508"/>
      <c r="CH183" s="508"/>
      <c r="CI183" s="508"/>
      <c r="CJ183" s="508"/>
      <c r="CK183" s="508"/>
      <c r="CL183" s="508"/>
      <c r="CM183" s="508"/>
      <c r="CN183" s="508"/>
      <c r="CO183" s="508"/>
      <c r="CP183" s="508"/>
      <c r="CQ183" s="508"/>
      <c r="CR183" s="508"/>
      <c r="CS183" s="508"/>
      <c r="CT183" s="508"/>
      <c r="CU183" s="508"/>
      <c r="CV183" s="508"/>
      <c r="CW183" s="508"/>
      <c r="CX183" s="508"/>
      <c r="CY183" s="508"/>
      <c r="CZ183" s="508"/>
      <c r="DA183" s="508"/>
      <c r="DB183" s="508"/>
      <c r="DC183" s="508"/>
      <c r="DD183" s="508"/>
      <c r="DE183" s="508"/>
      <c r="DF183" s="508"/>
      <c r="DG183" s="508"/>
      <c r="DH183" s="508"/>
      <c r="DI183" s="508"/>
      <c r="DJ183" s="510"/>
      <c r="DK183" s="500">
        <f t="shared" si="10"/>
        <v>0</v>
      </c>
      <c r="DL183" s="501">
        <f t="shared" si="11"/>
        <v>0</v>
      </c>
      <c r="DV183" s="504"/>
    </row>
    <row r="184" spans="1:126" x14ac:dyDescent="0.5">
      <c r="A184" s="399" t="str">
        <f t="shared" si="12"/>
        <v>60</v>
      </c>
      <c r="B184" s="493">
        <v>600006</v>
      </c>
      <c r="C184" s="494" t="s">
        <v>957</v>
      </c>
      <c r="D184" s="495"/>
      <c r="E184" s="896"/>
      <c r="F184" s="903"/>
      <c r="G184" s="496"/>
      <c r="H184" s="496"/>
      <c r="I184" s="496"/>
      <c r="J184" s="496"/>
      <c r="K184" s="508"/>
      <c r="L184" s="508"/>
      <c r="M184" s="508"/>
      <c r="N184" s="508"/>
      <c r="O184" s="508"/>
      <c r="P184" s="508"/>
      <c r="Q184" s="508"/>
      <c r="R184" s="508"/>
      <c r="S184" s="508"/>
      <c r="T184" s="508"/>
      <c r="U184" s="508"/>
      <c r="V184" s="508"/>
      <c r="W184" s="508"/>
      <c r="X184" s="508"/>
      <c r="Y184" s="508"/>
      <c r="Z184" s="508"/>
      <c r="AA184" s="508"/>
      <c r="AB184" s="508"/>
      <c r="AC184" s="508"/>
      <c r="AD184" s="508"/>
      <c r="AE184" s="508"/>
      <c r="AF184" s="508"/>
      <c r="AG184" s="508"/>
      <c r="AH184" s="508"/>
      <c r="AI184" s="508"/>
      <c r="AJ184" s="508"/>
      <c r="AK184" s="508"/>
      <c r="AL184" s="508"/>
      <c r="AM184" s="508"/>
      <c r="AN184" s="508"/>
      <c r="AO184" s="508"/>
      <c r="AP184" s="508"/>
      <c r="AQ184" s="508"/>
      <c r="AR184" s="508"/>
      <c r="AS184" s="508"/>
      <c r="AT184" s="508"/>
      <c r="AU184" s="508"/>
      <c r="AV184" s="508"/>
      <c r="AW184" s="508"/>
      <c r="AX184" s="508"/>
      <c r="AY184" s="508"/>
      <c r="AZ184" s="508"/>
      <c r="BA184" s="508"/>
      <c r="BB184" s="508"/>
      <c r="BC184" s="508"/>
      <c r="BD184" s="508"/>
      <c r="BE184" s="508"/>
      <c r="BF184" s="508"/>
      <c r="BG184" s="508"/>
      <c r="BH184" s="508"/>
      <c r="BI184" s="508"/>
      <c r="BJ184" s="508"/>
      <c r="BK184" s="508"/>
      <c r="BL184" s="508"/>
      <c r="BM184" s="508"/>
      <c r="BN184" s="508"/>
      <c r="BO184" s="508"/>
      <c r="BP184" s="508"/>
      <c r="BQ184" s="508"/>
      <c r="BR184" s="508"/>
      <c r="BS184" s="508"/>
      <c r="BT184" s="508"/>
      <c r="BU184" s="508"/>
      <c r="BV184" s="508"/>
      <c r="BW184" s="521">
        <f t="shared" si="13"/>
        <v>0</v>
      </c>
      <c r="BX184" s="508"/>
      <c r="BY184" s="508"/>
      <c r="BZ184" s="508"/>
      <c r="CA184" s="508"/>
      <c r="CB184" s="508"/>
      <c r="CC184" s="508"/>
      <c r="CD184" s="508"/>
      <c r="CE184" s="508"/>
      <c r="CF184" s="508"/>
      <c r="CG184" s="508"/>
      <c r="CH184" s="508"/>
      <c r="CI184" s="508"/>
      <c r="CJ184" s="508"/>
      <c r="CK184" s="508"/>
      <c r="CL184" s="508"/>
      <c r="CM184" s="508"/>
      <c r="CN184" s="508"/>
      <c r="CO184" s="508"/>
      <c r="CP184" s="508"/>
      <c r="CQ184" s="508"/>
      <c r="CR184" s="508"/>
      <c r="CS184" s="508"/>
      <c r="CT184" s="508"/>
      <c r="CU184" s="508"/>
      <c r="CV184" s="508"/>
      <c r="CW184" s="508"/>
      <c r="CX184" s="508"/>
      <c r="CY184" s="508"/>
      <c r="CZ184" s="508"/>
      <c r="DA184" s="508"/>
      <c r="DB184" s="508"/>
      <c r="DC184" s="508"/>
      <c r="DD184" s="508"/>
      <c r="DE184" s="508"/>
      <c r="DF184" s="508"/>
      <c r="DG184" s="508"/>
      <c r="DH184" s="508"/>
      <c r="DI184" s="508"/>
      <c r="DJ184" s="510"/>
      <c r="DK184" s="500">
        <f t="shared" si="10"/>
        <v>0</v>
      </c>
      <c r="DL184" s="501">
        <f t="shared" si="11"/>
        <v>0</v>
      </c>
      <c r="DV184" s="504"/>
    </row>
    <row r="185" spans="1:126" x14ac:dyDescent="0.5">
      <c r="A185" s="399" t="str">
        <f t="shared" si="12"/>
        <v>60</v>
      </c>
      <c r="B185" s="493">
        <v>600007</v>
      </c>
      <c r="C185" s="494" t="s">
        <v>958</v>
      </c>
      <c r="D185" s="495"/>
      <c r="E185" s="896"/>
      <c r="F185" s="903"/>
      <c r="G185" s="496"/>
      <c r="H185" s="496"/>
      <c r="I185" s="496"/>
      <c r="J185" s="496"/>
      <c r="K185" s="508"/>
      <c r="L185" s="508"/>
      <c r="M185" s="508"/>
      <c r="N185" s="508"/>
      <c r="O185" s="508"/>
      <c r="P185" s="508"/>
      <c r="Q185" s="508"/>
      <c r="R185" s="508"/>
      <c r="S185" s="508"/>
      <c r="T185" s="508"/>
      <c r="U185" s="508"/>
      <c r="V185" s="508"/>
      <c r="W185" s="508"/>
      <c r="X185" s="508"/>
      <c r="Y185" s="508"/>
      <c r="Z185" s="508"/>
      <c r="AA185" s="508"/>
      <c r="AB185" s="508"/>
      <c r="AC185" s="508"/>
      <c r="AD185" s="508"/>
      <c r="AE185" s="508"/>
      <c r="AF185" s="508"/>
      <c r="AG185" s="508"/>
      <c r="AH185" s="508"/>
      <c r="AI185" s="508"/>
      <c r="AJ185" s="508"/>
      <c r="AK185" s="508"/>
      <c r="AL185" s="508"/>
      <c r="AM185" s="508"/>
      <c r="AN185" s="508"/>
      <c r="AO185" s="508"/>
      <c r="AP185" s="508"/>
      <c r="AQ185" s="508"/>
      <c r="AR185" s="508"/>
      <c r="AS185" s="508"/>
      <c r="AT185" s="508"/>
      <c r="AU185" s="508"/>
      <c r="AV185" s="508"/>
      <c r="AW185" s="508"/>
      <c r="AX185" s="508"/>
      <c r="AY185" s="508"/>
      <c r="AZ185" s="508"/>
      <c r="BA185" s="508"/>
      <c r="BB185" s="508"/>
      <c r="BC185" s="508"/>
      <c r="BD185" s="508"/>
      <c r="BE185" s="508"/>
      <c r="BF185" s="508"/>
      <c r="BG185" s="508"/>
      <c r="BH185" s="508"/>
      <c r="BI185" s="508"/>
      <c r="BJ185" s="508"/>
      <c r="BK185" s="508"/>
      <c r="BL185" s="508"/>
      <c r="BM185" s="508"/>
      <c r="BN185" s="508"/>
      <c r="BO185" s="508"/>
      <c r="BP185" s="508"/>
      <c r="BQ185" s="508"/>
      <c r="BR185" s="508"/>
      <c r="BS185" s="508"/>
      <c r="BT185" s="508"/>
      <c r="BU185" s="508"/>
      <c r="BV185" s="508"/>
      <c r="BW185" s="861">
        <f t="shared" si="13"/>
        <v>0</v>
      </c>
      <c r="BX185" s="508"/>
      <c r="BY185" s="508"/>
      <c r="BZ185" s="508"/>
      <c r="CA185" s="508"/>
      <c r="CB185" s="508"/>
      <c r="CC185" s="508"/>
      <c r="CD185" s="508"/>
      <c r="CE185" s="508"/>
      <c r="CF185" s="508"/>
      <c r="CG185" s="508"/>
      <c r="CH185" s="508"/>
      <c r="CI185" s="508"/>
      <c r="CJ185" s="508"/>
      <c r="CK185" s="508"/>
      <c r="CL185" s="508"/>
      <c r="CM185" s="508"/>
      <c r="CN185" s="508"/>
      <c r="CO185" s="508"/>
      <c r="CP185" s="508"/>
      <c r="CQ185" s="508"/>
      <c r="CR185" s="508"/>
      <c r="CS185" s="508"/>
      <c r="CT185" s="508"/>
      <c r="CU185" s="508"/>
      <c r="CV185" s="508"/>
      <c r="CW185" s="508"/>
      <c r="CX185" s="508"/>
      <c r="CY185" s="508"/>
      <c r="CZ185" s="508"/>
      <c r="DA185" s="508"/>
      <c r="DB185" s="508"/>
      <c r="DC185" s="508"/>
      <c r="DD185" s="508"/>
      <c r="DE185" s="508"/>
      <c r="DF185" s="508"/>
      <c r="DG185" s="508"/>
      <c r="DH185" s="508"/>
      <c r="DI185" s="508"/>
      <c r="DJ185" s="510"/>
      <c r="DK185" s="500">
        <f t="shared" si="10"/>
        <v>0</v>
      </c>
      <c r="DL185" s="501">
        <f t="shared" si="11"/>
        <v>0</v>
      </c>
      <c r="DV185" s="504"/>
    </row>
    <row r="186" spans="1:126" x14ac:dyDescent="0.5">
      <c r="A186" s="399" t="str">
        <f t="shared" si="12"/>
        <v>60</v>
      </c>
      <c r="B186" s="493">
        <v>600008</v>
      </c>
      <c r="C186" s="494" t="s">
        <v>959</v>
      </c>
      <c r="D186" s="495"/>
      <c r="E186" s="896"/>
      <c r="F186" s="903"/>
      <c r="G186" s="496"/>
      <c r="H186" s="496"/>
      <c r="I186" s="496"/>
      <c r="J186" s="496"/>
      <c r="K186" s="508"/>
      <c r="L186" s="508"/>
      <c r="M186" s="508"/>
      <c r="N186" s="508"/>
      <c r="O186" s="508"/>
      <c r="P186" s="508"/>
      <c r="Q186" s="508"/>
      <c r="R186" s="508"/>
      <c r="S186" s="508"/>
      <c r="T186" s="508"/>
      <c r="U186" s="508"/>
      <c r="V186" s="508"/>
      <c r="W186" s="508"/>
      <c r="X186" s="508"/>
      <c r="Y186" s="508"/>
      <c r="Z186" s="508"/>
      <c r="AA186" s="508"/>
      <c r="AB186" s="508"/>
      <c r="AC186" s="508"/>
      <c r="AD186" s="508"/>
      <c r="AE186" s="508"/>
      <c r="AF186" s="508"/>
      <c r="AG186" s="508"/>
      <c r="AH186" s="508"/>
      <c r="AI186" s="508"/>
      <c r="AJ186" s="508"/>
      <c r="AK186" s="508"/>
      <c r="AL186" s="508"/>
      <c r="AM186" s="508"/>
      <c r="AN186" s="508"/>
      <c r="AO186" s="508"/>
      <c r="AP186" s="508"/>
      <c r="AQ186" s="508"/>
      <c r="AR186" s="508"/>
      <c r="AS186" s="508"/>
      <c r="AT186" s="508"/>
      <c r="AU186" s="508"/>
      <c r="AV186" s="508"/>
      <c r="AW186" s="508"/>
      <c r="AX186" s="508"/>
      <c r="AY186" s="508"/>
      <c r="AZ186" s="508"/>
      <c r="BA186" s="508"/>
      <c r="BB186" s="508"/>
      <c r="BC186" s="508"/>
      <c r="BD186" s="508"/>
      <c r="BE186" s="508"/>
      <c r="BF186" s="508"/>
      <c r="BG186" s="508"/>
      <c r="BH186" s="508"/>
      <c r="BI186" s="508"/>
      <c r="BJ186" s="508"/>
      <c r="BK186" s="508"/>
      <c r="BL186" s="508"/>
      <c r="BM186" s="508"/>
      <c r="BN186" s="508"/>
      <c r="BO186" s="508"/>
      <c r="BP186" s="508"/>
      <c r="BQ186" s="508"/>
      <c r="BR186" s="508"/>
      <c r="BS186" s="508"/>
      <c r="BT186" s="508"/>
      <c r="BU186" s="508"/>
      <c r="BV186" s="508"/>
      <c r="BW186" s="508"/>
      <c r="BX186" s="508"/>
      <c r="BY186" s="508"/>
      <c r="BZ186" s="508"/>
      <c r="CA186" s="508"/>
      <c r="CB186" s="508"/>
      <c r="CC186" s="508"/>
      <c r="CD186" s="508"/>
      <c r="CE186" s="508"/>
      <c r="CF186" s="508"/>
      <c r="CG186" s="508"/>
      <c r="CH186" s="508"/>
      <c r="CI186" s="508"/>
      <c r="CJ186" s="508"/>
      <c r="CK186" s="508"/>
      <c r="CL186" s="508"/>
      <c r="CM186" s="508"/>
      <c r="CN186" s="508"/>
      <c r="CO186" s="508"/>
      <c r="CP186" s="508"/>
      <c r="CQ186" s="508"/>
      <c r="CR186" s="521">
        <f>E186-D186</f>
        <v>0</v>
      </c>
      <c r="CS186" s="508"/>
      <c r="CT186" s="508"/>
      <c r="CU186" s="508"/>
      <c r="CV186" s="508"/>
      <c r="CW186" s="508"/>
      <c r="CX186" s="508"/>
      <c r="CY186" s="508"/>
      <c r="CZ186" s="508"/>
      <c r="DA186" s="508"/>
      <c r="DB186" s="508"/>
      <c r="DC186" s="508"/>
      <c r="DD186" s="508"/>
      <c r="DE186" s="508"/>
      <c r="DF186" s="508"/>
      <c r="DG186" s="508"/>
      <c r="DH186" s="508"/>
      <c r="DI186" s="508"/>
      <c r="DJ186" s="510"/>
      <c r="DK186" s="500">
        <f t="shared" si="10"/>
        <v>0</v>
      </c>
      <c r="DL186" s="501">
        <f t="shared" si="11"/>
        <v>0</v>
      </c>
      <c r="DV186" s="504"/>
    </row>
    <row r="187" spans="1:126" x14ac:dyDescent="0.5">
      <c r="A187" s="399" t="str">
        <f t="shared" si="12"/>
        <v>70</v>
      </c>
      <c r="B187" s="493">
        <v>700001</v>
      </c>
      <c r="C187" s="494" t="s">
        <v>960</v>
      </c>
      <c r="D187" s="495"/>
      <c r="E187" s="896"/>
      <c r="F187" s="903"/>
      <c r="G187" s="496"/>
      <c r="H187" s="496"/>
      <c r="I187" s="496"/>
      <c r="J187" s="496"/>
      <c r="K187" s="508"/>
      <c r="L187" s="508"/>
      <c r="M187" s="508"/>
      <c r="N187" s="508"/>
      <c r="O187" s="508"/>
      <c r="P187" s="508"/>
      <c r="Q187" s="508"/>
      <c r="R187" s="508"/>
      <c r="S187" s="508"/>
      <c r="T187" s="508"/>
      <c r="U187" s="508"/>
      <c r="V187" s="508"/>
      <c r="W187" s="508"/>
      <c r="X187" s="508"/>
      <c r="Y187" s="508"/>
      <c r="Z187" s="508"/>
      <c r="AA187" s="508"/>
      <c r="AB187" s="508"/>
      <c r="AC187" s="508"/>
      <c r="AD187" s="508"/>
      <c r="AE187" s="508"/>
      <c r="AF187" s="508"/>
      <c r="AG187" s="508"/>
      <c r="AH187" s="508"/>
      <c r="AI187" s="508"/>
      <c r="AJ187" s="508"/>
      <c r="AK187" s="508"/>
      <c r="AL187" s="508"/>
      <c r="AM187" s="508"/>
      <c r="AN187" s="508"/>
      <c r="AO187" s="508"/>
      <c r="AP187" s="508"/>
      <c r="AQ187" s="508"/>
      <c r="AR187" s="508"/>
      <c r="AS187" s="508"/>
      <c r="AT187" s="508"/>
      <c r="AU187" s="508"/>
      <c r="AV187" s="508"/>
      <c r="AW187" s="508"/>
      <c r="AX187" s="508"/>
      <c r="AY187" s="508"/>
      <c r="AZ187" s="508"/>
      <c r="BA187" s="508"/>
      <c r="BB187" s="508"/>
      <c r="BC187" s="508"/>
      <c r="BD187" s="508"/>
      <c r="BE187" s="508"/>
      <c r="BF187" s="508"/>
      <c r="BG187" s="508"/>
      <c r="BH187" s="508"/>
      <c r="BI187" s="508"/>
      <c r="BJ187" s="508"/>
      <c r="BK187" s="508"/>
      <c r="BL187" s="508"/>
      <c r="BM187" s="508"/>
      <c r="BN187" s="508"/>
      <c r="BO187" s="508"/>
      <c r="BP187" s="508"/>
      <c r="BQ187" s="508"/>
      <c r="BR187" s="508"/>
      <c r="BS187" s="508"/>
      <c r="BT187" s="508"/>
      <c r="BU187" s="508"/>
      <c r="BV187" s="508"/>
      <c r="BW187" s="508"/>
      <c r="BX187" s="521">
        <f>D187</f>
        <v>0</v>
      </c>
      <c r="BY187" s="508"/>
      <c r="BZ187" s="508"/>
      <c r="CA187" s="508"/>
      <c r="CB187" s="508"/>
      <c r="CC187" s="508"/>
      <c r="CD187" s="508"/>
      <c r="CE187" s="508"/>
      <c r="CF187" s="508"/>
      <c r="CG187" s="508"/>
      <c r="CH187" s="508"/>
      <c r="CI187" s="508"/>
      <c r="CJ187" s="508"/>
      <c r="CK187" s="508"/>
      <c r="CL187" s="508"/>
      <c r="CM187" s="508"/>
      <c r="CN187" s="508"/>
      <c r="CO187" s="508"/>
      <c r="CP187" s="508"/>
      <c r="CQ187" s="508"/>
      <c r="CR187" s="508"/>
      <c r="CS187" s="508"/>
      <c r="CT187" s="508"/>
      <c r="CU187" s="508"/>
      <c r="CV187" s="508"/>
      <c r="CW187" s="508"/>
      <c r="CX187" s="508"/>
      <c r="CY187" s="508"/>
      <c r="CZ187" s="508"/>
      <c r="DA187" s="508"/>
      <c r="DB187" s="508"/>
      <c r="DC187" s="508"/>
      <c r="DD187" s="508"/>
      <c r="DE187" s="508"/>
      <c r="DF187" s="508"/>
      <c r="DG187" s="508"/>
      <c r="DH187" s="508"/>
      <c r="DI187" s="508"/>
      <c r="DJ187" s="510"/>
      <c r="DK187" s="500">
        <f t="shared" si="10"/>
        <v>0</v>
      </c>
      <c r="DL187" s="501">
        <f t="shared" si="11"/>
        <v>0</v>
      </c>
      <c r="DV187" s="504"/>
    </row>
    <row r="188" spans="1:126" x14ac:dyDescent="0.5">
      <c r="A188" s="399" t="str">
        <f t="shared" si="12"/>
        <v>70</v>
      </c>
      <c r="B188" s="493">
        <v>700002</v>
      </c>
      <c r="C188" s="494" t="s">
        <v>961</v>
      </c>
      <c r="D188" s="495"/>
      <c r="E188" s="896"/>
      <c r="F188" s="903"/>
      <c r="G188" s="496"/>
      <c r="H188" s="496"/>
      <c r="I188" s="496"/>
      <c r="J188" s="496"/>
      <c r="K188" s="508"/>
      <c r="L188" s="508"/>
      <c r="M188" s="508"/>
      <c r="N188" s="508"/>
      <c r="O188" s="508"/>
      <c r="P188" s="508"/>
      <c r="Q188" s="508"/>
      <c r="R188" s="508"/>
      <c r="S188" s="508"/>
      <c r="T188" s="508"/>
      <c r="U188" s="508"/>
      <c r="V188" s="508"/>
      <c r="W188" s="508"/>
      <c r="X188" s="508"/>
      <c r="Y188" s="508"/>
      <c r="Z188" s="508"/>
      <c r="AA188" s="508"/>
      <c r="AB188" s="508"/>
      <c r="AC188" s="508"/>
      <c r="AD188" s="508"/>
      <c r="AE188" s="508"/>
      <c r="AF188" s="508"/>
      <c r="AG188" s="508"/>
      <c r="AH188" s="508"/>
      <c r="AI188" s="508"/>
      <c r="AJ188" s="508"/>
      <c r="AK188" s="508"/>
      <c r="AL188" s="508"/>
      <c r="AM188" s="508"/>
      <c r="AN188" s="508"/>
      <c r="AO188" s="508"/>
      <c r="AP188" s="508"/>
      <c r="AQ188" s="508"/>
      <c r="AR188" s="508"/>
      <c r="AS188" s="508"/>
      <c r="AT188" s="508"/>
      <c r="AU188" s="508"/>
      <c r="AV188" s="508"/>
      <c r="AW188" s="508"/>
      <c r="AX188" s="508"/>
      <c r="AY188" s="508"/>
      <c r="AZ188" s="508"/>
      <c r="BA188" s="508"/>
      <c r="BB188" s="508"/>
      <c r="BC188" s="508"/>
      <c r="BD188" s="508"/>
      <c r="BE188" s="508"/>
      <c r="BF188" s="508"/>
      <c r="BG188" s="508"/>
      <c r="BH188" s="508"/>
      <c r="BI188" s="508"/>
      <c r="BJ188" s="508"/>
      <c r="BK188" s="508"/>
      <c r="BL188" s="508"/>
      <c r="BM188" s="508"/>
      <c r="BN188" s="508"/>
      <c r="BO188" s="508"/>
      <c r="BP188" s="508"/>
      <c r="BQ188" s="508"/>
      <c r="BR188" s="508"/>
      <c r="BS188" s="508"/>
      <c r="BT188" s="508"/>
      <c r="BU188" s="508"/>
      <c r="BV188" s="508"/>
      <c r="BW188" s="508"/>
      <c r="BX188" s="521">
        <f>D188</f>
        <v>0</v>
      </c>
      <c r="BY188" s="508"/>
      <c r="BZ188" s="508"/>
      <c r="CA188" s="508"/>
      <c r="CB188" s="508"/>
      <c r="CC188" s="508"/>
      <c r="CD188" s="508"/>
      <c r="CE188" s="508"/>
      <c r="CF188" s="508"/>
      <c r="CG188" s="508"/>
      <c r="CH188" s="508"/>
      <c r="CI188" s="508"/>
      <c r="CJ188" s="508"/>
      <c r="CK188" s="508"/>
      <c r="CL188" s="508"/>
      <c r="CM188" s="508"/>
      <c r="CN188" s="508"/>
      <c r="CO188" s="508"/>
      <c r="CP188" s="508"/>
      <c r="CQ188" s="508"/>
      <c r="CR188" s="508"/>
      <c r="CS188" s="508"/>
      <c r="CT188" s="508"/>
      <c r="CU188" s="508"/>
      <c r="CV188" s="508"/>
      <c r="CW188" s="508"/>
      <c r="CX188" s="508"/>
      <c r="CY188" s="508"/>
      <c r="CZ188" s="508"/>
      <c r="DA188" s="508"/>
      <c r="DB188" s="508"/>
      <c r="DC188" s="508"/>
      <c r="DD188" s="508"/>
      <c r="DE188" s="508"/>
      <c r="DF188" s="508"/>
      <c r="DG188" s="508"/>
      <c r="DH188" s="508"/>
      <c r="DI188" s="508"/>
      <c r="DJ188" s="510"/>
      <c r="DK188" s="500">
        <f t="shared" si="10"/>
        <v>0</v>
      </c>
      <c r="DL188" s="501">
        <f t="shared" si="11"/>
        <v>0</v>
      </c>
      <c r="DV188" s="504"/>
    </row>
    <row r="189" spans="1:126" x14ac:dyDescent="0.5">
      <c r="A189" s="399">
        <v>70</v>
      </c>
      <c r="B189" s="493">
        <v>700003</v>
      </c>
      <c r="C189" s="494" t="s">
        <v>962</v>
      </c>
      <c r="D189" s="495"/>
      <c r="E189" s="896"/>
      <c r="F189" s="903"/>
      <c r="G189" s="496"/>
      <c r="H189" s="496"/>
      <c r="I189" s="496"/>
      <c r="J189" s="496"/>
      <c r="K189" s="508"/>
      <c r="L189" s="508"/>
      <c r="M189" s="508"/>
      <c r="N189" s="508"/>
      <c r="O189" s="508"/>
      <c r="P189" s="508"/>
      <c r="Q189" s="508"/>
      <c r="R189" s="508"/>
      <c r="S189" s="508"/>
      <c r="T189" s="508"/>
      <c r="U189" s="508"/>
      <c r="V189" s="508"/>
      <c r="W189" s="508"/>
      <c r="X189" s="508"/>
      <c r="Y189" s="508"/>
      <c r="Z189" s="508"/>
      <c r="AA189" s="508"/>
      <c r="AB189" s="508"/>
      <c r="AC189" s="508"/>
      <c r="AD189" s="508"/>
      <c r="AE189" s="508"/>
      <c r="AF189" s="508"/>
      <c r="AG189" s="508"/>
      <c r="AH189" s="508"/>
      <c r="AI189" s="508"/>
      <c r="AJ189" s="508"/>
      <c r="AK189" s="508"/>
      <c r="AL189" s="508"/>
      <c r="AM189" s="508"/>
      <c r="AN189" s="508"/>
      <c r="AO189" s="508"/>
      <c r="AP189" s="508"/>
      <c r="AQ189" s="508"/>
      <c r="AR189" s="508"/>
      <c r="AS189" s="508"/>
      <c r="AT189" s="508"/>
      <c r="AU189" s="508"/>
      <c r="AV189" s="508"/>
      <c r="AW189" s="508"/>
      <c r="AX189" s="508"/>
      <c r="AY189" s="508"/>
      <c r="AZ189" s="508"/>
      <c r="BA189" s="508"/>
      <c r="BB189" s="508"/>
      <c r="BC189" s="508"/>
      <c r="BD189" s="508"/>
      <c r="BE189" s="508"/>
      <c r="BF189" s="508"/>
      <c r="BG189" s="508"/>
      <c r="BH189" s="508"/>
      <c r="BI189" s="508"/>
      <c r="BJ189" s="508"/>
      <c r="BK189" s="508"/>
      <c r="BL189" s="508"/>
      <c r="BM189" s="508"/>
      <c r="BN189" s="508"/>
      <c r="BO189" s="508"/>
      <c r="BP189" s="508"/>
      <c r="BQ189" s="508"/>
      <c r="BR189" s="508"/>
      <c r="BS189" s="508"/>
      <c r="BT189" s="508"/>
      <c r="BU189" s="508"/>
      <c r="BV189" s="508"/>
      <c r="BW189" s="508"/>
      <c r="BX189" s="521">
        <f>D189</f>
        <v>0</v>
      </c>
      <c r="BY189" s="508"/>
      <c r="BZ189" s="508"/>
      <c r="CA189" s="508"/>
      <c r="CB189" s="508"/>
      <c r="CC189" s="508"/>
      <c r="CD189" s="508"/>
      <c r="CE189" s="508"/>
      <c r="CF189" s="508"/>
      <c r="CG189" s="508"/>
      <c r="CH189" s="508"/>
      <c r="CI189" s="508"/>
      <c r="CJ189" s="508"/>
      <c r="CK189" s="508"/>
      <c r="CL189" s="508"/>
      <c r="CM189" s="508"/>
      <c r="CN189" s="508"/>
      <c r="CO189" s="508"/>
      <c r="CP189" s="508"/>
      <c r="CQ189" s="508"/>
      <c r="CR189" s="508"/>
      <c r="CS189" s="508"/>
      <c r="CT189" s="508"/>
      <c r="CU189" s="508"/>
      <c r="CV189" s="508"/>
      <c r="CW189" s="508"/>
      <c r="CX189" s="508"/>
      <c r="CY189" s="508"/>
      <c r="CZ189" s="508"/>
      <c r="DA189" s="508"/>
      <c r="DB189" s="508"/>
      <c r="DC189" s="508"/>
      <c r="DD189" s="508"/>
      <c r="DE189" s="508"/>
      <c r="DF189" s="508"/>
      <c r="DG189" s="508"/>
      <c r="DH189" s="508"/>
      <c r="DI189" s="508"/>
      <c r="DJ189" s="510"/>
      <c r="DK189" s="500">
        <f t="shared" si="10"/>
        <v>0</v>
      </c>
      <c r="DL189" s="501">
        <f t="shared" si="11"/>
        <v>0</v>
      </c>
      <c r="DV189" s="504"/>
    </row>
    <row r="190" spans="1:126" x14ac:dyDescent="0.5">
      <c r="A190" s="399" t="str">
        <f t="shared" si="12"/>
        <v>70</v>
      </c>
      <c r="B190" s="493">
        <v>700004</v>
      </c>
      <c r="C190" s="494" t="s">
        <v>963</v>
      </c>
      <c r="D190" s="495"/>
      <c r="E190" s="896"/>
      <c r="F190" s="903"/>
      <c r="G190" s="496"/>
      <c r="H190" s="496"/>
      <c r="I190" s="496"/>
      <c r="J190" s="496"/>
      <c r="K190" s="508"/>
      <c r="L190" s="508"/>
      <c r="M190" s="508"/>
      <c r="N190" s="508"/>
      <c r="O190" s="508"/>
      <c r="P190" s="508"/>
      <c r="Q190" s="508"/>
      <c r="R190" s="508"/>
      <c r="S190" s="508"/>
      <c r="T190" s="508"/>
      <c r="U190" s="508"/>
      <c r="V190" s="508"/>
      <c r="W190" s="508"/>
      <c r="X190" s="508"/>
      <c r="Y190" s="508"/>
      <c r="Z190" s="508"/>
      <c r="AA190" s="508"/>
      <c r="AB190" s="508"/>
      <c r="AC190" s="508"/>
      <c r="AD190" s="508"/>
      <c r="AE190" s="508"/>
      <c r="AF190" s="508"/>
      <c r="AG190" s="508"/>
      <c r="AH190" s="508"/>
      <c r="AI190" s="508"/>
      <c r="AJ190" s="508"/>
      <c r="AK190" s="508"/>
      <c r="AL190" s="508"/>
      <c r="AM190" s="508"/>
      <c r="AN190" s="508"/>
      <c r="AO190" s="508"/>
      <c r="AP190" s="508"/>
      <c r="AQ190" s="508"/>
      <c r="AR190" s="508"/>
      <c r="AS190" s="508"/>
      <c r="AT190" s="508"/>
      <c r="AU190" s="508"/>
      <c r="AV190" s="508"/>
      <c r="AW190" s="508"/>
      <c r="AX190" s="508"/>
      <c r="AY190" s="508"/>
      <c r="AZ190" s="508"/>
      <c r="BA190" s="508"/>
      <c r="BB190" s="508"/>
      <c r="BC190" s="508"/>
      <c r="BD190" s="508"/>
      <c r="BE190" s="508"/>
      <c r="BF190" s="508"/>
      <c r="BG190" s="508"/>
      <c r="BH190" s="508"/>
      <c r="BI190" s="508"/>
      <c r="BJ190" s="508"/>
      <c r="BK190" s="508"/>
      <c r="BL190" s="508"/>
      <c r="BM190" s="508"/>
      <c r="BN190" s="508"/>
      <c r="BO190" s="508"/>
      <c r="BP190" s="508"/>
      <c r="BQ190" s="508"/>
      <c r="BR190" s="508"/>
      <c r="BS190" s="508"/>
      <c r="BT190" s="508"/>
      <c r="BU190" s="508"/>
      <c r="BV190" s="508"/>
      <c r="BW190" s="508"/>
      <c r="BX190" s="508"/>
      <c r="BY190" s="521">
        <f>D190</f>
        <v>0</v>
      </c>
      <c r="BZ190" s="508"/>
      <c r="CA190" s="508"/>
      <c r="CB190" s="508"/>
      <c r="CC190" s="508"/>
      <c r="CD190" s="508"/>
      <c r="CE190" s="508"/>
      <c r="CF190" s="508"/>
      <c r="CG190" s="508"/>
      <c r="CH190" s="508"/>
      <c r="CI190" s="508"/>
      <c r="CJ190" s="508"/>
      <c r="CK190" s="508"/>
      <c r="CL190" s="508"/>
      <c r="CM190" s="508"/>
      <c r="CN190" s="508"/>
      <c r="CO190" s="508"/>
      <c r="CP190" s="508"/>
      <c r="CQ190" s="508"/>
      <c r="CR190" s="508"/>
      <c r="CS190" s="508"/>
      <c r="CT190" s="508"/>
      <c r="CU190" s="508"/>
      <c r="CV190" s="508"/>
      <c r="CW190" s="508"/>
      <c r="CX190" s="508"/>
      <c r="CY190" s="508"/>
      <c r="CZ190" s="508"/>
      <c r="DA190" s="508"/>
      <c r="DB190" s="508"/>
      <c r="DC190" s="508"/>
      <c r="DD190" s="508"/>
      <c r="DE190" s="508"/>
      <c r="DF190" s="508"/>
      <c r="DG190" s="508"/>
      <c r="DH190" s="508"/>
      <c r="DI190" s="508"/>
      <c r="DJ190" s="510"/>
      <c r="DK190" s="500">
        <f t="shared" si="10"/>
        <v>0</v>
      </c>
      <c r="DL190" s="501">
        <f t="shared" si="11"/>
        <v>0</v>
      </c>
      <c r="DV190" s="504"/>
    </row>
    <row r="191" spans="1:126" x14ac:dyDescent="0.5">
      <c r="A191" s="399" t="str">
        <f t="shared" si="12"/>
        <v>70</v>
      </c>
      <c r="B191" s="493">
        <v>700005</v>
      </c>
      <c r="C191" s="494" t="s">
        <v>964</v>
      </c>
      <c r="D191" s="495"/>
      <c r="E191" s="896"/>
      <c r="F191" s="903"/>
      <c r="G191" s="496"/>
      <c r="H191" s="496"/>
      <c r="I191" s="496"/>
      <c r="J191" s="496"/>
      <c r="K191" s="508"/>
      <c r="L191" s="508"/>
      <c r="M191" s="508"/>
      <c r="N191" s="508"/>
      <c r="O191" s="508"/>
      <c r="P191" s="508"/>
      <c r="Q191" s="508"/>
      <c r="R191" s="508"/>
      <c r="S191" s="508"/>
      <c r="T191" s="508"/>
      <c r="U191" s="508"/>
      <c r="V191" s="508"/>
      <c r="W191" s="508"/>
      <c r="X191" s="508"/>
      <c r="Y191" s="508"/>
      <c r="Z191" s="508"/>
      <c r="AA191" s="508"/>
      <c r="AB191" s="508"/>
      <c r="AC191" s="508"/>
      <c r="AD191" s="508"/>
      <c r="AE191" s="508"/>
      <c r="AF191" s="508"/>
      <c r="AG191" s="508"/>
      <c r="AH191" s="508"/>
      <c r="AI191" s="508"/>
      <c r="AJ191" s="508"/>
      <c r="AK191" s="508"/>
      <c r="AL191" s="508"/>
      <c r="AM191" s="508"/>
      <c r="AN191" s="508"/>
      <c r="AO191" s="508"/>
      <c r="AP191" s="508"/>
      <c r="AQ191" s="508"/>
      <c r="AR191" s="508"/>
      <c r="AS191" s="508"/>
      <c r="AT191" s="508"/>
      <c r="AU191" s="508"/>
      <c r="AV191" s="508"/>
      <c r="AW191" s="508"/>
      <c r="AX191" s="508"/>
      <c r="AY191" s="508"/>
      <c r="AZ191" s="508"/>
      <c r="BA191" s="508"/>
      <c r="BB191" s="508"/>
      <c r="BC191" s="508"/>
      <c r="BD191" s="508"/>
      <c r="BE191" s="508"/>
      <c r="BF191" s="508"/>
      <c r="BG191" s="508"/>
      <c r="BH191" s="508"/>
      <c r="BI191" s="508"/>
      <c r="BJ191" s="508"/>
      <c r="BK191" s="508"/>
      <c r="BL191" s="508"/>
      <c r="BM191" s="508"/>
      <c r="BN191" s="508"/>
      <c r="BO191" s="508"/>
      <c r="BP191" s="508"/>
      <c r="BQ191" s="508"/>
      <c r="BR191" s="508"/>
      <c r="BS191" s="508"/>
      <c r="BT191" s="508"/>
      <c r="BU191" s="508"/>
      <c r="BV191" s="508"/>
      <c r="BW191" s="508"/>
      <c r="BX191" s="508"/>
      <c r="BY191" s="508"/>
      <c r="BZ191" s="521">
        <f>D191</f>
        <v>0</v>
      </c>
      <c r="CA191" s="508"/>
      <c r="CB191" s="508"/>
      <c r="CC191" s="508"/>
      <c r="CD191" s="508"/>
      <c r="CE191" s="508"/>
      <c r="CF191" s="508"/>
      <c r="CG191" s="508"/>
      <c r="CH191" s="508"/>
      <c r="CI191" s="508"/>
      <c r="CJ191" s="508"/>
      <c r="CK191" s="508"/>
      <c r="CL191" s="508"/>
      <c r="CM191" s="508"/>
      <c r="CN191" s="508"/>
      <c r="CO191" s="508"/>
      <c r="CP191" s="508"/>
      <c r="CQ191" s="508"/>
      <c r="CR191" s="508"/>
      <c r="CS191" s="508"/>
      <c r="CT191" s="508"/>
      <c r="CU191" s="508"/>
      <c r="CV191" s="508"/>
      <c r="CW191" s="508"/>
      <c r="CX191" s="508"/>
      <c r="CY191" s="508"/>
      <c r="CZ191" s="508"/>
      <c r="DA191" s="508"/>
      <c r="DB191" s="508"/>
      <c r="DC191" s="508"/>
      <c r="DD191" s="508"/>
      <c r="DE191" s="508"/>
      <c r="DF191" s="508"/>
      <c r="DG191" s="508"/>
      <c r="DH191" s="508"/>
      <c r="DI191" s="508"/>
      <c r="DJ191" s="510"/>
      <c r="DK191" s="500">
        <f t="shared" si="10"/>
        <v>0</v>
      </c>
      <c r="DL191" s="501">
        <f t="shared" si="11"/>
        <v>0</v>
      </c>
      <c r="DV191" s="504"/>
    </row>
    <row r="192" spans="1:126" x14ac:dyDescent="0.5">
      <c r="A192" s="399" t="str">
        <f t="shared" si="12"/>
        <v>70</v>
      </c>
      <c r="B192" s="493">
        <v>700006</v>
      </c>
      <c r="C192" s="494" t="s">
        <v>965</v>
      </c>
      <c r="D192" s="495"/>
      <c r="E192" s="896"/>
      <c r="F192" s="903"/>
      <c r="G192" s="496"/>
      <c r="H192" s="496"/>
      <c r="I192" s="496"/>
      <c r="J192" s="496"/>
      <c r="K192" s="508"/>
      <c r="L192" s="508"/>
      <c r="M192" s="508"/>
      <c r="N192" s="508"/>
      <c r="O192" s="508"/>
      <c r="P192" s="508"/>
      <c r="Q192" s="508"/>
      <c r="R192" s="508"/>
      <c r="S192" s="508"/>
      <c r="T192" s="508"/>
      <c r="U192" s="508"/>
      <c r="V192" s="508"/>
      <c r="W192" s="508"/>
      <c r="X192" s="508"/>
      <c r="Y192" s="508"/>
      <c r="Z192" s="508"/>
      <c r="AA192" s="508"/>
      <c r="AB192" s="508"/>
      <c r="AC192" s="508"/>
      <c r="AD192" s="508"/>
      <c r="AE192" s="508"/>
      <c r="AF192" s="508"/>
      <c r="AG192" s="508"/>
      <c r="AH192" s="508"/>
      <c r="AI192" s="508"/>
      <c r="AJ192" s="508"/>
      <c r="AK192" s="508"/>
      <c r="AL192" s="508"/>
      <c r="AM192" s="508"/>
      <c r="AN192" s="508"/>
      <c r="AO192" s="508"/>
      <c r="AP192" s="508"/>
      <c r="AQ192" s="508"/>
      <c r="AR192" s="508"/>
      <c r="AS192" s="508"/>
      <c r="AT192" s="508"/>
      <c r="AU192" s="508"/>
      <c r="AV192" s="508"/>
      <c r="AW192" s="508"/>
      <c r="AX192" s="508"/>
      <c r="AY192" s="508"/>
      <c r="AZ192" s="508"/>
      <c r="BA192" s="508"/>
      <c r="BB192" s="508"/>
      <c r="BC192" s="508"/>
      <c r="BD192" s="508"/>
      <c r="BE192" s="508"/>
      <c r="BF192" s="508"/>
      <c r="BG192" s="508"/>
      <c r="BH192" s="508"/>
      <c r="BI192" s="508"/>
      <c r="BJ192" s="508"/>
      <c r="BK192" s="508"/>
      <c r="BL192" s="508"/>
      <c r="BM192" s="508"/>
      <c r="BN192" s="508"/>
      <c r="BO192" s="508"/>
      <c r="BP192" s="508"/>
      <c r="BQ192" s="508"/>
      <c r="BR192" s="508"/>
      <c r="BS192" s="508"/>
      <c r="BT192" s="508"/>
      <c r="BU192" s="508"/>
      <c r="BV192" s="508"/>
      <c r="BW192" s="508"/>
      <c r="BX192" s="508"/>
      <c r="BY192" s="508"/>
      <c r="BZ192" s="521">
        <f>D192</f>
        <v>0</v>
      </c>
      <c r="CA192" s="508"/>
      <c r="CB192" s="508"/>
      <c r="CC192" s="508"/>
      <c r="CD192" s="508"/>
      <c r="CE192" s="508"/>
      <c r="CF192" s="508"/>
      <c r="CG192" s="508"/>
      <c r="CH192" s="508"/>
      <c r="CI192" s="508"/>
      <c r="CJ192" s="508"/>
      <c r="CK192" s="508"/>
      <c r="CL192" s="508"/>
      <c r="CM192" s="508"/>
      <c r="CN192" s="508"/>
      <c r="CO192" s="508"/>
      <c r="CP192" s="508"/>
      <c r="CQ192" s="508"/>
      <c r="CR192" s="508"/>
      <c r="CS192" s="508"/>
      <c r="CT192" s="508"/>
      <c r="CU192" s="508"/>
      <c r="CV192" s="508"/>
      <c r="CW192" s="508"/>
      <c r="CX192" s="508"/>
      <c r="CY192" s="508"/>
      <c r="CZ192" s="508"/>
      <c r="DA192" s="508"/>
      <c r="DB192" s="508"/>
      <c r="DC192" s="508"/>
      <c r="DD192" s="508"/>
      <c r="DE192" s="508"/>
      <c r="DF192" s="508"/>
      <c r="DG192" s="508"/>
      <c r="DH192" s="508"/>
      <c r="DI192" s="508"/>
      <c r="DJ192" s="510"/>
      <c r="DK192" s="500">
        <f t="shared" si="10"/>
        <v>0</v>
      </c>
      <c r="DL192" s="501">
        <f t="shared" si="11"/>
        <v>0</v>
      </c>
      <c r="DV192" s="504"/>
    </row>
    <row r="193" spans="1:126" x14ac:dyDescent="0.5">
      <c r="A193" s="399" t="str">
        <f t="shared" si="12"/>
        <v>70</v>
      </c>
      <c r="B193" s="493">
        <v>700007</v>
      </c>
      <c r="C193" s="494" t="s">
        <v>966</v>
      </c>
      <c r="D193" s="495"/>
      <c r="E193" s="896"/>
      <c r="F193" s="903"/>
      <c r="G193" s="496"/>
      <c r="H193" s="496"/>
      <c r="I193" s="496"/>
      <c r="J193" s="496"/>
      <c r="K193" s="508"/>
      <c r="L193" s="508"/>
      <c r="M193" s="508"/>
      <c r="N193" s="508"/>
      <c r="O193" s="508"/>
      <c r="P193" s="508"/>
      <c r="Q193" s="508"/>
      <c r="R193" s="508"/>
      <c r="S193" s="508"/>
      <c r="T193" s="508"/>
      <c r="U193" s="508"/>
      <c r="V193" s="508"/>
      <c r="W193" s="508"/>
      <c r="X193" s="508"/>
      <c r="Y193" s="508"/>
      <c r="Z193" s="508"/>
      <c r="AA193" s="508"/>
      <c r="AB193" s="508"/>
      <c r="AC193" s="508"/>
      <c r="AD193" s="508"/>
      <c r="AE193" s="508"/>
      <c r="AF193" s="508"/>
      <c r="AG193" s="508"/>
      <c r="AH193" s="508"/>
      <c r="AI193" s="508"/>
      <c r="AJ193" s="508"/>
      <c r="AK193" s="508"/>
      <c r="AL193" s="508"/>
      <c r="AM193" s="508"/>
      <c r="AN193" s="508"/>
      <c r="AO193" s="508"/>
      <c r="AP193" s="508"/>
      <c r="AQ193" s="508"/>
      <c r="AR193" s="508"/>
      <c r="AS193" s="508"/>
      <c r="AT193" s="508"/>
      <c r="AU193" s="508"/>
      <c r="AV193" s="508"/>
      <c r="AW193" s="508"/>
      <c r="AX193" s="508"/>
      <c r="AY193" s="508"/>
      <c r="AZ193" s="508"/>
      <c r="BA193" s="508"/>
      <c r="BB193" s="508"/>
      <c r="BC193" s="508"/>
      <c r="BD193" s="508"/>
      <c r="BE193" s="508"/>
      <c r="BF193" s="508"/>
      <c r="BG193" s="508"/>
      <c r="BH193" s="508"/>
      <c r="BI193" s="508"/>
      <c r="BJ193" s="508"/>
      <c r="BK193" s="508"/>
      <c r="BL193" s="508"/>
      <c r="BM193" s="508"/>
      <c r="BN193" s="508"/>
      <c r="BO193" s="508"/>
      <c r="BP193" s="508"/>
      <c r="BQ193" s="508"/>
      <c r="BR193" s="508"/>
      <c r="BS193" s="508"/>
      <c r="BT193" s="508"/>
      <c r="BU193" s="508"/>
      <c r="BV193" s="508"/>
      <c r="BW193" s="508"/>
      <c r="BX193" s="508"/>
      <c r="BY193" s="508"/>
      <c r="BZ193" s="508"/>
      <c r="CA193" s="508"/>
      <c r="CB193" s="508"/>
      <c r="CC193" s="521">
        <f>D193</f>
        <v>0</v>
      </c>
      <c r="CD193" s="508"/>
      <c r="CE193" s="508"/>
      <c r="CF193" s="508"/>
      <c r="CG193" s="508"/>
      <c r="CH193" s="508"/>
      <c r="CI193" s="508"/>
      <c r="CJ193" s="508"/>
      <c r="CK193" s="508"/>
      <c r="CL193" s="508"/>
      <c r="CM193" s="508"/>
      <c r="CN193" s="508"/>
      <c r="CO193" s="508"/>
      <c r="CP193" s="508"/>
      <c r="CQ193" s="508"/>
      <c r="CR193" s="508"/>
      <c r="CS193" s="508"/>
      <c r="CT193" s="508"/>
      <c r="CU193" s="508"/>
      <c r="CV193" s="508"/>
      <c r="CW193" s="508"/>
      <c r="CX193" s="508"/>
      <c r="CY193" s="508"/>
      <c r="CZ193" s="508"/>
      <c r="DA193" s="508"/>
      <c r="DB193" s="508"/>
      <c r="DC193" s="508"/>
      <c r="DD193" s="508"/>
      <c r="DE193" s="508"/>
      <c r="DF193" s="508"/>
      <c r="DG193" s="508"/>
      <c r="DH193" s="508"/>
      <c r="DI193" s="508"/>
      <c r="DJ193" s="510"/>
      <c r="DK193" s="500">
        <f t="shared" si="10"/>
        <v>0</v>
      </c>
      <c r="DL193" s="501">
        <f t="shared" si="11"/>
        <v>0</v>
      </c>
      <c r="DV193" s="504"/>
    </row>
    <row r="194" spans="1:126" x14ac:dyDescent="0.5">
      <c r="A194" s="399" t="str">
        <f t="shared" si="12"/>
        <v>70</v>
      </c>
      <c r="B194" s="493">
        <v>700009</v>
      </c>
      <c r="C194" s="494" t="s">
        <v>967</v>
      </c>
      <c r="D194" s="495"/>
      <c r="E194" s="896"/>
      <c r="F194" s="903"/>
      <c r="G194" s="496"/>
      <c r="H194" s="496"/>
      <c r="I194" s="496"/>
      <c r="J194" s="496"/>
      <c r="K194" s="508"/>
      <c r="L194" s="508"/>
      <c r="M194" s="508"/>
      <c r="N194" s="508"/>
      <c r="O194" s="508"/>
      <c r="P194" s="508"/>
      <c r="Q194" s="508"/>
      <c r="R194" s="508"/>
      <c r="S194" s="508"/>
      <c r="T194" s="508"/>
      <c r="U194" s="508"/>
      <c r="V194" s="508"/>
      <c r="W194" s="508"/>
      <c r="X194" s="508"/>
      <c r="Y194" s="508"/>
      <c r="Z194" s="508"/>
      <c r="AA194" s="508"/>
      <c r="AB194" s="508"/>
      <c r="AC194" s="508"/>
      <c r="AD194" s="508"/>
      <c r="AE194" s="508"/>
      <c r="AF194" s="508"/>
      <c r="AG194" s="508"/>
      <c r="AH194" s="508"/>
      <c r="AI194" s="508"/>
      <c r="AJ194" s="508"/>
      <c r="AK194" s="508"/>
      <c r="AL194" s="508"/>
      <c r="AM194" s="508"/>
      <c r="AN194" s="508"/>
      <c r="AO194" s="508"/>
      <c r="AP194" s="508"/>
      <c r="AQ194" s="508"/>
      <c r="AR194" s="508"/>
      <c r="AS194" s="508"/>
      <c r="AT194" s="508"/>
      <c r="AU194" s="508"/>
      <c r="AV194" s="508"/>
      <c r="AW194" s="508"/>
      <c r="AX194" s="508"/>
      <c r="AY194" s="508"/>
      <c r="AZ194" s="508"/>
      <c r="BA194" s="508"/>
      <c r="BB194" s="508"/>
      <c r="BC194" s="508"/>
      <c r="BD194" s="508"/>
      <c r="BE194" s="508"/>
      <c r="BF194" s="508"/>
      <c r="BG194" s="508"/>
      <c r="BH194" s="508"/>
      <c r="BI194" s="508"/>
      <c r="BJ194" s="508"/>
      <c r="BK194" s="508"/>
      <c r="BL194" s="508"/>
      <c r="BM194" s="508"/>
      <c r="BN194" s="508"/>
      <c r="BO194" s="508"/>
      <c r="BP194" s="508"/>
      <c r="BQ194" s="508"/>
      <c r="BR194" s="508"/>
      <c r="BS194" s="508"/>
      <c r="BT194" s="508"/>
      <c r="BU194" s="508"/>
      <c r="BV194" s="508"/>
      <c r="BW194" s="508"/>
      <c r="BX194" s="508"/>
      <c r="BY194" s="508"/>
      <c r="BZ194" s="941">
        <f>D194+(33421680*1010)/2</f>
        <v>16877948400</v>
      </c>
      <c r="CA194" s="508"/>
      <c r="CB194" s="508"/>
      <c r="CC194" s="508"/>
      <c r="CD194" s="508"/>
      <c r="CE194" s="508"/>
      <c r="CF194" s="508"/>
      <c r="CG194" s="508"/>
      <c r="CH194" s="508"/>
      <c r="CI194" s="508"/>
      <c r="CJ194" s="508"/>
      <c r="CK194" s="508"/>
      <c r="CL194" s="508"/>
      <c r="CM194" s="508"/>
      <c r="CN194" s="508"/>
      <c r="CO194" s="508"/>
      <c r="CP194" s="508"/>
      <c r="CQ194" s="508"/>
      <c r="CR194" s="508"/>
      <c r="CS194" s="508"/>
      <c r="CT194" s="508"/>
      <c r="CU194" s="508"/>
      <c r="CV194" s="508"/>
      <c r="CW194" s="508"/>
      <c r="CX194" s="508"/>
      <c r="CY194" s="508"/>
      <c r="CZ194" s="508"/>
      <c r="DA194" s="508"/>
      <c r="DB194" s="508"/>
      <c r="DC194" s="508"/>
      <c r="DD194" s="508"/>
      <c r="DE194" s="508"/>
      <c r="DF194" s="508"/>
      <c r="DG194" s="508"/>
      <c r="DH194" s="508"/>
      <c r="DI194" s="508"/>
      <c r="DJ194" s="510"/>
      <c r="DK194" s="500">
        <f t="shared" si="10"/>
        <v>16877948400</v>
      </c>
      <c r="DL194" s="501">
        <f t="shared" si="11"/>
        <v>-16877948400</v>
      </c>
      <c r="DV194" s="504"/>
    </row>
    <row r="195" spans="1:126" x14ac:dyDescent="0.5">
      <c r="A195" s="399" t="str">
        <f t="shared" si="12"/>
        <v>70</v>
      </c>
      <c r="B195" s="493">
        <v>700010</v>
      </c>
      <c r="C195" s="494" t="s">
        <v>968</v>
      </c>
      <c r="D195" s="495"/>
      <c r="E195" s="896"/>
      <c r="F195" s="903"/>
      <c r="G195" s="496"/>
      <c r="H195" s="496"/>
      <c r="I195" s="496"/>
      <c r="J195" s="496"/>
      <c r="K195" s="508"/>
      <c r="L195" s="508"/>
      <c r="M195" s="508"/>
      <c r="N195" s="508"/>
      <c r="O195" s="508"/>
      <c r="P195" s="508"/>
      <c r="Q195" s="508"/>
      <c r="R195" s="508"/>
      <c r="S195" s="508"/>
      <c r="T195" s="508"/>
      <c r="U195" s="508"/>
      <c r="V195" s="508"/>
      <c r="W195" s="508"/>
      <c r="X195" s="508"/>
      <c r="Y195" s="508"/>
      <c r="Z195" s="508"/>
      <c r="AA195" s="508"/>
      <c r="AB195" s="508"/>
      <c r="AC195" s="508"/>
      <c r="AD195" s="508"/>
      <c r="AE195" s="508"/>
      <c r="AF195" s="508"/>
      <c r="AG195" s="508"/>
      <c r="AH195" s="508"/>
      <c r="AI195" s="508"/>
      <c r="AJ195" s="508"/>
      <c r="AK195" s="508"/>
      <c r="AL195" s="508"/>
      <c r="AM195" s="508"/>
      <c r="AN195" s="508"/>
      <c r="AO195" s="508"/>
      <c r="AP195" s="508"/>
      <c r="AQ195" s="508"/>
      <c r="AR195" s="508"/>
      <c r="AS195" s="508"/>
      <c r="AT195" s="508"/>
      <c r="AU195" s="508"/>
      <c r="AV195" s="508"/>
      <c r="AW195" s="508"/>
      <c r="AX195" s="508"/>
      <c r="AY195" s="508"/>
      <c r="AZ195" s="508"/>
      <c r="BA195" s="508"/>
      <c r="BB195" s="508"/>
      <c r="BC195" s="508"/>
      <c r="BD195" s="508"/>
      <c r="BE195" s="508"/>
      <c r="BF195" s="508"/>
      <c r="BG195" s="508"/>
      <c r="BH195" s="508"/>
      <c r="BI195" s="508"/>
      <c r="BJ195" s="508"/>
      <c r="BK195" s="508"/>
      <c r="BL195" s="508"/>
      <c r="BM195" s="508"/>
      <c r="BN195" s="508"/>
      <c r="BO195" s="508"/>
      <c r="BP195" s="508"/>
      <c r="BQ195" s="508"/>
      <c r="BR195" s="508"/>
      <c r="BS195" s="508"/>
      <c r="BT195" s="508"/>
      <c r="BU195" s="508"/>
      <c r="BV195" s="508"/>
      <c r="BW195" s="508"/>
      <c r="BX195" s="508"/>
      <c r="BY195" s="508"/>
      <c r="BZ195" s="508"/>
      <c r="CA195" s="521">
        <f>D195</f>
        <v>0</v>
      </c>
      <c r="CB195" s="508"/>
      <c r="CC195" s="508"/>
      <c r="CD195" s="508"/>
      <c r="CE195" s="508"/>
      <c r="CF195" s="508"/>
      <c r="CG195" s="508"/>
      <c r="CH195" s="508"/>
      <c r="CI195" s="508"/>
      <c r="CJ195" s="508"/>
      <c r="CK195" s="508"/>
      <c r="CL195" s="508"/>
      <c r="CM195" s="508"/>
      <c r="CN195" s="508"/>
      <c r="CO195" s="508"/>
      <c r="CP195" s="508"/>
      <c r="CQ195" s="508"/>
      <c r="CR195" s="508"/>
      <c r="CS195" s="508"/>
      <c r="CT195" s="508"/>
      <c r="CU195" s="508"/>
      <c r="CV195" s="508"/>
      <c r="CW195" s="508"/>
      <c r="CX195" s="508"/>
      <c r="CY195" s="508"/>
      <c r="CZ195" s="508"/>
      <c r="DA195" s="508"/>
      <c r="DB195" s="508"/>
      <c r="DC195" s="508"/>
      <c r="DD195" s="508"/>
      <c r="DE195" s="508"/>
      <c r="DF195" s="508"/>
      <c r="DG195" s="508"/>
      <c r="DH195" s="508"/>
      <c r="DI195" s="508"/>
      <c r="DJ195" s="510"/>
      <c r="DK195" s="500">
        <f t="shared" si="10"/>
        <v>0</v>
      </c>
      <c r="DL195" s="501">
        <f t="shared" si="11"/>
        <v>0</v>
      </c>
      <c r="DV195" s="504"/>
    </row>
    <row r="196" spans="1:126" x14ac:dyDescent="0.5">
      <c r="A196" s="399" t="str">
        <f t="shared" si="12"/>
        <v>70</v>
      </c>
      <c r="B196" s="493">
        <v>700011</v>
      </c>
      <c r="C196" s="494" t="s">
        <v>969</v>
      </c>
      <c r="D196" s="495"/>
      <c r="E196" s="896"/>
      <c r="F196" s="903"/>
      <c r="G196" s="496"/>
      <c r="H196" s="496"/>
      <c r="I196" s="496"/>
      <c r="J196" s="496"/>
      <c r="K196" s="508"/>
      <c r="L196" s="508"/>
      <c r="M196" s="508"/>
      <c r="N196" s="508"/>
      <c r="O196" s="508"/>
      <c r="P196" s="508"/>
      <c r="Q196" s="508"/>
      <c r="R196" s="508"/>
      <c r="S196" s="508"/>
      <c r="T196" s="508"/>
      <c r="U196" s="508"/>
      <c r="V196" s="508"/>
      <c r="W196" s="508"/>
      <c r="X196" s="508"/>
      <c r="Y196" s="508"/>
      <c r="Z196" s="508"/>
      <c r="AA196" s="508"/>
      <c r="AB196" s="508"/>
      <c r="AC196" s="508"/>
      <c r="AD196" s="508"/>
      <c r="AE196" s="508"/>
      <c r="AF196" s="508"/>
      <c r="AG196" s="508"/>
      <c r="AH196" s="508"/>
      <c r="AI196" s="508"/>
      <c r="AJ196" s="508"/>
      <c r="AK196" s="508"/>
      <c r="AL196" s="508"/>
      <c r="AM196" s="508"/>
      <c r="AN196" s="508"/>
      <c r="AO196" s="508"/>
      <c r="AP196" s="508"/>
      <c r="AQ196" s="508"/>
      <c r="AR196" s="508"/>
      <c r="AS196" s="508"/>
      <c r="AT196" s="508"/>
      <c r="AU196" s="508"/>
      <c r="AV196" s="508"/>
      <c r="AW196" s="508"/>
      <c r="AX196" s="508"/>
      <c r="AY196" s="508"/>
      <c r="AZ196" s="508"/>
      <c r="BA196" s="508"/>
      <c r="BB196" s="508"/>
      <c r="BC196" s="508"/>
      <c r="BD196" s="508"/>
      <c r="BE196" s="508"/>
      <c r="BF196" s="508"/>
      <c r="BG196" s="508"/>
      <c r="BH196" s="508"/>
      <c r="BI196" s="508"/>
      <c r="BJ196" s="508"/>
      <c r="BK196" s="508"/>
      <c r="BL196" s="508"/>
      <c r="BM196" s="508"/>
      <c r="BN196" s="508"/>
      <c r="BO196" s="508"/>
      <c r="BP196" s="508"/>
      <c r="BQ196" s="508"/>
      <c r="BR196" s="508"/>
      <c r="BS196" s="508"/>
      <c r="BT196" s="508"/>
      <c r="BU196" s="508"/>
      <c r="BV196" s="508"/>
      <c r="BW196" s="508"/>
      <c r="BX196" s="508"/>
      <c r="BY196" s="508"/>
      <c r="BZ196" s="508"/>
      <c r="CA196" s="521">
        <f>D196</f>
        <v>0</v>
      </c>
      <c r="CB196" s="508"/>
      <c r="CC196" s="508"/>
      <c r="CD196" s="508"/>
      <c r="CE196" s="508"/>
      <c r="CF196" s="508"/>
      <c r="CG196" s="508"/>
      <c r="CH196" s="508"/>
      <c r="CI196" s="508"/>
      <c r="CJ196" s="508"/>
      <c r="CK196" s="508"/>
      <c r="CL196" s="508"/>
      <c r="CM196" s="508"/>
      <c r="CN196" s="508"/>
      <c r="CO196" s="508"/>
      <c r="CP196" s="508"/>
      <c r="CQ196" s="508"/>
      <c r="CR196" s="508"/>
      <c r="CS196" s="508"/>
      <c r="CT196" s="508"/>
      <c r="CU196" s="508"/>
      <c r="CV196" s="508"/>
      <c r="CW196" s="508"/>
      <c r="CX196" s="508"/>
      <c r="CY196" s="508"/>
      <c r="CZ196" s="508"/>
      <c r="DA196" s="508"/>
      <c r="DB196" s="508"/>
      <c r="DC196" s="508"/>
      <c r="DD196" s="508"/>
      <c r="DE196" s="508"/>
      <c r="DF196" s="508"/>
      <c r="DG196" s="508"/>
      <c r="DH196" s="508"/>
      <c r="DI196" s="508"/>
      <c r="DJ196" s="510"/>
      <c r="DK196" s="500">
        <f t="shared" si="10"/>
        <v>0</v>
      </c>
      <c r="DL196" s="501">
        <f t="shared" si="11"/>
        <v>0</v>
      </c>
      <c r="DV196" s="504"/>
    </row>
    <row r="197" spans="1:126" x14ac:dyDescent="0.5">
      <c r="A197" s="399" t="str">
        <f t="shared" si="12"/>
        <v>70</v>
      </c>
      <c r="B197" s="493">
        <v>700013</v>
      </c>
      <c r="C197" s="494" t="s">
        <v>970</v>
      </c>
      <c r="D197" s="495"/>
      <c r="E197" s="896"/>
      <c r="F197" s="903"/>
      <c r="G197" s="496"/>
      <c r="H197" s="496"/>
      <c r="I197" s="496"/>
      <c r="J197" s="496"/>
      <c r="K197" s="508"/>
      <c r="L197" s="508"/>
      <c r="M197" s="508"/>
      <c r="N197" s="508"/>
      <c r="O197" s="508"/>
      <c r="P197" s="508"/>
      <c r="Q197" s="508"/>
      <c r="R197" s="508"/>
      <c r="S197" s="508"/>
      <c r="T197" s="508"/>
      <c r="U197" s="508"/>
      <c r="V197" s="508"/>
      <c r="W197" s="508"/>
      <c r="X197" s="508"/>
      <c r="Y197" s="508"/>
      <c r="Z197" s="508"/>
      <c r="AA197" s="508"/>
      <c r="AB197" s="508"/>
      <c r="AC197" s="508"/>
      <c r="AD197" s="508"/>
      <c r="AE197" s="508"/>
      <c r="AF197" s="508"/>
      <c r="AG197" s="508"/>
      <c r="AH197" s="508"/>
      <c r="AI197" s="508"/>
      <c r="AJ197" s="508"/>
      <c r="AK197" s="508"/>
      <c r="AL197" s="508"/>
      <c r="AM197" s="508"/>
      <c r="AN197" s="508"/>
      <c r="AO197" s="508"/>
      <c r="AP197" s="508"/>
      <c r="AQ197" s="508"/>
      <c r="AR197" s="508"/>
      <c r="AS197" s="508"/>
      <c r="AT197" s="508"/>
      <c r="AU197" s="508"/>
      <c r="AV197" s="508"/>
      <c r="AW197" s="508"/>
      <c r="AX197" s="508"/>
      <c r="AY197" s="508"/>
      <c r="AZ197" s="508"/>
      <c r="BA197" s="508"/>
      <c r="BB197" s="508"/>
      <c r="BC197" s="508"/>
      <c r="BD197" s="508"/>
      <c r="BE197" s="508"/>
      <c r="BF197" s="508"/>
      <c r="BG197" s="508"/>
      <c r="BH197" s="508"/>
      <c r="BI197" s="508"/>
      <c r="BJ197" s="508"/>
      <c r="BK197" s="508"/>
      <c r="BL197" s="508"/>
      <c r="BM197" s="508"/>
      <c r="BN197" s="508"/>
      <c r="BO197" s="508"/>
      <c r="BP197" s="508"/>
      <c r="BQ197" s="508"/>
      <c r="BR197" s="508"/>
      <c r="BS197" s="508"/>
      <c r="BT197" s="508"/>
      <c r="BU197" s="508"/>
      <c r="BV197" s="508"/>
      <c r="BW197" s="508"/>
      <c r="BX197" s="508"/>
      <c r="BY197" s="508"/>
      <c r="BZ197" s="508"/>
      <c r="CA197" s="508"/>
      <c r="CB197" s="521">
        <f>D197-CQ197</f>
        <v>0</v>
      </c>
      <c r="CC197" s="508"/>
      <c r="CD197" s="508"/>
      <c r="CE197" s="508"/>
      <c r="CF197" s="508"/>
      <c r="CG197" s="508"/>
      <c r="CH197" s="508"/>
      <c r="CI197" s="508"/>
      <c r="CJ197" s="508"/>
      <c r="CK197" s="508"/>
      <c r="CL197" s="508"/>
      <c r="CM197" s="508"/>
      <c r="CN197" s="508"/>
      <c r="CO197" s="508"/>
      <c r="CP197" s="508"/>
      <c r="CQ197" s="521"/>
      <c r="CR197" s="508"/>
      <c r="CS197" s="508"/>
      <c r="CT197" s="508"/>
      <c r="CU197" s="508"/>
      <c r="CV197" s="508"/>
      <c r="CW197" s="508"/>
      <c r="CX197" s="508"/>
      <c r="CY197" s="508"/>
      <c r="CZ197" s="508"/>
      <c r="DA197" s="508"/>
      <c r="DB197" s="508"/>
      <c r="DC197" s="508"/>
      <c r="DD197" s="508"/>
      <c r="DE197" s="508"/>
      <c r="DF197" s="508"/>
      <c r="DG197" s="508"/>
      <c r="DH197" s="508"/>
      <c r="DI197" s="508"/>
      <c r="DJ197" s="510"/>
      <c r="DK197" s="500">
        <f t="shared" si="10"/>
        <v>0</v>
      </c>
      <c r="DL197" s="501">
        <f t="shared" si="11"/>
        <v>0</v>
      </c>
      <c r="DV197" s="504"/>
    </row>
    <row r="198" spans="1:126" x14ac:dyDescent="0.5">
      <c r="A198" s="399" t="str">
        <f t="shared" si="12"/>
        <v>70</v>
      </c>
      <c r="B198" s="493">
        <v>700014</v>
      </c>
      <c r="C198" s="494" t="s">
        <v>971</v>
      </c>
      <c r="D198" s="495"/>
      <c r="E198" s="896"/>
      <c r="F198" s="903"/>
      <c r="G198" s="496"/>
      <c r="H198" s="496"/>
      <c r="I198" s="496"/>
      <c r="J198" s="496"/>
      <c r="K198" s="508"/>
      <c r="L198" s="508"/>
      <c r="M198" s="508"/>
      <c r="N198" s="508"/>
      <c r="O198" s="508"/>
      <c r="P198" s="508"/>
      <c r="Q198" s="508"/>
      <c r="R198" s="508"/>
      <c r="S198" s="508"/>
      <c r="T198" s="508"/>
      <c r="U198" s="508"/>
      <c r="V198" s="508"/>
      <c r="W198" s="508"/>
      <c r="X198" s="508"/>
      <c r="Y198" s="508"/>
      <c r="Z198" s="508"/>
      <c r="AA198" s="508"/>
      <c r="AB198" s="508"/>
      <c r="AC198" s="508"/>
      <c r="AD198" s="508"/>
      <c r="AE198" s="508"/>
      <c r="AF198" s="508"/>
      <c r="AG198" s="508"/>
      <c r="AH198" s="508"/>
      <c r="AI198" s="508"/>
      <c r="AJ198" s="508"/>
      <c r="AK198" s="508"/>
      <c r="AL198" s="508"/>
      <c r="AM198" s="508"/>
      <c r="AN198" s="508"/>
      <c r="AO198" s="508"/>
      <c r="AP198" s="508"/>
      <c r="AQ198" s="508"/>
      <c r="AR198" s="508"/>
      <c r="AS198" s="508"/>
      <c r="AT198" s="508"/>
      <c r="AU198" s="508"/>
      <c r="AV198" s="508"/>
      <c r="AW198" s="508"/>
      <c r="AX198" s="508"/>
      <c r="AY198" s="508"/>
      <c r="AZ198" s="508"/>
      <c r="BA198" s="508"/>
      <c r="BB198" s="508"/>
      <c r="BC198" s="508"/>
      <c r="BD198" s="508"/>
      <c r="BE198" s="508"/>
      <c r="BF198" s="508"/>
      <c r="BG198" s="508"/>
      <c r="BH198" s="508"/>
      <c r="BI198" s="508"/>
      <c r="BJ198" s="508"/>
      <c r="BK198" s="508"/>
      <c r="BL198" s="508"/>
      <c r="BM198" s="508"/>
      <c r="BN198" s="508"/>
      <c r="BO198" s="508"/>
      <c r="BP198" s="508"/>
      <c r="BQ198" s="508"/>
      <c r="BR198" s="508"/>
      <c r="BS198" s="508"/>
      <c r="BT198" s="508"/>
      <c r="BU198" s="508"/>
      <c r="BV198" s="508"/>
      <c r="BW198" s="508"/>
      <c r="BX198" s="508"/>
      <c r="BY198" s="508"/>
      <c r="BZ198" s="508"/>
      <c r="CA198" s="508"/>
      <c r="CB198" s="521">
        <f>D198</f>
        <v>0</v>
      </c>
      <c r="CC198" s="508"/>
      <c r="CD198" s="508"/>
      <c r="CE198" s="508"/>
      <c r="CF198" s="508"/>
      <c r="CG198" s="508"/>
      <c r="CH198" s="508"/>
      <c r="CI198" s="508"/>
      <c r="CJ198" s="508"/>
      <c r="CK198" s="508"/>
      <c r="CL198" s="508"/>
      <c r="CM198" s="508"/>
      <c r="CN198" s="508"/>
      <c r="CO198" s="508"/>
      <c r="CP198" s="508"/>
      <c r="CQ198" s="508"/>
      <c r="CR198" s="508"/>
      <c r="CS198" s="508"/>
      <c r="CT198" s="508"/>
      <c r="CU198" s="508"/>
      <c r="CV198" s="508"/>
      <c r="CW198" s="508"/>
      <c r="CX198" s="508"/>
      <c r="CY198" s="508"/>
      <c r="CZ198" s="508"/>
      <c r="DA198" s="508"/>
      <c r="DB198" s="508"/>
      <c r="DC198" s="508"/>
      <c r="DD198" s="508"/>
      <c r="DE198" s="508"/>
      <c r="DF198" s="508"/>
      <c r="DG198" s="508"/>
      <c r="DH198" s="508"/>
      <c r="DI198" s="508"/>
      <c r="DJ198" s="510"/>
      <c r="DK198" s="500">
        <f t="shared" si="10"/>
        <v>0</v>
      </c>
      <c r="DL198" s="501">
        <f t="shared" si="11"/>
        <v>0</v>
      </c>
      <c r="DV198" s="504"/>
    </row>
    <row r="199" spans="1:126" x14ac:dyDescent="0.5">
      <c r="A199" s="399" t="str">
        <f t="shared" si="12"/>
        <v>70</v>
      </c>
      <c r="B199" s="493">
        <v>700015</v>
      </c>
      <c r="C199" s="494" t="s">
        <v>972</v>
      </c>
      <c r="D199" s="495"/>
      <c r="E199" s="896"/>
      <c r="F199" s="903"/>
      <c r="G199" s="496"/>
      <c r="H199" s="496"/>
      <c r="I199" s="496"/>
      <c r="J199" s="496"/>
      <c r="K199" s="508"/>
      <c r="L199" s="508"/>
      <c r="M199" s="508"/>
      <c r="N199" s="508"/>
      <c r="O199" s="508"/>
      <c r="P199" s="508"/>
      <c r="Q199" s="508"/>
      <c r="R199" s="508"/>
      <c r="S199" s="508"/>
      <c r="T199" s="508"/>
      <c r="U199" s="508"/>
      <c r="V199" s="508"/>
      <c r="W199" s="508"/>
      <c r="X199" s="508"/>
      <c r="Y199" s="508"/>
      <c r="Z199" s="508"/>
      <c r="AA199" s="508"/>
      <c r="AB199" s="508"/>
      <c r="AC199" s="508"/>
      <c r="AD199" s="508"/>
      <c r="AE199" s="508"/>
      <c r="AF199" s="508"/>
      <c r="AG199" s="508"/>
      <c r="AH199" s="508"/>
      <c r="AI199" s="508"/>
      <c r="AJ199" s="508"/>
      <c r="AK199" s="508"/>
      <c r="AL199" s="508"/>
      <c r="AM199" s="508"/>
      <c r="AN199" s="508"/>
      <c r="AO199" s="508"/>
      <c r="AP199" s="508"/>
      <c r="AQ199" s="508"/>
      <c r="AR199" s="508"/>
      <c r="AS199" s="508"/>
      <c r="AT199" s="508"/>
      <c r="AU199" s="508"/>
      <c r="AV199" s="508"/>
      <c r="AW199" s="508"/>
      <c r="AX199" s="508"/>
      <c r="AY199" s="508"/>
      <c r="AZ199" s="508"/>
      <c r="BA199" s="508"/>
      <c r="BB199" s="508"/>
      <c r="BC199" s="508"/>
      <c r="BD199" s="508"/>
      <c r="BE199" s="508"/>
      <c r="BF199" s="508"/>
      <c r="BG199" s="508"/>
      <c r="BH199" s="508"/>
      <c r="BI199" s="508"/>
      <c r="BJ199" s="508"/>
      <c r="BK199" s="508"/>
      <c r="BL199" s="508"/>
      <c r="BM199" s="508"/>
      <c r="BN199" s="508"/>
      <c r="BO199" s="508"/>
      <c r="BP199" s="508"/>
      <c r="BQ199" s="508"/>
      <c r="BR199" s="508"/>
      <c r="BS199" s="508"/>
      <c r="BT199" s="508"/>
      <c r="BU199" s="508"/>
      <c r="BV199" s="508"/>
      <c r="BW199" s="508"/>
      <c r="BX199" s="508"/>
      <c r="BY199" s="508"/>
      <c r="BZ199" s="508"/>
      <c r="CA199" s="508"/>
      <c r="CB199" s="521">
        <f>D199</f>
        <v>0</v>
      </c>
      <c r="CC199" s="508"/>
      <c r="CD199" s="508"/>
      <c r="CE199" s="508"/>
      <c r="CF199" s="508"/>
      <c r="CG199" s="508"/>
      <c r="CH199" s="508"/>
      <c r="CI199" s="508"/>
      <c r="CJ199" s="508"/>
      <c r="CK199" s="508"/>
      <c r="CL199" s="508"/>
      <c r="CM199" s="508"/>
      <c r="CN199" s="508"/>
      <c r="CO199" s="508"/>
      <c r="CP199" s="508"/>
      <c r="CQ199" s="508"/>
      <c r="CR199" s="508"/>
      <c r="CS199" s="508"/>
      <c r="CT199" s="508"/>
      <c r="CU199" s="508"/>
      <c r="CV199" s="508"/>
      <c r="CW199" s="508"/>
      <c r="CX199" s="508"/>
      <c r="CY199" s="508"/>
      <c r="CZ199" s="508"/>
      <c r="DA199" s="508"/>
      <c r="DB199" s="508"/>
      <c r="DC199" s="508"/>
      <c r="DD199" s="508"/>
      <c r="DE199" s="508"/>
      <c r="DF199" s="508"/>
      <c r="DG199" s="508"/>
      <c r="DH199" s="508"/>
      <c r="DI199" s="508"/>
      <c r="DJ199" s="510"/>
      <c r="DK199" s="500">
        <f t="shared" si="10"/>
        <v>0</v>
      </c>
      <c r="DL199" s="501">
        <f t="shared" si="11"/>
        <v>0</v>
      </c>
      <c r="DV199" s="504"/>
    </row>
    <row r="200" spans="1:126" x14ac:dyDescent="0.5">
      <c r="A200" s="399" t="str">
        <f t="shared" si="12"/>
        <v>70</v>
      </c>
      <c r="B200" s="493">
        <v>700016</v>
      </c>
      <c r="C200" s="494" t="s">
        <v>973</v>
      </c>
      <c r="D200" s="495"/>
      <c r="E200" s="896"/>
      <c r="F200" s="903"/>
      <c r="G200" s="496"/>
      <c r="H200" s="496"/>
      <c r="I200" s="496"/>
      <c r="J200" s="496"/>
      <c r="K200" s="508"/>
      <c r="L200" s="508"/>
      <c r="M200" s="508"/>
      <c r="N200" s="508"/>
      <c r="O200" s="508"/>
      <c r="P200" s="508"/>
      <c r="Q200" s="508"/>
      <c r="R200" s="508"/>
      <c r="S200" s="508"/>
      <c r="T200" s="508"/>
      <c r="U200" s="508"/>
      <c r="V200" s="508"/>
      <c r="W200" s="508"/>
      <c r="X200" s="508"/>
      <c r="Y200" s="508"/>
      <c r="Z200" s="508"/>
      <c r="AA200" s="508"/>
      <c r="AB200" s="508"/>
      <c r="AC200" s="508"/>
      <c r="AD200" s="508"/>
      <c r="AE200" s="508"/>
      <c r="AF200" s="508"/>
      <c r="AG200" s="508"/>
      <c r="AH200" s="508"/>
      <c r="AI200" s="508"/>
      <c r="AJ200" s="508"/>
      <c r="AK200" s="508"/>
      <c r="AL200" s="508"/>
      <c r="AM200" s="508"/>
      <c r="AN200" s="508"/>
      <c r="AO200" s="508"/>
      <c r="AP200" s="508"/>
      <c r="AQ200" s="508"/>
      <c r="AR200" s="508"/>
      <c r="AS200" s="508"/>
      <c r="AT200" s="508"/>
      <c r="AU200" s="508"/>
      <c r="AV200" s="508"/>
      <c r="AW200" s="508"/>
      <c r="AX200" s="508"/>
      <c r="AY200" s="508"/>
      <c r="AZ200" s="508"/>
      <c r="BA200" s="508"/>
      <c r="BB200" s="508"/>
      <c r="BC200" s="508"/>
      <c r="BD200" s="508"/>
      <c r="BE200" s="508"/>
      <c r="BF200" s="508"/>
      <c r="BG200" s="508"/>
      <c r="BH200" s="508"/>
      <c r="BI200" s="508"/>
      <c r="BJ200" s="508"/>
      <c r="BK200" s="508"/>
      <c r="BL200" s="508"/>
      <c r="BM200" s="508"/>
      <c r="BN200" s="508"/>
      <c r="BO200" s="508"/>
      <c r="BP200" s="508"/>
      <c r="BQ200" s="508"/>
      <c r="BR200" s="508"/>
      <c r="BS200" s="508"/>
      <c r="BT200" s="508"/>
      <c r="BU200" s="508"/>
      <c r="BV200" s="508"/>
      <c r="BW200" s="508"/>
      <c r="BX200" s="508"/>
      <c r="BY200" s="508"/>
      <c r="BZ200" s="508"/>
      <c r="CA200" s="508"/>
      <c r="CB200" s="521">
        <f>D200</f>
        <v>0</v>
      </c>
      <c r="CC200" s="508"/>
      <c r="CD200" s="508"/>
      <c r="CE200" s="508"/>
      <c r="CF200" s="508"/>
      <c r="CG200" s="508"/>
      <c r="CH200" s="508"/>
      <c r="CI200" s="508"/>
      <c r="CJ200" s="508"/>
      <c r="CK200" s="508"/>
      <c r="CL200" s="508"/>
      <c r="CM200" s="508"/>
      <c r="CN200" s="508"/>
      <c r="CO200" s="508"/>
      <c r="CP200" s="508"/>
      <c r="CQ200" s="508"/>
      <c r="CR200" s="508"/>
      <c r="CS200" s="508"/>
      <c r="CT200" s="508"/>
      <c r="CU200" s="508"/>
      <c r="CV200" s="508"/>
      <c r="CW200" s="508"/>
      <c r="CX200" s="508"/>
      <c r="CY200" s="508"/>
      <c r="CZ200" s="508"/>
      <c r="DA200" s="508"/>
      <c r="DB200" s="508"/>
      <c r="DC200" s="508"/>
      <c r="DD200" s="508"/>
      <c r="DE200" s="508"/>
      <c r="DF200" s="508"/>
      <c r="DG200" s="508"/>
      <c r="DH200" s="508"/>
      <c r="DI200" s="508"/>
      <c r="DJ200" s="510"/>
      <c r="DK200" s="500">
        <f t="shared" si="10"/>
        <v>0</v>
      </c>
      <c r="DL200" s="501">
        <f t="shared" si="11"/>
        <v>0</v>
      </c>
      <c r="DV200" s="504"/>
    </row>
    <row r="201" spans="1:126" x14ac:dyDescent="0.5">
      <c r="A201" s="399" t="str">
        <f t="shared" si="12"/>
        <v>70</v>
      </c>
      <c r="B201" s="493">
        <v>700017</v>
      </c>
      <c r="C201" s="494" t="s">
        <v>974</v>
      </c>
      <c r="D201" s="495"/>
      <c r="E201" s="896"/>
      <c r="F201" s="903"/>
      <c r="G201" s="496"/>
      <c r="H201" s="496"/>
      <c r="I201" s="496"/>
      <c r="J201" s="496"/>
      <c r="K201" s="508"/>
      <c r="L201" s="508"/>
      <c r="M201" s="508"/>
      <c r="N201" s="508"/>
      <c r="O201" s="508"/>
      <c r="P201" s="508"/>
      <c r="Q201" s="508"/>
      <c r="R201" s="508"/>
      <c r="S201" s="508"/>
      <c r="T201" s="508"/>
      <c r="U201" s="508"/>
      <c r="V201" s="508"/>
      <c r="W201" s="508"/>
      <c r="X201" s="508"/>
      <c r="Y201" s="508"/>
      <c r="Z201" s="508"/>
      <c r="AA201" s="508"/>
      <c r="AB201" s="508"/>
      <c r="AC201" s="508"/>
      <c r="AD201" s="508"/>
      <c r="AE201" s="508"/>
      <c r="AF201" s="508"/>
      <c r="AG201" s="508"/>
      <c r="AH201" s="508"/>
      <c r="AI201" s="508"/>
      <c r="AJ201" s="508"/>
      <c r="AK201" s="508"/>
      <c r="AL201" s="508"/>
      <c r="AM201" s="508"/>
      <c r="AN201" s="508"/>
      <c r="AO201" s="508"/>
      <c r="AP201" s="508"/>
      <c r="AQ201" s="508"/>
      <c r="AR201" s="508"/>
      <c r="AS201" s="508"/>
      <c r="AT201" s="508"/>
      <c r="AU201" s="508"/>
      <c r="AV201" s="508"/>
      <c r="AW201" s="508"/>
      <c r="AX201" s="508"/>
      <c r="AY201" s="508"/>
      <c r="AZ201" s="508"/>
      <c r="BA201" s="508"/>
      <c r="BB201" s="508"/>
      <c r="BC201" s="508"/>
      <c r="BD201" s="508"/>
      <c r="BE201" s="508"/>
      <c r="BF201" s="508"/>
      <c r="BG201" s="508"/>
      <c r="BH201" s="508"/>
      <c r="BI201" s="508"/>
      <c r="BJ201" s="508"/>
      <c r="BK201" s="508"/>
      <c r="BL201" s="508"/>
      <c r="BM201" s="508"/>
      <c r="BN201" s="508"/>
      <c r="BO201" s="508"/>
      <c r="BP201" s="508"/>
      <c r="BQ201" s="508"/>
      <c r="BR201" s="508"/>
      <c r="BS201" s="508"/>
      <c r="BT201" s="508"/>
      <c r="BU201" s="508"/>
      <c r="BV201" s="508"/>
      <c r="BW201" s="508"/>
      <c r="BX201" s="508"/>
      <c r="BY201" s="508"/>
      <c r="BZ201" s="508"/>
      <c r="CA201" s="508"/>
      <c r="CB201" s="508"/>
      <c r="CC201" s="508"/>
      <c r="CD201" s="521">
        <f>D201</f>
        <v>0</v>
      </c>
      <c r="CE201" s="508"/>
      <c r="CF201" s="508"/>
      <c r="CG201" s="508"/>
      <c r="CH201" s="508"/>
      <c r="CI201" s="508"/>
      <c r="CJ201" s="508"/>
      <c r="CK201" s="508"/>
      <c r="CL201" s="508"/>
      <c r="CM201" s="508"/>
      <c r="CN201" s="508"/>
      <c r="CO201" s="508"/>
      <c r="CP201" s="508"/>
      <c r="CQ201" s="508"/>
      <c r="CR201" s="508"/>
      <c r="CS201" s="508"/>
      <c r="CT201" s="508"/>
      <c r="CU201" s="508"/>
      <c r="CV201" s="508"/>
      <c r="CW201" s="508"/>
      <c r="CX201" s="508"/>
      <c r="CY201" s="508"/>
      <c r="CZ201" s="508"/>
      <c r="DA201" s="508"/>
      <c r="DB201" s="508"/>
      <c r="DC201" s="508"/>
      <c r="DD201" s="508"/>
      <c r="DE201" s="508"/>
      <c r="DF201" s="508"/>
      <c r="DG201" s="508"/>
      <c r="DH201" s="508"/>
      <c r="DI201" s="508"/>
      <c r="DJ201" s="510"/>
      <c r="DK201" s="500">
        <f t="shared" si="10"/>
        <v>0</v>
      </c>
      <c r="DL201" s="501">
        <f t="shared" si="11"/>
        <v>0</v>
      </c>
      <c r="DV201" s="504"/>
    </row>
    <row r="202" spans="1:126" x14ac:dyDescent="0.5">
      <c r="A202" s="399" t="str">
        <f t="shared" si="12"/>
        <v>70</v>
      </c>
      <c r="B202" s="493">
        <v>700018</v>
      </c>
      <c r="C202" s="494" t="s">
        <v>975</v>
      </c>
      <c r="D202" s="495"/>
      <c r="E202" s="896"/>
      <c r="F202" s="903"/>
      <c r="G202" s="496"/>
      <c r="H202" s="496"/>
      <c r="I202" s="496"/>
      <c r="J202" s="496"/>
      <c r="K202" s="508"/>
      <c r="L202" s="508"/>
      <c r="M202" s="508"/>
      <c r="N202" s="508"/>
      <c r="O202" s="508"/>
      <c r="P202" s="508"/>
      <c r="Q202" s="508"/>
      <c r="R202" s="508"/>
      <c r="S202" s="508"/>
      <c r="T202" s="508"/>
      <c r="U202" s="508"/>
      <c r="V202" s="508"/>
      <c r="W202" s="508"/>
      <c r="X202" s="508"/>
      <c r="Y202" s="508"/>
      <c r="Z202" s="508"/>
      <c r="AA202" s="508"/>
      <c r="AB202" s="508"/>
      <c r="AC202" s="508"/>
      <c r="AD202" s="508"/>
      <c r="AE202" s="508"/>
      <c r="AF202" s="508"/>
      <c r="AG202" s="508"/>
      <c r="AH202" s="508"/>
      <c r="AI202" s="508"/>
      <c r="AJ202" s="508"/>
      <c r="AK202" s="508"/>
      <c r="AL202" s="508"/>
      <c r="AM202" s="508"/>
      <c r="AN202" s="508"/>
      <c r="AO202" s="508"/>
      <c r="AP202" s="508"/>
      <c r="AQ202" s="508"/>
      <c r="AR202" s="508"/>
      <c r="AS202" s="508"/>
      <c r="AT202" s="508"/>
      <c r="AU202" s="508"/>
      <c r="AV202" s="508"/>
      <c r="AW202" s="508"/>
      <c r="AX202" s="508"/>
      <c r="AY202" s="508"/>
      <c r="AZ202" s="508"/>
      <c r="BA202" s="508"/>
      <c r="BB202" s="508"/>
      <c r="BC202" s="508"/>
      <c r="BD202" s="508"/>
      <c r="BE202" s="508"/>
      <c r="BF202" s="508"/>
      <c r="BG202" s="508"/>
      <c r="BH202" s="508"/>
      <c r="BI202" s="508"/>
      <c r="BJ202" s="508"/>
      <c r="BK202" s="508"/>
      <c r="BL202" s="508"/>
      <c r="BM202" s="508"/>
      <c r="BN202" s="508"/>
      <c r="BO202" s="508"/>
      <c r="BP202" s="508"/>
      <c r="BQ202" s="508"/>
      <c r="BR202" s="508"/>
      <c r="BS202" s="508"/>
      <c r="BT202" s="508"/>
      <c r="BU202" s="508"/>
      <c r="BV202" s="508"/>
      <c r="BW202" s="508"/>
      <c r="BX202" s="508"/>
      <c r="BY202" s="508"/>
      <c r="BZ202" s="508"/>
      <c r="CA202" s="508"/>
      <c r="CB202" s="508"/>
      <c r="CC202" s="521">
        <f>D202</f>
        <v>0</v>
      </c>
      <c r="CD202" s="508"/>
      <c r="CE202" s="508"/>
      <c r="CF202" s="508"/>
      <c r="CG202" s="508"/>
      <c r="CH202" s="508"/>
      <c r="CI202" s="508"/>
      <c r="CJ202" s="508"/>
      <c r="CK202" s="508"/>
      <c r="CL202" s="508"/>
      <c r="CM202" s="508"/>
      <c r="CN202" s="508"/>
      <c r="CO202" s="508"/>
      <c r="CP202" s="508"/>
      <c r="CQ202" s="508"/>
      <c r="CR202" s="508"/>
      <c r="CS202" s="508"/>
      <c r="CT202" s="508"/>
      <c r="CU202" s="508"/>
      <c r="CV202" s="508"/>
      <c r="CW202" s="508"/>
      <c r="CX202" s="508"/>
      <c r="CY202" s="508"/>
      <c r="CZ202" s="508"/>
      <c r="DA202" s="508"/>
      <c r="DB202" s="508"/>
      <c r="DC202" s="508"/>
      <c r="DD202" s="508"/>
      <c r="DE202" s="508"/>
      <c r="DF202" s="508"/>
      <c r="DG202" s="508"/>
      <c r="DH202" s="508"/>
      <c r="DI202" s="508"/>
      <c r="DJ202" s="510"/>
      <c r="DK202" s="500">
        <f t="shared" ref="DK202:DK265" si="14">SUM(F202:DJ202)</f>
        <v>0</v>
      </c>
      <c r="DL202" s="501">
        <f t="shared" ref="DL202:DL265" si="15">D202-E202-DK202</f>
        <v>0</v>
      </c>
      <c r="DV202" s="504"/>
    </row>
    <row r="203" spans="1:126" x14ac:dyDescent="0.5">
      <c r="A203" s="399" t="str">
        <f t="shared" si="12"/>
        <v>70</v>
      </c>
      <c r="B203" s="493">
        <v>700019</v>
      </c>
      <c r="C203" s="494" t="s">
        <v>976</v>
      </c>
      <c r="D203" s="495"/>
      <c r="E203" s="896"/>
      <c r="F203" s="903"/>
      <c r="G203" s="496"/>
      <c r="H203" s="496"/>
      <c r="I203" s="496"/>
      <c r="J203" s="496"/>
      <c r="K203" s="508"/>
      <c r="L203" s="508"/>
      <c r="M203" s="508"/>
      <c r="N203" s="508"/>
      <c r="O203" s="508"/>
      <c r="P203" s="508"/>
      <c r="Q203" s="508"/>
      <c r="R203" s="508"/>
      <c r="S203" s="508"/>
      <c r="T203" s="508"/>
      <c r="U203" s="508"/>
      <c r="V203" s="508"/>
      <c r="W203" s="508"/>
      <c r="X203" s="508"/>
      <c r="Y203" s="508"/>
      <c r="Z203" s="508"/>
      <c r="AA203" s="508"/>
      <c r="AB203" s="508"/>
      <c r="AC203" s="508"/>
      <c r="AD203" s="508"/>
      <c r="AE203" s="508"/>
      <c r="AF203" s="508"/>
      <c r="AG203" s="508"/>
      <c r="AH203" s="508"/>
      <c r="AI203" s="508"/>
      <c r="AJ203" s="508"/>
      <c r="AK203" s="508"/>
      <c r="AL203" s="508"/>
      <c r="AM203" s="508"/>
      <c r="AN203" s="508"/>
      <c r="AO203" s="508"/>
      <c r="AP203" s="508"/>
      <c r="AQ203" s="508"/>
      <c r="AR203" s="508"/>
      <c r="AS203" s="508"/>
      <c r="AT203" s="508"/>
      <c r="AU203" s="508"/>
      <c r="AV203" s="508"/>
      <c r="AW203" s="508"/>
      <c r="AX203" s="508"/>
      <c r="AY203" s="508"/>
      <c r="AZ203" s="508"/>
      <c r="BA203" s="508"/>
      <c r="BB203" s="508"/>
      <c r="BC203" s="508"/>
      <c r="BD203" s="508"/>
      <c r="BE203" s="508"/>
      <c r="BF203" s="508"/>
      <c r="BG203" s="508"/>
      <c r="BH203" s="508"/>
      <c r="BI203" s="508"/>
      <c r="BJ203" s="508"/>
      <c r="BK203" s="508"/>
      <c r="BL203" s="508"/>
      <c r="BM203" s="508"/>
      <c r="BN203" s="508"/>
      <c r="BO203" s="508"/>
      <c r="BP203" s="508"/>
      <c r="BQ203" s="508"/>
      <c r="BR203" s="508"/>
      <c r="BS203" s="508"/>
      <c r="BT203" s="508"/>
      <c r="BU203" s="508"/>
      <c r="BV203" s="508"/>
      <c r="BW203" s="508"/>
      <c r="BX203" s="508"/>
      <c r="BY203" s="508"/>
      <c r="BZ203" s="508"/>
      <c r="CA203" s="508"/>
      <c r="CB203" s="508"/>
      <c r="CC203" s="508"/>
      <c r="CD203" s="508"/>
      <c r="CE203" s="521">
        <f>D203</f>
        <v>0</v>
      </c>
      <c r="CF203" s="508"/>
      <c r="CG203" s="508"/>
      <c r="CH203" s="508"/>
      <c r="CI203" s="508"/>
      <c r="CJ203" s="508"/>
      <c r="CK203" s="508"/>
      <c r="CL203" s="508"/>
      <c r="CM203" s="508"/>
      <c r="CN203" s="508"/>
      <c r="CO203" s="508"/>
      <c r="CP203" s="508"/>
      <c r="CQ203" s="508"/>
      <c r="CR203" s="508"/>
      <c r="CS203" s="508"/>
      <c r="CT203" s="508"/>
      <c r="CU203" s="508"/>
      <c r="CV203" s="508"/>
      <c r="CW203" s="508"/>
      <c r="CX203" s="508"/>
      <c r="CY203" s="508"/>
      <c r="CZ203" s="508"/>
      <c r="DA203" s="508"/>
      <c r="DB203" s="508"/>
      <c r="DC203" s="508"/>
      <c r="DD203" s="508"/>
      <c r="DE203" s="508"/>
      <c r="DF203" s="508"/>
      <c r="DG203" s="508"/>
      <c r="DH203" s="508"/>
      <c r="DI203" s="508"/>
      <c r="DJ203" s="510"/>
      <c r="DK203" s="500">
        <f t="shared" si="14"/>
        <v>0</v>
      </c>
      <c r="DL203" s="501">
        <f t="shared" si="15"/>
        <v>0</v>
      </c>
      <c r="DV203" s="504"/>
    </row>
    <row r="204" spans="1:126" x14ac:dyDescent="0.5">
      <c r="A204" s="399" t="str">
        <f t="shared" si="12"/>
        <v>70</v>
      </c>
      <c r="B204" s="493">
        <v>700020</v>
      </c>
      <c r="C204" s="494" t="s">
        <v>977</v>
      </c>
      <c r="D204" s="495"/>
      <c r="E204" s="896"/>
      <c r="F204" s="903"/>
      <c r="G204" s="496"/>
      <c r="H204" s="496"/>
      <c r="I204" s="496"/>
      <c r="J204" s="496"/>
      <c r="K204" s="508"/>
      <c r="L204" s="508"/>
      <c r="M204" s="508"/>
      <c r="N204" s="508"/>
      <c r="O204" s="508"/>
      <c r="P204" s="508"/>
      <c r="Q204" s="508"/>
      <c r="R204" s="508"/>
      <c r="S204" s="508"/>
      <c r="T204" s="508"/>
      <c r="U204" s="508"/>
      <c r="V204" s="508"/>
      <c r="W204" s="508"/>
      <c r="X204" s="508"/>
      <c r="Y204" s="508"/>
      <c r="Z204" s="508"/>
      <c r="AA204" s="508"/>
      <c r="AB204" s="508"/>
      <c r="AC204" s="508"/>
      <c r="AD204" s="508"/>
      <c r="AE204" s="508"/>
      <c r="AF204" s="508"/>
      <c r="AG204" s="508"/>
      <c r="AH204" s="508"/>
      <c r="AI204" s="508"/>
      <c r="AJ204" s="508"/>
      <c r="AK204" s="508"/>
      <c r="AL204" s="508"/>
      <c r="AM204" s="508"/>
      <c r="AN204" s="508"/>
      <c r="AO204" s="508"/>
      <c r="AP204" s="508"/>
      <c r="AQ204" s="508"/>
      <c r="AR204" s="508"/>
      <c r="AS204" s="508"/>
      <c r="AT204" s="508"/>
      <c r="AU204" s="508"/>
      <c r="AV204" s="508"/>
      <c r="AW204" s="508"/>
      <c r="AX204" s="508"/>
      <c r="AY204" s="508"/>
      <c r="AZ204" s="508"/>
      <c r="BA204" s="508"/>
      <c r="BB204" s="508"/>
      <c r="BC204" s="508"/>
      <c r="BD204" s="508"/>
      <c r="BE204" s="508"/>
      <c r="BF204" s="508"/>
      <c r="BG204" s="508"/>
      <c r="BH204" s="508"/>
      <c r="BI204" s="508"/>
      <c r="BJ204" s="508"/>
      <c r="BK204" s="508"/>
      <c r="BL204" s="508"/>
      <c r="BM204" s="508"/>
      <c r="BN204" s="508"/>
      <c r="BO204" s="508"/>
      <c r="BP204" s="508"/>
      <c r="BQ204" s="508"/>
      <c r="BR204" s="508"/>
      <c r="BS204" s="508"/>
      <c r="BT204" s="508"/>
      <c r="BU204" s="508"/>
      <c r="BV204" s="508"/>
      <c r="BW204" s="508"/>
      <c r="BX204" s="521">
        <f>D204-E204</f>
        <v>0</v>
      </c>
      <c r="BY204" s="508"/>
      <c r="BZ204" s="508"/>
      <c r="CA204" s="508"/>
      <c r="CB204" s="508"/>
      <c r="CC204" s="508"/>
      <c r="CD204" s="508"/>
      <c r="CE204" s="508"/>
      <c r="CF204" s="508"/>
      <c r="CG204" s="508"/>
      <c r="CH204" s="508"/>
      <c r="CI204" s="508"/>
      <c r="CJ204" s="508"/>
      <c r="CK204" s="508"/>
      <c r="CL204" s="508"/>
      <c r="CM204" s="508"/>
      <c r="CN204" s="508"/>
      <c r="CO204" s="508"/>
      <c r="CP204" s="508"/>
      <c r="CQ204" s="508"/>
      <c r="CR204" s="508"/>
      <c r="CS204" s="508"/>
      <c r="CT204" s="508"/>
      <c r="CU204" s="508"/>
      <c r="CV204" s="508"/>
      <c r="CW204" s="508"/>
      <c r="CX204" s="508"/>
      <c r="CY204" s="508"/>
      <c r="CZ204" s="508"/>
      <c r="DA204" s="508"/>
      <c r="DB204" s="508"/>
      <c r="DC204" s="508"/>
      <c r="DD204" s="508"/>
      <c r="DE204" s="508"/>
      <c r="DF204" s="508"/>
      <c r="DG204" s="508"/>
      <c r="DH204" s="508"/>
      <c r="DI204" s="508"/>
      <c r="DJ204" s="510"/>
      <c r="DK204" s="500">
        <f t="shared" si="14"/>
        <v>0</v>
      </c>
      <c r="DL204" s="501">
        <f t="shared" si="15"/>
        <v>0</v>
      </c>
      <c r="DV204" s="504"/>
    </row>
    <row r="205" spans="1:126" x14ac:dyDescent="0.5">
      <c r="A205" s="399" t="str">
        <f t="shared" si="12"/>
        <v>70</v>
      </c>
      <c r="B205" s="493">
        <v>700021</v>
      </c>
      <c r="C205" s="494" t="s">
        <v>978</v>
      </c>
      <c r="D205" s="495"/>
      <c r="E205" s="896"/>
      <c r="F205" s="903"/>
      <c r="G205" s="496"/>
      <c r="H205" s="496"/>
      <c r="I205" s="496"/>
      <c r="J205" s="496"/>
      <c r="K205" s="508"/>
      <c r="L205" s="508"/>
      <c r="M205" s="508"/>
      <c r="N205" s="508"/>
      <c r="O205" s="508"/>
      <c r="P205" s="508"/>
      <c r="Q205" s="508"/>
      <c r="R205" s="508"/>
      <c r="S205" s="508"/>
      <c r="T205" s="508"/>
      <c r="U205" s="508"/>
      <c r="V205" s="508"/>
      <c r="W205" s="508"/>
      <c r="X205" s="508"/>
      <c r="Y205" s="508"/>
      <c r="Z205" s="508"/>
      <c r="AA205" s="508"/>
      <c r="AB205" s="508"/>
      <c r="AC205" s="508"/>
      <c r="AD205" s="508"/>
      <c r="AE205" s="508"/>
      <c r="AF205" s="508"/>
      <c r="AG205" s="508"/>
      <c r="AH205" s="508"/>
      <c r="AI205" s="508"/>
      <c r="AJ205" s="508"/>
      <c r="AK205" s="508"/>
      <c r="AL205" s="508"/>
      <c r="AM205" s="508"/>
      <c r="AN205" s="508"/>
      <c r="AO205" s="508"/>
      <c r="AP205" s="508"/>
      <c r="AQ205" s="508"/>
      <c r="AR205" s="508"/>
      <c r="AS205" s="508"/>
      <c r="AT205" s="508"/>
      <c r="AU205" s="508"/>
      <c r="AV205" s="508"/>
      <c r="AW205" s="508"/>
      <c r="AX205" s="508"/>
      <c r="AY205" s="508"/>
      <c r="AZ205" s="508"/>
      <c r="BA205" s="508"/>
      <c r="BB205" s="508"/>
      <c r="BC205" s="508"/>
      <c r="BD205" s="508"/>
      <c r="BE205" s="508"/>
      <c r="BF205" s="508"/>
      <c r="BG205" s="508"/>
      <c r="BH205" s="508"/>
      <c r="BI205" s="508"/>
      <c r="BJ205" s="508"/>
      <c r="BK205" s="508"/>
      <c r="BL205" s="508"/>
      <c r="BM205" s="508"/>
      <c r="BN205" s="508"/>
      <c r="BO205" s="508"/>
      <c r="BP205" s="508"/>
      <c r="BQ205" s="508"/>
      <c r="BR205" s="508"/>
      <c r="BS205" s="508"/>
      <c r="BT205" s="508"/>
      <c r="BU205" s="508"/>
      <c r="BV205" s="508"/>
      <c r="BW205" s="508"/>
      <c r="BX205" s="521">
        <f>D205</f>
        <v>0</v>
      </c>
      <c r="BY205" s="508"/>
      <c r="BZ205" s="508"/>
      <c r="CA205" s="508"/>
      <c r="CB205" s="508"/>
      <c r="CC205" s="508"/>
      <c r="CD205" s="508"/>
      <c r="CE205" s="508"/>
      <c r="CF205" s="508"/>
      <c r="CG205" s="508"/>
      <c r="CH205" s="508"/>
      <c r="CI205" s="508"/>
      <c r="CJ205" s="508"/>
      <c r="CK205" s="508"/>
      <c r="CL205" s="508"/>
      <c r="CM205" s="508"/>
      <c r="CN205" s="508"/>
      <c r="CO205" s="508"/>
      <c r="CP205" s="508"/>
      <c r="CQ205" s="508"/>
      <c r="CR205" s="508"/>
      <c r="CS205" s="508"/>
      <c r="CT205" s="508"/>
      <c r="CU205" s="508"/>
      <c r="CV205" s="508"/>
      <c r="CW205" s="508"/>
      <c r="CX205" s="508"/>
      <c r="CY205" s="508"/>
      <c r="CZ205" s="508"/>
      <c r="DA205" s="508"/>
      <c r="DB205" s="508"/>
      <c r="DC205" s="508"/>
      <c r="DD205" s="508"/>
      <c r="DE205" s="508"/>
      <c r="DF205" s="508"/>
      <c r="DG205" s="508"/>
      <c r="DH205" s="508"/>
      <c r="DI205" s="508"/>
      <c r="DJ205" s="510"/>
      <c r="DK205" s="500">
        <f t="shared" si="14"/>
        <v>0</v>
      </c>
      <c r="DL205" s="501">
        <f t="shared" si="15"/>
        <v>0</v>
      </c>
      <c r="DV205" s="504"/>
    </row>
    <row r="206" spans="1:126" x14ac:dyDescent="0.5">
      <c r="A206" s="399" t="str">
        <f t="shared" si="12"/>
        <v>70</v>
      </c>
      <c r="B206" s="493">
        <v>700022</v>
      </c>
      <c r="C206" s="494" t="s">
        <v>979</v>
      </c>
      <c r="D206" s="495"/>
      <c r="E206" s="896"/>
      <c r="F206" s="903"/>
      <c r="G206" s="496"/>
      <c r="H206" s="496"/>
      <c r="I206" s="496"/>
      <c r="J206" s="496"/>
      <c r="K206" s="508"/>
      <c r="L206" s="508"/>
      <c r="M206" s="508"/>
      <c r="N206" s="508"/>
      <c r="O206" s="508"/>
      <c r="P206" s="508"/>
      <c r="Q206" s="508"/>
      <c r="R206" s="508"/>
      <c r="S206" s="508"/>
      <c r="T206" s="508"/>
      <c r="U206" s="508"/>
      <c r="V206" s="508"/>
      <c r="W206" s="508"/>
      <c r="X206" s="508"/>
      <c r="Y206" s="508"/>
      <c r="Z206" s="508"/>
      <c r="AA206" s="508"/>
      <c r="AB206" s="508"/>
      <c r="AC206" s="508"/>
      <c r="AD206" s="508"/>
      <c r="AE206" s="508"/>
      <c r="AF206" s="508"/>
      <c r="AG206" s="508"/>
      <c r="AH206" s="508"/>
      <c r="AI206" s="508"/>
      <c r="AJ206" s="508"/>
      <c r="AK206" s="508"/>
      <c r="AL206" s="508"/>
      <c r="AM206" s="508"/>
      <c r="AN206" s="508"/>
      <c r="AO206" s="508"/>
      <c r="AP206" s="508"/>
      <c r="AQ206" s="508"/>
      <c r="AR206" s="508"/>
      <c r="AS206" s="508"/>
      <c r="AT206" s="508"/>
      <c r="AU206" s="508"/>
      <c r="AV206" s="508"/>
      <c r="AW206" s="508"/>
      <c r="AX206" s="508"/>
      <c r="AY206" s="508"/>
      <c r="AZ206" s="508"/>
      <c r="BA206" s="508"/>
      <c r="BB206" s="508"/>
      <c r="BC206" s="508"/>
      <c r="BD206" s="508"/>
      <c r="BE206" s="508"/>
      <c r="BF206" s="508"/>
      <c r="BG206" s="508"/>
      <c r="BH206" s="508"/>
      <c r="BI206" s="508"/>
      <c r="BJ206" s="508"/>
      <c r="BK206" s="508"/>
      <c r="BL206" s="508"/>
      <c r="BM206" s="508"/>
      <c r="BN206" s="508"/>
      <c r="BO206" s="508"/>
      <c r="BP206" s="508"/>
      <c r="BQ206" s="508"/>
      <c r="BR206" s="508"/>
      <c r="BS206" s="508"/>
      <c r="BT206" s="508"/>
      <c r="BU206" s="508"/>
      <c r="BV206" s="508"/>
      <c r="BW206" s="508"/>
      <c r="BX206" s="521">
        <f>D206</f>
        <v>0</v>
      </c>
      <c r="BY206" s="508"/>
      <c r="BZ206" s="508"/>
      <c r="CA206" s="508"/>
      <c r="CB206" s="508"/>
      <c r="CC206" s="508"/>
      <c r="CD206" s="508"/>
      <c r="CE206" s="508"/>
      <c r="CF206" s="508"/>
      <c r="CG206" s="508"/>
      <c r="CH206" s="508"/>
      <c r="CI206" s="508"/>
      <c r="CJ206" s="508"/>
      <c r="CK206" s="508"/>
      <c r="CL206" s="508"/>
      <c r="CM206" s="508"/>
      <c r="CN206" s="508"/>
      <c r="CO206" s="508"/>
      <c r="CP206" s="508"/>
      <c r="CQ206" s="508"/>
      <c r="CR206" s="508"/>
      <c r="CS206" s="508"/>
      <c r="CT206" s="508"/>
      <c r="CU206" s="508"/>
      <c r="CV206" s="508"/>
      <c r="CW206" s="508"/>
      <c r="CX206" s="508"/>
      <c r="CY206" s="508"/>
      <c r="CZ206" s="508"/>
      <c r="DA206" s="508"/>
      <c r="DB206" s="508"/>
      <c r="DC206" s="508"/>
      <c r="DD206" s="508"/>
      <c r="DE206" s="508"/>
      <c r="DF206" s="508"/>
      <c r="DG206" s="508"/>
      <c r="DH206" s="508"/>
      <c r="DI206" s="508"/>
      <c r="DJ206" s="510"/>
      <c r="DK206" s="500">
        <f t="shared" si="14"/>
        <v>0</v>
      </c>
      <c r="DL206" s="501">
        <f t="shared" si="15"/>
        <v>0</v>
      </c>
      <c r="DV206" s="504"/>
    </row>
    <row r="207" spans="1:126" x14ac:dyDescent="0.5">
      <c r="A207" s="399" t="str">
        <f t="shared" si="12"/>
        <v>70</v>
      </c>
      <c r="B207" s="493">
        <v>700023</v>
      </c>
      <c r="C207" s="494" t="s">
        <v>980</v>
      </c>
      <c r="D207" s="495"/>
      <c r="E207" s="896"/>
      <c r="F207" s="903"/>
      <c r="G207" s="496"/>
      <c r="H207" s="496"/>
      <c r="I207" s="496"/>
      <c r="J207" s="496"/>
      <c r="K207" s="508"/>
      <c r="L207" s="508"/>
      <c r="M207" s="508"/>
      <c r="N207" s="508"/>
      <c r="O207" s="508"/>
      <c r="P207" s="508"/>
      <c r="Q207" s="508"/>
      <c r="R207" s="508"/>
      <c r="S207" s="508"/>
      <c r="T207" s="508"/>
      <c r="U207" s="508"/>
      <c r="V207" s="508"/>
      <c r="W207" s="508"/>
      <c r="X207" s="508"/>
      <c r="Y207" s="508"/>
      <c r="Z207" s="508"/>
      <c r="AA207" s="508"/>
      <c r="AB207" s="508"/>
      <c r="AC207" s="508"/>
      <c r="AD207" s="508"/>
      <c r="AE207" s="508"/>
      <c r="AF207" s="508"/>
      <c r="AG207" s="508"/>
      <c r="AH207" s="508"/>
      <c r="AI207" s="508"/>
      <c r="AJ207" s="508"/>
      <c r="AK207" s="508"/>
      <c r="AL207" s="508"/>
      <c r="AM207" s="508"/>
      <c r="AN207" s="508"/>
      <c r="AO207" s="508"/>
      <c r="AP207" s="508"/>
      <c r="AQ207" s="508"/>
      <c r="AR207" s="508"/>
      <c r="AS207" s="508"/>
      <c r="AT207" s="508"/>
      <c r="AU207" s="508"/>
      <c r="AV207" s="508"/>
      <c r="AW207" s="508"/>
      <c r="AX207" s="508"/>
      <c r="AY207" s="508"/>
      <c r="AZ207" s="508"/>
      <c r="BA207" s="508"/>
      <c r="BB207" s="508"/>
      <c r="BC207" s="508"/>
      <c r="BD207" s="508"/>
      <c r="BE207" s="508"/>
      <c r="BF207" s="508"/>
      <c r="BG207" s="508"/>
      <c r="BH207" s="508"/>
      <c r="BI207" s="508"/>
      <c r="BJ207" s="508"/>
      <c r="BK207" s="508"/>
      <c r="BL207" s="508"/>
      <c r="BM207" s="508"/>
      <c r="BN207" s="508"/>
      <c r="BO207" s="508"/>
      <c r="BP207" s="508"/>
      <c r="BQ207" s="508"/>
      <c r="BR207" s="508"/>
      <c r="BS207" s="508"/>
      <c r="BT207" s="508"/>
      <c r="BU207" s="508"/>
      <c r="BV207" s="508"/>
      <c r="BW207" s="508"/>
      <c r="BX207" s="521">
        <f>D207</f>
        <v>0</v>
      </c>
      <c r="BY207" s="508"/>
      <c r="BZ207" s="508"/>
      <c r="CA207" s="508"/>
      <c r="CB207" s="508"/>
      <c r="CC207" s="508"/>
      <c r="CD207" s="508"/>
      <c r="CE207" s="508"/>
      <c r="CF207" s="508"/>
      <c r="CG207" s="508"/>
      <c r="CH207" s="508"/>
      <c r="CI207" s="508"/>
      <c r="CJ207" s="508"/>
      <c r="CK207" s="508"/>
      <c r="CL207" s="508"/>
      <c r="CM207" s="508"/>
      <c r="CN207" s="508"/>
      <c r="CO207" s="508"/>
      <c r="CP207" s="508"/>
      <c r="CQ207" s="508"/>
      <c r="CR207" s="508"/>
      <c r="CS207" s="508"/>
      <c r="CT207" s="508"/>
      <c r="CU207" s="508"/>
      <c r="CV207" s="508"/>
      <c r="CW207" s="508"/>
      <c r="CX207" s="508"/>
      <c r="CY207" s="508"/>
      <c r="CZ207" s="508"/>
      <c r="DA207" s="508"/>
      <c r="DB207" s="508"/>
      <c r="DC207" s="508"/>
      <c r="DD207" s="508"/>
      <c r="DE207" s="508"/>
      <c r="DF207" s="508"/>
      <c r="DG207" s="508"/>
      <c r="DH207" s="508"/>
      <c r="DI207" s="508"/>
      <c r="DJ207" s="510"/>
      <c r="DK207" s="500">
        <f t="shared" si="14"/>
        <v>0</v>
      </c>
      <c r="DL207" s="501">
        <f t="shared" si="15"/>
        <v>0</v>
      </c>
      <c r="DV207" s="504"/>
    </row>
    <row r="208" spans="1:126" x14ac:dyDescent="0.5">
      <c r="A208" s="399" t="str">
        <f t="shared" ref="A208:A271" si="16">LEFT(B208,2)</f>
        <v>70</v>
      </c>
      <c r="B208" s="493">
        <v>700024</v>
      </c>
      <c r="C208" s="494" t="s">
        <v>981</v>
      </c>
      <c r="D208" s="495"/>
      <c r="E208" s="896"/>
      <c r="F208" s="903"/>
      <c r="G208" s="496"/>
      <c r="H208" s="496"/>
      <c r="I208" s="496"/>
      <c r="J208" s="496"/>
      <c r="K208" s="508"/>
      <c r="L208" s="508"/>
      <c r="M208" s="508"/>
      <c r="N208" s="508"/>
      <c r="O208" s="508"/>
      <c r="P208" s="508"/>
      <c r="Q208" s="508"/>
      <c r="R208" s="508"/>
      <c r="S208" s="508"/>
      <c r="T208" s="508"/>
      <c r="U208" s="508"/>
      <c r="V208" s="508"/>
      <c r="W208" s="508"/>
      <c r="X208" s="508"/>
      <c r="Y208" s="508"/>
      <c r="Z208" s="508"/>
      <c r="AA208" s="508"/>
      <c r="AB208" s="508"/>
      <c r="AC208" s="508"/>
      <c r="AD208" s="508"/>
      <c r="AE208" s="508"/>
      <c r="AF208" s="508"/>
      <c r="AG208" s="508"/>
      <c r="AH208" s="508"/>
      <c r="AI208" s="508"/>
      <c r="AJ208" s="508"/>
      <c r="AK208" s="508"/>
      <c r="AL208" s="508"/>
      <c r="AM208" s="508"/>
      <c r="AN208" s="508"/>
      <c r="AO208" s="508"/>
      <c r="AP208" s="508"/>
      <c r="AQ208" s="508"/>
      <c r="AR208" s="508"/>
      <c r="AS208" s="508"/>
      <c r="AT208" s="508"/>
      <c r="AU208" s="508"/>
      <c r="AV208" s="508"/>
      <c r="AW208" s="508"/>
      <c r="AX208" s="508"/>
      <c r="AY208" s="508"/>
      <c r="AZ208" s="508"/>
      <c r="BA208" s="508"/>
      <c r="BB208" s="508"/>
      <c r="BC208" s="508"/>
      <c r="BD208" s="508"/>
      <c r="BE208" s="508"/>
      <c r="BF208" s="508"/>
      <c r="BG208" s="508"/>
      <c r="BH208" s="508"/>
      <c r="BI208" s="508"/>
      <c r="BJ208" s="508"/>
      <c r="BK208" s="508"/>
      <c r="BL208" s="508"/>
      <c r="BM208" s="508"/>
      <c r="BN208" s="508"/>
      <c r="BO208" s="508"/>
      <c r="BP208" s="508"/>
      <c r="BQ208" s="508"/>
      <c r="BR208" s="508"/>
      <c r="BS208" s="508"/>
      <c r="BT208" s="508"/>
      <c r="BU208" s="508"/>
      <c r="BV208" s="508"/>
      <c r="BW208" s="508"/>
      <c r="BX208" s="521">
        <f>D208</f>
        <v>0</v>
      </c>
      <c r="BY208" s="508"/>
      <c r="BZ208" s="508"/>
      <c r="CA208" s="508"/>
      <c r="CB208" s="508"/>
      <c r="CC208" s="508"/>
      <c r="CD208" s="508"/>
      <c r="CE208" s="508"/>
      <c r="CF208" s="508"/>
      <c r="CG208" s="508"/>
      <c r="CH208" s="508"/>
      <c r="CI208" s="508"/>
      <c r="CJ208" s="508"/>
      <c r="CK208" s="508"/>
      <c r="CL208" s="508"/>
      <c r="CM208" s="508"/>
      <c r="CN208" s="508"/>
      <c r="CO208" s="508"/>
      <c r="CP208" s="508"/>
      <c r="CQ208" s="508"/>
      <c r="CR208" s="508"/>
      <c r="CS208" s="508"/>
      <c r="CT208" s="508"/>
      <c r="CU208" s="508"/>
      <c r="CV208" s="508"/>
      <c r="CW208" s="508"/>
      <c r="CX208" s="508"/>
      <c r="CY208" s="508"/>
      <c r="CZ208" s="508"/>
      <c r="DA208" s="508"/>
      <c r="DB208" s="508"/>
      <c r="DC208" s="508"/>
      <c r="DD208" s="508"/>
      <c r="DE208" s="508"/>
      <c r="DF208" s="508"/>
      <c r="DG208" s="508"/>
      <c r="DH208" s="508"/>
      <c r="DI208" s="508"/>
      <c r="DJ208" s="510"/>
      <c r="DK208" s="500">
        <f t="shared" si="14"/>
        <v>0</v>
      </c>
      <c r="DL208" s="501">
        <f t="shared" si="15"/>
        <v>0</v>
      </c>
      <c r="DV208" s="504"/>
    </row>
    <row r="209" spans="1:126" x14ac:dyDescent="0.5">
      <c r="A209" s="399" t="str">
        <f t="shared" si="16"/>
        <v>70</v>
      </c>
      <c r="B209" s="493">
        <v>700025</v>
      </c>
      <c r="C209" s="494" t="s">
        <v>982</v>
      </c>
      <c r="D209" s="495"/>
      <c r="E209" s="896"/>
      <c r="F209" s="903"/>
      <c r="G209" s="496"/>
      <c r="H209" s="496"/>
      <c r="I209" s="496"/>
      <c r="J209" s="496"/>
      <c r="K209" s="508"/>
      <c r="L209" s="508"/>
      <c r="M209" s="508"/>
      <c r="N209" s="508"/>
      <c r="O209" s="508"/>
      <c r="P209" s="508"/>
      <c r="Q209" s="508"/>
      <c r="R209" s="508"/>
      <c r="S209" s="508"/>
      <c r="T209" s="508"/>
      <c r="U209" s="508"/>
      <c r="V209" s="508"/>
      <c r="W209" s="508"/>
      <c r="X209" s="508"/>
      <c r="Y209" s="508"/>
      <c r="Z209" s="508"/>
      <c r="AA209" s="508"/>
      <c r="AB209" s="508"/>
      <c r="AC209" s="508"/>
      <c r="AD209" s="508"/>
      <c r="AE209" s="508"/>
      <c r="AF209" s="508"/>
      <c r="AG209" s="508"/>
      <c r="AH209" s="508"/>
      <c r="AI209" s="508"/>
      <c r="AJ209" s="508"/>
      <c r="AK209" s="508"/>
      <c r="AL209" s="508"/>
      <c r="AM209" s="508"/>
      <c r="AN209" s="508"/>
      <c r="AO209" s="508"/>
      <c r="AP209" s="508"/>
      <c r="AQ209" s="508"/>
      <c r="AR209" s="508"/>
      <c r="AS209" s="508"/>
      <c r="AT209" s="508"/>
      <c r="AU209" s="508"/>
      <c r="AV209" s="508"/>
      <c r="AW209" s="508"/>
      <c r="AX209" s="508"/>
      <c r="AY209" s="508"/>
      <c r="AZ209" s="508"/>
      <c r="BA209" s="508"/>
      <c r="BB209" s="508"/>
      <c r="BC209" s="508"/>
      <c r="BD209" s="508"/>
      <c r="BE209" s="508"/>
      <c r="BF209" s="508"/>
      <c r="BG209" s="508"/>
      <c r="BH209" s="508"/>
      <c r="BI209" s="508"/>
      <c r="BJ209" s="508"/>
      <c r="BK209" s="508"/>
      <c r="BL209" s="508"/>
      <c r="BM209" s="508"/>
      <c r="BN209" s="508"/>
      <c r="BO209" s="508"/>
      <c r="BP209" s="508"/>
      <c r="BQ209" s="508"/>
      <c r="BR209" s="508"/>
      <c r="BS209" s="508"/>
      <c r="BT209" s="508"/>
      <c r="BU209" s="508"/>
      <c r="BV209" s="508"/>
      <c r="BW209" s="508"/>
      <c r="BX209" s="521">
        <f>D209</f>
        <v>0</v>
      </c>
      <c r="BY209" s="508"/>
      <c r="BZ209" s="508"/>
      <c r="CA209" s="508"/>
      <c r="CB209" s="508"/>
      <c r="CC209" s="508"/>
      <c r="CD209" s="508"/>
      <c r="CE209" s="508"/>
      <c r="CF209" s="508"/>
      <c r="CG209" s="508"/>
      <c r="CH209" s="508"/>
      <c r="CI209" s="508"/>
      <c r="CJ209" s="508"/>
      <c r="CK209" s="508"/>
      <c r="CL209" s="508"/>
      <c r="CM209" s="508"/>
      <c r="CN209" s="508"/>
      <c r="CO209" s="508"/>
      <c r="CP209" s="508"/>
      <c r="CQ209" s="508"/>
      <c r="CR209" s="508"/>
      <c r="CS209" s="508"/>
      <c r="CT209" s="508"/>
      <c r="CU209" s="508"/>
      <c r="CV209" s="508"/>
      <c r="CW209" s="508"/>
      <c r="CX209" s="508"/>
      <c r="CY209" s="508"/>
      <c r="CZ209" s="508"/>
      <c r="DA209" s="508"/>
      <c r="DB209" s="508"/>
      <c r="DC209" s="508"/>
      <c r="DD209" s="508"/>
      <c r="DE209" s="508"/>
      <c r="DF209" s="508"/>
      <c r="DG209" s="508"/>
      <c r="DH209" s="508"/>
      <c r="DI209" s="508"/>
      <c r="DJ209" s="510"/>
      <c r="DK209" s="500">
        <f t="shared" si="14"/>
        <v>0</v>
      </c>
      <c r="DL209" s="501">
        <f t="shared" si="15"/>
        <v>0</v>
      </c>
      <c r="DV209" s="504"/>
    </row>
    <row r="210" spans="1:126" x14ac:dyDescent="0.5">
      <c r="A210" s="399" t="str">
        <f t="shared" si="16"/>
        <v>70</v>
      </c>
      <c r="B210" s="493">
        <v>700026</v>
      </c>
      <c r="C210" s="494" t="s">
        <v>983</v>
      </c>
      <c r="D210" s="495"/>
      <c r="E210" s="896"/>
      <c r="F210" s="903"/>
      <c r="G210" s="496"/>
      <c r="H210" s="496"/>
      <c r="I210" s="496"/>
      <c r="J210" s="496"/>
      <c r="K210" s="508"/>
      <c r="L210" s="508"/>
      <c r="M210" s="508"/>
      <c r="N210" s="508"/>
      <c r="O210" s="508"/>
      <c r="P210" s="508"/>
      <c r="Q210" s="508"/>
      <c r="R210" s="508"/>
      <c r="S210" s="508"/>
      <c r="T210" s="508"/>
      <c r="U210" s="508"/>
      <c r="V210" s="508"/>
      <c r="W210" s="508"/>
      <c r="X210" s="508"/>
      <c r="Y210" s="508"/>
      <c r="Z210" s="508"/>
      <c r="AA210" s="508"/>
      <c r="AB210" s="508"/>
      <c r="AC210" s="508"/>
      <c r="AD210" s="508"/>
      <c r="AE210" s="508"/>
      <c r="AF210" s="508"/>
      <c r="AG210" s="508"/>
      <c r="AH210" s="508"/>
      <c r="AI210" s="508"/>
      <c r="AJ210" s="508"/>
      <c r="AK210" s="508"/>
      <c r="AL210" s="508"/>
      <c r="AM210" s="508"/>
      <c r="AN210" s="508"/>
      <c r="AO210" s="508"/>
      <c r="AP210" s="508"/>
      <c r="AQ210" s="508"/>
      <c r="AR210" s="508"/>
      <c r="AS210" s="508"/>
      <c r="AT210" s="508"/>
      <c r="AU210" s="508"/>
      <c r="AV210" s="508"/>
      <c r="AW210" s="508"/>
      <c r="AX210" s="508"/>
      <c r="AY210" s="508"/>
      <c r="AZ210" s="508"/>
      <c r="BA210" s="508"/>
      <c r="BB210" s="508"/>
      <c r="BC210" s="508"/>
      <c r="BD210" s="508"/>
      <c r="BE210" s="508"/>
      <c r="BF210" s="508"/>
      <c r="BG210" s="508"/>
      <c r="BH210" s="508"/>
      <c r="BI210" s="508"/>
      <c r="BJ210" s="508"/>
      <c r="BK210" s="508"/>
      <c r="BL210" s="508"/>
      <c r="BM210" s="508"/>
      <c r="BN210" s="508"/>
      <c r="BO210" s="508"/>
      <c r="BP210" s="508"/>
      <c r="BQ210" s="508"/>
      <c r="BR210" s="508"/>
      <c r="BS210" s="508"/>
      <c r="BT210" s="508"/>
      <c r="BU210" s="508"/>
      <c r="BV210" s="508"/>
      <c r="BW210" s="508"/>
      <c r="BX210" s="508"/>
      <c r="BY210" s="508"/>
      <c r="BZ210" s="521">
        <f>D210</f>
        <v>0</v>
      </c>
      <c r="CA210" s="508"/>
      <c r="CB210" s="508"/>
      <c r="CC210" s="508"/>
      <c r="CD210" s="508"/>
      <c r="CE210" s="508"/>
      <c r="CF210" s="508"/>
      <c r="CG210" s="508"/>
      <c r="CH210" s="508"/>
      <c r="CI210" s="508"/>
      <c r="CJ210" s="508"/>
      <c r="CK210" s="508"/>
      <c r="CL210" s="508"/>
      <c r="CM210" s="508"/>
      <c r="CN210" s="508"/>
      <c r="CO210" s="508"/>
      <c r="CP210" s="508"/>
      <c r="CQ210" s="508"/>
      <c r="CR210" s="508"/>
      <c r="CS210" s="508"/>
      <c r="CT210" s="508"/>
      <c r="CU210" s="508"/>
      <c r="CV210" s="508"/>
      <c r="CW210" s="508"/>
      <c r="CX210" s="508"/>
      <c r="CY210" s="508"/>
      <c r="CZ210" s="508"/>
      <c r="DA210" s="508"/>
      <c r="DB210" s="508"/>
      <c r="DC210" s="508"/>
      <c r="DD210" s="508"/>
      <c r="DE210" s="508"/>
      <c r="DF210" s="508"/>
      <c r="DG210" s="508"/>
      <c r="DH210" s="508"/>
      <c r="DI210" s="508"/>
      <c r="DJ210" s="510"/>
      <c r="DK210" s="500">
        <f t="shared" si="14"/>
        <v>0</v>
      </c>
      <c r="DL210" s="501">
        <f t="shared" si="15"/>
        <v>0</v>
      </c>
      <c r="DV210" s="504"/>
    </row>
    <row r="211" spans="1:126" x14ac:dyDescent="0.5">
      <c r="A211" s="399" t="str">
        <f t="shared" si="16"/>
        <v>70</v>
      </c>
      <c r="B211" s="493">
        <v>700027</v>
      </c>
      <c r="C211" s="494" t="s">
        <v>984</v>
      </c>
      <c r="D211" s="495"/>
      <c r="E211" s="896"/>
      <c r="F211" s="903"/>
      <c r="G211" s="496"/>
      <c r="H211" s="496"/>
      <c r="I211" s="496"/>
      <c r="J211" s="496"/>
      <c r="K211" s="508"/>
      <c r="L211" s="508"/>
      <c r="M211" s="508"/>
      <c r="N211" s="508"/>
      <c r="O211" s="508"/>
      <c r="P211" s="508"/>
      <c r="Q211" s="508"/>
      <c r="R211" s="508"/>
      <c r="S211" s="508"/>
      <c r="T211" s="508"/>
      <c r="U211" s="508"/>
      <c r="V211" s="508"/>
      <c r="W211" s="508"/>
      <c r="X211" s="508"/>
      <c r="Y211" s="508"/>
      <c r="Z211" s="508"/>
      <c r="AA211" s="508"/>
      <c r="AB211" s="508"/>
      <c r="AC211" s="508"/>
      <c r="AD211" s="508"/>
      <c r="AE211" s="508"/>
      <c r="AF211" s="508"/>
      <c r="AG211" s="508"/>
      <c r="AH211" s="508"/>
      <c r="AI211" s="508"/>
      <c r="AJ211" s="508"/>
      <c r="AK211" s="508"/>
      <c r="AL211" s="508"/>
      <c r="AM211" s="508"/>
      <c r="AN211" s="508"/>
      <c r="AO211" s="508"/>
      <c r="AP211" s="508"/>
      <c r="AQ211" s="508"/>
      <c r="AR211" s="508"/>
      <c r="AS211" s="508"/>
      <c r="AT211" s="508"/>
      <c r="AU211" s="508"/>
      <c r="AV211" s="508"/>
      <c r="AW211" s="508"/>
      <c r="AX211" s="508"/>
      <c r="AY211" s="508"/>
      <c r="AZ211" s="508"/>
      <c r="BA211" s="508"/>
      <c r="BB211" s="508"/>
      <c r="BC211" s="508"/>
      <c r="BD211" s="508"/>
      <c r="BE211" s="508"/>
      <c r="BF211" s="508"/>
      <c r="BG211" s="508"/>
      <c r="BH211" s="508"/>
      <c r="BI211" s="508"/>
      <c r="BJ211" s="508"/>
      <c r="BK211" s="508"/>
      <c r="BL211" s="508"/>
      <c r="BM211" s="508"/>
      <c r="BN211" s="508"/>
      <c r="BO211" s="508"/>
      <c r="BP211" s="508"/>
      <c r="BQ211" s="508"/>
      <c r="BR211" s="508"/>
      <c r="BS211" s="508"/>
      <c r="BT211" s="508"/>
      <c r="BU211" s="508"/>
      <c r="BV211" s="508"/>
      <c r="BW211" s="508"/>
      <c r="BX211" s="521">
        <f>D211</f>
        <v>0</v>
      </c>
      <c r="BY211" s="508"/>
      <c r="BZ211" s="508"/>
      <c r="CA211" s="508"/>
      <c r="CB211" s="508"/>
      <c r="CC211" s="508"/>
      <c r="CD211" s="508"/>
      <c r="CE211" s="508"/>
      <c r="CF211" s="508"/>
      <c r="CG211" s="508"/>
      <c r="CH211" s="508"/>
      <c r="CI211" s="508"/>
      <c r="CJ211" s="508"/>
      <c r="CK211" s="508"/>
      <c r="CL211" s="508"/>
      <c r="CM211" s="508"/>
      <c r="CN211" s="508"/>
      <c r="CO211" s="508"/>
      <c r="CP211" s="508"/>
      <c r="CQ211" s="508"/>
      <c r="CR211" s="508"/>
      <c r="CS211" s="508"/>
      <c r="CT211" s="508"/>
      <c r="CU211" s="508"/>
      <c r="CV211" s="508"/>
      <c r="CW211" s="508"/>
      <c r="CX211" s="508"/>
      <c r="CY211" s="508"/>
      <c r="CZ211" s="508"/>
      <c r="DA211" s="508"/>
      <c r="DB211" s="508"/>
      <c r="DC211" s="508"/>
      <c r="DD211" s="508"/>
      <c r="DE211" s="508"/>
      <c r="DF211" s="508"/>
      <c r="DG211" s="508"/>
      <c r="DH211" s="508"/>
      <c r="DI211" s="508"/>
      <c r="DJ211" s="510"/>
      <c r="DK211" s="500">
        <f t="shared" si="14"/>
        <v>0</v>
      </c>
      <c r="DL211" s="501">
        <f t="shared" si="15"/>
        <v>0</v>
      </c>
      <c r="DV211" s="504"/>
    </row>
    <row r="212" spans="1:126" x14ac:dyDescent="0.5">
      <c r="A212" s="399" t="str">
        <f t="shared" si="16"/>
        <v>70</v>
      </c>
      <c r="B212" s="493">
        <v>700028</v>
      </c>
      <c r="C212" s="494" t="s">
        <v>985</v>
      </c>
      <c r="D212" s="495"/>
      <c r="E212" s="896"/>
      <c r="F212" s="903"/>
      <c r="G212" s="496"/>
      <c r="H212" s="496"/>
      <c r="I212" s="496"/>
      <c r="J212" s="496"/>
      <c r="K212" s="508"/>
      <c r="L212" s="508"/>
      <c r="M212" s="508"/>
      <c r="N212" s="508"/>
      <c r="O212" s="508"/>
      <c r="P212" s="508"/>
      <c r="Q212" s="508"/>
      <c r="R212" s="508"/>
      <c r="S212" s="508"/>
      <c r="T212" s="508"/>
      <c r="U212" s="508"/>
      <c r="V212" s="508"/>
      <c r="W212" s="508"/>
      <c r="X212" s="508"/>
      <c r="Y212" s="508"/>
      <c r="Z212" s="508"/>
      <c r="AA212" s="508"/>
      <c r="AB212" s="508"/>
      <c r="AC212" s="508"/>
      <c r="AD212" s="508"/>
      <c r="AE212" s="508"/>
      <c r="AF212" s="508"/>
      <c r="AG212" s="508"/>
      <c r="AH212" s="508"/>
      <c r="AI212" s="508"/>
      <c r="AJ212" s="508"/>
      <c r="AK212" s="508"/>
      <c r="AL212" s="508"/>
      <c r="AM212" s="508"/>
      <c r="AN212" s="508"/>
      <c r="AO212" s="508"/>
      <c r="AP212" s="508"/>
      <c r="AQ212" s="508"/>
      <c r="AR212" s="508"/>
      <c r="AS212" s="508"/>
      <c r="AT212" s="508"/>
      <c r="AU212" s="508"/>
      <c r="AV212" s="508"/>
      <c r="AW212" s="508"/>
      <c r="AX212" s="508"/>
      <c r="AY212" s="508"/>
      <c r="AZ212" s="508"/>
      <c r="BA212" s="508"/>
      <c r="BB212" s="508"/>
      <c r="BC212" s="508"/>
      <c r="BD212" s="508"/>
      <c r="BE212" s="508"/>
      <c r="BF212" s="508"/>
      <c r="BG212" s="508"/>
      <c r="BH212" s="508"/>
      <c r="BI212" s="508"/>
      <c r="BJ212" s="508"/>
      <c r="BK212" s="508"/>
      <c r="BL212" s="508"/>
      <c r="BM212" s="508"/>
      <c r="BN212" s="508"/>
      <c r="BO212" s="508"/>
      <c r="BP212" s="508"/>
      <c r="BQ212" s="508"/>
      <c r="BR212" s="508"/>
      <c r="BS212" s="508"/>
      <c r="BT212" s="508"/>
      <c r="BU212" s="508"/>
      <c r="BV212" s="508"/>
      <c r="BW212" s="508"/>
      <c r="BX212" s="521">
        <f t="shared" ref="BX212:BX220" si="17">D212</f>
        <v>0</v>
      </c>
      <c r="BY212" s="508"/>
      <c r="BZ212" s="508"/>
      <c r="CA212" s="508"/>
      <c r="CB212" s="508"/>
      <c r="CC212" s="508"/>
      <c r="CD212" s="508"/>
      <c r="CE212" s="508"/>
      <c r="CF212" s="508"/>
      <c r="CG212" s="508"/>
      <c r="CH212" s="508"/>
      <c r="CI212" s="508"/>
      <c r="CJ212" s="508"/>
      <c r="CK212" s="508"/>
      <c r="CL212" s="508"/>
      <c r="CM212" s="508"/>
      <c r="CN212" s="508"/>
      <c r="CO212" s="508"/>
      <c r="CP212" s="508"/>
      <c r="CQ212" s="508"/>
      <c r="CR212" s="508"/>
      <c r="CS212" s="508"/>
      <c r="CT212" s="508"/>
      <c r="CU212" s="508"/>
      <c r="CV212" s="508"/>
      <c r="CW212" s="508"/>
      <c r="CX212" s="508"/>
      <c r="CY212" s="508"/>
      <c r="CZ212" s="508"/>
      <c r="DA212" s="508"/>
      <c r="DB212" s="508"/>
      <c r="DC212" s="508"/>
      <c r="DD212" s="508"/>
      <c r="DE212" s="508"/>
      <c r="DF212" s="508"/>
      <c r="DG212" s="508"/>
      <c r="DH212" s="508"/>
      <c r="DI212" s="508"/>
      <c r="DJ212" s="510"/>
      <c r="DK212" s="500">
        <f t="shared" si="14"/>
        <v>0</v>
      </c>
      <c r="DL212" s="501">
        <f t="shared" si="15"/>
        <v>0</v>
      </c>
      <c r="DV212" s="504"/>
    </row>
    <row r="213" spans="1:126" x14ac:dyDescent="0.5">
      <c r="A213" s="399" t="str">
        <f t="shared" si="16"/>
        <v>70</v>
      </c>
      <c r="B213" s="493">
        <v>700029</v>
      </c>
      <c r="C213" s="494" t="s">
        <v>986</v>
      </c>
      <c r="D213" s="495"/>
      <c r="E213" s="896"/>
      <c r="F213" s="903"/>
      <c r="G213" s="496"/>
      <c r="H213" s="496"/>
      <c r="I213" s="496"/>
      <c r="J213" s="496"/>
      <c r="K213" s="508"/>
      <c r="L213" s="508"/>
      <c r="M213" s="508"/>
      <c r="N213" s="508"/>
      <c r="O213" s="508"/>
      <c r="P213" s="508"/>
      <c r="Q213" s="508"/>
      <c r="R213" s="508"/>
      <c r="S213" s="508"/>
      <c r="T213" s="508"/>
      <c r="U213" s="508"/>
      <c r="V213" s="508"/>
      <c r="W213" s="508"/>
      <c r="X213" s="508"/>
      <c r="Y213" s="508"/>
      <c r="Z213" s="508"/>
      <c r="AA213" s="508"/>
      <c r="AB213" s="508"/>
      <c r="AC213" s="508"/>
      <c r="AD213" s="508"/>
      <c r="AE213" s="508"/>
      <c r="AF213" s="508"/>
      <c r="AG213" s="508"/>
      <c r="AH213" s="508"/>
      <c r="AI213" s="508"/>
      <c r="AJ213" s="508"/>
      <c r="AK213" s="508"/>
      <c r="AL213" s="508"/>
      <c r="AM213" s="508"/>
      <c r="AN213" s="508"/>
      <c r="AO213" s="508"/>
      <c r="AP213" s="508"/>
      <c r="AQ213" s="508"/>
      <c r="AR213" s="508"/>
      <c r="AS213" s="508"/>
      <c r="AT213" s="508"/>
      <c r="AU213" s="508"/>
      <c r="AV213" s="508"/>
      <c r="AW213" s="508"/>
      <c r="AX213" s="508"/>
      <c r="AY213" s="508"/>
      <c r="AZ213" s="508"/>
      <c r="BA213" s="508"/>
      <c r="BB213" s="508"/>
      <c r="BC213" s="508"/>
      <c r="BD213" s="508"/>
      <c r="BE213" s="508"/>
      <c r="BF213" s="508"/>
      <c r="BG213" s="508"/>
      <c r="BH213" s="508"/>
      <c r="BI213" s="508"/>
      <c r="BJ213" s="508"/>
      <c r="BK213" s="508"/>
      <c r="BL213" s="508"/>
      <c r="BM213" s="508"/>
      <c r="BN213" s="508"/>
      <c r="BO213" s="508"/>
      <c r="BP213" s="508"/>
      <c r="BQ213" s="508"/>
      <c r="BR213" s="508"/>
      <c r="BS213" s="508"/>
      <c r="BT213" s="508"/>
      <c r="BU213" s="508"/>
      <c r="BV213" s="508"/>
      <c r="BW213" s="508"/>
      <c r="BX213" s="521">
        <f t="shared" si="17"/>
        <v>0</v>
      </c>
      <c r="BY213" s="508"/>
      <c r="BZ213" s="508"/>
      <c r="CA213" s="508"/>
      <c r="CB213" s="508"/>
      <c r="CC213" s="508"/>
      <c r="CD213" s="508"/>
      <c r="CE213" s="508"/>
      <c r="CF213" s="508"/>
      <c r="CG213" s="508"/>
      <c r="CH213" s="508"/>
      <c r="CI213" s="508"/>
      <c r="CJ213" s="508"/>
      <c r="CK213" s="508"/>
      <c r="CL213" s="508"/>
      <c r="CM213" s="508"/>
      <c r="CN213" s="508"/>
      <c r="CO213" s="508"/>
      <c r="CP213" s="508"/>
      <c r="CQ213" s="508"/>
      <c r="CR213" s="508"/>
      <c r="CS213" s="508"/>
      <c r="CT213" s="508"/>
      <c r="CU213" s="508"/>
      <c r="CV213" s="508"/>
      <c r="CW213" s="508"/>
      <c r="CX213" s="508"/>
      <c r="CY213" s="508"/>
      <c r="CZ213" s="508"/>
      <c r="DA213" s="508"/>
      <c r="DB213" s="508"/>
      <c r="DC213" s="508"/>
      <c r="DD213" s="508"/>
      <c r="DE213" s="508"/>
      <c r="DF213" s="508"/>
      <c r="DG213" s="508"/>
      <c r="DH213" s="508"/>
      <c r="DI213" s="508"/>
      <c r="DJ213" s="510"/>
      <c r="DK213" s="500">
        <f t="shared" si="14"/>
        <v>0</v>
      </c>
      <c r="DL213" s="501">
        <f t="shared" si="15"/>
        <v>0</v>
      </c>
      <c r="DV213" s="504"/>
    </row>
    <row r="214" spans="1:126" x14ac:dyDescent="0.5">
      <c r="A214" s="399" t="str">
        <f t="shared" si="16"/>
        <v>70</v>
      </c>
      <c r="B214" s="493">
        <v>700030</v>
      </c>
      <c r="C214" s="494" t="s">
        <v>987</v>
      </c>
      <c r="D214" s="495"/>
      <c r="E214" s="896"/>
      <c r="F214" s="903"/>
      <c r="G214" s="496"/>
      <c r="H214" s="496"/>
      <c r="I214" s="496"/>
      <c r="J214" s="496"/>
      <c r="K214" s="508"/>
      <c r="L214" s="508"/>
      <c r="M214" s="508"/>
      <c r="N214" s="508"/>
      <c r="O214" s="508"/>
      <c r="P214" s="508"/>
      <c r="Q214" s="508"/>
      <c r="R214" s="508"/>
      <c r="S214" s="508"/>
      <c r="T214" s="508"/>
      <c r="U214" s="508"/>
      <c r="V214" s="508"/>
      <c r="W214" s="508"/>
      <c r="X214" s="508"/>
      <c r="Y214" s="508"/>
      <c r="Z214" s="508"/>
      <c r="AA214" s="508"/>
      <c r="AB214" s="508"/>
      <c r="AC214" s="508"/>
      <c r="AD214" s="508"/>
      <c r="AE214" s="508"/>
      <c r="AF214" s="508"/>
      <c r="AG214" s="508"/>
      <c r="AH214" s="508"/>
      <c r="AI214" s="508"/>
      <c r="AJ214" s="508"/>
      <c r="AK214" s="508"/>
      <c r="AL214" s="508"/>
      <c r="AM214" s="508"/>
      <c r="AN214" s="508"/>
      <c r="AO214" s="508"/>
      <c r="AP214" s="508"/>
      <c r="AQ214" s="508"/>
      <c r="AR214" s="508"/>
      <c r="AS214" s="508"/>
      <c r="AT214" s="508"/>
      <c r="AU214" s="508"/>
      <c r="AV214" s="508"/>
      <c r="AW214" s="508"/>
      <c r="AX214" s="508"/>
      <c r="AY214" s="508"/>
      <c r="AZ214" s="508"/>
      <c r="BA214" s="508"/>
      <c r="BB214" s="508"/>
      <c r="BC214" s="508"/>
      <c r="BD214" s="508"/>
      <c r="BE214" s="508"/>
      <c r="BF214" s="508"/>
      <c r="BG214" s="508"/>
      <c r="BH214" s="508"/>
      <c r="BI214" s="508"/>
      <c r="BJ214" s="508"/>
      <c r="BK214" s="508"/>
      <c r="BL214" s="508"/>
      <c r="BM214" s="508"/>
      <c r="BN214" s="508"/>
      <c r="BO214" s="508"/>
      <c r="BP214" s="508"/>
      <c r="BQ214" s="508"/>
      <c r="BR214" s="508"/>
      <c r="BS214" s="508"/>
      <c r="BT214" s="508"/>
      <c r="BU214" s="508"/>
      <c r="BV214" s="508"/>
      <c r="BW214" s="508"/>
      <c r="BX214" s="521">
        <f t="shared" si="17"/>
        <v>0</v>
      </c>
      <c r="BY214" s="508"/>
      <c r="BZ214" s="508"/>
      <c r="CA214" s="508"/>
      <c r="CB214" s="508"/>
      <c r="CC214" s="508"/>
      <c r="CD214" s="508"/>
      <c r="CE214" s="508"/>
      <c r="CF214" s="508"/>
      <c r="CG214" s="508"/>
      <c r="CH214" s="508"/>
      <c r="CI214" s="508"/>
      <c r="CJ214" s="508"/>
      <c r="CK214" s="508"/>
      <c r="CL214" s="508"/>
      <c r="CM214" s="508"/>
      <c r="CN214" s="508"/>
      <c r="CO214" s="508"/>
      <c r="CP214" s="508"/>
      <c r="CQ214" s="508"/>
      <c r="CR214" s="508"/>
      <c r="CS214" s="508"/>
      <c r="CT214" s="508"/>
      <c r="CU214" s="508"/>
      <c r="CV214" s="508"/>
      <c r="CW214" s="508"/>
      <c r="CX214" s="508"/>
      <c r="CY214" s="508"/>
      <c r="CZ214" s="508"/>
      <c r="DA214" s="508"/>
      <c r="DB214" s="508"/>
      <c r="DC214" s="508"/>
      <c r="DD214" s="508"/>
      <c r="DE214" s="508"/>
      <c r="DF214" s="508"/>
      <c r="DG214" s="508"/>
      <c r="DH214" s="508"/>
      <c r="DI214" s="508"/>
      <c r="DJ214" s="510"/>
      <c r="DK214" s="500">
        <f t="shared" si="14"/>
        <v>0</v>
      </c>
      <c r="DL214" s="501">
        <f t="shared" si="15"/>
        <v>0</v>
      </c>
      <c r="DV214" s="504"/>
    </row>
    <row r="215" spans="1:126" x14ac:dyDescent="0.5">
      <c r="A215" s="399" t="str">
        <f t="shared" si="16"/>
        <v>70</v>
      </c>
      <c r="B215" s="493">
        <v>700031</v>
      </c>
      <c r="C215" s="494" t="s">
        <v>988</v>
      </c>
      <c r="D215" s="495"/>
      <c r="E215" s="896"/>
      <c r="F215" s="903"/>
      <c r="G215" s="496"/>
      <c r="H215" s="496"/>
      <c r="I215" s="496"/>
      <c r="J215" s="496"/>
      <c r="K215" s="508"/>
      <c r="L215" s="508"/>
      <c r="M215" s="508"/>
      <c r="N215" s="508"/>
      <c r="O215" s="508"/>
      <c r="P215" s="508"/>
      <c r="Q215" s="508"/>
      <c r="R215" s="508"/>
      <c r="S215" s="508"/>
      <c r="T215" s="508"/>
      <c r="U215" s="508"/>
      <c r="V215" s="508"/>
      <c r="W215" s="508"/>
      <c r="X215" s="508"/>
      <c r="Y215" s="508"/>
      <c r="Z215" s="508"/>
      <c r="AA215" s="508"/>
      <c r="AB215" s="508"/>
      <c r="AC215" s="508"/>
      <c r="AD215" s="508"/>
      <c r="AE215" s="508"/>
      <c r="AF215" s="508"/>
      <c r="AG215" s="508"/>
      <c r="AH215" s="508"/>
      <c r="AI215" s="508"/>
      <c r="AJ215" s="508"/>
      <c r="AK215" s="508"/>
      <c r="AL215" s="508"/>
      <c r="AM215" s="508"/>
      <c r="AN215" s="508"/>
      <c r="AO215" s="508"/>
      <c r="AP215" s="508"/>
      <c r="AQ215" s="508"/>
      <c r="AR215" s="508"/>
      <c r="AS215" s="508"/>
      <c r="AT215" s="508"/>
      <c r="AU215" s="508"/>
      <c r="AV215" s="508"/>
      <c r="AW215" s="508"/>
      <c r="AX215" s="508"/>
      <c r="AY215" s="508"/>
      <c r="AZ215" s="508"/>
      <c r="BA215" s="508"/>
      <c r="BB215" s="508"/>
      <c r="BC215" s="508"/>
      <c r="BD215" s="508"/>
      <c r="BE215" s="508"/>
      <c r="BF215" s="508"/>
      <c r="BG215" s="508"/>
      <c r="BH215" s="508"/>
      <c r="BI215" s="508"/>
      <c r="BJ215" s="508"/>
      <c r="BK215" s="508"/>
      <c r="BL215" s="508"/>
      <c r="BM215" s="508"/>
      <c r="BN215" s="508"/>
      <c r="BO215" s="508"/>
      <c r="BP215" s="508"/>
      <c r="BQ215" s="508"/>
      <c r="BR215" s="508"/>
      <c r="BS215" s="508"/>
      <c r="BT215" s="508"/>
      <c r="BU215" s="508"/>
      <c r="BV215" s="508"/>
      <c r="BW215" s="508"/>
      <c r="BX215" s="521">
        <f t="shared" si="17"/>
        <v>0</v>
      </c>
      <c r="BY215" s="508"/>
      <c r="BZ215" s="508"/>
      <c r="CA215" s="508"/>
      <c r="CB215" s="508"/>
      <c r="CC215" s="508"/>
      <c r="CD215" s="508"/>
      <c r="CE215" s="508"/>
      <c r="CF215" s="508"/>
      <c r="CG215" s="508"/>
      <c r="CH215" s="508"/>
      <c r="CI215" s="508"/>
      <c r="CJ215" s="508"/>
      <c r="CK215" s="508"/>
      <c r="CL215" s="508"/>
      <c r="CM215" s="508"/>
      <c r="CN215" s="508"/>
      <c r="CO215" s="508"/>
      <c r="CP215" s="508"/>
      <c r="CQ215" s="508"/>
      <c r="CR215" s="508"/>
      <c r="CS215" s="508"/>
      <c r="CT215" s="508"/>
      <c r="CU215" s="508"/>
      <c r="CV215" s="508"/>
      <c r="CW215" s="508"/>
      <c r="CX215" s="508"/>
      <c r="CY215" s="508"/>
      <c r="CZ215" s="508"/>
      <c r="DA215" s="508"/>
      <c r="DB215" s="508"/>
      <c r="DC215" s="508"/>
      <c r="DD215" s="508"/>
      <c r="DE215" s="508"/>
      <c r="DF215" s="508"/>
      <c r="DG215" s="508"/>
      <c r="DH215" s="508"/>
      <c r="DI215" s="508"/>
      <c r="DJ215" s="510"/>
      <c r="DK215" s="500">
        <f t="shared" si="14"/>
        <v>0</v>
      </c>
      <c r="DL215" s="501">
        <f t="shared" si="15"/>
        <v>0</v>
      </c>
      <c r="DV215" s="504"/>
    </row>
    <row r="216" spans="1:126" x14ac:dyDescent="0.5">
      <c r="A216" s="399" t="str">
        <f t="shared" si="16"/>
        <v>70</v>
      </c>
      <c r="B216" s="493">
        <v>700032</v>
      </c>
      <c r="C216" s="494" t="s">
        <v>989</v>
      </c>
      <c r="D216" s="495"/>
      <c r="E216" s="896"/>
      <c r="F216" s="903"/>
      <c r="G216" s="496"/>
      <c r="H216" s="496"/>
      <c r="I216" s="496"/>
      <c r="J216" s="496"/>
      <c r="K216" s="508"/>
      <c r="L216" s="508"/>
      <c r="M216" s="508"/>
      <c r="N216" s="508"/>
      <c r="O216" s="508"/>
      <c r="P216" s="508"/>
      <c r="Q216" s="508"/>
      <c r="R216" s="508"/>
      <c r="S216" s="508"/>
      <c r="T216" s="508"/>
      <c r="U216" s="508"/>
      <c r="V216" s="508"/>
      <c r="W216" s="508"/>
      <c r="X216" s="508"/>
      <c r="Y216" s="508"/>
      <c r="Z216" s="508"/>
      <c r="AA216" s="508"/>
      <c r="AB216" s="508"/>
      <c r="AC216" s="508"/>
      <c r="AD216" s="508"/>
      <c r="AE216" s="508"/>
      <c r="AF216" s="508"/>
      <c r="AG216" s="508"/>
      <c r="AH216" s="508"/>
      <c r="AI216" s="508"/>
      <c r="AJ216" s="508"/>
      <c r="AK216" s="508"/>
      <c r="AL216" s="508"/>
      <c r="AM216" s="508"/>
      <c r="AN216" s="508"/>
      <c r="AO216" s="508"/>
      <c r="AP216" s="508"/>
      <c r="AQ216" s="508"/>
      <c r="AR216" s="508"/>
      <c r="AS216" s="508"/>
      <c r="AT216" s="508"/>
      <c r="AU216" s="508"/>
      <c r="AV216" s="508"/>
      <c r="AW216" s="508"/>
      <c r="AX216" s="508"/>
      <c r="AY216" s="508"/>
      <c r="AZ216" s="508"/>
      <c r="BA216" s="508"/>
      <c r="BB216" s="508"/>
      <c r="BC216" s="508"/>
      <c r="BD216" s="508"/>
      <c r="BE216" s="508"/>
      <c r="BF216" s="508"/>
      <c r="BG216" s="508"/>
      <c r="BH216" s="508"/>
      <c r="BI216" s="508"/>
      <c r="BJ216" s="508"/>
      <c r="BK216" s="508"/>
      <c r="BL216" s="508"/>
      <c r="BM216" s="508"/>
      <c r="BN216" s="508"/>
      <c r="BO216" s="508"/>
      <c r="BP216" s="508"/>
      <c r="BQ216" s="508"/>
      <c r="BR216" s="508"/>
      <c r="BS216" s="508"/>
      <c r="BT216" s="508"/>
      <c r="BU216" s="508"/>
      <c r="BV216" s="508"/>
      <c r="BW216" s="508"/>
      <c r="BX216" s="521">
        <f t="shared" si="17"/>
        <v>0</v>
      </c>
      <c r="BY216" s="508"/>
      <c r="BZ216" s="508"/>
      <c r="CA216" s="508"/>
      <c r="CB216" s="508"/>
      <c r="CC216" s="508"/>
      <c r="CD216" s="508"/>
      <c r="CE216" s="508"/>
      <c r="CF216" s="508"/>
      <c r="CG216" s="508"/>
      <c r="CH216" s="508"/>
      <c r="CI216" s="508"/>
      <c r="CJ216" s="508"/>
      <c r="CK216" s="508"/>
      <c r="CL216" s="508"/>
      <c r="CM216" s="508"/>
      <c r="CN216" s="508"/>
      <c r="CO216" s="508"/>
      <c r="CP216" s="508"/>
      <c r="CQ216" s="508"/>
      <c r="CR216" s="508"/>
      <c r="CS216" s="508"/>
      <c r="CT216" s="508"/>
      <c r="CU216" s="508"/>
      <c r="CV216" s="508"/>
      <c r="CW216" s="508"/>
      <c r="CX216" s="508"/>
      <c r="CY216" s="508"/>
      <c r="CZ216" s="508"/>
      <c r="DA216" s="508"/>
      <c r="DB216" s="508"/>
      <c r="DC216" s="508"/>
      <c r="DD216" s="508"/>
      <c r="DE216" s="508"/>
      <c r="DF216" s="508"/>
      <c r="DG216" s="508"/>
      <c r="DH216" s="508"/>
      <c r="DI216" s="508"/>
      <c r="DJ216" s="510"/>
      <c r="DK216" s="500">
        <f t="shared" si="14"/>
        <v>0</v>
      </c>
      <c r="DL216" s="501">
        <f t="shared" si="15"/>
        <v>0</v>
      </c>
      <c r="DV216" s="504"/>
    </row>
    <row r="217" spans="1:126" x14ac:dyDescent="0.5">
      <c r="A217" s="399" t="str">
        <f t="shared" si="16"/>
        <v>70</v>
      </c>
      <c r="B217" s="493">
        <v>700033</v>
      </c>
      <c r="C217" s="494" t="s">
        <v>990</v>
      </c>
      <c r="D217" s="495"/>
      <c r="E217" s="896"/>
      <c r="F217" s="903"/>
      <c r="G217" s="496"/>
      <c r="H217" s="496"/>
      <c r="I217" s="496"/>
      <c r="J217" s="496"/>
      <c r="K217" s="508"/>
      <c r="L217" s="508"/>
      <c r="M217" s="508"/>
      <c r="N217" s="508"/>
      <c r="O217" s="508"/>
      <c r="P217" s="508"/>
      <c r="Q217" s="508"/>
      <c r="R217" s="508"/>
      <c r="S217" s="508"/>
      <c r="T217" s="508"/>
      <c r="U217" s="508"/>
      <c r="V217" s="508"/>
      <c r="W217" s="508"/>
      <c r="X217" s="508"/>
      <c r="Y217" s="508"/>
      <c r="Z217" s="508"/>
      <c r="AA217" s="508"/>
      <c r="AB217" s="508"/>
      <c r="AC217" s="508"/>
      <c r="AD217" s="508"/>
      <c r="AE217" s="508"/>
      <c r="AF217" s="508"/>
      <c r="AG217" s="508"/>
      <c r="AH217" s="508"/>
      <c r="AI217" s="508"/>
      <c r="AJ217" s="508"/>
      <c r="AK217" s="508"/>
      <c r="AL217" s="508"/>
      <c r="AM217" s="508"/>
      <c r="AN217" s="508"/>
      <c r="AO217" s="508"/>
      <c r="AP217" s="508"/>
      <c r="AQ217" s="508"/>
      <c r="AR217" s="508"/>
      <c r="AS217" s="508"/>
      <c r="AT217" s="508"/>
      <c r="AU217" s="508"/>
      <c r="AV217" s="508"/>
      <c r="AW217" s="508"/>
      <c r="AX217" s="508"/>
      <c r="AY217" s="508"/>
      <c r="AZ217" s="508"/>
      <c r="BA217" s="508"/>
      <c r="BB217" s="508"/>
      <c r="BC217" s="508"/>
      <c r="BD217" s="508"/>
      <c r="BE217" s="508"/>
      <c r="BF217" s="508"/>
      <c r="BG217" s="508"/>
      <c r="BH217" s="508"/>
      <c r="BI217" s="508"/>
      <c r="BJ217" s="508"/>
      <c r="BK217" s="508"/>
      <c r="BL217" s="508"/>
      <c r="BM217" s="508"/>
      <c r="BN217" s="508"/>
      <c r="BO217" s="508"/>
      <c r="BP217" s="508"/>
      <c r="BQ217" s="508"/>
      <c r="BR217" s="508"/>
      <c r="BS217" s="508"/>
      <c r="BT217" s="508"/>
      <c r="BU217" s="508"/>
      <c r="BV217" s="508"/>
      <c r="BW217" s="508"/>
      <c r="BX217" s="521">
        <f t="shared" si="17"/>
        <v>0</v>
      </c>
      <c r="BY217" s="508"/>
      <c r="BZ217" s="508"/>
      <c r="CA217" s="508"/>
      <c r="CB217" s="508"/>
      <c r="CC217" s="508"/>
      <c r="CD217" s="508"/>
      <c r="CE217" s="508"/>
      <c r="CF217" s="508"/>
      <c r="CG217" s="508"/>
      <c r="CH217" s="508"/>
      <c r="CI217" s="508"/>
      <c r="CJ217" s="508"/>
      <c r="CK217" s="508"/>
      <c r="CL217" s="508"/>
      <c r="CM217" s="508"/>
      <c r="CN217" s="508"/>
      <c r="CO217" s="508"/>
      <c r="CP217" s="508"/>
      <c r="CQ217" s="508"/>
      <c r="CR217" s="508"/>
      <c r="CS217" s="508"/>
      <c r="CT217" s="508"/>
      <c r="CU217" s="508"/>
      <c r="CV217" s="508"/>
      <c r="CW217" s="508"/>
      <c r="CX217" s="508"/>
      <c r="CY217" s="508"/>
      <c r="CZ217" s="508"/>
      <c r="DA217" s="508"/>
      <c r="DB217" s="508"/>
      <c r="DC217" s="508"/>
      <c r="DD217" s="508"/>
      <c r="DE217" s="508"/>
      <c r="DF217" s="508"/>
      <c r="DG217" s="508"/>
      <c r="DH217" s="508"/>
      <c r="DI217" s="508"/>
      <c r="DJ217" s="510"/>
      <c r="DK217" s="500">
        <f t="shared" si="14"/>
        <v>0</v>
      </c>
      <c r="DL217" s="501">
        <f t="shared" si="15"/>
        <v>0</v>
      </c>
      <c r="DV217" s="504"/>
    </row>
    <row r="218" spans="1:126" x14ac:dyDescent="0.5">
      <c r="A218" s="399" t="str">
        <f t="shared" si="16"/>
        <v>70</v>
      </c>
      <c r="B218" s="493">
        <v>700036</v>
      </c>
      <c r="C218" s="494" t="s">
        <v>991</v>
      </c>
      <c r="D218" s="495"/>
      <c r="E218" s="896"/>
      <c r="F218" s="903"/>
      <c r="G218" s="496"/>
      <c r="H218" s="496"/>
      <c r="I218" s="496"/>
      <c r="J218" s="496"/>
      <c r="K218" s="508"/>
      <c r="L218" s="508"/>
      <c r="M218" s="508"/>
      <c r="N218" s="508"/>
      <c r="O218" s="508"/>
      <c r="P218" s="508"/>
      <c r="Q218" s="508"/>
      <c r="R218" s="508"/>
      <c r="S218" s="508"/>
      <c r="T218" s="508"/>
      <c r="U218" s="508"/>
      <c r="V218" s="508"/>
      <c r="W218" s="508"/>
      <c r="X218" s="508"/>
      <c r="Y218" s="508"/>
      <c r="Z218" s="508"/>
      <c r="AA218" s="508"/>
      <c r="AB218" s="508"/>
      <c r="AC218" s="508"/>
      <c r="AD218" s="508"/>
      <c r="AE218" s="508"/>
      <c r="AF218" s="508"/>
      <c r="AG218" s="508"/>
      <c r="AH218" s="508"/>
      <c r="AI218" s="508"/>
      <c r="AJ218" s="508"/>
      <c r="AK218" s="508"/>
      <c r="AL218" s="508"/>
      <c r="AM218" s="508"/>
      <c r="AN218" s="508"/>
      <c r="AO218" s="508"/>
      <c r="AP218" s="508"/>
      <c r="AQ218" s="508"/>
      <c r="AR218" s="508"/>
      <c r="AS218" s="508"/>
      <c r="AT218" s="508"/>
      <c r="AU218" s="508"/>
      <c r="AV218" s="508"/>
      <c r="AW218" s="508"/>
      <c r="AX218" s="508"/>
      <c r="AY218" s="508"/>
      <c r="AZ218" s="508"/>
      <c r="BA218" s="508"/>
      <c r="BB218" s="508"/>
      <c r="BC218" s="508"/>
      <c r="BD218" s="508"/>
      <c r="BE218" s="508"/>
      <c r="BF218" s="508"/>
      <c r="BG218" s="508"/>
      <c r="BH218" s="508"/>
      <c r="BI218" s="508"/>
      <c r="BJ218" s="508"/>
      <c r="BK218" s="508"/>
      <c r="BL218" s="508"/>
      <c r="BM218" s="508"/>
      <c r="BN218" s="508"/>
      <c r="BO218" s="508"/>
      <c r="BP218" s="508"/>
      <c r="BQ218" s="508"/>
      <c r="BR218" s="508"/>
      <c r="BS218" s="508"/>
      <c r="BT218" s="508"/>
      <c r="BU218" s="508"/>
      <c r="BV218" s="508"/>
      <c r="BW218" s="508"/>
      <c r="BX218" s="521">
        <f t="shared" si="17"/>
        <v>0</v>
      </c>
      <c r="BY218" s="508"/>
      <c r="BZ218" s="508"/>
      <c r="CA218" s="508"/>
      <c r="CB218" s="508"/>
      <c r="CC218" s="508"/>
      <c r="CD218" s="508"/>
      <c r="CE218" s="508"/>
      <c r="CF218" s="508"/>
      <c r="CG218" s="508"/>
      <c r="CH218" s="508"/>
      <c r="CI218" s="508"/>
      <c r="CJ218" s="508"/>
      <c r="CK218" s="508"/>
      <c r="CL218" s="508"/>
      <c r="CM218" s="508"/>
      <c r="CN218" s="508"/>
      <c r="CO218" s="508"/>
      <c r="CP218" s="508"/>
      <c r="CQ218" s="508"/>
      <c r="CR218" s="508"/>
      <c r="CS218" s="508"/>
      <c r="CT218" s="508"/>
      <c r="CU218" s="508"/>
      <c r="CV218" s="508"/>
      <c r="CW218" s="508"/>
      <c r="CX218" s="508"/>
      <c r="CY218" s="508"/>
      <c r="CZ218" s="508"/>
      <c r="DA218" s="508"/>
      <c r="DB218" s="508"/>
      <c r="DC218" s="508"/>
      <c r="DD218" s="508"/>
      <c r="DE218" s="508"/>
      <c r="DF218" s="508"/>
      <c r="DG218" s="508"/>
      <c r="DH218" s="508"/>
      <c r="DI218" s="508"/>
      <c r="DJ218" s="510"/>
      <c r="DK218" s="500">
        <f t="shared" si="14"/>
        <v>0</v>
      </c>
      <c r="DL218" s="501">
        <f t="shared" si="15"/>
        <v>0</v>
      </c>
      <c r="DV218" s="504"/>
    </row>
    <row r="219" spans="1:126" x14ac:dyDescent="0.5">
      <c r="A219" s="399" t="str">
        <f t="shared" si="16"/>
        <v>70</v>
      </c>
      <c r="B219" s="493">
        <v>700037</v>
      </c>
      <c r="C219" s="494" t="s">
        <v>992</v>
      </c>
      <c r="D219" s="495"/>
      <c r="E219" s="896"/>
      <c r="F219" s="903"/>
      <c r="G219" s="496"/>
      <c r="H219" s="496"/>
      <c r="I219" s="496"/>
      <c r="J219" s="496"/>
      <c r="K219" s="508"/>
      <c r="L219" s="508"/>
      <c r="M219" s="508"/>
      <c r="N219" s="508"/>
      <c r="O219" s="508"/>
      <c r="P219" s="508"/>
      <c r="Q219" s="508"/>
      <c r="R219" s="508"/>
      <c r="S219" s="508"/>
      <c r="T219" s="508"/>
      <c r="U219" s="508"/>
      <c r="V219" s="508"/>
      <c r="W219" s="508"/>
      <c r="X219" s="508"/>
      <c r="Y219" s="508"/>
      <c r="Z219" s="508"/>
      <c r="AA219" s="508"/>
      <c r="AB219" s="508"/>
      <c r="AC219" s="508"/>
      <c r="AD219" s="508"/>
      <c r="AE219" s="508"/>
      <c r="AF219" s="508"/>
      <c r="AG219" s="508"/>
      <c r="AH219" s="508"/>
      <c r="AI219" s="508"/>
      <c r="AJ219" s="508"/>
      <c r="AK219" s="508"/>
      <c r="AL219" s="508"/>
      <c r="AM219" s="508"/>
      <c r="AN219" s="508"/>
      <c r="AO219" s="508"/>
      <c r="AP219" s="508"/>
      <c r="AQ219" s="508"/>
      <c r="AR219" s="508"/>
      <c r="AS219" s="508"/>
      <c r="AT219" s="508"/>
      <c r="AU219" s="508"/>
      <c r="AV219" s="508"/>
      <c r="AW219" s="508"/>
      <c r="AX219" s="508"/>
      <c r="AY219" s="508"/>
      <c r="AZ219" s="508"/>
      <c r="BA219" s="508"/>
      <c r="BB219" s="508"/>
      <c r="BC219" s="508"/>
      <c r="BD219" s="508"/>
      <c r="BE219" s="508"/>
      <c r="BF219" s="508"/>
      <c r="BG219" s="508"/>
      <c r="BH219" s="508"/>
      <c r="BI219" s="508"/>
      <c r="BJ219" s="508"/>
      <c r="BK219" s="508"/>
      <c r="BL219" s="508"/>
      <c r="BM219" s="508"/>
      <c r="BN219" s="508"/>
      <c r="BO219" s="508"/>
      <c r="BP219" s="508"/>
      <c r="BQ219" s="508"/>
      <c r="BR219" s="508"/>
      <c r="BS219" s="508"/>
      <c r="BT219" s="508"/>
      <c r="BU219" s="508"/>
      <c r="BV219" s="508"/>
      <c r="BW219" s="508"/>
      <c r="BX219" s="521">
        <f t="shared" si="17"/>
        <v>0</v>
      </c>
      <c r="BY219" s="508"/>
      <c r="BZ219" s="508"/>
      <c r="CA219" s="508"/>
      <c r="CB219" s="508"/>
      <c r="CC219" s="508"/>
      <c r="CD219" s="508"/>
      <c r="CE219" s="508"/>
      <c r="CF219" s="508"/>
      <c r="CG219" s="508"/>
      <c r="CH219" s="508"/>
      <c r="CI219" s="508"/>
      <c r="CJ219" s="508"/>
      <c r="CK219" s="508"/>
      <c r="CL219" s="508"/>
      <c r="CM219" s="508"/>
      <c r="CN219" s="508"/>
      <c r="CO219" s="508"/>
      <c r="CP219" s="508"/>
      <c r="CQ219" s="508"/>
      <c r="CR219" s="508"/>
      <c r="CS219" s="508"/>
      <c r="CT219" s="508"/>
      <c r="CU219" s="508"/>
      <c r="CV219" s="508"/>
      <c r="CW219" s="508"/>
      <c r="CX219" s="508"/>
      <c r="CY219" s="508"/>
      <c r="CZ219" s="508"/>
      <c r="DA219" s="508"/>
      <c r="DB219" s="508"/>
      <c r="DC219" s="508"/>
      <c r="DD219" s="508"/>
      <c r="DE219" s="508"/>
      <c r="DF219" s="508"/>
      <c r="DG219" s="508"/>
      <c r="DH219" s="508"/>
      <c r="DI219" s="508"/>
      <c r="DJ219" s="510"/>
      <c r="DK219" s="500">
        <f t="shared" si="14"/>
        <v>0</v>
      </c>
      <c r="DL219" s="501">
        <f t="shared" si="15"/>
        <v>0</v>
      </c>
      <c r="DV219" s="504"/>
    </row>
    <row r="220" spans="1:126" x14ac:dyDescent="0.5">
      <c r="A220" s="399" t="str">
        <f t="shared" si="16"/>
        <v>70</v>
      </c>
      <c r="B220" s="493">
        <v>700050</v>
      </c>
      <c r="C220" s="494" t="s">
        <v>993</v>
      </c>
      <c r="D220" s="495"/>
      <c r="E220" s="896"/>
      <c r="F220" s="903"/>
      <c r="G220" s="496"/>
      <c r="H220" s="496"/>
      <c r="I220" s="496"/>
      <c r="J220" s="496"/>
      <c r="K220" s="508"/>
      <c r="L220" s="508"/>
      <c r="M220" s="508"/>
      <c r="N220" s="508"/>
      <c r="O220" s="508"/>
      <c r="P220" s="508"/>
      <c r="Q220" s="508"/>
      <c r="R220" s="508"/>
      <c r="S220" s="508"/>
      <c r="T220" s="508"/>
      <c r="U220" s="508"/>
      <c r="V220" s="508"/>
      <c r="W220" s="508"/>
      <c r="X220" s="508"/>
      <c r="Y220" s="508"/>
      <c r="Z220" s="508"/>
      <c r="AA220" s="508"/>
      <c r="AB220" s="508"/>
      <c r="AC220" s="508"/>
      <c r="AD220" s="508"/>
      <c r="AE220" s="508"/>
      <c r="AF220" s="508"/>
      <c r="AG220" s="508"/>
      <c r="AH220" s="508"/>
      <c r="AI220" s="508"/>
      <c r="AJ220" s="508"/>
      <c r="AK220" s="508"/>
      <c r="AL220" s="508"/>
      <c r="AM220" s="508"/>
      <c r="AN220" s="508"/>
      <c r="AO220" s="508"/>
      <c r="AP220" s="508"/>
      <c r="AQ220" s="508"/>
      <c r="AR220" s="508"/>
      <c r="AS220" s="508"/>
      <c r="AT220" s="508"/>
      <c r="AU220" s="508"/>
      <c r="AV220" s="508"/>
      <c r="AW220" s="508"/>
      <c r="AX220" s="508"/>
      <c r="AY220" s="508"/>
      <c r="AZ220" s="508"/>
      <c r="BA220" s="508"/>
      <c r="BB220" s="508"/>
      <c r="BC220" s="508"/>
      <c r="BD220" s="508"/>
      <c r="BE220" s="508"/>
      <c r="BF220" s="508"/>
      <c r="BG220" s="508"/>
      <c r="BH220" s="508"/>
      <c r="BI220" s="508"/>
      <c r="BJ220" s="508"/>
      <c r="BK220" s="508"/>
      <c r="BL220" s="508"/>
      <c r="BM220" s="508"/>
      <c r="BN220" s="508"/>
      <c r="BO220" s="508"/>
      <c r="BP220" s="508"/>
      <c r="BQ220" s="508"/>
      <c r="BR220" s="508"/>
      <c r="BS220" s="508"/>
      <c r="BT220" s="508"/>
      <c r="BU220" s="508"/>
      <c r="BV220" s="508"/>
      <c r="BW220" s="508"/>
      <c r="BX220" s="521">
        <f t="shared" si="17"/>
        <v>0</v>
      </c>
      <c r="BY220" s="508"/>
      <c r="BZ220" s="508"/>
      <c r="CA220" s="508"/>
      <c r="CB220" s="508"/>
      <c r="CC220" s="508"/>
      <c r="CD220" s="508"/>
      <c r="CE220" s="508"/>
      <c r="CF220" s="508"/>
      <c r="CG220" s="508"/>
      <c r="CH220" s="508"/>
      <c r="CI220" s="508"/>
      <c r="CJ220" s="508"/>
      <c r="CK220" s="508"/>
      <c r="CL220" s="508"/>
      <c r="CM220" s="508"/>
      <c r="CN220" s="508"/>
      <c r="CO220" s="508"/>
      <c r="CP220" s="508"/>
      <c r="CQ220" s="508"/>
      <c r="CR220" s="508"/>
      <c r="CS220" s="508"/>
      <c r="CT220" s="508"/>
      <c r="CU220" s="508"/>
      <c r="CV220" s="508"/>
      <c r="CW220" s="508"/>
      <c r="CX220" s="508"/>
      <c r="CY220" s="508"/>
      <c r="CZ220" s="508"/>
      <c r="DA220" s="508"/>
      <c r="DB220" s="508"/>
      <c r="DC220" s="508"/>
      <c r="DD220" s="508"/>
      <c r="DE220" s="508"/>
      <c r="DF220" s="508"/>
      <c r="DG220" s="508"/>
      <c r="DH220" s="508"/>
      <c r="DI220" s="508"/>
      <c r="DJ220" s="510"/>
      <c r="DK220" s="500">
        <f t="shared" si="14"/>
        <v>0</v>
      </c>
      <c r="DL220" s="501">
        <f t="shared" si="15"/>
        <v>0</v>
      </c>
      <c r="DV220" s="504"/>
    </row>
    <row r="221" spans="1:126" x14ac:dyDescent="0.5">
      <c r="A221" s="399" t="str">
        <f t="shared" si="16"/>
        <v>71</v>
      </c>
      <c r="B221" s="493">
        <v>710001</v>
      </c>
      <c r="C221" s="494" t="s">
        <v>994</v>
      </c>
      <c r="D221" s="495"/>
      <c r="E221" s="896"/>
      <c r="F221" s="903"/>
      <c r="G221" s="496"/>
      <c r="H221" s="496"/>
      <c r="I221" s="496"/>
      <c r="J221" s="496"/>
      <c r="K221" s="508"/>
      <c r="L221" s="508"/>
      <c r="M221" s="508"/>
      <c r="N221" s="508"/>
      <c r="O221" s="508"/>
      <c r="P221" s="508"/>
      <c r="Q221" s="508"/>
      <c r="R221" s="508"/>
      <c r="S221" s="508"/>
      <c r="T221" s="508"/>
      <c r="U221" s="508"/>
      <c r="V221" s="508"/>
      <c r="W221" s="508"/>
      <c r="X221" s="508"/>
      <c r="Y221" s="508"/>
      <c r="Z221" s="508"/>
      <c r="AA221" s="508"/>
      <c r="AB221" s="508"/>
      <c r="AC221" s="508"/>
      <c r="AD221" s="508"/>
      <c r="AE221" s="508"/>
      <c r="AF221" s="508"/>
      <c r="AG221" s="508"/>
      <c r="AH221" s="508"/>
      <c r="AI221" s="508"/>
      <c r="AJ221" s="508"/>
      <c r="AK221" s="508"/>
      <c r="AL221" s="508"/>
      <c r="AM221" s="508"/>
      <c r="AN221" s="508"/>
      <c r="AO221" s="508"/>
      <c r="AP221" s="508"/>
      <c r="AQ221" s="508"/>
      <c r="AR221" s="508"/>
      <c r="AS221" s="508"/>
      <c r="AT221" s="508"/>
      <c r="AU221" s="508"/>
      <c r="AV221" s="508"/>
      <c r="AW221" s="508"/>
      <c r="AX221" s="508"/>
      <c r="AY221" s="508"/>
      <c r="AZ221" s="508"/>
      <c r="BA221" s="508"/>
      <c r="BB221" s="508"/>
      <c r="BC221" s="508"/>
      <c r="BD221" s="508"/>
      <c r="BE221" s="508"/>
      <c r="BF221" s="508"/>
      <c r="BG221" s="508"/>
      <c r="BH221" s="508"/>
      <c r="BI221" s="508"/>
      <c r="BJ221" s="508"/>
      <c r="BK221" s="508"/>
      <c r="BL221" s="508"/>
      <c r="BM221" s="508"/>
      <c r="BN221" s="508"/>
      <c r="BO221" s="508"/>
      <c r="BP221" s="508"/>
      <c r="BQ221" s="508"/>
      <c r="BR221" s="508"/>
      <c r="BS221" s="508"/>
      <c r="BT221" s="508"/>
      <c r="BU221" s="508"/>
      <c r="BV221" s="508"/>
      <c r="BW221" s="508"/>
      <c r="BX221" s="508"/>
      <c r="BY221" s="508"/>
      <c r="BZ221" s="508"/>
      <c r="CA221" s="508"/>
      <c r="CB221" s="508"/>
      <c r="CC221" s="508"/>
      <c r="CD221" s="508"/>
      <c r="CE221" s="508"/>
      <c r="CF221" s="508"/>
      <c r="CG221" s="508"/>
      <c r="CH221" s="508"/>
      <c r="CI221" s="521">
        <f>D221</f>
        <v>0</v>
      </c>
      <c r="CJ221" s="508"/>
      <c r="CK221" s="508"/>
      <c r="CL221" s="508"/>
      <c r="CM221" s="508"/>
      <c r="CN221" s="508"/>
      <c r="CO221" s="508"/>
      <c r="CP221" s="508"/>
      <c r="CQ221" s="508"/>
      <c r="CR221" s="508"/>
      <c r="CS221" s="508"/>
      <c r="CT221" s="508"/>
      <c r="CU221" s="508"/>
      <c r="CV221" s="508"/>
      <c r="CW221" s="508"/>
      <c r="CX221" s="508"/>
      <c r="CY221" s="508"/>
      <c r="CZ221" s="508"/>
      <c r="DA221" s="508"/>
      <c r="DB221" s="508"/>
      <c r="DC221" s="508"/>
      <c r="DD221" s="508"/>
      <c r="DE221" s="508"/>
      <c r="DF221" s="508"/>
      <c r="DG221" s="508"/>
      <c r="DH221" s="508"/>
      <c r="DI221" s="508"/>
      <c r="DJ221" s="510"/>
      <c r="DK221" s="500">
        <f t="shared" si="14"/>
        <v>0</v>
      </c>
      <c r="DL221" s="501">
        <f t="shared" si="15"/>
        <v>0</v>
      </c>
      <c r="DV221" s="504"/>
    </row>
    <row r="222" spans="1:126" x14ac:dyDescent="0.5">
      <c r="A222" s="399" t="str">
        <f t="shared" si="16"/>
        <v>71</v>
      </c>
      <c r="B222" s="493">
        <v>710002</v>
      </c>
      <c r="C222" s="494" t="s">
        <v>995</v>
      </c>
      <c r="D222" s="495"/>
      <c r="E222" s="896"/>
      <c r="F222" s="903"/>
      <c r="G222" s="496"/>
      <c r="H222" s="496"/>
      <c r="I222" s="496"/>
      <c r="J222" s="496"/>
      <c r="K222" s="508"/>
      <c r="L222" s="508"/>
      <c r="M222" s="508"/>
      <c r="N222" s="508"/>
      <c r="O222" s="508"/>
      <c r="P222" s="508"/>
      <c r="Q222" s="508"/>
      <c r="R222" s="508"/>
      <c r="S222" s="508"/>
      <c r="T222" s="508"/>
      <c r="U222" s="508"/>
      <c r="V222" s="508"/>
      <c r="W222" s="508"/>
      <c r="X222" s="508"/>
      <c r="Y222" s="508"/>
      <c r="Z222" s="508"/>
      <c r="AA222" s="508"/>
      <c r="AB222" s="508"/>
      <c r="AC222" s="508"/>
      <c r="AD222" s="508"/>
      <c r="AE222" s="508"/>
      <c r="AF222" s="508"/>
      <c r="AG222" s="508"/>
      <c r="AH222" s="508"/>
      <c r="AI222" s="508"/>
      <c r="AJ222" s="508"/>
      <c r="AK222" s="508"/>
      <c r="AL222" s="508"/>
      <c r="AM222" s="508"/>
      <c r="AN222" s="508"/>
      <c r="AO222" s="508"/>
      <c r="AP222" s="508"/>
      <c r="AQ222" s="508"/>
      <c r="AR222" s="508"/>
      <c r="AS222" s="508"/>
      <c r="AT222" s="508"/>
      <c r="AU222" s="508"/>
      <c r="AV222" s="508"/>
      <c r="AW222" s="508"/>
      <c r="AX222" s="508"/>
      <c r="AY222" s="508"/>
      <c r="AZ222" s="508"/>
      <c r="BA222" s="508"/>
      <c r="BB222" s="508"/>
      <c r="BC222" s="508"/>
      <c r="BD222" s="508"/>
      <c r="BE222" s="508"/>
      <c r="BF222" s="508"/>
      <c r="BG222" s="508"/>
      <c r="BH222" s="508"/>
      <c r="BI222" s="508"/>
      <c r="BJ222" s="508"/>
      <c r="BK222" s="508"/>
      <c r="BL222" s="508"/>
      <c r="BM222" s="508"/>
      <c r="BN222" s="508"/>
      <c r="BO222" s="508"/>
      <c r="BP222" s="508"/>
      <c r="BQ222" s="508"/>
      <c r="BR222" s="508"/>
      <c r="BS222" s="508"/>
      <c r="BT222" s="508"/>
      <c r="BU222" s="508"/>
      <c r="BV222" s="508"/>
      <c r="BW222" s="508"/>
      <c r="BX222" s="508"/>
      <c r="BY222" s="508"/>
      <c r="BZ222" s="508"/>
      <c r="CA222" s="508"/>
      <c r="CB222" s="508"/>
      <c r="CC222" s="508"/>
      <c r="CD222" s="508"/>
      <c r="CE222" s="508"/>
      <c r="CF222" s="508"/>
      <c r="CG222" s="508"/>
      <c r="CH222" s="508"/>
      <c r="CI222" s="521">
        <f>D222</f>
        <v>0</v>
      </c>
      <c r="CJ222" s="508"/>
      <c r="CK222" s="508"/>
      <c r="CL222" s="508"/>
      <c r="CM222" s="508"/>
      <c r="CN222" s="508"/>
      <c r="CO222" s="508"/>
      <c r="CP222" s="508"/>
      <c r="CQ222" s="508"/>
      <c r="CR222" s="508"/>
      <c r="CS222" s="508"/>
      <c r="CT222" s="508"/>
      <c r="CU222" s="508"/>
      <c r="CV222" s="508"/>
      <c r="CW222" s="508"/>
      <c r="CX222" s="508"/>
      <c r="CY222" s="508"/>
      <c r="CZ222" s="508"/>
      <c r="DA222" s="508"/>
      <c r="DB222" s="508"/>
      <c r="DC222" s="508"/>
      <c r="DD222" s="508"/>
      <c r="DE222" s="508"/>
      <c r="DF222" s="508"/>
      <c r="DG222" s="508"/>
      <c r="DH222" s="508"/>
      <c r="DI222" s="508"/>
      <c r="DJ222" s="510"/>
      <c r="DK222" s="500">
        <f t="shared" si="14"/>
        <v>0</v>
      </c>
      <c r="DL222" s="501">
        <f t="shared" si="15"/>
        <v>0</v>
      </c>
      <c r="DV222" s="504"/>
    </row>
    <row r="223" spans="1:126" x14ac:dyDescent="0.5">
      <c r="A223" s="399" t="str">
        <f t="shared" si="16"/>
        <v>71</v>
      </c>
      <c r="B223" s="493">
        <v>710003</v>
      </c>
      <c r="C223" s="494" t="s">
        <v>996</v>
      </c>
      <c r="D223" s="495"/>
      <c r="E223" s="896"/>
      <c r="F223" s="903"/>
      <c r="G223" s="496"/>
      <c r="H223" s="496"/>
      <c r="I223" s="496"/>
      <c r="J223" s="496"/>
      <c r="K223" s="508"/>
      <c r="L223" s="508"/>
      <c r="M223" s="508"/>
      <c r="N223" s="508"/>
      <c r="O223" s="508"/>
      <c r="P223" s="508"/>
      <c r="Q223" s="508"/>
      <c r="R223" s="508"/>
      <c r="S223" s="508"/>
      <c r="T223" s="508"/>
      <c r="U223" s="508"/>
      <c r="V223" s="508"/>
      <c r="W223" s="508"/>
      <c r="X223" s="508"/>
      <c r="Y223" s="508"/>
      <c r="Z223" s="508"/>
      <c r="AA223" s="508"/>
      <c r="AB223" s="508"/>
      <c r="AC223" s="508"/>
      <c r="AD223" s="508"/>
      <c r="AE223" s="508"/>
      <c r="AF223" s="508"/>
      <c r="AG223" s="508"/>
      <c r="AH223" s="508"/>
      <c r="AI223" s="508"/>
      <c r="AJ223" s="508"/>
      <c r="AK223" s="508"/>
      <c r="AL223" s="508"/>
      <c r="AM223" s="508"/>
      <c r="AN223" s="508"/>
      <c r="AO223" s="508"/>
      <c r="AP223" s="508"/>
      <c r="AQ223" s="508"/>
      <c r="AR223" s="508"/>
      <c r="AS223" s="508"/>
      <c r="AT223" s="508"/>
      <c r="AU223" s="508"/>
      <c r="AV223" s="508"/>
      <c r="AW223" s="508"/>
      <c r="AX223" s="508"/>
      <c r="AY223" s="508"/>
      <c r="AZ223" s="508"/>
      <c r="BA223" s="508"/>
      <c r="BB223" s="508"/>
      <c r="BC223" s="508"/>
      <c r="BD223" s="508"/>
      <c r="BE223" s="508"/>
      <c r="BF223" s="508"/>
      <c r="BG223" s="508"/>
      <c r="BH223" s="508"/>
      <c r="BI223" s="508"/>
      <c r="BJ223" s="508"/>
      <c r="BK223" s="508"/>
      <c r="BL223" s="508"/>
      <c r="BM223" s="508"/>
      <c r="BN223" s="508"/>
      <c r="BO223" s="508"/>
      <c r="BP223" s="508"/>
      <c r="BQ223" s="508"/>
      <c r="BR223" s="508"/>
      <c r="BS223" s="508"/>
      <c r="BT223" s="508"/>
      <c r="BU223" s="508"/>
      <c r="BV223" s="508"/>
      <c r="BW223" s="508"/>
      <c r="BX223" s="508"/>
      <c r="BY223" s="508"/>
      <c r="BZ223" s="508"/>
      <c r="CA223" s="508"/>
      <c r="CB223" s="508"/>
      <c r="CC223" s="508"/>
      <c r="CD223" s="508"/>
      <c r="CE223" s="508"/>
      <c r="CF223" s="508"/>
      <c r="CG223" s="508"/>
      <c r="CH223" s="508"/>
      <c r="CI223" s="521">
        <f>D223</f>
        <v>0</v>
      </c>
      <c r="CJ223" s="508"/>
      <c r="CK223" s="508"/>
      <c r="CL223" s="508"/>
      <c r="CM223" s="508"/>
      <c r="CN223" s="508"/>
      <c r="CO223" s="508"/>
      <c r="CP223" s="508"/>
      <c r="CQ223" s="508"/>
      <c r="CR223" s="508"/>
      <c r="CS223" s="508"/>
      <c r="CT223" s="508"/>
      <c r="CU223" s="508"/>
      <c r="CV223" s="508"/>
      <c r="CW223" s="508"/>
      <c r="CX223" s="508"/>
      <c r="CY223" s="508"/>
      <c r="CZ223" s="508"/>
      <c r="DA223" s="508"/>
      <c r="DB223" s="508"/>
      <c r="DC223" s="508"/>
      <c r="DD223" s="508"/>
      <c r="DE223" s="508"/>
      <c r="DF223" s="508"/>
      <c r="DG223" s="508"/>
      <c r="DH223" s="508"/>
      <c r="DI223" s="508"/>
      <c r="DJ223" s="510"/>
      <c r="DK223" s="500">
        <f t="shared" si="14"/>
        <v>0</v>
      </c>
      <c r="DL223" s="501">
        <f t="shared" si="15"/>
        <v>0</v>
      </c>
      <c r="DV223" s="504"/>
    </row>
    <row r="224" spans="1:126" x14ac:dyDescent="0.5">
      <c r="A224" s="399" t="str">
        <f t="shared" si="16"/>
        <v>71</v>
      </c>
      <c r="B224" s="493">
        <v>710004</v>
      </c>
      <c r="C224" s="494" t="s">
        <v>997</v>
      </c>
      <c r="D224" s="495"/>
      <c r="E224" s="896"/>
      <c r="F224" s="903"/>
      <c r="G224" s="496"/>
      <c r="H224" s="496"/>
      <c r="I224" s="496"/>
      <c r="J224" s="496"/>
      <c r="K224" s="508"/>
      <c r="L224" s="508"/>
      <c r="M224" s="508"/>
      <c r="N224" s="508"/>
      <c r="O224" s="508"/>
      <c r="P224" s="508"/>
      <c r="Q224" s="508"/>
      <c r="R224" s="508"/>
      <c r="S224" s="508"/>
      <c r="T224" s="508"/>
      <c r="U224" s="508"/>
      <c r="V224" s="508"/>
      <c r="W224" s="508"/>
      <c r="X224" s="508"/>
      <c r="Y224" s="508"/>
      <c r="Z224" s="508"/>
      <c r="AA224" s="508"/>
      <c r="AB224" s="508"/>
      <c r="AC224" s="508"/>
      <c r="AD224" s="508"/>
      <c r="AE224" s="508"/>
      <c r="AF224" s="508"/>
      <c r="AG224" s="508"/>
      <c r="AH224" s="508"/>
      <c r="AI224" s="508"/>
      <c r="AJ224" s="508"/>
      <c r="AK224" s="508"/>
      <c r="AL224" s="508"/>
      <c r="AM224" s="508"/>
      <c r="AN224" s="508"/>
      <c r="AO224" s="508"/>
      <c r="AP224" s="508"/>
      <c r="AQ224" s="508"/>
      <c r="AR224" s="508"/>
      <c r="AS224" s="508"/>
      <c r="AT224" s="508"/>
      <c r="AU224" s="508"/>
      <c r="AV224" s="508"/>
      <c r="AW224" s="508"/>
      <c r="AX224" s="508"/>
      <c r="AY224" s="508"/>
      <c r="AZ224" s="508"/>
      <c r="BA224" s="508"/>
      <c r="BB224" s="508"/>
      <c r="BC224" s="508"/>
      <c r="BD224" s="508"/>
      <c r="BE224" s="508"/>
      <c r="BF224" s="508"/>
      <c r="BG224" s="508"/>
      <c r="BH224" s="508"/>
      <c r="BI224" s="508"/>
      <c r="BJ224" s="508"/>
      <c r="BK224" s="508"/>
      <c r="BL224" s="508"/>
      <c r="BM224" s="508"/>
      <c r="BN224" s="508"/>
      <c r="BO224" s="508"/>
      <c r="BP224" s="508"/>
      <c r="BQ224" s="508"/>
      <c r="BR224" s="508"/>
      <c r="BS224" s="508"/>
      <c r="BT224" s="508"/>
      <c r="BU224" s="508"/>
      <c r="BV224" s="508"/>
      <c r="BW224" s="508"/>
      <c r="BX224" s="508"/>
      <c r="BY224" s="508"/>
      <c r="BZ224" s="508"/>
      <c r="CA224" s="508"/>
      <c r="CB224" s="508"/>
      <c r="CC224" s="508"/>
      <c r="CD224" s="508"/>
      <c r="CE224" s="508"/>
      <c r="CF224" s="508"/>
      <c r="CG224" s="508"/>
      <c r="CH224" s="508"/>
      <c r="CI224" s="521">
        <f>D224</f>
        <v>0</v>
      </c>
      <c r="CJ224" s="508"/>
      <c r="CK224" s="508"/>
      <c r="CL224" s="508"/>
      <c r="CM224" s="508"/>
      <c r="CN224" s="508"/>
      <c r="CO224" s="508"/>
      <c r="CP224" s="508"/>
      <c r="CQ224" s="508"/>
      <c r="CR224" s="508"/>
      <c r="CS224" s="508"/>
      <c r="CT224" s="508"/>
      <c r="CU224" s="508"/>
      <c r="CV224" s="508"/>
      <c r="CW224" s="508"/>
      <c r="CX224" s="508"/>
      <c r="CY224" s="508"/>
      <c r="CZ224" s="508"/>
      <c r="DA224" s="508"/>
      <c r="DB224" s="508"/>
      <c r="DC224" s="508"/>
      <c r="DD224" s="508"/>
      <c r="DE224" s="508"/>
      <c r="DF224" s="508"/>
      <c r="DG224" s="508"/>
      <c r="DH224" s="508"/>
      <c r="DI224" s="508"/>
      <c r="DJ224" s="510"/>
      <c r="DK224" s="500">
        <f t="shared" si="14"/>
        <v>0</v>
      </c>
      <c r="DL224" s="501">
        <f t="shared" si="15"/>
        <v>0</v>
      </c>
      <c r="DV224" s="504"/>
    </row>
    <row r="225" spans="1:126" x14ac:dyDescent="0.5">
      <c r="A225" s="399" t="str">
        <f t="shared" si="16"/>
        <v>71</v>
      </c>
      <c r="B225" s="493">
        <v>710005</v>
      </c>
      <c r="C225" s="494" t="s">
        <v>998</v>
      </c>
      <c r="D225" s="495"/>
      <c r="E225" s="896"/>
      <c r="F225" s="903"/>
      <c r="G225" s="496"/>
      <c r="H225" s="496"/>
      <c r="I225" s="496"/>
      <c r="J225" s="496"/>
      <c r="K225" s="508"/>
      <c r="L225" s="508"/>
      <c r="M225" s="508"/>
      <c r="N225" s="508"/>
      <c r="O225" s="508"/>
      <c r="P225" s="508"/>
      <c r="Q225" s="508"/>
      <c r="R225" s="508"/>
      <c r="S225" s="508"/>
      <c r="T225" s="508"/>
      <c r="U225" s="508"/>
      <c r="V225" s="508"/>
      <c r="W225" s="508"/>
      <c r="X225" s="508"/>
      <c r="Y225" s="508"/>
      <c r="Z225" s="508"/>
      <c r="AA225" s="508"/>
      <c r="AB225" s="508"/>
      <c r="AC225" s="508"/>
      <c r="AD225" s="508"/>
      <c r="AE225" s="508"/>
      <c r="AF225" s="508"/>
      <c r="AG225" s="508"/>
      <c r="AH225" s="508"/>
      <c r="AI225" s="508"/>
      <c r="AJ225" s="508"/>
      <c r="AK225" s="508"/>
      <c r="AL225" s="508"/>
      <c r="AM225" s="508"/>
      <c r="AN225" s="508"/>
      <c r="AO225" s="508"/>
      <c r="AP225" s="508"/>
      <c r="AQ225" s="508"/>
      <c r="AR225" s="508"/>
      <c r="AS225" s="508"/>
      <c r="AT225" s="508"/>
      <c r="AU225" s="508"/>
      <c r="AV225" s="508"/>
      <c r="AW225" s="508"/>
      <c r="AX225" s="508"/>
      <c r="AY225" s="508"/>
      <c r="AZ225" s="508"/>
      <c r="BA225" s="508"/>
      <c r="BB225" s="508"/>
      <c r="BC225" s="508"/>
      <c r="BD225" s="508"/>
      <c r="BE225" s="508"/>
      <c r="BF225" s="508"/>
      <c r="BG225" s="508"/>
      <c r="BH225" s="508"/>
      <c r="BI225" s="508"/>
      <c r="BJ225" s="508"/>
      <c r="BK225" s="508"/>
      <c r="BL225" s="508"/>
      <c r="BM225" s="508"/>
      <c r="BN225" s="508"/>
      <c r="BO225" s="508"/>
      <c r="BP225" s="508"/>
      <c r="BQ225" s="508"/>
      <c r="BR225" s="508"/>
      <c r="BS225" s="508"/>
      <c r="BT225" s="508"/>
      <c r="BU225" s="508"/>
      <c r="BV225" s="508"/>
      <c r="BW225" s="508"/>
      <c r="BX225" s="508"/>
      <c r="BY225" s="508"/>
      <c r="BZ225" s="508"/>
      <c r="CA225" s="508"/>
      <c r="CB225" s="508"/>
      <c r="CC225" s="508"/>
      <c r="CD225" s="508"/>
      <c r="CE225" s="508"/>
      <c r="CF225" s="508"/>
      <c r="CG225" s="508"/>
      <c r="CH225" s="508"/>
      <c r="CI225" s="521">
        <f>D225</f>
        <v>0</v>
      </c>
      <c r="CJ225" s="508"/>
      <c r="CK225" s="508"/>
      <c r="CL225" s="508"/>
      <c r="CM225" s="508"/>
      <c r="CN225" s="508"/>
      <c r="CO225" s="508"/>
      <c r="CP225" s="508"/>
      <c r="CQ225" s="508"/>
      <c r="CR225" s="508"/>
      <c r="CS225" s="508"/>
      <c r="CT225" s="508"/>
      <c r="CU225" s="508"/>
      <c r="CV225" s="508"/>
      <c r="CW225" s="508"/>
      <c r="CX225" s="508"/>
      <c r="CY225" s="508"/>
      <c r="CZ225" s="508"/>
      <c r="DA225" s="508"/>
      <c r="DB225" s="508"/>
      <c r="DC225" s="508"/>
      <c r="DD225" s="508"/>
      <c r="DE225" s="508"/>
      <c r="DF225" s="508"/>
      <c r="DG225" s="508"/>
      <c r="DH225" s="508"/>
      <c r="DI225" s="508"/>
      <c r="DJ225" s="510"/>
      <c r="DK225" s="500">
        <f t="shared" si="14"/>
        <v>0</v>
      </c>
      <c r="DL225" s="501">
        <f t="shared" si="15"/>
        <v>0</v>
      </c>
      <c r="DV225" s="504"/>
    </row>
    <row r="226" spans="1:126" x14ac:dyDescent="0.5">
      <c r="A226" s="399" t="str">
        <f t="shared" si="16"/>
        <v>71</v>
      </c>
      <c r="B226" s="493">
        <v>710006</v>
      </c>
      <c r="C226" s="494" t="s">
        <v>999</v>
      </c>
      <c r="D226" s="495"/>
      <c r="E226" s="896"/>
      <c r="F226" s="903"/>
      <c r="G226" s="496"/>
      <c r="H226" s="496"/>
      <c r="I226" s="496"/>
      <c r="J226" s="496"/>
      <c r="K226" s="508"/>
      <c r="L226" s="508"/>
      <c r="M226" s="508"/>
      <c r="N226" s="508"/>
      <c r="O226" s="508"/>
      <c r="P226" s="508"/>
      <c r="Q226" s="508"/>
      <c r="R226" s="508"/>
      <c r="S226" s="508"/>
      <c r="T226" s="508"/>
      <c r="U226" s="508"/>
      <c r="V226" s="508"/>
      <c r="W226" s="508"/>
      <c r="X226" s="508"/>
      <c r="Y226" s="508"/>
      <c r="Z226" s="508"/>
      <c r="AA226" s="508"/>
      <c r="AB226" s="508"/>
      <c r="AC226" s="508"/>
      <c r="AD226" s="508"/>
      <c r="AE226" s="508"/>
      <c r="AF226" s="508"/>
      <c r="AG226" s="508"/>
      <c r="AH226" s="508"/>
      <c r="AI226" s="508"/>
      <c r="AJ226" s="508"/>
      <c r="AK226" s="508"/>
      <c r="AL226" s="508"/>
      <c r="AM226" s="508"/>
      <c r="AN226" s="508"/>
      <c r="AO226" s="508"/>
      <c r="AP226" s="508"/>
      <c r="AQ226" s="508"/>
      <c r="AR226" s="508"/>
      <c r="AS226" s="508"/>
      <c r="AT226" s="508"/>
      <c r="AU226" s="508"/>
      <c r="AV226" s="508"/>
      <c r="AW226" s="508"/>
      <c r="AX226" s="508"/>
      <c r="AY226" s="508"/>
      <c r="AZ226" s="508"/>
      <c r="BA226" s="508"/>
      <c r="BB226" s="508"/>
      <c r="BC226" s="508"/>
      <c r="BD226" s="508"/>
      <c r="BE226" s="508"/>
      <c r="BF226" s="508"/>
      <c r="BG226" s="508"/>
      <c r="BH226" s="508"/>
      <c r="BI226" s="508"/>
      <c r="BJ226" s="508"/>
      <c r="BK226" s="508"/>
      <c r="BL226" s="508"/>
      <c r="BM226" s="508"/>
      <c r="BN226" s="508"/>
      <c r="BO226" s="508"/>
      <c r="BP226" s="508"/>
      <c r="BQ226" s="508"/>
      <c r="BR226" s="508"/>
      <c r="BS226" s="508"/>
      <c r="BT226" s="508"/>
      <c r="BU226" s="508"/>
      <c r="BV226" s="508"/>
      <c r="BW226" s="508"/>
      <c r="BX226" s="508"/>
      <c r="BY226" s="508"/>
      <c r="BZ226" s="508"/>
      <c r="CA226" s="508"/>
      <c r="CB226" s="508"/>
      <c r="CC226" s="508"/>
      <c r="CD226" s="508"/>
      <c r="CE226" s="508"/>
      <c r="CF226" s="508"/>
      <c r="CG226" s="508"/>
      <c r="CH226" s="508"/>
      <c r="CI226" s="508"/>
      <c r="CJ226" s="521">
        <f t="shared" ref="CJ226:CJ231" si="18">D226</f>
        <v>0</v>
      </c>
      <c r="CK226" s="508"/>
      <c r="CL226" s="508"/>
      <c r="CM226" s="508"/>
      <c r="CN226" s="508"/>
      <c r="CO226" s="508"/>
      <c r="CP226" s="508"/>
      <c r="CQ226" s="508"/>
      <c r="CR226" s="508"/>
      <c r="CS226" s="508"/>
      <c r="CT226" s="508"/>
      <c r="CU226" s="508"/>
      <c r="CV226" s="508"/>
      <c r="CW226" s="508"/>
      <c r="CX226" s="508"/>
      <c r="CY226" s="508"/>
      <c r="CZ226" s="508"/>
      <c r="DA226" s="508"/>
      <c r="DB226" s="508"/>
      <c r="DC226" s="508"/>
      <c r="DD226" s="508"/>
      <c r="DE226" s="508"/>
      <c r="DF226" s="508"/>
      <c r="DG226" s="508"/>
      <c r="DH226" s="508"/>
      <c r="DI226" s="508"/>
      <c r="DJ226" s="510"/>
      <c r="DK226" s="500">
        <f t="shared" si="14"/>
        <v>0</v>
      </c>
      <c r="DL226" s="501">
        <f t="shared" si="15"/>
        <v>0</v>
      </c>
      <c r="DV226" s="504"/>
    </row>
    <row r="227" spans="1:126" x14ac:dyDescent="0.5">
      <c r="A227" s="399" t="str">
        <f t="shared" si="16"/>
        <v>71</v>
      </c>
      <c r="B227" s="493">
        <v>710007</v>
      </c>
      <c r="C227" s="494" t="s">
        <v>1000</v>
      </c>
      <c r="D227" s="495"/>
      <c r="E227" s="896"/>
      <c r="F227" s="903"/>
      <c r="G227" s="496"/>
      <c r="H227" s="496"/>
      <c r="I227" s="496"/>
      <c r="J227" s="496"/>
      <c r="K227" s="508"/>
      <c r="L227" s="508"/>
      <c r="M227" s="508"/>
      <c r="N227" s="508"/>
      <c r="O227" s="508"/>
      <c r="P227" s="508"/>
      <c r="Q227" s="508"/>
      <c r="R227" s="508"/>
      <c r="S227" s="508"/>
      <c r="T227" s="508"/>
      <c r="U227" s="508"/>
      <c r="V227" s="508"/>
      <c r="W227" s="508"/>
      <c r="X227" s="508"/>
      <c r="Y227" s="508"/>
      <c r="Z227" s="508"/>
      <c r="AA227" s="508"/>
      <c r="AB227" s="508"/>
      <c r="AC227" s="508"/>
      <c r="AD227" s="508"/>
      <c r="AE227" s="508"/>
      <c r="AF227" s="508"/>
      <c r="AG227" s="508"/>
      <c r="AH227" s="508"/>
      <c r="AI227" s="508"/>
      <c r="AJ227" s="508"/>
      <c r="AK227" s="508"/>
      <c r="AL227" s="508"/>
      <c r="AM227" s="508"/>
      <c r="AN227" s="508"/>
      <c r="AO227" s="508"/>
      <c r="AP227" s="508"/>
      <c r="AQ227" s="508"/>
      <c r="AR227" s="508"/>
      <c r="AS227" s="508"/>
      <c r="AT227" s="508"/>
      <c r="AU227" s="508"/>
      <c r="AV227" s="508"/>
      <c r="AW227" s="508"/>
      <c r="AX227" s="508"/>
      <c r="AY227" s="508"/>
      <c r="AZ227" s="508"/>
      <c r="BA227" s="508"/>
      <c r="BB227" s="508"/>
      <c r="BC227" s="508"/>
      <c r="BD227" s="508"/>
      <c r="BE227" s="508"/>
      <c r="BF227" s="508"/>
      <c r="BG227" s="508"/>
      <c r="BH227" s="508"/>
      <c r="BI227" s="508"/>
      <c r="BJ227" s="508"/>
      <c r="BK227" s="508"/>
      <c r="BL227" s="508"/>
      <c r="BM227" s="508"/>
      <c r="BN227" s="508"/>
      <c r="BO227" s="508"/>
      <c r="BP227" s="508"/>
      <c r="BQ227" s="508"/>
      <c r="BR227" s="508"/>
      <c r="BS227" s="508"/>
      <c r="BT227" s="508"/>
      <c r="BU227" s="508"/>
      <c r="BV227" s="508"/>
      <c r="BW227" s="508"/>
      <c r="BX227" s="508"/>
      <c r="BY227" s="508"/>
      <c r="BZ227" s="508"/>
      <c r="CA227" s="508"/>
      <c r="CB227" s="508"/>
      <c r="CC227" s="508"/>
      <c r="CD227" s="508"/>
      <c r="CE227" s="508"/>
      <c r="CF227" s="508"/>
      <c r="CG227" s="508"/>
      <c r="CH227" s="508"/>
      <c r="CI227" s="508"/>
      <c r="CJ227" s="521">
        <f t="shared" si="18"/>
        <v>0</v>
      </c>
      <c r="CK227" s="508"/>
      <c r="CL227" s="508"/>
      <c r="CM227" s="508"/>
      <c r="CN227" s="508"/>
      <c r="CO227" s="508"/>
      <c r="CP227" s="508"/>
      <c r="CQ227" s="508"/>
      <c r="CR227" s="508"/>
      <c r="CS227" s="508"/>
      <c r="CT227" s="508"/>
      <c r="CU227" s="508"/>
      <c r="CV227" s="508"/>
      <c r="CW227" s="508"/>
      <c r="CX227" s="508"/>
      <c r="CY227" s="508"/>
      <c r="CZ227" s="508"/>
      <c r="DA227" s="508"/>
      <c r="DB227" s="508"/>
      <c r="DC227" s="508"/>
      <c r="DD227" s="508"/>
      <c r="DE227" s="508"/>
      <c r="DF227" s="508"/>
      <c r="DG227" s="508"/>
      <c r="DH227" s="508"/>
      <c r="DI227" s="508"/>
      <c r="DJ227" s="510"/>
      <c r="DK227" s="500">
        <f t="shared" si="14"/>
        <v>0</v>
      </c>
      <c r="DL227" s="501">
        <f t="shared" si="15"/>
        <v>0</v>
      </c>
      <c r="DV227" s="504"/>
    </row>
    <row r="228" spans="1:126" x14ac:dyDescent="0.5">
      <c r="A228" s="399" t="str">
        <f t="shared" si="16"/>
        <v>71</v>
      </c>
      <c r="B228" s="493">
        <v>710008</v>
      </c>
      <c r="C228" s="494" t="s">
        <v>1001</v>
      </c>
      <c r="D228" s="495"/>
      <c r="E228" s="896"/>
      <c r="F228" s="903"/>
      <c r="G228" s="496"/>
      <c r="H228" s="496"/>
      <c r="I228" s="496"/>
      <c r="J228" s="496"/>
      <c r="K228" s="508"/>
      <c r="L228" s="508"/>
      <c r="M228" s="508"/>
      <c r="N228" s="508"/>
      <c r="O228" s="508"/>
      <c r="P228" s="508"/>
      <c r="Q228" s="508"/>
      <c r="R228" s="508"/>
      <c r="S228" s="508"/>
      <c r="T228" s="508"/>
      <c r="U228" s="508"/>
      <c r="V228" s="508"/>
      <c r="W228" s="508"/>
      <c r="X228" s="508"/>
      <c r="Y228" s="508"/>
      <c r="Z228" s="508"/>
      <c r="AA228" s="508"/>
      <c r="AB228" s="508"/>
      <c r="AC228" s="508"/>
      <c r="AD228" s="508"/>
      <c r="AE228" s="508"/>
      <c r="AF228" s="508"/>
      <c r="AG228" s="508"/>
      <c r="AH228" s="508"/>
      <c r="AI228" s="508"/>
      <c r="AJ228" s="508"/>
      <c r="AK228" s="508"/>
      <c r="AL228" s="508"/>
      <c r="AM228" s="508"/>
      <c r="AN228" s="508"/>
      <c r="AO228" s="508"/>
      <c r="AP228" s="508"/>
      <c r="AQ228" s="508"/>
      <c r="AR228" s="508"/>
      <c r="AS228" s="508"/>
      <c r="AT228" s="508"/>
      <c r="AU228" s="508"/>
      <c r="AV228" s="508"/>
      <c r="AW228" s="508"/>
      <c r="AX228" s="508"/>
      <c r="AY228" s="508"/>
      <c r="AZ228" s="508"/>
      <c r="BA228" s="508"/>
      <c r="BB228" s="508"/>
      <c r="BC228" s="508"/>
      <c r="BD228" s="508"/>
      <c r="BE228" s="508"/>
      <c r="BF228" s="508"/>
      <c r="BG228" s="508"/>
      <c r="BH228" s="508"/>
      <c r="BI228" s="508"/>
      <c r="BJ228" s="508"/>
      <c r="BK228" s="508"/>
      <c r="BL228" s="508"/>
      <c r="BM228" s="508"/>
      <c r="BN228" s="508"/>
      <c r="BO228" s="508"/>
      <c r="BP228" s="508"/>
      <c r="BQ228" s="508"/>
      <c r="BR228" s="508"/>
      <c r="BS228" s="508"/>
      <c r="BT228" s="508"/>
      <c r="BU228" s="508"/>
      <c r="BV228" s="508"/>
      <c r="BW228" s="508"/>
      <c r="BX228" s="508"/>
      <c r="BY228" s="508"/>
      <c r="BZ228" s="508"/>
      <c r="CA228" s="508"/>
      <c r="CB228" s="508"/>
      <c r="CC228" s="508"/>
      <c r="CD228" s="508"/>
      <c r="CE228" s="508"/>
      <c r="CF228" s="508"/>
      <c r="CG228" s="508"/>
      <c r="CH228" s="508"/>
      <c r="CI228" s="508"/>
      <c r="CJ228" s="521">
        <f t="shared" si="18"/>
        <v>0</v>
      </c>
      <c r="CK228" s="508"/>
      <c r="CL228" s="508"/>
      <c r="CM228" s="508"/>
      <c r="CN228" s="508"/>
      <c r="CO228" s="508"/>
      <c r="CP228" s="508"/>
      <c r="CQ228" s="508"/>
      <c r="CR228" s="508"/>
      <c r="CS228" s="508"/>
      <c r="CT228" s="508"/>
      <c r="CU228" s="508"/>
      <c r="CV228" s="508"/>
      <c r="CW228" s="508"/>
      <c r="CX228" s="508"/>
      <c r="CY228" s="508"/>
      <c r="CZ228" s="508"/>
      <c r="DA228" s="508"/>
      <c r="DB228" s="508"/>
      <c r="DC228" s="508"/>
      <c r="DD228" s="508"/>
      <c r="DE228" s="508"/>
      <c r="DF228" s="508"/>
      <c r="DG228" s="508"/>
      <c r="DH228" s="508"/>
      <c r="DI228" s="508"/>
      <c r="DJ228" s="510"/>
      <c r="DK228" s="500">
        <f t="shared" si="14"/>
        <v>0</v>
      </c>
      <c r="DL228" s="501">
        <f t="shared" si="15"/>
        <v>0</v>
      </c>
      <c r="DV228" s="504"/>
    </row>
    <row r="229" spans="1:126" x14ac:dyDescent="0.5">
      <c r="A229" s="399" t="str">
        <f t="shared" si="16"/>
        <v>71</v>
      </c>
      <c r="B229" s="493">
        <v>710009</v>
      </c>
      <c r="C229" s="494" t="s">
        <v>1002</v>
      </c>
      <c r="D229" s="495"/>
      <c r="E229" s="896"/>
      <c r="F229" s="903"/>
      <c r="G229" s="496"/>
      <c r="H229" s="496"/>
      <c r="I229" s="496"/>
      <c r="J229" s="496"/>
      <c r="K229" s="508"/>
      <c r="L229" s="508"/>
      <c r="M229" s="508"/>
      <c r="N229" s="508"/>
      <c r="O229" s="508"/>
      <c r="P229" s="508"/>
      <c r="Q229" s="508"/>
      <c r="R229" s="508"/>
      <c r="S229" s="508"/>
      <c r="T229" s="508"/>
      <c r="U229" s="508"/>
      <c r="V229" s="508"/>
      <c r="W229" s="508"/>
      <c r="X229" s="508"/>
      <c r="Y229" s="508"/>
      <c r="Z229" s="508"/>
      <c r="AA229" s="508"/>
      <c r="AB229" s="508"/>
      <c r="AC229" s="508"/>
      <c r="AD229" s="508"/>
      <c r="AE229" s="508"/>
      <c r="AF229" s="508"/>
      <c r="AG229" s="508"/>
      <c r="AH229" s="508"/>
      <c r="AI229" s="508"/>
      <c r="AJ229" s="508"/>
      <c r="AK229" s="508"/>
      <c r="AL229" s="508"/>
      <c r="AM229" s="508"/>
      <c r="AN229" s="508"/>
      <c r="AO229" s="508"/>
      <c r="AP229" s="508"/>
      <c r="AQ229" s="508"/>
      <c r="AR229" s="508"/>
      <c r="AS229" s="508"/>
      <c r="AT229" s="508"/>
      <c r="AU229" s="508"/>
      <c r="AV229" s="508"/>
      <c r="AW229" s="508"/>
      <c r="AX229" s="508"/>
      <c r="AY229" s="508"/>
      <c r="AZ229" s="508"/>
      <c r="BA229" s="508"/>
      <c r="BB229" s="508"/>
      <c r="BC229" s="508"/>
      <c r="BD229" s="508"/>
      <c r="BE229" s="508"/>
      <c r="BF229" s="508"/>
      <c r="BG229" s="508"/>
      <c r="BH229" s="508"/>
      <c r="BI229" s="508"/>
      <c r="BJ229" s="508"/>
      <c r="BK229" s="508"/>
      <c r="BL229" s="508"/>
      <c r="BM229" s="508"/>
      <c r="BN229" s="508"/>
      <c r="BO229" s="508"/>
      <c r="BP229" s="508"/>
      <c r="BQ229" s="508"/>
      <c r="BR229" s="508"/>
      <c r="BS229" s="508"/>
      <c r="BT229" s="508"/>
      <c r="BU229" s="508"/>
      <c r="BV229" s="508"/>
      <c r="BW229" s="508"/>
      <c r="BX229" s="508"/>
      <c r="BY229" s="508"/>
      <c r="BZ229" s="508"/>
      <c r="CA229" s="508"/>
      <c r="CB229" s="508"/>
      <c r="CC229" s="508"/>
      <c r="CD229" s="508"/>
      <c r="CE229" s="508"/>
      <c r="CF229" s="508"/>
      <c r="CG229" s="508"/>
      <c r="CH229" s="508"/>
      <c r="CI229" s="508"/>
      <c r="CJ229" s="521">
        <f t="shared" si="18"/>
        <v>0</v>
      </c>
      <c r="CK229" s="508"/>
      <c r="CL229" s="508"/>
      <c r="CM229" s="508"/>
      <c r="CN229" s="508"/>
      <c r="CO229" s="508"/>
      <c r="CP229" s="508"/>
      <c r="CQ229" s="508"/>
      <c r="CR229" s="508"/>
      <c r="CS229" s="508"/>
      <c r="CT229" s="508"/>
      <c r="CU229" s="508"/>
      <c r="CV229" s="508"/>
      <c r="CW229" s="508"/>
      <c r="CX229" s="508"/>
      <c r="CY229" s="508"/>
      <c r="CZ229" s="508"/>
      <c r="DA229" s="508"/>
      <c r="DB229" s="508"/>
      <c r="DC229" s="508"/>
      <c r="DD229" s="508"/>
      <c r="DE229" s="508"/>
      <c r="DF229" s="508"/>
      <c r="DG229" s="508"/>
      <c r="DH229" s="508"/>
      <c r="DI229" s="508"/>
      <c r="DJ229" s="510"/>
      <c r="DK229" s="500">
        <f t="shared" si="14"/>
        <v>0</v>
      </c>
      <c r="DL229" s="501">
        <f t="shared" si="15"/>
        <v>0</v>
      </c>
      <c r="DV229" s="504"/>
    </row>
    <row r="230" spans="1:126" x14ac:dyDescent="0.5">
      <c r="A230" s="399" t="str">
        <f t="shared" si="16"/>
        <v>71</v>
      </c>
      <c r="B230" s="493">
        <v>710010</v>
      </c>
      <c r="C230" s="494" t="s">
        <v>1003</v>
      </c>
      <c r="D230" s="495"/>
      <c r="E230" s="896"/>
      <c r="F230" s="903"/>
      <c r="G230" s="496"/>
      <c r="H230" s="496"/>
      <c r="I230" s="496"/>
      <c r="J230" s="496"/>
      <c r="K230" s="508"/>
      <c r="L230" s="508"/>
      <c r="M230" s="508"/>
      <c r="N230" s="508"/>
      <c r="O230" s="508"/>
      <c r="P230" s="508"/>
      <c r="Q230" s="508"/>
      <c r="R230" s="508"/>
      <c r="S230" s="508"/>
      <c r="T230" s="508"/>
      <c r="U230" s="508"/>
      <c r="V230" s="508"/>
      <c r="W230" s="508"/>
      <c r="X230" s="508"/>
      <c r="Y230" s="508"/>
      <c r="Z230" s="508"/>
      <c r="AA230" s="508"/>
      <c r="AB230" s="508"/>
      <c r="AC230" s="508"/>
      <c r="AD230" s="508"/>
      <c r="AE230" s="508"/>
      <c r="AF230" s="508"/>
      <c r="AG230" s="508"/>
      <c r="AH230" s="508"/>
      <c r="AI230" s="508"/>
      <c r="AJ230" s="508"/>
      <c r="AK230" s="508"/>
      <c r="AL230" s="508"/>
      <c r="AM230" s="508"/>
      <c r="AN230" s="508"/>
      <c r="AO230" s="508"/>
      <c r="AP230" s="508"/>
      <c r="AQ230" s="508"/>
      <c r="AR230" s="508"/>
      <c r="AS230" s="508"/>
      <c r="AT230" s="508"/>
      <c r="AU230" s="508"/>
      <c r="AV230" s="508"/>
      <c r="AW230" s="508"/>
      <c r="AX230" s="508"/>
      <c r="AY230" s="508"/>
      <c r="AZ230" s="508"/>
      <c r="BA230" s="508"/>
      <c r="BB230" s="508"/>
      <c r="BC230" s="508"/>
      <c r="BD230" s="508"/>
      <c r="BE230" s="508"/>
      <c r="BF230" s="508"/>
      <c r="BG230" s="508"/>
      <c r="BH230" s="508"/>
      <c r="BI230" s="508"/>
      <c r="BJ230" s="508"/>
      <c r="BK230" s="508"/>
      <c r="BL230" s="508"/>
      <c r="BM230" s="508"/>
      <c r="BN230" s="508"/>
      <c r="BO230" s="508"/>
      <c r="BP230" s="508"/>
      <c r="BQ230" s="508"/>
      <c r="BR230" s="508"/>
      <c r="BS230" s="508"/>
      <c r="BT230" s="508"/>
      <c r="BU230" s="508"/>
      <c r="BV230" s="508"/>
      <c r="BW230" s="508"/>
      <c r="BX230" s="508"/>
      <c r="BY230" s="508"/>
      <c r="BZ230" s="508"/>
      <c r="CA230" s="508"/>
      <c r="CB230" s="508"/>
      <c r="CC230" s="508"/>
      <c r="CD230" s="508"/>
      <c r="CE230" s="508"/>
      <c r="CF230" s="508"/>
      <c r="CG230" s="508"/>
      <c r="CH230" s="508"/>
      <c r="CI230" s="508"/>
      <c r="CJ230" s="521">
        <f t="shared" si="18"/>
        <v>0</v>
      </c>
      <c r="CK230" s="508"/>
      <c r="CL230" s="508"/>
      <c r="CM230" s="508"/>
      <c r="CN230" s="508"/>
      <c r="CO230" s="508"/>
      <c r="CP230" s="508"/>
      <c r="CQ230" s="508"/>
      <c r="CR230" s="508"/>
      <c r="CS230" s="508"/>
      <c r="CT230" s="508"/>
      <c r="CU230" s="508"/>
      <c r="CV230" s="508"/>
      <c r="CW230" s="508"/>
      <c r="CX230" s="508"/>
      <c r="CY230" s="508"/>
      <c r="CZ230" s="508"/>
      <c r="DA230" s="508"/>
      <c r="DB230" s="508"/>
      <c r="DC230" s="508"/>
      <c r="DD230" s="508"/>
      <c r="DE230" s="508"/>
      <c r="DF230" s="508"/>
      <c r="DG230" s="508"/>
      <c r="DH230" s="508"/>
      <c r="DI230" s="508"/>
      <c r="DJ230" s="510"/>
      <c r="DK230" s="500">
        <f t="shared" si="14"/>
        <v>0</v>
      </c>
      <c r="DL230" s="501">
        <f t="shared" si="15"/>
        <v>0</v>
      </c>
      <c r="DV230" s="504"/>
    </row>
    <row r="231" spans="1:126" x14ac:dyDescent="0.5">
      <c r="A231" s="399" t="str">
        <f t="shared" si="16"/>
        <v>71</v>
      </c>
      <c r="B231" s="493">
        <v>710011</v>
      </c>
      <c r="C231" s="494" t="s">
        <v>1004</v>
      </c>
      <c r="D231" s="495"/>
      <c r="E231" s="896"/>
      <c r="F231" s="903"/>
      <c r="G231" s="496"/>
      <c r="H231" s="496"/>
      <c r="I231" s="496"/>
      <c r="J231" s="496"/>
      <c r="K231" s="508"/>
      <c r="L231" s="508"/>
      <c r="M231" s="508"/>
      <c r="N231" s="508"/>
      <c r="O231" s="508"/>
      <c r="P231" s="508"/>
      <c r="Q231" s="508"/>
      <c r="R231" s="508"/>
      <c r="S231" s="508"/>
      <c r="T231" s="508"/>
      <c r="U231" s="508"/>
      <c r="V231" s="508"/>
      <c r="W231" s="508"/>
      <c r="X231" s="508"/>
      <c r="Y231" s="508"/>
      <c r="Z231" s="508"/>
      <c r="AA231" s="508"/>
      <c r="AB231" s="508"/>
      <c r="AC231" s="508"/>
      <c r="AD231" s="508"/>
      <c r="AE231" s="508"/>
      <c r="AF231" s="508"/>
      <c r="AG231" s="508"/>
      <c r="AH231" s="508"/>
      <c r="AI231" s="508"/>
      <c r="AJ231" s="508"/>
      <c r="AK231" s="508"/>
      <c r="AL231" s="508"/>
      <c r="AM231" s="508"/>
      <c r="AN231" s="508"/>
      <c r="AO231" s="508"/>
      <c r="AP231" s="508"/>
      <c r="AQ231" s="508"/>
      <c r="AR231" s="508"/>
      <c r="AS231" s="508"/>
      <c r="AT231" s="508"/>
      <c r="AU231" s="508"/>
      <c r="AV231" s="508"/>
      <c r="AW231" s="508"/>
      <c r="AX231" s="508"/>
      <c r="AY231" s="508"/>
      <c r="AZ231" s="508"/>
      <c r="BA231" s="508"/>
      <c r="BB231" s="508"/>
      <c r="BC231" s="508"/>
      <c r="BD231" s="508"/>
      <c r="BE231" s="508"/>
      <c r="BF231" s="508"/>
      <c r="BG231" s="508"/>
      <c r="BH231" s="508"/>
      <c r="BI231" s="508"/>
      <c r="BJ231" s="508"/>
      <c r="BK231" s="508"/>
      <c r="BL231" s="508"/>
      <c r="BM231" s="508"/>
      <c r="BN231" s="508"/>
      <c r="BO231" s="508"/>
      <c r="BP231" s="508"/>
      <c r="BQ231" s="508"/>
      <c r="BR231" s="508"/>
      <c r="BS231" s="508"/>
      <c r="BT231" s="508"/>
      <c r="BU231" s="508"/>
      <c r="BV231" s="508"/>
      <c r="BW231" s="508"/>
      <c r="BX231" s="508"/>
      <c r="BY231" s="508"/>
      <c r="BZ231" s="508"/>
      <c r="CA231" s="508"/>
      <c r="CB231" s="508"/>
      <c r="CC231" s="508"/>
      <c r="CD231" s="508"/>
      <c r="CE231" s="508"/>
      <c r="CF231" s="508"/>
      <c r="CG231" s="508"/>
      <c r="CH231" s="508"/>
      <c r="CI231" s="508"/>
      <c r="CJ231" s="521">
        <f t="shared" si="18"/>
        <v>0</v>
      </c>
      <c r="CK231" s="508"/>
      <c r="CL231" s="508"/>
      <c r="CM231" s="508"/>
      <c r="CN231" s="508"/>
      <c r="CO231" s="508"/>
      <c r="CP231" s="508"/>
      <c r="CQ231" s="508"/>
      <c r="CR231" s="508"/>
      <c r="CS231" s="508"/>
      <c r="CT231" s="508"/>
      <c r="CU231" s="508"/>
      <c r="CV231" s="508"/>
      <c r="CW231" s="508"/>
      <c r="CX231" s="508"/>
      <c r="CY231" s="508"/>
      <c r="CZ231" s="508"/>
      <c r="DA231" s="508"/>
      <c r="DB231" s="508"/>
      <c r="DC231" s="508"/>
      <c r="DD231" s="508"/>
      <c r="DE231" s="508"/>
      <c r="DF231" s="508"/>
      <c r="DG231" s="508"/>
      <c r="DH231" s="508"/>
      <c r="DI231" s="508"/>
      <c r="DJ231" s="510"/>
      <c r="DK231" s="500">
        <f t="shared" si="14"/>
        <v>0</v>
      </c>
      <c r="DL231" s="501">
        <f t="shared" si="15"/>
        <v>0</v>
      </c>
      <c r="DV231" s="504"/>
    </row>
    <row r="232" spans="1:126" x14ac:dyDescent="0.5">
      <c r="A232" s="399" t="str">
        <f t="shared" si="16"/>
        <v>71</v>
      </c>
      <c r="B232" s="493">
        <v>710012</v>
      </c>
      <c r="C232" s="494" t="s">
        <v>776</v>
      </c>
      <c r="D232" s="495"/>
      <c r="E232" s="896"/>
      <c r="F232" s="903"/>
      <c r="G232" s="496"/>
      <c r="H232" s="496"/>
      <c r="I232" s="496"/>
      <c r="J232" s="496"/>
      <c r="K232" s="508"/>
      <c r="L232" s="508"/>
      <c r="M232" s="508"/>
      <c r="N232" s="508"/>
      <c r="O232" s="508"/>
      <c r="P232" s="508"/>
      <c r="Q232" s="508"/>
      <c r="R232" s="508"/>
      <c r="S232" s="508"/>
      <c r="T232" s="508"/>
      <c r="U232" s="508"/>
      <c r="V232" s="508"/>
      <c r="W232" s="508"/>
      <c r="X232" s="508"/>
      <c r="Y232" s="508"/>
      <c r="Z232" s="508"/>
      <c r="AA232" s="508"/>
      <c r="AB232" s="508"/>
      <c r="AC232" s="508"/>
      <c r="AD232" s="508"/>
      <c r="AE232" s="508"/>
      <c r="AF232" s="508"/>
      <c r="AG232" s="508"/>
      <c r="AH232" s="508"/>
      <c r="AI232" s="508"/>
      <c r="AJ232" s="508"/>
      <c r="AK232" s="508"/>
      <c r="AL232" s="508"/>
      <c r="AM232" s="508"/>
      <c r="AN232" s="508"/>
      <c r="AO232" s="508"/>
      <c r="AP232" s="508"/>
      <c r="AQ232" s="508"/>
      <c r="AR232" s="508"/>
      <c r="AS232" s="508"/>
      <c r="AT232" s="508"/>
      <c r="AU232" s="508"/>
      <c r="AV232" s="508"/>
      <c r="AW232" s="508"/>
      <c r="AX232" s="508"/>
      <c r="AY232" s="508"/>
      <c r="AZ232" s="508"/>
      <c r="BA232" s="508"/>
      <c r="BB232" s="508"/>
      <c r="BC232" s="508"/>
      <c r="BD232" s="508"/>
      <c r="BE232" s="508"/>
      <c r="BF232" s="508"/>
      <c r="BG232" s="508"/>
      <c r="BH232" s="508"/>
      <c r="BI232" s="508"/>
      <c r="BJ232" s="508"/>
      <c r="BK232" s="508"/>
      <c r="BL232" s="508"/>
      <c r="BM232" s="508"/>
      <c r="BN232" s="508"/>
      <c r="BO232" s="508"/>
      <c r="BP232" s="508"/>
      <c r="BQ232" s="508"/>
      <c r="BR232" s="508"/>
      <c r="BS232" s="508"/>
      <c r="BT232" s="508"/>
      <c r="BU232" s="508"/>
      <c r="BV232" s="508"/>
      <c r="BW232" s="508"/>
      <c r="BX232" s="508"/>
      <c r="BY232" s="508"/>
      <c r="BZ232" s="508"/>
      <c r="CA232" s="508"/>
      <c r="CB232" s="508"/>
      <c r="CC232" s="508"/>
      <c r="CD232" s="508"/>
      <c r="CE232" s="508"/>
      <c r="CF232" s="508"/>
      <c r="CG232" s="508"/>
      <c r="CH232" s="508"/>
      <c r="CI232" s="508"/>
      <c r="CJ232" s="508"/>
      <c r="CK232" s="508"/>
      <c r="CL232" s="508"/>
      <c r="CM232" s="521">
        <f>D232</f>
        <v>0</v>
      </c>
      <c r="CN232" s="508"/>
      <c r="CO232" s="508"/>
      <c r="CP232" s="508"/>
      <c r="CQ232" s="508"/>
      <c r="CR232" s="508"/>
      <c r="CS232" s="508"/>
      <c r="CT232" s="508"/>
      <c r="CU232" s="508"/>
      <c r="CV232" s="508"/>
      <c r="CW232" s="508"/>
      <c r="CX232" s="508"/>
      <c r="CY232" s="508"/>
      <c r="CZ232" s="508"/>
      <c r="DA232" s="508"/>
      <c r="DB232" s="508"/>
      <c r="DC232" s="508"/>
      <c r="DD232" s="508"/>
      <c r="DE232" s="508"/>
      <c r="DF232" s="508"/>
      <c r="DG232" s="508"/>
      <c r="DH232" s="508"/>
      <c r="DI232" s="508"/>
      <c r="DJ232" s="510"/>
      <c r="DK232" s="500">
        <f t="shared" si="14"/>
        <v>0</v>
      </c>
      <c r="DL232" s="501">
        <f t="shared" si="15"/>
        <v>0</v>
      </c>
      <c r="DV232" s="504"/>
    </row>
    <row r="233" spans="1:126" x14ac:dyDescent="0.5">
      <c r="A233" s="399" t="str">
        <f t="shared" si="16"/>
        <v>71</v>
      </c>
      <c r="B233" s="493">
        <v>710013</v>
      </c>
      <c r="C233" s="494" t="s">
        <v>1005</v>
      </c>
      <c r="D233" s="495"/>
      <c r="E233" s="896"/>
      <c r="F233" s="903"/>
      <c r="G233" s="496"/>
      <c r="H233" s="496"/>
      <c r="I233" s="496"/>
      <c r="J233" s="496"/>
      <c r="K233" s="508"/>
      <c r="L233" s="508"/>
      <c r="M233" s="508"/>
      <c r="N233" s="508"/>
      <c r="O233" s="508"/>
      <c r="P233" s="508"/>
      <c r="Q233" s="508"/>
      <c r="R233" s="508"/>
      <c r="S233" s="508"/>
      <c r="T233" s="508"/>
      <c r="U233" s="508"/>
      <c r="V233" s="508"/>
      <c r="W233" s="508"/>
      <c r="X233" s="508"/>
      <c r="Y233" s="508"/>
      <c r="Z233" s="508"/>
      <c r="AA233" s="508"/>
      <c r="AB233" s="508"/>
      <c r="AC233" s="508"/>
      <c r="AD233" s="508"/>
      <c r="AE233" s="508"/>
      <c r="AF233" s="508"/>
      <c r="AG233" s="508"/>
      <c r="AH233" s="508"/>
      <c r="AI233" s="508"/>
      <c r="AJ233" s="508"/>
      <c r="AK233" s="508"/>
      <c r="AL233" s="508"/>
      <c r="AM233" s="508"/>
      <c r="AN233" s="508"/>
      <c r="AO233" s="508"/>
      <c r="AP233" s="508"/>
      <c r="AQ233" s="508"/>
      <c r="AR233" s="508"/>
      <c r="AS233" s="508"/>
      <c r="AT233" s="508"/>
      <c r="AU233" s="508"/>
      <c r="AV233" s="508"/>
      <c r="AW233" s="508"/>
      <c r="AX233" s="508"/>
      <c r="AY233" s="508"/>
      <c r="AZ233" s="508"/>
      <c r="BA233" s="508"/>
      <c r="BB233" s="508"/>
      <c r="BC233" s="508"/>
      <c r="BD233" s="508"/>
      <c r="BE233" s="508"/>
      <c r="BF233" s="508"/>
      <c r="BG233" s="508"/>
      <c r="BH233" s="508"/>
      <c r="BI233" s="508"/>
      <c r="BJ233" s="508"/>
      <c r="BK233" s="508"/>
      <c r="BL233" s="508"/>
      <c r="BM233" s="508"/>
      <c r="BN233" s="508"/>
      <c r="BO233" s="508"/>
      <c r="BP233" s="508"/>
      <c r="BQ233" s="508"/>
      <c r="BR233" s="508"/>
      <c r="BS233" s="508"/>
      <c r="BT233" s="508"/>
      <c r="BU233" s="508"/>
      <c r="BV233" s="508"/>
      <c r="BW233" s="508"/>
      <c r="BX233" s="508"/>
      <c r="BY233" s="508"/>
      <c r="BZ233" s="508"/>
      <c r="CA233" s="508"/>
      <c r="CB233" s="508"/>
      <c r="CC233" s="508"/>
      <c r="CD233" s="508"/>
      <c r="CE233" s="508"/>
      <c r="CF233" s="508"/>
      <c r="CG233" s="508"/>
      <c r="CH233" s="508"/>
      <c r="CI233" s="508"/>
      <c r="CJ233" s="508"/>
      <c r="CK233" s="508"/>
      <c r="CL233" s="508"/>
      <c r="CM233" s="508"/>
      <c r="CN233" s="508"/>
      <c r="CO233" s="508"/>
      <c r="CP233" s="508"/>
      <c r="CQ233" s="521">
        <f>D233</f>
        <v>0</v>
      </c>
      <c r="CR233" s="508"/>
      <c r="CS233" s="508"/>
      <c r="CT233" s="508"/>
      <c r="CU233" s="508"/>
      <c r="CV233" s="508"/>
      <c r="CW233" s="508"/>
      <c r="CX233" s="508"/>
      <c r="CY233" s="508"/>
      <c r="CZ233" s="508"/>
      <c r="DA233" s="508"/>
      <c r="DB233" s="508"/>
      <c r="DC233" s="508"/>
      <c r="DD233" s="508"/>
      <c r="DE233" s="508"/>
      <c r="DF233" s="508"/>
      <c r="DG233" s="508"/>
      <c r="DH233" s="508"/>
      <c r="DI233" s="508"/>
      <c r="DJ233" s="510"/>
      <c r="DK233" s="500">
        <f t="shared" si="14"/>
        <v>0</v>
      </c>
      <c r="DL233" s="501">
        <f t="shared" si="15"/>
        <v>0</v>
      </c>
      <c r="DV233" s="504"/>
    </row>
    <row r="234" spans="1:126" x14ac:dyDescent="0.5">
      <c r="A234" s="399" t="str">
        <f t="shared" si="16"/>
        <v>71</v>
      </c>
      <c r="B234" s="493">
        <v>710014</v>
      </c>
      <c r="C234" s="494" t="s">
        <v>1006</v>
      </c>
      <c r="D234" s="495"/>
      <c r="E234" s="896"/>
      <c r="F234" s="903"/>
      <c r="G234" s="496"/>
      <c r="H234" s="496"/>
      <c r="I234" s="496"/>
      <c r="J234" s="496"/>
      <c r="K234" s="508"/>
      <c r="L234" s="508"/>
      <c r="M234" s="508"/>
      <c r="N234" s="508"/>
      <c r="O234" s="508"/>
      <c r="P234" s="508"/>
      <c r="Q234" s="508"/>
      <c r="R234" s="508"/>
      <c r="S234" s="508"/>
      <c r="T234" s="508"/>
      <c r="U234" s="508"/>
      <c r="V234" s="508"/>
      <c r="W234" s="508"/>
      <c r="X234" s="508"/>
      <c r="Y234" s="508"/>
      <c r="Z234" s="508"/>
      <c r="AA234" s="508"/>
      <c r="AB234" s="508"/>
      <c r="AC234" s="508"/>
      <c r="AD234" s="508"/>
      <c r="AE234" s="508"/>
      <c r="AF234" s="508"/>
      <c r="AG234" s="508"/>
      <c r="AH234" s="508"/>
      <c r="AI234" s="508"/>
      <c r="AJ234" s="508"/>
      <c r="AK234" s="508"/>
      <c r="AL234" s="508"/>
      <c r="AM234" s="508"/>
      <c r="AN234" s="508"/>
      <c r="AO234" s="508"/>
      <c r="AP234" s="508"/>
      <c r="AQ234" s="508"/>
      <c r="AR234" s="508"/>
      <c r="AS234" s="508"/>
      <c r="AT234" s="508"/>
      <c r="AU234" s="508"/>
      <c r="AV234" s="508"/>
      <c r="AW234" s="508"/>
      <c r="AX234" s="508"/>
      <c r="AY234" s="508"/>
      <c r="AZ234" s="508"/>
      <c r="BA234" s="508"/>
      <c r="BB234" s="508"/>
      <c r="BC234" s="508"/>
      <c r="BD234" s="508"/>
      <c r="BE234" s="508"/>
      <c r="BF234" s="508"/>
      <c r="BG234" s="508"/>
      <c r="BH234" s="508"/>
      <c r="BI234" s="508"/>
      <c r="BJ234" s="508"/>
      <c r="BK234" s="508"/>
      <c r="BL234" s="508"/>
      <c r="BM234" s="508"/>
      <c r="BN234" s="508"/>
      <c r="BO234" s="508"/>
      <c r="BP234" s="508"/>
      <c r="BQ234" s="508"/>
      <c r="BR234" s="508"/>
      <c r="BS234" s="508"/>
      <c r="BT234" s="508"/>
      <c r="BU234" s="508"/>
      <c r="BV234" s="508"/>
      <c r="BW234" s="508"/>
      <c r="BX234" s="508"/>
      <c r="BY234" s="508"/>
      <c r="BZ234" s="508"/>
      <c r="CA234" s="508"/>
      <c r="CB234" s="508"/>
      <c r="CC234" s="508"/>
      <c r="CD234" s="508"/>
      <c r="CE234" s="508"/>
      <c r="CF234" s="508"/>
      <c r="CG234" s="508"/>
      <c r="CH234" s="508"/>
      <c r="CI234" s="508"/>
      <c r="CJ234" s="508"/>
      <c r="CK234" s="508"/>
      <c r="CL234" s="508"/>
      <c r="CM234" s="508"/>
      <c r="CN234" s="508"/>
      <c r="CO234" s="508"/>
      <c r="CP234" s="508"/>
      <c r="CQ234" s="521">
        <f>D234</f>
        <v>0</v>
      </c>
      <c r="CR234" s="508"/>
      <c r="CS234" s="508"/>
      <c r="CT234" s="508"/>
      <c r="CU234" s="508"/>
      <c r="CV234" s="508"/>
      <c r="CW234" s="508"/>
      <c r="CX234" s="508"/>
      <c r="CY234" s="508"/>
      <c r="CZ234" s="508"/>
      <c r="DA234" s="508"/>
      <c r="DB234" s="508"/>
      <c r="DC234" s="508"/>
      <c r="DD234" s="508"/>
      <c r="DE234" s="508"/>
      <c r="DF234" s="508"/>
      <c r="DG234" s="508"/>
      <c r="DH234" s="508"/>
      <c r="DI234" s="508"/>
      <c r="DJ234" s="510"/>
      <c r="DK234" s="500">
        <f t="shared" si="14"/>
        <v>0</v>
      </c>
      <c r="DL234" s="501">
        <f t="shared" si="15"/>
        <v>0</v>
      </c>
      <c r="DV234" s="504"/>
    </row>
    <row r="235" spans="1:126" x14ac:dyDescent="0.5">
      <c r="A235" s="399" t="str">
        <f t="shared" si="16"/>
        <v>71</v>
      </c>
      <c r="B235" s="493">
        <v>710015</v>
      </c>
      <c r="C235" s="494" t="s">
        <v>1007</v>
      </c>
      <c r="D235" s="495"/>
      <c r="E235" s="896"/>
      <c r="F235" s="903"/>
      <c r="G235" s="496"/>
      <c r="H235" s="496"/>
      <c r="I235" s="496"/>
      <c r="J235" s="496"/>
      <c r="K235" s="508"/>
      <c r="L235" s="508"/>
      <c r="M235" s="508"/>
      <c r="N235" s="508"/>
      <c r="O235" s="508"/>
      <c r="P235" s="508"/>
      <c r="Q235" s="508"/>
      <c r="R235" s="508"/>
      <c r="S235" s="508"/>
      <c r="T235" s="508"/>
      <c r="U235" s="508"/>
      <c r="V235" s="508"/>
      <c r="W235" s="508"/>
      <c r="X235" s="508"/>
      <c r="Y235" s="508"/>
      <c r="Z235" s="508"/>
      <c r="AA235" s="508"/>
      <c r="AB235" s="508"/>
      <c r="AC235" s="508"/>
      <c r="AD235" s="508"/>
      <c r="AE235" s="508"/>
      <c r="AF235" s="508"/>
      <c r="AG235" s="508"/>
      <c r="AH235" s="508"/>
      <c r="AI235" s="508"/>
      <c r="AJ235" s="508"/>
      <c r="AK235" s="508"/>
      <c r="AL235" s="508"/>
      <c r="AM235" s="508"/>
      <c r="AN235" s="508"/>
      <c r="AO235" s="508"/>
      <c r="AP235" s="508"/>
      <c r="AQ235" s="508"/>
      <c r="AR235" s="508"/>
      <c r="AS235" s="508"/>
      <c r="AT235" s="508"/>
      <c r="AU235" s="508"/>
      <c r="AV235" s="508"/>
      <c r="AW235" s="508"/>
      <c r="AX235" s="508"/>
      <c r="AY235" s="508"/>
      <c r="AZ235" s="508"/>
      <c r="BA235" s="508"/>
      <c r="BB235" s="508"/>
      <c r="BC235" s="508"/>
      <c r="BD235" s="508"/>
      <c r="BE235" s="508"/>
      <c r="BF235" s="508"/>
      <c r="BG235" s="508"/>
      <c r="BH235" s="508"/>
      <c r="BI235" s="508"/>
      <c r="BJ235" s="508"/>
      <c r="BK235" s="508"/>
      <c r="BL235" s="508"/>
      <c r="BM235" s="508"/>
      <c r="BN235" s="508"/>
      <c r="BO235" s="508"/>
      <c r="BP235" s="508"/>
      <c r="BQ235" s="508"/>
      <c r="BR235" s="508"/>
      <c r="BS235" s="508"/>
      <c r="BT235" s="508"/>
      <c r="BU235" s="508"/>
      <c r="BV235" s="508"/>
      <c r="BW235" s="508"/>
      <c r="BX235" s="508"/>
      <c r="BY235" s="508"/>
      <c r="BZ235" s="508"/>
      <c r="CA235" s="508"/>
      <c r="CB235" s="508"/>
      <c r="CC235" s="521">
        <f>D235</f>
        <v>0</v>
      </c>
      <c r="CD235" s="508"/>
      <c r="CE235" s="508"/>
      <c r="CF235" s="508"/>
      <c r="CG235" s="508"/>
      <c r="CH235" s="508"/>
      <c r="CI235" s="508"/>
      <c r="CJ235" s="508"/>
      <c r="CK235" s="508"/>
      <c r="CL235" s="508"/>
      <c r="CM235" s="508"/>
      <c r="CN235" s="508"/>
      <c r="CO235" s="508"/>
      <c r="CP235" s="508"/>
      <c r="CQ235" s="508"/>
      <c r="CR235" s="508"/>
      <c r="CS235" s="508"/>
      <c r="CT235" s="508"/>
      <c r="CU235" s="508"/>
      <c r="CV235" s="508"/>
      <c r="CW235" s="508"/>
      <c r="CX235" s="508"/>
      <c r="CY235" s="508"/>
      <c r="CZ235" s="508"/>
      <c r="DA235" s="508"/>
      <c r="DB235" s="508"/>
      <c r="DC235" s="508"/>
      <c r="DD235" s="508"/>
      <c r="DE235" s="508"/>
      <c r="DF235" s="508"/>
      <c r="DG235" s="508"/>
      <c r="DH235" s="508"/>
      <c r="DI235" s="508"/>
      <c r="DJ235" s="510"/>
      <c r="DK235" s="500">
        <f t="shared" si="14"/>
        <v>0</v>
      </c>
      <c r="DL235" s="501">
        <f t="shared" si="15"/>
        <v>0</v>
      </c>
      <c r="DV235" s="504"/>
    </row>
    <row r="236" spans="1:126" x14ac:dyDescent="0.5">
      <c r="A236" s="399" t="str">
        <f t="shared" si="16"/>
        <v>71</v>
      </c>
      <c r="B236" s="493">
        <v>710016</v>
      </c>
      <c r="C236" s="494" t="s">
        <v>1008</v>
      </c>
      <c r="D236" s="495"/>
      <c r="E236" s="896"/>
      <c r="F236" s="903"/>
      <c r="G236" s="496"/>
      <c r="H236" s="496"/>
      <c r="I236" s="496"/>
      <c r="J236" s="496"/>
      <c r="K236" s="508"/>
      <c r="L236" s="508"/>
      <c r="M236" s="508"/>
      <c r="N236" s="508"/>
      <c r="O236" s="508"/>
      <c r="P236" s="508"/>
      <c r="Q236" s="508"/>
      <c r="R236" s="508"/>
      <c r="S236" s="508"/>
      <c r="T236" s="508"/>
      <c r="U236" s="508"/>
      <c r="V236" s="508"/>
      <c r="W236" s="508"/>
      <c r="X236" s="508"/>
      <c r="Y236" s="508"/>
      <c r="Z236" s="508"/>
      <c r="AA236" s="508"/>
      <c r="AB236" s="508"/>
      <c r="AC236" s="508"/>
      <c r="AD236" s="508"/>
      <c r="AE236" s="508"/>
      <c r="AF236" s="508"/>
      <c r="AG236" s="508"/>
      <c r="AH236" s="508"/>
      <c r="AI236" s="508"/>
      <c r="AJ236" s="508"/>
      <c r="AK236" s="508"/>
      <c r="AL236" s="508"/>
      <c r="AM236" s="508"/>
      <c r="AN236" s="508"/>
      <c r="AO236" s="508"/>
      <c r="AP236" s="508"/>
      <c r="AQ236" s="508"/>
      <c r="AR236" s="508"/>
      <c r="AS236" s="508"/>
      <c r="AT236" s="508"/>
      <c r="AU236" s="508"/>
      <c r="AV236" s="508"/>
      <c r="AW236" s="508"/>
      <c r="AX236" s="508"/>
      <c r="AY236" s="508"/>
      <c r="AZ236" s="508"/>
      <c r="BA236" s="508"/>
      <c r="BB236" s="508"/>
      <c r="BC236" s="508"/>
      <c r="BD236" s="508"/>
      <c r="BE236" s="508"/>
      <c r="BF236" s="508"/>
      <c r="BG236" s="508"/>
      <c r="BH236" s="508"/>
      <c r="BI236" s="508"/>
      <c r="BJ236" s="508"/>
      <c r="BK236" s="508"/>
      <c r="BL236" s="508"/>
      <c r="BM236" s="508"/>
      <c r="BN236" s="508"/>
      <c r="BO236" s="508"/>
      <c r="BP236" s="508"/>
      <c r="BQ236" s="508"/>
      <c r="BR236" s="508"/>
      <c r="BS236" s="508"/>
      <c r="BT236" s="508"/>
      <c r="BU236" s="508"/>
      <c r="BV236" s="508"/>
      <c r="BW236" s="508"/>
      <c r="BX236" s="508"/>
      <c r="BY236" s="508"/>
      <c r="BZ236" s="508"/>
      <c r="CA236" s="508"/>
      <c r="CB236" s="508"/>
      <c r="CC236" s="508"/>
      <c r="CD236" s="508"/>
      <c r="CE236" s="521">
        <f>D236</f>
        <v>0</v>
      </c>
      <c r="CF236" s="508"/>
      <c r="CG236" s="508"/>
      <c r="CH236" s="508"/>
      <c r="CI236" s="508"/>
      <c r="CJ236" s="508"/>
      <c r="CK236" s="508"/>
      <c r="CL236" s="508"/>
      <c r="CM236" s="508"/>
      <c r="CN236" s="508"/>
      <c r="CO236" s="508"/>
      <c r="CP236" s="508"/>
      <c r="CQ236" s="508"/>
      <c r="CR236" s="508"/>
      <c r="CS236" s="508"/>
      <c r="CT236" s="508"/>
      <c r="CU236" s="508"/>
      <c r="CV236" s="508"/>
      <c r="CW236" s="508"/>
      <c r="CX236" s="508"/>
      <c r="CY236" s="508"/>
      <c r="CZ236" s="508"/>
      <c r="DA236" s="508"/>
      <c r="DB236" s="508"/>
      <c r="DC236" s="508"/>
      <c r="DD236" s="508"/>
      <c r="DE236" s="508"/>
      <c r="DF236" s="508"/>
      <c r="DG236" s="508"/>
      <c r="DH236" s="508"/>
      <c r="DI236" s="508"/>
      <c r="DJ236" s="510"/>
      <c r="DK236" s="500">
        <f t="shared" si="14"/>
        <v>0</v>
      </c>
      <c r="DL236" s="501">
        <f t="shared" si="15"/>
        <v>0</v>
      </c>
      <c r="DV236" s="504"/>
    </row>
    <row r="237" spans="1:126" x14ac:dyDescent="0.5">
      <c r="A237" s="399" t="str">
        <f t="shared" si="16"/>
        <v>71</v>
      </c>
      <c r="B237" s="493">
        <v>710017</v>
      </c>
      <c r="C237" s="494" t="s">
        <v>1009</v>
      </c>
      <c r="D237" s="495"/>
      <c r="E237" s="896"/>
      <c r="F237" s="903"/>
      <c r="G237" s="496"/>
      <c r="H237" s="496"/>
      <c r="I237" s="496"/>
      <c r="J237" s="496"/>
      <c r="K237" s="508"/>
      <c r="L237" s="508"/>
      <c r="M237" s="508"/>
      <c r="N237" s="508"/>
      <c r="O237" s="508"/>
      <c r="P237" s="508"/>
      <c r="Q237" s="508"/>
      <c r="R237" s="508"/>
      <c r="S237" s="508"/>
      <c r="T237" s="508"/>
      <c r="U237" s="508"/>
      <c r="V237" s="508"/>
      <c r="W237" s="508"/>
      <c r="X237" s="508"/>
      <c r="Y237" s="508"/>
      <c r="Z237" s="508"/>
      <c r="AA237" s="508"/>
      <c r="AB237" s="508"/>
      <c r="AC237" s="508"/>
      <c r="AD237" s="508"/>
      <c r="AE237" s="508"/>
      <c r="AF237" s="508"/>
      <c r="AG237" s="508"/>
      <c r="AH237" s="508"/>
      <c r="AI237" s="508"/>
      <c r="AJ237" s="508"/>
      <c r="AK237" s="508"/>
      <c r="AL237" s="508"/>
      <c r="AM237" s="508"/>
      <c r="AN237" s="508"/>
      <c r="AO237" s="508"/>
      <c r="AP237" s="508"/>
      <c r="AQ237" s="508"/>
      <c r="AR237" s="508"/>
      <c r="AS237" s="508"/>
      <c r="AT237" s="508"/>
      <c r="AU237" s="508"/>
      <c r="AV237" s="508"/>
      <c r="AW237" s="508"/>
      <c r="AX237" s="508"/>
      <c r="AY237" s="508"/>
      <c r="AZ237" s="508"/>
      <c r="BA237" s="508"/>
      <c r="BB237" s="508"/>
      <c r="BC237" s="508"/>
      <c r="BD237" s="508"/>
      <c r="BE237" s="508"/>
      <c r="BF237" s="508"/>
      <c r="BG237" s="508"/>
      <c r="BH237" s="508"/>
      <c r="BI237" s="508"/>
      <c r="BJ237" s="508"/>
      <c r="BK237" s="508"/>
      <c r="BL237" s="508"/>
      <c r="BM237" s="508"/>
      <c r="BN237" s="508"/>
      <c r="BO237" s="508"/>
      <c r="BP237" s="508"/>
      <c r="BQ237" s="508"/>
      <c r="BR237" s="508"/>
      <c r="BS237" s="508"/>
      <c r="BT237" s="508"/>
      <c r="BU237" s="508"/>
      <c r="BV237" s="508"/>
      <c r="BW237" s="508"/>
      <c r="BX237" s="508"/>
      <c r="BY237" s="508"/>
      <c r="BZ237" s="508"/>
      <c r="CA237" s="508"/>
      <c r="CB237" s="508"/>
      <c r="CC237" s="508"/>
      <c r="CD237" s="508"/>
      <c r="CE237" s="508"/>
      <c r="CF237" s="508"/>
      <c r="CG237" s="508"/>
      <c r="CH237" s="508"/>
      <c r="CI237" s="508"/>
      <c r="CJ237" s="508"/>
      <c r="CK237" s="508"/>
      <c r="CL237" s="508"/>
      <c r="CM237" s="508"/>
      <c r="CN237" s="508"/>
      <c r="CO237" s="508"/>
      <c r="CP237" s="508"/>
      <c r="CQ237" s="521">
        <f>D237</f>
        <v>0</v>
      </c>
      <c r="CR237" s="508"/>
      <c r="CS237" s="508"/>
      <c r="CT237" s="508"/>
      <c r="CU237" s="508"/>
      <c r="CV237" s="508"/>
      <c r="CW237" s="508"/>
      <c r="CX237" s="508"/>
      <c r="CY237" s="508"/>
      <c r="CZ237" s="508"/>
      <c r="DA237" s="508"/>
      <c r="DB237" s="508"/>
      <c r="DC237" s="508"/>
      <c r="DD237" s="508"/>
      <c r="DE237" s="508"/>
      <c r="DF237" s="508"/>
      <c r="DG237" s="508"/>
      <c r="DH237" s="508"/>
      <c r="DI237" s="508"/>
      <c r="DJ237" s="510"/>
      <c r="DK237" s="500">
        <f t="shared" si="14"/>
        <v>0</v>
      </c>
      <c r="DL237" s="501">
        <f t="shared" si="15"/>
        <v>0</v>
      </c>
      <c r="DV237" s="504"/>
    </row>
    <row r="238" spans="1:126" x14ac:dyDescent="0.5">
      <c r="A238" s="399" t="str">
        <f t="shared" si="16"/>
        <v>71</v>
      </c>
      <c r="B238" s="493">
        <v>710018</v>
      </c>
      <c r="C238" s="494" t="s">
        <v>1010</v>
      </c>
      <c r="D238" s="495"/>
      <c r="E238" s="896"/>
      <c r="F238" s="903"/>
      <c r="G238" s="496"/>
      <c r="H238" s="496"/>
      <c r="I238" s="496"/>
      <c r="J238" s="496"/>
      <c r="K238" s="508"/>
      <c r="L238" s="508"/>
      <c r="M238" s="508"/>
      <c r="N238" s="508"/>
      <c r="O238" s="508"/>
      <c r="P238" s="508"/>
      <c r="Q238" s="508"/>
      <c r="R238" s="508"/>
      <c r="S238" s="508"/>
      <c r="T238" s="508"/>
      <c r="U238" s="508"/>
      <c r="V238" s="508"/>
      <c r="W238" s="508"/>
      <c r="X238" s="508"/>
      <c r="Y238" s="508"/>
      <c r="Z238" s="508"/>
      <c r="AA238" s="508"/>
      <c r="AB238" s="508"/>
      <c r="AC238" s="508"/>
      <c r="AD238" s="508"/>
      <c r="AE238" s="508"/>
      <c r="AF238" s="508"/>
      <c r="AG238" s="508"/>
      <c r="AH238" s="508"/>
      <c r="AI238" s="508"/>
      <c r="AJ238" s="508"/>
      <c r="AK238" s="508"/>
      <c r="AL238" s="508"/>
      <c r="AM238" s="508"/>
      <c r="AN238" s="508"/>
      <c r="AO238" s="508"/>
      <c r="AP238" s="508"/>
      <c r="AQ238" s="508"/>
      <c r="AR238" s="508"/>
      <c r="AS238" s="508"/>
      <c r="AT238" s="508"/>
      <c r="AU238" s="508"/>
      <c r="AV238" s="508"/>
      <c r="AW238" s="508"/>
      <c r="AX238" s="508"/>
      <c r="AY238" s="508"/>
      <c r="AZ238" s="508"/>
      <c r="BA238" s="508"/>
      <c r="BB238" s="508"/>
      <c r="BC238" s="508"/>
      <c r="BD238" s="508"/>
      <c r="BE238" s="508"/>
      <c r="BF238" s="508"/>
      <c r="BG238" s="508"/>
      <c r="BH238" s="508"/>
      <c r="BI238" s="508"/>
      <c r="BJ238" s="508"/>
      <c r="BK238" s="508"/>
      <c r="BL238" s="508"/>
      <c r="BM238" s="508"/>
      <c r="BN238" s="508"/>
      <c r="BO238" s="508"/>
      <c r="BP238" s="508"/>
      <c r="BQ238" s="508"/>
      <c r="BR238" s="508"/>
      <c r="BS238" s="508"/>
      <c r="BT238" s="508"/>
      <c r="BU238" s="508"/>
      <c r="BV238" s="508"/>
      <c r="BW238" s="508"/>
      <c r="BX238" s="508"/>
      <c r="BY238" s="508"/>
      <c r="BZ238" s="508"/>
      <c r="CA238" s="508"/>
      <c r="CB238" s="508"/>
      <c r="CC238" s="508"/>
      <c r="CD238" s="508"/>
      <c r="CE238" s="521">
        <f>D238</f>
        <v>0</v>
      </c>
      <c r="CF238" s="508"/>
      <c r="CG238" s="508"/>
      <c r="CH238" s="508"/>
      <c r="CI238" s="508"/>
      <c r="CJ238" s="508"/>
      <c r="CK238" s="508"/>
      <c r="CL238" s="508"/>
      <c r="CM238" s="508"/>
      <c r="CN238" s="508"/>
      <c r="CO238" s="508"/>
      <c r="CP238" s="508"/>
      <c r="CQ238" s="508"/>
      <c r="CR238" s="508"/>
      <c r="CS238" s="508"/>
      <c r="CT238" s="508"/>
      <c r="CU238" s="508"/>
      <c r="CV238" s="508"/>
      <c r="CW238" s="508"/>
      <c r="CX238" s="508"/>
      <c r="CY238" s="508"/>
      <c r="CZ238" s="508"/>
      <c r="DA238" s="508"/>
      <c r="DB238" s="508"/>
      <c r="DC238" s="508"/>
      <c r="DD238" s="508"/>
      <c r="DE238" s="508"/>
      <c r="DF238" s="508"/>
      <c r="DG238" s="508"/>
      <c r="DH238" s="508"/>
      <c r="DI238" s="508"/>
      <c r="DJ238" s="510"/>
      <c r="DK238" s="500">
        <f t="shared" si="14"/>
        <v>0</v>
      </c>
      <c r="DL238" s="501">
        <f t="shared" si="15"/>
        <v>0</v>
      </c>
      <c r="DV238" s="504"/>
    </row>
    <row r="239" spans="1:126" x14ac:dyDescent="0.5">
      <c r="A239" s="399" t="str">
        <f t="shared" si="16"/>
        <v>71</v>
      </c>
      <c r="B239" s="493">
        <v>710020</v>
      </c>
      <c r="C239" s="494" t="s">
        <v>1011</v>
      </c>
      <c r="D239" s="495"/>
      <c r="E239" s="896"/>
      <c r="F239" s="903"/>
      <c r="G239" s="496"/>
      <c r="H239" s="496"/>
      <c r="I239" s="496"/>
      <c r="J239" s="496"/>
      <c r="K239" s="508"/>
      <c r="L239" s="508"/>
      <c r="M239" s="508"/>
      <c r="N239" s="508"/>
      <c r="O239" s="508"/>
      <c r="P239" s="508"/>
      <c r="Q239" s="508"/>
      <c r="R239" s="508"/>
      <c r="S239" s="508"/>
      <c r="T239" s="508"/>
      <c r="U239" s="508"/>
      <c r="V239" s="508"/>
      <c r="W239" s="508"/>
      <c r="X239" s="508"/>
      <c r="Y239" s="508"/>
      <c r="Z239" s="508"/>
      <c r="AA239" s="508"/>
      <c r="AB239" s="508"/>
      <c r="AC239" s="508"/>
      <c r="AD239" s="508"/>
      <c r="AE239" s="508"/>
      <c r="AF239" s="508"/>
      <c r="AG239" s="508"/>
      <c r="AH239" s="508"/>
      <c r="AI239" s="508"/>
      <c r="AJ239" s="508"/>
      <c r="AK239" s="508"/>
      <c r="AL239" s="508"/>
      <c r="AM239" s="508"/>
      <c r="AN239" s="508"/>
      <c r="AO239" s="508"/>
      <c r="AP239" s="508"/>
      <c r="AQ239" s="508"/>
      <c r="AR239" s="508"/>
      <c r="AS239" s="508"/>
      <c r="AT239" s="508"/>
      <c r="AU239" s="508"/>
      <c r="AV239" s="508"/>
      <c r="AW239" s="508"/>
      <c r="AX239" s="508"/>
      <c r="AY239" s="508"/>
      <c r="AZ239" s="508"/>
      <c r="BA239" s="508"/>
      <c r="BB239" s="508"/>
      <c r="BC239" s="508"/>
      <c r="BD239" s="508"/>
      <c r="BE239" s="508"/>
      <c r="BF239" s="508"/>
      <c r="BG239" s="508"/>
      <c r="BH239" s="508"/>
      <c r="BI239" s="508"/>
      <c r="BJ239" s="508"/>
      <c r="BK239" s="508"/>
      <c r="BL239" s="508"/>
      <c r="BM239" s="508"/>
      <c r="BN239" s="508"/>
      <c r="BO239" s="508"/>
      <c r="BP239" s="508"/>
      <c r="BQ239" s="508"/>
      <c r="BR239" s="508"/>
      <c r="BS239" s="508"/>
      <c r="BT239" s="508"/>
      <c r="BU239" s="508"/>
      <c r="BV239" s="508"/>
      <c r="BW239" s="508"/>
      <c r="BX239" s="508"/>
      <c r="BY239" s="508"/>
      <c r="BZ239" s="508"/>
      <c r="CA239" s="508"/>
      <c r="CB239" s="508"/>
      <c r="CC239" s="508"/>
      <c r="CD239" s="508"/>
      <c r="CE239" s="508"/>
      <c r="CF239" s="508"/>
      <c r="CG239" s="508"/>
      <c r="CH239" s="508"/>
      <c r="CI239" s="508"/>
      <c r="CJ239" s="508"/>
      <c r="CK239" s="508"/>
      <c r="CL239" s="508"/>
      <c r="CM239" s="508"/>
      <c r="CN239" s="508"/>
      <c r="CO239" s="508"/>
      <c r="CP239" s="508"/>
      <c r="CQ239" s="521">
        <f>D239</f>
        <v>0</v>
      </c>
      <c r="CR239" s="508"/>
      <c r="CS239" s="508"/>
      <c r="CT239" s="508"/>
      <c r="CU239" s="508"/>
      <c r="CV239" s="508"/>
      <c r="CW239" s="508"/>
      <c r="CX239" s="508"/>
      <c r="CY239" s="508"/>
      <c r="CZ239" s="508"/>
      <c r="DA239" s="508"/>
      <c r="DB239" s="508"/>
      <c r="DC239" s="508"/>
      <c r="DD239" s="508"/>
      <c r="DE239" s="508"/>
      <c r="DF239" s="508"/>
      <c r="DG239" s="508"/>
      <c r="DH239" s="508"/>
      <c r="DI239" s="508"/>
      <c r="DJ239" s="510"/>
      <c r="DK239" s="500">
        <f t="shared" si="14"/>
        <v>0</v>
      </c>
      <c r="DL239" s="501">
        <f t="shared" si="15"/>
        <v>0</v>
      </c>
      <c r="DV239" s="504"/>
    </row>
    <row r="240" spans="1:126" x14ac:dyDescent="0.5">
      <c r="A240" s="399" t="str">
        <f t="shared" si="16"/>
        <v>71</v>
      </c>
      <c r="B240" s="493">
        <v>710021</v>
      </c>
      <c r="C240" s="494" t="s">
        <v>1012</v>
      </c>
      <c r="D240" s="495"/>
      <c r="E240" s="896"/>
      <c r="F240" s="903"/>
      <c r="G240" s="496"/>
      <c r="H240" s="496"/>
      <c r="I240" s="496"/>
      <c r="J240" s="496"/>
      <c r="K240" s="508"/>
      <c r="L240" s="508"/>
      <c r="M240" s="508"/>
      <c r="N240" s="508"/>
      <c r="O240" s="508"/>
      <c r="P240" s="508"/>
      <c r="Q240" s="508"/>
      <c r="R240" s="508"/>
      <c r="S240" s="508"/>
      <c r="T240" s="508"/>
      <c r="U240" s="508"/>
      <c r="V240" s="508"/>
      <c r="W240" s="508"/>
      <c r="X240" s="508"/>
      <c r="Y240" s="508"/>
      <c r="Z240" s="508"/>
      <c r="AA240" s="508"/>
      <c r="AB240" s="508"/>
      <c r="AC240" s="508"/>
      <c r="AD240" s="508"/>
      <c r="AE240" s="508"/>
      <c r="AF240" s="508"/>
      <c r="AG240" s="508"/>
      <c r="AH240" s="508"/>
      <c r="AI240" s="508"/>
      <c r="AJ240" s="508"/>
      <c r="AK240" s="508"/>
      <c r="AL240" s="508"/>
      <c r="AM240" s="508"/>
      <c r="AN240" s="508"/>
      <c r="AO240" s="508"/>
      <c r="AP240" s="508"/>
      <c r="AQ240" s="508"/>
      <c r="AR240" s="508"/>
      <c r="AS240" s="508"/>
      <c r="AT240" s="508"/>
      <c r="AU240" s="508"/>
      <c r="AV240" s="508"/>
      <c r="AW240" s="508"/>
      <c r="AX240" s="508"/>
      <c r="AY240" s="508"/>
      <c r="AZ240" s="508"/>
      <c r="BA240" s="508"/>
      <c r="BB240" s="508"/>
      <c r="BC240" s="508"/>
      <c r="BD240" s="508"/>
      <c r="BE240" s="508"/>
      <c r="BF240" s="508"/>
      <c r="BG240" s="508"/>
      <c r="BH240" s="508"/>
      <c r="BI240" s="508"/>
      <c r="BJ240" s="508"/>
      <c r="BK240" s="508"/>
      <c r="BL240" s="508"/>
      <c r="BM240" s="508"/>
      <c r="BN240" s="508"/>
      <c r="BO240" s="508"/>
      <c r="BP240" s="508"/>
      <c r="BQ240" s="508"/>
      <c r="BR240" s="508"/>
      <c r="BS240" s="508"/>
      <c r="BT240" s="508"/>
      <c r="BU240" s="508"/>
      <c r="BV240" s="508"/>
      <c r="BW240" s="508"/>
      <c r="BX240" s="508"/>
      <c r="BY240" s="508"/>
      <c r="BZ240" s="508"/>
      <c r="CA240" s="508"/>
      <c r="CB240" s="508"/>
      <c r="CC240" s="508"/>
      <c r="CD240" s="508"/>
      <c r="CE240" s="508"/>
      <c r="CF240" s="508"/>
      <c r="CG240" s="508"/>
      <c r="CH240" s="508"/>
      <c r="CI240" s="508"/>
      <c r="CJ240" s="508"/>
      <c r="CK240" s="508"/>
      <c r="CL240" s="508"/>
      <c r="CM240" s="508"/>
      <c r="CN240" s="508"/>
      <c r="CO240" s="508"/>
      <c r="CP240" s="508"/>
      <c r="CQ240" s="521">
        <f>D240</f>
        <v>0</v>
      </c>
      <c r="CR240" s="508"/>
      <c r="CS240" s="508"/>
      <c r="CT240" s="508"/>
      <c r="CU240" s="508"/>
      <c r="CV240" s="508"/>
      <c r="CW240" s="508"/>
      <c r="CX240" s="508"/>
      <c r="CY240" s="508"/>
      <c r="CZ240" s="508"/>
      <c r="DA240" s="508"/>
      <c r="DB240" s="508"/>
      <c r="DC240" s="508"/>
      <c r="DD240" s="508"/>
      <c r="DE240" s="508"/>
      <c r="DF240" s="508"/>
      <c r="DG240" s="508"/>
      <c r="DH240" s="508"/>
      <c r="DI240" s="508"/>
      <c r="DJ240" s="510"/>
      <c r="DK240" s="500">
        <f t="shared" si="14"/>
        <v>0</v>
      </c>
      <c r="DL240" s="501">
        <f t="shared" si="15"/>
        <v>0</v>
      </c>
      <c r="DV240" s="504"/>
    </row>
    <row r="241" spans="1:126" x14ac:dyDescent="0.5">
      <c r="A241" s="399" t="str">
        <f t="shared" si="16"/>
        <v>71</v>
      </c>
      <c r="B241" s="493">
        <v>710022</v>
      </c>
      <c r="C241" s="494" t="s">
        <v>1013</v>
      </c>
      <c r="D241" s="495"/>
      <c r="E241" s="896"/>
      <c r="F241" s="903"/>
      <c r="G241" s="496"/>
      <c r="H241" s="496"/>
      <c r="I241" s="496"/>
      <c r="J241" s="496"/>
      <c r="K241" s="508"/>
      <c r="L241" s="508"/>
      <c r="M241" s="508"/>
      <c r="N241" s="508"/>
      <c r="O241" s="508"/>
      <c r="P241" s="508"/>
      <c r="Q241" s="508"/>
      <c r="R241" s="508"/>
      <c r="S241" s="508"/>
      <c r="T241" s="508"/>
      <c r="U241" s="508"/>
      <c r="V241" s="508"/>
      <c r="W241" s="508"/>
      <c r="X241" s="508"/>
      <c r="Y241" s="508"/>
      <c r="Z241" s="508"/>
      <c r="AA241" s="508"/>
      <c r="AB241" s="508"/>
      <c r="AC241" s="508"/>
      <c r="AD241" s="508"/>
      <c r="AE241" s="508"/>
      <c r="AF241" s="508"/>
      <c r="AG241" s="508"/>
      <c r="AH241" s="508"/>
      <c r="AI241" s="508"/>
      <c r="AJ241" s="508"/>
      <c r="AK241" s="508"/>
      <c r="AL241" s="508"/>
      <c r="AM241" s="508"/>
      <c r="AN241" s="508"/>
      <c r="AO241" s="508"/>
      <c r="AP241" s="508"/>
      <c r="AQ241" s="508"/>
      <c r="AR241" s="508"/>
      <c r="AS241" s="508"/>
      <c r="AT241" s="508"/>
      <c r="AU241" s="508"/>
      <c r="AV241" s="508"/>
      <c r="AW241" s="508"/>
      <c r="AX241" s="508"/>
      <c r="AY241" s="508"/>
      <c r="AZ241" s="508"/>
      <c r="BA241" s="508"/>
      <c r="BB241" s="508"/>
      <c r="BC241" s="508"/>
      <c r="BD241" s="508"/>
      <c r="BE241" s="508"/>
      <c r="BF241" s="508"/>
      <c r="BG241" s="508"/>
      <c r="BH241" s="508"/>
      <c r="BI241" s="508"/>
      <c r="BJ241" s="508"/>
      <c r="BK241" s="508"/>
      <c r="BL241" s="508"/>
      <c r="BM241" s="508"/>
      <c r="BN241" s="508"/>
      <c r="BO241" s="508"/>
      <c r="BP241" s="508"/>
      <c r="BQ241" s="508"/>
      <c r="BR241" s="508"/>
      <c r="BS241" s="508"/>
      <c r="BT241" s="508"/>
      <c r="BU241" s="508"/>
      <c r="BV241" s="508"/>
      <c r="BW241" s="508"/>
      <c r="BX241" s="508"/>
      <c r="BY241" s="508"/>
      <c r="BZ241" s="508"/>
      <c r="CA241" s="508"/>
      <c r="CB241" s="508"/>
      <c r="CC241" s="508"/>
      <c r="CD241" s="508"/>
      <c r="CE241" s="508"/>
      <c r="CF241" s="508"/>
      <c r="CG241" s="508"/>
      <c r="CH241" s="508"/>
      <c r="CI241" s="508"/>
      <c r="CJ241" s="508"/>
      <c r="CK241" s="508"/>
      <c r="CL241" s="508"/>
      <c r="CM241" s="508"/>
      <c r="CN241" s="508"/>
      <c r="CO241" s="508"/>
      <c r="CP241" s="508"/>
      <c r="CQ241" s="521">
        <f>D241</f>
        <v>0</v>
      </c>
      <c r="CR241" s="508"/>
      <c r="CS241" s="508"/>
      <c r="CT241" s="508"/>
      <c r="CU241" s="508"/>
      <c r="CV241" s="508"/>
      <c r="CW241" s="508"/>
      <c r="CX241" s="508"/>
      <c r="CY241" s="508"/>
      <c r="CZ241" s="508"/>
      <c r="DA241" s="508"/>
      <c r="DB241" s="508"/>
      <c r="DC241" s="508"/>
      <c r="DD241" s="508"/>
      <c r="DE241" s="508"/>
      <c r="DF241" s="508"/>
      <c r="DG241" s="508"/>
      <c r="DH241" s="508"/>
      <c r="DI241" s="508"/>
      <c r="DJ241" s="510"/>
      <c r="DK241" s="500">
        <f t="shared" si="14"/>
        <v>0</v>
      </c>
      <c r="DL241" s="501">
        <f t="shared" si="15"/>
        <v>0</v>
      </c>
      <c r="DV241" s="504"/>
    </row>
    <row r="242" spans="1:126" x14ac:dyDescent="0.5">
      <c r="A242" s="399" t="str">
        <f t="shared" si="16"/>
        <v>71</v>
      </c>
      <c r="B242" s="493">
        <v>710023</v>
      </c>
      <c r="C242" s="494" t="s">
        <v>1014</v>
      </c>
      <c r="D242" s="495"/>
      <c r="E242" s="896"/>
      <c r="F242" s="903"/>
      <c r="G242" s="496"/>
      <c r="H242" s="496"/>
      <c r="I242" s="496"/>
      <c r="J242" s="496"/>
      <c r="K242" s="508"/>
      <c r="L242" s="508"/>
      <c r="M242" s="508"/>
      <c r="N242" s="508"/>
      <c r="O242" s="508"/>
      <c r="P242" s="508"/>
      <c r="Q242" s="508"/>
      <c r="R242" s="508"/>
      <c r="S242" s="508"/>
      <c r="T242" s="508"/>
      <c r="U242" s="508"/>
      <c r="V242" s="508"/>
      <c r="W242" s="508"/>
      <c r="X242" s="508"/>
      <c r="Y242" s="508"/>
      <c r="Z242" s="508"/>
      <c r="AA242" s="508"/>
      <c r="AB242" s="508"/>
      <c r="AC242" s="508"/>
      <c r="AD242" s="508"/>
      <c r="AE242" s="508"/>
      <c r="AF242" s="508"/>
      <c r="AG242" s="508"/>
      <c r="AH242" s="508"/>
      <c r="AI242" s="508"/>
      <c r="AJ242" s="508"/>
      <c r="AK242" s="508"/>
      <c r="AL242" s="508"/>
      <c r="AM242" s="508"/>
      <c r="AN242" s="508"/>
      <c r="AO242" s="508"/>
      <c r="AP242" s="508"/>
      <c r="AQ242" s="508"/>
      <c r="AR242" s="508"/>
      <c r="AS242" s="508"/>
      <c r="AT242" s="508"/>
      <c r="AU242" s="508"/>
      <c r="AV242" s="508"/>
      <c r="AW242" s="508"/>
      <c r="AX242" s="508"/>
      <c r="AY242" s="508"/>
      <c r="AZ242" s="508"/>
      <c r="BA242" s="508"/>
      <c r="BB242" s="508"/>
      <c r="BC242" s="508"/>
      <c r="BD242" s="508"/>
      <c r="BE242" s="508"/>
      <c r="BF242" s="508"/>
      <c r="BG242" s="508"/>
      <c r="BH242" s="508"/>
      <c r="BI242" s="508"/>
      <c r="BJ242" s="508"/>
      <c r="BK242" s="508"/>
      <c r="BL242" s="508"/>
      <c r="BM242" s="508"/>
      <c r="BN242" s="508"/>
      <c r="BO242" s="508"/>
      <c r="BP242" s="508"/>
      <c r="BQ242" s="508"/>
      <c r="BR242" s="508"/>
      <c r="BS242" s="508"/>
      <c r="BT242" s="508"/>
      <c r="BU242" s="508"/>
      <c r="BV242" s="508"/>
      <c r="BW242" s="508"/>
      <c r="BX242" s="508"/>
      <c r="BY242" s="508"/>
      <c r="BZ242" s="508"/>
      <c r="CA242" s="508"/>
      <c r="CB242" s="508"/>
      <c r="CC242" s="508"/>
      <c r="CD242" s="508"/>
      <c r="CE242" s="508"/>
      <c r="CF242" s="508"/>
      <c r="CG242" s="508"/>
      <c r="CH242" s="508"/>
      <c r="CI242" s="508"/>
      <c r="CJ242" s="508"/>
      <c r="CK242" s="508"/>
      <c r="CL242" s="508"/>
      <c r="CM242" s="508"/>
      <c r="CN242" s="508"/>
      <c r="CO242" s="508"/>
      <c r="CP242" s="508"/>
      <c r="CQ242" s="521">
        <f>D242</f>
        <v>0</v>
      </c>
      <c r="CR242" s="508"/>
      <c r="CS242" s="508"/>
      <c r="CT242" s="508"/>
      <c r="CU242" s="508"/>
      <c r="CV242" s="508"/>
      <c r="CW242" s="508"/>
      <c r="CX242" s="508"/>
      <c r="CY242" s="508"/>
      <c r="CZ242" s="508"/>
      <c r="DA242" s="508"/>
      <c r="DB242" s="508"/>
      <c r="DC242" s="508"/>
      <c r="DD242" s="508"/>
      <c r="DE242" s="508"/>
      <c r="DF242" s="508"/>
      <c r="DG242" s="508"/>
      <c r="DH242" s="508"/>
      <c r="DI242" s="508"/>
      <c r="DJ242" s="510"/>
      <c r="DK242" s="500">
        <f t="shared" si="14"/>
        <v>0</v>
      </c>
      <c r="DL242" s="501">
        <f t="shared" si="15"/>
        <v>0</v>
      </c>
      <c r="DV242" s="504"/>
    </row>
    <row r="243" spans="1:126" x14ac:dyDescent="0.5">
      <c r="A243" s="399" t="str">
        <f t="shared" si="16"/>
        <v>71</v>
      </c>
      <c r="B243" s="493">
        <v>710024</v>
      </c>
      <c r="C243" s="494" t="s">
        <v>1015</v>
      </c>
      <c r="D243" s="495"/>
      <c r="E243" s="896"/>
      <c r="F243" s="903"/>
      <c r="G243" s="496"/>
      <c r="H243" s="496"/>
      <c r="I243" s="496"/>
      <c r="J243" s="496"/>
      <c r="K243" s="508"/>
      <c r="L243" s="508"/>
      <c r="M243" s="508"/>
      <c r="N243" s="508"/>
      <c r="O243" s="508"/>
      <c r="P243" s="508"/>
      <c r="Q243" s="508"/>
      <c r="R243" s="508"/>
      <c r="S243" s="508"/>
      <c r="T243" s="508"/>
      <c r="U243" s="508"/>
      <c r="V243" s="508"/>
      <c r="W243" s="508"/>
      <c r="X243" s="508"/>
      <c r="Y243" s="508"/>
      <c r="Z243" s="508"/>
      <c r="AA243" s="508"/>
      <c r="AB243" s="508"/>
      <c r="AC243" s="508"/>
      <c r="AD243" s="508"/>
      <c r="AE243" s="508"/>
      <c r="AF243" s="508"/>
      <c r="AG243" s="508"/>
      <c r="AH243" s="508"/>
      <c r="AI243" s="508"/>
      <c r="AJ243" s="508"/>
      <c r="AK243" s="508"/>
      <c r="AL243" s="508"/>
      <c r="AM243" s="508"/>
      <c r="AN243" s="508"/>
      <c r="AO243" s="508"/>
      <c r="AP243" s="508"/>
      <c r="AQ243" s="508"/>
      <c r="AR243" s="508"/>
      <c r="AS243" s="508"/>
      <c r="AT243" s="508"/>
      <c r="AU243" s="508"/>
      <c r="AV243" s="508"/>
      <c r="AW243" s="508"/>
      <c r="AX243" s="508"/>
      <c r="AY243" s="508"/>
      <c r="AZ243" s="508"/>
      <c r="BA243" s="508"/>
      <c r="BB243" s="508"/>
      <c r="BC243" s="508"/>
      <c r="BD243" s="508"/>
      <c r="BE243" s="508"/>
      <c r="BF243" s="508"/>
      <c r="BG243" s="508"/>
      <c r="BH243" s="508"/>
      <c r="BI243" s="508"/>
      <c r="BJ243" s="508"/>
      <c r="BK243" s="508"/>
      <c r="BL243" s="508"/>
      <c r="BM243" s="508"/>
      <c r="BN243" s="508"/>
      <c r="BO243" s="508"/>
      <c r="BP243" s="508"/>
      <c r="BQ243" s="508"/>
      <c r="BR243" s="508"/>
      <c r="BS243" s="508"/>
      <c r="BT243" s="508"/>
      <c r="BU243" s="508"/>
      <c r="BV243" s="508"/>
      <c r="BW243" s="508"/>
      <c r="BX243" s="508"/>
      <c r="BY243" s="508"/>
      <c r="BZ243" s="508"/>
      <c r="CA243" s="508"/>
      <c r="CB243" s="508"/>
      <c r="CC243" s="508"/>
      <c r="CD243" s="508"/>
      <c r="CE243" s="508"/>
      <c r="CF243" s="508"/>
      <c r="CG243" s="508"/>
      <c r="CH243" s="508"/>
      <c r="CI243" s="508"/>
      <c r="CJ243" s="508"/>
      <c r="CK243" s="508"/>
      <c r="CL243" s="508"/>
      <c r="CM243" s="508"/>
      <c r="CN243" s="508"/>
      <c r="CO243" s="508"/>
      <c r="CP243" s="508"/>
      <c r="CQ243" s="521">
        <f>D243</f>
        <v>0</v>
      </c>
      <c r="CR243" s="508"/>
      <c r="CS243" s="508"/>
      <c r="CT243" s="508"/>
      <c r="CU243" s="508"/>
      <c r="CV243" s="508"/>
      <c r="CW243" s="508"/>
      <c r="CX243" s="508"/>
      <c r="CY243" s="508"/>
      <c r="CZ243" s="508"/>
      <c r="DA243" s="508"/>
      <c r="DB243" s="508"/>
      <c r="DC243" s="508"/>
      <c r="DD243" s="508"/>
      <c r="DE243" s="508"/>
      <c r="DF243" s="508"/>
      <c r="DG243" s="508"/>
      <c r="DH243" s="508"/>
      <c r="DI243" s="508"/>
      <c r="DJ243" s="510"/>
      <c r="DK243" s="500">
        <f t="shared" si="14"/>
        <v>0</v>
      </c>
      <c r="DL243" s="501">
        <f t="shared" si="15"/>
        <v>0</v>
      </c>
      <c r="DV243" s="504"/>
    </row>
    <row r="244" spans="1:126" x14ac:dyDescent="0.5">
      <c r="A244" s="399" t="str">
        <f t="shared" si="16"/>
        <v>71</v>
      </c>
      <c r="B244" s="493">
        <v>710025</v>
      </c>
      <c r="C244" s="494" t="s">
        <v>1016</v>
      </c>
      <c r="D244" s="495"/>
      <c r="E244" s="896"/>
      <c r="F244" s="903"/>
      <c r="G244" s="496"/>
      <c r="H244" s="496"/>
      <c r="I244" s="496"/>
      <c r="J244" s="496"/>
      <c r="K244" s="508"/>
      <c r="L244" s="508"/>
      <c r="M244" s="508"/>
      <c r="N244" s="508"/>
      <c r="O244" s="508"/>
      <c r="P244" s="508"/>
      <c r="Q244" s="508"/>
      <c r="R244" s="508"/>
      <c r="S244" s="508"/>
      <c r="T244" s="508"/>
      <c r="U244" s="508"/>
      <c r="V244" s="508"/>
      <c r="W244" s="508"/>
      <c r="X244" s="508"/>
      <c r="Y244" s="508"/>
      <c r="Z244" s="508"/>
      <c r="AA244" s="508"/>
      <c r="AB244" s="508"/>
      <c r="AC244" s="508"/>
      <c r="AD244" s="508"/>
      <c r="AE244" s="508"/>
      <c r="AF244" s="508"/>
      <c r="AG244" s="508"/>
      <c r="AH244" s="508"/>
      <c r="AI244" s="508"/>
      <c r="AJ244" s="508"/>
      <c r="AK244" s="508"/>
      <c r="AL244" s="508"/>
      <c r="AM244" s="508"/>
      <c r="AN244" s="508"/>
      <c r="AO244" s="508"/>
      <c r="AP244" s="508"/>
      <c r="AQ244" s="508"/>
      <c r="AR244" s="508"/>
      <c r="AS244" s="508"/>
      <c r="AT244" s="508"/>
      <c r="AU244" s="508"/>
      <c r="AV244" s="508"/>
      <c r="AW244" s="508"/>
      <c r="AX244" s="508"/>
      <c r="AY244" s="508"/>
      <c r="AZ244" s="508"/>
      <c r="BA244" s="508"/>
      <c r="BB244" s="508"/>
      <c r="BC244" s="508"/>
      <c r="BD244" s="508"/>
      <c r="BE244" s="508"/>
      <c r="BF244" s="508"/>
      <c r="BG244" s="508"/>
      <c r="BH244" s="508"/>
      <c r="BI244" s="508"/>
      <c r="BJ244" s="508"/>
      <c r="BK244" s="508"/>
      <c r="BL244" s="508"/>
      <c r="BM244" s="508"/>
      <c r="BN244" s="508"/>
      <c r="BO244" s="508"/>
      <c r="BP244" s="508"/>
      <c r="BQ244" s="508"/>
      <c r="BR244" s="508"/>
      <c r="BS244" s="508"/>
      <c r="BT244" s="508"/>
      <c r="BU244" s="508"/>
      <c r="BV244" s="508"/>
      <c r="BW244" s="508"/>
      <c r="BX244" s="508"/>
      <c r="BY244" s="508"/>
      <c r="BZ244" s="508"/>
      <c r="CA244" s="508"/>
      <c r="CB244" s="508"/>
      <c r="CC244" s="508"/>
      <c r="CD244" s="508"/>
      <c r="CE244" s="508"/>
      <c r="CF244" s="508"/>
      <c r="CG244" s="508"/>
      <c r="CH244" s="508"/>
      <c r="CI244" s="508"/>
      <c r="CJ244" s="508"/>
      <c r="CK244" s="508"/>
      <c r="CL244" s="508"/>
      <c r="CM244" s="508"/>
      <c r="CN244" s="508"/>
      <c r="CO244" s="508"/>
      <c r="CP244" s="508"/>
      <c r="CQ244" s="508"/>
      <c r="CR244" s="508"/>
      <c r="CS244" s="508"/>
      <c r="CT244" s="508"/>
      <c r="CU244" s="508"/>
      <c r="CV244" s="508"/>
      <c r="CW244" s="508"/>
      <c r="CX244" s="508"/>
      <c r="CY244" s="508"/>
      <c r="CZ244" s="508"/>
      <c r="DA244" s="508"/>
      <c r="DB244" s="508"/>
      <c r="DC244" s="508"/>
      <c r="DD244" s="508"/>
      <c r="DE244" s="508"/>
      <c r="DF244" s="508"/>
      <c r="DG244" s="508"/>
      <c r="DH244" s="508"/>
      <c r="DI244" s="508"/>
      <c r="DJ244" s="510"/>
      <c r="DK244" s="500">
        <f t="shared" si="14"/>
        <v>0</v>
      </c>
      <c r="DL244" s="501">
        <f t="shared" si="15"/>
        <v>0</v>
      </c>
      <c r="DV244" s="504"/>
    </row>
    <row r="245" spans="1:126" x14ac:dyDescent="0.5">
      <c r="A245" s="399" t="str">
        <f t="shared" si="16"/>
        <v>71</v>
      </c>
      <c r="B245" s="493">
        <v>710026</v>
      </c>
      <c r="C245" s="494" t="s">
        <v>1017</v>
      </c>
      <c r="D245" s="495"/>
      <c r="E245" s="896"/>
      <c r="F245" s="903"/>
      <c r="G245" s="496"/>
      <c r="H245" s="496"/>
      <c r="I245" s="496"/>
      <c r="J245" s="496"/>
      <c r="K245" s="508"/>
      <c r="L245" s="508"/>
      <c r="M245" s="508"/>
      <c r="N245" s="508"/>
      <c r="O245" s="508"/>
      <c r="P245" s="508"/>
      <c r="Q245" s="508"/>
      <c r="R245" s="508"/>
      <c r="S245" s="508"/>
      <c r="T245" s="508"/>
      <c r="U245" s="508"/>
      <c r="V245" s="508"/>
      <c r="W245" s="508"/>
      <c r="X245" s="508"/>
      <c r="Y245" s="508"/>
      <c r="Z245" s="508"/>
      <c r="AA245" s="508"/>
      <c r="AB245" s="508"/>
      <c r="AC245" s="508"/>
      <c r="AD245" s="508"/>
      <c r="AE245" s="508"/>
      <c r="AF245" s="508"/>
      <c r="AG245" s="508"/>
      <c r="AH245" s="508"/>
      <c r="AI245" s="508"/>
      <c r="AJ245" s="508"/>
      <c r="AK245" s="508"/>
      <c r="AL245" s="508"/>
      <c r="AM245" s="508"/>
      <c r="AN245" s="508"/>
      <c r="AO245" s="508"/>
      <c r="AP245" s="508"/>
      <c r="AQ245" s="508"/>
      <c r="AR245" s="508"/>
      <c r="AS245" s="508"/>
      <c r="AT245" s="508"/>
      <c r="AU245" s="508"/>
      <c r="AV245" s="508"/>
      <c r="AW245" s="508"/>
      <c r="AX245" s="508"/>
      <c r="AY245" s="508"/>
      <c r="AZ245" s="508"/>
      <c r="BA245" s="508"/>
      <c r="BB245" s="508"/>
      <c r="BC245" s="508"/>
      <c r="BD245" s="508"/>
      <c r="BE245" s="508"/>
      <c r="BF245" s="508"/>
      <c r="BG245" s="508"/>
      <c r="BH245" s="508"/>
      <c r="BI245" s="508"/>
      <c r="BJ245" s="508"/>
      <c r="BK245" s="508"/>
      <c r="BL245" s="508"/>
      <c r="BM245" s="508"/>
      <c r="BN245" s="508"/>
      <c r="BO245" s="508"/>
      <c r="BP245" s="508"/>
      <c r="BQ245" s="508"/>
      <c r="BR245" s="508"/>
      <c r="BS245" s="508"/>
      <c r="BT245" s="508"/>
      <c r="BU245" s="508"/>
      <c r="BV245" s="508"/>
      <c r="BW245" s="508"/>
      <c r="BX245" s="508"/>
      <c r="BY245" s="508"/>
      <c r="BZ245" s="508"/>
      <c r="CA245" s="508"/>
      <c r="CB245" s="508"/>
      <c r="CC245" s="508"/>
      <c r="CD245" s="508"/>
      <c r="CE245" s="508"/>
      <c r="CF245" s="508"/>
      <c r="CG245" s="508"/>
      <c r="CH245" s="521">
        <f>D245</f>
        <v>0</v>
      </c>
      <c r="CI245" s="508"/>
      <c r="CJ245" s="508"/>
      <c r="CK245" s="508"/>
      <c r="CL245" s="508"/>
      <c r="CM245" s="508"/>
      <c r="CN245" s="508"/>
      <c r="CO245" s="508"/>
      <c r="CP245" s="508"/>
      <c r="CQ245" s="508"/>
      <c r="CR245" s="508"/>
      <c r="CS245" s="508"/>
      <c r="CT245" s="508"/>
      <c r="CU245" s="508"/>
      <c r="CV245" s="508"/>
      <c r="CW245" s="508"/>
      <c r="CX245" s="508"/>
      <c r="CY245" s="508"/>
      <c r="CZ245" s="508"/>
      <c r="DA245" s="508"/>
      <c r="DB245" s="508"/>
      <c r="DC245" s="508"/>
      <c r="DD245" s="508"/>
      <c r="DE245" s="508"/>
      <c r="DF245" s="508"/>
      <c r="DG245" s="508"/>
      <c r="DH245" s="508"/>
      <c r="DI245" s="508"/>
      <c r="DJ245" s="510"/>
      <c r="DK245" s="500">
        <f t="shared" si="14"/>
        <v>0</v>
      </c>
      <c r="DL245" s="501">
        <f t="shared" si="15"/>
        <v>0</v>
      </c>
      <c r="DV245" s="504"/>
    </row>
    <row r="246" spans="1:126" x14ac:dyDescent="0.5">
      <c r="A246" s="399" t="str">
        <f t="shared" si="16"/>
        <v>71</v>
      </c>
      <c r="B246" s="493">
        <v>710027</v>
      </c>
      <c r="C246" s="494" t="s">
        <v>1018</v>
      </c>
      <c r="D246" s="495"/>
      <c r="E246" s="896"/>
      <c r="F246" s="903"/>
      <c r="G246" s="496"/>
      <c r="H246" s="496"/>
      <c r="I246" s="496"/>
      <c r="J246" s="496"/>
      <c r="K246" s="508"/>
      <c r="L246" s="508"/>
      <c r="M246" s="508"/>
      <c r="N246" s="508"/>
      <c r="O246" s="508"/>
      <c r="P246" s="508"/>
      <c r="Q246" s="508"/>
      <c r="R246" s="508"/>
      <c r="S246" s="508"/>
      <c r="T246" s="508"/>
      <c r="U246" s="508"/>
      <c r="V246" s="508"/>
      <c r="W246" s="508"/>
      <c r="X246" s="508"/>
      <c r="Y246" s="508"/>
      <c r="Z246" s="508"/>
      <c r="AA246" s="508"/>
      <c r="AB246" s="508"/>
      <c r="AC246" s="508"/>
      <c r="AD246" s="508"/>
      <c r="AE246" s="508"/>
      <c r="AF246" s="508"/>
      <c r="AG246" s="508"/>
      <c r="AH246" s="508"/>
      <c r="AI246" s="508"/>
      <c r="AJ246" s="508"/>
      <c r="AK246" s="508"/>
      <c r="AL246" s="508"/>
      <c r="AM246" s="508"/>
      <c r="AN246" s="508"/>
      <c r="AO246" s="508"/>
      <c r="AP246" s="508"/>
      <c r="AQ246" s="508"/>
      <c r="AR246" s="508"/>
      <c r="AS246" s="508"/>
      <c r="AT246" s="508"/>
      <c r="AU246" s="508"/>
      <c r="AV246" s="508"/>
      <c r="AW246" s="508"/>
      <c r="AX246" s="508"/>
      <c r="AY246" s="508"/>
      <c r="AZ246" s="508"/>
      <c r="BA246" s="508"/>
      <c r="BB246" s="508"/>
      <c r="BC246" s="508"/>
      <c r="BD246" s="508"/>
      <c r="BE246" s="508"/>
      <c r="BF246" s="508"/>
      <c r="BG246" s="508"/>
      <c r="BH246" s="508"/>
      <c r="BI246" s="508"/>
      <c r="BJ246" s="508"/>
      <c r="BK246" s="508"/>
      <c r="BL246" s="508"/>
      <c r="BM246" s="508"/>
      <c r="BN246" s="508"/>
      <c r="BO246" s="508"/>
      <c r="BP246" s="508"/>
      <c r="BQ246" s="508"/>
      <c r="BR246" s="508"/>
      <c r="BS246" s="508"/>
      <c r="BT246" s="508"/>
      <c r="BU246" s="508"/>
      <c r="BV246" s="508"/>
      <c r="BW246" s="508"/>
      <c r="BX246" s="508"/>
      <c r="BY246" s="508"/>
      <c r="BZ246" s="508"/>
      <c r="CA246" s="508"/>
      <c r="CB246" s="508"/>
      <c r="CC246" s="508"/>
      <c r="CD246" s="508"/>
      <c r="CE246" s="508"/>
      <c r="CF246" s="508"/>
      <c r="CG246" s="508"/>
      <c r="CH246" s="508"/>
      <c r="CI246" s="508"/>
      <c r="CJ246" s="508"/>
      <c r="CK246" s="508"/>
      <c r="CL246" s="508"/>
      <c r="CM246" s="508"/>
      <c r="CN246" s="508"/>
      <c r="CO246" s="508"/>
      <c r="CP246" s="508"/>
      <c r="CQ246" s="862">
        <f>D246-E246</f>
        <v>0</v>
      </c>
      <c r="CR246" s="508"/>
      <c r="CS246" s="508"/>
      <c r="CT246" s="508"/>
      <c r="CU246" s="508"/>
      <c r="CV246" s="508"/>
      <c r="CW246" s="508"/>
      <c r="CX246" s="508"/>
      <c r="CY246" s="508"/>
      <c r="CZ246" s="508"/>
      <c r="DA246" s="508"/>
      <c r="DB246" s="508"/>
      <c r="DC246" s="508"/>
      <c r="DD246" s="508"/>
      <c r="DE246" s="508"/>
      <c r="DF246" s="508"/>
      <c r="DG246" s="508"/>
      <c r="DH246" s="508"/>
      <c r="DI246" s="508"/>
      <c r="DJ246" s="510"/>
      <c r="DK246" s="500">
        <f t="shared" si="14"/>
        <v>0</v>
      </c>
      <c r="DL246" s="501">
        <f t="shared" si="15"/>
        <v>0</v>
      </c>
      <c r="DV246" s="504"/>
    </row>
    <row r="247" spans="1:126" x14ac:dyDescent="0.5">
      <c r="A247" s="399" t="str">
        <f t="shared" si="16"/>
        <v>71</v>
      </c>
      <c r="B247" s="493">
        <v>710028</v>
      </c>
      <c r="C247" s="494" t="s">
        <v>1019</v>
      </c>
      <c r="D247" s="495"/>
      <c r="E247" s="896"/>
      <c r="F247" s="903"/>
      <c r="G247" s="496"/>
      <c r="H247" s="496"/>
      <c r="I247" s="496"/>
      <c r="J247" s="496"/>
      <c r="K247" s="508"/>
      <c r="L247" s="508"/>
      <c r="M247" s="508"/>
      <c r="N247" s="508"/>
      <c r="O247" s="508"/>
      <c r="P247" s="508"/>
      <c r="Q247" s="508"/>
      <c r="R247" s="508"/>
      <c r="S247" s="508"/>
      <c r="T247" s="508"/>
      <c r="U247" s="508"/>
      <c r="V247" s="508"/>
      <c r="W247" s="508"/>
      <c r="X247" s="508"/>
      <c r="Y247" s="508"/>
      <c r="Z247" s="508"/>
      <c r="AA247" s="508"/>
      <c r="AB247" s="508"/>
      <c r="AC247" s="508"/>
      <c r="AD247" s="508"/>
      <c r="AE247" s="508"/>
      <c r="AF247" s="508"/>
      <c r="AG247" s="508"/>
      <c r="AH247" s="508"/>
      <c r="AI247" s="508"/>
      <c r="AJ247" s="508"/>
      <c r="AK247" s="508"/>
      <c r="AL247" s="508"/>
      <c r="AM247" s="508"/>
      <c r="AN247" s="508"/>
      <c r="AO247" s="508"/>
      <c r="AP247" s="508"/>
      <c r="AQ247" s="508"/>
      <c r="AR247" s="508"/>
      <c r="AS247" s="508"/>
      <c r="AT247" s="508"/>
      <c r="AU247" s="508"/>
      <c r="AV247" s="508"/>
      <c r="AW247" s="508"/>
      <c r="AX247" s="508"/>
      <c r="AY247" s="508"/>
      <c r="AZ247" s="508"/>
      <c r="BA247" s="508"/>
      <c r="BB247" s="508"/>
      <c r="BC247" s="508"/>
      <c r="BD247" s="508"/>
      <c r="BE247" s="508"/>
      <c r="BF247" s="508"/>
      <c r="BG247" s="508"/>
      <c r="BH247" s="508"/>
      <c r="BI247" s="508"/>
      <c r="BJ247" s="508"/>
      <c r="BK247" s="508"/>
      <c r="BL247" s="508"/>
      <c r="BM247" s="508"/>
      <c r="BN247" s="508"/>
      <c r="BO247" s="508"/>
      <c r="BP247" s="508"/>
      <c r="BQ247" s="508"/>
      <c r="BR247" s="508"/>
      <c r="BS247" s="508"/>
      <c r="BT247" s="508"/>
      <c r="BU247" s="508"/>
      <c r="BV247" s="508"/>
      <c r="BW247" s="508"/>
      <c r="BX247" s="508"/>
      <c r="BY247" s="508"/>
      <c r="BZ247" s="508"/>
      <c r="CA247" s="508"/>
      <c r="CB247" s="508"/>
      <c r="CC247" s="508"/>
      <c r="CD247" s="508"/>
      <c r="CE247" s="508"/>
      <c r="CF247" s="508"/>
      <c r="CG247" s="508"/>
      <c r="CH247" s="508"/>
      <c r="CI247" s="508"/>
      <c r="CJ247" s="508"/>
      <c r="CK247" s="508"/>
      <c r="CL247" s="508"/>
      <c r="CM247" s="521">
        <f>D247</f>
        <v>0</v>
      </c>
      <c r="CN247" s="508"/>
      <c r="CO247" s="508"/>
      <c r="CP247" s="508"/>
      <c r="CQ247" s="524"/>
      <c r="CR247" s="508"/>
      <c r="CS247" s="508"/>
      <c r="CT247" s="508"/>
      <c r="CU247" s="508"/>
      <c r="CV247" s="508"/>
      <c r="CW247" s="508"/>
      <c r="CX247" s="508"/>
      <c r="CY247" s="508"/>
      <c r="CZ247" s="508"/>
      <c r="DA247" s="508"/>
      <c r="DB247" s="508"/>
      <c r="DC247" s="508"/>
      <c r="DD247" s="508"/>
      <c r="DE247" s="508"/>
      <c r="DF247" s="508"/>
      <c r="DG247" s="508"/>
      <c r="DH247" s="508"/>
      <c r="DI247" s="508"/>
      <c r="DJ247" s="510"/>
      <c r="DK247" s="500">
        <f t="shared" si="14"/>
        <v>0</v>
      </c>
      <c r="DL247" s="501">
        <f t="shared" si="15"/>
        <v>0</v>
      </c>
      <c r="DV247" s="504"/>
    </row>
    <row r="248" spans="1:126" x14ac:dyDescent="0.5">
      <c r="A248" s="399" t="str">
        <f t="shared" si="16"/>
        <v>71</v>
      </c>
      <c r="B248" s="493">
        <v>710029</v>
      </c>
      <c r="C248" s="494" t="s">
        <v>1020</v>
      </c>
      <c r="D248" s="495"/>
      <c r="E248" s="896"/>
      <c r="F248" s="903"/>
      <c r="G248" s="496"/>
      <c r="H248" s="496"/>
      <c r="I248" s="496"/>
      <c r="J248" s="496"/>
      <c r="K248" s="508"/>
      <c r="L248" s="508"/>
      <c r="M248" s="508"/>
      <c r="N248" s="508"/>
      <c r="O248" s="508"/>
      <c r="P248" s="508"/>
      <c r="Q248" s="508"/>
      <c r="R248" s="508"/>
      <c r="S248" s="508"/>
      <c r="T248" s="508"/>
      <c r="U248" s="508"/>
      <c r="V248" s="508"/>
      <c r="W248" s="508"/>
      <c r="X248" s="508"/>
      <c r="Y248" s="508"/>
      <c r="Z248" s="508"/>
      <c r="AA248" s="508"/>
      <c r="AB248" s="508"/>
      <c r="AC248" s="508"/>
      <c r="AD248" s="508"/>
      <c r="AE248" s="508"/>
      <c r="AF248" s="508"/>
      <c r="AG248" s="508"/>
      <c r="AH248" s="508"/>
      <c r="AI248" s="508"/>
      <c r="AJ248" s="508"/>
      <c r="AK248" s="508"/>
      <c r="AL248" s="508"/>
      <c r="AM248" s="508"/>
      <c r="AN248" s="508"/>
      <c r="AO248" s="508"/>
      <c r="AP248" s="508"/>
      <c r="AQ248" s="508"/>
      <c r="AR248" s="508"/>
      <c r="AS248" s="508"/>
      <c r="AT248" s="508"/>
      <c r="AU248" s="508"/>
      <c r="AV248" s="508"/>
      <c r="AW248" s="508"/>
      <c r="AX248" s="508"/>
      <c r="AY248" s="508"/>
      <c r="AZ248" s="508"/>
      <c r="BA248" s="508"/>
      <c r="BB248" s="508"/>
      <c r="BC248" s="508"/>
      <c r="BD248" s="508"/>
      <c r="BE248" s="508"/>
      <c r="BF248" s="508"/>
      <c r="BG248" s="508"/>
      <c r="BH248" s="508"/>
      <c r="BI248" s="508"/>
      <c r="BJ248" s="508"/>
      <c r="BK248" s="508"/>
      <c r="BL248" s="508"/>
      <c r="BM248" s="508"/>
      <c r="BN248" s="508"/>
      <c r="BO248" s="508"/>
      <c r="BP248" s="508"/>
      <c r="BQ248" s="508"/>
      <c r="BR248" s="508"/>
      <c r="BS248" s="508"/>
      <c r="BT248" s="508"/>
      <c r="BU248" s="508"/>
      <c r="BV248" s="508"/>
      <c r="BW248" s="508"/>
      <c r="BX248" s="508"/>
      <c r="BY248" s="508"/>
      <c r="BZ248" s="508"/>
      <c r="CA248" s="508"/>
      <c r="CB248" s="508"/>
      <c r="CC248" s="508"/>
      <c r="CD248" s="508"/>
      <c r="CE248" s="508"/>
      <c r="CF248" s="508"/>
      <c r="CG248" s="508"/>
      <c r="CH248" s="508"/>
      <c r="CI248" s="508"/>
      <c r="CJ248" s="508"/>
      <c r="CK248" s="508"/>
      <c r="CL248" s="508"/>
      <c r="CM248" s="508"/>
      <c r="CN248" s="508"/>
      <c r="CO248" s="508"/>
      <c r="CP248" s="508"/>
      <c r="CQ248" s="521">
        <f>D248</f>
        <v>0</v>
      </c>
      <c r="CR248" s="508"/>
      <c r="CS248" s="508"/>
      <c r="CT248" s="508"/>
      <c r="CU248" s="508"/>
      <c r="CV248" s="508"/>
      <c r="CW248" s="508"/>
      <c r="CX248" s="508"/>
      <c r="CY248" s="508"/>
      <c r="CZ248" s="508"/>
      <c r="DA248" s="508"/>
      <c r="DB248" s="508"/>
      <c r="DC248" s="508"/>
      <c r="DD248" s="508"/>
      <c r="DE248" s="508"/>
      <c r="DF248" s="508"/>
      <c r="DG248" s="508"/>
      <c r="DH248" s="508"/>
      <c r="DI248" s="508"/>
      <c r="DJ248" s="510"/>
      <c r="DK248" s="500">
        <f t="shared" si="14"/>
        <v>0</v>
      </c>
      <c r="DL248" s="501">
        <f t="shared" si="15"/>
        <v>0</v>
      </c>
      <c r="DV248" s="504"/>
    </row>
    <row r="249" spans="1:126" x14ac:dyDescent="0.5">
      <c r="A249" s="399" t="str">
        <f t="shared" si="16"/>
        <v>71</v>
      </c>
      <c r="B249" s="493">
        <v>710030</v>
      </c>
      <c r="C249" s="494" t="s">
        <v>1021</v>
      </c>
      <c r="D249" s="495"/>
      <c r="E249" s="896"/>
      <c r="F249" s="903"/>
      <c r="G249" s="496"/>
      <c r="H249" s="496"/>
      <c r="I249" s="496"/>
      <c r="J249" s="496"/>
      <c r="K249" s="508"/>
      <c r="L249" s="508"/>
      <c r="M249" s="508"/>
      <c r="N249" s="508"/>
      <c r="O249" s="508"/>
      <c r="P249" s="508"/>
      <c r="Q249" s="508"/>
      <c r="R249" s="508"/>
      <c r="S249" s="508"/>
      <c r="T249" s="508"/>
      <c r="U249" s="508"/>
      <c r="V249" s="508"/>
      <c r="W249" s="508"/>
      <c r="X249" s="508"/>
      <c r="Y249" s="508"/>
      <c r="Z249" s="508"/>
      <c r="AA249" s="508"/>
      <c r="AB249" s="508"/>
      <c r="AC249" s="508"/>
      <c r="AD249" s="508"/>
      <c r="AE249" s="508"/>
      <c r="AF249" s="508"/>
      <c r="AG249" s="508"/>
      <c r="AH249" s="508"/>
      <c r="AI249" s="508"/>
      <c r="AJ249" s="508"/>
      <c r="AK249" s="508"/>
      <c r="AL249" s="508"/>
      <c r="AM249" s="508"/>
      <c r="AN249" s="508"/>
      <c r="AO249" s="508"/>
      <c r="AP249" s="508"/>
      <c r="AQ249" s="508"/>
      <c r="AR249" s="508"/>
      <c r="AS249" s="508"/>
      <c r="AT249" s="508"/>
      <c r="AU249" s="508"/>
      <c r="AV249" s="508"/>
      <c r="AW249" s="508"/>
      <c r="AX249" s="508"/>
      <c r="AY249" s="508"/>
      <c r="AZ249" s="508"/>
      <c r="BA249" s="508"/>
      <c r="BB249" s="508"/>
      <c r="BC249" s="508"/>
      <c r="BD249" s="508"/>
      <c r="BE249" s="508"/>
      <c r="BF249" s="508"/>
      <c r="BG249" s="508"/>
      <c r="BH249" s="508"/>
      <c r="BI249" s="508"/>
      <c r="BJ249" s="508"/>
      <c r="BK249" s="508"/>
      <c r="BL249" s="508"/>
      <c r="BM249" s="508"/>
      <c r="BN249" s="508"/>
      <c r="BO249" s="508"/>
      <c r="BP249" s="508"/>
      <c r="BQ249" s="508"/>
      <c r="BR249" s="508"/>
      <c r="BS249" s="508"/>
      <c r="BT249" s="508"/>
      <c r="BU249" s="508"/>
      <c r="BV249" s="508"/>
      <c r="BW249" s="508"/>
      <c r="BX249" s="508"/>
      <c r="BY249" s="508"/>
      <c r="BZ249" s="508"/>
      <c r="CA249" s="508"/>
      <c r="CB249" s="508"/>
      <c r="CC249" s="508"/>
      <c r="CD249" s="508"/>
      <c r="CE249" s="521">
        <f>D249</f>
        <v>0</v>
      </c>
      <c r="CF249" s="508"/>
      <c r="CG249" s="508"/>
      <c r="CH249" s="508"/>
      <c r="CI249" s="508"/>
      <c r="CJ249" s="508"/>
      <c r="CK249" s="508"/>
      <c r="CL249" s="508"/>
      <c r="CM249" s="508"/>
      <c r="CN249" s="508"/>
      <c r="CO249" s="508"/>
      <c r="CP249" s="508"/>
      <c r="CQ249" s="508"/>
      <c r="CR249" s="508"/>
      <c r="CS249" s="508"/>
      <c r="CT249" s="508"/>
      <c r="CU249" s="508"/>
      <c r="CV249" s="508"/>
      <c r="CW249" s="508"/>
      <c r="CX249" s="508"/>
      <c r="CY249" s="508"/>
      <c r="CZ249" s="508"/>
      <c r="DA249" s="508"/>
      <c r="DB249" s="508"/>
      <c r="DC249" s="508"/>
      <c r="DD249" s="508"/>
      <c r="DE249" s="508"/>
      <c r="DF249" s="508"/>
      <c r="DG249" s="508"/>
      <c r="DH249" s="508"/>
      <c r="DI249" s="508"/>
      <c r="DJ249" s="510"/>
      <c r="DK249" s="500">
        <f t="shared" si="14"/>
        <v>0</v>
      </c>
      <c r="DL249" s="501">
        <f t="shared" si="15"/>
        <v>0</v>
      </c>
      <c r="DV249" s="504"/>
    </row>
    <row r="250" spans="1:126" x14ac:dyDescent="0.5">
      <c r="A250" s="399" t="str">
        <f t="shared" si="16"/>
        <v>71</v>
      </c>
      <c r="B250" s="493">
        <v>710031</v>
      </c>
      <c r="C250" s="494" t="s">
        <v>1022</v>
      </c>
      <c r="D250" s="495"/>
      <c r="E250" s="896"/>
      <c r="F250" s="903"/>
      <c r="G250" s="496"/>
      <c r="H250" s="496"/>
      <c r="I250" s="496"/>
      <c r="J250" s="496"/>
      <c r="K250" s="508"/>
      <c r="L250" s="508"/>
      <c r="M250" s="508"/>
      <c r="N250" s="508"/>
      <c r="O250" s="508"/>
      <c r="P250" s="508"/>
      <c r="Q250" s="508"/>
      <c r="R250" s="508"/>
      <c r="S250" s="508"/>
      <c r="T250" s="508"/>
      <c r="U250" s="508"/>
      <c r="V250" s="508"/>
      <c r="W250" s="508"/>
      <c r="X250" s="508"/>
      <c r="Y250" s="508"/>
      <c r="Z250" s="508"/>
      <c r="AA250" s="508"/>
      <c r="AB250" s="508"/>
      <c r="AC250" s="508"/>
      <c r="AD250" s="508"/>
      <c r="AE250" s="508"/>
      <c r="AF250" s="508"/>
      <c r="AG250" s="508"/>
      <c r="AH250" s="508"/>
      <c r="AI250" s="508"/>
      <c r="AJ250" s="508"/>
      <c r="AK250" s="508"/>
      <c r="AL250" s="508"/>
      <c r="AM250" s="508"/>
      <c r="AN250" s="508"/>
      <c r="AO250" s="508"/>
      <c r="AP250" s="508"/>
      <c r="AQ250" s="508"/>
      <c r="AR250" s="508"/>
      <c r="AS250" s="508"/>
      <c r="AT250" s="508"/>
      <c r="AU250" s="508"/>
      <c r="AV250" s="508"/>
      <c r="AW250" s="508"/>
      <c r="AX250" s="508"/>
      <c r="AY250" s="508"/>
      <c r="AZ250" s="508"/>
      <c r="BA250" s="508"/>
      <c r="BB250" s="508"/>
      <c r="BC250" s="508"/>
      <c r="BD250" s="508"/>
      <c r="BE250" s="508"/>
      <c r="BF250" s="508"/>
      <c r="BG250" s="508"/>
      <c r="BH250" s="508"/>
      <c r="BI250" s="508"/>
      <c r="BJ250" s="508"/>
      <c r="BK250" s="508"/>
      <c r="BL250" s="508"/>
      <c r="BM250" s="508"/>
      <c r="BN250" s="508"/>
      <c r="BO250" s="508"/>
      <c r="BP250" s="508"/>
      <c r="BQ250" s="508"/>
      <c r="BR250" s="508"/>
      <c r="BS250" s="508"/>
      <c r="BT250" s="508"/>
      <c r="BU250" s="508"/>
      <c r="BV250" s="508"/>
      <c r="BW250" s="508"/>
      <c r="BX250" s="508"/>
      <c r="BY250" s="508"/>
      <c r="BZ250" s="508"/>
      <c r="CA250" s="508"/>
      <c r="CB250" s="508"/>
      <c r="CC250" s="508"/>
      <c r="CD250" s="508"/>
      <c r="CE250" s="508"/>
      <c r="CF250" s="508"/>
      <c r="CG250" s="508"/>
      <c r="CH250" s="508"/>
      <c r="CI250" s="508"/>
      <c r="CJ250" s="508"/>
      <c r="CK250" s="508"/>
      <c r="CL250" s="508"/>
      <c r="CM250" s="508"/>
      <c r="CN250" s="508"/>
      <c r="CO250" s="521">
        <f>D250</f>
        <v>0</v>
      </c>
      <c r="CP250" s="508"/>
      <c r="CQ250" s="508"/>
      <c r="CR250" s="508"/>
      <c r="CS250" s="508"/>
      <c r="CT250" s="508"/>
      <c r="CU250" s="508"/>
      <c r="CV250" s="508"/>
      <c r="CW250" s="508"/>
      <c r="CX250" s="508"/>
      <c r="CY250" s="508"/>
      <c r="CZ250" s="508"/>
      <c r="DA250" s="508"/>
      <c r="DB250" s="508"/>
      <c r="DC250" s="508"/>
      <c r="DD250" s="508"/>
      <c r="DE250" s="508"/>
      <c r="DF250" s="508"/>
      <c r="DG250" s="508"/>
      <c r="DH250" s="508"/>
      <c r="DI250" s="508"/>
      <c r="DJ250" s="510"/>
      <c r="DK250" s="500">
        <f t="shared" si="14"/>
        <v>0</v>
      </c>
      <c r="DL250" s="501">
        <f t="shared" si="15"/>
        <v>0</v>
      </c>
      <c r="DV250" s="504"/>
    </row>
    <row r="251" spans="1:126" x14ac:dyDescent="0.5">
      <c r="A251" s="399" t="str">
        <f t="shared" si="16"/>
        <v>71</v>
      </c>
      <c r="B251" s="493">
        <v>710032</v>
      </c>
      <c r="C251" s="494" t="s">
        <v>1023</v>
      </c>
      <c r="D251" s="495"/>
      <c r="E251" s="896"/>
      <c r="F251" s="903"/>
      <c r="G251" s="496"/>
      <c r="H251" s="496"/>
      <c r="I251" s="496"/>
      <c r="J251" s="496"/>
      <c r="K251" s="508"/>
      <c r="L251" s="508"/>
      <c r="M251" s="508"/>
      <c r="N251" s="508"/>
      <c r="O251" s="508"/>
      <c r="P251" s="508"/>
      <c r="Q251" s="508"/>
      <c r="R251" s="508"/>
      <c r="S251" s="508"/>
      <c r="T251" s="508"/>
      <c r="U251" s="508"/>
      <c r="V251" s="508"/>
      <c r="W251" s="508"/>
      <c r="X251" s="508"/>
      <c r="Y251" s="508"/>
      <c r="Z251" s="508"/>
      <c r="AA251" s="508"/>
      <c r="AB251" s="508"/>
      <c r="AC251" s="508"/>
      <c r="AD251" s="508"/>
      <c r="AE251" s="508"/>
      <c r="AF251" s="508"/>
      <c r="AG251" s="508"/>
      <c r="AH251" s="508"/>
      <c r="AI251" s="508"/>
      <c r="AJ251" s="508"/>
      <c r="AK251" s="508"/>
      <c r="AL251" s="508"/>
      <c r="AM251" s="508"/>
      <c r="AN251" s="508"/>
      <c r="AO251" s="508"/>
      <c r="AP251" s="508"/>
      <c r="AQ251" s="508"/>
      <c r="AR251" s="508"/>
      <c r="AS251" s="508"/>
      <c r="AT251" s="508"/>
      <c r="AU251" s="508"/>
      <c r="AV251" s="508"/>
      <c r="AW251" s="508"/>
      <c r="AX251" s="508"/>
      <c r="AY251" s="508"/>
      <c r="AZ251" s="508"/>
      <c r="BA251" s="508"/>
      <c r="BB251" s="508"/>
      <c r="BC251" s="508"/>
      <c r="BD251" s="508"/>
      <c r="BE251" s="508"/>
      <c r="BF251" s="508"/>
      <c r="BG251" s="508"/>
      <c r="BH251" s="508"/>
      <c r="BI251" s="508"/>
      <c r="BJ251" s="508"/>
      <c r="BK251" s="508"/>
      <c r="BL251" s="508"/>
      <c r="BM251" s="508"/>
      <c r="BN251" s="508"/>
      <c r="BO251" s="508"/>
      <c r="BP251" s="508"/>
      <c r="BQ251" s="508"/>
      <c r="BR251" s="508"/>
      <c r="BS251" s="508"/>
      <c r="BT251" s="508"/>
      <c r="BU251" s="508"/>
      <c r="BV251" s="508"/>
      <c r="BW251" s="508"/>
      <c r="BX251" s="508"/>
      <c r="BY251" s="508"/>
      <c r="BZ251" s="508"/>
      <c r="CA251" s="508"/>
      <c r="CB251" s="508"/>
      <c r="CC251" s="521">
        <f>D251</f>
        <v>0</v>
      </c>
      <c r="CD251" s="508"/>
      <c r="CE251" s="508"/>
      <c r="CF251" s="508"/>
      <c r="CG251" s="508"/>
      <c r="CH251" s="508"/>
      <c r="CI251" s="508"/>
      <c r="CJ251" s="508"/>
      <c r="CK251" s="508"/>
      <c r="CL251" s="508"/>
      <c r="CM251" s="508"/>
      <c r="CN251" s="508"/>
      <c r="CO251" s="508"/>
      <c r="CP251" s="508"/>
      <c r="CQ251" s="508"/>
      <c r="CR251" s="508"/>
      <c r="CS251" s="508"/>
      <c r="CT251" s="508"/>
      <c r="CU251" s="508"/>
      <c r="CV251" s="508"/>
      <c r="CW251" s="508"/>
      <c r="CX251" s="508"/>
      <c r="CY251" s="508"/>
      <c r="CZ251" s="508"/>
      <c r="DA251" s="508"/>
      <c r="DB251" s="508"/>
      <c r="DC251" s="508"/>
      <c r="DD251" s="508"/>
      <c r="DE251" s="508"/>
      <c r="DF251" s="508"/>
      <c r="DG251" s="508"/>
      <c r="DH251" s="508"/>
      <c r="DI251" s="508"/>
      <c r="DJ251" s="510"/>
      <c r="DK251" s="500">
        <f t="shared" si="14"/>
        <v>0</v>
      </c>
      <c r="DL251" s="501">
        <f t="shared" si="15"/>
        <v>0</v>
      </c>
      <c r="DV251" s="504"/>
    </row>
    <row r="252" spans="1:126" x14ac:dyDescent="0.5">
      <c r="A252" s="399" t="str">
        <f t="shared" si="16"/>
        <v>71</v>
      </c>
      <c r="B252" s="493">
        <v>710033</v>
      </c>
      <c r="C252" s="494" t="s">
        <v>1024</v>
      </c>
      <c r="D252" s="495"/>
      <c r="E252" s="896"/>
      <c r="F252" s="903"/>
      <c r="G252" s="496"/>
      <c r="H252" s="496"/>
      <c r="I252" s="496"/>
      <c r="J252" s="496"/>
      <c r="K252" s="508"/>
      <c r="L252" s="508"/>
      <c r="M252" s="508"/>
      <c r="N252" s="508"/>
      <c r="O252" s="508"/>
      <c r="P252" s="508"/>
      <c r="Q252" s="508"/>
      <c r="R252" s="508"/>
      <c r="S252" s="508"/>
      <c r="T252" s="508"/>
      <c r="U252" s="508"/>
      <c r="V252" s="508"/>
      <c r="W252" s="508"/>
      <c r="X252" s="508"/>
      <c r="Y252" s="508"/>
      <c r="Z252" s="508"/>
      <c r="AA252" s="508"/>
      <c r="AB252" s="508"/>
      <c r="AC252" s="508"/>
      <c r="AD252" s="508"/>
      <c r="AE252" s="508"/>
      <c r="AF252" s="508"/>
      <c r="AG252" s="508"/>
      <c r="AH252" s="508"/>
      <c r="AI252" s="508"/>
      <c r="AJ252" s="508"/>
      <c r="AK252" s="508"/>
      <c r="AL252" s="508"/>
      <c r="AM252" s="508"/>
      <c r="AN252" s="508"/>
      <c r="AO252" s="508"/>
      <c r="AP252" s="508"/>
      <c r="AQ252" s="508"/>
      <c r="AR252" s="508"/>
      <c r="AS252" s="508"/>
      <c r="AT252" s="508"/>
      <c r="AU252" s="508"/>
      <c r="AV252" s="508"/>
      <c r="AW252" s="508"/>
      <c r="AX252" s="508"/>
      <c r="AY252" s="508"/>
      <c r="AZ252" s="508"/>
      <c r="BA252" s="508"/>
      <c r="BB252" s="508"/>
      <c r="BC252" s="508"/>
      <c r="BD252" s="508"/>
      <c r="BE252" s="508"/>
      <c r="BF252" s="508"/>
      <c r="BG252" s="508"/>
      <c r="BH252" s="508"/>
      <c r="BI252" s="508"/>
      <c r="BJ252" s="508"/>
      <c r="BK252" s="508"/>
      <c r="BL252" s="508"/>
      <c r="BM252" s="508"/>
      <c r="BN252" s="508"/>
      <c r="BO252" s="508"/>
      <c r="BP252" s="508"/>
      <c r="BQ252" s="508"/>
      <c r="BR252" s="508"/>
      <c r="BS252" s="508"/>
      <c r="BT252" s="508"/>
      <c r="BU252" s="508"/>
      <c r="BV252" s="508"/>
      <c r="BW252" s="508"/>
      <c r="BX252" s="508"/>
      <c r="BY252" s="508"/>
      <c r="BZ252" s="508"/>
      <c r="CA252" s="508"/>
      <c r="CB252" s="508"/>
      <c r="CC252" s="508"/>
      <c r="CD252" s="508"/>
      <c r="CE252" s="508"/>
      <c r="CF252" s="508"/>
      <c r="CG252" s="508"/>
      <c r="CH252" s="508"/>
      <c r="CI252" s="508"/>
      <c r="CJ252" s="508"/>
      <c r="CK252" s="508"/>
      <c r="CL252" s="508"/>
      <c r="CM252" s="508"/>
      <c r="CN252" s="508"/>
      <c r="CO252" s="508"/>
      <c r="CP252" s="508"/>
      <c r="CQ252" s="521">
        <f>D252</f>
        <v>0</v>
      </c>
      <c r="CR252" s="508"/>
      <c r="CS252" s="508"/>
      <c r="CT252" s="508"/>
      <c r="CU252" s="508"/>
      <c r="CV252" s="508"/>
      <c r="CW252" s="508"/>
      <c r="CX252" s="508"/>
      <c r="CY252" s="508"/>
      <c r="CZ252" s="508"/>
      <c r="DA252" s="508"/>
      <c r="DB252" s="508"/>
      <c r="DC252" s="508"/>
      <c r="DD252" s="508"/>
      <c r="DE252" s="508"/>
      <c r="DF252" s="508"/>
      <c r="DG252" s="508"/>
      <c r="DH252" s="508"/>
      <c r="DI252" s="508"/>
      <c r="DJ252" s="510"/>
      <c r="DK252" s="500">
        <f t="shared" si="14"/>
        <v>0</v>
      </c>
      <c r="DL252" s="501">
        <f t="shared" si="15"/>
        <v>0</v>
      </c>
      <c r="DV252" s="504"/>
    </row>
    <row r="253" spans="1:126" x14ac:dyDescent="0.5">
      <c r="A253" s="399" t="str">
        <f t="shared" si="16"/>
        <v>71</v>
      </c>
      <c r="B253" s="493">
        <v>710034</v>
      </c>
      <c r="C253" s="494" t="s">
        <v>1025</v>
      </c>
      <c r="D253" s="495"/>
      <c r="E253" s="896"/>
      <c r="F253" s="903"/>
      <c r="G253" s="496"/>
      <c r="H253" s="496"/>
      <c r="I253" s="496"/>
      <c r="J253" s="496"/>
      <c r="K253" s="508"/>
      <c r="L253" s="508"/>
      <c r="M253" s="508"/>
      <c r="N253" s="508"/>
      <c r="O253" s="508"/>
      <c r="P253" s="508"/>
      <c r="Q253" s="508"/>
      <c r="R253" s="508"/>
      <c r="S253" s="508"/>
      <c r="T253" s="508"/>
      <c r="U253" s="508"/>
      <c r="V253" s="508"/>
      <c r="W253" s="508"/>
      <c r="X253" s="508"/>
      <c r="Y253" s="508"/>
      <c r="Z253" s="508"/>
      <c r="AA253" s="508"/>
      <c r="AB253" s="508"/>
      <c r="AC253" s="508"/>
      <c r="AD253" s="508"/>
      <c r="AE253" s="508"/>
      <c r="AF253" s="508"/>
      <c r="AG253" s="508"/>
      <c r="AH253" s="508"/>
      <c r="AI253" s="508"/>
      <c r="AJ253" s="508"/>
      <c r="AK253" s="508"/>
      <c r="AL253" s="508"/>
      <c r="AM253" s="508"/>
      <c r="AN253" s="508"/>
      <c r="AO253" s="508"/>
      <c r="AP253" s="508"/>
      <c r="AQ253" s="508"/>
      <c r="AR253" s="508"/>
      <c r="AS253" s="508"/>
      <c r="AT253" s="508"/>
      <c r="AU253" s="508"/>
      <c r="AV253" s="508"/>
      <c r="AW253" s="508"/>
      <c r="AX253" s="508"/>
      <c r="AY253" s="508"/>
      <c r="AZ253" s="508"/>
      <c r="BA253" s="508"/>
      <c r="BB253" s="508"/>
      <c r="BC253" s="508"/>
      <c r="BD253" s="508"/>
      <c r="BE253" s="508"/>
      <c r="BF253" s="508"/>
      <c r="BG253" s="508"/>
      <c r="BH253" s="508"/>
      <c r="BI253" s="508"/>
      <c r="BJ253" s="508"/>
      <c r="BK253" s="508"/>
      <c r="BL253" s="508"/>
      <c r="BM253" s="508"/>
      <c r="BN253" s="508"/>
      <c r="BO253" s="508"/>
      <c r="BP253" s="508"/>
      <c r="BQ253" s="508"/>
      <c r="BR253" s="508"/>
      <c r="BS253" s="508"/>
      <c r="BT253" s="508"/>
      <c r="BU253" s="508"/>
      <c r="BV253" s="508"/>
      <c r="BW253" s="508"/>
      <c r="BX253" s="508"/>
      <c r="BY253" s="508"/>
      <c r="BZ253" s="508"/>
      <c r="CA253" s="508"/>
      <c r="CB253" s="508"/>
      <c r="CC253" s="508"/>
      <c r="CD253" s="508"/>
      <c r="CE253" s="508"/>
      <c r="CF253" s="508"/>
      <c r="CG253" s="508"/>
      <c r="CH253" s="508"/>
      <c r="CI253" s="508"/>
      <c r="CJ253" s="508"/>
      <c r="CK253" s="521">
        <f>D253</f>
        <v>0</v>
      </c>
      <c r="CL253" s="508"/>
      <c r="CM253" s="508"/>
      <c r="CN253" s="508"/>
      <c r="CO253" s="508"/>
      <c r="CP253" s="508"/>
      <c r="CQ253" s="508"/>
      <c r="CR253" s="508"/>
      <c r="CS253" s="508"/>
      <c r="CT253" s="508"/>
      <c r="CU253" s="508"/>
      <c r="CV253" s="508"/>
      <c r="CW253" s="508"/>
      <c r="CX253" s="508"/>
      <c r="CY253" s="508"/>
      <c r="CZ253" s="508"/>
      <c r="DA253" s="508"/>
      <c r="DB253" s="508"/>
      <c r="DC253" s="508"/>
      <c r="DD253" s="508"/>
      <c r="DE253" s="508"/>
      <c r="DF253" s="508"/>
      <c r="DG253" s="508"/>
      <c r="DH253" s="508"/>
      <c r="DI253" s="508"/>
      <c r="DJ253" s="510"/>
      <c r="DK253" s="500">
        <f t="shared" si="14"/>
        <v>0</v>
      </c>
      <c r="DL253" s="501">
        <f t="shared" si="15"/>
        <v>0</v>
      </c>
      <c r="DV253" s="504"/>
    </row>
    <row r="254" spans="1:126" x14ac:dyDescent="0.5">
      <c r="A254" s="399" t="str">
        <f t="shared" si="16"/>
        <v>71</v>
      </c>
      <c r="B254" s="493">
        <v>710035</v>
      </c>
      <c r="C254" s="494" t="s">
        <v>1026</v>
      </c>
      <c r="D254" s="495"/>
      <c r="E254" s="896"/>
      <c r="F254" s="903"/>
      <c r="G254" s="496"/>
      <c r="H254" s="496"/>
      <c r="I254" s="496"/>
      <c r="J254" s="496"/>
      <c r="K254" s="508"/>
      <c r="L254" s="508"/>
      <c r="M254" s="508"/>
      <c r="N254" s="508"/>
      <c r="O254" s="508"/>
      <c r="P254" s="508"/>
      <c r="Q254" s="508"/>
      <c r="R254" s="508"/>
      <c r="S254" s="508"/>
      <c r="T254" s="508"/>
      <c r="U254" s="508"/>
      <c r="V254" s="508"/>
      <c r="W254" s="508"/>
      <c r="X254" s="508"/>
      <c r="Y254" s="508"/>
      <c r="Z254" s="508"/>
      <c r="AA254" s="508"/>
      <c r="AB254" s="508"/>
      <c r="AC254" s="508"/>
      <c r="AD254" s="508"/>
      <c r="AE254" s="508"/>
      <c r="AF254" s="508"/>
      <c r="AG254" s="508"/>
      <c r="AH254" s="508"/>
      <c r="AI254" s="508"/>
      <c r="AJ254" s="508"/>
      <c r="AK254" s="508"/>
      <c r="AL254" s="508"/>
      <c r="AM254" s="508"/>
      <c r="AN254" s="508"/>
      <c r="AO254" s="508"/>
      <c r="AP254" s="508"/>
      <c r="AQ254" s="508"/>
      <c r="AR254" s="508"/>
      <c r="AS254" s="508"/>
      <c r="AT254" s="508"/>
      <c r="AU254" s="508"/>
      <c r="AV254" s="508"/>
      <c r="AW254" s="508"/>
      <c r="AX254" s="508"/>
      <c r="AY254" s="508"/>
      <c r="AZ254" s="508"/>
      <c r="BA254" s="508"/>
      <c r="BB254" s="508"/>
      <c r="BC254" s="508"/>
      <c r="BD254" s="508"/>
      <c r="BE254" s="508"/>
      <c r="BF254" s="508"/>
      <c r="BG254" s="508"/>
      <c r="BH254" s="508"/>
      <c r="BI254" s="508"/>
      <c r="BJ254" s="508"/>
      <c r="BK254" s="508"/>
      <c r="BL254" s="508"/>
      <c r="BM254" s="508"/>
      <c r="BN254" s="508"/>
      <c r="BO254" s="508"/>
      <c r="BP254" s="508"/>
      <c r="BQ254" s="508"/>
      <c r="BR254" s="508"/>
      <c r="BS254" s="508"/>
      <c r="BT254" s="508"/>
      <c r="BU254" s="508"/>
      <c r="BV254" s="508"/>
      <c r="BW254" s="508"/>
      <c r="BX254" s="508"/>
      <c r="BY254" s="508"/>
      <c r="BZ254" s="508"/>
      <c r="CA254" s="508"/>
      <c r="CB254" s="508"/>
      <c r="CC254" s="508"/>
      <c r="CD254" s="508"/>
      <c r="CE254" s="508"/>
      <c r="CF254" s="508"/>
      <c r="CG254" s="508"/>
      <c r="CH254" s="508"/>
      <c r="CI254" s="508"/>
      <c r="CJ254" s="508"/>
      <c r="CK254" s="521">
        <f>D254</f>
        <v>0</v>
      </c>
      <c r="CL254" s="508"/>
      <c r="CM254" s="508"/>
      <c r="CN254" s="508"/>
      <c r="CO254" s="508"/>
      <c r="CP254" s="508"/>
      <c r="CQ254" s="508"/>
      <c r="CR254" s="508"/>
      <c r="CS254" s="508"/>
      <c r="CT254" s="508"/>
      <c r="CU254" s="508"/>
      <c r="CV254" s="508"/>
      <c r="CW254" s="508"/>
      <c r="CX254" s="508"/>
      <c r="CY254" s="508"/>
      <c r="CZ254" s="508"/>
      <c r="DA254" s="508"/>
      <c r="DB254" s="508"/>
      <c r="DC254" s="508"/>
      <c r="DD254" s="508"/>
      <c r="DE254" s="508"/>
      <c r="DF254" s="508"/>
      <c r="DG254" s="508"/>
      <c r="DH254" s="508"/>
      <c r="DI254" s="508"/>
      <c r="DJ254" s="510"/>
      <c r="DK254" s="500">
        <f t="shared" si="14"/>
        <v>0</v>
      </c>
      <c r="DL254" s="501">
        <f t="shared" si="15"/>
        <v>0</v>
      </c>
      <c r="DV254" s="504"/>
    </row>
    <row r="255" spans="1:126" x14ac:dyDescent="0.5">
      <c r="A255" s="399" t="str">
        <f t="shared" si="16"/>
        <v>71</v>
      </c>
      <c r="B255" s="493">
        <v>710036</v>
      </c>
      <c r="C255" s="494" t="s">
        <v>1027</v>
      </c>
      <c r="D255" s="495"/>
      <c r="E255" s="896"/>
      <c r="F255" s="903"/>
      <c r="G255" s="496"/>
      <c r="H255" s="496"/>
      <c r="I255" s="496"/>
      <c r="J255" s="496"/>
      <c r="K255" s="508"/>
      <c r="L255" s="508"/>
      <c r="M255" s="508"/>
      <c r="N255" s="508"/>
      <c r="O255" s="508"/>
      <c r="P255" s="508"/>
      <c r="Q255" s="508"/>
      <c r="R255" s="508"/>
      <c r="S255" s="508"/>
      <c r="T255" s="508"/>
      <c r="U255" s="508"/>
      <c r="V255" s="508"/>
      <c r="W255" s="508"/>
      <c r="X255" s="508"/>
      <c r="Y255" s="508"/>
      <c r="Z255" s="508"/>
      <c r="AA255" s="508"/>
      <c r="AB255" s="508"/>
      <c r="AC255" s="508"/>
      <c r="AD255" s="508"/>
      <c r="AE255" s="508"/>
      <c r="AF255" s="508"/>
      <c r="AG255" s="508"/>
      <c r="AH255" s="508"/>
      <c r="AI255" s="508"/>
      <c r="AJ255" s="508"/>
      <c r="AK255" s="508"/>
      <c r="AL255" s="508"/>
      <c r="AM255" s="508"/>
      <c r="AN255" s="508"/>
      <c r="AO255" s="508"/>
      <c r="AP255" s="508"/>
      <c r="AQ255" s="508"/>
      <c r="AR255" s="508"/>
      <c r="AS255" s="508"/>
      <c r="AT255" s="508"/>
      <c r="AU255" s="508"/>
      <c r="AV255" s="508"/>
      <c r="AW255" s="508"/>
      <c r="AX255" s="508"/>
      <c r="AY255" s="508"/>
      <c r="AZ255" s="508"/>
      <c r="BA255" s="508"/>
      <c r="BB255" s="508"/>
      <c r="BC255" s="508"/>
      <c r="BD255" s="508"/>
      <c r="BE255" s="508"/>
      <c r="BF255" s="508"/>
      <c r="BG255" s="508"/>
      <c r="BH255" s="508"/>
      <c r="BI255" s="508"/>
      <c r="BJ255" s="508"/>
      <c r="BK255" s="508"/>
      <c r="BL255" s="508"/>
      <c r="BM255" s="508"/>
      <c r="BN255" s="508"/>
      <c r="BO255" s="508"/>
      <c r="BP255" s="508"/>
      <c r="BQ255" s="508"/>
      <c r="BR255" s="508"/>
      <c r="BS255" s="508"/>
      <c r="BT255" s="508"/>
      <c r="BU255" s="508"/>
      <c r="BV255" s="508"/>
      <c r="BW255" s="508"/>
      <c r="BX255" s="508"/>
      <c r="BY255" s="508"/>
      <c r="BZ255" s="508"/>
      <c r="CA255" s="508"/>
      <c r="CB255" s="508"/>
      <c r="CC255" s="508"/>
      <c r="CD255" s="508"/>
      <c r="CE255" s="508"/>
      <c r="CF255" s="508"/>
      <c r="CG255" s="508"/>
      <c r="CH255" s="508"/>
      <c r="CI255" s="508"/>
      <c r="CJ255" s="508"/>
      <c r="CK255" s="521">
        <f>D255</f>
        <v>0</v>
      </c>
      <c r="CL255" s="508"/>
      <c r="CM255" s="508"/>
      <c r="CN255" s="508"/>
      <c r="CO255" s="508"/>
      <c r="CP255" s="508"/>
      <c r="CQ255" s="508"/>
      <c r="CR255" s="508"/>
      <c r="CS255" s="508"/>
      <c r="CT255" s="508"/>
      <c r="CU255" s="508"/>
      <c r="CV255" s="508"/>
      <c r="CW255" s="508"/>
      <c r="CX255" s="508"/>
      <c r="CY255" s="508"/>
      <c r="CZ255" s="508"/>
      <c r="DA255" s="508"/>
      <c r="DB255" s="508"/>
      <c r="DC255" s="508"/>
      <c r="DD255" s="508"/>
      <c r="DE255" s="508"/>
      <c r="DF255" s="508"/>
      <c r="DG255" s="508"/>
      <c r="DH255" s="508"/>
      <c r="DI255" s="508"/>
      <c r="DJ255" s="510"/>
      <c r="DK255" s="500">
        <f t="shared" si="14"/>
        <v>0</v>
      </c>
      <c r="DL255" s="501">
        <f t="shared" si="15"/>
        <v>0</v>
      </c>
      <c r="DV255" s="504"/>
    </row>
    <row r="256" spans="1:126" x14ac:dyDescent="0.5">
      <c r="A256" s="399" t="str">
        <f t="shared" si="16"/>
        <v>71</v>
      </c>
      <c r="B256" s="493">
        <v>710038</v>
      </c>
      <c r="C256" s="494" t="s">
        <v>1028</v>
      </c>
      <c r="D256" s="495"/>
      <c r="E256" s="896"/>
      <c r="F256" s="903"/>
      <c r="G256" s="496"/>
      <c r="H256" s="496"/>
      <c r="I256" s="496"/>
      <c r="J256" s="496"/>
      <c r="K256" s="508"/>
      <c r="L256" s="508"/>
      <c r="M256" s="508"/>
      <c r="N256" s="508"/>
      <c r="O256" s="508"/>
      <c r="P256" s="508"/>
      <c r="Q256" s="508"/>
      <c r="R256" s="508"/>
      <c r="S256" s="508"/>
      <c r="T256" s="508"/>
      <c r="U256" s="508"/>
      <c r="V256" s="508"/>
      <c r="W256" s="508"/>
      <c r="X256" s="508"/>
      <c r="Y256" s="508"/>
      <c r="Z256" s="508"/>
      <c r="AA256" s="508"/>
      <c r="AB256" s="508"/>
      <c r="AC256" s="508"/>
      <c r="AD256" s="508"/>
      <c r="AE256" s="508"/>
      <c r="AF256" s="508"/>
      <c r="AG256" s="508"/>
      <c r="AH256" s="508"/>
      <c r="AI256" s="508"/>
      <c r="AJ256" s="508"/>
      <c r="AK256" s="508"/>
      <c r="AL256" s="508"/>
      <c r="AM256" s="508"/>
      <c r="AN256" s="508"/>
      <c r="AO256" s="508"/>
      <c r="AP256" s="508"/>
      <c r="AQ256" s="508"/>
      <c r="AR256" s="508"/>
      <c r="AS256" s="508"/>
      <c r="AT256" s="508"/>
      <c r="AU256" s="508"/>
      <c r="AV256" s="508"/>
      <c r="AW256" s="508"/>
      <c r="AX256" s="508"/>
      <c r="AY256" s="508"/>
      <c r="AZ256" s="508"/>
      <c r="BA256" s="508"/>
      <c r="BB256" s="508"/>
      <c r="BC256" s="508"/>
      <c r="BD256" s="508"/>
      <c r="BE256" s="508"/>
      <c r="BF256" s="508"/>
      <c r="BG256" s="508"/>
      <c r="BH256" s="508"/>
      <c r="BI256" s="508"/>
      <c r="BJ256" s="508"/>
      <c r="BK256" s="508"/>
      <c r="BL256" s="508"/>
      <c r="BM256" s="508"/>
      <c r="BN256" s="508"/>
      <c r="BO256" s="508"/>
      <c r="BP256" s="508"/>
      <c r="BQ256" s="508"/>
      <c r="BR256" s="508"/>
      <c r="BS256" s="508"/>
      <c r="BT256" s="508"/>
      <c r="BU256" s="508"/>
      <c r="BV256" s="508"/>
      <c r="BW256" s="508"/>
      <c r="BX256" s="508"/>
      <c r="BY256" s="508"/>
      <c r="BZ256" s="508"/>
      <c r="CA256" s="508"/>
      <c r="CB256" s="508"/>
      <c r="CC256" s="508"/>
      <c r="CD256" s="508"/>
      <c r="CE256" s="508"/>
      <c r="CF256" s="508"/>
      <c r="CG256" s="508"/>
      <c r="CH256" s="508"/>
      <c r="CI256" s="508"/>
      <c r="CJ256" s="508"/>
      <c r="CK256" s="508"/>
      <c r="CL256" s="508"/>
      <c r="CM256" s="508"/>
      <c r="CN256" s="508"/>
      <c r="CO256" s="508"/>
      <c r="CP256" s="508"/>
      <c r="CQ256" s="521">
        <f>D256</f>
        <v>0</v>
      </c>
      <c r="CR256" s="508"/>
      <c r="CS256" s="508"/>
      <c r="CT256" s="508"/>
      <c r="CU256" s="508"/>
      <c r="CV256" s="508"/>
      <c r="CW256" s="508"/>
      <c r="CX256" s="508"/>
      <c r="CY256" s="508"/>
      <c r="CZ256" s="508"/>
      <c r="DA256" s="508"/>
      <c r="DB256" s="508"/>
      <c r="DC256" s="508"/>
      <c r="DD256" s="508"/>
      <c r="DE256" s="508"/>
      <c r="DF256" s="508"/>
      <c r="DG256" s="508"/>
      <c r="DH256" s="508"/>
      <c r="DI256" s="508"/>
      <c r="DJ256" s="510"/>
      <c r="DK256" s="500">
        <f t="shared" si="14"/>
        <v>0</v>
      </c>
      <c r="DL256" s="501">
        <f t="shared" si="15"/>
        <v>0</v>
      </c>
      <c r="DV256" s="504"/>
    </row>
    <row r="257" spans="1:126" x14ac:dyDescent="0.5">
      <c r="A257" s="399" t="str">
        <f t="shared" si="16"/>
        <v>71</v>
      </c>
      <c r="B257" s="493">
        <v>710039</v>
      </c>
      <c r="C257" s="494" t="s">
        <v>1029</v>
      </c>
      <c r="D257" s="495"/>
      <c r="E257" s="896"/>
      <c r="F257" s="903"/>
      <c r="G257" s="496"/>
      <c r="H257" s="496"/>
      <c r="I257" s="496"/>
      <c r="J257" s="496"/>
      <c r="K257" s="508"/>
      <c r="L257" s="508"/>
      <c r="M257" s="508"/>
      <c r="N257" s="508"/>
      <c r="O257" s="508"/>
      <c r="P257" s="508"/>
      <c r="Q257" s="508"/>
      <c r="R257" s="508"/>
      <c r="S257" s="508"/>
      <c r="T257" s="508"/>
      <c r="U257" s="508"/>
      <c r="V257" s="508"/>
      <c r="W257" s="508"/>
      <c r="X257" s="508"/>
      <c r="Y257" s="508"/>
      <c r="Z257" s="508"/>
      <c r="AA257" s="508"/>
      <c r="AB257" s="508"/>
      <c r="AC257" s="508"/>
      <c r="AD257" s="508"/>
      <c r="AE257" s="508"/>
      <c r="AF257" s="508"/>
      <c r="AG257" s="508"/>
      <c r="AH257" s="508"/>
      <c r="AI257" s="508"/>
      <c r="AJ257" s="508"/>
      <c r="AK257" s="508"/>
      <c r="AL257" s="508"/>
      <c r="AM257" s="508"/>
      <c r="AN257" s="508"/>
      <c r="AO257" s="508"/>
      <c r="AP257" s="508"/>
      <c r="AQ257" s="508"/>
      <c r="AR257" s="508"/>
      <c r="AS257" s="508"/>
      <c r="AT257" s="508"/>
      <c r="AU257" s="508"/>
      <c r="AV257" s="508"/>
      <c r="AW257" s="508"/>
      <c r="AX257" s="508"/>
      <c r="AY257" s="508"/>
      <c r="AZ257" s="508"/>
      <c r="BA257" s="508"/>
      <c r="BB257" s="508"/>
      <c r="BC257" s="508"/>
      <c r="BD257" s="508"/>
      <c r="BE257" s="508"/>
      <c r="BF257" s="508"/>
      <c r="BG257" s="508"/>
      <c r="BH257" s="508"/>
      <c r="BI257" s="508"/>
      <c r="BJ257" s="508"/>
      <c r="BK257" s="508"/>
      <c r="BL257" s="508"/>
      <c r="BM257" s="508"/>
      <c r="BN257" s="508"/>
      <c r="BO257" s="508"/>
      <c r="BP257" s="508"/>
      <c r="BQ257" s="508"/>
      <c r="BR257" s="508"/>
      <c r="BS257" s="508"/>
      <c r="BT257" s="508"/>
      <c r="BU257" s="508"/>
      <c r="BV257" s="508"/>
      <c r="BW257" s="508"/>
      <c r="BX257" s="508"/>
      <c r="BY257" s="508"/>
      <c r="BZ257" s="508"/>
      <c r="CA257" s="508"/>
      <c r="CB257" s="508"/>
      <c r="CC257" s="508"/>
      <c r="CD257" s="508"/>
      <c r="CE257" s="508"/>
      <c r="CF257" s="508"/>
      <c r="CG257" s="508"/>
      <c r="CH257" s="508"/>
      <c r="CI257" s="508"/>
      <c r="CJ257" s="508"/>
      <c r="CK257" s="508"/>
      <c r="CL257" s="508"/>
      <c r="CM257" s="508"/>
      <c r="CN257" s="521">
        <f>D257</f>
        <v>0</v>
      </c>
      <c r="CO257" s="508"/>
      <c r="CP257" s="508"/>
      <c r="CQ257" s="508"/>
      <c r="CR257" s="508"/>
      <c r="CS257" s="508"/>
      <c r="CT257" s="508"/>
      <c r="CU257" s="508"/>
      <c r="CV257" s="508"/>
      <c r="CW257" s="508"/>
      <c r="CX257" s="508"/>
      <c r="CY257" s="508"/>
      <c r="CZ257" s="508"/>
      <c r="DA257" s="508"/>
      <c r="DB257" s="508"/>
      <c r="DC257" s="508"/>
      <c r="DD257" s="508"/>
      <c r="DE257" s="508"/>
      <c r="DF257" s="508"/>
      <c r="DG257" s="508"/>
      <c r="DH257" s="508"/>
      <c r="DI257" s="508"/>
      <c r="DJ257" s="510"/>
      <c r="DK257" s="500">
        <f t="shared" si="14"/>
        <v>0</v>
      </c>
      <c r="DL257" s="501">
        <f t="shared" si="15"/>
        <v>0</v>
      </c>
      <c r="DV257" s="504"/>
    </row>
    <row r="258" spans="1:126" x14ac:dyDescent="0.5">
      <c r="A258" s="399" t="str">
        <f t="shared" si="16"/>
        <v>71</v>
      </c>
      <c r="B258" s="493">
        <v>710040</v>
      </c>
      <c r="C258" s="494" t="s">
        <v>1030</v>
      </c>
      <c r="D258" s="495"/>
      <c r="E258" s="896"/>
      <c r="F258" s="903"/>
      <c r="G258" s="496"/>
      <c r="H258" s="496"/>
      <c r="I258" s="496"/>
      <c r="J258" s="496"/>
      <c r="K258" s="508"/>
      <c r="L258" s="508"/>
      <c r="M258" s="508"/>
      <c r="N258" s="508"/>
      <c r="O258" s="508"/>
      <c r="P258" s="508"/>
      <c r="Q258" s="508"/>
      <c r="R258" s="508"/>
      <c r="S258" s="508"/>
      <c r="T258" s="508"/>
      <c r="U258" s="508"/>
      <c r="V258" s="508"/>
      <c r="W258" s="508"/>
      <c r="X258" s="508"/>
      <c r="Y258" s="508"/>
      <c r="Z258" s="508"/>
      <c r="AA258" s="508"/>
      <c r="AB258" s="508"/>
      <c r="AC258" s="508"/>
      <c r="AD258" s="508"/>
      <c r="AE258" s="508"/>
      <c r="AF258" s="508"/>
      <c r="AG258" s="508"/>
      <c r="AH258" s="508"/>
      <c r="AI258" s="508"/>
      <c r="AJ258" s="508"/>
      <c r="AK258" s="508"/>
      <c r="AL258" s="508"/>
      <c r="AM258" s="508"/>
      <c r="AN258" s="508"/>
      <c r="AO258" s="508"/>
      <c r="AP258" s="508"/>
      <c r="AQ258" s="508"/>
      <c r="AR258" s="508"/>
      <c r="AS258" s="508"/>
      <c r="AT258" s="508"/>
      <c r="AU258" s="508"/>
      <c r="AV258" s="508"/>
      <c r="AW258" s="508"/>
      <c r="AX258" s="508"/>
      <c r="AY258" s="508"/>
      <c r="AZ258" s="508"/>
      <c r="BA258" s="508"/>
      <c r="BB258" s="508"/>
      <c r="BC258" s="508"/>
      <c r="BD258" s="508"/>
      <c r="BE258" s="508"/>
      <c r="BF258" s="508"/>
      <c r="BG258" s="508"/>
      <c r="BH258" s="508"/>
      <c r="BI258" s="508"/>
      <c r="BJ258" s="508"/>
      <c r="BK258" s="508"/>
      <c r="BL258" s="508"/>
      <c r="BM258" s="508"/>
      <c r="BN258" s="508"/>
      <c r="BO258" s="508"/>
      <c r="BP258" s="508"/>
      <c r="BQ258" s="508"/>
      <c r="BR258" s="508"/>
      <c r="BS258" s="508"/>
      <c r="BT258" s="508"/>
      <c r="BU258" s="508"/>
      <c r="BV258" s="508"/>
      <c r="BW258" s="508"/>
      <c r="BX258" s="508"/>
      <c r="BY258" s="508"/>
      <c r="BZ258" s="508"/>
      <c r="CA258" s="508"/>
      <c r="CB258" s="508"/>
      <c r="CC258" s="508"/>
      <c r="CD258" s="508"/>
      <c r="CE258" s="508"/>
      <c r="CF258" s="508"/>
      <c r="CG258" s="508"/>
      <c r="CH258" s="508"/>
      <c r="CI258" s="508"/>
      <c r="CJ258" s="508"/>
      <c r="CK258" s="508"/>
      <c r="CL258" s="508"/>
      <c r="CM258" s="508"/>
      <c r="CN258" s="508"/>
      <c r="CO258" s="508"/>
      <c r="CP258" s="508"/>
      <c r="CQ258" s="521">
        <f>D258</f>
        <v>0</v>
      </c>
      <c r="CR258" s="508"/>
      <c r="CS258" s="508"/>
      <c r="CT258" s="508"/>
      <c r="CU258" s="508"/>
      <c r="CV258" s="508"/>
      <c r="CW258" s="508"/>
      <c r="CX258" s="508"/>
      <c r="CY258" s="508"/>
      <c r="CZ258" s="508"/>
      <c r="DA258" s="508"/>
      <c r="DB258" s="508"/>
      <c r="DC258" s="508"/>
      <c r="DD258" s="508"/>
      <c r="DE258" s="508"/>
      <c r="DF258" s="508"/>
      <c r="DG258" s="508"/>
      <c r="DH258" s="508"/>
      <c r="DI258" s="508"/>
      <c r="DJ258" s="510"/>
      <c r="DK258" s="500">
        <f t="shared" si="14"/>
        <v>0</v>
      </c>
      <c r="DL258" s="501">
        <f t="shared" si="15"/>
        <v>0</v>
      </c>
      <c r="DV258" s="504"/>
    </row>
    <row r="259" spans="1:126" x14ac:dyDescent="0.5">
      <c r="A259" s="399" t="str">
        <f t="shared" si="16"/>
        <v>71</v>
      </c>
      <c r="B259" s="493">
        <v>710041</v>
      </c>
      <c r="C259" s="494" t="s">
        <v>1031</v>
      </c>
      <c r="D259" s="495"/>
      <c r="E259" s="896"/>
      <c r="F259" s="903"/>
      <c r="G259" s="496"/>
      <c r="H259" s="496"/>
      <c r="I259" s="496"/>
      <c r="J259" s="496"/>
      <c r="K259" s="508"/>
      <c r="L259" s="508"/>
      <c r="M259" s="508"/>
      <c r="N259" s="508"/>
      <c r="O259" s="508"/>
      <c r="P259" s="508"/>
      <c r="Q259" s="508"/>
      <c r="R259" s="508"/>
      <c r="S259" s="508"/>
      <c r="T259" s="508"/>
      <c r="U259" s="508"/>
      <c r="V259" s="508"/>
      <c r="W259" s="508"/>
      <c r="X259" s="508"/>
      <c r="Y259" s="508"/>
      <c r="Z259" s="508"/>
      <c r="AA259" s="508"/>
      <c r="AB259" s="508"/>
      <c r="AC259" s="508"/>
      <c r="AD259" s="508"/>
      <c r="AE259" s="508"/>
      <c r="AF259" s="508"/>
      <c r="AG259" s="508"/>
      <c r="AH259" s="508"/>
      <c r="AI259" s="508"/>
      <c r="AJ259" s="508"/>
      <c r="AK259" s="508"/>
      <c r="AL259" s="508"/>
      <c r="AM259" s="508"/>
      <c r="AN259" s="508"/>
      <c r="AO259" s="508"/>
      <c r="AP259" s="508"/>
      <c r="AQ259" s="508"/>
      <c r="AR259" s="508"/>
      <c r="AS259" s="508"/>
      <c r="AT259" s="508"/>
      <c r="AU259" s="508"/>
      <c r="AV259" s="508"/>
      <c r="AW259" s="508"/>
      <c r="AX259" s="508"/>
      <c r="AY259" s="508"/>
      <c r="AZ259" s="508"/>
      <c r="BA259" s="508"/>
      <c r="BB259" s="508"/>
      <c r="BC259" s="508"/>
      <c r="BD259" s="508"/>
      <c r="BE259" s="508"/>
      <c r="BF259" s="508"/>
      <c r="BG259" s="508"/>
      <c r="BH259" s="508"/>
      <c r="BI259" s="508"/>
      <c r="BJ259" s="508"/>
      <c r="BK259" s="508"/>
      <c r="BL259" s="508"/>
      <c r="BM259" s="508"/>
      <c r="BN259" s="508"/>
      <c r="BO259" s="508"/>
      <c r="BP259" s="508"/>
      <c r="BQ259" s="508"/>
      <c r="BR259" s="508"/>
      <c r="BS259" s="508"/>
      <c r="BT259" s="508"/>
      <c r="BU259" s="508"/>
      <c r="BV259" s="508"/>
      <c r="BW259" s="508"/>
      <c r="BX259" s="508"/>
      <c r="BY259" s="508"/>
      <c r="BZ259" s="508"/>
      <c r="CA259" s="508"/>
      <c r="CB259" s="508"/>
      <c r="CC259" s="508"/>
      <c r="CD259" s="508"/>
      <c r="CE259" s="508"/>
      <c r="CF259" s="508"/>
      <c r="CG259" s="508"/>
      <c r="CH259" s="508"/>
      <c r="CI259" s="508"/>
      <c r="CJ259" s="508"/>
      <c r="CK259" s="508"/>
      <c r="CL259" s="508"/>
      <c r="CM259" s="508"/>
      <c r="CN259" s="508"/>
      <c r="CO259" s="508"/>
      <c r="CP259" s="508"/>
      <c r="CQ259" s="521">
        <f>D259</f>
        <v>0</v>
      </c>
      <c r="CR259" s="508"/>
      <c r="CS259" s="508"/>
      <c r="CT259" s="508"/>
      <c r="CU259" s="508"/>
      <c r="CV259" s="508"/>
      <c r="CW259" s="508"/>
      <c r="CX259" s="508"/>
      <c r="CY259" s="508"/>
      <c r="CZ259" s="508"/>
      <c r="DA259" s="508"/>
      <c r="DB259" s="508"/>
      <c r="DC259" s="508"/>
      <c r="DD259" s="508"/>
      <c r="DE259" s="508"/>
      <c r="DF259" s="508"/>
      <c r="DG259" s="508"/>
      <c r="DH259" s="508"/>
      <c r="DI259" s="508"/>
      <c r="DJ259" s="510"/>
      <c r="DK259" s="500">
        <f t="shared" si="14"/>
        <v>0</v>
      </c>
      <c r="DL259" s="501">
        <f t="shared" si="15"/>
        <v>0</v>
      </c>
      <c r="DV259" s="504"/>
    </row>
    <row r="260" spans="1:126" x14ac:dyDescent="0.5">
      <c r="A260" s="399" t="str">
        <f t="shared" si="16"/>
        <v>71</v>
      </c>
      <c r="B260" s="493">
        <v>710042</v>
      </c>
      <c r="C260" s="494" t="s">
        <v>1032</v>
      </c>
      <c r="D260" s="495"/>
      <c r="E260" s="896"/>
      <c r="F260" s="903"/>
      <c r="G260" s="496"/>
      <c r="H260" s="496"/>
      <c r="I260" s="496"/>
      <c r="J260" s="496"/>
      <c r="K260" s="508"/>
      <c r="L260" s="508"/>
      <c r="M260" s="508"/>
      <c r="N260" s="508"/>
      <c r="O260" s="508"/>
      <c r="P260" s="508"/>
      <c r="Q260" s="508"/>
      <c r="R260" s="508"/>
      <c r="S260" s="508"/>
      <c r="T260" s="508"/>
      <c r="U260" s="508"/>
      <c r="V260" s="508"/>
      <c r="W260" s="508"/>
      <c r="X260" s="508"/>
      <c r="Y260" s="508"/>
      <c r="Z260" s="508"/>
      <c r="AA260" s="508"/>
      <c r="AB260" s="508"/>
      <c r="AC260" s="508"/>
      <c r="AD260" s="508"/>
      <c r="AE260" s="508"/>
      <c r="AF260" s="508"/>
      <c r="AG260" s="508"/>
      <c r="AH260" s="508"/>
      <c r="AI260" s="508"/>
      <c r="AJ260" s="508"/>
      <c r="AK260" s="508"/>
      <c r="AL260" s="508"/>
      <c r="AM260" s="508"/>
      <c r="AN260" s="508"/>
      <c r="AO260" s="508"/>
      <c r="AP260" s="508"/>
      <c r="AQ260" s="508"/>
      <c r="AR260" s="508"/>
      <c r="AS260" s="508"/>
      <c r="AT260" s="508"/>
      <c r="AU260" s="508"/>
      <c r="AV260" s="508"/>
      <c r="AW260" s="508"/>
      <c r="AX260" s="508"/>
      <c r="AY260" s="508"/>
      <c r="AZ260" s="508"/>
      <c r="BA260" s="508"/>
      <c r="BB260" s="508"/>
      <c r="BC260" s="508"/>
      <c r="BD260" s="508"/>
      <c r="BE260" s="508"/>
      <c r="BF260" s="508"/>
      <c r="BG260" s="508"/>
      <c r="BH260" s="508"/>
      <c r="BI260" s="508"/>
      <c r="BJ260" s="508"/>
      <c r="BK260" s="508"/>
      <c r="BL260" s="508"/>
      <c r="BM260" s="508"/>
      <c r="BN260" s="508"/>
      <c r="BO260" s="508"/>
      <c r="BP260" s="508"/>
      <c r="BQ260" s="508"/>
      <c r="BR260" s="508"/>
      <c r="BS260" s="508"/>
      <c r="BT260" s="508"/>
      <c r="BU260" s="508"/>
      <c r="BV260" s="508"/>
      <c r="BW260" s="508"/>
      <c r="BX260" s="508"/>
      <c r="BY260" s="508"/>
      <c r="BZ260" s="508"/>
      <c r="CA260" s="508"/>
      <c r="CB260" s="508"/>
      <c r="CC260" s="508"/>
      <c r="CD260" s="508"/>
      <c r="CE260" s="508"/>
      <c r="CF260" s="508"/>
      <c r="CG260" s="508"/>
      <c r="CH260" s="508"/>
      <c r="CI260" s="508"/>
      <c r="CJ260" s="508"/>
      <c r="CK260" s="508"/>
      <c r="CL260" s="508"/>
      <c r="CM260" s="508"/>
      <c r="CN260" s="508"/>
      <c r="CO260" s="508"/>
      <c r="CP260" s="521"/>
      <c r="CQ260" s="521">
        <f>D260-CP260</f>
        <v>0</v>
      </c>
      <c r="CR260" s="508"/>
      <c r="CS260" s="508"/>
      <c r="CT260" s="508"/>
      <c r="CU260" s="508"/>
      <c r="CV260" s="508"/>
      <c r="CW260" s="508"/>
      <c r="CX260" s="508"/>
      <c r="CY260" s="508"/>
      <c r="CZ260" s="508"/>
      <c r="DA260" s="508"/>
      <c r="DB260" s="508"/>
      <c r="DC260" s="508"/>
      <c r="DD260" s="508"/>
      <c r="DE260" s="508"/>
      <c r="DF260" s="508"/>
      <c r="DG260" s="508"/>
      <c r="DH260" s="508"/>
      <c r="DI260" s="508"/>
      <c r="DJ260" s="510"/>
      <c r="DK260" s="500">
        <f t="shared" si="14"/>
        <v>0</v>
      </c>
      <c r="DL260" s="501">
        <f t="shared" si="15"/>
        <v>0</v>
      </c>
      <c r="DV260" s="504"/>
    </row>
    <row r="261" spans="1:126" x14ac:dyDescent="0.5">
      <c r="A261" s="399" t="str">
        <f t="shared" si="16"/>
        <v>71</v>
      </c>
      <c r="B261" s="493">
        <v>710046</v>
      </c>
      <c r="C261" s="494" t="s">
        <v>1033</v>
      </c>
      <c r="D261" s="495"/>
      <c r="E261" s="896"/>
      <c r="F261" s="903"/>
      <c r="G261" s="496"/>
      <c r="H261" s="496"/>
      <c r="I261" s="496"/>
      <c r="J261" s="496"/>
      <c r="K261" s="508"/>
      <c r="L261" s="508"/>
      <c r="M261" s="508"/>
      <c r="N261" s="508"/>
      <c r="O261" s="508"/>
      <c r="P261" s="508"/>
      <c r="Q261" s="508"/>
      <c r="R261" s="508"/>
      <c r="S261" s="508"/>
      <c r="T261" s="508"/>
      <c r="U261" s="508"/>
      <c r="V261" s="508"/>
      <c r="W261" s="508"/>
      <c r="X261" s="508"/>
      <c r="Y261" s="508"/>
      <c r="Z261" s="508"/>
      <c r="AA261" s="508"/>
      <c r="AB261" s="508"/>
      <c r="AC261" s="508"/>
      <c r="AD261" s="508"/>
      <c r="AE261" s="508"/>
      <c r="AF261" s="508"/>
      <c r="AG261" s="508"/>
      <c r="AH261" s="508"/>
      <c r="AI261" s="508"/>
      <c r="AJ261" s="508"/>
      <c r="AK261" s="508"/>
      <c r="AL261" s="508"/>
      <c r="AM261" s="508"/>
      <c r="AN261" s="508"/>
      <c r="AO261" s="508"/>
      <c r="AP261" s="508"/>
      <c r="AQ261" s="508"/>
      <c r="AR261" s="508"/>
      <c r="AS261" s="508"/>
      <c r="AT261" s="508"/>
      <c r="AU261" s="508"/>
      <c r="AV261" s="508"/>
      <c r="AW261" s="508"/>
      <c r="AX261" s="508"/>
      <c r="AY261" s="508"/>
      <c r="AZ261" s="508"/>
      <c r="BA261" s="508"/>
      <c r="BB261" s="508"/>
      <c r="BC261" s="508"/>
      <c r="BD261" s="508"/>
      <c r="BE261" s="508"/>
      <c r="BF261" s="508"/>
      <c r="BG261" s="508"/>
      <c r="BH261" s="508"/>
      <c r="BI261" s="508"/>
      <c r="BJ261" s="508"/>
      <c r="BK261" s="508"/>
      <c r="BL261" s="508"/>
      <c r="BM261" s="508"/>
      <c r="BN261" s="508"/>
      <c r="BO261" s="508"/>
      <c r="BP261" s="508"/>
      <c r="BQ261" s="508"/>
      <c r="BR261" s="508"/>
      <c r="BS261" s="508"/>
      <c r="BT261" s="508"/>
      <c r="BU261" s="508"/>
      <c r="BV261" s="508"/>
      <c r="BW261" s="508"/>
      <c r="BX261" s="508"/>
      <c r="BY261" s="508"/>
      <c r="BZ261" s="508"/>
      <c r="CA261" s="508"/>
      <c r="CB261" s="508"/>
      <c r="CC261" s="508"/>
      <c r="CD261" s="508"/>
      <c r="CE261" s="508"/>
      <c r="CF261" s="508"/>
      <c r="CG261" s="508"/>
      <c r="CH261" s="508"/>
      <c r="CI261" s="508"/>
      <c r="CJ261" s="508"/>
      <c r="CK261" s="508"/>
      <c r="CL261" s="508"/>
      <c r="CM261" s="508"/>
      <c r="CN261" s="508"/>
      <c r="CO261" s="508"/>
      <c r="CP261" s="508"/>
      <c r="CQ261" s="521">
        <f>D261</f>
        <v>0</v>
      </c>
      <c r="CR261" s="508"/>
      <c r="CS261" s="508"/>
      <c r="CT261" s="508"/>
      <c r="CU261" s="508"/>
      <c r="CV261" s="508"/>
      <c r="CW261" s="508"/>
      <c r="CX261" s="508"/>
      <c r="CY261" s="508"/>
      <c r="CZ261" s="508"/>
      <c r="DA261" s="508"/>
      <c r="DB261" s="508"/>
      <c r="DC261" s="508"/>
      <c r="DD261" s="508"/>
      <c r="DE261" s="508"/>
      <c r="DF261" s="508"/>
      <c r="DG261" s="508"/>
      <c r="DH261" s="508"/>
      <c r="DI261" s="508"/>
      <c r="DJ261" s="510"/>
      <c r="DK261" s="500">
        <f t="shared" si="14"/>
        <v>0</v>
      </c>
      <c r="DL261" s="501">
        <f t="shared" si="15"/>
        <v>0</v>
      </c>
      <c r="DV261" s="504"/>
    </row>
    <row r="262" spans="1:126" x14ac:dyDescent="0.5">
      <c r="A262" s="399" t="str">
        <f t="shared" si="16"/>
        <v>71</v>
      </c>
      <c r="B262" s="493">
        <v>710047</v>
      </c>
      <c r="C262" s="494" t="s">
        <v>1034</v>
      </c>
      <c r="D262" s="495"/>
      <c r="E262" s="896"/>
      <c r="F262" s="903"/>
      <c r="G262" s="496"/>
      <c r="H262" s="496"/>
      <c r="I262" s="496"/>
      <c r="J262" s="496"/>
      <c r="K262" s="508"/>
      <c r="L262" s="508"/>
      <c r="M262" s="508"/>
      <c r="N262" s="508"/>
      <c r="O262" s="508"/>
      <c r="P262" s="508"/>
      <c r="Q262" s="508"/>
      <c r="R262" s="508"/>
      <c r="S262" s="508"/>
      <c r="T262" s="508"/>
      <c r="U262" s="508"/>
      <c r="V262" s="508"/>
      <c r="W262" s="508"/>
      <c r="X262" s="508"/>
      <c r="Y262" s="508"/>
      <c r="Z262" s="508"/>
      <c r="AA262" s="508"/>
      <c r="AB262" s="508"/>
      <c r="AC262" s="508"/>
      <c r="AD262" s="508"/>
      <c r="AE262" s="508"/>
      <c r="AF262" s="508"/>
      <c r="AG262" s="508"/>
      <c r="AH262" s="508"/>
      <c r="AI262" s="508"/>
      <c r="AJ262" s="508"/>
      <c r="AK262" s="508"/>
      <c r="AL262" s="508"/>
      <c r="AM262" s="508"/>
      <c r="AN262" s="508"/>
      <c r="AO262" s="508"/>
      <c r="AP262" s="508"/>
      <c r="AQ262" s="508"/>
      <c r="AR262" s="508"/>
      <c r="AS262" s="508"/>
      <c r="AT262" s="508"/>
      <c r="AU262" s="508"/>
      <c r="AV262" s="508"/>
      <c r="AW262" s="508"/>
      <c r="AX262" s="508"/>
      <c r="AY262" s="508"/>
      <c r="AZ262" s="508"/>
      <c r="BA262" s="508"/>
      <c r="BB262" s="508"/>
      <c r="BC262" s="508"/>
      <c r="BD262" s="508"/>
      <c r="BE262" s="508"/>
      <c r="BF262" s="508"/>
      <c r="BG262" s="508"/>
      <c r="BH262" s="508"/>
      <c r="BI262" s="508"/>
      <c r="BJ262" s="508"/>
      <c r="BK262" s="508"/>
      <c r="BL262" s="508"/>
      <c r="BM262" s="508"/>
      <c r="BN262" s="508"/>
      <c r="BO262" s="508"/>
      <c r="BP262" s="508"/>
      <c r="BQ262" s="508"/>
      <c r="BR262" s="508"/>
      <c r="BS262" s="508"/>
      <c r="BT262" s="508"/>
      <c r="BU262" s="508"/>
      <c r="BV262" s="508"/>
      <c r="BW262" s="508"/>
      <c r="BX262" s="508"/>
      <c r="BY262" s="508"/>
      <c r="BZ262" s="508"/>
      <c r="CA262" s="508"/>
      <c r="CB262" s="508"/>
      <c r="CC262" s="508"/>
      <c r="CD262" s="508"/>
      <c r="CE262" s="508"/>
      <c r="CF262" s="508"/>
      <c r="CG262" s="508"/>
      <c r="CH262" s="508"/>
      <c r="CI262" s="508"/>
      <c r="CJ262" s="508"/>
      <c r="CK262" s="508"/>
      <c r="CL262" s="508"/>
      <c r="CM262" s="508"/>
      <c r="CN262" s="508"/>
      <c r="CO262" s="508"/>
      <c r="CP262" s="508"/>
      <c r="CQ262" s="521">
        <f>D262</f>
        <v>0</v>
      </c>
      <c r="CR262" s="508"/>
      <c r="CS262" s="508"/>
      <c r="CT262" s="508"/>
      <c r="CU262" s="508"/>
      <c r="CV262" s="508"/>
      <c r="CW262" s="508"/>
      <c r="CX262" s="508"/>
      <c r="CY262" s="508"/>
      <c r="CZ262" s="508"/>
      <c r="DA262" s="508"/>
      <c r="DB262" s="508"/>
      <c r="DC262" s="508"/>
      <c r="DD262" s="508"/>
      <c r="DE262" s="508"/>
      <c r="DF262" s="508"/>
      <c r="DG262" s="508"/>
      <c r="DH262" s="508"/>
      <c r="DI262" s="508"/>
      <c r="DJ262" s="510"/>
      <c r="DK262" s="500">
        <f t="shared" si="14"/>
        <v>0</v>
      </c>
      <c r="DL262" s="501">
        <f t="shared" si="15"/>
        <v>0</v>
      </c>
      <c r="DV262" s="504"/>
    </row>
    <row r="263" spans="1:126" x14ac:dyDescent="0.5">
      <c r="A263" s="399" t="str">
        <f t="shared" si="16"/>
        <v>71</v>
      </c>
      <c r="B263" s="493">
        <v>710048</v>
      </c>
      <c r="C263" s="494" t="s">
        <v>1035</v>
      </c>
      <c r="D263" s="495"/>
      <c r="E263" s="896"/>
      <c r="F263" s="903"/>
      <c r="G263" s="496"/>
      <c r="H263" s="496"/>
      <c r="I263" s="496"/>
      <c r="J263" s="496"/>
      <c r="K263" s="508"/>
      <c r="L263" s="508"/>
      <c r="M263" s="508"/>
      <c r="N263" s="508"/>
      <c r="O263" s="508"/>
      <c r="P263" s="508"/>
      <c r="Q263" s="508"/>
      <c r="R263" s="508"/>
      <c r="S263" s="508"/>
      <c r="T263" s="508"/>
      <c r="U263" s="508"/>
      <c r="V263" s="508"/>
      <c r="W263" s="508"/>
      <c r="X263" s="508"/>
      <c r="Y263" s="508"/>
      <c r="Z263" s="508"/>
      <c r="AA263" s="508"/>
      <c r="AB263" s="508"/>
      <c r="AC263" s="508"/>
      <c r="AD263" s="508"/>
      <c r="AE263" s="508"/>
      <c r="AF263" s="508"/>
      <c r="AG263" s="508"/>
      <c r="AH263" s="508"/>
      <c r="AI263" s="508"/>
      <c r="AJ263" s="508"/>
      <c r="AK263" s="508"/>
      <c r="AL263" s="508"/>
      <c r="AM263" s="508"/>
      <c r="AN263" s="508"/>
      <c r="AO263" s="508"/>
      <c r="AP263" s="508"/>
      <c r="AQ263" s="508"/>
      <c r="AR263" s="508"/>
      <c r="AS263" s="508"/>
      <c r="AT263" s="508"/>
      <c r="AU263" s="508"/>
      <c r="AV263" s="508"/>
      <c r="AW263" s="508"/>
      <c r="AX263" s="508"/>
      <c r="AY263" s="508"/>
      <c r="AZ263" s="508"/>
      <c r="BA263" s="508"/>
      <c r="BB263" s="508"/>
      <c r="BC263" s="508"/>
      <c r="BD263" s="508"/>
      <c r="BE263" s="508"/>
      <c r="BF263" s="508"/>
      <c r="BG263" s="508"/>
      <c r="BH263" s="508"/>
      <c r="BI263" s="508"/>
      <c r="BJ263" s="508"/>
      <c r="BK263" s="508"/>
      <c r="BL263" s="508"/>
      <c r="BM263" s="508"/>
      <c r="BN263" s="508"/>
      <c r="BO263" s="508"/>
      <c r="BP263" s="508"/>
      <c r="BQ263" s="508"/>
      <c r="BR263" s="508"/>
      <c r="BS263" s="508"/>
      <c r="BT263" s="508"/>
      <c r="BU263" s="508"/>
      <c r="BV263" s="508"/>
      <c r="BW263" s="508"/>
      <c r="BX263" s="508"/>
      <c r="BY263" s="508"/>
      <c r="BZ263" s="508"/>
      <c r="CA263" s="508"/>
      <c r="CB263" s="508"/>
      <c r="CC263" s="508"/>
      <c r="CD263" s="508"/>
      <c r="CE263" s="508"/>
      <c r="CF263" s="508"/>
      <c r="CG263" s="508"/>
      <c r="CH263" s="508"/>
      <c r="CI263" s="508"/>
      <c r="CJ263" s="508"/>
      <c r="CK263" s="508"/>
      <c r="CL263" s="508"/>
      <c r="CM263" s="508"/>
      <c r="CN263" s="508"/>
      <c r="CO263" s="508"/>
      <c r="CP263" s="508"/>
      <c r="CQ263" s="521">
        <f>D263</f>
        <v>0</v>
      </c>
      <c r="CR263" s="508"/>
      <c r="CS263" s="508"/>
      <c r="CT263" s="508"/>
      <c r="CU263" s="508"/>
      <c r="CV263" s="508"/>
      <c r="CW263" s="508"/>
      <c r="CX263" s="508"/>
      <c r="CY263" s="508"/>
      <c r="CZ263" s="508"/>
      <c r="DA263" s="508"/>
      <c r="DB263" s="508"/>
      <c r="DC263" s="508"/>
      <c r="DD263" s="508"/>
      <c r="DE263" s="508"/>
      <c r="DF263" s="508"/>
      <c r="DG263" s="508"/>
      <c r="DH263" s="508"/>
      <c r="DI263" s="508"/>
      <c r="DJ263" s="510"/>
      <c r="DK263" s="500">
        <f t="shared" si="14"/>
        <v>0</v>
      </c>
      <c r="DL263" s="501">
        <f t="shared" si="15"/>
        <v>0</v>
      </c>
      <c r="DV263" s="504"/>
    </row>
    <row r="264" spans="1:126" x14ac:dyDescent="0.5">
      <c r="A264" s="399" t="str">
        <f t="shared" si="16"/>
        <v>71</v>
      </c>
      <c r="B264" s="493">
        <v>710049</v>
      </c>
      <c r="C264" s="494" t="s">
        <v>1036</v>
      </c>
      <c r="D264" s="495"/>
      <c r="E264" s="896"/>
      <c r="F264" s="903"/>
      <c r="G264" s="496"/>
      <c r="H264" s="496"/>
      <c r="I264" s="496"/>
      <c r="J264" s="496"/>
      <c r="K264" s="508"/>
      <c r="L264" s="508"/>
      <c r="M264" s="508"/>
      <c r="N264" s="508"/>
      <c r="O264" s="508"/>
      <c r="P264" s="508"/>
      <c r="Q264" s="508"/>
      <c r="R264" s="508"/>
      <c r="S264" s="508"/>
      <c r="T264" s="508"/>
      <c r="U264" s="508"/>
      <c r="V264" s="508"/>
      <c r="W264" s="508"/>
      <c r="X264" s="508"/>
      <c r="Y264" s="508"/>
      <c r="Z264" s="508"/>
      <c r="AA264" s="508"/>
      <c r="AB264" s="508"/>
      <c r="AC264" s="508"/>
      <c r="AD264" s="508"/>
      <c r="AE264" s="508"/>
      <c r="AF264" s="508"/>
      <c r="AG264" s="508"/>
      <c r="AH264" s="508"/>
      <c r="AI264" s="508"/>
      <c r="AJ264" s="508"/>
      <c r="AK264" s="508"/>
      <c r="AL264" s="508"/>
      <c r="AM264" s="508"/>
      <c r="AN264" s="508"/>
      <c r="AO264" s="508"/>
      <c r="AP264" s="508"/>
      <c r="AQ264" s="508"/>
      <c r="AR264" s="508"/>
      <c r="AS264" s="508"/>
      <c r="AT264" s="508"/>
      <c r="AU264" s="508"/>
      <c r="AV264" s="508"/>
      <c r="AW264" s="508"/>
      <c r="AX264" s="508"/>
      <c r="AY264" s="508"/>
      <c r="AZ264" s="508"/>
      <c r="BA264" s="508"/>
      <c r="BB264" s="508"/>
      <c r="BC264" s="508"/>
      <c r="BD264" s="508"/>
      <c r="BE264" s="508"/>
      <c r="BF264" s="508"/>
      <c r="BG264" s="508"/>
      <c r="BH264" s="508"/>
      <c r="BI264" s="508"/>
      <c r="BJ264" s="508"/>
      <c r="BK264" s="508"/>
      <c r="BL264" s="508"/>
      <c r="BM264" s="508"/>
      <c r="BN264" s="508"/>
      <c r="BO264" s="508"/>
      <c r="BP264" s="508"/>
      <c r="BQ264" s="508"/>
      <c r="BR264" s="508"/>
      <c r="BS264" s="508"/>
      <c r="BT264" s="508"/>
      <c r="BU264" s="508"/>
      <c r="BV264" s="508"/>
      <c r="BW264" s="508"/>
      <c r="BX264" s="508"/>
      <c r="BY264" s="508"/>
      <c r="BZ264" s="508"/>
      <c r="CA264" s="508"/>
      <c r="CB264" s="508"/>
      <c r="CC264" s="508"/>
      <c r="CD264" s="508"/>
      <c r="CE264" s="508"/>
      <c r="CF264" s="508"/>
      <c r="CG264" s="508"/>
      <c r="CH264" s="508"/>
      <c r="CI264" s="508"/>
      <c r="CJ264" s="508"/>
      <c r="CK264" s="508"/>
      <c r="CL264" s="508"/>
      <c r="CM264" s="508"/>
      <c r="CN264" s="508"/>
      <c r="CO264" s="508"/>
      <c r="CP264" s="508"/>
      <c r="CQ264" s="521">
        <f>D264</f>
        <v>0</v>
      </c>
      <c r="CR264" s="508"/>
      <c r="CS264" s="508"/>
      <c r="CT264" s="508"/>
      <c r="CU264" s="508"/>
      <c r="CV264" s="508"/>
      <c r="CW264" s="508"/>
      <c r="CX264" s="508"/>
      <c r="CY264" s="508"/>
      <c r="CZ264" s="508"/>
      <c r="DA264" s="508"/>
      <c r="DB264" s="508"/>
      <c r="DC264" s="508"/>
      <c r="DD264" s="508"/>
      <c r="DE264" s="508"/>
      <c r="DF264" s="508"/>
      <c r="DG264" s="508"/>
      <c r="DH264" s="508"/>
      <c r="DI264" s="508"/>
      <c r="DJ264" s="510"/>
      <c r="DK264" s="500">
        <f t="shared" si="14"/>
        <v>0</v>
      </c>
      <c r="DL264" s="501">
        <f t="shared" si="15"/>
        <v>0</v>
      </c>
      <c r="DV264" s="504"/>
    </row>
    <row r="265" spans="1:126" x14ac:dyDescent="0.5">
      <c r="A265" s="399" t="str">
        <f t="shared" si="16"/>
        <v>71</v>
      </c>
      <c r="B265" s="493">
        <v>710050</v>
      </c>
      <c r="C265" s="494" t="s">
        <v>1037</v>
      </c>
      <c r="D265" s="495"/>
      <c r="E265" s="896"/>
      <c r="F265" s="903"/>
      <c r="G265" s="496"/>
      <c r="H265" s="496"/>
      <c r="I265" s="496"/>
      <c r="J265" s="496"/>
      <c r="K265" s="508"/>
      <c r="L265" s="508"/>
      <c r="M265" s="508"/>
      <c r="N265" s="508"/>
      <c r="O265" s="508"/>
      <c r="P265" s="508"/>
      <c r="Q265" s="508"/>
      <c r="R265" s="508"/>
      <c r="S265" s="508"/>
      <c r="T265" s="508"/>
      <c r="U265" s="508"/>
      <c r="V265" s="508"/>
      <c r="W265" s="508"/>
      <c r="X265" s="508"/>
      <c r="Y265" s="508"/>
      <c r="Z265" s="508"/>
      <c r="AA265" s="508"/>
      <c r="AB265" s="508"/>
      <c r="AC265" s="508"/>
      <c r="AD265" s="508"/>
      <c r="AE265" s="508"/>
      <c r="AF265" s="508"/>
      <c r="AG265" s="508"/>
      <c r="AH265" s="508"/>
      <c r="AI265" s="508"/>
      <c r="AJ265" s="508"/>
      <c r="AK265" s="508"/>
      <c r="AL265" s="508"/>
      <c r="AM265" s="508"/>
      <c r="AN265" s="508"/>
      <c r="AO265" s="508"/>
      <c r="AP265" s="508"/>
      <c r="AQ265" s="508"/>
      <c r="AR265" s="508"/>
      <c r="AS265" s="508"/>
      <c r="AT265" s="508"/>
      <c r="AU265" s="508"/>
      <c r="AV265" s="508"/>
      <c r="AW265" s="508"/>
      <c r="AX265" s="508"/>
      <c r="AY265" s="508"/>
      <c r="AZ265" s="508"/>
      <c r="BA265" s="508"/>
      <c r="BB265" s="508"/>
      <c r="BC265" s="508"/>
      <c r="BD265" s="508"/>
      <c r="BE265" s="508"/>
      <c r="BF265" s="508"/>
      <c r="BG265" s="508"/>
      <c r="BH265" s="508"/>
      <c r="BI265" s="508"/>
      <c r="BJ265" s="508"/>
      <c r="BK265" s="508"/>
      <c r="BL265" s="508"/>
      <c r="BM265" s="508"/>
      <c r="BN265" s="508"/>
      <c r="BO265" s="508"/>
      <c r="BP265" s="508"/>
      <c r="BQ265" s="508"/>
      <c r="BR265" s="508"/>
      <c r="BS265" s="508"/>
      <c r="BT265" s="508"/>
      <c r="BU265" s="508"/>
      <c r="BV265" s="508"/>
      <c r="BW265" s="508"/>
      <c r="BX265" s="508"/>
      <c r="BY265" s="508"/>
      <c r="BZ265" s="508"/>
      <c r="CA265" s="508"/>
      <c r="CB265" s="508"/>
      <c r="CC265" s="508"/>
      <c r="CD265" s="508"/>
      <c r="CE265" s="508"/>
      <c r="CF265" s="508"/>
      <c r="CG265" s="508"/>
      <c r="CH265" s="508"/>
      <c r="CI265" s="508"/>
      <c r="CJ265" s="508"/>
      <c r="CK265" s="508"/>
      <c r="CL265" s="508"/>
      <c r="CM265" s="508"/>
      <c r="CN265" s="508"/>
      <c r="CO265" s="508"/>
      <c r="CP265" s="508"/>
      <c r="CQ265" s="521">
        <f>+D265</f>
        <v>0</v>
      </c>
      <c r="CR265" s="508"/>
      <c r="CS265" s="508"/>
      <c r="CT265" s="508"/>
      <c r="CU265" s="508"/>
      <c r="CV265" s="508"/>
      <c r="CW265" s="508"/>
      <c r="CX265" s="508"/>
      <c r="CY265" s="508"/>
      <c r="CZ265" s="508"/>
      <c r="DA265" s="508"/>
      <c r="DB265" s="508"/>
      <c r="DC265" s="508"/>
      <c r="DD265" s="508"/>
      <c r="DE265" s="508"/>
      <c r="DF265" s="508"/>
      <c r="DG265" s="508"/>
      <c r="DH265" s="508"/>
      <c r="DI265" s="508"/>
      <c r="DJ265" s="510"/>
      <c r="DK265" s="500">
        <f t="shared" si="14"/>
        <v>0</v>
      </c>
      <c r="DL265" s="501">
        <f t="shared" si="15"/>
        <v>0</v>
      </c>
      <c r="DV265" s="504"/>
    </row>
    <row r="266" spans="1:126" x14ac:dyDescent="0.5">
      <c r="A266" s="399" t="str">
        <f t="shared" si="16"/>
        <v>71</v>
      </c>
      <c r="B266" s="493">
        <v>710055</v>
      </c>
      <c r="C266" s="494" t="s">
        <v>118</v>
      </c>
      <c r="D266" s="495"/>
      <c r="E266" s="896"/>
      <c r="F266" s="903"/>
      <c r="G266" s="496"/>
      <c r="H266" s="496"/>
      <c r="I266" s="496"/>
      <c r="J266" s="496"/>
      <c r="K266" s="508"/>
      <c r="L266" s="508"/>
      <c r="M266" s="508"/>
      <c r="N266" s="508"/>
      <c r="O266" s="508"/>
      <c r="P266" s="508"/>
      <c r="Q266" s="508"/>
      <c r="R266" s="508"/>
      <c r="S266" s="508"/>
      <c r="T266" s="508"/>
      <c r="U266" s="508"/>
      <c r="V266" s="508"/>
      <c r="W266" s="508"/>
      <c r="X266" s="508"/>
      <c r="Y266" s="508"/>
      <c r="Z266" s="508"/>
      <c r="AA266" s="508"/>
      <c r="AB266" s="508"/>
      <c r="AC266" s="508"/>
      <c r="AD266" s="508"/>
      <c r="AE266" s="508"/>
      <c r="AF266" s="508"/>
      <c r="AG266" s="508"/>
      <c r="AH266" s="508"/>
      <c r="AI266" s="508"/>
      <c r="AJ266" s="508"/>
      <c r="AK266" s="508"/>
      <c r="AL266" s="508"/>
      <c r="AM266" s="508"/>
      <c r="AN266" s="508"/>
      <c r="AO266" s="508"/>
      <c r="AP266" s="508"/>
      <c r="AQ266" s="508"/>
      <c r="AR266" s="508"/>
      <c r="AS266" s="508"/>
      <c r="AT266" s="508"/>
      <c r="AU266" s="508"/>
      <c r="AV266" s="508"/>
      <c r="AW266" s="508"/>
      <c r="AX266" s="508"/>
      <c r="AY266" s="508"/>
      <c r="AZ266" s="508"/>
      <c r="BA266" s="508"/>
      <c r="BB266" s="508"/>
      <c r="BC266" s="508"/>
      <c r="BD266" s="508"/>
      <c r="BE266" s="508"/>
      <c r="BF266" s="508"/>
      <c r="BG266" s="508"/>
      <c r="BH266" s="508"/>
      <c r="BI266" s="508"/>
      <c r="BJ266" s="508"/>
      <c r="BK266" s="508"/>
      <c r="BL266" s="508"/>
      <c r="BM266" s="508"/>
      <c r="BN266" s="508"/>
      <c r="BO266" s="508"/>
      <c r="BP266" s="508"/>
      <c r="BQ266" s="508"/>
      <c r="BR266" s="508"/>
      <c r="BS266" s="508"/>
      <c r="BT266" s="508"/>
      <c r="BU266" s="508"/>
      <c r="BV266" s="508"/>
      <c r="BW266" s="508"/>
      <c r="BX266" s="508"/>
      <c r="BY266" s="508"/>
      <c r="BZ266" s="508"/>
      <c r="CA266" s="508"/>
      <c r="CB266" s="508"/>
      <c r="CC266" s="508"/>
      <c r="CD266" s="508"/>
      <c r="CE266" s="508"/>
      <c r="CF266" s="508"/>
      <c r="CG266" s="508"/>
      <c r="CH266" s="508"/>
      <c r="CI266" s="508"/>
      <c r="CJ266" s="508"/>
      <c r="CK266" s="508"/>
      <c r="CL266" s="508"/>
      <c r="CM266" s="508"/>
      <c r="CN266" s="508"/>
      <c r="CO266" s="508"/>
      <c r="CP266" s="508"/>
      <c r="CQ266" s="521">
        <f>D266</f>
        <v>0</v>
      </c>
      <c r="CR266" s="508"/>
      <c r="CS266" s="508"/>
      <c r="CT266" s="508"/>
      <c r="CU266" s="508"/>
      <c r="CV266" s="508"/>
      <c r="CW266" s="508"/>
      <c r="CX266" s="508"/>
      <c r="CY266" s="508"/>
      <c r="CZ266" s="508"/>
      <c r="DA266" s="508"/>
      <c r="DB266" s="508"/>
      <c r="DC266" s="508"/>
      <c r="DD266" s="508"/>
      <c r="DE266" s="508"/>
      <c r="DF266" s="508"/>
      <c r="DG266" s="508"/>
      <c r="DH266" s="508"/>
      <c r="DI266" s="508"/>
      <c r="DJ266" s="510"/>
      <c r="DK266" s="500">
        <f t="shared" ref="DK266:DK329" si="19">SUM(F266:DJ266)</f>
        <v>0</v>
      </c>
      <c r="DL266" s="501">
        <f t="shared" ref="DL266:DL329" si="20">D266-E266-DK266</f>
        <v>0</v>
      </c>
      <c r="DV266" s="504"/>
    </row>
    <row r="267" spans="1:126" x14ac:dyDescent="0.5">
      <c r="A267" s="399" t="str">
        <f t="shared" si="16"/>
        <v>72</v>
      </c>
      <c r="B267" s="493">
        <v>720001</v>
      </c>
      <c r="C267" s="494" t="s">
        <v>994</v>
      </c>
      <c r="D267" s="495"/>
      <c r="E267" s="896"/>
      <c r="F267" s="903"/>
      <c r="G267" s="496"/>
      <c r="H267" s="496"/>
      <c r="I267" s="496"/>
      <c r="J267" s="496"/>
      <c r="K267" s="508"/>
      <c r="L267" s="508"/>
      <c r="M267" s="508"/>
      <c r="N267" s="508"/>
      <c r="O267" s="508"/>
      <c r="P267" s="508"/>
      <c r="Q267" s="508"/>
      <c r="R267" s="508"/>
      <c r="S267" s="508"/>
      <c r="T267" s="508"/>
      <c r="U267" s="508"/>
      <c r="V267" s="508"/>
      <c r="W267" s="508"/>
      <c r="X267" s="508"/>
      <c r="Y267" s="508"/>
      <c r="Z267" s="508"/>
      <c r="AA267" s="508"/>
      <c r="AB267" s="508"/>
      <c r="AC267" s="508"/>
      <c r="AD267" s="508"/>
      <c r="AE267" s="508"/>
      <c r="AF267" s="508"/>
      <c r="AG267" s="508"/>
      <c r="AH267" s="508"/>
      <c r="AI267" s="508"/>
      <c r="AJ267" s="508"/>
      <c r="AK267" s="508"/>
      <c r="AL267" s="508"/>
      <c r="AM267" s="508"/>
      <c r="AN267" s="508"/>
      <c r="AO267" s="508"/>
      <c r="AP267" s="508"/>
      <c r="AQ267" s="508"/>
      <c r="AR267" s="508"/>
      <c r="AS267" s="508"/>
      <c r="AT267" s="508"/>
      <c r="AU267" s="508"/>
      <c r="AV267" s="508"/>
      <c r="AW267" s="508"/>
      <c r="AX267" s="508"/>
      <c r="AY267" s="508"/>
      <c r="AZ267" s="508"/>
      <c r="BA267" s="508"/>
      <c r="BB267" s="508"/>
      <c r="BC267" s="508"/>
      <c r="BD267" s="508"/>
      <c r="BE267" s="508"/>
      <c r="BF267" s="508"/>
      <c r="BG267" s="508"/>
      <c r="BH267" s="508"/>
      <c r="BI267" s="508"/>
      <c r="BJ267" s="508"/>
      <c r="BK267" s="508"/>
      <c r="BL267" s="508"/>
      <c r="BM267" s="508"/>
      <c r="BN267" s="508"/>
      <c r="BO267" s="508"/>
      <c r="BP267" s="508"/>
      <c r="BQ267" s="508"/>
      <c r="BR267" s="508"/>
      <c r="BS267" s="508"/>
      <c r="BT267" s="508"/>
      <c r="BU267" s="508"/>
      <c r="BV267" s="508"/>
      <c r="BW267" s="508"/>
      <c r="BX267" s="508"/>
      <c r="BY267" s="508"/>
      <c r="BZ267" s="508"/>
      <c r="CA267" s="508"/>
      <c r="CB267" s="508"/>
      <c r="CC267" s="508"/>
      <c r="CD267" s="508"/>
      <c r="CE267" s="508"/>
      <c r="CF267" s="508"/>
      <c r="CG267" s="508"/>
      <c r="CH267" s="508"/>
      <c r="CI267" s="521">
        <f t="shared" ref="CI267:CI272" si="21">D267</f>
        <v>0</v>
      </c>
      <c r="CJ267" s="508"/>
      <c r="CK267" s="508"/>
      <c r="CL267" s="508"/>
      <c r="CM267" s="508"/>
      <c r="CN267" s="508"/>
      <c r="CO267" s="508"/>
      <c r="CP267" s="508"/>
      <c r="CQ267" s="508"/>
      <c r="CR267" s="508"/>
      <c r="CS267" s="508"/>
      <c r="CT267" s="508"/>
      <c r="CU267" s="508"/>
      <c r="CV267" s="508"/>
      <c r="CW267" s="508"/>
      <c r="CX267" s="508"/>
      <c r="CY267" s="508"/>
      <c r="CZ267" s="508"/>
      <c r="DA267" s="508"/>
      <c r="DB267" s="508"/>
      <c r="DC267" s="508"/>
      <c r="DD267" s="508"/>
      <c r="DE267" s="508"/>
      <c r="DF267" s="508"/>
      <c r="DG267" s="508"/>
      <c r="DH267" s="508"/>
      <c r="DI267" s="508"/>
      <c r="DJ267" s="510"/>
      <c r="DK267" s="500">
        <f t="shared" si="19"/>
        <v>0</v>
      </c>
      <c r="DL267" s="501">
        <f t="shared" si="20"/>
        <v>0</v>
      </c>
      <c r="DV267" s="504"/>
    </row>
    <row r="268" spans="1:126" x14ac:dyDescent="0.5">
      <c r="A268" s="399" t="str">
        <f t="shared" si="16"/>
        <v>72</v>
      </c>
      <c r="B268" s="493">
        <v>720002</v>
      </c>
      <c r="C268" s="494" t="s">
        <v>995</v>
      </c>
      <c r="D268" s="495"/>
      <c r="E268" s="896"/>
      <c r="F268" s="903"/>
      <c r="G268" s="496"/>
      <c r="H268" s="496"/>
      <c r="I268" s="496"/>
      <c r="J268" s="496"/>
      <c r="K268" s="508"/>
      <c r="L268" s="508"/>
      <c r="M268" s="508"/>
      <c r="N268" s="508"/>
      <c r="O268" s="508"/>
      <c r="P268" s="508"/>
      <c r="Q268" s="508"/>
      <c r="R268" s="508"/>
      <c r="S268" s="508"/>
      <c r="T268" s="508"/>
      <c r="U268" s="508"/>
      <c r="V268" s="508"/>
      <c r="W268" s="508"/>
      <c r="X268" s="508"/>
      <c r="Y268" s="508"/>
      <c r="Z268" s="508"/>
      <c r="AA268" s="508"/>
      <c r="AB268" s="508"/>
      <c r="AC268" s="508"/>
      <c r="AD268" s="508"/>
      <c r="AE268" s="508"/>
      <c r="AF268" s="508"/>
      <c r="AG268" s="508"/>
      <c r="AH268" s="508"/>
      <c r="AI268" s="508"/>
      <c r="AJ268" s="508"/>
      <c r="AK268" s="508"/>
      <c r="AL268" s="508"/>
      <c r="AM268" s="508"/>
      <c r="AN268" s="508"/>
      <c r="AO268" s="508"/>
      <c r="AP268" s="508"/>
      <c r="AQ268" s="508"/>
      <c r="AR268" s="508"/>
      <c r="AS268" s="508"/>
      <c r="AT268" s="508"/>
      <c r="AU268" s="508"/>
      <c r="AV268" s="508"/>
      <c r="AW268" s="508"/>
      <c r="AX268" s="508"/>
      <c r="AY268" s="508"/>
      <c r="AZ268" s="508"/>
      <c r="BA268" s="508"/>
      <c r="BB268" s="508"/>
      <c r="BC268" s="508"/>
      <c r="BD268" s="508"/>
      <c r="BE268" s="508"/>
      <c r="BF268" s="508"/>
      <c r="BG268" s="508"/>
      <c r="BH268" s="508"/>
      <c r="BI268" s="508"/>
      <c r="BJ268" s="508"/>
      <c r="BK268" s="508"/>
      <c r="BL268" s="508"/>
      <c r="BM268" s="508"/>
      <c r="BN268" s="508"/>
      <c r="BO268" s="508"/>
      <c r="BP268" s="508"/>
      <c r="BQ268" s="508"/>
      <c r="BR268" s="508"/>
      <c r="BS268" s="508"/>
      <c r="BT268" s="508"/>
      <c r="BU268" s="508"/>
      <c r="BV268" s="508"/>
      <c r="BW268" s="508"/>
      <c r="BX268" s="508"/>
      <c r="BY268" s="508"/>
      <c r="BZ268" s="508"/>
      <c r="CA268" s="508"/>
      <c r="CB268" s="508"/>
      <c r="CC268" s="508"/>
      <c r="CD268" s="508"/>
      <c r="CE268" s="508"/>
      <c r="CF268" s="508"/>
      <c r="CG268" s="508"/>
      <c r="CH268" s="508"/>
      <c r="CI268" s="521">
        <f t="shared" si="21"/>
        <v>0</v>
      </c>
      <c r="CJ268" s="508"/>
      <c r="CK268" s="508"/>
      <c r="CL268" s="508"/>
      <c r="CM268" s="508"/>
      <c r="CN268" s="508"/>
      <c r="CO268" s="508"/>
      <c r="CP268" s="508"/>
      <c r="CQ268" s="508"/>
      <c r="CR268" s="508"/>
      <c r="CS268" s="508"/>
      <c r="CT268" s="508"/>
      <c r="CU268" s="508"/>
      <c r="CV268" s="508"/>
      <c r="CW268" s="508"/>
      <c r="CX268" s="508"/>
      <c r="CY268" s="508"/>
      <c r="CZ268" s="508"/>
      <c r="DA268" s="508"/>
      <c r="DB268" s="508"/>
      <c r="DC268" s="508"/>
      <c r="DD268" s="508"/>
      <c r="DE268" s="508"/>
      <c r="DF268" s="508"/>
      <c r="DG268" s="508"/>
      <c r="DH268" s="508"/>
      <c r="DI268" s="508"/>
      <c r="DJ268" s="510"/>
      <c r="DK268" s="500">
        <f t="shared" si="19"/>
        <v>0</v>
      </c>
      <c r="DL268" s="501">
        <f t="shared" si="20"/>
        <v>0</v>
      </c>
      <c r="DV268" s="504"/>
    </row>
    <row r="269" spans="1:126" x14ac:dyDescent="0.5">
      <c r="A269" s="399" t="str">
        <f t="shared" si="16"/>
        <v>72</v>
      </c>
      <c r="B269" s="493">
        <v>720003</v>
      </c>
      <c r="C269" s="494" t="s">
        <v>996</v>
      </c>
      <c r="D269" s="495"/>
      <c r="E269" s="896"/>
      <c r="F269" s="903"/>
      <c r="G269" s="496"/>
      <c r="H269" s="496"/>
      <c r="I269" s="496"/>
      <c r="J269" s="496"/>
      <c r="K269" s="508"/>
      <c r="L269" s="508"/>
      <c r="M269" s="508"/>
      <c r="N269" s="508"/>
      <c r="O269" s="508"/>
      <c r="P269" s="508"/>
      <c r="Q269" s="508"/>
      <c r="R269" s="508"/>
      <c r="S269" s="508"/>
      <c r="T269" s="508"/>
      <c r="U269" s="508"/>
      <c r="V269" s="508"/>
      <c r="W269" s="508"/>
      <c r="X269" s="508"/>
      <c r="Y269" s="508"/>
      <c r="Z269" s="508"/>
      <c r="AA269" s="508"/>
      <c r="AB269" s="508"/>
      <c r="AC269" s="508"/>
      <c r="AD269" s="508"/>
      <c r="AE269" s="508"/>
      <c r="AF269" s="508"/>
      <c r="AG269" s="508"/>
      <c r="AH269" s="508"/>
      <c r="AI269" s="508"/>
      <c r="AJ269" s="508"/>
      <c r="AK269" s="508"/>
      <c r="AL269" s="508"/>
      <c r="AM269" s="508"/>
      <c r="AN269" s="508"/>
      <c r="AO269" s="508"/>
      <c r="AP269" s="508"/>
      <c r="AQ269" s="508"/>
      <c r="AR269" s="508"/>
      <c r="AS269" s="508"/>
      <c r="AT269" s="508"/>
      <c r="AU269" s="508"/>
      <c r="AV269" s="508"/>
      <c r="AW269" s="508"/>
      <c r="AX269" s="508"/>
      <c r="AY269" s="508"/>
      <c r="AZ269" s="508"/>
      <c r="BA269" s="508"/>
      <c r="BB269" s="508"/>
      <c r="BC269" s="508"/>
      <c r="BD269" s="508"/>
      <c r="BE269" s="508"/>
      <c r="BF269" s="508"/>
      <c r="BG269" s="508"/>
      <c r="BH269" s="508"/>
      <c r="BI269" s="508"/>
      <c r="BJ269" s="508"/>
      <c r="BK269" s="508"/>
      <c r="BL269" s="508"/>
      <c r="BM269" s="508"/>
      <c r="BN269" s="508"/>
      <c r="BO269" s="508"/>
      <c r="BP269" s="508"/>
      <c r="BQ269" s="508"/>
      <c r="BR269" s="508"/>
      <c r="BS269" s="508"/>
      <c r="BT269" s="508"/>
      <c r="BU269" s="508"/>
      <c r="BV269" s="508"/>
      <c r="BW269" s="508"/>
      <c r="BX269" s="508"/>
      <c r="BY269" s="508"/>
      <c r="BZ269" s="508"/>
      <c r="CA269" s="508"/>
      <c r="CB269" s="508"/>
      <c r="CC269" s="508"/>
      <c r="CD269" s="508"/>
      <c r="CE269" s="508"/>
      <c r="CF269" s="508"/>
      <c r="CG269" s="508"/>
      <c r="CH269" s="508"/>
      <c r="CI269" s="521">
        <f t="shared" si="21"/>
        <v>0</v>
      </c>
      <c r="CJ269" s="508"/>
      <c r="CK269" s="508"/>
      <c r="CL269" s="508"/>
      <c r="CM269" s="508"/>
      <c r="CN269" s="508"/>
      <c r="CO269" s="508"/>
      <c r="CP269" s="508"/>
      <c r="CQ269" s="508"/>
      <c r="CR269" s="508"/>
      <c r="CS269" s="508"/>
      <c r="CT269" s="508"/>
      <c r="CU269" s="508"/>
      <c r="CV269" s="508"/>
      <c r="CW269" s="508"/>
      <c r="CX269" s="508"/>
      <c r="CY269" s="508"/>
      <c r="CZ269" s="508"/>
      <c r="DA269" s="508"/>
      <c r="DB269" s="508"/>
      <c r="DC269" s="508"/>
      <c r="DD269" s="508"/>
      <c r="DE269" s="508"/>
      <c r="DF269" s="508"/>
      <c r="DG269" s="508"/>
      <c r="DH269" s="508"/>
      <c r="DI269" s="508"/>
      <c r="DJ269" s="510"/>
      <c r="DK269" s="500">
        <f t="shared" si="19"/>
        <v>0</v>
      </c>
      <c r="DL269" s="501">
        <f t="shared" si="20"/>
        <v>0</v>
      </c>
      <c r="DV269" s="504"/>
    </row>
    <row r="270" spans="1:126" x14ac:dyDescent="0.5">
      <c r="A270" s="399" t="str">
        <f t="shared" si="16"/>
        <v>72</v>
      </c>
      <c r="B270" s="493">
        <v>720004</v>
      </c>
      <c r="C270" s="494" t="s">
        <v>997</v>
      </c>
      <c r="D270" s="495"/>
      <c r="E270" s="896"/>
      <c r="F270" s="903"/>
      <c r="G270" s="496"/>
      <c r="H270" s="496"/>
      <c r="I270" s="518"/>
      <c r="J270" s="518"/>
      <c r="K270" s="508"/>
      <c r="L270" s="508"/>
      <c r="M270" s="508"/>
      <c r="N270" s="508"/>
      <c r="O270" s="508"/>
      <c r="P270" s="508"/>
      <c r="Q270" s="508"/>
      <c r="R270" s="508"/>
      <c r="S270" s="508"/>
      <c r="T270" s="508"/>
      <c r="U270" s="508"/>
      <c r="V270" s="508"/>
      <c r="W270" s="508"/>
      <c r="X270" s="508"/>
      <c r="Y270" s="508"/>
      <c r="Z270" s="508"/>
      <c r="AA270" s="508"/>
      <c r="AB270" s="508"/>
      <c r="AC270" s="508"/>
      <c r="AD270" s="508"/>
      <c r="AE270" s="508"/>
      <c r="AF270" s="508"/>
      <c r="AG270" s="508"/>
      <c r="AH270" s="508"/>
      <c r="AI270" s="508"/>
      <c r="AJ270" s="508"/>
      <c r="AK270" s="508"/>
      <c r="AL270" s="508"/>
      <c r="AM270" s="508"/>
      <c r="AN270" s="508"/>
      <c r="AO270" s="508"/>
      <c r="AP270" s="508"/>
      <c r="AQ270" s="508"/>
      <c r="AR270" s="508"/>
      <c r="AS270" s="508"/>
      <c r="AT270" s="508"/>
      <c r="AU270" s="508"/>
      <c r="AV270" s="508"/>
      <c r="AW270" s="508"/>
      <c r="AX270" s="508"/>
      <c r="AY270" s="508"/>
      <c r="AZ270" s="508"/>
      <c r="BA270" s="508"/>
      <c r="BB270" s="508"/>
      <c r="BC270" s="508"/>
      <c r="BD270" s="508"/>
      <c r="BE270" s="508"/>
      <c r="BF270" s="508"/>
      <c r="BG270" s="508"/>
      <c r="BH270" s="508"/>
      <c r="BI270" s="508"/>
      <c r="BJ270" s="508"/>
      <c r="BK270" s="508"/>
      <c r="BL270" s="508"/>
      <c r="BM270" s="508"/>
      <c r="BN270" s="508"/>
      <c r="BO270" s="508"/>
      <c r="BP270" s="508"/>
      <c r="BQ270" s="508"/>
      <c r="BR270" s="508"/>
      <c r="BS270" s="508"/>
      <c r="BT270" s="508"/>
      <c r="BU270" s="508"/>
      <c r="BV270" s="508"/>
      <c r="BW270" s="508"/>
      <c r="BX270" s="508"/>
      <c r="BY270" s="508"/>
      <c r="BZ270" s="508"/>
      <c r="CA270" s="508"/>
      <c r="CB270" s="508"/>
      <c r="CC270" s="508"/>
      <c r="CD270" s="508"/>
      <c r="CE270" s="508"/>
      <c r="CF270" s="508"/>
      <c r="CG270" s="508"/>
      <c r="CH270" s="508"/>
      <c r="CI270" s="521">
        <f t="shared" si="21"/>
        <v>0</v>
      </c>
      <c r="CJ270" s="508"/>
      <c r="CK270" s="508"/>
      <c r="CL270" s="508"/>
      <c r="CM270" s="508"/>
      <c r="CN270" s="508"/>
      <c r="CO270" s="508"/>
      <c r="CP270" s="508"/>
      <c r="CQ270" s="508"/>
      <c r="CR270" s="508"/>
      <c r="CS270" s="508"/>
      <c r="CT270" s="508"/>
      <c r="CU270" s="508"/>
      <c r="CV270" s="508"/>
      <c r="CW270" s="508"/>
      <c r="CX270" s="508"/>
      <c r="CY270" s="508"/>
      <c r="CZ270" s="508"/>
      <c r="DA270" s="508"/>
      <c r="DB270" s="508"/>
      <c r="DC270" s="508"/>
      <c r="DD270" s="508"/>
      <c r="DE270" s="508"/>
      <c r="DF270" s="508"/>
      <c r="DG270" s="508"/>
      <c r="DH270" s="508"/>
      <c r="DI270" s="508"/>
      <c r="DJ270" s="510"/>
      <c r="DK270" s="500">
        <f t="shared" si="19"/>
        <v>0</v>
      </c>
      <c r="DL270" s="501">
        <f t="shared" si="20"/>
        <v>0</v>
      </c>
      <c r="DV270" s="504"/>
    </row>
    <row r="271" spans="1:126" x14ac:dyDescent="0.5">
      <c r="A271" s="399" t="str">
        <f t="shared" si="16"/>
        <v>72</v>
      </c>
      <c r="B271" s="493">
        <v>720005</v>
      </c>
      <c r="C271" s="494" t="s">
        <v>1038</v>
      </c>
      <c r="D271" s="495"/>
      <c r="E271" s="896"/>
      <c r="F271" s="903"/>
      <c r="G271" s="496"/>
      <c r="H271" s="496"/>
      <c r="I271" s="518"/>
      <c r="J271" s="518"/>
      <c r="K271" s="508"/>
      <c r="L271" s="508"/>
      <c r="M271" s="508"/>
      <c r="N271" s="508"/>
      <c r="O271" s="508"/>
      <c r="P271" s="508"/>
      <c r="Q271" s="508"/>
      <c r="R271" s="508"/>
      <c r="S271" s="508"/>
      <c r="T271" s="508"/>
      <c r="U271" s="508"/>
      <c r="V271" s="508"/>
      <c r="W271" s="508"/>
      <c r="X271" s="508"/>
      <c r="Y271" s="508"/>
      <c r="Z271" s="508"/>
      <c r="AA271" s="508"/>
      <c r="AB271" s="508"/>
      <c r="AC271" s="508"/>
      <c r="AD271" s="508"/>
      <c r="AE271" s="508"/>
      <c r="AF271" s="508"/>
      <c r="AG271" s="508"/>
      <c r="AH271" s="508"/>
      <c r="AI271" s="508"/>
      <c r="AJ271" s="508"/>
      <c r="AK271" s="508"/>
      <c r="AL271" s="508"/>
      <c r="AM271" s="508"/>
      <c r="AN271" s="508"/>
      <c r="AO271" s="508"/>
      <c r="AP271" s="508"/>
      <c r="AQ271" s="508"/>
      <c r="AR271" s="508"/>
      <c r="AS271" s="508"/>
      <c r="AT271" s="508"/>
      <c r="AU271" s="508"/>
      <c r="AV271" s="508"/>
      <c r="AW271" s="508"/>
      <c r="AX271" s="508"/>
      <c r="AY271" s="508"/>
      <c r="AZ271" s="508"/>
      <c r="BA271" s="508"/>
      <c r="BB271" s="508"/>
      <c r="BC271" s="508"/>
      <c r="BD271" s="508"/>
      <c r="BE271" s="508"/>
      <c r="BF271" s="508"/>
      <c r="BG271" s="508"/>
      <c r="BH271" s="508"/>
      <c r="BI271" s="508"/>
      <c r="BJ271" s="508"/>
      <c r="BK271" s="508"/>
      <c r="BL271" s="508"/>
      <c r="BM271" s="508"/>
      <c r="BN271" s="508"/>
      <c r="BO271" s="508"/>
      <c r="BP271" s="508"/>
      <c r="BQ271" s="508"/>
      <c r="BR271" s="508"/>
      <c r="BS271" s="508"/>
      <c r="BT271" s="508"/>
      <c r="BU271" s="508"/>
      <c r="BV271" s="508"/>
      <c r="BW271" s="508"/>
      <c r="BX271" s="508"/>
      <c r="BY271" s="508"/>
      <c r="BZ271" s="508"/>
      <c r="CA271" s="508"/>
      <c r="CB271" s="508"/>
      <c r="CC271" s="508"/>
      <c r="CD271" s="508"/>
      <c r="CE271" s="508"/>
      <c r="CF271" s="508"/>
      <c r="CG271" s="508"/>
      <c r="CH271" s="508"/>
      <c r="CI271" s="521">
        <f t="shared" si="21"/>
        <v>0</v>
      </c>
      <c r="CJ271" s="508"/>
      <c r="CK271" s="508"/>
      <c r="CL271" s="508"/>
      <c r="CM271" s="508"/>
      <c r="CN271" s="508"/>
      <c r="CO271" s="508"/>
      <c r="CP271" s="508"/>
      <c r="CQ271" s="508"/>
      <c r="CR271" s="508"/>
      <c r="CS271" s="508"/>
      <c r="CT271" s="508"/>
      <c r="CU271" s="508"/>
      <c r="CV271" s="508"/>
      <c r="CW271" s="508"/>
      <c r="CX271" s="508"/>
      <c r="CY271" s="508"/>
      <c r="CZ271" s="508"/>
      <c r="DA271" s="508"/>
      <c r="DB271" s="508"/>
      <c r="DC271" s="508"/>
      <c r="DD271" s="508"/>
      <c r="DE271" s="508"/>
      <c r="DF271" s="508"/>
      <c r="DG271" s="508"/>
      <c r="DH271" s="508"/>
      <c r="DI271" s="508"/>
      <c r="DJ271" s="510"/>
      <c r="DK271" s="500">
        <f t="shared" si="19"/>
        <v>0</v>
      </c>
      <c r="DL271" s="501">
        <f t="shared" si="20"/>
        <v>0</v>
      </c>
      <c r="DV271" s="504"/>
    </row>
    <row r="272" spans="1:126" x14ac:dyDescent="0.5">
      <c r="A272" s="399" t="str">
        <f t="shared" ref="A272:A336" si="22">LEFT(B272,2)</f>
        <v>72</v>
      </c>
      <c r="B272" s="493">
        <v>720006</v>
      </c>
      <c r="C272" s="494" t="s">
        <v>1039</v>
      </c>
      <c r="D272" s="495"/>
      <c r="E272" s="896"/>
      <c r="F272" s="903"/>
      <c r="G272" s="496"/>
      <c r="H272" s="496"/>
      <c r="I272" s="496"/>
      <c r="J272" s="496"/>
      <c r="K272" s="508"/>
      <c r="L272" s="508"/>
      <c r="M272" s="508"/>
      <c r="N272" s="508"/>
      <c r="O272" s="508"/>
      <c r="P272" s="508"/>
      <c r="Q272" s="508"/>
      <c r="R272" s="508"/>
      <c r="S272" s="508"/>
      <c r="T272" s="508"/>
      <c r="U272" s="508"/>
      <c r="V272" s="508"/>
      <c r="W272" s="508"/>
      <c r="X272" s="508"/>
      <c r="Y272" s="508"/>
      <c r="Z272" s="508"/>
      <c r="AA272" s="508"/>
      <c r="AB272" s="508"/>
      <c r="AC272" s="508"/>
      <c r="AD272" s="508"/>
      <c r="AE272" s="508"/>
      <c r="AF272" s="508"/>
      <c r="AG272" s="508"/>
      <c r="AH272" s="508"/>
      <c r="AI272" s="508"/>
      <c r="AJ272" s="508"/>
      <c r="AK272" s="508"/>
      <c r="AL272" s="508"/>
      <c r="AM272" s="508"/>
      <c r="AN272" s="508"/>
      <c r="AO272" s="508"/>
      <c r="AP272" s="508"/>
      <c r="AQ272" s="508"/>
      <c r="AR272" s="508"/>
      <c r="AS272" s="508"/>
      <c r="AT272" s="508"/>
      <c r="AU272" s="508"/>
      <c r="AV272" s="508"/>
      <c r="AW272" s="508"/>
      <c r="AX272" s="508"/>
      <c r="AY272" s="508"/>
      <c r="AZ272" s="508"/>
      <c r="BA272" s="508"/>
      <c r="BB272" s="508"/>
      <c r="BC272" s="508"/>
      <c r="BD272" s="508"/>
      <c r="BE272" s="508"/>
      <c r="BF272" s="508"/>
      <c r="BG272" s="508"/>
      <c r="BH272" s="508"/>
      <c r="BI272" s="508"/>
      <c r="BJ272" s="508"/>
      <c r="BK272" s="508"/>
      <c r="BL272" s="508"/>
      <c r="BM272" s="508"/>
      <c r="BN272" s="508"/>
      <c r="BO272" s="508"/>
      <c r="BP272" s="508"/>
      <c r="BQ272" s="508"/>
      <c r="BR272" s="508"/>
      <c r="BS272" s="508"/>
      <c r="BT272" s="508"/>
      <c r="BU272" s="508"/>
      <c r="BV272" s="508"/>
      <c r="BW272" s="508"/>
      <c r="BX272" s="508"/>
      <c r="BY272" s="508"/>
      <c r="BZ272" s="508"/>
      <c r="CA272" s="508"/>
      <c r="CB272" s="508"/>
      <c r="CC272" s="508"/>
      <c r="CD272" s="508"/>
      <c r="CE272" s="508"/>
      <c r="CF272" s="508"/>
      <c r="CG272" s="508"/>
      <c r="CH272" s="508"/>
      <c r="CI272" s="521">
        <f t="shared" si="21"/>
        <v>0</v>
      </c>
      <c r="CJ272" s="508"/>
      <c r="CK272" s="508"/>
      <c r="CL272" s="508"/>
      <c r="CM272" s="508"/>
      <c r="CN272" s="508"/>
      <c r="CO272" s="508"/>
      <c r="CP272" s="508"/>
      <c r="CQ272" s="508"/>
      <c r="CR272" s="508"/>
      <c r="CS272" s="508"/>
      <c r="CT272" s="508"/>
      <c r="CU272" s="508"/>
      <c r="CV272" s="508"/>
      <c r="CW272" s="508"/>
      <c r="CX272" s="508"/>
      <c r="CY272" s="508"/>
      <c r="CZ272" s="508"/>
      <c r="DA272" s="508"/>
      <c r="DB272" s="508"/>
      <c r="DC272" s="508"/>
      <c r="DD272" s="508"/>
      <c r="DE272" s="508"/>
      <c r="DF272" s="508"/>
      <c r="DG272" s="508"/>
      <c r="DH272" s="508"/>
      <c r="DI272" s="508"/>
      <c r="DJ272" s="510"/>
      <c r="DK272" s="500">
        <f t="shared" si="19"/>
        <v>0</v>
      </c>
      <c r="DL272" s="501">
        <f t="shared" si="20"/>
        <v>0</v>
      </c>
      <c r="DV272" s="504"/>
    </row>
    <row r="273" spans="1:126" x14ac:dyDescent="0.5">
      <c r="A273" s="399" t="str">
        <f t="shared" si="22"/>
        <v>72</v>
      </c>
      <c r="B273" s="493">
        <v>720007</v>
      </c>
      <c r="C273" s="494" t="s">
        <v>1040</v>
      </c>
      <c r="D273" s="495"/>
      <c r="E273" s="896"/>
      <c r="F273" s="903"/>
      <c r="G273" s="496"/>
      <c r="H273" s="496"/>
      <c r="I273" s="496"/>
      <c r="J273" s="496"/>
      <c r="K273" s="508"/>
      <c r="L273" s="508"/>
      <c r="M273" s="508"/>
      <c r="N273" s="508"/>
      <c r="O273" s="508"/>
      <c r="P273" s="508"/>
      <c r="Q273" s="508"/>
      <c r="R273" s="508"/>
      <c r="S273" s="508"/>
      <c r="T273" s="508"/>
      <c r="U273" s="508"/>
      <c r="V273" s="508"/>
      <c r="W273" s="508"/>
      <c r="X273" s="508"/>
      <c r="Y273" s="508"/>
      <c r="Z273" s="508"/>
      <c r="AA273" s="508"/>
      <c r="AB273" s="508"/>
      <c r="AC273" s="508"/>
      <c r="AD273" s="508"/>
      <c r="AE273" s="508"/>
      <c r="AF273" s="508"/>
      <c r="AG273" s="508"/>
      <c r="AH273" s="508"/>
      <c r="AI273" s="508"/>
      <c r="AJ273" s="508"/>
      <c r="AK273" s="508"/>
      <c r="AL273" s="508"/>
      <c r="AM273" s="508"/>
      <c r="AN273" s="508"/>
      <c r="AO273" s="508"/>
      <c r="AP273" s="508"/>
      <c r="AQ273" s="508"/>
      <c r="AR273" s="508"/>
      <c r="AS273" s="508"/>
      <c r="AT273" s="508"/>
      <c r="AU273" s="508"/>
      <c r="AV273" s="508"/>
      <c r="AW273" s="508"/>
      <c r="AX273" s="508"/>
      <c r="AY273" s="508"/>
      <c r="AZ273" s="508"/>
      <c r="BA273" s="508"/>
      <c r="BB273" s="508"/>
      <c r="BC273" s="508"/>
      <c r="BD273" s="508"/>
      <c r="BE273" s="508"/>
      <c r="BF273" s="508"/>
      <c r="BG273" s="508"/>
      <c r="BH273" s="508"/>
      <c r="BI273" s="508"/>
      <c r="BJ273" s="508"/>
      <c r="BK273" s="508"/>
      <c r="BL273" s="508"/>
      <c r="BM273" s="508"/>
      <c r="BN273" s="508"/>
      <c r="BO273" s="508"/>
      <c r="BP273" s="508"/>
      <c r="BQ273" s="508"/>
      <c r="BR273" s="508"/>
      <c r="BS273" s="508"/>
      <c r="BT273" s="508"/>
      <c r="BU273" s="508"/>
      <c r="BV273" s="508"/>
      <c r="BW273" s="508"/>
      <c r="BX273" s="508"/>
      <c r="BY273" s="508"/>
      <c r="BZ273" s="508"/>
      <c r="CA273" s="508"/>
      <c r="CB273" s="508"/>
      <c r="CC273" s="508"/>
      <c r="CD273" s="508"/>
      <c r="CE273" s="508"/>
      <c r="CF273" s="508"/>
      <c r="CG273" s="508"/>
      <c r="CH273" s="508"/>
      <c r="CI273" s="508"/>
      <c r="CJ273" s="508"/>
      <c r="CK273" s="508"/>
      <c r="CL273" s="508"/>
      <c r="CM273" s="508"/>
      <c r="CN273" s="508"/>
      <c r="CO273" s="508"/>
      <c r="CP273" s="508"/>
      <c r="CQ273" s="521">
        <f>D273</f>
        <v>0</v>
      </c>
      <c r="CR273" s="508"/>
      <c r="CS273" s="508"/>
      <c r="CT273" s="508"/>
      <c r="CU273" s="508"/>
      <c r="CV273" s="508"/>
      <c r="CW273" s="508"/>
      <c r="CX273" s="508"/>
      <c r="CY273" s="508"/>
      <c r="CZ273" s="508"/>
      <c r="DA273" s="508"/>
      <c r="DB273" s="508"/>
      <c r="DC273" s="508"/>
      <c r="DD273" s="508"/>
      <c r="DE273" s="508"/>
      <c r="DF273" s="508"/>
      <c r="DG273" s="508"/>
      <c r="DH273" s="508"/>
      <c r="DI273" s="508"/>
      <c r="DJ273" s="510"/>
      <c r="DK273" s="500">
        <f t="shared" si="19"/>
        <v>0</v>
      </c>
      <c r="DL273" s="501">
        <f t="shared" si="20"/>
        <v>0</v>
      </c>
      <c r="DV273" s="504"/>
    </row>
    <row r="274" spans="1:126" x14ac:dyDescent="0.5">
      <c r="A274" s="399" t="str">
        <f t="shared" si="22"/>
        <v>72</v>
      </c>
      <c r="B274" s="493">
        <v>720008</v>
      </c>
      <c r="C274" s="494" t="s">
        <v>1022</v>
      </c>
      <c r="D274" s="495"/>
      <c r="E274" s="896"/>
      <c r="F274" s="903"/>
      <c r="G274" s="496"/>
      <c r="H274" s="496"/>
      <c r="I274" s="496"/>
      <c r="J274" s="496"/>
      <c r="K274" s="508"/>
      <c r="L274" s="508"/>
      <c r="M274" s="508"/>
      <c r="N274" s="508"/>
      <c r="O274" s="508"/>
      <c r="P274" s="508"/>
      <c r="Q274" s="508"/>
      <c r="R274" s="508"/>
      <c r="S274" s="508"/>
      <c r="T274" s="508"/>
      <c r="U274" s="508"/>
      <c r="V274" s="508"/>
      <c r="W274" s="508"/>
      <c r="X274" s="508"/>
      <c r="Y274" s="508"/>
      <c r="Z274" s="508"/>
      <c r="AA274" s="508"/>
      <c r="AB274" s="508"/>
      <c r="AC274" s="508"/>
      <c r="AD274" s="508"/>
      <c r="AE274" s="508"/>
      <c r="AF274" s="508"/>
      <c r="AG274" s="508"/>
      <c r="AH274" s="508"/>
      <c r="AI274" s="508"/>
      <c r="AJ274" s="508"/>
      <c r="AK274" s="508"/>
      <c r="AL274" s="508"/>
      <c r="AM274" s="508"/>
      <c r="AN274" s="508"/>
      <c r="AO274" s="508"/>
      <c r="AP274" s="508"/>
      <c r="AQ274" s="508"/>
      <c r="AR274" s="508"/>
      <c r="AS274" s="508"/>
      <c r="AT274" s="508"/>
      <c r="AU274" s="508"/>
      <c r="AV274" s="508"/>
      <c r="AW274" s="508"/>
      <c r="AX274" s="508"/>
      <c r="AY274" s="508"/>
      <c r="AZ274" s="508"/>
      <c r="BA274" s="508"/>
      <c r="BB274" s="508"/>
      <c r="BC274" s="508"/>
      <c r="BD274" s="508"/>
      <c r="BE274" s="508"/>
      <c r="BF274" s="508"/>
      <c r="BG274" s="508"/>
      <c r="BH274" s="508"/>
      <c r="BI274" s="508"/>
      <c r="BJ274" s="508"/>
      <c r="BK274" s="508"/>
      <c r="BL274" s="508"/>
      <c r="BM274" s="508"/>
      <c r="BN274" s="508"/>
      <c r="BO274" s="508"/>
      <c r="BP274" s="508"/>
      <c r="BQ274" s="508"/>
      <c r="BR274" s="508"/>
      <c r="BS274" s="508"/>
      <c r="BT274" s="508"/>
      <c r="BU274" s="508"/>
      <c r="BV274" s="508"/>
      <c r="BW274" s="508"/>
      <c r="BX274" s="508"/>
      <c r="BY274" s="508"/>
      <c r="BZ274" s="508"/>
      <c r="CA274" s="508"/>
      <c r="CB274" s="508"/>
      <c r="CC274" s="508"/>
      <c r="CD274" s="508"/>
      <c r="CE274" s="508"/>
      <c r="CF274" s="508"/>
      <c r="CG274" s="508"/>
      <c r="CH274" s="508"/>
      <c r="CI274" s="508"/>
      <c r="CJ274" s="508"/>
      <c r="CK274" s="508"/>
      <c r="CL274" s="508"/>
      <c r="CM274" s="508"/>
      <c r="CN274" s="508"/>
      <c r="CO274" s="521">
        <f>D274</f>
        <v>0</v>
      </c>
      <c r="CP274" s="508"/>
      <c r="CQ274" s="508"/>
      <c r="CR274" s="508"/>
      <c r="CS274" s="508"/>
      <c r="CT274" s="508"/>
      <c r="CU274" s="508"/>
      <c r="CV274" s="508"/>
      <c r="CW274" s="508"/>
      <c r="CX274" s="508"/>
      <c r="CY274" s="508"/>
      <c r="CZ274" s="508"/>
      <c r="DA274" s="508"/>
      <c r="DB274" s="508"/>
      <c r="DC274" s="508"/>
      <c r="DD274" s="508"/>
      <c r="DE274" s="508"/>
      <c r="DF274" s="508"/>
      <c r="DG274" s="508"/>
      <c r="DH274" s="508"/>
      <c r="DI274" s="508"/>
      <c r="DJ274" s="510"/>
      <c r="DK274" s="500">
        <f t="shared" si="19"/>
        <v>0</v>
      </c>
      <c r="DL274" s="501">
        <f t="shared" si="20"/>
        <v>0</v>
      </c>
      <c r="DV274" s="504"/>
    </row>
    <row r="275" spans="1:126" x14ac:dyDescent="0.5">
      <c r="A275" s="399" t="str">
        <f t="shared" si="22"/>
        <v>72</v>
      </c>
      <c r="B275" s="493">
        <v>720009</v>
      </c>
      <c r="C275" s="494" t="s">
        <v>1041</v>
      </c>
      <c r="D275" s="495"/>
      <c r="E275" s="896"/>
      <c r="F275" s="903"/>
      <c r="G275" s="496"/>
      <c r="H275" s="496"/>
      <c r="I275" s="496"/>
      <c r="J275" s="496"/>
      <c r="K275" s="508"/>
      <c r="L275" s="508"/>
      <c r="M275" s="508"/>
      <c r="N275" s="508"/>
      <c r="O275" s="508"/>
      <c r="P275" s="508"/>
      <c r="Q275" s="508"/>
      <c r="R275" s="508"/>
      <c r="S275" s="508"/>
      <c r="T275" s="508"/>
      <c r="U275" s="508"/>
      <c r="V275" s="508"/>
      <c r="W275" s="508"/>
      <c r="X275" s="508"/>
      <c r="Y275" s="508"/>
      <c r="Z275" s="508"/>
      <c r="AA275" s="508"/>
      <c r="AB275" s="508"/>
      <c r="AC275" s="508"/>
      <c r="AD275" s="508"/>
      <c r="AE275" s="508"/>
      <c r="AF275" s="508"/>
      <c r="AG275" s="508"/>
      <c r="AH275" s="508"/>
      <c r="AI275" s="508"/>
      <c r="AJ275" s="508"/>
      <c r="AK275" s="508"/>
      <c r="AL275" s="508"/>
      <c r="AM275" s="508"/>
      <c r="AN275" s="508"/>
      <c r="AO275" s="508"/>
      <c r="AP275" s="508"/>
      <c r="AQ275" s="508"/>
      <c r="AR275" s="508"/>
      <c r="AS275" s="508"/>
      <c r="AT275" s="508"/>
      <c r="AU275" s="508"/>
      <c r="AV275" s="508"/>
      <c r="AW275" s="508"/>
      <c r="AX275" s="508"/>
      <c r="AY275" s="508"/>
      <c r="AZ275" s="508"/>
      <c r="BA275" s="508"/>
      <c r="BB275" s="508"/>
      <c r="BC275" s="508"/>
      <c r="BD275" s="508"/>
      <c r="BE275" s="508"/>
      <c r="BF275" s="508"/>
      <c r="BG275" s="508"/>
      <c r="BH275" s="508"/>
      <c r="BI275" s="508"/>
      <c r="BJ275" s="508"/>
      <c r="BK275" s="508"/>
      <c r="BL275" s="508"/>
      <c r="BM275" s="508"/>
      <c r="BN275" s="508"/>
      <c r="BO275" s="508"/>
      <c r="BP275" s="508"/>
      <c r="BQ275" s="508"/>
      <c r="BR275" s="508"/>
      <c r="BS275" s="508"/>
      <c r="BT275" s="508"/>
      <c r="BU275" s="508"/>
      <c r="BV275" s="508"/>
      <c r="BW275" s="508"/>
      <c r="BX275" s="508"/>
      <c r="BY275" s="508"/>
      <c r="BZ275" s="508"/>
      <c r="CA275" s="508"/>
      <c r="CB275" s="508"/>
      <c r="CC275" s="508"/>
      <c r="CD275" s="508"/>
      <c r="CE275" s="508"/>
      <c r="CF275" s="508"/>
      <c r="CG275" s="508"/>
      <c r="CH275" s="508"/>
      <c r="CI275" s="508"/>
      <c r="CJ275" s="508"/>
      <c r="CK275" s="508"/>
      <c r="CL275" s="508"/>
      <c r="CM275" s="508"/>
      <c r="CN275" s="508"/>
      <c r="CO275" s="508"/>
      <c r="CP275" s="508"/>
      <c r="CQ275" s="521">
        <f>D275</f>
        <v>0</v>
      </c>
      <c r="CR275" s="508"/>
      <c r="CS275" s="508"/>
      <c r="CT275" s="508"/>
      <c r="CU275" s="508"/>
      <c r="CV275" s="508"/>
      <c r="CW275" s="508"/>
      <c r="CX275" s="508"/>
      <c r="CY275" s="508"/>
      <c r="CZ275" s="508"/>
      <c r="DA275" s="508"/>
      <c r="DB275" s="508"/>
      <c r="DC275" s="508"/>
      <c r="DD275" s="508"/>
      <c r="DE275" s="508"/>
      <c r="DF275" s="508"/>
      <c r="DG275" s="508"/>
      <c r="DH275" s="508"/>
      <c r="DI275" s="508"/>
      <c r="DJ275" s="510"/>
      <c r="DK275" s="500">
        <f t="shared" si="19"/>
        <v>0</v>
      </c>
      <c r="DL275" s="501">
        <f t="shared" si="20"/>
        <v>0</v>
      </c>
      <c r="DV275" s="504"/>
    </row>
    <row r="276" spans="1:126" x14ac:dyDescent="0.5">
      <c r="A276" s="399" t="str">
        <f t="shared" si="22"/>
        <v>72</v>
      </c>
      <c r="B276" s="493">
        <v>720010</v>
      </c>
      <c r="C276" s="494" t="s">
        <v>1042</v>
      </c>
      <c r="D276" s="495"/>
      <c r="E276" s="896"/>
      <c r="F276" s="903"/>
      <c r="G276" s="496"/>
      <c r="H276" s="496"/>
      <c r="I276" s="496"/>
      <c r="J276" s="496"/>
      <c r="K276" s="508"/>
      <c r="L276" s="508"/>
      <c r="M276" s="508"/>
      <c r="N276" s="508"/>
      <c r="O276" s="508"/>
      <c r="P276" s="508"/>
      <c r="Q276" s="508"/>
      <c r="R276" s="508"/>
      <c r="S276" s="508"/>
      <c r="T276" s="508"/>
      <c r="U276" s="508"/>
      <c r="V276" s="508"/>
      <c r="W276" s="508"/>
      <c r="X276" s="508"/>
      <c r="Y276" s="508"/>
      <c r="Z276" s="508"/>
      <c r="AA276" s="508"/>
      <c r="AB276" s="508"/>
      <c r="AC276" s="508"/>
      <c r="AD276" s="508"/>
      <c r="AE276" s="508"/>
      <c r="AF276" s="508"/>
      <c r="AG276" s="508"/>
      <c r="AH276" s="508"/>
      <c r="AI276" s="508"/>
      <c r="AJ276" s="508"/>
      <c r="AK276" s="508"/>
      <c r="AL276" s="508"/>
      <c r="AM276" s="508"/>
      <c r="AN276" s="508"/>
      <c r="AO276" s="508"/>
      <c r="AP276" s="508"/>
      <c r="AQ276" s="508"/>
      <c r="AR276" s="508"/>
      <c r="AS276" s="508"/>
      <c r="AT276" s="508"/>
      <c r="AU276" s="508"/>
      <c r="AV276" s="508"/>
      <c r="AW276" s="508"/>
      <c r="AX276" s="508"/>
      <c r="AY276" s="508"/>
      <c r="AZ276" s="508"/>
      <c r="BA276" s="508"/>
      <c r="BB276" s="508"/>
      <c r="BC276" s="508"/>
      <c r="BD276" s="508"/>
      <c r="BE276" s="508"/>
      <c r="BF276" s="508"/>
      <c r="BG276" s="508"/>
      <c r="BH276" s="508"/>
      <c r="BI276" s="508"/>
      <c r="BJ276" s="508"/>
      <c r="BK276" s="508"/>
      <c r="BL276" s="508"/>
      <c r="BM276" s="508"/>
      <c r="BN276" s="508"/>
      <c r="BO276" s="508"/>
      <c r="BP276" s="508"/>
      <c r="BQ276" s="508"/>
      <c r="BR276" s="508"/>
      <c r="BS276" s="508"/>
      <c r="BT276" s="508"/>
      <c r="BU276" s="508"/>
      <c r="BV276" s="508"/>
      <c r="BW276" s="508"/>
      <c r="BX276" s="508"/>
      <c r="BY276" s="508"/>
      <c r="BZ276" s="508"/>
      <c r="CA276" s="508"/>
      <c r="CB276" s="508"/>
      <c r="CC276" s="508"/>
      <c r="CD276" s="508"/>
      <c r="CE276" s="508"/>
      <c r="CF276" s="508"/>
      <c r="CG276" s="508"/>
      <c r="CH276" s="508"/>
      <c r="CI276" s="508"/>
      <c r="CJ276" s="508"/>
      <c r="CK276" s="508"/>
      <c r="CL276" s="508"/>
      <c r="CM276" s="508"/>
      <c r="CN276" s="508"/>
      <c r="CO276" s="508"/>
      <c r="CP276" s="508"/>
      <c r="CQ276" s="508"/>
      <c r="CR276" s="508"/>
      <c r="CS276" s="521">
        <f>-D276</f>
        <v>0</v>
      </c>
      <c r="CT276" s="508"/>
      <c r="CU276" s="508"/>
      <c r="CV276" s="508"/>
      <c r="CW276" s="508"/>
      <c r="CX276" s="508"/>
      <c r="CY276" s="508"/>
      <c r="CZ276" s="508"/>
      <c r="DA276" s="508"/>
      <c r="DB276" s="508"/>
      <c r="DC276" s="508"/>
      <c r="DD276" s="508"/>
      <c r="DE276" s="508"/>
      <c r="DF276" s="508"/>
      <c r="DG276" s="508"/>
      <c r="DH276" s="508"/>
      <c r="DI276" s="508"/>
      <c r="DJ276" s="510"/>
      <c r="DK276" s="500">
        <f t="shared" si="19"/>
        <v>0</v>
      </c>
      <c r="DL276" s="501">
        <f t="shared" si="20"/>
        <v>0</v>
      </c>
      <c r="DV276" s="504"/>
    </row>
    <row r="277" spans="1:126" x14ac:dyDescent="0.5">
      <c r="A277" s="399" t="str">
        <f t="shared" si="22"/>
        <v>72</v>
      </c>
      <c r="B277" s="493">
        <v>720011</v>
      </c>
      <c r="C277" s="494" t="s">
        <v>1043</v>
      </c>
      <c r="D277" s="495"/>
      <c r="E277" s="896"/>
      <c r="F277" s="903"/>
      <c r="G277" s="496"/>
      <c r="H277" s="496"/>
      <c r="I277" s="496"/>
      <c r="J277" s="496"/>
      <c r="K277" s="508"/>
      <c r="L277" s="508"/>
      <c r="M277" s="508"/>
      <c r="N277" s="508"/>
      <c r="O277" s="508"/>
      <c r="P277" s="508"/>
      <c r="Q277" s="508"/>
      <c r="R277" s="508"/>
      <c r="S277" s="508"/>
      <c r="T277" s="508"/>
      <c r="U277" s="508"/>
      <c r="V277" s="508"/>
      <c r="W277" s="508"/>
      <c r="X277" s="508"/>
      <c r="Y277" s="508"/>
      <c r="Z277" s="508"/>
      <c r="AA277" s="508"/>
      <c r="AB277" s="508"/>
      <c r="AC277" s="508"/>
      <c r="AD277" s="508"/>
      <c r="AE277" s="508"/>
      <c r="AF277" s="508"/>
      <c r="AG277" s="508"/>
      <c r="AH277" s="508"/>
      <c r="AI277" s="508"/>
      <c r="AJ277" s="508"/>
      <c r="AK277" s="508"/>
      <c r="AL277" s="508"/>
      <c r="AM277" s="508"/>
      <c r="AN277" s="508"/>
      <c r="AO277" s="508"/>
      <c r="AP277" s="508"/>
      <c r="AQ277" s="508"/>
      <c r="AR277" s="508"/>
      <c r="AS277" s="508"/>
      <c r="AT277" s="508"/>
      <c r="AU277" s="508"/>
      <c r="AV277" s="508"/>
      <c r="AW277" s="508"/>
      <c r="AX277" s="508"/>
      <c r="AY277" s="508"/>
      <c r="AZ277" s="508"/>
      <c r="BA277" s="508"/>
      <c r="BB277" s="508"/>
      <c r="BC277" s="508"/>
      <c r="BD277" s="508"/>
      <c r="BE277" s="508"/>
      <c r="BF277" s="508"/>
      <c r="BG277" s="508"/>
      <c r="BH277" s="508"/>
      <c r="BI277" s="508"/>
      <c r="BJ277" s="508"/>
      <c r="BK277" s="508"/>
      <c r="BL277" s="508"/>
      <c r="BM277" s="508"/>
      <c r="BN277" s="508"/>
      <c r="BO277" s="508"/>
      <c r="BP277" s="508"/>
      <c r="BQ277" s="508"/>
      <c r="BR277" s="508"/>
      <c r="BS277" s="508"/>
      <c r="BT277" s="508"/>
      <c r="BU277" s="508"/>
      <c r="BV277" s="508"/>
      <c r="BW277" s="508"/>
      <c r="BX277" s="508"/>
      <c r="BY277" s="508"/>
      <c r="BZ277" s="508"/>
      <c r="CA277" s="508"/>
      <c r="CB277" s="508"/>
      <c r="CC277" s="508"/>
      <c r="CD277" s="508"/>
      <c r="CE277" s="508"/>
      <c r="CF277" s="508"/>
      <c r="CG277" s="508"/>
      <c r="CH277" s="508"/>
      <c r="CI277" s="508"/>
      <c r="CJ277" s="508"/>
      <c r="CK277" s="508"/>
      <c r="CL277" s="508"/>
      <c r="CM277" s="508"/>
      <c r="CN277" s="521">
        <f>D277-E277</f>
        <v>0</v>
      </c>
      <c r="CO277" s="508"/>
      <c r="CP277" s="508"/>
      <c r="CQ277" s="508"/>
      <c r="CR277" s="508"/>
      <c r="CS277" s="508"/>
      <c r="CT277" s="508"/>
      <c r="CU277" s="508"/>
      <c r="CV277" s="508"/>
      <c r="CW277" s="508"/>
      <c r="CX277" s="508"/>
      <c r="CY277" s="508"/>
      <c r="CZ277" s="508"/>
      <c r="DA277" s="508"/>
      <c r="DB277" s="508"/>
      <c r="DC277" s="508"/>
      <c r="DD277" s="508"/>
      <c r="DE277" s="508"/>
      <c r="DF277" s="508"/>
      <c r="DG277" s="508"/>
      <c r="DH277" s="508"/>
      <c r="DI277" s="508"/>
      <c r="DJ277" s="510"/>
      <c r="DK277" s="500">
        <f t="shared" si="19"/>
        <v>0</v>
      </c>
      <c r="DL277" s="501">
        <f t="shared" si="20"/>
        <v>0</v>
      </c>
      <c r="DV277" s="504"/>
    </row>
    <row r="278" spans="1:126" x14ac:dyDescent="0.5">
      <c r="A278" s="399" t="str">
        <f t="shared" si="22"/>
        <v>72</v>
      </c>
      <c r="B278" s="493">
        <v>720012</v>
      </c>
      <c r="C278" s="494" t="s">
        <v>1044</v>
      </c>
      <c r="D278" s="495"/>
      <c r="E278" s="896"/>
      <c r="F278" s="903"/>
      <c r="G278" s="496"/>
      <c r="H278" s="496"/>
      <c r="I278" s="496"/>
      <c r="J278" s="496"/>
      <c r="K278" s="508"/>
      <c r="L278" s="508"/>
      <c r="M278" s="508"/>
      <c r="N278" s="508"/>
      <c r="O278" s="508"/>
      <c r="P278" s="508"/>
      <c r="Q278" s="508"/>
      <c r="R278" s="508"/>
      <c r="S278" s="508"/>
      <c r="T278" s="508"/>
      <c r="U278" s="508"/>
      <c r="V278" s="508"/>
      <c r="W278" s="508"/>
      <c r="X278" s="508"/>
      <c r="Y278" s="508"/>
      <c r="Z278" s="508"/>
      <c r="AA278" s="508"/>
      <c r="AB278" s="508"/>
      <c r="AC278" s="508"/>
      <c r="AD278" s="508"/>
      <c r="AE278" s="508"/>
      <c r="AF278" s="508"/>
      <c r="AG278" s="508"/>
      <c r="AH278" s="508"/>
      <c r="AI278" s="508"/>
      <c r="AJ278" s="508"/>
      <c r="AK278" s="508"/>
      <c r="AL278" s="508"/>
      <c r="AM278" s="508"/>
      <c r="AN278" s="508"/>
      <c r="AO278" s="508"/>
      <c r="AP278" s="508"/>
      <c r="AQ278" s="508"/>
      <c r="AR278" s="508"/>
      <c r="AS278" s="508"/>
      <c r="AT278" s="508"/>
      <c r="AU278" s="508"/>
      <c r="AV278" s="508"/>
      <c r="AW278" s="508"/>
      <c r="AX278" s="508"/>
      <c r="AY278" s="508"/>
      <c r="AZ278" s="508"/>
      <c r="BA278" s="508"/>
      <c r="BB278" s="508"/>
      <c r="BC278" s="508"/>
      <c r="BD278" s="508"/>
      <c r="BE278" s="508"/>
      <c r="BF278" s="508"/>
      <c r="BG278" s="508"/>
      <c r="BH278" s="508"/>
      <c r="BI278" s="508"/>
      <c r="BJ278" s="508"/>
      <c r="BK278" s="508"/>
      <c r="BL278" s="508"/>
      <c r="BM278" s="508"/>
      <c r="BN278" s="508"/>
      <c r="BO278" s="508"/>
      <c r="BP278" s="508"/>
      <c r="BQ278" s="508"/>
      <c r="BR278" s="508"/>
      <c r="BS278" s="508"/>
      <c r="BT278" s="508"/>
      <c r="BU278" s="508"/>
      <c r="BV278" s="508"/>
      <c r="BW278" s="508"/>
      <c r="BX278" s="508"/>
      <c r="BY278" s="508"/>
      <c r="BZ278" s="508"/>
      <c r="CA278" s="508"/>
      <c r="CB278" s="508"/>
      <c r="CC278" s="508"/>
      <c r="CD278" s="508"/>
      <c r="CE278" s="508"/>
      <c r="CF278" s="508"/>
      <c r="CG278" s="508"/>
      <c r="CH278" s="508"/>
      <c r="CI278" s="508"/>
      <c r="CJ278" s="508"/>
      <c r="CK278" s="508"/>
      <c r="CL278" s="508"/>
      <c r="CM278" s="508"/>
      <c r="CN278" s="521">
        <f>D278-E278</f>
        <v>0</v>
      </c>
      <c r="CO278" s="508"/>
      <c r="CP278" s="508"/>
      <c r="CQ278" s="508"/>
      <c r="CR278" s="508"/>
      <c r="CS278" s="508"/>
      <c r="CT278" s="508"/>
      <c r="CU278" s="508"/>
      <c r="CV278" s="508"/>
      <c r="CW278" s="508"/>
      <c r="CX278" s="508"/>
      <c r="CY278" s="508"/>
      <c r="CZ278" s="508"/>
      <c r="DA278" s="508"/>
      <c r="DB278" s="508"/>
      <c r="DC278" s="508"/>
      <c r="DD278" s="508"/>
      <c r="DE278" s="508"/>
      <c r="DF278" s="508"/>
      <c r="DG278" s="508"/>
      <c r="DH278" s="508"/>
      <c r="DI278" s="508"/>
      <c r="DJ278" s="510"/>
      <c r="DK278" s="500">
        <f t="shared" si="19"/>
        <v>0</v>
      </c>
      <c r="DL278" s="501">
        <f t="shared" si="20"/>
        <v>0</v>
      </c>
      <c r="DV278" s="504"/>
    </row>
    <row r="279" spans="1:126" x14ac:dyDescent="0.5">
      <c r="A279" s="399" t="str">
        <f t="shared" si="22"/>
        <v>72</v>
      </c>
      <c r="B279" s="493">
        <v>720013</v>
      </c>
      <c r="C279" s="494" t="s">
        <v>1045</v>
      </c>
      <c r="D279" s="495"/>
      <c r="E279" s="896"/>
      <c r="F279" s="903"/>
      <c r="G279" s="496"/>
      <c r="H279" s="496"/>
      <c r="I279" s="496"/>
      <c r="J279" s="496"/>
      <c r="K279" s="508"/>
      <c r="L279" s="508"/>
      <c r="M279" s="508"/>
      <c r="N279" s="508"/>
      <c r="O279" s="508"/>
      <c r="P279" s="508"/>
      <c r="Q279" s="508"/>
      <c r="R279" s="508"/>
      <c r="S279" s="508"/>
      <c r="T279" s="508"/>
      <c r="U279" s="508"/>
      <c r="V279" s="508"/>
      <c r="W279" s="508"/>
      <c r="X279" s="508"/>
      <c r="Y279" s="508"/>
      <c r="Z279" s="508"/>
      <c r="AA279" s="508"/>
      <c r="AB279" s="508"/>
      <c r="AC279" s="508"/>
      <c r="AD279" s="508"/>
      <c r="AE279" s="508"/>
      <c r="AF279" s="508"/>
      <c r="AG279" s="508"/>
      <c r="AH279" s="508"/>
      <c r="AI279" s="508"/>
      <c r="AJ279" s="508"/>
      <c r="AK279" s="508"/>
      <c r="AL279" s="508"/>
      <c r="AM279" s="508"/>
      <c r="AN279" s="508"/>
      <c r="AO279" s="508"/>
      <c r="AP279" s="508"/>
      <c r="AQ279" s="508"/>
      <c r="AR279" s="508"/>
      <c r="AS279" s="508"/>
      <c r="AT279" s="508"/>
      <c r="AU279" s="508"/>
      <c r="AV279" s="508"/>
      <c r="AW279" s="508"/>
      <c r="AX279" s="508"/>
      <c r="AY279" s="508"/>
      <c r="AZ279" s="508"/>
      <c r="BA279" s="508"/>
      <c r="BB279" s="508"/>
      <c r="BC279" s="508"/>
      <c r="BD279" s="508"/>
      <c r="BE279" s="508"/>
      <c r="BF279" s="508"/>
      <c r="BG279" s="508"/>
      <c r="BH279" s="508"/>
      <c r="BI279" s="508"/>
      <c r="BJ279" s="508"/>
      <c r="BK279" s="508"/>
      <c r="BL279" s="508"/>
      <c r="BM279" s="508"/>
      <c r="BN279" s="508"/>
      <c r="BO279" s="508"/>
      <c r="BP279" s="508"/>
      <c r="BQ279" s="508"/>
      <c r="BR279" s="508"/>
      <c r="BS279" s="508"/>
      <c r="BT279" s="508"/>
      <c r="BU279" s="508"/>
      <c r="BV279" s="508"/>
      <c r="BW279" s="508"/>
      <c r="BX279" s="508"/>
      <c r="BY279" s="508"/>
      <c r="BZ279" s="508"/>
      <c r="CA279" s="508"/>
      <c r="CB279" s="508"/>
      <c r="CC279" s="508"/>
      <c r="CD279" s="508"/>
      <c r="CE279" s="508"/>
      <c r="CF279" s="508"/>
      <c r="CG279" s="508"/>
      <c r="CH279" s="508"/>
      <c r="CI279" s="508"/>
      <c r="CJ279" s="508"/>
      <c r="CK279" s="508"/>
      <c r="CL279" s="508"/>
      <c r="CM279" s="508"/>
      <c r="CN279" s="521">
        <f>D279</f>
        <v>0</v>
      </c>
      <c r="CO279" s="508"/>
      <c r="CP279" s="508"/>
      <c r="CQ279" s="508"/>
      <c r="CR279" s="508"/>
      <c r="CS279" s="508"/>
      <c r="CT279" s="508"/>
      <c r="CU279" s="508"/>
      <c r="CV279" s="508"/>
      <c r="CW279" s="508"/>
      <c r="CX279" s="508"/>
      <c r="CY279" s="508"/>
      <c r="CZ279" s="508"/>
      <c r="DA279" s="508"/>
      <c r="DB279" s="508"/>
      <c r="DC279" s="508"/>
      <c r="DD279" s="508"/>
      <c r="DE279" s="508"/>
      <c r="DF279" s="508"/>
      <c r="DG279" s="508"/>
      <c r="DH279" s="508"/>
      <c r="DI279" s="508"/>
      <c r="DJ279" s="510"/>
      <c r="DK279" s="500">
        <f t="shared" si="19"/>
        <v>0</v>
      </c>
      <c r="DL279" s="501">
        <f t="shared" si="20"/>
        <v>0</v>
      </c>
      <c r="DV279" s="504"/>
    </row>
    <row r="280" spans="1:126" x14ac:dyDescent="0.5">
      <c r="A280" s="399" t="str">
        <f t="shared" si="22"/>
        <v>72</v>
      </c>
      <c r="B280" s="493">
        <v>720014</v>
      </c>
      <c r="C280" s="494" t="s">
        <v>1046</v>
      </c>
      <c r="D280" s="495"/>
      <c r="E280" s="896"/>
      <c r="F280" s="903"/>
      <c r="G280" s="496"/>
      <c r="H280" s="496"/>
      <c r="I280" s="496"/>
      <c r="J280" s="496"/>
      <c r="K280" s="508"/>
      <c r="L280" s="508"/>
      <c r="M280" s="508"/>
      <c r="N280" s="508"/>
      <c r="O280" s="508"/>
      <c r="P280" s="508"/>
      <c r="Q280" s="508"/>
      <c r="R280" s="508"/>
      <c r="S280" s="508"/>
      <c r="T280" s="508"/>
      <c r="U280" s="508"/>
      <c r="V280" s="508"/>
      <c r="W280" s="508"/>
      <c r="X280" s="508"/>
      <c r="Y280" s="508"/>
      <c r="Z280" s="508"/>
      <c r="AA280" s="508"/>
      <c r="AB280" s="508"/>
      <c r="AC280" s="508"/>
      <c r="AD280" s="508"/>
      <c r="AE280" s="508"/>
      <c r="AF280" s="508"/>
      <c r="AG280" s="508"/>
      <c r="AH280" s="508"/>
      <c r="AI280" s="508"/>
      <c r="AJ280" s="508"/>
      <c r="AK280" s="508"/>
      <c r="AL280" s="508"/>
      <c r="AM280" s="508"/>
      <c r="AN280" s="508"/>
      <c r="AO280" s="508"/>
      <c r="AP280" s="508"/>
      <c r="AQ280" s="508"/>
      <c r="AR280" s="508"/>
      <c r="AS280" s="508"/>
      <c r="AT280" s="508"/>
      <c r="AU280" s="508"/>
      <c r="AV280" s="508"/>
      <c r="AW280" s="508"/>
      <c r="AX280" s="508"/>
      <c r="AY280" s="508"/>
      <c r="AZ280" s="508"/>
      <c r="BA280" s="508"/>
      <c r="BB280" s="508"/>
      <c r="BC280" s="508"/>
      <c r="BD280" s="508"/>
      <c r="BE280" s="508"/>
      <c r="BF280" s="508"/>
      <c r="BG280" s="508"/>
      <c r="BH280" s="508"/>
      <c r="BI280" s="508"/>
      <c r="BJ280" s="508"/>
      <c r="BK280" s="508"/>
      <c r="BL280" s="508"/>
      <c r="BM280" s="508"/>
      <c r="BN280" s="508"/>
      <c r="BO280" s="508"/>
      <c r="BP280" s="508"/>
      <c r="BQ280" s="508"/>
      <c r="BR280" s="508"/>
      <c r="BS280" s="508"/>
      <c r="BT280" s="508"/>
      <c r="BU280" s="508"/>
      <c r="BV280" s="508"/>
      <c r="BW280" s="508"/>
      <c r="BX280" s="508"/>
      <c r="BY280" s="508"/>
      <c r="BZ280" s="508"/>
      <c r="CA280" s="508"/>
      <c r="CB280" s="508"/>
      <c r="CC280" s="508"/>
      <c r="CD280" s="508"/>
      <c r="CE280" s="508"/>
      <c r="CF280" s="508"/>
      <c r="CG280" s="508"/>
      <c r="CH280" s="508"/>
      <c r="CI280" s="508"/>
      <c r="CJ280" s="508"/>
      <c r="CK280" s="508"/>
      <c r="CL280" s="508"/>
      <c r="CM280" s="508"/>
      <c r="CN280" s="521">
        <f>D280-E280</f>
        <v>0</v>
      </c>
      <c r="CO280" s="508"/>
      <c r="CP280" s="508"/>
      <c r="CQ280" s="508"/>
      <c r="CR280" s="508"/>
      <c r="CS280" s="508"/>
      <c r="CT280" s="508"/>
      <c r="CU280" s="508"/>
      <c r="CV280" s="508"/>
      <c r="CW280" s="508"/>
      <c r="CX280" s="508"/>
      <c r="CY280" s="508"/>
      <c r="CZ280" s="508"/>
      <c r="DA280" s="508"/>
      <c r="DB280" s="508"/>
      <c r="DC280" s="508"/>
      <c r="DD280" s="508"/>
      <c r="DE280" s="508"/>
      <c r="DF280" s="508"/>
      <c r="DG280" s="508"/>
      <c r="DH280" s="508"/>
      <c r="DI280" s="508"/>
      <c r="DJ280" s="510"/>
      <c r="DK280" s="500">
        <f t="shared" si="19"/>
        <v>0</v>
      </c>
      <c r="DL280" s="501">
        <f t="shared" si="20"/>
        <v>0</v>
      </c>
      <c r="DV280" s="504"/>
    </row>
    <row r="281" spans="1:126" x14ac:dyDescent="0.5">
      <c r="A281" s="399" t="str">
        <f t="shared" si="22"/>
        <v>72</v>
      </c>
      <c r="B281" s="493">
        <v>720015</v>
      </c>
      <c r="C281" s="494" t="s">
        <v>1047</v>
      </c>
      <c r="D281" s="495"/>
      <c r="E281" s="896"/>
      <c r="F281" s="903"/>
      <c r="G281" s="496"/>
      <c r="H281" s="496"/>
      <c r="I281" s="496"/>
      <c r="J281" s="496"/>
      <c r="K281" s="508"/>
      <c r="L281" s="508"/>
      <c r="M281" s="508"/>
      <c r="N281" s="508"/>
      <c r="O281" s="508"/>
      <c r="P281" s="508"/>
      <c r="Q281" s="508"/>
      <c r="R281" s="508"/>
      <c r="S281" s="508"/>
      <c r="T281" s="508"/>
      <c r="U281" s="508"/>
      <c r="V281" s="508"/>
      <c r="W281" s="508"/>
      <c r="X281" s="508"/>
      <c r="Y281" s="508"/>
      <c r="Z281" s="508"/>
      <c r="AA281" s="508"/>
      <c r="AB281" s="508"/>
      <c r="AC281" s="508"/>
      <c r="AD281" s="508"/>
      <c r="AE281" s="508"/>
      <c r="AF281" s="508"/>
      <c r="AG281" s="508"/>
      <c r="AH281" s="508"/>
      <c r="AI281" s="508"/>
      <c r="AJ281" s="508"/>
      <c r="AK281" s="508"/>
      <c r="AL281" s="508"/>
      <c r="AM281" s="508"/>
      <c r="AN281" s="508"/>
      <c r="AO281" s="508"/>
      <c r="AP281" s="508"/>
      <c r="AQ281" s="508"/>
      <c r="AR281" s="508"/>
      <c r="AS281" s="508"/>
      <c r="AT281" s="508"/>
      <c r="AU281" s="508"/>
      <c r="AV281" s="508"/>
      <c r="AW281" s="508"/>
      <c r="AX281" s="508"/>
      <c r="AY281" s="508"/>
      <c r="AZ281" s="508"/>
      <c r="BA281" s="508"/>
      <c r="BB281" s="508"/>
      <c r="BC281" s="508"/>
      <c r="BD281" s="508"/>
      <c r="BE281" s="508"/>
      <c r="BF281" s="508"/>
      <c r="BG281" s="508"/>
      <c r="BH281" s="508"/>
      <c r="BI281" s="508"/>
      <c r="BJ281" s="508"/>
      <c r="BK281" s="508"/>
      <c r="BL281" s="508"/>
      <c r="BM281" s="508"/>
      <c r="BN281" s="508"/>
      <c r="BO281" s="508"/>
      <c r="BP281" s="508"/>
      <c r="BQ281" s="508"/>
      <c r="BR281" s="508"/>
      <c r="BS281" s="508"/>
      <c r="BT281" s="508"/>
      <c r="BU281" s="508"/>
      <c r="BV281" s="508"/>
      <c r="BW281" s="508"/>
      <c r="BX281" s="508"/>
      <c r="BY281" s="508"/>
      <c r="BZ281" s="508"/>
      <c r="CA281" s="508"/>
      <c r="CB281" s="508"/>
      <c r="CC281" s="508"/>
      <c r="CD281" s="508"/>
      <c r="CE281" s="508"/>
      <c r="CF281" s="508"/>
      <c r="CG281" s="508"/>
      <c r="CH281" s="508"/>
      <c r="CI281" s="508"/>
      <c r="CJ281" s="508"/>
      <c r="CK281" s="508"/>
      <c r="CL281" s="508"/>
      <c r="CM281" s="508"/>
      <c r="CN281" s="508"/>
      <c r="CO281" s="508"/>
      <c r="CP281" s="508"/>
      <c r="CQ281" s="521">
        <f>D281</f>
        <v>0</v>
      </c>
      <c r="CR281" s="508"/>
      <c r="CS281" s="508"/>
      <c r="CT281" s="508"/>
      <c r="CU281" s="508"/>
      <c r="CV281" s="508"/>
      <c r="CW281" s="508"/>
      <c r="CX281" s="508"/>
      <c r="CY281" s="508"/>
      <c r="CZ281" s="508"/>
      <c r="DA281" s="508"/>
      <c r="DB281" s="508"/>
      <c r="DC281" s="508"/>
      <c r="DD281" s="508"/>
      <c r="DE281" s="508"/>
      <c r="DF281" s="508"/>
      <c r="DG281" s="508"/>
      <c r="DH281" s="508"/>
      <c r="DI281" s="508"/>
      <c r="DJ281" s="510"/>
      <c r="DK281" s="500">
        <f t="shared" si="19"/>
        <v>0</v>
      </c>
      <c r="DL281" s="501">
        <f t="shared" si="20"/>
        <v>0</v>
      </c>
      <c r="DV281" s="504"/>
    </row>
    <row r="282" spans="1:126" x14ac:dyDescent="0.5">
      <c r="A282" s="399" t="str">
        <f t="shared" si="22"/>
        <v>72</v>
      </c>
      <c r="B282" s="493">
        <v>720016</v>
      </c>
      <c r="C282" s="494" t="s">
        <v>1048</v>
      </c>
      <c r="D282" s="495"/>
      <c r="E282" s="896"/>
      <c r="F282" s="903"/>
      <c r="G282" s="496"/>
      <c r="H282" s="496"/>
      <c r="I282" s="496"/>
      <c r="J282" s="496"/>
      <c r="K282" s="508"/>
      <c r="L282" s="508"/>
      <c r="M282" s="508"/>
      <c r="N282" s="508"/>
      <c r="O282" s="508"/>
      <c r="P282" s="508"/>
      <c r="Q282" s="508"/>
      <c r="R282" s="508"/>
      <c r="S282" s="508"/>
      <c r="T282" s="508"/>
      <c r="U282" s="508"/>
      <c r="V282" s="508"/>
      <c r="W282" s="508"/>
      <c r="X282" s="508"/>
      <c r="Y282" s="508"/>
      <c r="Z282" s="508"/>
      <c r="AA282" s="508"/>
      <c r="AB282" s="508"/>
      <c r="AC282" s="508"/>
      <c r="AD282" s="508"/>
      <c r="AE282" s="508"/>
      <c r="AF282" s="508"/>
      <c r="AG282" s="508"/>
      <c r="AH282" s="508"/>
      <c r="AI282" s="508"/>
      <c r="AJ282" s="508"/>
      <c r="AK282" s="508"/>
      <c r="AL282" s="508"/>
      <c r="AM282" s="508"/>
      <c r="AN282" s="508"/>
      <c r="AO282" s="508"/>
      <c r="AP282" s="508"/>
      <c r="AQ282" s="508"/>
      <c r="AR282" s="508"/>
      <c r="AS282" s="508"/>
      <c r="AT282" s="508"/>
      <c r="AU282" s="508"/>
      <c r="AV282" s="508"/>
      <c r="AW282" s="508"/>
      <c r="AX282" s="508"/>
      <c r="AY282" s="508"/>
      <c r="AZ282" s="508"/>
      <c r="BA282" s="508"/>
      <c r="BB282" s="508"/>
      <c r="BC282" s="508"/>
      <c r="BD282" s="508"/>
      <c r="BE282" s="508"/>
      <c r="BF282" s="508"/>
      <c r="BG282" s="508"/>
      <c r="BH282" s="508"/>
      <c r="BI282" s="508"/>
      <c r="BJ282" s="508"/>
      <c r="BK282" s="508"/>
      <c r="BL282" s="508"/>
      <c r="BM282" s="508"/>
      <c r="BN282" s="508"/>
      <c r="BO282" s="508"/>
      <c r="BP282" s="508"/>
      <c r="BQ282" s="508"/>
      <c r="BR282" s="508"/>
      <c r="BS282" s="508"/>
      <c r="BT282" s="508"/>
      <c r="BU282" s="508"/>
      <c r="BV282" s="508"/>
      <c r="BW282" s="508"/>
      <c r="BX282" s="508"/>
      <c r="BY282" s="508"/>
      <c r="BZ282" s="508"/>
      <c r="CA282" s="508"/>
      <c r="CB282" s="508"/>
      <c r="CC282" s="508"/>
      <c r="CD282" s="508"/>
      <c r="CE282" s="508"/>
      <c r="CF282" s="508"/>
      <c r="CG282" s="508"/>
      <c r="CH282" s="508"/>
      <c r="CI282" s="508"/>
      <c r="CJ282" s="508"/>
      <c r="CK282" s="508"/>
      <c r="CL282" s="508"/>
      <c r="CM282" s="508"/>
      <c r="CN282" s="508"/>
      <c r="CO282" s="508"/>
      <c r="CP282" s="508"/>
      <c r="CQ282" s="508"/>
      <c r="CR282" s="508"/>
      <c r="CS282" s="508"/>
      <c r="CT282" s="508"/>
      <c r="CU282" s="508"/>
      <c r="CV282" s="508"/>
      <c r="CW282" s="508"/>
      <c r="CX282" s="508"/>
      <c r="CY282" s="508"/>
      <c r="CZ282" s="508"/>
      <c r="DA282" s="508"/>
      <c r="DB282" s="508"/>
      <c r="DC282" s="508"/>
      <c r="DD282" s="508"/>
      <c r="DE282" s="508"/>
      <c r="DF282" s="508"/>
      <c r="DG282" s="508"/>
      <c r="DH282" s="508"/>
      <c r="DI282" s="508"/>
      <c r="DJ282" s="510"/>
      <c r="DK282" s="500">
        <f t="shared" si="19"/>
        <v>0</v>
      </c>
      <c r="DL282" s="501">
        <f t="shared" si="20"/>
        <v>0</v>
      </c>
      <c r="DV282" s="504"/>
    </row>
    <row r="283" spans="1:126" x14ac:dyDescent="0.5">
      <c r="A283" s="399" t="str">
        <f t="shared" si="22"/>
        <v>72</v>
      </c>
      <c r="B283" s="493">
        <v>720017</v>
      </c>
      <c r="C283" s="494" t="s">
        <v>1049</v>
      </c>
      <c r="D283" s="495"/>
      <c r="E283" s="896"/>
      <c r="F283" s="903"/>
      <c r="G283" s="496"/>
      <c r="H283" s="496"/>
      <c r="I283" s="496"/>
      <c r="J283" s="496"/>
      <c r="K283" s="508"/>
      <c r="L283" s="508"/>
      <c r="M283" s="508"/>
      <c r="N283" s="508"/>
      <c r="O283" s="508"/>
      <c r="P283" s="508"/>
      <c r="Q283" s="508"/>
      <c r="R283" s="508"/>
      <c r="S283" s="508"/>
      <c r="T283" s="508"/>
      <c r="U283" s="508"/>
      <c r="V283" s="508"/>
      <c r="W283" s="508"/>
      <c r="X283" s="508"/>
      <c r="Y283" s="508"/>
      <c r="Z283" s="508"/>
      <c r="AA283" s="508"/>
      <c r="AB283" s="508"/>
      <c r="AC283" s="508"/>
      <c r="AD283" s="508"/>
      <c r="AE283" s="508"/>
      <c r="AF283" s="508"/>
      <c r="AG283" s="508"/>
      <c r="AH283" s="508"/>
      <c r="AI283" s="508"/>
      <c r="AJ283" s="508"/>
      <c r="AK283" s="508"/>
      <c r="AL283" s="508"/>
      <c r="AM283" s="508"/>
      <c r="AN283" s="508"/>
      <c r="AO283" s="508"/>
      <c r="AP283" s="508"/>
      <c r="AQ283" s="508"/>
      <c r="AR283" s="508"/>
      <c r="AS283" s="508"/>
      <c r="AT283" s="508"/>
      <c r="AU283" s="508"/>
      <c r="AV283" s="508"/>
      <c r="AW283" s="508"/>
      <c r="AX283" s="508"/>
      <c r="AY283" s="508"/>
      <c r="AZ283" s="508"/>
      <c r="BA283" s="508"/>
      <c r="BB283" s="508"/>
      <c r="BC283" s="508"/>
      <c r="BD283" s="508"/>
      <c r="BE283" s="508"/>
      <c r="BF283" s="508"/>
      <c r="BG283" s="508"/>
      <c r="BH283" s="508"/>
      <c r="BI283" s="508"/>
      <c r="BJ283" s="508"/>
      <c r="BK283" s="508"/>
      <c r="BL283" s="508"/>
      <c r="BM283" s="508"/>
      <c r="BN283" s="508"/>
      <c r="BO283" s="508"/>
      <c r="BP283" s="508"/>
      <c r="BQ283" s="508"/>
      <c r="BR283" s="508"/>
      <c r="BS283" s="508"/>
      <c r="BT283" s="508"/>
      <c r="BU283" s="508"/>
      <c r="BV283" s="569"/>
      <c r="BW283" s="508"/>
      <c r="BX283" s="508"/>
      <c r="BY283" s="508"/>
      <c r="BZ283" s="508"/>
      <c r="CA283" s="508"/>
      <c r="CB283" s="508"/>
      <c r="CC283" s="508"/>
      <c r="CD283" s="508"/>
      <c r="CE283" s="508"/>
      <c r="CF283" s="508"/>
      <c r="CG283" s="508"/>
      <c r="CH283" s="508"/>
      <c r="CI283" s="508"/>
      <c r="CJ283" s="508"/>
      <c r="CK283" s="508"/>
      <c r="CL283" s="508"/>
      <c r="CM283" s="508"/>
      <c r="CN283" s="508"/>
      <c r="CO283" s="508"/>
      <c r="CP283" s="508"/>
      <c r="CQ283" s="508"/>
      <c r="CR283" s="508"/>
      <c r="CS283" s="508"/>
      <c r="CT283" s="508"/>
      <c r="CU283" s="508"/>
      <c r="CV283" s="508"/>
      <c r="CW283" s="508"/>
      <c r="CX283" s="508"/>
      <c r="CY283" s="508"/>
      <c r="CZ283" s="508"/>
      <c r="DA283" s="508"/>
      <c r="DB283" s="508"/>
      <c r="DC283" s="508"/>
      <c r="DD283" s="508"/>
      <c r="DE283" s="508"/>
      <c r="DF283" s="508"/>
      <c r="DG283" s="508"/>
      <c r="DH283" s="508"/>
      <c r="DI283" s="508"/>
      <c r="DJ283" s="510"/>
      <c r="DK283" s="500">
        <f t="shared" si="19"/>
        <v>0</v>
      </c>
      <c r="DL283" s="501">
        <f t="shared" si="20"/>
        <v>0</v>
      </c>
      <c r="DV283" s="504"/>
    </row>
    <row r="284" spans="1:126" x14ac:dyDescent="0.5">
      <c r="A284" s="399" t="str">
        <f t="shared" si="22"/>
        <v>72</v>
      </c>
      <c r="B284" s="493">
        <v>720018</v>
      </c>
      <c r="C284" s="494" t="s">
        <v>1050</v>
      </c>
      <c r="D284" s="495"/>
      <c r="E284" s="896"/>
      <c r="F284" s="903"/>
      <c r="G284" s="496"/>
      <c r="H284" s="496"/>
      <c r="I284" s="496"/>
      <c r="J284" s="496"/>
      <c r="K284" s="508"/>
      <c r="L284" s="508"/>
      <c r="M284" s="508"/>
      <c r="N284" s="508"/>
      <c r="O284" s="508"/>
      <c r="P284" s="508"/>
      <c r="Q284" s="508"/>
      <c r="R284" s="508"/>
      <c r="S284" s="508"/>
      <c r="T284" s="508"/>
      <c r="U284" s="508"/>
      <c r="V284" s="508"/>
      <c r="W284" s="508"/>
      <c r="X284" s="508"/>
      <c r="Y284" s="508"/>
      <c r="Z284" s="508"/>
      <c r="AA284" s="508"/>
      <c r="AB284" s="508"/>
      <c r="AC284" s="508"/>
      <c r="AD284" s="508"/>
      <c r="AE284" s="508"/>
      <c r="AF284" s="508"/>
      <c r="AG284" s="508"/>
      <c r="AH284" s="508"/>
      <c r="AI284" s="508"/>
      <c r="AJ284" s="508"/>
      <c r="AK284" s="508"/>
      <c r="AL284" s="508"/>
      <c r="AM284" s="508"/>
      <c r="AN284" s="508"/>
      <c r="AO284" s="508"/>
      <c r="AP284" s="508"/>
      <c r="AQ284" s="508"/>
      <c r="AR284" s="508"/>
      <c r="AS284" s="508"/>
      <c r="AT284" s="508"/>
      <c r="AU284" s="508"/>
      <c r="AV284" s="508"/>
      <c r="AW284" s="508"/>
      <c r="AX284" s="508"/>
      <c r="AY284" s="508"/>
      <c r="AZ284" s="508"/>
      <c r="BA284" s="508"/>
      <c r="BB284" s="508"/>
      <c r="BC284" s="508"/>
      <c r="BD284" s="508"/>
      <c r="BE284" s="508"/>
      <c r="BF284" s="508"/>
      <c r="BG284" s="508"/>
      <c r="BH284" s="508"/>
      <c r="BI284" s="508"/>
      <c r="BJ284" s="508"/>
      <c r="BK284" s="508"/>
      <c r="BL284" s="508"/>
      <c r="BM284" s="508"/>
      <c r="BN284" s="508"/>
      <c r="BO284" s="508"/>
      <c r="BP284" s="508"/>
      <c r="BQ284" s="508"/>
      <c r="BR284" s="508"/>
      <c r="BS284" s="508"/>
      <c r="BT284" s="508"/>
      <c r="BU284" s="508"/>
      <c r="BV284" s="508"/>
      <c r="BW284" s="508"/>
      <c r="BX284" s="508"/>
      <c r="BY284" s="508"/>
      <c r="BZ284" s="508"/>
      <c r="CA284" s="508"/>
      <c r="CB284" s="508"/>
      <c r="CC284" s="508"/>
      <c r="CD284" s="508"/>
      <c r="CE284" s="508"/>
      <c r="CF284" s="508"/>
      <c r="CG284" s="508"/>
      <c r="CH284" s="508"/>
      <c r="CI284" s="508"/>
      <c r="CJ284" s="508"/>
      <c r="CK284" s="508"/>
      <c r="CL284" s="508"/>
      <c r="CM284" s="508"/>
      <c r="CN284" s="508"/>
      <c r="CO284" s="508"/>
      <c r="CP284" s="508"/>
      <c r="CQ284" s="508"/>
      <c r="CR284" s="508"/>
      <c r="CS284" s="508"/>
      <c r="CT284" s="508"/>
      <c r="CU284" s="508"/>
      <c r="CV284" s="508"/>
      <c r="CW284" s="508"/>
      <c r="CX284" s="508"/>
      <c r="CY284" s="508"/>
      <c r="CZ284" s="508"/>
      <c r="DA284" s="508"/>
      <c r="DB284" s="508"/>
      <c r="DC284" s="508"/>
      <c r="DD284" s="508"/>
      <c r="DE284" s="508"/>
      <c r="DF284" s="508"/>
      <c r="DG284" s="508"/>
      <c r="DH284" s="508"/>
      <c r="DI284" s="508"/>
      <c r="DJ284" s="510"/>
      <c r="DK284" s="500">
        <f t="shared" si="19"/>
        <v>0</v>
      </c>
      <c r="DL284" s="501">
        <f t="shared" si="20"/>
        <v>0</v>
      </c>
      <c r="DV284" s="504"/>
    </row>
    <row r="285" spans="1:126" x14ac:dyDescent="0.5">
      <c r="A285" s="399" t="str">
        <f t="shared" si="22"/>
        <v>72</v>
      </c>
      <c r="B285" s="493">
        <v>720019</v>
      </c>
      <c r="C285" s="494" t="s">
        <v>1051</v>
      </c>
      <c r="D285" s="495"/>
      <c r="E285" s="896"/>
      <c r="F285" s="903"/>
      <c r="G285" s="496"/>
      <c r="H285" s="496"/>
      <c r="I285" s="496"/>
      <c r="J285" s="496"/>
      <c r="K285" s="508"/>
      <c r="L285" s="508"/>
      <c r="M285" s="508"/>
      <c r="N285" s="508"/>
      <c r="O285" s="508"/>
      <c r="P285" s="508"/>
      <c r="Q285" s="508"/>
      <c r="R285" s="508"/>
      <c r="S285" s="508"/>
      <c r="T285" s="508"/>
      <c r="U285" s="508"/>
      <c r="V285" s="508"/>
      <c r="W285" s="508"/>
      <c r="X285" s="508"/>
      <c r="Y285" s="508"/>
      <c r="Z285" s="508"/>
      <c r="AA285" s="508"/>
      <c r="AB285" s="508"/>
      <c r="AC285" s="508"/>
      <c r="AD285" s="508"/>
      <c r="AE285" s="508"/>
      <c r="AF285" s="508"/>
      <c r="AG285" s="508"/>
      <c r="AH285" s="508"/>
      <c r="AI285" s="508"/>
      <c r="AJ285" s="508"/>
      <c r="AK285" s="508"/>
      <c r="AL285" s="508"/>
      <c r="AM285" s="508"/>
      <c r="AN285" s="508"/>
      <c r="AO285" s="508"/>
      <c r="AP285" s="508"/>
      <c r="AQ285" s="508"/>
      <c r="AR285" s="508"/>
      <c r="AS285" s="508"/>
      <c r="AT285" s="508"/>
      <c r="AU285" s="508"/>
      <c r="AV285" s="508"/>
      <c r="AW285" s="508"/>
      <c r="AX285" s="508"/>
      <c r="AY285" s="508"/>
      <c r="AZ285" s="508"/>
      <c r="BA285" s="508"/>
      <c r="BB285" s="508"/>
      <c r="BC285" s="508"/>
      <c r="BD285" s="508"/>
      <c r="BE285" s="508"/>
      <c r="BF285" s="508"/>
      <c r="BG285" s="508"/>
      <c r="BH285" s="508"/>
      <c r="BI285" s="508"/>
      <c r="BJ285" s="508"/>
      <c r="BK285" s="508"/>
      <c r="BL285" s="508"/>
      <c r="BM285" s="508"/>
      <c r="BN285" s="508"/>
      <c r="BO285" s="508"/>
      <c r="BP285" s="508"/>
      <c r="BQ285" s="508"/>
      <c r="BR285" s="508"/>
      <c r="BS285" s="508"/>
      <c r="BT285" s="508"/>
      <c r="BU285" s="508"/>
      <c r="BV285" s="508"/>
      <c r="BW285" s="508"/>
      <c r="BX285" s="508"/>
      <c r="BY285" s="508"/>
      <c r="BZ285" s="508"/>
      <c r="CA285" s="508"/>
      <c r="CB285" s="508"/>
      <c r="CC285" s="508"/>
      <c r="CD285" s="508"/>
      <c r="CE285" s="508"/>
      <c r="CF285" s="508"/>
      <c r="CG285" s="508"/>
      <c r="CH285" s="508"/>
      <c r="CI285" s="508"/>
      <c r="CJ285" s="508"/>
      <c r="CK285" s="508"/>
      <c r="CL285" s="508"/>
      <c r="CM285" s="508"/>
      <c r="CN285" s="508"/>
      <c r="CO285" s="508"/>
      <c r="CP285" s="508"/>
      <c r="CQ285" s="508"/>
      <c r="CR285" s="508"/>
      <c r="CS285" s="508"/>
      <c r="CT285" s="508"/>
      <c r="CU285" s="508"/>
      <c r="CV285" s="508"/>
      <c r="CW285" s="508"/>
      <c r="CX285" s="508"/>
      <c r="CY285" s="508"/>
      <c r="CZ285" s="508"/>
      <c r="DA285" s="508"/>
      <c r="DB285" s="508"/>
      <c r="DC285" s="508"/>
      <c r="DD285" s="508"/>
      <c r="DE285" s="508"/>
      <c r="DF285" s="508"/>
      <c r="DG285" s="508"/>
      <c r="DH285" s="508"/>
      <c r="DI285" s="508"/>
      <c r="DJ285" s="510"/>
      <c r="DK285" s="500">
        <f t="shared" si="19"/>
        <v>0</v>
      </c>
      <c r="DL285" s="501">
        <f t="shared" si="20"/>
        <v>0</v>
      </c>
      <c r="DV285" s="504"/>
    </row>
    <row r="286" spans="1:126" x14ac:dyDescent="0.5">
      <c r="A286" s="399" t="str">
        <f t="shared" si="22"/>
        <v>72</v>
      </c>
      <c r="B286" s="493">
        <v>720020</v>
      </c>
      <c r="C286" s="494" t="s">
        <v>1052</v>
      </c>
      <c r="D286" s="495"/>
      <c r="E286" s="896"/>
      <c r="F286" s="903"/>
      <c r="G286" s="496"/>
      <c r="H286" s="496"/>
      <c r="I286" s="496"/>
      <c r="J286" s="496"/>
      <c r="K286" s="508"/>
      <c r="L286" s="508"/>
      <c r="M286" s="508"/>
      <c r="N286" s="508"/>
      <c r="O286" s="508"/>
      <c r="P286" s="508"/>
      <c r="Q286" s="508"/>
      <c r="R286" s="508"/>
      <c r="S286" s="508"/>
      <c r="T286" s="508"/>
      <c r="U286" s="508"/>
      <c r="V286" s="508"/>
      <c r="W286" s="508"/>
      <c r="X286" s="508"/>
      <c r="Y286" s="508"/>
      <c r="Z286" s="508"/>
      <c r="AA286" s="508"/>
      <c r="AB286" s="508"/>
      <c r="AC286" s="508"/>
      <c r="AD286" s="508"/>
      <c r="AE286" s="508"/>
      <c r="AF286" s="508"/>
      <c r="AG286" s="508"/>
      <c r="AH286" s="508"/>
      <c r="AI286" s="508"/>
      <c r="AJ286" s="508"/>
      <c r="AK286" s="508"/>
      <c r="AL286" s="508"/>
      <c r="AM286" s="508"/>
      <c r="AN286" s="508"/>
      <c r="AO286" s="508"/>
      <c r="AP286" s="508"/>
      <c r="AQ286" s="508"/>
      <c r="AR286" s="508"/>
      <c r="AS286" s="508"/>
      <c r="AT286" s="508"/>
      <c r="AU286" s="508"/>
      <c r="AV286" s="508"/>
      <c r="AW286" s="508"/>
      <c r="AX286" s="508"/>
      <c r="AY286" s="508"/>
      <c r="AZ286" s="508"/>
      <c r="BA286" s="508"/>
      <c r="BB286" s="508"/>
      <c r="BC286" s="508"/>
      <c r="BD286" s="508"/>
      <c r="BE286" s="508"/>
      <c r="BF286" s="508"/>
      <c r="BG286" s="508"/>
      <c r="BH286" s="508"/>
      <c r="BI286" s="508"/>
      <c r="BJ286" s="508"/>
      <c r="BK286" s="508"/>
      <c r="BL286" s="508"/>
      <c r="BM286" s="508"/>
      <c r="BN286" s="508"/>
      <c r="BO286" s="508"/>
      <c r="BP286" s="508"/>
      <c r="BQ286" s="508"/>
      <c r="BR286" s="508"/>
      <c r="BS286" s="508"/>
      <c r="BT286" s="508"/>
      <c r="BU286" s="508"/>
      <c r="BV286" s="508"/>
      <c r="BW286" s="521">
        <f>D286</f>
        <v>0</v>
      </c>
      <c r="BX286" s="508"/>
      <c r="BY286" s="508"/>
      <c r="BZ286" s="508"/>
      <c r="CA286" s="508"/>
      <c r="CB286" s="508"/>
      <c r="CC286" s="508"/>
      <c r="CD286" s="508"/>
      <c r="CE286" s="508"/>
      <c r="CF286" s="508"/>
      <c r="CG286" s="508"/>
      <c r="CH286" s="508"/>
      <c r="CI286" s="508"/>
      <c r="CJ286" s="508"/>
      <c r="CK286" s="508"/>
      <c r="CL286" s="508"/>
      <c r="CM286" s="508"/>
      <c r="CN286" s="508"/>
      <c r="CO286" s="508"/>
      <c r="CP286" s="508"/>
      <c r="CQ286" s="508"/>
      <c r="CR286" s="508"/>
      <c r="CS286" s="508"/>
      <c r="CT286" s="508"/>
      <c r="CU286" s="508"/>
      <c r="CV286" s="508"/>
      <c r="CW286" s="508"/>
      <c r="CX286" s="508"/>
      <c r="CY286" s="508"/>
      <c r="CZ286" s="508"/>
      <c r="DA286" s="508"/>
      <c r="DB286" s="508"/>
      <c r="DC286" s="508"/>
      <c r="DD286" s="508"/>
      <c r="DE286" s="508"/>
      <c r="DF286" s="508"/>
      <c r="DG286" s="508"/>
      <c r="DH286" s="508"/>
      <c r="DI286" s="508"/>
      <c r="DJ286" s="510"/>
      <c r="DK286" s="500">
        <f t="shared" si="19"/>
        <v>0</v>
      </c>
      <c r="DL286" s="501">
        <f t="shared" si="20"/>
        <v>0</v>
      </c>
      <c r="DV286" s="504"/>
    </row>
    <row r="287" spans="1:126" x14ac:dyDescent="0.5">
      <c r="A287" s="399" t="str">
        <f t="shared" si="22"/>
        <v>72</v>
      </c>
      <c r="B287" s="493">
        <v>720021</v>
      </c>
      <c r="C287" s="494" t="s">
        <v>1053</v>
      </c>
      <c r="D287" s="495"/>
      <c r="E287" s="896"/>
      <c r="F287" s="903"/>
      <c r="G287" s="496"/>
      <c r="H287" s="496"/>
      <c r="I287" s="496"/>
      <c r="J287" s="496"/>
      <c r="K287" s="508"/>
      <c r="L287" s="508"/>
      <c r="M287" s="508"/>
      <c r="N287" s="508"/>
      <c r="O287" s="508"/>
      <c r="P287" s="508"/>
      <c r="Q287" s="508"/>
      <c r="R287" s="508"/>
      <c r="S287" s="508"/>
      <c r="T287" s="508"/>
      <c r="U287" s="508"/>
      <c r="V287" s="508"/>
      <c r="W287" s="508"/>
      <c r="X287" s="508"/>
      <c r="Y287" s="508"/>
      <c r="Z287" s="508"/>
      <c r="AA287" s="508"/>
      <c r="AB287" s="508"/>
      <c r="AC287" s="508"/>
      <c r="AD287" s="508"/>
      <c r="AE287" s="508"/>
      <c r="AF287" s="508"/>
      <c r="AG287" s="508"/>
      <c r="AH287" s="508"/>
      <c r="AI287" s="508"/>
      <c r="AJ287" s="508"/>
      <c r="AK287" s="508"/>
      <c r="AL287" s="508"/>
      <c r="AM287" s="508"/>
      <c r="AN287" s="508"/>
      <c r="AO287" s="508"/>
      <c r="AP287" s="508"/>
      <c r="AQ287" s="508"/>
      <c r="AR287" s="508"/>
      <c r="AS287" s="508"/>
      <c r="AT287" s="508"/>
      <c r="AU287" s="508"/>
      <c r="AV287" s="508"/>
      <c r="AW287" s="508"/>
      <c r="AX287" s="508"/>
      <c r="AY287" s="508"/>
      <c r="AZ287" s="508"/>
      <c r="BA287" s="508"/>
      <c r="BB287" s="508"/>
      <c r="BC287" s="508"/>
      <c r="BD287" s="508"/>
      <c r="BE287" s="508"/>
      <c r="BF287" s="508"/>
      <c r="BG287" s="508"/>
      <c r="BH287" s="508"/>
      <c r="BI287" s="508"/>
      <c r="BJ287" s="508"/>
      <c r="BK287" s="508"/>
      <c r="BL287" s="508"/>
      <c r="BM287" s="508"/>
      <c r="BN287" s="508"/>
      <c r="BO287" s="508"/>
      <c r="BP287" s="508"/>
      <c r="BQ287" s="508"/>
      <c r="BR287" s="508"/>
      <c r="BS287" s="508"/>
      <c r="BT287" s="508"/>
      <c r="BU287" s="508"/>
      <c r="BV287" s="508"/>
      <c r="BW287" s="508"/>
      <c r="BX287" s="508"/>
      <c r="BY287" s="508"/>
      <c r="BZ287" s="508"/>
      <c r="CA287" s="508"/>
      <c r="CB287" s="508"/>
      <c r="CC287" s="508"/>
      <c r="CD287" s="508"/>
      <c r="CE287" s="508"/>
      <c r="CF287" s="508"/>
      <c r="CG287" s="508"/>
      <c r="CH287" s="521">
        <f>D287</f>
        <v>0</v>
      </c>
      <c r="CI287" s="508"/>
      <c r="CJ287" s="508"/>
      <c r="CK287" s="508"/>
      <c r="CL287" s="508"/>
      <c r="CM287" s="508"/>
      <c r="CN287" s="508"/>
      <c r="CO287" s="508"/>
      <c r="CP287" s="508"/>
      <c r="CQ287" s="508"/>
      <c r="CR287" s="508"/>
      <c r="CS287" s="508"/>
      <c r="CT287" s="508"/>
      <c r="CU287" s="508"/>
      <c r="CV287" s="508"/>
      <c r="CW287" s="508"/>
      <c r="CX287" s="508"/>
      <c r="CY287" s="508"/>
      <c r="CZ287" s="508"/>
      <c r="DA287" s="508"/>
      <c r="DB287" s="508"/>
      <c r="DC287" s="508"/>
      <c r="DD287" s="508"/>
      <c r="DE287" s="508"/>
      <c r="DF287" s="508"/>
      <c r="DG287" s="508"/>
      <c r="DH287" s="508"/>
      <c r="DI287" s="508"/>
      <c r="DJ287" s="510"/>
      <c r="DK287" s="500">
        <f t="shared" si="19"/>
        <v>0</v>
      </c>
      <c r="DL287" s="501">
        <f t="shared" si="20"/>
        <v>0</v>
      </c>
      <c r="DV287" s="504"/>
    </row>
    <row r="288" spans="1:126" x14ac:dyDescent="0.5">
      <c r="A288" s="399" t="str">
        <f t="shared" si="22"/>
        <v>72</v>
      </c>
      <c r="B288" s="493">
        <v>720022</v>
      </c>
      <c r="C288" s="494" t="s">
        <v>1054</v>
      </c>
      <c r="D288" s="495"/>
      <c r="E288" s="896"/>
      <c r="F288" s="903"/>
      <c r="G288" s="496"/>
      <c r="H288" s="496"/>
      <c r="I288" s="496"/>
      <c r="J288" s="496"/>
      <c r="K288" s="508"/>
      <c r="L288" s="508"/>
      <c r="M288" s="508"/>
      <c r="N288" s="508"/>
      <c r="O288" s="508"/>
      <c r="P288" s="508"/>
      <c r="Q288" s="508"/>
      <c r="R288" s="508"/>
      <c r="S288" s="508"/>
      <c r="T288" s="508"/>
      <c r="U288" s="508"/>
      <c r="V288" s="508"/>
      <c r="W288" s="508"/>
      <c r="X288" s="508"/>
      <c r="Y288" s="508"/>
      <c r="Z288" s="508"/>
      <c r="AA288" s="508"/>
      <c r="AB288" s="508"/>
      <c r="AC288" s="508"/>
      <c r="AD288" s="508"/>
      <c r="AE288" s="508"/>
      <c r="AF288" s="508"/>
      <c r="AG288" s="508"/>
      <c r="AH288" s="508"/>
      <c r="AI288" s="508"/>
      <c r="AJ288" s="508"/>
      <c r="AK288" s="508"/>
      <c r="AL288" s="508"/>
      <c r="AM288" s="508"/>
      <c r="AN288" s="508"/>
      <c r="AO288" s="508"/>
      <c r="AP288" s="508"/>
      <c r="AQ288" s="508"/>
      <c r="AR288" s="508"/>
      <c r="AS288" s="508"/>
      <c r="AT288" s="508"/>
      <c r="AU288" s="508"/>
      <c r="AV288" s="508"/>
      <c r="AW288" s="508"/>
      <c r="AX288" s="508"/>
      <c r="AY288" s="508"/>
      <c r="AZ288" s="508"/>
      <c r="BA288" s="508"/>
      <c r="BB288" s="508"/>
      <c r="BC288" s="508"/>
      <c r="BD288" s="508"/>
      <c r="BE288" s="508"/>
      <c r="BF288" s="508"/>
      <c r="BG288" s="508"/>
      <c r="BH288" s="508"/>
      <c r="BI288" s="508"/>
      <c r="BJ288" s="508"/>
      <c r="BK288" s="508"/>
      <c r="BL288" s="508"/>
      <c r="BM288" s="508"/>
      <c r="BN288" s="508"/>
      <c r="BO288" s="508"/>
      <c r="BP288" s="508"/>
      <c r="BQ288" s="508"/>
      <c r="BR288" s="508"/>
      <c r="BS288" s="508"/>
      <c r="BT288" s="508"/>
      <c r="BU288" s="508"/>
      <c r="BV288" s="508"/>
      <c r="BW288" s="508"/>
      <c r="BX288" s="508"/>
      <c r="BY288" s="508"/>
      <c r="BZ288" s="508"/>
      <c r="CA288" s="508"/>
      <c r="CB288" s="508"/>
      <c r="CC288" s="508"/>
      <c r="CD288" s="508"/>
      <c r="CE288" s="508"/>
      <c r="CF288" s="508"/>
      <c r="CG288" s="508"/>
      <c r="CH288" s="521">
        <f>D288</f>
        <v>0</v>
      </c>
      <c r="CI288" s="508"/>
      <c r="CJ288" s="508"/>
      <c r="CK288" s="508"/>
      <c r="CL288" s="508"/>
      <c r="CM288" s="508"/>
      <c r="CN288" s="508"/>
      <c r="CO288" s="508"/>
      <c r="CP288" s="508"/>
      <c r="CQ288" s="508"/>
      <c r="CR288" s="508"/>
      <c r="CS288" s="508"/>
      <c r="CT288" s="508"/>
      <c r="CU288" s="508"/>
      <c r="CV288" s="508"/>
      <c r="CW288" s="508"/>
      <c r="CX288" s="508"/>
      <c r="CY288" s="508"/>
      <c r="CZ288" s="508"/>
      <c r="DA288" s="508"/>
      <c r="DB288" s="508"/>
      <c r="DC288" s="508"/>
      <c r="DD288" s="508"/>
      <c r="DE288" s="508"/>
      <c r="DF288" s="508"/>
      <c r="DG288" s="508"/>
      <c r="DH288" s="508"/>
      <c r="DI288" s="508"/>
      <c r="DJ288" s="510"/>
      <c r="DK288" s="500">
        <f t="shared" si="19"/>
        <v>0</v>
      </c>
      <c r="DL288" s="501">
        <f t="shared" si="20"/>
        <v>0</v>
      </c>
      <c r="DV288" s="504"/>
    </row>
    <row r="289" spans="1:126" x14ac:dyDescent="0.5">
      <c r="A289" s="399" t="str">
        <f t="shared" si="22"/>
        <v>72</v>
      </c>
      <c r="B289" s="493">
        <v>720023</v>
      </c>
      <c r="C289" s="494" t="s">
        <v>1055</v>
      </c>
      <c r="D289" s="495"/>
      <c r="E289" s="896"/>
      <c r="F289" s="903"/>
      <c r="G289" s="496"/>
      <c r="H289" s="496"/>
      <c r="I289" s="496"/>
      <c r="J289" s="496"/>
      <c r="K289" s="508"/>
      <c r="L289" s="508"/>
      <c r="M289" s="508"/>
      <c r="N289" s="508"/>
      <c r="O289" s="508"/>
      <c r="P289" s="508"/>
      <c r="Q289" s="508"/>
      <c r="R289" s="508"/>
      <c r="S289" s="508"/>
      <c r="T289" s="508"/>
      <c r="U289" s="508"/>
      <c r="V289" s="508"/>
      <c r="W289" s="508"/>
      <c r="X289" s="508"/>
      <c r="Y289" s="508"/>
      <c r="Z289" s="508"/>
      <c r="AA289" s="508"/>
      <c r="AB289" s="508"/>
      <c r="AC289" s="508"/>
      <c r="AD289" s="508"/>
      <c r="AE289" s="508"/>
      <c r="AF289" s="508"/>
      <c r="AG289" s="508"/>
      <c r="AH289" s="508"/>
      <c r="AI289" s="508"/>
      <c r="AJ289" s="508"/>
      <c r="AK289" s="508"/>
      <c r="AL289" s="508"/>
      <c r="AM289" s="508"/>
      <c r="AN289" s="508"/>
      <c r="AO289" s="508"/>
      <c r="AP289" s="508"/>
      <c r="AQ289" s="508"/>
      <c r="AR289" s="508"/>
      <c r="AS289" s="508"/>
      <c r="AT289" s="508"/>
      <c r="AU289" s="508"/>
      <c r="AV289" s="508"/>
      <c r="AW289" s="508"/>
      <c r="AX289" s="508"/>
      <c r="AY289" s="508"/>
      <c r="AZ289" s="508"/>
      <c r="BA289" s="508"/>
      <c r="BB289" s="508"/>
      <c r="BC289" s="508"/>
      <c r="BD289" s="508"/>
      <c r="BE289" s="508"/>
      <c r="BF289" s="508"/>
      <c r="BG289" s="508"/>
      <c r="BH289" s="508"/>
      <c r="BI289" s="508"/>
      <c r="BJ289" s="508"/>
      <c r="BK289" s="508"/>
      <c r="BL289" s="508"/>
      <c r="BM289" s="508"/>
      <c r="BN289" s="508"/>
      <c r="BO289" s="508"/>
      <c r="BP289" s="508"/>
      <c r="BQ289" s="508"/>
      <c r="BR289" s="508"/>
      <c r="BS289" s="508"/>
      <c r="BT289" s="508"/>
      <c r="BU289" s="508"/>
      <c r="BV289" s="508"/>
      <c r="BW289" s="508"/>
      <c r="BX289" s="508"/>
      <c r="BY289" s="508"/>
      <c r="BZ289" s="508"/>
      <c r="CA289" s="508"/>
      <c r="CB289" s="508"/>
      <c r="CC289" s="508"/>
      <c r="CD289" s="508"/>
      <c r="CE289" s="508"/>
      <c r="CF289" s="508"/>
      <c r="CG289" s="508"/>
      <c r="CH289" s="521">
        <f>D289</f>
        <v>0</v>
      </c>
      <c r="CI289" s="508"/>
      <c r="CJ289" s="508"/>
      <c r="CK289" s="508"/>
      <c r="CL289" s="508"/>
      <c r="CM289" s="508"/>
      <c r="CN289" s="508"/>
      <c r="CO289" s="508"/>
      <c r="CP289" s="508"/>
      <c r="CQ289" s="508"/>
      <c r="CR289" s="508"/>
      <c r="CS289" s="508"/>
      <c r="CT289" s="508"/>
      <c r="CU289" s="508"/>
      <c r="CV289" s="508"/>
      <c r="CW289" s="508"/>
      <c r="CX289" s="508"/>
      <c r="CY289" s="508"/>
      <c r="CZ289" s="508"/>
      <c r="DA289" s="508"/>
      <c r="DB289" s="508"/>
      <c r="DC289" s="508"/>
      <c r="DD289" s="508"/>
      <c r="DE289" s="508"/>
      <c r="DF289" s="508"/>
      <c r="DG289" s="508"/>
      <c r="DH289" s="508"/>
      <c r="DI289" s="508"/>
      <c r="DJ289" s="510"/>
      <c r="DK289" s="500">
        <f t="shared" si="19"/>
        <v>0</v>
      </c>
      <c r="DL289" s="501">
        <f t="shared" si="20"/>
        <v>0</v>
      </c>
      <c r="DV289" s="504"/>
    </row>
    <row r="290" spans="1:126" x14ac:dyDescent="0.5">
      <c r="A290" s="399" t="str">
        <f t="shared" si="22"/>
        <v>72</v>
      </c>
      <c r="B290" s="493">
        <v>720025</v>
      </c>
      <c r="C290" s="494" t="s">
        <v>1023</v>
      </c>
      <c r="D290" s="495"/>
      <c r="E290" s="896"/>
      <c r="F290" s="903"/>
      <c r="G290" s="496"/>
      <c r="H290" s="496"/>
      <c r="I290" s="496"/>
      <c r="J290" s="496"/>
      <c r="K290" s="508"/>
      <c r="L290" s="508"/>
      <c r="M290" s="508"/>
      <c r="N290" s="508"/>
      <c r="O290" s="508"/>
      <c r="P290" s="508"/>
      <c r="Q290" s="508"/>
      <c r="R290" s="508"/>
      <c r="S290" s="508"/>
      <c r="T290" s="508"/>
      <c r="U290" s="508"/>
      <c r="V290" s="508"/>
      <c r="W290" s="508"/>
      <c r="X290" s="508"/>
      <c r="Y290" s="508"/>
      <c r="Z290" s="508"/>
      <c r="AA290" s="508"/>
      <c r="AB290" s="508"/>
      <c r="AC290" s="508"/>
      <c r="AD290" s="508"/>
      <c r="AE290" s="508"/>
      <c r="AF290" s="508"/>
      <c r="AG290" s="508"/>
      <c r="AH290" s="508"/>
      <c r="AI290" s="508"/>
      <c r="AJ290" s="508"/>
      <c r="AK290" s="508"/>
      <c r="AL290" s="508"/>
      <c r="AM290" s="508"/>
      <c r="AN290" s="508"/>
      <c r="AO290" s="508"/>
      <c r="AP290" s="508"/>
      <c r="AQ290" s="508"/>
      <c r="AR290" s="508"/>
      <c r="AS290" s="508"/>
      <c r="AT290" s="508"/>
      <c r="AU290" s="508"/>
      <c r="AV290" s="508"/>
      <c r="AW290" s="508"/>
      <c r="AX290" s="508"/>
      <c r="AY290" s="508"/>
      <c r="AZ290" s="508"/>
      <c r="BA290" s="508"/>
      <c r="BB290" s="508"/>
      <c r="BC290" s="508"/>
      <c r="BD290" s="508"/>
      <c r="BE290" s="508"/>
      <c r="BF290" s="508"/>
      <c r="BG290" s="508"/>
      <c r="BH290" s="508"/>
      <c r="BI290" s="508"/>
      <c r="BJ290" s="508"/>
      <c r="BK290" s="508"/>
      <c r="BL290" s="508"/>
      <c r="BM290" s="508"/>
      <c r="BN290" s="508"/>
      <c r="BO290" s="508"/>
      <c r="BP290" s="508"/>
      <c r="BQ290" s="508"/>
      <c r="BR290" s="508"/>
      <c r="BS290" s="508"/>
      <c r="BT290" s="508"/>
      <c r="BU290" s="508"/>
      <c r="BV290" s="508"/>
      <c r="BW290" s="508"/>
      <c r="BX290" s="508"/>
      <c r="BY290" s="508"/>
      <c r="BZ290" s="508"/>
      <c r="CA290" s="508"/>
      <c r="CB290" s="508"/>
      <c r="CC290" s="508">
        <f>D290</f>
        <v>0</v>
      </c>
      <c r="CD290" s="508"/>
      <c r="CE290" s="508"/>
      <c r="CF290" s="508"/>
      <c r="CG290" s="508"/>
      <c r="CH290" s="508"/>
      <c r="CI290" s="508"/>
      <c r="CJ290" s="508"/>
      <c r="CK290" s="508"/>
      <c r="CL290" s="508"/>
      <c r="CM290" s="508"/>
      <c r="CN290" s="508"/>
      <c r="CO290" s="508"/>
      <c r="CP290" s="508"/>
      <c r="CQ290" s="508"/>
      <c r="CR290" s="508"/>
      <c r="CS290" s="508"/>
      <c r="CT290" s="508"/>
      <c r="CU290" s="508"/>
      <c r="CV290" s="508"/>
      <c r="CW290" s="508"/>
      <c r="CX290" s="508"/>
      <c r="CY290" s="508"/>
      <c r="CZ290" s="508"/>
      <c r="DA290" s="508"/>
      <c r="DB290" s="508"/>
      <c r="DC290" s="508"/>
      <c r="DD290" s="508"/>
      <c r="DE290" s="508"/>
      <c r="DF290" s="508"/>
      <c r="DG290" s="508"/>
      <c r="DH290" s="508"/>
      <c r="DI290" s="508"/>
      <c r="DJ290" s="510"/>
      <c r="DK290" s="500">
        <f t="shared" si="19"/>
        <v>0</v>
      </c>
      <c r="DL290" s="501">
        <f t="shared" si="20"/>
        <v>0</v>
      </c>
      <c r="DV290" s="504"/>
    </row>
    <row r="291" spans="1:126" x14ac:dyDescent="0.5">
      <c r="A291" s="399" t="str">
        <f t="shared" si="22"/>
        <v>72</v>
      </c>
      <c r="B291" s="493">
        <v>720026</v>
      </c>
      <c r="C291" s="494" t="s">
        <v>1012</v>
      </c>
      <c r="D291" s="495"/>
      <c r="E291" s="896"/>
      <c r="F291" s="903"/>
      <c r="G291" s="496"/>
      <c r="H291" s="496"/>
      <c r="I291" s="496"/>
      <c r="J291" s="496"/>
      <c r="K291" s="508"/>
      <c r="L291" s="508"/>
      <c r="M291" s="508"/>
      <c r="N291" s="508"/>
      <c r="O291" s="508"/>
      <c r="P291" s="508"/>
      <c r="Q291" s="508"/>
      <c r="R291" s="508"/>
      <c r="S291" s="508"/>
      <c r="T291" s="508"/>
      <c r="U291" s="508"/>
      <c r="V291" s="508"/>
      <c r="W291" s="508"/>
      <c r="X291" s="508"/>
      <c r="Y291" s="508"/>
      <c r="Z291" s="508"/>
      <c r="AA291" s="508"/>
      <c r="AB291" s="508"/>
      <c r="AC291" s="508"/>
      <c r="AD291" s="508"/>
      <c r="AE291" s="508"/>
      <c r="AF291" s="508"/>
      <c r="AG291" s="508"/>
      <c r="AH291" s="508"/>
      <c r="AI291" s="508"/>
      <c r="AJ291" s="508"/>
      <c r="AK291" s="508"/>
      <c r="AL291" s="508"/>
      <c r="AM291" s="508"/>
      <c r="AN291" s="508"/>
      <c r="AO291" s="508"/>
      <c r="AP291" s="508"/>
      <c r="AQ291" s="508"/>
      <c r="AR291" s="508"/>
      <c r="AS291" s="508"/>
      <c r="AT291" s="508"/>
      <c r="AU291" s="508"/>
      <c r="AV291" s="508"/>
      <c r="AW291" s="508"/>
      <c r="AX291" s="508"/>
      <c r="AY291" s="508"/>
      <c r="AZ291" s="508"/>
      <c r="BA291" s="508"/>
      <c r="BB291" s="508"/>
      <c r="BC291" s="508"/>
      <c r="BD291" s="508"/>
      <c r="BE291" s="508"/>
      <c r="BF291" s="508"/>
      <c r="BG291" s="508"/>
      <c r="BH291" s="508"/>
      <c r="BI291" s="508"/>
      <c r="BJ291" s="508"/>
      <c r="BK291" s="508"/>
      <c r="BL291" s="508"/>
      <c r="BM291" s="508"/>
      <c r="BN291" s="508"/>
      <c r="BO291" s="508"/>
      <c r="BP291" s="508"/>
      <c r="BQ291" s="508"/>
      <c r="BR291" s="508"/>
      <c r="BS291" s="508"/>
      <c r="BT291" s="508"/>
      <c r="BU291" s="508"/>
      <c r="BV291" s="508"/>
      <c r="BW291" s="508"/>
      <c r="BX291" s="508"/>
      <c r="BY291" s="508"/>
      <c r="BZ291" s="508"/>
      <c r="CA291" s="508"/>
      <c r="CB291" s="508"/>
      <c r="CC291" s="508"/>
      <c r="CD291" s="508"/>
      <c r="CE291" s="508"/>
      <c r="CF291" s="508"/>
      <c r="CG291" s="508"/>
      <c r="CH291" s="508"/>
      <c r="CI291" s="508"/>
      <c r="CJ291" s="508"/>
      <c r="CK291" s="508"/>
      <c r="CL291" s="508"/>
      <c r="CM291" s="508"/>
      <c r="CN291" s="508"/>
      <c r="CO291" s="508"/>
      <c r="CP291" s="508"/>
      <c r="CQ291" s="521">
        <f>D291</f>
        <v>0</v>
      </c>
      <c r="CR291" s="508"/>
      <c r="CS291" s="508"/>
      <c r="CT291" s="508"/>
      <c r="CU291" s="508"/>
      <c r="CV291" s="508"/>
      <c r="CW291" s="508"/>
      <c r="CX291" s="508"/>
      <c r="CY291" s="508"/>
      <c r="CZ291" s="508"/>
      <c r="DA291" s="508"/>
      <c r="DB291" s="508"/>
      <c r="DC291" s="508"/>
      <c r="DD291" s="508"/>
      <c r="DE291" s="508"/>
      <c r="DF291" s="508"/>
      <c r="DG291" s="508"/>
      <c r="DH291" s="508"/>
      <c r="DI291" s="508"/>
      <c r="DJ291" s="510"/>
      <c r="DK291" s="500">
        <f t="shared" si="19"/>
        <v>0</v>
      </c>
      <c r="DL291" s="501">
        <f t="shared" si="20"/>
        <v>0</v>
      </c>
      <c r="DV291" s="504"/>
    </row>
    <row r="292" spans="1:126" x14ac:dyDescent="0.5">
      <c r="A292" s="399" t="str">
        <f t="shared" si="22"/>
        <v>72</v>
      </c>
      <c r="B292" s="493">
        <v>720027</v>
      </c>
      <c r="C292" s="494" t="s">
        <v>1011</v>
      </c>
      <c r="D292" s="495"/>
      <c r="E292" s="896"/>
      <c r="F292" s="903"/>
      <c r="G292" s="496"/>
      <c r="H292" s="496"/>
      <c r="I292" s="496"/>
      <c r="J292" s="496"/>
      <c r="K292" s="508"/>
      <c r="L292" s="508"/>
      <c r="M292" s="508"/>
      <c r="N292" s="508"/>
      <c r="O292" s="508"/>
      <c r="P292" s="508"/>
      <c r="Q292" s="508"/>
      <c r="R292" s="508"/>
      <c r="S292" s="508"/>
      <c r="T292" s="508"/>
      <c r="U292" s="508"/>
      <c r="V292" s="508"/>
      <c r="W292" s="508"/>
      <c r="X292" s="508"/>
      <c r="Y292" s="508"/>
      <c r="Z292" s="508"/>
      <c r="AA292" s="508"/>
      <c r="AB292" s="508"/>
      <c r="AC292" s="508"/>
      <c r="AD292" s="508"/>
      <c r="AE292" s="508"/>
      <c r="AF292" s="508"/>
      <c r="AG292" s="508"/>
      <c r="AH292" s="508"/>
      <c r="AI292" s="508"/>
      <c r="AJ292" s="508"/>
      <c r="AK292" s="508"/>
      <c r="AL292" s="508"/>
      <c r="AM292" s="508"/>
      <c r="AN292" s="508"/>
      <c r="AO292" s="508"/>
      <c r="AP292" s="508"/>
      <c r="AQ292" s="508"/>
      <c r="AR292" s="508"/>
      <c r="AS292" s="508"/>
      <c r="AT292" s="508"/>
      <c r="AU292" s="508"/>
      <c r="AV292" s="508"/>
      <c r="AW292" s="508"/>
      <c r="AX292" s="508"/>
      <c r="AY292" s="508"/>
      <c r="AZ292" s="508"/>
      <c r="BA292" s="508"/>
      <c r="BB292" s="508"/>
      <c r="BC292" s="508"/>
      <c r="BD292" s="508"/>
      <c r="BE292" s="508"/>
      <c r="BF292" s="508"/>
      <c r="BG292" s="508"/>
      <c r="BH292" s="508"/>
      <c r="BI292" s="508"/>
      <c r="BJ292" s="508"/>
      <c r="BK292" s="508"/>
      <c r="BL292" s="508"/>
      <c r="BM292" s="508"/>
      <c r="BN292" s="508"/>
      <c r="BO292" s="508"/>
      <c r="BP292" s="508"/>
      <c r="BQ292" s="508"/>
      <c r="BR292" s="508"/>
      <c r="BS292" s="508"/>
      <c r="BT292" s="508"/>
      <c r="BU292" s="508"/>
      <c r="BV292" s="508"/>
      <c r="BW292" s="508"/>
      <c r="BX292" s="508"/>
      <c r="BY292" s="508"/>
      <c r="BZ292" s="508"/>
      <c r="CA292" s="508"/>
      <c r="CB292" s="508"/>
      <c r="CC292" s="508"/>
      <c r="CD292" s="508"/>
      <c r="CE292" s="508"/>
      <c r="CF292" s="508"/>
      <c r="CG292" s="508"/>
      <c r="CH292" s="508"/>
      <c r="CI292" s="508"/>
      <c r="CJ292" s="508"/>
      <c r="CK292" s="508"/>
      <c r="CL292" s="508"/>
      <c r="CM292" s="508"/>
      <c r="CN292" s="508"/>
      <c r="CO292" s="508"/>
      <c r="CP292" s="508"/>
      <c r="CQ292" s="521">
        <f>D292</f>
        <v>0</v>
      </c>
      <c r="CR292" s="508"/>
      <c r="CS292" s="508"/>
      <c r="CT292" s="508"/>
      <c r="CU292" s="508"/>
      <c r="CV292" s="508"/>
      <c r="CW292" s="508"/>
      <c r="CX292" s="508"/>
      <c r="CY292" s="508"/>
      <c r="CZ292" s="508"/>
      <c r="DA292" s="508"/>
      <c r="DB292" s="508"/>
      <c r="DC292" s="508"/>
      <c r="DD292" s="508"/>
      <c r="DE292" s="508"/>
      <c r="DF292" s="508"/>
      <c r="DG292" s="508"/>
      <c r="DH292" s="508"/>
      <c r="DI292" s="508"/>
      <c r="DJ292" s="510"/>
      <c r="DK292" s="500">
        <f t="shared" si="19"/>
        <v>0</v>
      </c>
      <c r="DL292" s="501">
        <f t="shared" si="20"/>
        <v>0</v>
      </c>
      <c r="DV292" s="504"/>
    </row>
    <row r="293" spans="1:126" x14ac:dyDescent="0.5">
      <c r="A293" s="399" t="str">
        <f t="shared" si="22"/>
        <v>72</v>
      </c>
      <c r="B293" s="493">
        <v>720028</v>
      </c>
      <c r="C293" s="494" t="s">
        <v>1056</v>
      </c>
      <c r="D293" s="495"/>
      <c r="E293" s="896"/>
      <c r="F293" s="903"/>
      <c r="G293" s="496"/>
      <c r="H293" s="496"/>
      <c r="I293" s="496"/>
      <c r="J293" s="496"/>
      <c r="K293" s="508"/>
      <c r="L293" s="508"/>
      <c r="M293" s="508"/>
      <c r="N293" s="508"/>
      <c r="O293" s="508"/>
      <c r="P293" s="508"/>
      <c r="Q293" s="508"/>
      <c r="R293" s="508"/>
      <c r="S293" s="508"/>
      <c r="T293" s="508"/>
      <c r="U293" s="508"/>
      <c r="V293" s="508"/>
      <c r="W293" s="508"/>
      <c r="X293" s="508"/>
      <c r="Y293" s="508"/>
      <c r="Z293" s="508"/>
      <c r="AA293" s="508"/>
      <c r="AB293" s="508"/>
      <c r="AC293" s="508"/>
      <c r="AD293" s="508"/>
      <c r="AE293" s="508"/>
      <c r="AF293" s="508"/>
      <c r="AG293" s="508"/>
      <c r="AH293" s="508"/>
      <c r="AI293" s="508"/>
      <c r="AJ293" s="508"/>
      <c r="AK293" s="508"/>
      <c r="AL293" s="508"/>
      <c r="AM293" s="508"/>
      <c r="AN293" s="508"/>
      <c r="AO293" s="508"/>
      <c r="AP293" s="508"/>
      <c r="AQ293" s="508"/>
      <c r="AR293" s="508"/>
      <c r="AS293" s="508"/>
      <c r="AT293" s="508"/>
      <c r="AU293" s="508"/>
      <c r="AV293" s="508"/>
      <c r="AW293" s="508"/>
      <c r="AX293" s="508"/>
      <c r="AY293" s="508"/>
      <c r="AZ293" s="508"/>
      <c r="BA293" s="508"/>
      <c r="BB293" s="508"/>
      <c r="BC293" s="508"/>
      <c r="BD293" s="508"/>
      <c r="BE293" s="508"/>
      <c r="BF293" s="508"/>
      <c r="BG293" s="508"/>
      <c r="BH293" s="508"/>
      <c r="BI293" s="508"/>
      <c r="BJ293" s="508"/>
      <c r="BK293" s="508"/>
      <c r="BL293" s="508"/>
      <c r="BM293" s="508"/>
      <c r="BN293" s="508"/>
      <c r="BO293" s="508"/>
      <c r="BP293" s="508"/>
      <c r="BQ293" s="508"/>
      <c r="BR293" s="508"/>
      <c r="BS293" s="508"/>
      <c r="BT293" s="508"/>
      <c r="BU293" s="508"/>
      <c r="BV293" s="508"/>
      <c r="BW293" s="508"/>
      <c r="BX293" s="508"/>
      <c r="BY293" s="508"/>
      <c r="BZ293" s="508"/>
      <c r="CA293" s="508"/>
      <c r="CB293" s="508"/>
      <c r="CC293" s="508"/>
      <c r="CD293" s="508"/>
      <c r="CE293" s="508"/>
      <c r="CF293" s="508"/>
      <c r="CG293" s="508"/>
      <c r="CH293" s="508"/>
      <c r="CI293" s="508"/>
      <c r="CJ293" s="508"/>
      <c r="CK293" s="508"/>
      <c r="CL293" s="508"/>
      <c r="CM293" s="508"/>
      <c r="CN293" s="508"/>
      <c r="CO293" s="508"/>
      <c r="CP293" s="508"/>
      <c r="CQ293" s="508"/>
      <c r="CR293" s="508"/>
      <c r="CS293" s="508"/>
      <c r="CT293" s="508"/>
      <c r="CU293" s="508"/>
      <c r="CV293" s="508"/>
      <c r="CW293" s="508"/>
      <c r="CX293" s="508"/>
      <c r="CY293" s="508"/>
      <c r="CZ293" s="508"/>
      <c r="DA293" s="508"/>
      <c r="DB293" s="508"/>
      <c r="DC293" s="508"/>
      <c r="DD293" s="508"/>
      <c r="DE293" s="508"/>
      <c r="DF293" s="508"/>
      <c r="DG293" s="508"/>
      <c r="DH293" s="508"/>
      <c r="DI293" s="508"/>
      <c r="DJ293" s="510"/>
      <c r="DK293" s="500">
        <f t="shared" si="19"/>
        <v>0</v>
      </c>
      <c r="DL293" s="501">
        <f t="shared" si="20"/>
        <v>0</v>
      </c>
      <c r="DV293" s="504"/>
    </row>
    <row r="294" spans="1:126" x14ac:dyDescent="0.5">
      <c r="A294" s="399" t="str">
        <f t="shared" si="22"/>
        <v>72</v>
      </c>
      <c r="B294" s="493">
        <v>720029</v>
      </c>
      <c r="C294" s="494" t="s">
        <v>1006</v>
      </c>
      <c r="D294" s="495"/>
      <c r="E294" s="896"/>
      <c r="F294" s="903"/>
      <c r="G294" s="496"/>
      <c r="H294" s="496"/>
      <c r="I294" s="496"/>
      <c r="J294" s="496"/>
      <c r="K294" s="508"/>
      <c r="L294" s="508"/>
      <c r="M294" s="508"/>
      <c r="N294" s="508"/>
      <c r="O294" s="508"/>
      <c r="P294" s="508"/>
      <c r="Q294" s="508"/>
      <c r="R294" s="508"/>
      <c r="S294" s="508"/>
      <c r="T294" s="508"/>
      <c r="U294" s="508"/>
      <c r="V294" s="508"/>
      <c r="W294" s="508"/>
      <c r="X294" s="508"/>
      <c r="Y294" s="508"/>
      <c r="Z294" s="508"/>
      <c r="AA294" s="508"/>
      <c r="AB294" s="508"/>
      <c r="AC294" s="508"/>
      <c r="AD294" s="508"/>
      <c r="AE294" s="508"/>
      <c r="AF294" s="508"/>
      <c r="AG294" s="508"/>
      <c r="AH294" s="508"/>
      <c r="AI294" s="508"/>
      <c r="AJ294" s="508"/>
      <c r="AK294" s="508"/>
      <c r="AL294" s="508"/>
      <c r="AM294" s="508"/>
      <c r="AN294" s="508"/>
      <c r="AO294" s="508"/>
      <c r="AP294" s="508"/>
      <c r="AQ294" s="508"/>
      <c r="AR294" s="508"/>
      <c r="AS294" s="508"/>
      <c r="AT294" s="508"/>
      <c r="AU294" s="508"/>
      <c r="AV294" s="508"/>
      <c r="AW294" s="508"/>
      <c r="AX294" s="508"/>
      <c r="AY294" s="508"/>
      <c r="AZ294" s="508"/>
      <c r="BA294" s="508"/>
      <c r="BB294" s="508"/>
      <c r="BC294" s="508"/>
      <c r="BD294" s="508"/>
      <c r="BE294" s="508"/>
      <c r="BF294" s="508"/>
      <c r="BG294" s="508"/>
      <c r="BH294" s="508"/>
      <c r="BI294" s="508"/>
      <c r="BJ294" s="508"/>
      <c r="BK294" s="508"/>
      <c r="BL294" s="508"/>
      <c r="BM294" s="508"/>
      <c r="BN294" s="508"/>
      <c r="BO294" s="508"/>
      <c r="BP294" s="508"/>
      <c r="BQ294" s="508"/>
      <c r="BR294" s="508"/>
      <c r="BS294" s="508"/>
      <c r="BT294" s="508"/>
      <c r="BU294" s="508"/>
      <c r="BV294" s="508"/>
      <c r="BW294" s="508"/>
      <c r="BX294" s="508"/>
      <c r="BY294" s="508"/>
      <c r="BZ294" s="508"/>
      <c r="CA294" s="508"/>
      <c r="CB294" s="508"/>
      <c r="CC294" s="508"/>
      <c r="CD294" s="508"/>
      <c r="CE294" s="508"/>
      <c r="CF294" s="508"/>
      <c r="CG294" s="508"/>
      <c r="CH294" s="508"/>
      <c r="CI294" s="508"/>
      <c r="CJ294" s="508"/>
      <c r="CK294" s="508"/>
      <c r="CL294" s="508"/>
      <c r="CM294" s="508"/>
      <c r="CN294" s="508"/>
      <c r="CO294" s="508"/>
      <c r="CP294" s="508"/>
      <c r="CQ294" s="521">
        <f>D294</f>
        <v>0</v>
      </c>
      <c r="CR294" s="508"/>
      <c r="CS294" s="508"/>
      <c r="CT294" s="508"/>
      <c r="CU294" s="508"/>
      <c r="CV294" s="508"/>
      <c r="CW294" s="508"/>
      <c r="CX294" s="508"/>
      <c r="CY294" s="508"/>
      <c r="CZ294" s="508"/>
      <c r="DA294" s="508"/>
      <c r="DB294" s="508"/>
      <c r="DC294" s="508"/>
      <c r="DD294" s="508"/>
      <c r="DE294" s="508"/>
      <c r="DF294" s="508"/>
      <c r="DG294" s="508"/>
      <c r="DH294" s="508"/>
      <c r="DI294" s="508"/>
      <c r="DJ294" s="510"/>
      <c r="DK294" s="500">
        <f t="shared" si="19"/>
        <v>0</v>
      </c>
      <c r="DL294" s="501">
        <f t="shared" si="20"/>
        <v>0</v>
      </c>
      <c r="DV294" s="504"/>
    </row>
    <row r="295" spans="1:126" x14ac:dyDescent="0.5">
      <c r="A295" s="399" t="str">
        <f t="shared" si="22"/>
        <v>72</v>
      </c>
      <c r="B295" s="493">
        <v>720030</v>
      </c>
      <c r="C295" s="494" t="s">
        <v>1057</v>
      </c>
      <c r="D295" s="495"/>
      <c r="E295" s="896"/>
      <c r="F295" s="903"/>
      <c r="G295" s="496"/>
      <c r="H295" s="496"/>
      <c r="I295" s="496"/>
      <c r="J295" s="496"/>
      <c r="K295" s="508"/>
      <c r="L295" s="508"/>
      <c r="M295" s="508"/>
      <c r="N295" s="508"/>
      <c r="O295" s="508"/>
      <c r="P295" s="508"/>
      <c r="Q295" s="508"/>
      <c r="R295" s="508"/>
      <c r="S295" s="508"/>
      <c r="T295" s="508"/>
      <c r="U295" s="508"/>
      <c r="V295" s="508"/>
      <c r="W295" s="508"/>
      <c r="X295" s="508"/>
      <c r="Y295" s="508"/>
      <c r="Z295" s="508"/>
      <c r="AA295" s="508"/>
      <c r="AB295" s="508"/>
      <c r="AC295" s="508"/>
      <c r="AD295" s="508"/>
      <c r="AE295" s="508"/>
      <c r="AF295" s="508"/>
      <c r="AG295" s="508"/>
      <c r="AH295" s="508"/>
      <c r="AI295" s="508"/>
      <c r="AJ295" s="508"/>
      <c r="AK295" s="508"/>
      <c r="AL295" s="508"/>
      <c r="AM295" s="508"/>
      <c r="AN295" s="508"/>
      <c r="AO295" s="508"/>
      <c r="AP295" s="508"/>
      <c r="AQ295" s="508"/>
      <c r="AR295" s="508"/>
      <c r="AS295" s="508"/>
      <c r="AT295" s="508"/>
      <c r="AU295" s="508"/>
      <c r="AV295" s="508"/>
      <c r="AW295" s="508"/>
      <c r="AX295" s="508"/>
      <c r="AY295" s="508"/>
      <c r="AZ295" s="508"/>
      <c r="BA295" s="508"/>
      <c r="BB295" s="508"/>
      <c r="BC295" s="508"/>
      <c r="BD295" s="508"/>
      <c r="BE295" s="508"/>
      <c r="BF295" s="508"/>
      <c r="BG295" s="508"/>
      <c r="BH295" s="508"/>
      <c r="BI295" s="508"/>
      <c r="BJ295" s="508"/>
      <c r="BK295" s="508"/>
      <c r="BL295" s="508"/>
      <c r="BM295" s="508"/>
      <c r="BN295" s="508"/>
      <c r="BO295" s="508"/>
      <c r="BP295" s="508"/>
      <c r="BQ295" s="508"/>
      <c r="BR295" s="508"/>
      <c r="BS295" s="508"/>
      <c r="BT295" s="508"/>
      <c r="BU295" s="508"/>
      <c r="BV295" s="508"/>
      <c r="BW295" s="508"/>
      <c r="BX295" s="508"/>
      <c r="BY295" s="508"/>
      <c r="BZ295" s="508"/>
      <c r="CA295" s="508"/>
      <c r="CB295" s="508"/>
      <c r="CC295" s="508"/>
      <c r="CD295" s="508"/>
      <c r="CE295" s="508"/>
      <c r="CF295" s="508"/>
      <c r="CG295" s="508"/>
      <c r="CH295" s="508"/>
      <c r="CI295" s="508"/>
      <c r="CJ295" s="508"/>
      <c r="CK295" s="508"/>
      <c r="CL295" s="508"/>
      <c r="CM295" s="508"/>
      <c r="CN295" s="508"/>
      <c r="CO295" s="508"/>
      <c r="CP295" s="508"/>
      <c r="CQ295" s="521">
        <f>D295</f>
        <v>0</v>
      </c>
      <c r="CR295" s="508"/>
      <c r="CS295" s="508"/>
      <c r="CT295" s="508"/>
      <c r="CU295" s="508"/>
      <c r="CV295" s="508"/>
      <c r="CW295" s="508"/>
      <c r="CX295" s="508"/>
      <c r="CY295" s="508"/>
      <c r="CZ295" s="508"/>
      <c r="DA295" s="508"/>
      <c r="DB295" s="508"/>
      <c r="DC295" s="508"/>
      <c r="DD295" s="508"/>
      <c r="DE295" s="508"/>
      <c r="DF295" s="508"/>
      <c r="DG295" s="508"/>
      <c r="DH295" s="508"/>
      <c r="DI295" s="508"/>
      <c r="DJ295" s="510"/>
      <c r="DK295" s="500">
        <f t="shared" si="19"/>
        <v>0</v>
      </c>
      <c r="DL295" s="501">
        <f t="shared" si="20"/>
        <v>0</v>
      </c>
      <c r="DV295" s="504"/>
    </row>
    <row r="296" spans="1:126" x14ac:dyDescent="0.5">
      <c r="A296" s="399" t="str">
        <f t="shared" si="22"/>
        <v>72</v>
      </c>
      <c r="B296" s="493">
        <v>720031</v>
      </c>
      <c r="C296" s="494" t="s">
        <v>1058</v>
      </c>
      <c r="D296" s="495"/>
      <c r="E296" s="896"/>
      <c r="F296" s="903"/>
      <c r="G296" s="496"/>
      <c r="H296" s="496"/>
      <c r="I296" s="496"/>
      <c r="J296" s="496"/>
      <c r="K296" s="508"/>
      <c r="L296" s="508"/>
      <c r="M296" s="508"/>
      <c r="N296" s="508"/>
      <c r="O296" s="508"/>
      <c r="P296" s="508"/>
      <c r="Q296" s="508"/>
      <c r="R296" s="508"/>
      <c r="S296" s="508"/>
      <c r="T296" s="508"/>
      <c r="U296" s="508"/>
      <c r="V296" s="508"/>
      <c r="W296" s="508"/>
      <c r="X296" s="508"/>
      <c r="Y296" s="508"/>
      <c r="Z296" s="508"/>
      <c r="AA296" s="508"/>
      <c r="AB296" s="508"/>
      <c r="AC296" s="508"/>
      <c r="AD296" s="508"/>
      <c r="AE296" s="508"/>
      <c r="AF296" s="508"/>
      <c r="AG296" s="508"/>
      <c r="AH296" s="508"/>
      <c r="AI296" s="508"/>
      <c r="AJ296" s="508"/>
      <c r="AK296" s="508"/>
      <c r="AL296" s="508"/>
      <c r="AM296" s="508"/>
      <c r="AN296" s="508"/>
      <c r="AO296" s="508"/>
      <c r="AP296" s="508"/>
      <c r="AQ296" s="508"/>
      <c r="AR296" s="508"/>
      <c r="AS296" s="508"/>
      <c r="AT296" s="508"/>
      <c r="AU296" s="508"/>
      <c r="AV296" s="508"/>
      <c r="AW296" s="508"/>
      <c r="AX296" s="508"/>
      <c r="AY296" s="508"/>
      <c r="AZ296" s="508"/>
      <c r="BA296" s="508"/>
      <c r="BB296" s="508"/>
      <c r="BC296" s="508"/>
      <c r="BD296" s="508"/>
      <c r="BE296" s="508"/>
      <c r="BF296" s="508"/>
      <c r="BG296" s="508"/>
      <c r="BH296" s="508"/>
      <c r="BI296" s="508"/>
      <c r="BJ296" s="508"/>
      <c r="BK296" s="508"/>
      <c r="BL296" s="508"/>
      <c r="BM296" s="508"/>
      <c r="BN296" s="508"/>
      <c r="BO296" s="508"/>
      <c r="BP296" s="508"/>
      <c r="BQ296" s="508"/>
      <c r="BR296" s="508"/>
      <c r="BS296" s="508"/>
      <c r="BT296" s="508"/>
      <c r="BU296" s="508"/>
      <c r="BV296" s="508"/>
      <c r="BW296" s="508"/>
      <c r="BX296" s="508"/>
      <c r="BY296" s="508"/>
      <c r="BZ296" s="508"/>
      <c r="CA296" s="508"/>
      <c r="CB296" s="508"/>
      <c r="CC296" s="508"/>
      <c r="CD296" s="508"/>
      <c r="CE296" s="508"/>
      <c r="CF296" s="508"/>
      <c r="CG296" s="508"/>
      <c r="CH296" s="508"/>
      <c r="CI296" s="508"/>
      <c r="CJ296" s="508"/>
      <c r="CK296" s="508"/>
      <c r="CL296" s="508"/>
      <c r="CM296" s="508"/>
      <c r="CN296" s="508"/>
      <c r="CO296" s="508"/>
      <c r="CP296" s="508"/>
      <c r="CQ296" s="521">
        <f>D296</f>
        <v>0</v>
      </c>
      <c r="CR296" s="508"/>
      <c r="CS296" s="508"/>
      <c r="CT296" s="508"/>
      <c r="CU296" s="508"/>
      <c r="CV296" s="508"/>
      <c r="CW296" s="508"/>
      <c r="CX296" s="508"/>
      <c r="CY296" s="508"/>
      <c r="CZ296" s="508"/>
      <c r="DA296" s="508"/>
      <c r="DB296" s="508"/>
      <c r="DC296" s="508"/>
      <c r="DD296" s="508"/>
      <c r="DE296" s="508"/>
      <c r="DF296" s="508"/>
      <c r="DG296" s="508"/>
      <c r="DH296" s="508"/>
      <c r="DI296" s="508"/>
      <c r="DJ296" s="510"/>
      <c r="DK296" s="500">
        <f t="shared" si="19"/>
        <v>0</v>
      </c>
      <c r="DL296" s="501">
        <f t="shared" si="20"/>
        <v>0</v>
      </c>
      <c r="DV296" s="504"/>
    </row>
    <row r="297" spans="1:126" x14ac:dyDescent="0.5">
      <c r="A297" s="399" t="str">
        <f t="shared" si="22"/>
        <v>72</v>
      </c>
      <c r="B297" s="493">
        <v>720032</v>
      </c>
      <c r="C297" s="494" t="s">
        <v>1059</v>
      </c>
      <c r="D297" s="495"/>
      <c r="E297" s="896"/>
      <c r="F297" s="903"/>
      <c r="G297" s="496"/>
      <c r="H297" s="496"/>
      <c r="I297" s="496"/>
      <c r="J297" s="496"/>
      <c r="K297" s="508"/>
      <c r="L297" s="508"/>
      <c r="M297" s="508"/>
      <c r="N297" s="508"/>
      <c r="O297" s="508"/>
      <c r="P297" s="508"/>
      <c r="Q297" s="508"/>
      <c r="R297" s="508"/>
      <c r="S297" s="508"/>
      <c r="T297" s="508"/>
      <c r="U297" s="508"/>
      <c r="V297" s="508"/>
      <c r="W297" s="508"/>
      <c r="X297" s="508"/>
      <c r="Y297" s="508"/>
      <c r="Z297" s="508"/>
      <c r="AA297" s="508"/>
      <c r="AB297" s="508"/>
      <c r="AC297" s="508"/>
      <c r="AD297" s="508"/>
      <c r="AE297" s="508"/>
      <c r="AF297" s="508"/>
      <c r="AG297" s="508"/>
      <c r="AH297" s="508"/>
      <c r="AI297" s="508"/>
      <c r="AJ297" s="508"/>
      <c r="AK297" s="508"/>
      <c r="AL297" s="508"/>
      <c r="AM297" s="508"/>
      <c r="AN297" s="508"/>
      <c r="AO297" s="508"/>
      <c r="AP297" s="508"/>
      <c r="AQ297" s="508"/>
      <c r="AR297" s="508"/>
      <c r="AS297" s="508"/>
      <c r="AT297" s="508"/>
      <c r="AU297" s="508"/>
      <c r="AV297" s="508"/>
      <c r="AW297" s="508"/>
      <c r="AX297" s="508"/>
      <c r="AY297" s="508"/>
      <c r="AZ297" s="508"/>
      <c r="BA297" s="508"/>
      <c r="BB297" s="508"/>
      <c r="BC297" s="508"/>
      <c r="BD297" s="508"/>
      <c r="BE297" s="508"/>
      <c r="BF297" s="508"/>
      <c r="BG297" s="508"/>
      <c r="BH297" s="508"/>
      <c r="BI297" s="508"/>
      <c r="BJ297" s="508"/>
      <c r="BK297" s="508"/>
      <c r="BL297" s="508"/>
      <c r="BM297" s="508"/>
      <c r="BN297" s="508"/>
      <c r="BO297" s="508"/>
      <c r="BP297" s="508"/>
      <c r="BQ297" s="508"/>
      <c r="BR297" s="508"/>
      <c r="BS297" s="508"/>
      <c r="BT297" s="508"/>
      <c r="BU297" s="508"/>
      <c r="BV297" s="508"/>
      <c r="BW297" s="508"/>
      <c r="BX297" s="508"/>
      <c r="BY297" s="508"/>
      <c r="BZ297" s="508"/>
      <c r="CA297" s="508"/>
      <c r="CB297" s="508"/>
      <c r="CC297" s="508"/>
      <c r="CD297" s="508"/>
      <c r="CE297" s="508"/>
      <c r="CF297" s="508"/>
      <c r="CG297" s="508"/>
      <c r="CH297" s="508"/>
      <c r="CI297" s="508"/>
      <c r="CJ297" s="508"/>
      <c r="CK297" s="508"/>
      <c r="CL297" s="508"/>
      <c r="CM297" s="521">
        <f>D297</f>
        <v>0</v>
      </c>
      <c r="CN297" s="508"/>
      <c r="CO297" s="508"/>
      <c r="CP297" s="508"/>
      <c r="CQ297" s="508"/>
      <c r="CR297" s="508"/>
      <c r="CS297" s="508"/>
      <c r="CT297" s="508"/>
      <c r="CU297" s="508"/>
      <c r="CV297" s="508"/>
      <c r="CW297" s="508"/>
      <c r="CX297" s="508"/>
      <c r="CY297" s="508"/>
      <c r="CZ297" s="508"/>
      <c r="DA297" s="508"/>
      <c r="DB297" s="508"/>
      <c r="DC297" s="508"/>
      <c r="DD297" s="508"/>
      <c r="DE297" s="508"/>
      <c r="DF297" s="508"/>
      <c r="DG297" s="508"/>
      <c r="DH297" s="508"/>
      <c r="DI297" s="508"/>
      <c r="DJ297" s="510"/>
      <c r="DK297" s="500">
        <f t="shared" si="19"/>
        <v>0</v>
      </c>
      <c r="DL297" s="501">
        <f t="shared" si="20"/>
        <v>0</v>
      </c>
      <c r="DV297" s="504"/>
    </row>
    <row r="298" spans="1:126" x14ac:dyDescent="0.5">
      <c r="A298" s="399" t="str">
        <f t="shared" si="22"/>
        <v>72</v>
      </c>
      <c r="B298" s="493">
        <v>720033</v>
      </c>
      <c r="C298" s="494" t="s">
        <v>1029</v>
      </c>
      <c r="D298" s="495"/>
      <c r="E298" s="896"/>
      <c r="F298" s="903"/>
      <c r="G298" s="496"/>
      <c r="H298" s="496"/>
      <c r="I298" s="496"/>
      <c r="J298" s="496"/>
      <c r="K298" s="508"/>
      <c r="L298" s="508"/>
      <c r="M298" s="508"/>
      <c r="N298" s="508"/>
      <c r="O298" s="508"/>
      <c r="P298" s="508"/>
      <c r="Q298" s="508"/>
      <c r="R298" s="508"/>
      <c r="S298" s="508"/>
      <c r="T298" s="508"/>
      <c r="U298" s="508"/>
      <c r="V298" s="508"/>
      <c r="W298" s="508"/>
      <c r="X298" s="508"/>
      <c r="Y298" s="508"/>
      <c r="Z298" s="508"/>
      <c r="AA298" s="508"/>
      <c r="AB298" s="508"/>
      <c r="AC298" s="508"/>
      <c r="AD298" s="508"/>
      <c r="AE298" s="508"/>
      <c r="AF298" s="508"/>
      <c r="AG298" s="508"/>
      <c r="AH298" s="508"/>
      <c r="AI298" s="508"/>
      <c r="AJ298" s="508"/>
      <c r="AK298" s="508"/>
      <c r="AL298" s="508"/>
      <c r="AM298" s="508"/>
      <c r="AN298" s="508"/>
      <c r="AO298" s="508"/>
      <c r="AP298" s="508"/>
      <c r="AQ298" s="508"/>
      <c r="AR298" s="508"/>
      <c r="AS298" s="508"/>
      <c r="AT298" s="508"/>
      <c r="AU298" s="508"/>
      <c r="AV298" s="508"/>
      <c r="AW298" s="508"/>
      <c r="AX298" s="508"/>
      <c r="AY298" s="508"/>
      <c r="AZ298" s="508"/>
      <c r="BA298" s="508"/>
      <c r="BB298" s="508"/>
      <c r="BC298" s="508"/>
      <c r="BD298" s="508"/>
      <c r="BE298" s="508"/>
      <c r="BF298" s="508"/>
      <c r="BG298" s="508"/>
      <c r="BH298" s="508"/>
      <c r="BI298" s="508"/>
      <c r="BJ298" s="508"/>
      <c r="BK298" s="508"/>
      <c r="BL298" s="508"/>
      <c r="BM298" s="508"/>
      <c r="BN298" s="508"/>
      <c r="BO298" s="508"/>
      <c r="BP298" s="508"/>
      <c r="BQ298" s="508"/>
      <c r="BR298" s="508"/>
      <c r="BS298" s="508"/>
      <c r="BT298" s="508"/>
      <c r="BU298" s="508"/>
      <c r="BV298" s="508"/>
      <c r="BW298" s="508"/>
      <c r="BX298" s="508"/>
      <c r="BY298" s="508"/>
      <c r="BZ298" s="508"/>
      <c r="CA298" s="508"/>
      <c r="CB298" s="508"/>
      <c r="CC298" s="508"/>
      <c r="CD298" s="508"/>
      <c r="CE298" s="508"/>
      <c r="CF298" s="508"/>
      <c r="CG298" s="508"/>
      <c r="CH298" s="508"/>
      <c r="CI298" s="508"/>
      <c r="CJ298" s="508"/>
      <c r="CK298" s="508"/>
      <c r="CL298" s="508"/>
      <c r="CM298" s="508"/>
      <c r="CN298" s="521">
        <f>D298</f>
        <v>0</v>
      </c>
      <c r="CO298" s="508"/>
      <c r="CP298" s="508"/>
      <c r="CQ298" s="508"/>
      <c r="CR298" s="508"/>
      <c r="CS298" s="508"/>
      <c r="CT298" s="508"/>
      <c r="CU298" s="508"/>
      <c r="CV298" s="508"/>
      <c r="CW298" s="508"/>
      <c r="CX298" s="508"/>
      <c r="CY298" s="508"/>
      <c r="CZ298" s="508"/>
      <c r="DA298" s="508"/>
      <c r="DB298" s="508"/>
      <c r="DC298" s="508"/>
      <c r="DD298" s="508"/>
      <c r="DE298" s="508"/>
      <c r="DF298" s="508"/>
      <c r="DG298" s="508"/>
      <c r="DH298" s="508"/>
      <c r="DI298" s="508"/>
      <c r="DJ298" s="510"/>
      <c r="DK298" s="500">
        <f t="shared" si="19"/>
        <v>0</v>
      </c>
      <c r="DL298" s="501">
        <f t="shared" si="20"/>
        <v>0</v>
      </c>
      <c r="DV298" s="504"/>
    </row>
    <row r="299" spans="1:126" x14ac:dyDescent="0.5">
      <c r="A299" s="399" t="str">
        <f t="shared" si="22"/>
        <v>72</v>
      </c>
      <c r="B299" s="493">
        <v>720034</v>
      </c>
      <c r="C299" s="494" t="s">
        <v>1027</v>
      </c>
      <c r="D299" s="495"/>
      <c r="E299" s="896"/>
      <c r="F299" s="903"/>
      <c r="G299" s="496"/>
      <c r="H299" s="496"/>
      <c r="I299" s="496"/>
      <c r="J299" s="496"/>
      <c r="K299" s="508"/>
      <c r="L299" s="508"/>
      <c r="M299" s="508"/>
      <c r="N299" s="508"/>
      <c r="O299" s="508"/>
      <c r="P299" s="508"/>
      <c r="Q299" s="508"/>
      <c r="R299" s="508"/>
      <c r="S299" s="508"/>
      <c r="T299" s="508"/>
      <c r="U299" s="508"/>
      <c r="V299" s="508"/>
      <c r="W299" s="508"/>
      <c r="X299" s="508"/>
      <c r="Y299" s="508"/>
      <c r="Z299" s="508"/>
      <c r="AA299" s="508"/>
      <c r="AB299" s="508"/>
      <c r="AC299" s="508"/>
      <c r="AD299" s="508"/>
      <c r="AE299" s="508"/>
      <c r="AF299" s="508"/>
      <c r="AG299" s="508"/>
      <c r="AH299" s="508"/>
      <c r="AI299" s="508"/>
      <c r="AJ299" s="508"/>
      <c r="AK299" s="508"/>
      <c r="AL299" s="508"/>
      <c r="AM299" s="508"/>
      <c r="AN299" s="508"/>
      <c r="AO299" s="508"/>
      <c r="AP299" s="508"/>
      <c r="AQ299" s="508"/>
      <c r="AR299" s="508"/>
      <c r="AS299" s="508"/>
      <c r="AT299" s="508"/>
      <c r="AU299" s="508"/>
      <c r="AV299" s="508"/>
      <c r="AW299" s="508"/>
      <c r="AX299" s="508"/>
      <c r="AY299" s="508"/>
      <c r="AZ299" s="508"/>
      <c r="BA299" s="508"/>
      <c r="BB299" s="508"/>
      <c r="BC299" s="508"/>
      <c r="BD299" s="508"/>
      <c r="BE299" s="508"/>
      <c r="BF299" s="508"/>
      <c r="BG299" s="508"/>
      <c r="BH299" s="508"/>
      <c r="BI299" s="508"/>
      <c r="BJ299" s="508"/>
      <c r="BK299" s="508"/>
      <c r="BL299" s="508"/>
      <c r="BM299" s="508"/>
      <c r="BN299" s="508"/>
      <c r="BO299" s="508"/>
      <c r="BP299" s="508"/>
      <c r="BQ299" s="508"/>
      <c r="BR299" s="508"/>
      <c r="BS299" s="508"/>
      <c r="BT299" s="508"/>
      <c r="BU299" s="508"/>
      <c r="BV299" s="508"/>
      <c r="BW299" s="508"/>
      <c r="BX299" s="508"/>
      <c r="BY299" s="508"/>
      <c r="BZ299" s="508"/>
      <c r="CA299" s="508"/>
      <c r="CB299" s="508"/>
      <c r="CC299" s="508"/>
      <c r="CD299" s="508"/>
      <c r="CE299" s="508"/>
      <c r="CF299" s="508"/>
      <c r="CG299" s="508"/>
      <c r="CH299" s="508"/>
      <c r="CI299" s="508"/>
      <c r="CJ299" s="508"/>
      <c r="CK299" s="521">
        <f>D299</f>
        <v>0</v>
      </c>
      <c r="CL299" s="508"/>
      <c r="CM299" s="508"/>
      <c r="CN299" s="508"/>
      <c r="CO299" s="508"/>
      <c r="CP299" s="508"/>
      <c r="CQ299" s="508"/>
      <c r="CR299" s="508"/>
      <c r="CS299" s="508"/>
      <c r="CT299" s="508"/>
      <c r="CU299" s="508"/>
      <c r="CV299" s="508"/>
      <c r="CW299" s="508"/>
      <c r="CX299" s="508"/>
      <c r="CY299" s="508"/>
      <c r="CZ299" s="508"/>
      <c r="DA299" s="508"/>
      <c r="DB299" s="508"/>
      <c r="DC299" s="508"/>
      <c r="DD299" s="508"/>
      <c r="DE299" s="508"/>
      <c r="DF299" s="508"/>
      <c r="DG299" s="508"/>
      <c r="DH299" s="508"/>
      <c r="DI299" s="508"/>
      <c r="DJ299" s="510"/>
      <c r="DK299" s="500">
        <f t="shared" si="19"/>
        <v>0</v>
      </c>
      <c r="DL299" s="501">
        <f t="shared" si="20"/>
        <v>0</v>
      </c>
      <c r="DV299" s="504"/>
    </row>
    <row r="300" spans="1:126" x14ac:dyDescent="0.5">
      <c r="A300" s="399" t="str">
        <f t="shared" si="22"/>
        <v>72</v>
      </c>
      <c r="B300" s="493">
        <v>720035</v>
      </c>
      <c r="C300" s="494" t="s">
        <v>1060</v>
      </c>
      <c r="D300" s="495"/>
      <c r="E300" s="896"/>
      <c r="F300" s="903"/>
      <c r="G300" s="496"/>
      <c r="H300" s="496"/>
      <c r="I300" s="496"/>
      <c r="J300" s="496"/>
      <c r="K300" s="508"/>
      <c r="L300" s="508"/>
      <c r="M300" s="508"/>
      <c r="N300" s="508"/>
      <c r="O300" s="508"/>
      <c r="P300" s="508"/>
      <c r="Q300" s="508"/>
      <c r="R300" s="508"/>
      <c r="S300" s="508"/>
      <c r="T300" s="508"/>
      <c r="U300" s="508"/>
      <c r="V300" s="508"/>
      <c r="W300" s="508"/>
      <c r="X300" s="508"/>
      <c r="Y300" s="508"/>
      <c r="Z300" s="508"/>
      <c r="AA300" s="508"/>
      <c r="AB300" s="508"/>
      <c r="AC300" s="508"/>
      <c r="AD300" s="508"/>
      <c r="AE300" s="508"/>
      <c r="AF300" s="508"/>
      <c r="AG300" s="508"/>
      <c r="AH300" s="508"/>
      <c r="AI300" s="508"/>
      <c r="AJ300" s="508"/>
      <c r="AK300" s="508"/>
      <c r="AL300" s="508"/>
      <c r="AM300" s="508"/>
      <c r="AN300" s="508"/>
      <c r="AO300" s="508"/>
      <c r="AP300" s="508"/>
      <c r="AQ300" s="508"/>
      <c r="AR300" s="508"/>
      <c r="AS300" s="508"/>
      <c r="AT300" s="508"/>
      <c r="AU300" s="508"/>
      <c r="AV300" s="508"/>
      <c r="AW300" s="508"/>
      <c r="AX300" s="508"/>
      <c r="AY300" s="508"/>
      <c r="AZ300" s="508"/>
      <c r="BA300" s="508"/>
      <c r="BB300" s="508"/>
      <c r="BC300" s="508"/>
      <c r="BD300" s="508"/>
      <c r="BE300" s="508"/>
      <c r="BF300" s="508"/>
      <c r="BG300" s="508"/>
      <c r="BH300" s="508"/>
      <c r="BI300" s="508"/>
      <c r="BJ300" s="508"/>
      <c r="BK300" s="508"/>
      <c r="BL300" s="508"/>
      <c r="BM300" s="508"/>
      <c r="BN300" s="508"/>
      <c r="BO300" s="508"/>
      <c r="BP300" s="508"/>
      <c r="BQ300" s="508"/>
      <c r="BR300" s="508"/>
      <c r="BS300" s="508"/>
      <c r="BT300" s="508"/>
      <c r="BU300" s="508"/>
      <c r="BV300" s="508"/>
      <c r="BW300" s="508"/>
      <c r="BX300" s="508"/>
      <c r="BY300" s="508"/>
      <c r="BZ300" s="508"/>
      <c r="CA300" s="508"/>
      <c r="CB300" s="508"/>
      <c r="CC300" s="508"/>
      <c r="CD300" s="508"/>
      <c r="CE300" s="508"/>
      <c r="CF300" s="508"/>
      <c r="CG300" s="508"/>
      <c r="CH300" s="508"/>
      <c r="CI300" s="508"/>
      <c r="CJ300" s="508"/>
      <c r="CK300" s="521">
        <f>D300</f>
        <v>0</v>
      </c>
      <c r="CL300" s="508"/>
      <c r="CM300" s="508"/>
      <c r="CN300" s="508"/>
      <c r="CO300" s="508"/>
      <c r="CP300" s="508"/>
      <c r="CQ300" s="508"/>
      <c r="CR300" s="508"/>
      <c r="CS300" s="508"/>
      <c r="CT300" s="508"/>
      <c r="CU300" s="508"/>
      <c r="CV300" s="508"/>
      <c r="CW300" s="508"/>
      <c r="CX300" s="508"/>
      <c r="CY300" s="508"/>
      <c r="CZ300" s="508"/>
      <c r="DA300" s="508"/>
      <c r="DB300" s="508"/>
      <c r="DC300" s="508"/>
      <c r="DD300" s="508"/>
      <c r="DE300" s="508"/>
      <c r="DF300" s="508"/>
      <c r="DG300" s="508"/>
      <c r="DH300" s="508"/>
      <c r="DI300" s="508"/>
      <c r="DJ300" s="510"/>
      <c r="DK300" s="500">
        <f t="shared" si="19"/>
        <v>0</v>
      </c>
      <c r="DL300" s="501">
        <f t="shared" si="20"/>
        <v>0</v>
      </c>
      <c r="DV300" s="504"/>
    </row>
    <row r="301" spans="1:126" x14ac:dyDescent="0.5">
      <c r="A301" s="399" t="str">
        <f t="shared" si="22"/>
        <v>72</v>
      </c>
      <c r="B301" s="493">
        <v>720036</v>
      </c>
      <c r="C301" s="494" t="s">
        <v>1025</v>
      </c>
      <c r="D301" s="495"/>
      <c r="E301" s="896"/>
      <c r="F301" s="903"/>
      <c r="G301" s="496"/>
      <c r="H301" s="496"/>
      <c r="I301" s="496"/>
      <c r="J301" s="496"/>
      <c r="K301" s="508"/>
      <c r="L301" s="508"/>
      <c r="M301" s="508"/>
      <c r="N301" s="508"/>
      <c r="O301" s="508"/>
      <c r="P301" s="508"/>
      <c r="Q301" s="508"/>
      <c r="R301" s="508"/>
      <c r="S301" s="508"/>
      <c r="T301" s="508"/>
      <c r="U301" s="508"/>
      <c r="V301" s="508"/>
      <c r="W301" s="508"/>
      <c r="X301" s="508"/>
      <c r="Y301" s="508"/>
      <c r="Z301" s="508"/>
      <c r="AA301" s="508"/>
      <c r="AB301" s="508"/>
      <c r="AC301" s="508"/>
      <c r="AD301" s="508"/>
      <c r="AE301" s="508"/>
      <c r="AF301" s="508"/>
      <c r="AG301" s="508"/>
      <c r="AH301" s="508"/>
      <c r="AI301" s="508"/>
      <c r="AJ301" s="508"/>
      <c r="AK301" s="508"/>
      <c r="AL301" s="508"/>
      <c r="AM301" s="508"/>
      <c r="AN301" s="508"/>
      <c r="AO301" s="508"/>
      <c r="AP301" s="508"/>
      <c r="AQ301" s="508"/>
      <c r="AR301" s="508"/>
      <c r="AS301" s="508"/>
      <c r="AT301" s="508"/>
      <c r="AU301" s="508"/>
      <c r="AV301" s="508"/>
      <c r="AW301" s="508"/>
      <c r="AX301" s="508"/>
      <c r="AY301" s="508"/>
      <c r="AZ301" s="508"/>
      <c r="BA301" s="508"/>
      <c r="BB301" s="508"/>
      <c r="BC301" s="508"/>
      <c r="BD301" s="508"/>
      <c r="BE301" s="508"/>
      <c r="BF301" s="508"/>
      <c r="BG301" s="508"/>
      <c r="BH301" s="508"/>
      <c r="BI301" s="508"/>
      <c r="BJ301" s="508"/>
      <c r="BK301" s="508"/>
      <c r="BL301" s="508"/>
      <c r="BM301" s="508"/>
      <c r="BN301" s="508"/>
      <c r="BO301" s="508"/>
      <c r="BP301" s="508"/>
      <c r="BQ301" s="508"/>
      <c r="BR301" s="508"/>
      <c r="BS301" s="508"/>
      <c r="BT301" s="508"/>
      <c r="BU301" s="508"/>
      <c r="BV301" s="508"/>
      <c r="BW301" s="508"/>
      <c r="BX301" s="508"/>
      <c r="BY301" s="508"/>
      <c r="BZ301" s="508"/>
      <c r="CA301" s="508"/>
      <c r="CB301" s="508"/>
      <c r="CC301" s="508"/>
      <c r="CD301" s="508"/>
      <c r="CE301" s="508"/>
      <c r="CF301" s="508"/>
      <c r="CG301" s="508"/>
      <c r="CH301" s="508"/>
      <c r="CI301" s="508"/>
      <c r="CJ301" s="508"/>
      <c r="CK301" s="521">
        <f>D301</f>
        <v>0</v>
      </c>
      <c r="CL301" s="508"/>
      <c r="CM301" s="508"/>
      <c r="CN301" s="508"/>
      <c r="CO301" s="508"/>
      <c r="CP301" s="508"/>
      <c r="CQ301" s="508"/>
      <c r="CR301" s="508"/>
      <c r="CS301" s="508"/>
      <c r="CT301" s="508"/>
      <c r="CU301" s="508"/>
      <c r="CV301" s="508"/>
      <c r="CW301" s="508"/>
      <c r="CX301" s="508"/>
      <c r="CY301" s="508"/>
      <c r="CZ301" s="508"/>
      <c r="DA301" s="508"/>
      <c r="DB301" s="508"/>
      <c r="DC301" s="508"/>
      <c r="DD301" s="508"/>
      <c r="DE301" s="508"/>
      <c r="DF301" s="508"/>
      <c r="DG301" s="508"/>
      <c r="DH301" s="508"/>
      <c r="DI301" s="508"/>
      <c r="DJ301" s="510"/>
      <c r="DK301" s="500">
        <f t="shared" si="19"/>
        <v>0</v>
      </c>
      <c r="DL301" s="501">
        <f t="shared" si="20"/>
        <v>0</v>
      </c>
      <c r="DV301" s="504"/>
    </row>
    <row r="302" spans="1:126" x14ac:dyDescent="0.5">
      <c r="A302" s="399" t="str">
        <f t="shared" si="22"/>
        <v>72</v>
      </c>
      <c r="B302" s="493">
        <v>720037</v>
      </c>
      <c r="C302" s="494" t="s">
        <v>1061</v>
      </c>
      <c r="D302" s="495"/>
      <c r="E302" s="896"/>
      <c r="F302" s="903"/>
      <c r="G302" s="496"/>
      <c r="H302" s="496"/>
      <c r="I302" s="496"/>
      <c r="J302" s="496"/>
      <c r="K302" s="508"/>
      <c r="L302" s="508"/>
      <c r="M302" s="508"/>
      <c r="N302" s="508"/>
      <c r="O302" s="508"/>
      <c r="P302" s="508"/>
      <c r="Q302" s="508"/>
      <c r="R302" s="508"/>
      <c r="S302" s="508"/>
      <c r="T302" s="508"/>
      <c r="U302" s="508"/>
      <c r="V302" s="508"/>
      <c r="W302" s="508"/>
      <c r="X302" s="508"/>
      <c r="Y302" s="508"/>
      <c r="Z302" s="508"/>
      <c r="AA302" s="508"/>
      <c r="AB302" s="508"/>
      <c r="AC302" s="508"/>
      <c r="AD302" s="508"/>
      <c r="AE302" s="508"/>
      <c r="AF302" s="508"/>
      <c r="AG302" s="508"/>
      <c r="AH302" s="508"/>
      <c r="AI302" s="508"/>
      <c r="AJ302" s="508"/>
      <c r="AK302" s="508"/>
      <c r="AL302" s="508"/>
      <c r="AM302" s="508"/>
      <c r="AN302" s="508"/>
      <c r="AO302" s="508"/>
      <c r="AP302" s="508"/>
      <c r="AQ302" s="508"/>
      <c r="AR302" s="508"/>
      <c r="AS302" s="508"/>
      <c r="AT302" s="508"/>
      <c r="AU302" s="508"/>
      <c r="AV302" s="508"/>
      <c r="AW302" s="508"/>
      <c r="AX302" s="508"/>
      <c r="AY302" s="508"/>
      <c r="AZ302" s="508"/>
      <c r="BA302" s="508"/>
      <c r="BB302" s="508"/>
      <c r="BC302" s="508"/>
      <c r="BD302" s="508"/>
      <c r="BE302" s="508"/>
      <c r="BF302" s="508"/>
      <c r="BG302" s="508"/>
      <c r="BH302" s="508"/>
      <c r="BI302" s="508"/>
      <c r="BJ302" s="508"/>
      <c r="BK302" s="508"/>
      <c r="BL302" s="508"/>
      <c r="BM302" s="508"/>
      <c r="BN302" s="508"/>
      <c r="BO302" s="508"/>
      <c r="BP302" s="508"/>
      <c r="BQ302" s="508"/>
      <c r="BR302" s="508"/>
      <c r="BS302" s="508"/>
      <c r="BT302" s="508"/>
      <c r="BU302" s="508"/>
      <c r="BV302" s="508"/>
      <c r="BW302" s="508"/>
      <c r="BX302" s="508"/>
      <c r="BY302" s="508"/>
      <c r="BZ302" s="508"/>
      <c r="CA302" s="508"/>
      <c r="CB302" s="508"/>
      <c r="CC302" s="508"/>
      <c r="CD302" s="508"/>
      <c r="CE302" s="508"/>
      <c r="CF302" s="508"/>
      <c r="CG302" s="508"/>
      <c r="CH302" s="508"/>
      <c r="CI302" s="508"/>
      <c r="CJ302" s="508"/>
      <c r="CK302" s="521">
        <f>D302</f>
        <v>0</v>
      </c>
      <c r="CL302" s="508"/>
      <c r="CM302" s="508"/>
      <c r="CN302" s="508"/>
      <c r="CO302" s="508"/>
      <c r="CP302" s="508"/>
      <c r="CQ302" s="508"/>
      <c r="CR302" s="508"/>
      <c r="CS302" s="508"/>
      <c r="CT302" s="508"/>
      <c r="CU302" s="508"/>
      <c r="CV302" s="508"/>
      <c r="CW302" s="508"/>
      <c r="CX302" s="508"/>
      <c r="CY302" s="508"/>
      <c r="CZ302" s="508"/>
      <c r="DA302" s="508"/>
      <c r="DB302" s="508"/>
      <c r="DC302" s="508"/>
      <c r="DD302" s="508"/>
      <c r="DE302" s="508"/>
      <c r="DF302" s="508"/>
      <c r="DG302" s="508"/>
      <c r="DH302" s="508"/>
      <c r="DI302" s="508"/>
      <c r="DJ302" s="510"/>
      <c r="DK302" s="500">
        <f t="shared" si="19"/>
        <v>0</v>
      </c>
      <c r="DL302" s="501">
        <f t="shared" si="20"/>
        <v>0</v>
      </c>
      <c r="DV302" s="504"/>
    </row>
    <row r="303" spans="1:126" x14ac:dyDescent="0.5">
      <c r="A303" s="399" t="str">
        <f t="shared" si="22"/>
        <v>72</v>
      </c>
      <c r="B303" s="493">
        <v>720038</v>
      </c>
      <c r="C303" s="494" t="s">
        <v>1062</v>
      </c>
      <c r="D303" s="495"/>
      <c r="E303" s="896"/>
      <c r="F303" s="903"/>
      <c r="G303" s="496"/>
      <c r="H303" s="496"/>
      <c r="I303" s="496"/>
      <c r="J303" s="496"/>
      <c r="K303" s="508"/>
      <c r="L303" s="508"/>
      <c r="M303" s="508"/>
      <c r="N303" s="508"/>
      <c r="O303" s="508"/>
      <c r="P303" s="508"/>
      <c r="Q303" s="508"/>
      <c r="R303" s="508"/>
      <c r="S303" s="508"/>
      <c r="T303" s="508"/>
      <c r="U303" s="508"/>
      <c r="V303" s="508"/>
      <c r="W303" s="508"/>
      <c r="X303" s="508"/>
      <c r="Y303" s="508"/>
      <c r="Z303" s="508"/>
      <c r="AA303" s="508"/>
      <c r="AB303" s="508"/>
      <c r="AC303" s="508"/>
      <c r="AD303" s="508"/>
      <c r="AE303" s="508"/>
      <c r="AF303" s="508"/>
      <c r="AG303" s="508"/>
      <c r="AH303" s="508"/>
      <c r="AI303" s="508"/>
      <c r="AJ303" s="508"/>
      <c r="AK303" s="508"/>
      <c r="AL303" s="508"/>
      <c r="AM303" s="508"/>
      <c r="AN303" s="508"/>
      <c r="AO303" s="508"/>
      <c r="AP303" s="508"/>
      <c r="AQ303" s="508"/>
      <c r="AR303" s="508"/>
      <c r="AS303" s="508"/>
      <c r="AT303" s="508"/>
      <c r="AU303" s="508"/>
      <c r="AV303" s="508"/>
      <c r="AW303" s="508"/>
      <c r="AX303" s="508"/>
      <c r="AY303" s="508"/>
      <c r="AZ303" s="508"/>
      <c r="BA303" s="508"/>
      <c r="BB303" s="508"/>
      <c r="BC303" s="508"/>
      <c r="BD303" s="508"/>
      <c r="BE303" s="508"/>
      <c r="BF303" s="508"/>
      <c r="BG303" s="508"/>
      <c r="BH303" s="508"/>
      <c r="BI303" s="508"/>
      <c r="BJ303" s="508"/>
      <c r="BK303" s="508"/>
      <c r="BL303" s="508"/>
      <c r="BM303" s="508"/>
      <c r="BN303" s="508"/>
      <c r="BO303" s="508"/>
      <c r="BP303" s="508"/>
      <c r="BQ303" s="508"/>
      <c r="BR303" s="508"/>
      <c r="BS303" s="508"/>
      <c r="BT303" s="508"/>
      <c r="BU303" s="508"/>
      <c r="BV303" s="508"/>
      <c r="BW303" s="508"/>
      <c r="BX303" s="508"/>
      <c r="BY303" s="508"/>
      <c r="BZ303" s="508"/>
      <c r="CA303" s="508"/>
      <c r="CB303" s="508"/>
      <c r="CC303" s="508"/>
      <c r="CD303" s="508"/>
      <c r="CE303" s="508"/>
      <c r="CF303" s="508"/>
      <c r="CG303" s="508"/>
      <c r="CH303" s="508"/>
      <c r="CI303" s="508"/>
      <c r="CJ303" s="508"/>
      <c r="CK303" s="521">
        <f>D303</f>
        <v>0</v>
      </c>
      <c r="CL303" s="508"/>
      <c r="CM303" s="508"/>
      <c r="CN303" s="508"/>
      <c r="CO303" s="508"/>
      <c r="CP303" s="508"/>
      <c r="CQ303" s="508"/>
      <c r="CR303" s="508"/>
      <c r="CS303" s="508"/>
      <c r="CT303" s="508"/>
      <c r="CU303" s="508"/>
      <c r="CV303" s="508"/>
      <c r="CW303" s="508"/>
      <c r="CX303" s="508"/>
      <c r="CY303" s="508"/>
      <c r="CZ303" s="508"/>
      <c r="DA303" s="508"/>
      <c r="DB303" s="508"/>
      <c r="DC303" s="508"/>
      <c r="DD303" s="508"/>
      <c r="DE303" s="508"/>
      <c r="DF303" s="508"/>
      <c r="DG303" s="508"/>
      <c r="DH303" s="508"/>
      <c r="DI303" s="508"/>
      <c r="DJ303" s="510"/>
      <c r="DK303" s="500">
        <f t="shared" si="19"/>
        <v>0</v>
      </c>
      <c r="DL303" s="501">
        <f t="shared" si="20"/>
        <v>0</v>
      </c>
      <c r="DV303" s="504"/>
    </row>
    <row r="304" spans="1:126" x14ac:dyDescent="0.5">
      <c r="A304" s="399" t="str">
        <f t="shared" si="22"/>
        <v>72</v>
      </c>
      <c r="B304" s="493">
        <v>720039</v>
      </c>
      <c r="C304" s="494" t="s">
        <v>999</v>
      </c>
      <c r="D304" s="495"/>
      <c r="E304" s="896"/>
      <c r="F304" s="903"/>
      <c r="G304" s="496"/>
      <c r="H304" s="496"/>
      <c r="I304" s="496"/>
      <c r="J304" s="496"/>
      <c r="K304" s="508"/>
      <c r="L304" s="508"/>
      <c r="M304" s="508"/>
      <c r="N304" s="508"/>
      <c r="O304" s="508"/>
      <c r="P304" s="508"/>
      <c r="Q304" s="508"/>
      <c r="R304" s="508"/>
      <c r="S304" s="508"/>
      <c r="T304" s="508"/>
      <c r="U304" s="508"/>
      <c r="V304" s="508"/>
      <c r="W304" s="508"/>
      <c r="X304" s="508"/>
      <c r="Y304" s="508"/>
      <c r="Z304" s="508"/>
      <c r="AA304" s="508"/>
      <c r="AB304" s="508"/>
      <c r="AC304" s="508"/>
      <c r="AD304" s="508"/>
      <c r="AE304" s="508"/>
      <c r="AF304" s="508"/>
      <c r="AG304" s="508"/>
      <c r="AH304" s="508"/>
      <c r="AI304" s="508"/>
      <c r="AJ304" s="508"/>
      <c r="AK304" s="508"/>
      <c r="AL304" s="508"/>
      <c r="AM304" s="508"/>
      <c r="AN304" s="508"/>
      <c r="AO304" s="508"/>
      <c r="AP304" s="508"/>
      <c r="AQ304" s="508"/>
      <c r="AR304" s="508"/>
      <c r="AS304" s="508"/>
      <c r="AT304" s="508"/>
      <c r="AU304" s="508"/>
      <c r="AV304" s="508"/>
      <c r="AW304" s="508"/>
      <c r="AX304" s="508"/>
      <c r="AY304" s="508"/>
      <c r="AZ304" s="508"/>
      <c r="BA304" s="508"/>
      <c r="BB304" s="508"/>
      <c r="BC304" s="508"/>
      <c r="BD304" s="508"/>
      <c r="BE304" s="508"/>
      <c r="BF304" s="508"/>
      <c r="BG304" s="508"/>
      <c r="BH304" s="508"/>
      <c r="BI304" s="508"/>
      <c r="BJ304" s="508"/>
      <c r="BK304" s="508"/>
      <c r="BL304" s="508"/>
      <c r="BM304" s="508"/>
      <c r="BN304" s="508"/>
      <c r="BO304" s="508"/>
      <c r="BP304" s="508"/>
      <c r="BQ304" s="508"/>
      <c r="BR304" s="508"/>
      <c r="BS304" s="508"/>
      <c r="BT304" s="508"/>
      <c r="BU304" s="508"/>
      <c r="BV304" s="508"/>
      <c r="BW304" s="508"/>
      <c r="BX304" s="508"/>
      <c r="BY304" s="508"/>
      <c r="BZ304" s="508"/>
      <c r="CA304" s="508"/>
      <c r="CB304" s="508"/>
      <c r="CC304" s="508"/>
      <c r="CD304" s="508"/>
      <c r="CE304" s="508"/>
      <c r="CF304" s="508"/>
      <c r="CG304" s="508"/>
      <c r="CH304" s="508"/>
      <c r="CI304" s="508"/>
      <c r="CJ304" s="521">
        <f>D304</f>
        <v>0</v>
      </c>
      <c r="CK304" s="508"/>
      <c r="CL304" s="508"/>
      <c r="CM304" s="508"/>
      <c r="CN304" s="508"/>
      <c r="CO304" s="508"/>
      <c r="CP304" s="508"/>
      <c r="CQ304" s="508"/>
      <c r="CR304" s="508"/>
      <c r="CS304" s="508"/>
      <c r="CT304" s="508"/>
      <c r="CU304" s="508"/>
      <c r="CV304" s="508"/>
      <c r="CW304" s="508"/>
      <c r="CX304" s="508"/>
      <c r="CY304" s="508"/>
      <c r="CZ304" s="508"/>
      <c r="DA304" s="508"/>
      <c r="DB304" s="508"/>
      <c r="DC304" s="508"/>
      <c r="DD304" s="508"/>
      <c r="DE304" s="508"/>
      <c r="DF304" s="508"/>
      <c r="DG304" s="508"/>
      <c r="DH304" s="508"/>
      <c r="DI304" s="508"/>
      <c r="DJ304" s="510"/>
      <c r="DK304" s="500">
        <f t="shared" si="19"/>
        <v>0</v>
      </c>
      <c r="DL304" s="501">
        <f t="shared" si="20"/>
        <v>0</v>
      </c>
      <c r="DV304" s="504"/>
    </row>
    <row r="305" spans="1:126" x14ac:dyDescent="0.5">
      <c r="A305" s="399" t="str">
        <f t="shared" si="22"/>
        <v>72</v>
      </c>
      <c r="B305" s="493">
        <v>720040</v>
      </c>
      <c r="C305" s="494" t="s">
        <v>1000</v>
      </c>
      <c r="D305" s="495"/>
      <c r="E305" s="896"/>
      <c r="F305" s="903"/>
      <c r="G305" s="496"/>
      <c r="H305" s="496"/>
      <c r="I305" s="496"/>
      <c r="J305" s="496"/>
      <c r="K305" s="508"/>
      <c r="L305" s="508"/>
      <c r="M305" s="508"/>
      <c r="N305" s="508"/>
      <c r="O305" s="508"/>
      <c r="P305" s="508"/>
      <c r="Q305" s="508"/>
      <c r="R305" s="508"/>
      <c r="S305" s="508"/>
      <c r="T305" s="508"/>
      <c r="U305" s="508"/>
      <c r="V305" s="508"/>
      <c r="W305" s="508"/>
      <c r="X305" s="508"/>
      <c r="Y305" s="508"/>
      <c r="Z305" s="508"/>
      <c r="AA305" s="508"/>
      <c r="AB305" s="508"/>
      <c r="AC305" s="508"/>
      <c r="AD305" s="508"/>
      <c r="AE305" s="508"/>
      <c r="AF305" s="508"/>
      <c r="AG305" s="508"/>
      <c r="AH305" s="508"/>
      <c r="AI305" s="508"/>
      <c r="AJ305" s="508"/>
      <c r="AK305" s="508"/>
      <c r="AL305" s="508"/>
      <c r="AM305" s="508"/>
      <c r="AN305" s="508"/>
      <c r="AO305" s="508"/>
      <c r="AP305" s="508"/>
      <c r="AQ305" s="508"/>
      <c r="AR305" s="508"/>
      <c r="AS305" s="508"/>
      <c r="AT305" s="508"/>
      <c r="AU305" s="508"/>
      <c r="AV305" s="508"/>
      <c r="AW305" s="508"/>
      <c r="AX305" s="508"/>
      <c r="AY305" s="508"/>
      <c r="AZ305" s="508"/>
      <c r="BA305" s="508"/>
      <c r="BB305" s="508"/>
      <c r="BC305" s="508"/>
      <c r="BD305" s="508"/>
      <c r="BE305" s="508"/>
      <c r="BF305" s="508"/>
      <c r="BG305" s="508"/>
      <c r="BH305" s="508"/>
      <c r="BI305" s="508"/>
      <c r="BJ305" s="508"/>
      <c r="BK305" s="508"/>
      <c r="BL305" s="508"/>
      <c r="BM305" s="508"/>
      <c r="BN305" s="508"/>
      <c r="BO305" s="508"/>
      <c r="BP305" s="508"/>
      <c r="BQ305" s="508"/>
      <c r="BR305" s="508"/>
      <c r="BS305" s="508"/>
      <c r="BT305" s="508"/>
      <c r="BU305" s="508"/>
      <c r="BV305" s="508"/>
      <c r="BW305" s="508"/>
      <c r="BX305" s="508"/>
      <c r="BY305" s="508"/>
      <c r="BZ305" s="508"/>
      <c r="CA305" s="508"/>
      <c r="CB305" s="508"/>
      <c r="CC305" s="508"/>
      <c r="CD305" s="508"/>
      <c r="CE305" s="508"/>
      <c r="CF305" s="508"/>
      <c r="CG305" s="508"/>
      <c r="CH305" s="508"/>
      <c r="CI305" s="508"/>
      <c r="CJ305" s="521">
        <f>D305</f>
        <v>0</v>
      </c>
      <c r="CK305" s="508"/>
      <c r="CL305" s="508"/>
      <c r="CM305" s="508"/>
      <c r="CN305" s="508"/>
      <c r="CO305" s="508"/>
      <c r="CP305" s="508"/>
      <c r="CQ305" s="508"/>
      <c r="CR305" s="508"/>
      <c r="CS305" s="508"/>
      <c r="CT305" s="508"/>
      <c r="CU305" s="508"/>
      <c r="CV305" s="508"/>
      <c r="CW305" s="508"/>
      <c r="CX305" s="508"/>
      <c r="CY305" s="508"/>
      <c r="CZ305" s="508"/>
      <c r="DA305" s="508"/>
      <c r="DB305" s="508"/>
      <c r="DC305" s="508"/>
      <c r="DD305" s="508"/>
      <c r="DE305" s="508"/>
      <c r="DF305" s="508"/>
      <c r="DG305" s="508"/>
      <c r="DH305" s="508"/>
      <c r="DI305" s="508"/>
      <c r="DJ305" s="510"/>
      <c r="DK305" s="500">
        <f t="shared" si="19"/>
        <v>0</v>
      </c>
      <c r="DL305" s="501">
        <f t="shared" si="20"/>
        <v>0</v>
      </c>
      <c r="DV305" s="504"/>
    </row>
    <row r="306" spans="1:126" x14ac:dyDescent="0.5">
      <c r="A306" s="399" t="str">
        <f t="shared" si="22"/>
        <v>72</v>
      </c>
      <c r="B306" s="493">
        <v>720041</v>
      </c>
      <c r="C306" s="494" t="s">
        <v>1001</v>
      </c>
      <c r="D306" s="495"/>
      <c r="E306" s="896"/>
      <c r="F306" s="903"/>
      <c r="G306" s="496"/>
      <c r="H306" s="496"/>
      <c r="I306" s="496"/>
      <c r="J306" s="496"/>
      <c r="K306" s="508"/>
      <c r="L306" s="508"/>
      <c r="M306" s="508"/>
      <c r="N306" s="508"/>
      <c r="O306" s="508"/>
      <c r="P306" s="508"/>
      <c r="Q306" s="508"/>
      <c r="R306" s="508"/>
      <c r="S306" s="508"/>
      <c r="T306" s="508"/>
      <c r="U306" s="508"/>
      <c r="V306" s="508"/>
      <c r="W306" s="508"/>
      <c r="X306" s="508"/>
      <c r="Y306" s="508"/>
      <c r="Z306" s="508"/>
      <c r="AA306" s="508"/>
      <c r="AB306" s="508"/>
      <c r="AC306" s="508"/>
      <c r="AD306" s="508"/>
      <c r="AE306" s="508"/>
      <c r="AF306" s="508"/>
      <c r="AG306" s="508"/>
      <c r="AH306" s="508"/>
      <c r="AI306" s="508"/>
      <c r="AJ306" s="508"/>
      <c r="AK306" s="508"/>
      <c r="AL306" s="508"/>
      <c r="AM306" s="508"/>
      <c r="AN306" s="508"/>
      <c r="AO306" s="508"/>
      <c r="AP306" s="508"/>
      <c r="AQ306" s="508"/>
      <c r="AR306" s="508"/>
      <c r="AS306" s="508"/>
      <c r="AT306" s="508"/>
      <c r="AU306" s="508"/>
      <c r="AV306" s="508"/>
      <c r="AW306" s="508"/>
      <c r="AX306" s="508"/>
      <c r="AY306" s="508"/>
      <c r="AZ306" s="508"/>
      <c r="BA306" s="508"/>
      <c r="BB306" s="508"/>
      <c r="BC306" s="508"/>
      <c r="BD306" s="508"/>
      <c r="BE306" s="508"/>
      <c r="BF306" s="508"/>
      <c r="BG306" s="508"/>
      <c r="BH306" s="508"/>
      <c r="BI306" s="508"/>
      <c r="BJ306" s="508"/>
      <c r="BK306" s="508"/>
      <c r="BL306" s="508"/>
      <c r="BM306" s="508"/>
      <c r="BN306" s="508"/>
      <c r="BO306" s="508"/>
      <c r="BP306" s="508"/>
      <c r="BQ306" s="508"/>
      <c r="BR306" s="508"/>
      <c r="BS306" s="508"/>
      <c r="BT306" s="508"/>
      <c r="BU306" s="508"/>
      <c r="BV306" s="508"/>
      <c r="BW306" s="508"/>
      <c r="BX306" s="508"/>
      <c r="BY306" s="508"/>
      <c r="BZ306" s="508"/>
      <c r="CA306" s="508"/>
      <c r="CB306" s="508"/>
      <c r="CC306" s="508"/>
      <c r="CD306" s="508"/>
      <c r="CE306" s="508"/>
      <c r="CF306" s="508"/>
      <c r="CG306" s="508"/>
      <c r="CH306" s="508"/>
      <c r="CI306" s="508"/>
      <c r="CJ306" s="521">
        <f>D306</f>
        <v>0</v>
      </c>
      <c r="CK306" s="508"/>
      <c r="CL306" s="508"/>
      <c r="CM306" s="508"/>
      <c r="CN306" s="508"/>
      <c r="CO306" s="508"/>
      <c r="CP306" s="508"/>
      <c r="CQ306" s="508"/>
      <c r="CR306" s="508"/>
      <c r="CS306" s="508"/>
      <c r="CT306" s="508"/>
      <c r="CU306" s="508"/>
      <c r="CV306" s="508"/>
      <c r="CW306" s="508"/>
      <c r="CX306" s="508"/>
      <c r="CY306" s="508"/>
      <c r="CZ306" s="508"/>
      <c r="DA306" s="508"/>
      <c r="DB306" s="508"/>
      <c r="DC306" s="508"/>
      <c r="DD306" s="508"/>
      <c r="DE306" s="508"/>
      <c r="DF306" s="508"/>
      <c r="DG306" s="508"/>
      <c r="DH306" s="508"/>
      <c r="DI306" s="508"/>
      <c r="DJ306" s="510"/>
      <c r="DK306" s="500">
        <f t="shared" si="19"/>
        <v>0</v>
      </c>
      <c r="DL306" s="501">
        <f t="shared" si="20"/>
        <v>0</v>
      </c>
      <c r="DV306" s="504"/>
    </row>
    <row r="307" spans="1:126" x14ac:dyDescent="0.5">
      <c r="A307" s="399" t="str">
        <f t="shared" si="22"/>
        <v>72</v>
      </c>
      <c r="B307" s="493">
        <v>720042</v>
      </c>
      <c r="C307" s="494" t="s">
        <v>1002</v>
      </c>
      <c r="D307" s="495"/>
      <c r="E307" s="896"/>
      <c r="F307" s="903"/>
      <c r="G307" s="496"/>
      <c r="H307" s="496"/>
      <c r="I307" s="496"/>
      <c r="J307" s="496"/>
      <c r="K307" s="508"/>
      <c r="L307" s="508"/>
      <c r="M307" s="508"/>
      <c r="N307" s="508"/>
      <c r="O307" s="508"/>
      <c r="P307" s="508"/>
      <c r="Q307" s="508"/>
      <c r="R307" s="508"/>
      <c r="S307" s="508"/>
      <c r="T307" s="508"/>
      <c r="U307" s="508"/>
      <c r="V307" s="508"/>
      <c r="W307" s="508"/>
      <c r="X307" s="508"/>
      <c r="Y307" s="508"/>
      <c r="Z307" s="508"/>
      <c r="AA307" s="508"/>
      <c r="AB307" s="508"/>
      <c r="AC307" s="508"/>
      <c r="AD307" s="508"/>
      <c r="AE307" s="508"/>
      <c r="AF307" s="508"/>
      <c r="AG307" s="508"/>
      <c r="AH307" s="508"/>
      <c r="AI307" s="508"/>
      <c r="AJ307" s="508"/>
      <c r="AK307" s="508"/>
      <c r="AL307" s="508"/>
      <c r="AM307" s="508"/>
      <c r="AN307" s="508"/>
      <c r="AO307" s="508"/>
      <c r="AP307" s="508"/>
      <c r="AQ307" s="508"/>
      <c r="AR307" s="508"/>
      <c r="AS307" s="508"/>
      <c r="AT307" s="508"/>
      <c r="AU307" s="508"/>
      <c r="AV307" s="508"/>
      <c r="AW307" s="508"/>
      <c r="AX307" s="508"/>
      <c r="AY307" s="508"/>
      <c r="AZ307" s="508"/>
      <c r="BA307" s="508"/>
      <c r="BB307" s="508"/>
      <c r="BC307" s="508"/>
      <c r="BD307" s="508"/>
      <c r="BE307" s="508"/>
      <c r="BF307" s="508"/>
      <c r="BG307" s="508"/>
      <c r="BH307" s="508"/>
      <c r="BI307" s="508"/>
      <c r="BJ307" s="508"/>
      <c r="BK307" s="508"/>
      <c r="BL307" s="508"/>
      <c r="BM307" s="508"/>
      <c r="BN307" s="508"/>
      <c r="BO307" s="508"/>
      <c r="BP307" s="508"/>
      <c r="BQ307" s="508"/>
      <c r="BR307" s="508"/>
      <c r="BS307" s="508"/>
      <c r="BT307" s="508"/>
      <c r="BU307" s="508"/>
      <c r="BV307" s="508"/>
      <c r="BW307" s="508"/>
      <c r="BX307" s="508"/>
      <c r="BY307" s="508"/>
      <c r="BZ307" s="508"/>
      <c r="CA307" s="508"/>
      <c r="CB307" s="508"/>
      <c r="CC307" s="508"/>
      <c r="CD307" s="508"/>
      <c r="CE307" s="508"/>
      <c r="CF307" s="508"/>
      <c r="CG307" s="508"/>
      <c r="CH307" s="508"/>
      <c r="CI307" s="508"/>
      <c r="CJ307" s="521">
        <f>D307</f>
        <v>0</v>
      </c>
      <c r="CK307" s="508"/>
      <c r="CL307" s="508"/>
      <c r="CM307" s="508"/>
      <c r="CN307" s="508"/>
      <c r="CO307" s="508"/>
      <c r="CP307" s="508"/>
      <c r="CQ307" s="508"/>
      <c r="CR307" s="508"/>
      <c r="CS307" s="508"/>
      <c r="CT307" s="508"/>
      <c r="CU307" s="508"/>
      <c r="CV307" s="508"/>
      <c r="CW307" s="508"/>
      <c r="CX307" s="508"/>
      <c r="CY307" s="508"/>
      <c r="CZ307" s="508"/>
      <c r="DA307" s="508"/>
      <c r="DB307" s="508"/>
      <c r="DC307" s="508"/>
      <c r="DD307" s="508"/>
      <c r="DE307" s="508"/>
      <c r="DF307" s="508"/>
      <c r="DG307" s="508"/>
      <c r="DH307" s="508"/>
      <c r="DI307" s="508"/>
      <c r="DJ307" s="510"/>
      <c r="DK307" s="500">
        <f t="shared" si="19"/>
        <v>0</v>
      </c>
      <c r="DL307" s="501">
        <f t="shared" si="20"/>
        <v>0</v>
      </c>
      <c r="DV307" s="504"/>
    </row>
    <row r="308" spans="1:126" x14ac:dyDescent="0.5">
      <c r="A308" s="399" t="str">
        <f t="shared" si="22"/>
        <v>72</v>
      </c>
      <c r="B308" s="493">
        <v>720043</v>
      </c>
      <c r="C308" s="494" t="s">
        <v>1003</v>
      </c>
      <c r="D308" s="495"/>
      <c r="E308" s="896"/>
      <c r="F308" s="903"/>
      <c r="G308" s="496"/>
      <c r="H308" s="496"/>
      <c r="I308" s="496"/>
      <c r="J308" s="496"/>
      <c r="K308" s="508"/>
      <c r="L308" s="508"/>
      <c r="M308" s="508"/>
      <c r="N308" s="508"/>
      <c r="O308" s="508"/>
      <c r="P308" s="508"/>
      <c r="Q308" s="508"/>
      <c r="R308" s="508"/>
      <c r="S308" s="508"/>
      <c r="T308" s="508"/>
      <c r="U308" s="508"/>
      <c r="V308" s="508"/>
      <c r="W308" s="508"/>
      <c r="X308" s="508"/>
      <c r="Y308" s="508"/>
      <c r="Z308" s="508"/>
      <c r="AA308" s="508"/>
      <c r="AB308" s="508"/>
      <c r="AC308" s="508"/>
      <c r="AD308" s="508"/>
      <c r="AE308" s="508"/>
      <c r="AF308" s="508"/>
      <c r="AG308" s="508"/>
      <c r="AH308" s="508"/>
      <c r="AI308" s="508"/>
      <c r="AJ308" s="508"/>
      <c r="AK308" s="508"/>
      <c r="AL308" s="508"/>
      <c r="AM308" s="508"/>
      <c r="AN308" s="508"/>
      <c r="AO308" s="508"/>
      <c r="AP308" s="508"/>
      <c r="AQ308" s="508"/>
      <c r="AR308" s="508"/>
      <c r="AS308" s="508"/>
      <c r="AT308" s="508"/>
      <c r="AU308" s="508"/>
      <c r="AV308" s="508"/>
      <c r="AW308" s="508"/>
      <c r="AX308" s="508"/>
      <c r="AY308" s="508"/>
      <c r="AZ308" s="508"/>
      <c r="BA308" s="508"/>
      <c r="BB308" s="508"/>
      <c r="BC308" s="508"/>
      <c r="BD308" s="508"/>
      <c r="BE308" s="508"/>
      <c r="BF308" s="508"/>
      <c r="BG308" s="508"/>
      <c r="BH308" s="508"/>
      <c r="BI308" s="508"/>
      <c r="BJ308" s="508"/>
      <c r="BK308" s="508"/>
      <c r="BL308" s="508"/>
      <c r="BM308" s="508"/>
      <c r="BN308" s="508"/>
      <c r="BO308" s="508"/>
      <c r="BP308" s="508"/>
      <c r="BQ308" s="508"/>
      <c r="BR308" s="508"/>
      <c r="BS308" s="508"/>
      <c r="BT308" s="508"/>
      <c r="BU308" s="508"/>
      <c r="BV308" s="508"/>
      <c r="BW308" s="508"/>
      <c r="BX308" s="508"/>
      <c r="BY308" s="508"/>
      <c r="BZ308" s="508"/>
      <c r="CA308" s="508"/>
      <c r="CB308" s="508"/>
      <c r="CC308" s="508"/>
      <c r="CD308" s="508"/>
      <c r="CE308" s="508"/>
      <c r="CF308" s="508"/>
      <c r="CG308" s="508"/>
      <c r="CH308" s="508"/>
      <c r="CI308" s="508"/>
      <c r="CJ308" s="521">
        <f>D308</f>
        <v>0</v>
      </c>
      <c r="CK308" s="508"/>
      <c r="CL308" s="508"/>
      <c r="CM308" s="508"/>
      <c r="CN308" s="508"/>
      <c r="CO308" s="508"/>
      <c r="CP308" s="508"/>
      <c r="CQ308" s="508"/>
      <c r="CR308" s="508"/>
      <c r="CS308" s="508"/>
      <c r="CT308" s="508"/>
      <c r="CU308" s="508"/>
      <c r="CV308" s="508"/>
      <c r="CW308" s="508"/>
      <c r="CX308" s="508"/>
      <c r="CY308" s="508"/>
      <c r="CZ308" s="508"/>
      <c r="DA308" s="508"/>
      <c r="DB308" s="508"/>
      <c r="DC308" s="508"/>
      <c r="DD308" s="508"/>
      <c r="DE308" s="508"/>
      <c r="DF308" s="508"/>
      <c r="DG308" s="508"/>
      <c r="DH308" s="508"/>
      <c r="DI308" s="508"/>
      <c r="DJ308" s="510"/>
      <c r="DK308" s="500">
        <f t="shared" si="19"/>
        <v>0</v>
      </c>
      <c r="DL308" s="501">
        <f t="shared" si="20"/>
        <v>0</v>
      </c>
      <c r="DV308" s="504"/>
    </row>
    <row r="309" spans="1:126" x14ac:dyDescent="0.5">
      <c r="A309" s="399" t="str">
        <f t="shared" si="22"/>
        <v>72</v>
      </c>
      <c r="B309" s="493">
        <v>720044</v>
      </c>
      <c r="C309" s="494" t="s">
        <v>1063</v>
      </c>
      <c r="D309" s="495"/>
      <c r="E309" s="896"/>
      <c r="F309" s="903"/>
      <c r="G309" s="496"/>
      <c r="H309" s="496"/>
      <c r="I309" s="496"/>
      <c r="J309" s="496"/>
      <c r="K309" s="508"/>
      <c r="L309" s="508"/>
      <c r="M309" s="508"/>
      <c r="N309" s="508"/>
      <c r="O309" s="508"/>
      <c r="P309" s="508"/>
      <c r="Q309" s="508"/>
      <c r="R309" s="508"/>
      <c r="S309" s="508"/>
      <c r="T309" s="508"/>
      <c r="U309" s="508"/>
      <c r="V309" s="508"/>
      <c r="W309" s="508"/>
      <c r="X309" s="508"/>
      <c r="Y309" s="508"/>
      <c r="Z309" s="508"/>
      <c r="AA309" s="508"/>
      <c r="AB309" s="508"/>
      <c r="AC309" s="508"/>
      <c r="AD309" s="508"/>
      <c r="AE309" s="508"/>
      <c r="AF309" s="508"/>
      <c r="AG309" s="508"/>
      <c r="AH309" s="508"/>
      <c r="AI309" s="508"/>
      <c r="AJ309" s="508"/>
      <c r="AK309" s="508"/>
      <c r="AL309" s="508"/>
      <c r="AM309" s="508"/>
      <c r="AN309" s="508"/>
      <c r="AO309" s="508"/>
      <c r="AP309" s="508"/>
      <c r="AQ309" s="508"/>
      <c r="AR309" s="508"/>
      <c r="AS309" s="508"/>
      <c r="AT309" s="508"/>
      <c r="AU309" s="508"/>
      <c r="AV309" s="508"/>
      <c r="AW309" s="508"/>
      <c r="AX309" s="508"/>
      <c r="AY309" s="508"/>
      <c r="AZ309" s="508"/>
      <c r="BA309" s="508"/>
      <c r="BB309" s="508"/>
      <c r="BC309" s="508"/>
      <c r="BD309" s="508"/>
      <c r="BE309" s="508"/>
      <c r="BF309" s="508"/>
      <c r="BG309" s="508"/>
      <c r="BH309" s="508"/>
      <c r="BI309" s="508"/>
      <c r="BJ309" s="508"/>
      <c r="BK309" s="508"/>
      <c r="BL309" s="508"/>
      <c r="BM309" s="508"/>
      <c r="BN309" s="508"/>
      <c r="BO309" s="508"/>
      <c r="BP309" s="508"/>
      <c r="BQ309" s="508"/>
      <c r="BR309" s="508"/>
      <c r="BS309" s="508"/>
      <c r="BT309" s="508"/>
      <c r="BU309" s="508"/>
      <c r="BV309" s="508"/>
      <c r="BW309" s="508"/>
      <c r="BX309" s="508"/>
      <c r="BY309" s="508"/>
      <c r="BZ309" s="508"/>
      <c r="CA309" s="508"/>
      <c r="CB309" s="508"/>
      <c r="CC309" s="508"/>
      <c r="CD309" s="508"/>
      <c r="CE309" s="508"/>
      <c r="CF309" s="508"/>
      <c r="CG309" s="508"/>
      <c r="CH309" s="508"/>
      <c r="CI309" s="508"/>
      <c r="CJ309" s="508"/>
      <c r="CK309" s="508"/>
      <c r="CL309" s="508"/>
      <c r="CM309" s="508"/>
      <c r="CN309" s="508"/>
      <c r="CO309" s="508"/>
      <c r="CP309" s="508"/>
      <c r="CQ309" s="521">
        <f>D309</f>
        <v>0</v>
      </c>
      <c r="CR309" s="508"/>
      <c r="CS309" s="508"/>
      <c r="CT309" s="508"/>
      <c r="CU309" s="508"/>
      <c r="CV309" s="508"/>
      <c r="CW309" s="508"/>
      <c r="CX309" s="508"/>
      <c r="CY309" s="508"/>
      <c r="CZ309" s="508"/>
      <c r="DA309" s="508"/>
      <c r="DB309" s="508"/>
      <c r="DC309" s="508"/>
      <c r="DD309" s="508"/>
      <c r="DE309" s="508"/>
      <c r="DF309" s="508"/>
      <c r="DG309" s="508"/>
      <c r="DH309" s="508"/>
      <c r="DI309" s="508"/>
      <c r="DJ309" s="510"/>
      <c r="DK309" s="500">
        <f t="shared" si="19"/>
        <v>0</v>
      </c>
      <c r="DL309" s="501">
        <f t="shared" si="20"/>
        <v>0</v>
      </c>
      <c r="DV309" s="504"/>
    </row>
    <row r="310" spans="1:126" x14ac:dyDescent="0.5">
      <c r="A310" s="399" t="str">
        <f t="shared" si="22"/>
        <v>72</v>
      </c>
      <c r="B310" s="493">
        <v>720045</v>
      </c>
      <c r="C310" s="494" t="s">
        <v>1064</v>
      </c>
      <c r="D310" s="495"/>
      <c r="E310" s="896"/>
      <c r="F310" s="903"/>
      <c r="G310" s="496"/>
      <c r="H310" s="496"/>
      <c r="I310" s="496"/>
      <c r="J310" s="496"/>
      <c r="K310" s="508"/>
      <c r="L310" s="508"/>
      <c r="M310" s="508"/>
      <c r="N310" s="508"/>
      <c r="O310" s="508"/>
      <c r="P310" s="508"/>
      <c r="Q310" s="508"/>
      <c r="R310" s="508"/>
      <c r="S310" s="508"/>
      <c r="T310" s="508"/>
      <c r="U310" s="508"/>
      <c r="V310" s="508"/>
      <c r="W310" s="508"/>
      <c r="X310" s="508"/>
      <c r="Y310" s="508"/>
      <c r="Z310" s="508"/>
      <c r="AA310" s="508"/>
      <c r="AB310" s="508"/>
      <c r="AC310" s="508"/>
      <c r="AD310" s="508"/>
      <c r="AE310" s="508"/>
      <c r="AF310" s="508"/>
      <c r="AG310" s="508"/>
      <c r="AH310" s="508"/>
      <c r="AI310" s="508"/>
      <c r="AJ310" s="508"/>
      <c r="AK310" s="508"/>
      <c r="AL310" s="508"/>
      <c r="AM310" s="508"/>
      <c r="AN310" s="508"/>
      <c r="AO310" s="508"/>
      <c r="AP310" s="508"/>
      <c r="AQ310" s="508"/>
      <c r="AR310" s="508"/>
      <c r="AS310" s="508"/>
      <c r="AT310" s="508"/>
      <c r="AU310" s="508"/>
      <c r="AV310" s="508"/>
      <c r="AW310" s="508"/>
      <c r="AX310" s="508"/>
      <c r="AY310" s="508"/>
      <c r="AZ310" s="508"/>
      <c r="BA310" s="508"/>
      <c r="BB310" s="508"/>
      <c r="BC310" s="508"/>
      <c r="BD310" s="508"/>
      <c r="BE310" s="508"/>
      <c r="BF310" s="508"/>
      <c r="BG310" s="508"/>
      <c r="BH310" s="508"/>
      <c r="BI310" s="508"/>
      <c r="BJ310" s="508"/>
      <c r="BK310" s="508"/>
      <c r="BL310" s="508"/>
      <c r="BM310" s="508"/>
      <c r="BN310" s="508"/>
      <c r="BO310" s="508"/>
      <c r="BP310" s="508"/>
      <c r="BQ310" s="508"/>
      <c r="BR310" s="508"/>
      <c r="BS310" s="508"/>
      <c r="BT310" s="508"/>
      <c r="BU310" s="508"/>
      <c r="BV310" s="508"/>
      <c r="BW310" s="508"/>
      <c r="BX310" s="508"/>
      <c r="BY310" s="508"/>
      <c r="BZ310" s="508"/>
      <c r="CA310" s="508"/>
      <c r="CB310" s="508"/>
      <c r="CC310" s="508"/>
      <c r="CD310" s="508"/>
      <c r="CE310" s="508"/>
      <c r="CF310" s="508"/>
      <c r="CG310" s="508"/>
      <c r="CH310" s="508"/>
      <c r="CI310" s="508"/>
      <c r="CJ310" s="508"/>
      <c r="CK310" s="508"/>
      <c r="CL310" s="508"/>
      <c r="CM310" s="508"/>
      <c r="CN310" s="508"/>
      <c r="CO310" s="508"/>
      <c r="CP310" s="508"/>
      <c r="CQ310" s="521">
        <f>D310</f>
        <v>0</v>
      </c>
      <c r="CR310" s="508"/>
      <c r="CS310" s="508"/>
      <c r="CT310" s="508"/>
      <c r="CU310" s="508"/>
      <c r="CV310" s="508"/>
      <c r="CW310" s="508"/>
      <c r="CX310" s="508"/>
      <c r="CY310" s="508"/>
      <c r="CZ310" s="508"/>
      <c r="DA310" s="508"/>
      <c r="DB310" s="508"/>
      <c r="DC310" s="508"/>
      <c r="DD310" s="508"/>
      <c r="DE310" s="508"/>
      <c r="DF310" s="508"/>
      <c r="DG310" s="508"/>
      <c r="DH310" s="508"/>
      <c r="DI310" s="508"/>
      <c r="DJ310" s="510"/>
      <c r="DK310" s="500">
        <f t="shared" si="19"/>
        <v>0</v>
      </c>
      <c r="DL310" s="501">
        <f t="shared" si="20"/>
        <v>0</v>
      </c>
      <c r="DV310" s="504"/>
    </row>
    <row r="311" spans="1:126" x14ac:dyDescent="0.5">
      <c r="A311" s="399" t="str">
        <f t="shared" si="22"/>
        <v>72</v>
      </c>
      <c r="B311" s="493">
        <v>720046</v>
      </c>
      <c r="C311" s="494" t="s">
        <v>1065</v>
      </c>
      <c r="D311" s="495"/>
      <c r="E311" s="896"/>
      <c r="F311" s="903"/>
      <c r="G311" s="496"/>
      <c r="H311" s="496"/>
      <c r="I311" s="496"/>
      <c r="J311" s="496"/>
      <c r="K311" s="508"/>
      <c r="L311" s="508"/>
      <c r="M311" s="508"/>
      <c r="N311" s="508"/>
      <c r="O311" s="508"/>
      <c r="P311" s="508"/>
      <c r="Q311" s="508"/>
      <c r="R311" s="508"/>
      <c r="S311" s="508"/>
      <c r="T311" s="508"/>
      <c r="U311" s="508"/>
      <c r="V311" s="508"/>
      <c r="W311" s="508"/>
      <c r="X311" s="508"/>
      <c r="Y311" s="508"/>
      <c r="Z311" s="508"/>
      <c r="AA311" s="508"/>
      <c r="AB311" s="508"/>
      <c r="AC311" s="508"/>
      <c r="AD311" s="508"/>
      <c r="AE311" s="508"/>
      <c r="AF311" s="508"/>
      <c r="AG311" s="508"/>
      <c r="AH311" s="508"/>
      <c r="AI311" s="508"/>
      <c r="AJ311" s="508"/>
      <c r="AK311" s="508"/>
      <c r="AL311" s="508"/>
      <c r="AM311" s="508"/>
      <c r="AN311" s="508"/>
      <c r="AO311" s="508"/>
      <c r="AP311" s="508"/>
      <c r="AQ311" s="508"/>
      <c r="AR311" s="508"/>
      <c r="AS311" s="508"/>
      <c r="AT311" s="508"/>
      <c r="AU311" s="508"/>
      <c r="AV311" s="508"/>
      <c r="AW311" s="508"/>
      <c r="AX311" s="508"/>
      <c r="AY311" s="508"/>
      <c r="AZ311" s="508"/>
      <c r="BA311" s="508"/>
      <c r="BB311" s="508"/>
      <c r="BC311" s="508"/>
      <c r="BD311" s="508"/>
      <c r="BE311" s="508"/>
      <c r="BF311" s="508"/>
      <c r="BG311" s="508"/>
      <c r="BH311" s="508"/>
      <c r="BI311" s="508"/>
      <c r="BJ311" s="508"/>
      <c r="BK311" s="508"/>
      <c r="BL311" s="508"/>
      <c r="BM311" s="508"/>
      <c r="BN311" s="508"/>
      <c r="BO311" s="508"/>
      <c r="BP311" s="508"/>
      <c r="BQ311" s="508"/>
      <c r="BR311" s="508"/>
      <c r="BS311" s="508"/>
      <c r="BT311" s="508"/>
      <c r="BU311" s="508"/>
      <c r="BV311" s="508"/>
      <c r="BW311" s="508"/>
      <c r="BX311" s="508"/>
      <c r="BY311" s="508"/>
      <c r="BZ311" s="508"/>
      <c r="CA311" s="508"/>
      <c r="CB311" s="508"/>
      <c r="CC311" s="508"/>
      <c r="CD311" s="508"/>
      <c r="CE311" s="508"/>
      <c r="CF311" s="508"/>
      <c r="CG311" s="508"/>
      <c r="CH311" s="508"/>
      <c r="CI311" s="508"/>
      <c r="CJ311" s="508"/>
      <c r="CK311" s="508"/>
      <c r="CL311" s="508"/>
      <c r="CM311" s="508"/>
      <c r="CN311" s="508"/>
      <c r="CO311" s="508"/>
      <c r="CP311" s="508"/>
      <c r="CQ311" s="508"/>
      <c r="CR311" s="508"/>
      <c r="CS311" s="508"/>
      <c r="CT311" s="508"/>
      <c r="CU311" s="508"/>
      <c r="CV311" s="508"/>
      <c r="CW311" s="508"/>
      <c r="CX311" s="508"/>
      <c r="CY311" s="508"/>
      <c r="CZ311" s="508"/>
      <c r="DA311" s="508"/>
      <c r="DB311" s="508"/>
      <c r="DC311" s="508"/>
      <c r="DD311" s="508"/>
      <c r="DE311" s="508"/>
      <c r="DF311" s="508"/>
      <c r="DG311" s="508"/>
      <c r="DH311" s="508"/>
      <c r="DI311" s="508"/>
      <c r="DJ311" s="510"/>
      <c r="DK311" s="500">
        <f t="shared" si="19"/>
        <v>0</v>
      </c>
      <c r="DL311" s="501">
        <f t="shared" si="20"/>
        <v>0</v>
      </c>
      <c r="DV311" s="504"/>
    </row>
    <row r="312" spans="1:126" x14ac:dyDescent="0.5">
      <c r="A312" s="399" t="str">
        <f t="shared" si="22"/>
        <v>72</v>
      </c>
      <c r="B312" s="493">
        <v>720047</v>
      </c>
      <c r="C312" s="494" t="s">
        <v>1066</v>
      </c>
      <c r="D312" s="495"/>
      <c r="E312" s="896"/>
      <c r="F312" s="903"/>
      <c r="G312" s="496"/>
      <c r="H312" s="496"/>
      <c r="I312" s="496"/>
      <c r="J312" s="496"/>
      <c r="K312" s="508"/>
      <c r="L312" s="508"/>
      <c r="M312" s="508"/>
      <c r="N312" s="508"/>
      <c r="O312" s="508"/>
      <c r="P312" s="508"/>
      <c r="Q312" s="508"/>
      <c r="R312" s="508"/>
      <c r="S312" s="508"/>
      <c r="T312" s="508"/>
      <c r="U312" s="508"/>
      <c r="V312" s="508"/>
      <c r="W312" s="508"/>
      <c r="X312" s="508"/>
      <c r="Y312" s="508"/>
      <c r="Z312" s="508"/>
      <c r="AA312" s="508"/>
      <c r="AB312" s="508"/>
      <c r="AC312" s="508"/>
      <c r="AD312" s="508"/>
      <c r="AE312" s="508"/>
      <c r="AF312" s="508"/>
      <c r="AG312" s="508"/>
      <c r="AH312" s="508"/>
      <c r="AI312" s="508"/>
      <c r="AJ312" s="508"/>
      <c r="AK312" s="508"/>
      <c r="AL312" s="508"/>
      <c r="AM312" s="508"/>
      <c r="AN312" s="508"/>
      <c r="AO312" s="508"/>
      <c r="AP312" s="508"/>
      <c r="AQ312" s="508"/>
      <c r="AR312" s="508"/>
      <c r="AS312" s="508"/>
      <c r="AT312" s="508"/>
      <c r="AU312" s="508"/>
      <c r="AV312" s="508"/>
      <c r="AW312" s="508"/>
      <c r="AX312" s="508"/>
      <c r="AY312" s="508"/>
      <c r="AZ312" s="508"/>
      <c r="BA312" s="508"/>
      <c r="BB312" s="508"/>
      <c r="BC312" s="508"/>
      <c r="BD312" s="508"/>
      <c r="BE312" s="508"/>
      <c r="BF312" s="508"/>
      <c r="BG312" s="508"/>
      <c r="BH312" s="508"/>
      <c r="BI312" s="508"/>
      <c r="BJ312" s="508"/>
      <c r="BK312" s="508"/>
      <c r="BL312" s="508"/>
      <c r="BM312" s="508"/>
      <c r="BN312" s="508"/>
      <c r="BO312" s="508"/>
      <c r="BP312" s="508"/>
      <c r="BQ312" s="508"/>
      <c r="BR312" s="508"/>
      <c r="BS312" s="508"/>
      <c r="BT312" s="508"/>
      <c r="BU312" s="508"/>
      <c r="BV312" s="508"/>
      <c r="BW312" s="508"/>
      <c r="BX312" s="508"/>
      <c r="BY312" s="508"/>
      <c r="BZ312" s="508"/>
      <c r="CA312" s="508"/>
      <c r="CB312" s="508"/>
      <c r="CC312" s="508"/>
      <c r="CD312" s="508"/>
      <c r="CE312" s="508"/>
      <c r="CF312" s="508"/>
      <c r="CG312" s="508"/>
      <c r="CH312" s="508"/>
      <c r="CI312" s="508"/>
      <c r="CJ312" s="508"/>
      <c r="CK312" s="508"/>
      <c r="CL312" s="508"/>
      <c r="CM312" s="508"/>
      <c r="CN312" s="508"/>
      <c r="CO312" s="508"/>
      <c r="CP312" s="508"/>
      <c r="CQ312" s="508"/>
      <c r="CR312" s="508"/>
      <c r="CS312" s="508"/>
      <c r="CT312" s="508"/>
      <c r="CU312" s="508"/>
      <c r="CV312" s="508"/>
      <c r="CW312" s="508"/>
      <c r="CX312" s="508"/>
      <c r="CY312" s="508"/>
      <c r="CZ312" s="508"/>
      <c r="DA312" s="508"/>
      <c r="DB312" s="508"/>
      <c r="DC312" s="508"/>
      <c r="DD312" s="508"/>
      <c r="DE312" s="508"/>
      <c r="DF312" s="508"/>
      <c r="DG312" s="508"/>
      <c r="DH312" s="508"/>
      <c r="DI312" s="508"/>
      <c r="DJ312" s="510"/>
      <c r="DK312" s="500">
        <f t="shared" si="19"/>
        <v>0</v>
      </c>
      <c r="DL312" s="501">
        <f t="shared" si="20"/>
        <v>0</v>
      </c>
      <c r="DV312" s="504"/>
    </row>
    <row r="313" spans="1:126" x14ac:dyDescent="0.5">
      <c r="A313" s="399" t="str">
        <f t="shared" si="22"/>
        <v>72</v>
      </c>
      <c r="B313" s="493">
        <v>720048</v>
      </c>
      <c r="C313" s="494" t="s">
        <v>1010</v>
      </c>
      <c r="D313" s="495"/>
      <c r="E313" s="896"/>
      <c r="F313" s="903"/>
      <c r="G313" s="496"/>
      <c r="H313" s="496"/>
      <c r="I313" s="496"/>
      <c r="J313" s="496"/>
      <c r="K313" s="508"/>
      <c r="L313" s="508"/>
      <c r="M313" s="508"/>
      <c r="N313" s="508"/>
      <c r="O313" s="508"/>
      <c r="P313" s="508"/>
      <c r="Q313" s="508"/>
      <c r="R313" s="508"/>
      <c r="S313" s="508"/>
      <c r="T313" s="508"/>
      <c r="U313" s="508"/>
      <c r="V313" s="508"/>
      <c r="W313" s="508"/>
      <c r="X313" s="508"/>
      <c r="Y313" s="508"/>
      <c r="Z313" s="508"/>
      <c r="AA313" s="508"/>
      <c r="AB313" s="508"/>
      <c r="AC313" s="508"/>
      <c r="AD313" s="508"/>
      <c r="AE313" s="508"/>
      <c r="AF313" s="508"/>
      <c r="AG313" s="508"/>
      <c r="AH313" s="508"/>
      <c r="AI313" s="508"/>
      <c r="AJ313" s="508"/>
      <c r="AK313" s="508"/>
      <c r="AL313" s="508"/>
      <c r="AM313" s="508"/>
      <c r="AN313" s="508"/>
      <c r="AO313" s="508"/>
      <c r="AP313" s="508"/>
      <c r="AQ313" s="508"/>
      <c r="AR313" s="508"/>
      <c r="AS313" s="508"/>
      <c r="AT313" s="508"/>
      <c r="AU313" s="508"/>
      <c r="AV313" s="508"/>
      <c r="AW313" s="508"/>
      <c r="AX313" s="508"/>
      <c r="AY313" s="508"/>
      <c r="AZ313" s="508"/>
      <c r="BA313" s="508"/>
      <c r="BB313" s="508"/>
      <c r="BC313" s="508"/>
      <c r="BD313" s="508"/>
      <c r="BE313" s="508"/>
      <c r="BF313" s="508"/>
      <c r="BG313" s="508"/>
      <c r="BH313" s="508"/>
      <c r="BI313" s="508"/>
      <c r="BJ313" s="508"/>
      <c r="BK313" s="508"/>
      <c r="BL313" s="508"/>
      <c r="BM313" s="508"/>
      <c r="BN313" s="508"/>
      <c r="BO313" s="508"/>
      <c r="BP313" s="508"/>
      <c r="BQ313" s="508"/>
      <c r="BR313" s="508"/>
      <c r="BS313" s="508"/>
      <c r="BT313" s="508"/>
      <c r="BU313" s="508"/>
      <c r="BV313" s="508"/>
      <c r="BW313" s="508"/>
      <c r="BX313" s="508"/>
      <c r="BY313" s="508"/>
      <c r="BZ313" s="508"/>
      <c r="CA313" s="508"/>
      <c r="CB313" s="508"/>
      <c r="CC313" s="508"/>
      <c r="CD313" s="508"/>
      <c r="CE313" s="521">
        <f>D313</f>
        <v>0</v>
      </c>
      <c r="CF313" s="508"/>
      <c r="CG313" s="508"/>
      <c r="CH313" s="508"/>
      <c r="CI313" s="508"/>
      <c r="CJ313" s="508"/>
      <c r="CK313" s="508"/>
      <c r="CL313" s="508"/>
      <c r="CM313" s="508"/>
      <c r="CN313" s="508"/>
      <c r="CO313" s="508"/>
      <c r="CP313" s="508"/>
      <c r="CQ313" s="508"/>
      <c r="CR313" s="508"/>
      <c r="CS313" s="508"/>
      <c r="CT313" s="508"/>
      <c r="CU313" s="508"/>
      <c r="CV313" s="508"/>
      <c r="CW313" s="508"/>
      <c r="CX313" s="508"/>
      <c r="CY313" s="508"/>
      <c r="CZ313" s="508"/>
      <c r="DA313" s="508"/>
      <c r="DB313" s="508"/>
      <c r="DC313" s="508"/>
      <c r="DD313" s="508"/>
      <c r="DE313" s="508"/>
      <c r="DF313" s="508"/>
      <c r="DG313" s="508"/>
      <c r="DH313" s="508"/>
      <c r="DI313" s="508"/>
      <c r="DJ313" s="510"/>
      <c r="DK313" s="500">
        <f t="shared" si="19"/>
        <v>0</v>
      </c>
      <c r="DL313" s="501">
        <f t="shared" si="20"/>
        <v>0</v>
      </c>
      <c r="DV313" s="504"/>
    </row>
    <row r="314" spans="1:126" x14ac:dyDescent="0.5">
      <c r="A314" s="399" t="str">
        <f t="shared" si="22"/>
        <v>72</v>
      </c>
      <c r="B314" s="493">
        <v>720049</v>
      </c>
      <c r="C314" s="494" t="s">
        <v>1067</v>
      </c>
      <c r="D314" s="495"/>
      <c r="E314" s="896"/>
      <c r="F314" s="903"/>
      <c r="G314" s="496"/>
      <c r="H314" s="496"/>
      <c r="I314" s="496"/>
      <c r="J314" s="496"/>
      <c r="K314" s="508"/>
      <c r="L314" s="508"/>
      <c r="M314" s="508"/>
      <c r="N314" s="508"/>
      <c r="O314" s="508"/>
      <c r="P314" s="508"/>
      <c r="Q314" s="508"/>
      <c r="R314" s="508"/>
      <c r="S314" s="508"/>
      <c r="T314" s="508"/>
      <c r="U314" s="508"/>
      <c r="V314" s="508"/>
      <c r="W314" s="508"/>
      <c r="X314" s="508"/>
      <c r="Y314" s="508"/>
      <c r="Z314" s="508"/>
      <c r="AA314" s="508"/>
      <c r="AB314" s="508"/>
      <c r="AC314" s="508"/>
      <c r="AD314" s="508"/>
      <c r="AE314" s="508"/>
      <c r="AF314" s="508"/>
      <c r="AG314" s="508"/>
      <c r="AH314" s="508"/>
      <c r="AI314" s="508"/>
      <c r="AJ314" s="508"/>
      <c r="AK314" s="508"/>
      <c r="AL314" s="508"/>
      <c r="AM314" s="508"/>
      <c r="AN314" s="508"/>
      <c r="AO314" s="508"/>
      <c r="AP314" s="508"/>
      <c r="AQ314" s="508"/>
      <c r="AR314" s="508"/>
      <c r="AS314" s="508"/>
      <c r="AT314" s="508"/>
      <c r="AU314" s="508"/>
      <c r="AV314" s="508"/>
      <c r="AW314" s="508"/>
      <c r="AX314" s="508"/>
      <c r="AY314" s="508"/>
      <c r="AZ314" s="508"/>
      <c r="BA314" s="508"/>
      <c r="BB314" s="508"/>
      <c r="BC314" s="508"/>
      <c r="BD314" s="508"/>
      <c r="BE314" s="508"/>
      <c r="BF314" s="508"/>
      <c r="BG314" s="508"/>
      <c r="BH314" s="508"/>
      <c r="BI314" s="508"/>
      <c r="BJ314" s="508"/>
      <c r="BK314" s="508"/>
      <c r="BL314" s="508"/>
      <c r="BM314" s="508"/>
      <c r="BN314" s="508"/>
      <c r="BO314" s="508"/>
      <c r="BP314" s="508"/>
      <c r="BQ314" s="508"/>
      <c r="BR314" s="508"/>
      <c r="BS314" s="508"/>
      <c r="BT314" s="508"/>
      <c r="BU314" s="508"/>
      <c r="BV314" s="508"/>
      <c r="BW314" s="508"/>
      <c r="BX314" s="508"/>
      <c r="BY314" s="508"/>
      <c r="BZ314" s="508"/>
      <c r="CA314" s="508"/>
      <c r="CB314" s="508"/>
      <c r="CC314" s="521">
        <f>D314</f>
        <v>0</v>
      </c>
      <c r="CD314" s="508"/>
      <c r="CE314" s="508"/>
      <c r="CF314" s="508"/>
      <c r="CG314" s="508"/>
      <c r="CH314" s="508"/>
      <c r="CI314" s="508"/>
      <c r="CJ314" s="508"/>
      <c r="CK314" s="508"/>
      <c r="CL314" s="508"/>
      <c r="CM314" s="508"/>
      <c r="CN314" s="508"/>
      <c r="CO314" s="508"/>
      <c r="CP314" s="508"/>
      <c r="CQ314" s="508"/>
      <c r="CR314" s="508"/>
      <c r="CS314" s="508"/>
      <c r="CT314" s="508"/>
      <c r="CU314" s="508"/>
      <c r="CV314" s="508"/>
      <c r="CW314" s="508"/>
      <c r="CX314" s="508"/>
      <c r="CY314" s="508"/>
      <c r="CZ314" s="508"/>
      <c r="DA314" s="508"/>
      <c r="DB314" s="508"/>
      <c r="DC314" s="508"/>
      <c r="DD314" s="508"/>
      <c r="DE314" s="508"/>
      <c r="DF314" s="508"/>
      <c r="DG314" s="508"/>
      <c r="DH314" s="508"/>
      <c r="DI314" s="508"/>
      <c r="DJ314" s="510"/>
      <c r="DK314" s="500">
        <f t="shared" si="19"/>
        <v>0</v>
      </c>
      <c r="DL314" s="501">
        <f t="shared" si="20"/>
        <v>0</v>
      </c>
      <c r="DV314" s="504"/>
    </row>
    <row r="315" spans="1:126" x14ac:dyDescent="0.5">
      <c r="A315" s="399" t="str">
        <f t="shared" si="22"/>
        <v>72</v>
      </c>
      <c r="B315" s="493">
        <v>720050</v>
      </c>
      <c r="C315" s="494" t="s">
        <v>1068</v>
      </c>
      <c r="D315" s="495"/>
      <c r="E315" s="896"/>
      <c r="F315" s="903"/>
      <c r="G315" s="496"/>
      <c r="H315" s="496"/>
      <c r="I315" s="496"/>
      <c r="J315" s="496"/>
      <c r="K315" s="508"/>
      <c r="L315" s="508"/>
      <c r="M315" s="508"/>
      <c r="N315" s="508"/>
      <c r="O315" s="508"/>
      <c r="P315" s="508"/>
      <c r="Q315" s="508"/>
      <c r="R315" s="508"/>
      <c r="S315" s="508"/>
      <c r="T315" s="508"/>
      <c r="U315" s="508"/>
      <c r="V315" s="508"/>
      <c r="W315" s="508"/>
      <c r="X315" s="508"/>
      <c r="Y315" s="508"/>
      <c r="Z315" s="508"/>
      <c r="AA315" s="508"/>
      <c r="AB315" s="508"/>
      <c r="AC315" s="508"/>
      <c r="AD315" s="508"/>
      <c r="AE315" s="508"/>
      <c r="AF315" s="508"/>
      <c r="AG315" s="508"/>
      <c r="AH315" s="508"/>
      <c r="AI315" s="508"/>
      <c r="AJ315" s="508"/>
      <c r="AK315" s="508"/>
      <c r="AL315" s="508"/>
      <c r="AM315" s="508"/>
      <c r="AN315" s="508"/>
      <c r="AO315" s="508"/>
      <c r="AP315" s="508"/>
      <c r="AQ315" s="508"/>
      <c r="AR315" s="508"/>
      <c r="AS315" s="508"/>
      <c r="AT315" s="508"/>
      <c r="AU315" s="508"/>
      <c r="AV315" s="508"/>
      <c r="AW315" s="508"/>
      <c r="AX315" s="508"/>
      <c r="AY315" s="508"/>
      <c r="AZ315" s="508"/>
      <c r="BA315" s="508"/>
      <c r="BB315" s="508"/>
      <c r="BC315" s="508"/>
      <c r="BD315" s="508"/>
      <c r="BE315" s="508"/>
      <c r="BF315" s="508"/>
      <c r="BG315" s="508"/>
      <c r="BH315" s="508"/>
      <c r="BI315" s="508"/>
      <c r="BJ315" s="508"/>
      <c r="BK315" s="508"/>
      <c r="BL315" s="508"/>
      <c r="BM315" s="508"/>
      <c r="BN315" s="508"/>
      <c r="BO315" s="508"/>
      <c r="BP315" s="508"/>
      <c r="BQ315" s="508"/>
      <c r="BR315" s="508"/>
      <c r="BS315" s="508"/>
      <c r="BT315" s="508"/>
      <c r="BU315" s="508"/>
      <c r="BV315" s="508"/>
      <c r="BW315" s="508"/>
      <c r="BX315" s="508"/>
      <c r="BY315" s="508"/>
      <c r="BZ315" s="508"/>
      <c r="CA315" s="508"/>
      <c r="CB315" s="508"/>
      <c r="CC315" s="508"/>
      <c r="CD315" s="508"/>
      <c r="CE315" s="508"/>
      <c r="CF315" s="508"/>
      <c r="CG315" s="508"/>
      <c r="CH315" s="508"/>
      <c r="CI315" s="508"/>
      <c r="CJ315" s="521">
        <f>D315</f>
        <v>0</v>
      </c>
      <c r="CK315" s="508"/>
      <c r="CL315" s="508"/>
      <c r="CM315" s="508"/>
      <c r="CN315" s="508"/>
      <c r="CO315" s="508"/>
      <c r="CP315" s="508"/>
      <c r="CQ315" s="508"/>
      <c r="CR315" s="508"/>
      <c r="CS315" s="508"/>
      <c r="CT315" s="508"/>
      <c r="CU315" s="508"/>
      <c r="CV315" s="508"/>
      <c r="CW315" s="508"/>
      <c r="CX315" s="508"/>
      <c r="CY315" s="508"/>
      <c r="CZ315" s="508"/>
      <c r="DA315" s="508"/>
      <c r="DB315" s="508"/>
      <c r="DC315" s="508"/>
      <c r="DD315" s="508"/>
      <c r="DE315" s="508"/>
      <c r="DF315" s="508"/>
      <c r="DG315" s="508"/>
      <c r="DH315" s="508"/>
      <c r="DI315" s="508"/>
      <c r="DJ315" s="510"/>
      <c r="DK315" s="500">
        <f t="shared" si="19"/>
        <v>0</v>
      </c>
      <c r="DL315" s="501">
        <f t="shared" si="20"/>
        <v>0</v>
      </c>
      <c r="DV315" s="504"/>
    </row>
    <row r="316" spans="1:126" x14ac:dyDescent="0.5">
      <c r="A316" s="399" t="str">
        <f t="shared" si="22"/>
        <v>72</v>
      </c>
      <c r="B316" s="493">
        <v>720051</v>
      </c>
      <c r="C316" s="494" t="s">
        <v>1021</v>
      </c>
      <c r="D316" s="495"/>
      <c r="E316" s="896"/>
      <c r="F316" s="903"/>
      <c r="G316" s="496"/>
      <c r="H316" s="496"/>
      <c r="I316" s="496"/>
      <c r="J316" s="496"/>
      <c r="K316" s="508"/>
      <c r="L316" s="508"/>
      <c r="M316" s="508"/>
      <c r="N316" s="508"/>
      <c r="O316" s="508"/>
      <c r="P316" s="508"/>
      <c r="Q316" s="508"/>
      <c r="R316" s="508"/>
      <c r="S316" s="508"/>
      <c r="T316" s="508"/>
      <c r="U316" s="508"/>
      <c r="V316" s="508"/>
      <c r="W316" s="508"/>
      <c r="X316" s="508"/>
      <c r="Y316" s="508"/>
      <c r="Z316" s="508"/>
      <c r="AA316" s="508"/>
      <c r="AB316" s="508"/>
      <c r="AC316" s="508"/>
      <c r="AD316" s="508"/>
      <c r="AE316" s="508"/>
      <c r="AF316" s="508"/>
      <c r="AG316" s="508"/>
      <c r="AH316" s="508"/>
      <c r="AI316" s="508"/>
      <c r="AJ316" s="508"/>
      <c r="AK316" s="508"/>
      <c r="AL316" s="508"/>
      <c r="AM316" s="508"/>
      <c r="AN316" s="508"/>
      <c r="AO316" s="508"/>
      <c r="AP316" s="508"/>
      <c r="AQ316" s="508"/>
      <c r="AR316" s="508"/>
      <c r="AS316" s="508"/>
      <c r="AT316" s="508"/>
      <c r="AU316" s="508"/>
      <c r="AV316" s="508"/>
      <c r="AW316" s="508"/>
      <c r="AX316" s="508"/>
      <c r="AY316" s="508"/>
      <c r="AZ316" s="508"/>
      <c r="BA316" s="508"/>
      <c r="BB316" s="508"/>
      <c r="BC316" s="508"/>
      <c r="BD316" s="508"/>
      <c r="BE316" s="508"/>
      <c r="BF316" s="508"/>
      <c r="BG316" s="508"/>
      <c r="BH316" s="508"/>
      <c r="BI316" s="508"/>
      <c r="BJ316" s="508"/>
      <c r="BK316" s="508"/>
      <c r="BL316" s="508"/>
      <c r="BM316" s="508"/>
      <c r="BN316" s="508"/>
      <c r="BO316" s="508"/>
      <c r="BP316" s="508"/>
      <c r="BQ316" s="508"/>
      <c r="BR316" s="508"/>
      <c r="BS316" s="508"/>
      <c r="BT316" s="508"/>
      <c r="BU316" s="508"/>
      <c r="BV316" s="508"/>
      <c r="BW316" s="508"/>
      <c r="BX316" s="508"/>
      <c r="BY316" s="508"/>
      <c r="BZ316" s="508"/>
      <c r="CA316" s="508"/>
      <c r="CB316" s="508"/>
      <c r="CC316" s="508"/>
      <c r="CD316" s="508"/>
      <c r="CE316" s="521">
        <f>D316</f>
        <v>0</v>
      </c>
      <c r="CF316" s="508"/>
      <c r="CG316" s="508"/>
      <c r="CH316" s="508"/>
      <c r="CI316" s="508"/>
      <c r="CJ316" s="508"/>
      <c r="CK316" s="508"/>
      <c r="CL316" s="508"/>
      <c r="CM316" s="508"/>
      <c r="CN316" s="508"/>
      <c r="CO316" s="508"/>
      <c r="CP316" s="508"/>
      <c r="CQ316" s="508"/>
      <c r="CR316" s="508"/>
      <c r="CS316" s="508"/>
      <c r="CT316" s="508"/>
      <c r="CU316" s="508"/>
      <c r="CV316" s="508"/>
      <c r="CW316" s="508"/>
      <c r="CX316" s="508"/>
      <c r="CY316" s="508"/>
      <c r="CZ316" s="508"/>
      <c r="DA316" s="508"/>
      <c r="DB316" s="508"/>
      <c r="DC316" s="508"/>
      <c r="DD316" s="508"/>
      <c r="DE316" s="508"/>
      <c r="DF316" s="508"/>
      <c r="DG316" s="508"/>
      <c r="DH316" s="508"/>
      <c r="DI316" s="508"/>
      <c r="DJ316" s="510"/>
      <c r="DK316" s="500">
        <f t="shared" si="19"/>
        <v>0</v>
      </c>
      <c r="DL316" s="501">
        <f t="shared" si="20"/>
        <v>0</v>
      </c>
      <c r="DV316" s="504"/>
    </row>
    <row r="317" spans="1:126" x14ac:dyDescent="0.5">
      <c r="A317" s="399" t="str">
        <f t="shared" si="22"/>
        <v>72</v>
      </c>
      <c r="B317" s="493">
        <v>720052</v>
      </c>
      <c r="C317" s="494" t="s">
        <v>1018</v>
      </c>
      <c r="D317" s="495"/>
      <c r="E317" s="896"/>
      <c r="F317" s="903"/>
      <c r="G317" s="496"/>
      <c r="H317" s="496"/>
      <c r="I317" s="496"/>
      <c r="J317" s="496"/>
      <c r="K317" s="508"/>
      <c r="L317" s="508"/>
      <c r="M317" s="508"/>
      <c r="N317" s="508"/>
      <c r="O317" s="508"/>
      <c r="P317" s="508"/>
      <c r="Q317" s="508"/>
      <c r="R317" s="508"/>
      <c r="S317" s="508"/>
      <c r="T317" s="508"/>
      <c r="U317" s="508"/>
      <c r="V317" s="508"/>
      <c r="W317" s="508"/>
      <c r="X317" s="508"/>
      <c r="Y317" s="508"/>
      <c r="Z317" s="508"/>
      <c r="AA317" s="508"/>
      <c r="AB317" s="508"/>
      <c r="AC317" s="508"/>
      <c r="AD317" s="508"/>
      <c r="AE317" s="508"/>
      <c r="AF317" s="508"/>
      <c r="AG317" s="508"/>
      <c r="AH317" s="508"/>
      <c r="AI317" s="508"/>
      <c r="AJ317" s="508"/>
      <c r="AK317" s="508"/>
      <c r="AL317" s="508"/>
      <c r="AM317" s="508"/>
      <c r="AN317" s="508"/>
      <c r="AO317" s="508"/>
      <c r="AP317" s="508"/>
      <c r="AQ317" s="508"/>
      <c r="AR317" s="508"/>
      <c r="AS317" s="508"/>
      <c r="AT317" s="508"/>
      <c r="AU317" s="508"/>
      <c r="AV317" s="508"/>
      <c r="AW317" s="508"/>
      <c r="AX317" s="508"/>
      <c r="AY317" s="508"/>
      <c r="AZ317" s="508"/>
      <c r="BA317" s="508"/>
      <c r="BB317" s="508"/>
      <c r="BC317" s="508"/>
      <c r="BD317" s="508"/>
      <c r="BE317" s="508"/>
      <c r="BF317" s="508"/>
      <c r="BG317" s="508"/>
      <c r="BH317" s="508"/>
      <c r="BI317" s="508"/>
      <c r="BJ317" s="508"/>
      <c r="BK317" s="508"/>
      <c r="BL317" s="508"/>
      <c r="BM317" s="508"/>
      <c r="BN317" s="508"/>
      <c r="BO317" s="508"/>
      <c r="BP317" s="508"/>
      <c r="BQ317" s="508"/>
      <c r="BR317" s="508"/>
      <c r="BS317" s="508"/>
      <c r="BT317" s="508"/>
      <c r="BU317" s="508"/>
      <c r="BV317" s="508"/>
      <c r="BW317" s="508"/>
      <c r="BX317" s="508"/>
      <c r="BY317" s="508"/>
      <c r="BZ317" s="508"/>
      <c r="CA317" s="508"/>
      <c r="CB317" s="508"/>
      <c r="CC317" s="508"/>
      <c r="CD317" s="508"/>
      <c r="CE317" s="508"/>
      <c r="CF317" s="508"/>
      <c r="CG317" s="508"/>
      <c r="CH317" s="508"/>
      <c r="CI317" s="508"/>
      <c r="CJ317" s="508"/>
      <c r="CK317" s="508"/>
      <c r="CL317" s="508"/>
      <c r="CM317" s="508"/>
      <c r="CN317" s="508"/>
      <c r="CO317" s="508"/>
      <c r="CP317" s="508"/>
      <c r="CQ317" s="521">
        <f>D317</f>
        <v>0</v>
      </c>
      <c r="CR317" s="508"/>
      <c r="CS317" s="508"/>
      <c r="CT317" s="508"/>
      <c r="CU317" s="508"/>
      <c r="CV317" s="508"/>
      <c r="CW317" s="508"/>
      <c r="CX317" s="508"/>
      <c r="CY317" s="508"/>
      <c r="CZ317" s="508"/>
      <c r="DA317" s="508"/>
      <c r="DB317" s="508"/>
      <c r="DC317" s="508"/>
      <c r="DD317" s="508"/>
      <c r="DE317" s="508"/>
      <c r="DF317" s="508"/>
      <c r="DG317" s="508"/>
      <c r="DH317" s="508"/>
      <c r="DI317" s="508"/>
      <c r="DJ317" s="510"/>
      <c r="DK317" s="500">
        <f t="shared" si="19"/>
        <v>0</v>
      </c>
      <c r="DL317" s="501">
        <f t="shared" si="20"/>
        <v>0</v>
      </c>
      <c r="DV317" s="504"/>
    </row>
    <row r="318" spans="1:126" x14ac:dyDescent="0.5">
      <c r="A318" s="399" t="str">
        <f t="shared" si="22"/>
        <v>72</v>
      </c>
      <c r="B318" s="493">
        <v>720053</v>
      </c>
      <c r="C318" s="494" t="s">
        <v>1005</v>
      </c>
      <c r="D318" s="495"/>
      <c r="E318" s="896"/>
      <c r="F318" s="903"/>
      <c r="G318" s="496"/>
      <c r="H318" s="496"/>
      <c r="I318" s="496"/>
      <c r="J318" s="496"/>
      <c r="K318" s="508"/>
      <c r="L318" s="508"/>
      <c r="M318" s="508"/>
      <c r="N318" s="508"/>
      <c r="O318" s="508"/>
      <c r="P318" s="508"/>
      <c r="Q318" s="508"/>
      <c r="R318" s="508"/>
      <c r="S318" s="508"/>
      <c r="T318" s="508"/>
      <c r="U318" s="508"/>
      <c r="V318" s="508"/>
      <c r="W318" s="508"/>
      <c r="X318" s="508"/>
      <c r="Y318" s="508"/>
      <c r="Z318" s="508"/>
      <c r="AA318" s="508"/>
      <c r="AB318" s="508"/>
      <c r="AC318" s="508"/>
      <c r="AD318" s="508"/>
      <c r="AE318" s="508"/>
      <c r="AF318" s="508"/>
      <c r="AG318" s="508"/>
      <c r="AH318" s="508"/>
      <c r="AI318" s="508"/>
      <c r="AJ318" s="508"/>
      <c r="AK318" s="508"/>
      <c r="AL318" s="508"/>
      <c r="AM318" s="508"/>
      <c r="AN318" s="508"/>
      <c r="AO318" s="508"/>
      <c r="AP318" s="508"/>
      <c r="AQ318" s="508"/>
      <c r="AR318" s="508"/>
      <c r="AS318" s="508"/>
      <c r="AT318" s="508"/>
      <c r="AU318" s="508"/>
      <c r="AV318" s="508"/>
      <c r="AW318" s="508"/>
      <c r="AX318" s="508"/>
      <c r="AY318" s="508"/>
      <c r="AZ318" s="508"/>
      <c r="BA318" s="508"/>
      <c r="BB318" s="508"/>
      <c r="BC318" s="508"/>
      <c r="BD318" s="508"/>
      <c r="BE318" s="508"/>
      <c r="BF318" s="508"/>
      <c r="BG318" s="508"/>
      <c r="BH318" s="508"/>
      <c r="BI318" s="508"/>
      <c r="BJ318" s="508"/>
      <c r="BK318" s="508"/>
      <c r="BL318" s="508"/>
      <c r="BM318" s="508"/>
      <c r="BN318" s="508"/>
      <c r="BO318" s="508"/>
      <c r="BP318" s="508"/>
      <c r="BQ318" s="508"/>
      <c r="BR318" s="508"/>
      <c r="BS318" s="508"/>
      <c r="BT318" s="508"/>
      <c r="BU318" s="508"/>
      <c r="BV318" s="508"/>
      <c r="BW318" s="508"/>
      <c r="BX318" s="508"/>
      <c r="BY318" s="508"/>
      <c r="BZ318" s="508"/>
      <c r="CA318" s="508"/>
      <c r="CB318" s="508"/>
      <c r="CC318" s="508"/>
      <c r="CD318" s="508"/>
      <c r="CE318" s="508"/>
      <c r="CF318" s="508"/>
      <c r="CG318" s="508"/>
      <c r="CH318" s="508"/>
      <c r="CI318" s="508"/>
      <c r="CJ318" s="508"/>
      <c r="CK318" s="508"/>
      <c r="CL318" s="508"/>
      <c r="CM318" s="508"/>
      <c r="CN318" s="508"/>
      <c r="CO318" s="508"/>
      <c r="CP318" s="508"/>
      <c r="CQ318" s="524"/>
      <c r="CR318" s="508"/>
      <c r="CS318" s="508"/>
      <c r="CT318" s="508"/>
      <c r="CU318" s="508"/>
      <c r="CV318" s="508"/>
      <c r="CW318" s="508"/>
      <c r="CX318" s="508"/>
      <c r="CY318" s="508"/>
      <c r="CZ318" s="508"/>
      <c r="DA318" s="508"/>
      <c r="DB318" s="508"/>
      <c r="DC318" s="508"/>
      <c r="DD318" s="508"/>
      <c r="DE318" s="508"/>
      <c r="DF318" s="508"/>
      <c r="DG318" s="508"/>
      <c r="DH318" s="508"/>
      <c r="DI318" s="508"/>
      <c r="DJ318" s="510"/>
      <c r="DK318" s="500">
        <f t="shared" si="19"/>
        <v>0</v>
      </c>
      <c r="DL318" s="501">
        <f t="shared" si="20"/>
        <v>0</v>
      </c>
      <c r="DV318" s="504"/>
    </row>
    <row r="319" spans="1:126" x14ac:dyDescent="0.5">
      <c r="A319" s="399" t="str">
        <f t="shared" si="22"/>
        <v>72</v>
      </c>
      <c r="B319" s="493">
        <v>720054</v>
      </c>
      <c r="C319" s="494" t="s">
        <v>1008</v>
      </c>
      <c r="D319" s="495"/>
      <c r="E319" s="896"/>
      <c r="F319" s="903"/>
      <c r="G319" s="496"/>
      <c r="H319" s="496"/>
      <c r="I319" s="496"/>
      <c r="J319" s="496"/>
      <c r="K319" s="508"/>
      <c r="L319" s="508"/>
      <c r="M319" s="508"/>
      <c r="N319" s="508"/>
      <c r="O319" s="508"/>
      <c r="P319" s="508"/>
      <c r="Q319" s="508"/>
      <c r="R319" s="508"/>
      <c r="S319" s="508"/>
      <c r="T319" s="508"/>
      <c r="U319" s="508"/>
      <c r="V319" s="508"/>
      <c r="W319" s="508"/>
      <c r="X319" s="508"/>
      <c r="Y319" s="508"/>
      <c r="Z319" s="508"/>
      <c r="AA319" s="508"/>
      <c r="AB319" s="508"/>
      <c r="AC319" s="508"/>
      <c r="AD319" s="508"/>
      <c r="AE319" s="508"/>
      <c r="AF319" s="508"/>
      <c r="AG319" s="508"/>
      <c r="AH319" s="508"/>
      <c r="AI319" s="508"/>
      <c r="AJ319" s="508"/>
      <c r="AK319" s="508"/>
      <c r="AL319" s="508"/>
      <c r="AM319" s="508"/>
      <c r="AN319" s="508"/>
      <c r="AO319" s="508"/>
      <c r="AP319" s="508"/>
      <c r="AQ319" s="508"/>
      <c r="AR319" s="508"/>
      <c r="AS319" s="508"/>
      <c r="AT319" s="508"/>
      <c r="AU319" s="508"/>
      <c r="AV319" s="508"/>
      <c r="AW319" s="508"/>
      <c r="AX319" s="508"/>
      <c r="AY319" s="508"/>
      <c r="AZ319" s="508"/>
      <c r="BA319" s="508"/>
      <c r="BB319" s="508"/>
      <c r="BC319" s="508"/>
      <c r="BD319" s="508"/>
      <c r="BE319" s="508"/>
      <c r="BF319" s="508"/>
      <c r="BG319" s="508"/>
      <c r="BH319" s="508"/>
      <c r="BI319" s="508"/>
      <c r="BJ319" s="508"/>
      <c r="BK319" s="508"/>
      <c r="BL319" s="508"/>
      <c r="BM319" s="508"/>
      <c r="BN319" s="508"/>
      <c r="BO319" s="508"/>
      <c r="BP319" s="508"/>
      <c r="BQ319" s="508"/>
      <c r="BR319" s="508"/>
      <c r="BS319" s="508"/>
      <c r="BT319" s="508"/>
      <c r="BU319" s="508"/>
      <c r="BV319" s="508"/>
      <c r="BW319" s="508"/>
      <c r="BX319" s="508"/>
      <c r="BY319" s="508"/>
      <c r="BZ319" s="508"/>
      <c r="CA319" s="508"/>
      <c r="CB319" s="508"/>
      <c r="CC319" s="508"/>
      <c r="CD319" s="508"/>
      <c r="CE319" s="521">
        <f>D319</f>
        <v>0</v>
      </c>
      <c r="CF319" s="508"/>
      <c r="CG319" s="508"/>
      <c r="CH319" s="508"/>
      <c r="CI319" s="508"/>
      <c r="CJ319" s="508"/>
      <c r="CK319" s="508"/>
      <c r="CL319" s="508"/>
      <c r="CM319" s="508"/>
      <c r="CN319" s="508"/>
      <c r="CO319" s="508"/>
      <c r="CP319" s="508"/>
      <c r="CQ319" s="508"/>
      <c r="CR319" s="508"/>
      <c r="CS319" s="508"/>
      <c r="CT319" s="508"/>
      <c r="CU319" s="508"/>
      <c r="CV319" s="508"/>
      <c r="CW319" s="508"/>
      <c r="CX319" s="508"/>
      <c r="CY319" s="508"/>
      <c r="CZ319" s="508"/>
      <c r="DA319" s="508"/>
      <c r="DB319" s="508"/>
      <c r="DC319" s="508"/>
      <c r="DD319" s="508"/>
      <c r="DE319" s="508"/>
      <c r="DF319" s="508"/>
      <c r="DG319" s="508"/>
      <c r="DH319" s="508"/>
      <c r="DI319" s="508"/>
      <c r="DJ319" s="510"/>
      <c r="DK319" s="500">
        <f t="shared" si="19"/>
        <v>0</v>
      </c>
      <c r="DL319" s="501">
        <f t="shared" si="20"/>
        <v>0</v>
      </c>
      <c r="DV319" s="504"/>
    </row>
    <row r="320" spans="1:126" x14ac:dyDescent="0.5">
      <c r="A320" s="399" t="str">
        <f t="shared" si="22"/>
        <v>72</v>
      </c>
      <c r="B320" s="493">
        <v>720055</v>
      </c>
      <c r="C320" s="494" t="s">
        <v>1069</v>
      </c>
      <c r="D320" s="495"/>
      <c r="E320" s="896"/>
      <c r="F320" s="903"/>
      <c r="G320" s="496"/>
      <c r="H320" s="496"/>
      <c r="I320" s="496"/>
      <c r="J320" s="496"/>
      <c r="K320" s="508"/>
      <c r="L320" s="508"/>
      <c r="M320" s="508"/>
      <c r="N320" s="508"/>
      <c r="O320" s="508"/>
      <c r="P320" s="508"/>
      <c r="Q320" s="508"/>
      <c r="R320" s="508"/>
      <c r="S320" s="508"/>
      <c r="T320" s="508"/>
      <c r="U320" s="508"/>
      <c r="V320" s="508"/>
      <c r="W320" s="508"/>
      <c r="X320" s="508"/>
      <c r="Y320" s="508"/>
      <c r="Z320" s="508"/>
      <c r="AA320" s="508"/>
      <c r="AB320" s="508"/>
      <c r="AC320" s="508"/>
      <c r="AD320" s="508"/>
      <c r="AE320" s="508"/>
      <c r="AF320" s="508"/>
      <c r="AG320" s="508"/>
      <c r="AH320" s="508"/>
      <c r="AI320" s="508"/>
      <c r="AJ320" s="508"/>
      <c r="AK320" s="508"/>
      <c r="AL320" s="508"/>
      <c r="AM320" s="508"/>
      <c r="AN320" s="508"/>
      <c r="AO320" s="508"/>
      <c r="AP320" s="508"/>
      <c r="AQ320" s="508"/>
      <c r="AR320" s="508"/>
      <c r="AS320" s="508"/>
      <c r="AT320" s="508"/>
      <c r="AU320" s="508"/>
      <c r="AV320" s="508"/>
      <c r="AW320" s="508"/>
      <c r="AX320" s="508"/>
      <c r="AY320" s="508"/>
      <c r="AZ320" s="508"/>
      <c r="BA320" s="508"/>
      <c r="BB320" s="508"/>
      <c r="BC320" s="508"/>
      <c r="BD320" s="508"/>
      <c r="BE320" s="508"/>
      <c r="BF320" s="508"/>
      <c r="BG320" s="508"/>
      <c r="BH320" s="508"/>
      <c r="BI320" s="508"/>
      <c r="BJ320" s="508"/>
      <c r="BK320" s="508"/>
      <c r="BL320" s="508"/>
      <c r="BM320" s="508"/>
      <c r="BN320" s="508"/>
      <c r="BO320" s="508"/>
      <c r="BP320" s="508"/>
      <c r="BQ320" s="508"/>
      <c r="BR320" s="508"/>
      <c r="BS320" s="508"/>
      <c r="BT320" s="508"/>
      <c r="BU320" s="508"/>
      <c r="BV320" s="508"/>
      <c r="BW320" s="508"/>
      <c r="BX320" s="508"/>
      <c r="BY320" s="508"/>
      <c r="BZ320" s="508"/>
      <c r="CA320" s="508"/>
      <c r="CB320" s="508"/>
      <c r="CC320" s="508"/>
      <c r="CD320" s="508"/>
      <c r="CE320" s="508"/>
      <c r="CF320" s="508"/>
      <c r="CG320" s="508"/>
      <c r="CH320" s="508"/>
      <c r="CI320" s="508"/>
      <c r="CJ320" s="508"/>
      <c r="CK320" s="508"/>
      <c r="CL320" s="508"/>
      <c r="CM320" s="508"/>
      <c r="CN320" s="508"/>
      <c r="CO320" s="508"/>
      <c r="CP320" s="508"/>
      <c r="CQ320" s="508"/>
      <c r="CR320" s="508"/>
      <c r="CS320" s="508"/>
      <c r="CT320" s="508"/>
      <c r="CU320" s="508"/>
      <c r="CV320" s="508"/>
      <c r="CW320" s="508"/>
      <c r="CX320" s="508"/>
      <c r="CY320" s="508"/>
      <c r="CZ320" s="508"/>
      <c r="DA320" s="508"/>
      <c r="DB320" s="508"/>
      <c r="DC320" s="508"/>
      <c r="DD320" s="508"/>
      <c r="DE320" s="508"/>
      <c r="DF320" s="508"/>
      <c r="DG320" s="508"/>
      <c r="DH320" s="508"/>
      <c r="DI320" s="508"/>
      <c r="DJ320" s="510"/>
      <c r="DK320" s="500">
        <f t="shared" si="19"/>
        <v>0</v>
      </c>
      <c r="DL320" s="501">
        <f t="shared" si="20"/>
        <v>0</v>
      </c>
      <c r="DV320" s="504"/>
    </row>
    <row r="321" spans="1:126" x14ac:dyDescent="0.5">
      <c r="A321" s="399" t="str">
        <f t="shared" si="22"/>
        <v>72</v>
      </c>
      <c r="B321" s="493">
        <v>720059</v>
      </c>
      <c r="C321" s="494" t="s">
        <v>1070</v>
      </c>
      <c r="D321" s="495"/>
      <c r="E321" s="896"/>
      <c r="F321" s="903"/>
      <c r="G321" s="496"/>
      <c r="H321" s="496"/>
      <c r="I321" s="496"/>
      <c r="J321" s="496"/>
      <c r="K321" s="508"/>
      <c r="L321" s="508"/>
      <c r="M321" s="508"/>
      <c r="N321" s="508"/>
      <c r="O321" s="508"/>
      <c r="P321" s="508"/>
      <c r="Q321" s="508"/>
      <c r="R321" s="508"/>
      <c r="S321" s="508"/>
      <c r="T321" s="508"/>
      <c r="U321" s="508"/>
      <c r="V321" s="508"/>
      <c r="W321" s="508"/>
      <c r="X321" s="508"/>
      <c r="Y321" s="508"/>
      <c r="Z321" s="508"/>
      <c r="AA321" s="508"/>
      <c r="AB321" s="508"/>
      <c r="AC321" s="508"/>
      <c r="AD321" s="508"/>
      <c r="AE321" s="508"/>
      <c r="AF321" s="508"/>
      <c r="AG321" s="508"/>
      <c r="AH321" s="508"/>
      <c r="AI321" s="508"/>
      <c r="AJ321" s="508"/>
      <c r="AK321" s="508"/>
      <c r="AL321" s="508"/>
      <c r="AM321" s="508"/>
      <c r="AN321" s="508"/>
      <c r="AO321" s="508"/>
      <c r="AP321" s="508"/>
      <c r="AQ321" s="508"/>
      <c r="AR321" s="508"/>
      <c r="AS321" s="508"/>
      <c r="AT321" s="508"/>
      <c r="AU321" s="508"/>
      <c r="AV321" s="508"/>
      <c r="AW321" s="508"/>
      <c r="AX321" s="508"/>
      <c r="AY321" s="508"/>
      <c r="AZ321" s="508"/>
      <c r="BA321" s="508"/>
      <c r="BB321" s="508"/>
      <c r="BC321" s="508"/>
      <c r="BD321" s="508"/>
      <c r="BE321" s="508"/>
      <c r="BF321" s="508"/>
      <c r="BG321" s="508"/>
      <c r="BH321" s="508"/>
      <c r="BI321" s="508"/>
      <c r="BJ321" s="508"/>
      <c r="BK321" s="508"/>
      <c r="BL321" s="508"/>
      <c r="BM321" s="508"/>
      <c r="BN321" s="508"/>
      <c r="BO321" s="508"/>
      <c r="BP321" s="508"/>
      <c r="BQ321" s="508"/>
      <c r="BR321" s="508"/>
      <c r="BS321" s="508"/>
      <c r="BT321" s="508"/>
      <c r="BU321" s="508"/>
      <c r="BV321" s="508"/>
      <c r="BW321" s="508"/>
      <c r="BX321" s="508"/>
      <c r="BY321" s="508"/>
      <c r="BZ321" s="508"/>
      <c r="CA321" s="508"/>
      <c r="CB321" s="508"/>
      <c r="CC321" s="508"/>
      <c r="CD321" s="508"/>
      <c r="CE321" s="508"/>
      <c r="CF321" s="508"/>
      <c r="CG321" s="508"/>
      <c r="CH321" s="508"/>
      <c r="CI321" s="508"/>
      <c r="CJ321" s="508"/>
      <c r="CK321" s="508"/>
      <c r="CL321" s="508"/>
      <c r="CM321" s="508"/>
      <c r="CN321" s="508"/>
      <c r="CO321" s="508"/>
      <c r="CP321" s="508"/>
      <c r="CQ321" s="508"/>
      <c r="CR321" s="508"/>
      <c r="CS321" s="508"/>
      <c r="CT321" s="508"/>
      <c r="CU321" s="508"/>
      <c r="CV321" s="508"/>
      <c r="CW321" s="508"/>
      <c r="CX321" s="508"/>
      <c r="CY321" s="508"/>
      <c r="CZ321" s="508"/>
      <c r="DA321" s="508"/>
      <c r="DB321" s="508"/>
      <c r="DC321" s="508"/>
      <c r="DD321" s="508"/>
      <c r="DE321" s="508"/>
      <c r="DF321" s="508"/>
      <c r="DG321" s="508"/>
      <c r="DH321" s="508"/>
      <c r="DI321" s="508"/>
      <c r="DJ321" s="510"/>
      <c r="DK321" s="500">
        <f t="shared" si="19"/>
        <v>0</v>
      </c>
      <c r="DL321" s="501">
        <f t="shared" si="20"/>
        <v>0</v>
      </c>
      <c r="DV321" s="504"/>
    </row>
    <row r="322" spans="1:126" x14ac:dyDescent="0.5">
      <c r="A322" s="399" t="str">
        <f t="shared" si="22"/>
        <v>72</v>
      </c>
      <c r="B322" s="493">
        <v>720060</v>
      </c>
      <c r="C322" s="494" t="s">
        <v>1071</v>
      </c>
      <c r="D322" s="495"/>
      <c r="E322" s="896"/>
      <c r="F322" s="903"/>
      <c r="G322" s="496"/>
      <c r="H322" s="496"/>
      <c r="I322" s="496"/>
      <c r="J322" s="496"/>
      <c r="K322" s="508"/>
      <c r="L322" s="508"/>
      <c r="M322" s="508"/>
      <c r="N322" s="508"/>
      <c r="O322" s="508"/>
      <c r="P322" s="508"/>
      <c r="Q322" s="508"/>
      <c r="R322" s="508"/>
      <c r="S322" s="508"/>
      <c r="T322" s="508"/>
      <c r="U322" s="508"/>
      <c r="V322" s="508"/>
      <c r="W322" s="508"/>
      <c r="X322" s="508"/>
      <c r="Y322" s="508"/>
      <c r="Z322" s="508"/>
      <c r="AA322" s="508"/>
      <c r="AB322" s="508"/>
      <c r="AC322" s="508"/>
      <c r="AD322" s="508"/>
      <c r="AE322" s="508"/>
      <c r="AF322" s="508"/>
      <c r="AG322" s="508"/>
      <c r="AH322" s="508"/>
      <c r="AI322" s="508"/>
      <c r="AJ322" s="508"/>
      <c r="AK322" s="508"/>
      <c r="AL322" s="508"/>
      <c r="AM322" s="508"/>
      <c r="AN322" s="508"/>
      <c r="AO322" s="508"/>
      <c r="AP322" s="508"/>
      <c r="AQ322" s="508"/>
      <c r="AR322" s="508"/>
      <c r="AS322" s="508"/>
      <c r="AT322" s="508"/>
      <c r="AU322" s="508"/>
      <c r="AV322" s="508"/>
      <c r="AW322" s="508"/>
      <c r="AX322" s="508"/>
      <c r="AY322" s="508"/>
      <c r="AZ322" s="508"/>
      <c r="BA322" s="508"/>
      <c r="BB322" s="508"/>
      <c r="BC322" s="508"/>
      <c r="BD322" s="508"/>
      <c r="BE322" s="508"/>
      <c r="BF322" s="508"/>
      <c r="BG322" s="508"/>
      <c r="BH322" s="508"/>
      <c r="BI322" s="508"/>
      <c r="BJ322" s="508"/>
      <c r="BK322" s="508"/>
      <c r="BL322" s="508"/>
      <c r="BM322" s="508"/>
      <c r="BN322" s="508"/>
      <c r="BO322" s="508"/>
      <c r="BP322" s="508"/>
      <c r="BQ322" s="508"/>
      <c r="BR322" s="508"/>
      <c r="BS322" s="508"/>
      <c r="BT322" s="508"/>
      <c r="BU322" s="508"/>
      <c r="BV322" s="508"/>
      <c r="BW322" s="508"/>
      <c r="BX322" s="508"/>
      <c r="BY322" s="508"/>
      <c r="BZ322" s="508"/>
      <c r="CA322" s="508"/>
      <c r="CB322" s="508"/>
      <c r="CC322" s="508"/>
      <c r="CD322" s="508"/>
      <c r="CE322" s="508"/>
      <c r="CF322" s="508"/>
      <c r="CG322" s="508"/>
      <c r="CH322" s="508"/>
      <c r="CI322" s="508"/>
      <c r="CJ322" s="508"/>
      <c r="CK322" s="508"/>
      <c r="CL322" s="508"/>
      <c r="CM322" s="508"/>
      <c r="CN322" s="508"/>
      <c r="CO322" s="508"/>
      <c r="CP322" s="508"/>
      <c r="CQ322" s="521">
        <f>D322</f>
        <v>0</v>
      </c>
      <c r="CR322" s="508"/>
      <c r="CS322" s="508"/>
      <c r="CT322" s="508"/>
      <c r="CU322" s="508"/>
      <c r="CV322" s="508"/>
      <c r="CW322" s="508"/>
      <c r="CX322" s="508"/>
      <c r="CY322" s="508"/>
      <c r="CZ322" s="508"/>
      <c r="DA322" s="508"/>
      <c r="DB322" s="508"/>
      <c r="DC322" s="508"/>
      <c r="DD322" s="508"/>
      <c r="DE322" s="508"/>
      <c r="DF322" s="508"/>
      <c r="DG322" s="508"/>
      <c r="DH322" s="508"/>
      <c r="DI322" s="508"/>
      <c r="DJ322" s="510"/>
      <c r="DK322" s="500">
        <f t="shared" si="19"/>
        <v>0</v>
      </c>
      <c r="DL322" s="501">
        <f t="shared" si="20"/>
        <v>0</v>
      </c>
      <c r="DV322" s="504"/>
    </row>
    <row r="323" spans="1:126" x14ac:dyDescent="0.5">
      <c r="A323" s="399" t="str">
        <f t="shared" si="22"/>
        <v>73</v>
      </c>
      <c r="B323" s="493">
        <v>730001</v>
      </c>
      <c r="C323" s="494" t="s">
        <v>1072</v>
      </c>
      <c r="D323" s="495"/>
      <c r="E323" s="896"/>
      <c r="F323" s="903"/>
      <c r="G323" s="496"/>
      <c r="H323" s="496"/>
      <c r="I323" s="496"/>
      <c r="J323" s="496"/>
      <c r="K323" s="508"/>
      <c r="L323" s="508"/>
      <c r="M323" s="508"/>
      <c r="N323" s="508"/>
      <c r="O323" s="508"/>
      <c r="P323" s="508"/>
      <c r="Q323" s="508"/>
      <c r="R323" s="508"/>
      <c r="S323" s="508"/>
      <c r="T323" s="508"/>
      <c r="U323" s="508"/>
      <c r="V323" s="508"/>
      <c r="W323" s="508"/>
      <c r="X323" s="508"/>
      <c r="Y323" s="508"/>
      <c r="Z323" s="508"/>
      <c r="AA323" s="508"/>
      <c r="AB323" s="508"/>
      <c r="AC323" s="508"/>
      <c r="AD323" s="508"/>
      <c r="AE323" s="508"/>
      <c r="AF323" s="508"/>
      <c r="AG323" s="508"/>
      <c r="AH323" s="508"/>
      <c r="AI323" s="508"/>
      <c r="AJ323" s="508"/>
      <c r="AK323" s="508"/>
      <c r="AL323" s="508"/>
      <c r="AM323" s="508"/>
      <c r="AN323" s="508"/>
      <c r="AO323" s="508"/>
      <c r="AP323" s="508"/>
      <c r="AQ323" s="508"/>
      <c r="AR323" s="508"/>
      <c r="AS323" s="508"/>
      <c r="AT323" s="508"/>
      <c r="AU323" s="508"/>
      <c r="AV323" s="508"/>
      <c r="AW323" s="508"/>
      <c r="AX323" s="508"/>
      <c r="AY323" s="508"/>
      <c r="AZ323" s="508"/>
      <c r="BA323" s="508"/>
      <c r="BB323" s="508"/>
      <c r="BC323" s="508"/>
      <c r="BD323" s="508"/>
      <c r="BE323" s="508"/>
      <c r="BF323" s="508"/>
      <c r="BG323" s="508"/>
      <c r="BH323" s="508"/>
      <c r="BI323" s="508"/>
      <c r="BJ323" s="508"/>
      <c r="BK323" s="508"/>
      <c r="BL323" s="508"/>
      <c r="BM323" s="508"/>
      <c r="BN323" s="508"/>
      <c r="BO323" s="508"/>
      <c r="BP323" s="508"/>
      <c r="BQ323" s="508"/>
      <c r="BR323" s="508"/>
      <c r="BS323" s="508"/>
      <c r="BT323" s="508"/>
      <c r="BU323" s="508"/>
      <c r="BV323" s="508"/>
      <c r="BW323" s="508"/>
      <c r="BX323" s="508"/>
      <c r="BY323" s="508"/>
      <c r="BZ323" s="508"/>
      <c r="CA323" s="508"/>
      <c r="CB323" s="508"/>
      <c r="CC323" s="508"/>
      <c r="CD323" s="508"/>
      <c r="CE323" s="508"/>
      <c r="CF323" s="508"/>
      <c r="CG323" s="521">
        <f t="shared" ref="CG323:CG329" si="23">D323</f>
        <v>0</v>
      </c>
      <c r="CH323" s="508"/>
      <c r="CI323" s="508"/>
      <c r="CJ323" s="508"/>
      <c r="CK323" s="508"/>
      <c r="CL323" s="508"/>
      <c r="CM323" s="508"/>
      <c r="CN323" s="508"/>
      <c r="CO323" s="508"/>
      <c r="CP323" s="508"/>
      <c r="CQ323" s="508"/>
      <c r="CR323" s="508"/>
      <c r="CS323" s="508"/>
      <c r="CT323" s="508"/>
      <c r="CU323" s="508"/>
      <c r="CV323" s="508"/>
      <c r="CW323" s="508"/>
      <c r="CX323" s="508"/>
      <c r="CY323" s="508"/>
      <c r="CZ323" s="508"/>
      <c r="DA323" s="508"/>
      <c r="DB323" s="508"/>
      <c r="DC323" s="508"/>
      <c r="DD323" s="508"/>
      <c r="DE323" s="508"/>
      <c r="DF323" s="508"/>
      <c r="DG323" s="508"/>
      <c r="DH323" s="508"/>
      <c r="DI323" s="508"/>
      <c r="DJ323" s="510"/>
      <c r="DK323" s="500">
        <f t="shared" si="19"/>
        <v>0</v>
      </c>
      <c r="DL323" s="501">
        <f t="shared" si="20"/>
        <v>0</v>
      </c>
      <c r="DV323" s="504"/>
    </row>
    <row r="324" spans="1:126" x14ac:dyDescent="0.5">
      <c r="A324" s="399" t="str">
        <f t="shared" si="22"/>
        <v>73</v>
      </c>
      <c r="B324" s="493">
        <v>730002</v>
      </c>
      <c r="C324" s="494" t="s">
        <v>1073</v>
      </c>
      <c r="D324" s="495"/>
      <c r="E324" s="896"/>
      <c r="F324" s="903"/>
      <c r="G324" s="496"/>
      <c r="H324" s="496"/>
      <c r="I324" s="496"/>
      <c r="J324" s="496"/>
      <c r="K324" s="508"/>
      <c r="L324" s="508"/>
      <c r="M324" s="508"/>
      <c r="N324" s="508"/>
      <c r="O324" s="508"/>
      <c r="P324" s="508"/>
      <c r="Q324" s="508"/>
      <c r="R324" s="508"/>
      <c r="S324" s="508"/>
      <c r="T324" s="508"/>
      <c r="U324" s="508"/>
      <c r="V324" s="508"/>
      <c r="W324" s="508"/>
      <c r="X324" s="508"/>
      <c r="Y324" s="508"/>
      <c r="Z324" s="508"/>
      <c r="AA324" s="508"/>
      <c r="AB324" s="508"/>
      <c r="AC324" s="508"/>
      <c r="AD324" s="508"/>
      <c r="AE324" s="508"/>
      <c r="AF324" s="508"/>
      <c r="AG324" s="508"/>
      <c r="AH324" s="508"/>
      <c r="AI324" s="508"/>
      <c r="AJ324" s="508"/>
      <c r="AK324" s="508"/>
      <c r="AL324" s="508"/>
      <c r="AM324" s="508"/>
      <c r="AN324" s="508"/>
      <c r="AO324" s="508"/>
      <c r="AP324" s="508"/>
      <c r="AQ324" s="508"/>
      <c r="AR324" s="508"/>
      <c r="AS324" s="508"/>
      <c r="AT324" s="508"/>
      <c r="AU324" s="508"/>
      <c r="AV324" s="508"/>
      <c r="AW324" s="508"/>
      <c r="AX324" s="508"/>
      <c r="AY324" s="508"/>
      <c r="AZ324" s="508"/>
      <c r="BA324" s="508"/>
      <c r="BB324" s="508"/>
      <c r="BC324" s="508"/>
      <c r="BD324" s="508"/>
      <c r="BE324" s="508"/>
      <c r="BF324" s="508"/>
      <c r="BG324" s="508"/>
      <c r="BH324" s="508"/>
      <c r="BI324" s="508"/>
      <c r="BJ324" s="508"/>
      <c r="BK324" s="508"/>
      <c r="BL324" s="508"/>
      <c r="BM324" s="508"/>
      <c r="BN324" s="508"/>
      <c r="BO324" s="508"/>
      <c r="BP324" s="508"/>
      <c r="BQ324" s="508"/>
      <c r="BR324" s="508"/>
      <c r="BS324" s="508"/>
      <c r="BT324" s="508"/>
      <c r="BU324" s="508"/>
      <c r="BV324" s="508"/>
      <c r="BW324" s="508"/>
      <c r="BX324" s="508"/>
      <c r="BY324" s="508"/>
      <c r="BZ324" s="508"/>
      <c r="CA324" s="508"/>
      <c r="CB324" s="508"/>
      <c r="CC324" s="508"/>
      <c r="CD324" s="508"/>
      <c r="CE324" s="508"/>
      <c r="CF324" s="508"/>
      <c r="CG324" s="521">
        <f t="shared" si="23"/>
        <v>0</v>
      </c>
      <c r="CH324" s="508"/>
      <c r="CI324" s="508"/>
      <c r="CJ324" s="508"/>
      <c r="CK324" s="508"/>
      <c r="CL324" s="508"/>
      <c r="CM324" s="508"/>
      <c r="CN324" s="508"/>
      <c r="CO324" s="508"/>
      <c r="CP324" s="508"/>
      <c r="CQ324" s="508"/>
      <c r="CR324" s="508"/>
      <c r="CS324" s="508"/>
      <c r="CT324" s="508"/>
      <c r="CU324" s="508"/>
      <c r="CV324" s="508"/>
      <c r="CW324" s="508"/>
      <c r="CX324" s="508"/>
      <c r="CY324" s="508"/>
      <c r="CZ324" s="508"/>
      <c r="DA324" s="508"/>
      <c r="DB324" s="508"/>
      <c r="DC324" s="508"/>
      <c r="DD324" s="508"/>
      <c r="DE324" s="508"/>
      <c r="DF324" s="508"/>
      <c r="DG324" s="508"/>
      <c r="DH324" s="508"/>
      <c r="DI324" s="508"/>
      <c r="DJ324" s="510"/>
      <c r="DK324" s="500">
        <f t="shared" si="19"/>
        <v>0</v>
      </c>
      <c r="DL324" s="501">
        <f t="shared" si="20"/>
        <v>0</v>
      </c>
      <c r="DV324" s="504"/>
    </row>
    <row r="325" spans="1:126" x14ac:dyDescent="0.5">
      <c r="A325" s="399" t="str">
        <f t="shared" si="22"/>
        <v>73</v>
      </c>
      <c r="B325" s="493">
        <v>730003</v>
      </c>
      <c r="C325" s="494" t="s">
        <v>1074</v>
      </c>
      <c r="D325" s="495"/>
      <c r="E325" s="896"/>
      <c r="F325" s="903"/>
      <c r="G325" s="496"/>
      <c r="H325" s="496"/>
      <c r="I325" s="496"/>
      <c r="J325" s="496"/>
      <c r="K325" s="508"/>
      <c r="L325" s="508"/>
      <c r="M325" s="508"/>
      <c r="N325" s="508"/>
      <c r="O325" s="508"/>
      <c r="P325" s="508"/>
      <c r="Q325" s="508"/>
      <c r="R325" s="508"/>
      <c r="S325" s="508"/>
      <c r="T325" s="508"/>
      <c r="U325" s="508"/>
      <c r="V325" s="508"/>
      <c r="W325" s="508"/>
      <c r="X325" s="508"/>
      <c r="Y325" s="508"/>
      <c r="Z325" s="508"/>
      <c r="AA325" s="508"/>
      <c r="AB325" s="508"/>
      <c r="AC325" s="508"/>
      <c r="AD325" s="508"/>
      <c r="AE325" s="508"/>
      <c r="AF325" s="508"/>
      <c r="AG325" s="508"/>
      <c r="AH325" s="508"/>
      <c r="AI325" s="508"/>
      <c r="AJ325" s="508"/>
      <c r="AK325" s="508"/>
      <c r="AL325" s="508"/>
      <c r="AM325" s="508"/>
      <c r="AN325" s="508"/>
      <c r="AO325" s="508"/>
      <c r="AP325" s="508"/>
      <c r="AQ325" s="508"/>
      <c r="AR325" s="508"/>
      <c r="AS325" s="508"/>
      <c r="AT325" s="508"/>
      <c r="AU325" s="508"/>
      <c r="AV325" s="508"/>
      <c r="AW325" s="508"/>
      <c r="AX325" s="508"/>
      <c r="AY325" s="508"/>
      <c r="AZ325" s="508"/>
      <c r="BA325" s="508"/>
      <c r="BB325" s="508"/>
      <c r="BC325" s="508"/>
      <c r="BD325" s="508"/>
      <c r="BE325" s="508"/>
      <c r="BF325" s="508"/>
      <c r="BG325" s="508"/>
      <c r="BH325" s="508"/>
      <c r="BI325" s="508"/>
      <c r="BJ325" s="508"/>
      <c r="BK325" s="508"/>
      <c r="BL325" s="508"/>
      <c r="BM325" s="508"/>
      <c r="BN325" s="508"/>
      <c r="BO325" s="508"/>
      <c r="BP325" s="508"/>
      <c r="BQ325" s="508"/>
      <c r="BR325" s="508"/>
      <c r="BS325" s="508"/>
      <c r="BT325" s="508"/>
      <c r="BU325" s="508"/>
      <c r="BV325" s="508"/>
      <c r="BW325" s="508"/>
      <c r="BX325" s="508"/>
      <c r="BY325" s="508"/>
      <c r="BZ325" s="508"/>
      <c r="CA325" s="508"/>
      <c r="CB325" s="508"/>
      <c r="CC325" s="508"/>
      <c r="CD325" s="508"/>
      <c r="CE325" s="508"/>
      <c r="CF325" s="508"/>
      <c r="CG325" s="521">
        <f t="shared" si="23"/>
        <v>0</v>
      </c>
      <c r="CH325" s="508"/>
      <c r="CI325" s="508"/>
      <c r="CJ325" s="508"/>
      <c r="CK325" s="508"/>
      <c r="CL325" s="508"/>
      <c r="CM325" s="508"/>
      <c r="CN325" s="508"/>
      <c r="CO325" s="508"/>
      <c r="CP325" s="508"/>
      <c r="CQ325" s="508"/>
      <c r="CR325" s="508"/>
      <c r="CS325" s="508"/>
      <c r="CT325" s="508"/>
      <c r="CU325" s="508"/>
      <c r="CV325" s="508"/>
      <c r="CW325" s="508"/>
      <c r="CX325" s="508"/>
      <c r="CY325" s="508"/>
      <c r="CZ325" s="508"/>
      <c r="DA325" s="508"/>
      <c r="DB325" s="508"/>
      <c r="DC325" s="508"/>
      <c r="DD325" s="508"/>
      <c r="DE325" s="508"/>
      <c r="DF325" s="508"/>
      <c r="DG325" s="508"/>
      <c r="DH325" s="508"/>
      <c r="DI325" s="508"/>
      <c r="DJ325" s="510"/>
      <c r="DK325" s="500">
        <f t="shared" si="19"/>
        <v>0</v>
      </c>
      <c r="DL325" s="501">
        <f t="shared" si="20"/>
        <v>0</v>
      </c>
      <c r="DV325" s="504"/>
    </row>
    <row r="326" spans="1:126" x14ac:dyDescent="0.5">
      <c r="A326" s="399" t="str">
        <f t="shared" si="22"/>
        <v>73</v>
      </c>
      <c r="B326" s="493">
        <v>730004</v>
      </c>
      <c r="C326" s="494" t="s">
        <v>1075</v>
      </c>
      <c r="D326" s="495"/>
      <c r="E326" s="896"/>
      <c r="F326" s="903"/>
      <c r="G326" s="496"/>
      <c r="H326" s="496"/>
      <c r="I326" s="496"/>
      <c r="J326" s="496"/>
      <c r="K326" s="508"/>
      <c r="L326" s="508"/>
      <c r="M326" s="508"/>
      <c r="N326" s="508"/>
      <c r="O326" s="508"/>
      <c r="P326" s="508"/>
      <c r="Q326" s="508"/>
      <c r="R326" s="508"/>
      <c r="S326" s="508"/>
      <c r="T326" s="508"/>
      <c r="U326" s="508"/>
      <c r="V326" s="508"/>
      <c r="W326" s="508"/>
      <c r="X326" s="508"/>
      <c r="Y326" s="508"/>
      <c r="Z326" s="508"/>
      <c r="AA326" s="508"/>
      <c r="AB326" s="508"/>
      <c r="AC326" s="508"/>
      <c r="AD326" s="508"/>
      <c r="AE326" s="508"/>
      <c r="AF326" s="508"/>
      <c r="AG326" s="508"/>
      <c r="AH326" s="508"/>
      <c r="AI326" s="508"/>
      <c r="AJ326" s="508"/>
      <c r="AK326" s="508"/>
      <c r="AL326" s="508"/>
      <c r="AM326" s="508"/>
      <c r="AN326" s="508"/>
      <c r="AO326" s="508"/>
      <c r="AP326" s="508"/>
      <c r="AQ326" s="508"/>
      <c r="AR326" s="508"/>
      <c r="AS326" s="508"/>
      <c r="AT326" s="508"/>
      <c r="AU326" s="508"/>
      <c r="AV326" s="508"/>
      <c r="AW326" s="508"/>
      <c r="AX326" s="508"/>
      <c r="AY326" s="508"/>
      <c r="AZ326" s="508"/>
      <c r="BA326" s="508"/>
      <c r="BB326" s="508"/>
      <c r="BC326" s="508"/>
      <c r="BD326" s="508"/>
      <c r="BE326" s="508"/>
      <c r="BF326" s="508"/>
      <c r="BG326" s="508"/>
      <c r="BH326" s="508"/>
      <c r="BI326" s="508"/>
      <c r="BJ326" s="508"/>
      <c r="BK326" s="508"/>
      <c r="BL326" s="508"/>
      <c r="BM326" s="508"/>
      <c r="BN326" s="508"/>
      <c r="BO326" s="508"/>
      <c r="BP326" s="508"/>
      <c r="BQ326" s="508"/>
      <c r="BR326" s="508"/>
      <c r="BS326" s="508"/>
      <c r="BT326" s="508"/>
      <c r="BU326" s="508"/>
      <c r="BV326" s="508"/>
      <c r="BW326" s="508"/>
      <c r="BX326" s="508"/>
      <c r="BY326" s="508"/>
      <c r="BZ326" s="508"/>
      <c r="CA326" s="508"/>
      <c r="CB326" s="508"/>
      <c r="CC326" s="508"/>
      <c r="CD326" s="508"/>
      <c r="CE326" s="508"/>
      <c r="CF326" s="508"/>
      <c r="CG326" s="521">
        <f t="shared" si="23"/>
        <v>0</v>
      </c>
      <c r="CH326" s="508"/>
      <c r="CI326" s="508"/>
      <c r="CJ326" s="508"/>
      <c r="CK326" s="508"/>
      <c r="CL326" s="508"/>
      <c r="CM326" s="508"/>
      <c r="CN326" s="508"/>
      <c r="CO326" s="508"/>
      <c r="CP326" s="508"/>
      <c r="CQ326" s="508"/>
      <c r="CR326" s="508"/>
      <c r="CS326" s="508"/>
      <c r="CT326" s="508"/>
      <c r="CU326" s="508"/>
      <c r="CV326" s="508"/>
      <c r="CW326" s="508"/>
      <c r="CX326" s="508"/>
      <c r="CY326" s="508"/>
      <c r="CZ326" s="508"/>
      <c r="DA326" s="508"/>
      <c r="DB326" s="508"/>
      <c r="DC326" s="508"/>
      <c r="DD326" s="508"/>
      <c r="DE326" s="508"/>
      <c r="DF326" s="508"/>
      <c r="DG326" s="508"/>
      <c r="DH326" s="508"/>
      <c r="DI326" s="508"/>
      <c r="DJ326" s="510"/>
      <c r="DK326" s="500">
        <f t="shared" si="19"/>
        <v>0</v>
      </c>
      <c r="DL326" s="501">
        <f t="shared" si="20"/>
        <v>0</v>
      </c>
      <c r="DV326" s="504"/>
    </row>
    <row r="327" spans="1:126" x14ac:dyDescent="0.5">
      <c r="A327" s="399" t="str">
        <f t="shared" si="22"/>
        <v>73</v>
      </c>
      <c r="B327" s="493">
        <v>730005</v>
      </c>
      <c r="C327" s="494" t="s">
        <v>1076</v>
      </c>
      <c r="D327" s="495"/>
      <c r="E327" s="896"/>
      <c r="F327" s="903"/>
      <c r="G327" s="496"/>
      <c r="H327" s="496"/>
      <c r="I327" s="496"/>
      <c r="J327" s="496"/>
      <c r="K327" s="508"/>
      <c r="L327" s="508"/>
      <c r="M327" s="508"/>
      <c r="N327" s="508"/>
      <c r="O327" s="508"/>
      <c r="P327" s="508"/>
      <c r="Q327" s="508"/>
      <c r="R327" s="508"/>
      <c r="S327" s="508"/>
      <c r="T327" s="508"/>
      <c r="U327" s="508"/>
      <c r="V327" s="508"/>
      <c r="W327" s="508"/>
      <c r="X327" s="508"/>
      <c r="Y327" s="508"/>
      <c r="Z327" s="508"/>
      <c r="AA327" s="508"/>
      <c r="AB327" s="508"/>
      <c r="AC327" s="508"/>
      <c r="AD327" s="508"/>
      <c r="AE327" s="508"/>
      <c r="AF327" s="508"/>
      <c r="AG327" s="508"/>
      <c r="AH327" s="508"/>
      <c r="AI327" s="508"/>
      <c r="AJ327" s="508"/>
      <c r="AK327" s="508"/>
      <c r="AL327" s="508"/>
      <c r="AM327" s="508"/>
      <c r="AN327" s="508"/>
      <c r="AO327" s="508"/>
      <c r="AP327" s="508"/>
      <c r="AQ327" s="508"/>
      <c r="AR327" s="508"/>
      <c r="AS327" s="508"/>
      <c r="AT327" s="508"/>
      <c r="AU327" s="508"/>
      <c r="AV327" s="508"/>
      <c r="AW327" s="508"/>
      <c r="AX327" s="508"/>
      <c r="AY327" s="508"/>
      <c r="AZ327" s="508"/>
      <c r="BA327" s="508"/>
      <c r="BB327" s="508"/>
      <c r="BC327" s="508"/>
      <c r="BD327" s="508"/>
      <c r="BE327" s="508"/>
      <c r="BF327" s="508"/>
      <c r="BG327" s="508"/>
      <c r="BH327" s="508"/>
      <c r="BI327" s="508"/>
      <c r="BJ327" s="508"/>
      <c r="BK327" s="508"/>
      <c r="BL327" s="508"/>
      <c r="BM327" s="508"/>
      <c r="BN327" s="508"/>
      <c r="BO327" s="508"/>
      <c r="BP327" s="508"/>
      <c r="BQ327" s="508"/>
      <c r="BR327" s="508"/>
      <c r="BS327" s="508"/>
      <c r="BT327" s="508"/>
      <c r="BU327" s="508"/>
      <c r="BV327" s="508"/>
      <c r="BW327" s="508"/>
      <c r="BX327" s="508"/>
      <c r="BY327" s="508"/>
      <c r="BZ327" s="508"/>
      <c r="CA327" s="508"/>
      <c r="CB327" s="508"/>
      <c r="CC327" s="508"/>
      <c r="CD327" s="508"/>
      <c r="CE327" s="508"/>
      <c r="CF327" s="508"/>
      <c r="CG327" s="521">
        <f t="shared" si="23"/>
        <v>0</v>
      </c>
      <c r="CH327" s="508"/>
      <c r="CI327" s="508"/>
      <c r="CJ327" s="508"/>
      <c r="CK327" s="508"/>
      <c r="CL327" s="508"/>
      <c r="CM327" s="508"/>
      <c r="CN327" s="508"/>
      <c r="CO327" s="508"/>
      <c r="CP327" s="508"/>
      <c r="CQ327" s="508"/>
      <c r="CR327" s="508"/>
      <c r="CS327" s="508"/>
      <c r="CT327" s="508"/>
      <c r="CU327" s="508"/>
      <c r="CV327" s="508"/>
      <c r="CW327" s="508"/>
      <c r="CX327" s="508"/>
      <c r="CY327" s="508"/>
      <c r="CZ327" s="508"/>
      <c r="DA327" s="508"/>
      <c r="DB327" s="508"/>
      <c r="DC327" s="508"/>
      <c r="DD327" s="508"/>
      <c r="DE327" s="508"/>
      <c r="DF327" s="508"/>
      <c r="DG327" s="508"/>
      <c r="DH327" s="508"/>
      <c r="DI327" s="508"/>
      <c r="DJ327" s="510"/>
      <c r="DK327" s="500">
        <f t="shared" si="19"/>
        <v>0</v>
      </c>
      <c r="DL327" s="501">
        <f t="shared" si="20"/>
        <v>0</v>
      </c>
      <c r="DV327" s="504"/>
    </row>
    <row r="328" spans="1:126" x14ac:dyDescent="0.5">
      <c r="A328" s="399" t="str">
        <f t="shared" si="22"/>
        <v>73</v>
      </c>
      <c r="B328" s="493">
        <v>730006</v>
      </c>
      <c r="C328" s="494" t="s">
        <v>1077</v>
      </c>
      <c r="D328" s="495"/>
      <c r="E328" s="896"/>
      <c r="F328" s="903"/>
      <c r="G328" s="496"/>
      <c r="H328" s="496"/>
      <c r="I328" s="496"/>
      <c r="J328" s="496"/>
      <c r="K328" s="508"/>
      <c r="L328" s="508"/>
      <c r="M328" s="508"/>
      <c r="N328" s="508"/>
      <c r="O328" s="508"/>
      <c r="P328" s="508"/>
      <c r="Q328" s="508"/>
      <c r="R328" s="508"/>
      <c r="S328" s="508"/>
      <c r="T328" s="508"/>
      <c r="U328" s="508"/>
      <c r="V328" s="508"/>
      <c r="W328" s="508"/>
      <c r="X328" s="508"/>
      <c r="Y328" s="508"/>
      <c r="Z328" s="508"/>
      <c r="AA328" s="508"/>
      <c r="AB328" s="508"/>
      <c r="AC328" s="508"/>
      <c r="AD328" s="508"/>
      <c r="AE328" s="508"/>
      <c r="AF328" s="508"/>
      <c r="AG328" s="508"/>
      <c r="AH328" s="508"/>
      <c r="AI328" s="508"/>
      <c r="AJ328" s="508"/>
      <c r="AK328" s="508"/>
      <c r="AL328" s="508"/>
      <c r="AM328" s="508"/>
      <c r="AN328" s="508"/>
      <c r="AO328" s="508"/>
      <c r="AP328" s="508"/>
      <c r="AQ328" s="508"/>
      <c r="AR328" s="508"/>
      <c r="AS328" s="508"/>
      <c r="AT328" s="508"/>
      <c r="AU328" s="508"/>
      <c r="AV328" s="508"/>
      <c r="AW328" s="508"/>
      <c r="AX328" s="508"/>
      <c r="AY328" s="508"/>
      <c r="AZ328" s="508"/>
      <c r="BA328" s="508"/>
      <c r="BB328" s="508"/>
      <c r="BC328" s="508"/>
      <c r="BD328" s="508"/>
      <c r="BE328" s="508"/>
      <c r="BF328" s="508"/>
      <c r="BG328" s="508"/>
      <c r="BH328" s="508"/>
      <c r="BI328" s="508"/>
      <c r="BJ328" s="508"/>
      <c r="BK328" s="508"/>
      <c r="BL328" s="508"/>
      <c r="BM328" s="508"/>
      <c r="BN328" s="508"/>
      <c r="BO328" s="508"/>
      <c r="BP328" s="508"/>
      <c r="BQ328" s="508"/>
      <c r="BR328" s="508"/>
      <c r="BS328" s="508"/>
      <c r="BT328" s="508"/>
      <c r="BU328" s="508"/>
      <c r="BV328" s="508"/>
      <c r="BW328" s="508"/>
      <c r="BX328" s="508"/>
      <c r="BY328" s="508"/>
      <c r="BZ328" s="508"/>
      <c r="CA328" s="508"/>
      <c r="CB328" s="508"/>
      <c r="CC328" s="508"/>
      <c r="CD328" s="508"/>
      <c r="CE328" s="508"/>
      <c r="CF328" s="508"/>
      <c r="CG328" s="521">
        <f t="shared" si="23"/>
        <v>0</v>
      </c>
      <c r="CH328" s="508"/>
      <c r="CI328" s="508"/>
      <c r="CJ328" s="508"/>
      <c r="CK328" s="508"/>
      <c r="CL328" s="508"/>
      <c r="CM328" s="508"/>
      <c r="CN328" s="508"/>
      <c r="CO328" s="508"/>
      <c r="CP328" s="508"/>
      <c r="CQ328" s="508"/>
      <c r="CR328" s="508"/>
      <c r="CS328" s="508"/>
      <c r="CT328" s="508"/>
      <c r="CU328" s="508"/>
      <c r="CV328" s="508"/>
      <c r="CW328" s="508"/>
      <c r="CX328" s="508"/>
      <c r="CY328" s="508"/>
      <c r="CZ328" s="508"/>
      <c r="DA328" s="508"/>
      <c r="DB328" s="508"/>
      <c r="DC328" s="508"/>
      <c r="DD328" s="508"/>
      <c r="DE328" s="508"/>
      <c r="DF328" s="508"/>
      <c r="DG328" s="508"/>
      <c r="DH328" s="508"/>
      <c r="DI328" s="508"/>
      <c r="DJ328" s="510"/>
      <c r="DK328" s="500">
        <f t="shared" si="19"/>
        <v>0</v>
      </c>
      <c r="DL328" s="501">
        <f t="shared" si="20"/>
        <v>0</v>
      </c>
      <c r="DV328" s="504"/>
    </row>
    <row r="329" spans="1:126" x14ac:dyDescent="0.5">
      <c r="A329" s="399" t="str">
        <f t="shared" si="22"/>
        <v>73</v>
      </c>
      <c r="B329" s="493">
        <v>730007</v>
      </c>
      <c r="C329" s="494" t="s">
        <v>1078</v>
      </c>
      <c r="D329" s="495"/>
      <c r="E329" s="896"/>
      <c r="F329" s="903"/>
      <c r="G329" s="496"/>
      <c r="H329" s="496"/>
      <c r="I329" s="496"/>
      <c r="J329" s="496"/>
      <c r="K329" s="508"/>
      <c r="L329" s="508"/>
      <c r="M329" s="508"/>
      <c r="N329" s="508"/>
      <c r="O329" s="508"/>
      <c r="P329" s="508"/>
      <c r="Q329" s="508"/>
      <c r="R329" s="508"/>
      <c r="S329" s="508"/>
      <c r="T329" s="508"/>
      <c r="U329" s="508"/>
      <c r="V329" s="508"/>
      <c r="W329" s="508"/>
      <c r="X329" s="508"/>
      <c r="Y329" s="508"/>
      <c r="Z329" s="508"/>
      <c r="AA329" s="508"/>
      <c r="AB329" s="508"/>
      <c r="AC329" s="508"/>
      <c r="AD329" s="508"/>
      <c r="AE329" s="508"/>
      <c r="AF329" s="508"/>
      <c r="AG329" s="508"/>
      <c r="AH329" s="508"/>
      <c r="AI329" s="508"/>
      <c r="AJ329" s="508"/>
      <c r="AK329" s="508"/>
      <c r="AL329" s="508"/>
      <c r="AM329" s="508"/>
      <c r="AN329" s="508"/>
      <c r="AO329" s="508"/>
      <c r="AP329" s="508"/>
      <c r="AQ329" s="508"/>
      <c r="AR329" s="508"/>
      <c r="AS329" s="508"/>
      <c r="AT329" s="508"/>
      <c r="AU329" s="508"/>
      <c r="AV329" s="508"/>
      <c r="AW329" s="508"/>
      <c r="AX329" s="508"/>
      <c r="AY329" s="508"/>
      <c r="AZ329" s="508"/>
      <c r="BA329" s="508"/>
      <c r="BB329" s="508"/>
      <c r="BC329" s="508"/>
      <c r="BD329" s="508"/>
      <c r="BE329" s="508"/>
      <c r="BF329" s="508"/>
      <c r="BG329" s="508"/>
      <c r="BH329" s="508"/>
      <c r="BI329" s="508"/>
      <c r="BJ329" s="508"/>
      <c r="BK329" s="508"/>
      <c r="BL329" s="508"/>
      <c r="BM329" s="508"/>
      <c r="BN329" s="508"/>
      <c r="BO329" s="508"/>
      <c r="BP329" s="508"/>
      <c r="BQ329" s="508"/>
      <c r="BR329" s="508"/>
      <c r="BS329" s="508"/>
      <c r="BT329" s="508"/>
      <c r="BU329" s="508"/>
      <c r="BV329" s="508"/>
      <c r="BW329" s="508"/>
      <c r="BX329" s="508"/>
      <c r="BY329" s="508"/>
      <c r="BZ329" s="508"/>
      <c r="CA329" s="508"/>
      <c r="CB329" s="508"/>
      <c r="CC329" s="508"/>
      <c r="CD329" s="508"/>
      <c r="CE329" s="508"/>
      <c r="CF329" s="508"/>
      <c r="CG329" s="521">
        <f t="shared" si="23"/>
        <v>0</v>
      </c>
      <c r="CH329" s="508"/>
      <c r="CI329" s="508"/>
      <c r="CJ329" s="508"/>
      <c r="CK329" s="508"/>
      <c r="CL329" s="508"/>
      <c r="CM329" s="508"/>
      <c r="CN329" s="508"/>
      <c r="CO329" s="508"/>
      <c r="CP329" s="508"/>
      <c r="CQ329" s="508"/>
      <c r="CR329" s="508"/>
      <c r="CS329" s="508"/>
      <c r="CT329" s="508"/>
      <c r="CU329" s="508"/>
      <c r="CV329" s="508"/>
      <c r="CW329" s="508"/>
      <c r="CX329" s="508"/>
      <c r="CY329" s="508"/>
      <c r="CZ329" s="508"/>
      <c r="DA329" s="508"/>
      <c r="DB329" s="508"/>
      <c r="DC329" s="508"/>
      <c r="DD329" s="508"/>
      <c r="DE329" s="508"/>
      <c r="DF329" s="508"/>
      <c r="DG329" s="508"/>
      <c r="DH329" s="508"/>
      <c r="DI329" s="508"/>
      <c r="DJ329" s="510"/>
      <c r="DK329" s="500">
        <f t="shared" si="19"/>
        <v>0</v>
      </c>
      <c r="DL329" s="501">
        <f t="shared" si="20"/>
        <v>0</v>
      </c>
      <c r="DV329" s="504"/>
    </row>
    <row r="330" spans="1:126" x14ac:dyDescent="0.5">
      <c r="A330" s="399" t="str">
        <f t="shared" si="22"/>
        <v>74</v>
      </c>
      <c r="B330" s="493">
        <v>740001</v>
      </c>
      <c r="C330" s="494" t="s">
        <v>1079</v>
      </c>
      <c r="D330" s="495"/>
      <c r="E330" s="896"/>
      <c r="F330" s="903"/>
      <c r="G330" s="496"/>
      <c r="H330" s="496"/>
      <c r="I330" s="496"/>
      <c r="J330" s="496"/>
      <c r="K330" s="508"/>
      <c r="L330" s="508"/>
      <c r="M330" s="508"/>
      <c r="N330" s="508"/>
      <c r="O330" s="508"/>
      <c r="P330" s="508"/>
      <c r="Q330" s="508"/>
      <c r="R330" s="508"/>
      <c r="S330" s="508"/>
      <c r="T330" s="508"/>
      <c r="U330" s="508"/>
      <c r="V330" s="508"/>
      <c r="W330" s="508"/>
      <c r="X330" s="508"/>
      <c r="Y330" s="508"/>
      <c r="Z330" s="508"/>
      <c r="AA330" s="508"/>
      <c r="AB330" s="508"/>
      <c r="AC330" s="508"/>
      <c r="AD330" s="508"/>
      <c r="AE330" s="508"/>
      <c r="AF330" s="508"/>
      <c r="AG330" s="508"/>
      <c r="AH330" s="508"/>
      <c r="AI330" s="508"/>
      <c r="AJ330" s="508"/>
      <c r="AK330" s="508"/>
      <c r="AL330" s="508"/>
      <c r="AM330" s="508"/>
      <c r="AN330" s="508"/>
      <c r="AO330" s="508"/>
      <c r="AP330" s="508"/>
      <c r="AQ330" s="508"/>
      <c r="AR330" s="508"/>
      <c r="AS330" s="508"/>
      <c r="AT330" s="508"/>
      <c r="AU330" s="508"/>
      <c r="AV330" s="508"/>
      <c r="AW330" s="508"/>
      <c r="AX330" s="508"/>
      <c r="AY330" s="508"/>
      <c r="AZ330" s="508"/>
      <c r="BA330" s="508"/>
      <c r="BB330" s="508"/>
      <c r="BC330" s="508"/>
      <c r="BD330" s="508"/>
      <c r="BE330" s="508"/>
      <c r="BF330" s="508"/>
      <c r="BG330" s="508"/>
      <c r="BH330" s="508"/>
      <c r="BI330" s="508"/>
      <c r="BJ330" s="508"/>
      <c r="BK330" s="508"/>
      <c r="BL330" s="508"/>
      <c r="BM330" s="508"/>
      <c r="BN330" s="521"/>
      <c r="BO330" s="521"/>
      <c r="BP330" s="521"/>
      <c r="BQ330" s="508"/>
      <c r="BR330" s="508"/>
      <c r="BS330" s="508"/>
      <c r="BT330" s="508"/>
      <c r="BU330" s="508"/>
      <c r="BV330" s="508"/>
      <c r="BW330" s="508"/>
      <c r="BX330" s="508"/>
      <c r="BY330" s="508"/>
      <c r="BZ330" s="508"/>
      <c r="CA330" s="508"/>
      <c r="CB330" s="508"/>
      <c r="CC330" s="508"/>
      <c r="CD330" s="508"/>
      <c r="CE330" s="508"/>
      <c r="CF330" s="508"/>
      <c r="CG330" s="508"/>
      <c r="CH330" s="508"/>
      <c r="CI330" s="508"/>
      <c r="CJ330" s="508"/>
      <c r="CK330" s="508"/>
      <c r="CL330" s="508"/>
      <c r="CM330" s="508"/>
      <c r="CN330" s="508"/>
      <c r="CO330" s="508"/>
      <c r="CP330" s="508"/>
      <c r="CQ330" s="508"/>
      <c r="CR330" s="508"/>
      <c r="CS330" s="508"/>
      <c r="CT330" s="508"/>
      <c r="CU330" s="508"/>
      <c r="CV330" s="508"/>
      <c r="CW330" s="521">
        <f>D330+BP330</f>
        <v>0</v>
      </c>
      <c r="CX330" s="508"/>
      <c r="CY330" s="508"/>
      <c r="CZ330" s="508"/>
      <c r="DA330" s="508"/>
      <c r="DB330" s="508"/>
      <c r="DC330" s="508"/>
      <c r="DD330" s="508"/>
      <c r="DE330" s="508"/>
      <c r="DF330" s="508"/>
      <c r="DG330" s="508"/>
      <c r="DH330" s="508"/>
      <c r="DI330" s="508"/>
      <c r="DJ330" s="510"/>
      <c r="DK330" s="500">
        <f t="shared" ref="DK330:DK393" si="24">SUM(F330:DJ330)</f>
        <v>0</v>
      </c>
      <c r="DL330" s="501">
        <f t="shared" ref="DL330:DL393" si="25">D330-E330-DK330</f>
        <v>0</v>
      </c>
      <c r="DV330" s="504"/>
    </row>
    <row r="331" spans="1:126" x14ac:dyDescent="0.5">
      <c r="A331" s="399" t="str">
        <f t="shared" si="22"/>
        <v>74</v>
      </c>
      <c r="B331" s="493">
        <v>740002</v>
      </c>
      <c r="C331" s="494" t="s">
        <v>676</v>
      </c>
      <c r="D331" s="495"/>
      <c r="E331" s="896"/>
      <c r="F331" s="903"/>
      <c r="G331" s="496"/>
      <c r="H331" s="496"/>
      <c r="I331" s="496"/>
      <c r="J331" s="496"/>
      <c r="K331" s="508"/>
      <c r="L331" s="508"/>
      <c r="M331" s="508"/>
      <c r="N331" s="508"/>
      <c r="O331" s="508"/>
      <c r="P331" s="508"/>
      <c r="Q331" s="508"/>
      <c r="R331" s="508"/>
      <c r="S331" s="508"/>
      <c r="T331" s="508"/>
      <c r="U331" s="508"/>
      <c r="V331" s="508"/>
      <c r="W331" s="508"/>
      <c r="X331" s="508"/>
      <c r="Y331" s="508"/>
      <c r="Z331" s="508"/>
      <c r="AA331" s="508"/>
      <c r="AB331" s="508"/>
      <c r="AC331" s="508"/>
      <c r="AD331" s="508"/>
      <c r="AE331" s="508"/>
      <c r="AF331" s="508"/>
      <c r="AG331" s="508"/>
      <c r="AH331" s="508"/>
      <c r="AI331" s="508"/>
      <c r="AJ331" s="508"/>
      <c r="AK331" s="508"/>
      <c r="AL331" s="508"/>
      <c r="AM331" s="508"/>
      <c r="AN331" s="508"/>
      <c r="AO331" s="508"/>
      <c r="AP331" s="508"/>
      <c r="AQ331" s="508"/>
      <c r="AR331" s="508"/>
      <c r="AS331" s="508"/>
      <c r="AT331" s="508"/>
      <c r="AU331" s="508"/>
      <c r="AV331" s="508"/>
      <c r="AW331" s="508"/>
      <c r="AX331" s="508"/>
      <c r="AY331" s="508"/>
      <c r="AZ331" s="508"/>
      <c r="BA331" s="508"/>
      <c r="BB331" s="508"/>
      <c r="BC331" s="508"/>
      <c r="BD331" s="508"/>
      <c r="BE331" s="508"/>
      <c r="BF331" s="508"/>
      <c r="BG331" s="508"/>
      <c r="BH331" s="508"/>
      <c r="BI331" s="508"/>
      <c r="BJ331" s="508"/>
      <c r="BK331" s="508"/>
      <c r="BL331" s="508"/>
      <c r="BM331" s="508"/>
      <c r="BN331" s="508"/>
      <c r="BO331" s="508"/>
      <c r="BP331" s="508"/>
      <c r="BQ331" s="508"/>
      <c r="BR331" s="508"/>
      <c r="BS331" s="508"/>
      <c r="BT331" s="508"/>
      <c r="BU331" s="508"/>
      <c r="BV331" s="508"/>
      <c r="BW331" s="508"/>
      <c r="BX331" s="508"/>
      <c r="BY331" s="508"/>
      <c r="BZ331" s="508"/>
      <c r="CA331" s="508"/>
      <c r="CB331" s="508"/>
      <c r="CC331" s="508"/>
      <c r="CD331" s="508"/>
      <c r="CE331" s="508"/>
      <c r="CF331" s="508"/>
      <c r="CG331" s="508"/>
      <c r="CH331" s="508"/>
      <c r="CI331" s="508"/>
      <c r="CJ331" s="508"/>
      <c r="CK331" s="508"/>
      <c r="CL331" s="521">
        <f>D331-CW331</f>
        <v>0</v>
      </c>
      <c r="CM331" s="508"/>
      <c r="CN331" s="508"/>
      <c r="CO331" s="508"/>
      <c r="CP331" s="508"/>
      <c r="CQ331" s="508"/>
      <c r="CR331" s="508"/>
      <c r="CS331" s="508"/>
      <c r="CT331" s="508"/>
      <c r="CU331" s="508"/>
      <c r="CV331" s="508"/>
      <c r="CW331" s="521"/>
      <c r="CX331" s="508"/>
      <c r="CY331" s="508"/>
      <c r="CZ331" s="508"/>
      <c r="DA331" s="508"/>
      <c r="DB331" s="508"/>
      <c r="DC331" s="508"/>
      <c r="DD331" s="508"/>
      <c r="DE331" s="508"/>
      <c r="DF331" s="508"/>
      <c r="DG331" s="508"/>
      <c r="DH331" s="508"/>
      <c r="DI331" s="508"/>
      <c r="DJ331" s="510"/>
      <c r="DK331" s="500">
        <f t="shared" si="24"/>
        <v>0</v>
      </c>
      <c r="DL331" s="501">
        <f t="shared" si="25"/>
        <v>0</v>
      </c>
      <c r="DV331" s="504"/>
    </row>
    <row r="332" spans="1:126" x14ac:dyDescent="0.5">
      <c r="A332" s="399" t="str">
        <f t="shared" si="22"/>
        <v>74</v>
      </c>
      <c r="B332" s="493">
        <v>740003</v>
      </c>
      <c r="C332" s="494" t="s">
        <v>1080</v>
      </c>
      <c r="D332" s="495"/>
      <c r="E332" s="896"/>
      <c r="F332" s="903"/>
      <c r="G332" s="496"/>
      <c r="H332" s="496"/>
      <c r="I332" s="496"/>
      <c r="J332" s="496"/>
      <c r="K332" s="508"/>
      <c r="L332" s="508"/>
      <c r="M332" s="508"/>
      <c r="N332" s="508"/>
      <c r="O332" s="508"/>
      <c r="P332" s="508"/>
      <c r="Q332" s="508"/>
      <c r="R332" s="508"/>
      <c r="S332" s="508"/>
      <c r="T332" s="508"/>
      <c r="U332" s="508"/>
      <c r="V332" s="508"/>
      <c r="W332" s="508"/>
      <c r="X332" s="508"/>
      <c r="Y332" s="508"/>
      <c r="Z332" s="508"/>
      <c r="AA332" s="508"/>
      <c r="AB332" s="508"/>
      <c r="AC332" s="508"/>
      <c r="AD332" s="508"/>
      <c r="AE332" s="508"/>
      <c r="AF332" s="508"/>
      <c r="AG332" s="508"/>
      <c r="AH332" s="508"/>
      <c r="AI332" s="508"/>
      <c r="AJ332" s="508"/>
      <c r="AK332" s="508"/>
      <c r="AL332" s="508"/>
      <c r="AM332" s="508"/>
      <c r="AN332" s="508"/>
      <c r="AO332" s="508"/>
      <c r="AP332" s="508"/>
      <c r="AQ332" s="508"/>
      <c r="AR332" s="508"/>
      <c r="AS332" s="508"/>
      <c r="AT332" s="508"/>
      <c r="AU332" s="508"/>
      <c r="AV332" s="508"/>
      <c r="AW332" s="508"/>
      <c r="AX332" s="508"/>
      <c r="AY332" s="508"/>
      <c r="AZ332" s="508"/>
      <c r="BA332" s="508"/>
      <c r="BB332" s="508"/>
      <c r="BC332" s="508"/>
      <c r="BD332" s="508"/>
      <c r="BE332" s="508"/>
      <c r="BF332" s="508"/>
      <c r="BG332" s="508"/>
      <c r="BH332" s="508"/>
      <c r="BI332" s="508"/>
      <c r="BJ332" s="508"/>
      <c r="BK332" s="508"/>
      <c r="BL332" s="508"/>
      <c r="BM332" s="508"/>
      <c r="BN332" s="508"/>
      <c r="BO332" s="508"/>
      <c r="BP332" s="508"/>
      <c r="BQ332" s="508"/>
      <c r="BR332" s="508"/>
      <c r="BS332" s="508"/>
      <c r="BT332" s="508"/>
      <c r="BU332" s="508"/>
      <c r="BV332" s="508"/>
      <c r="BW332" s="508"/>
      <c r="BX332" s="508"/>
      <c r="BY332" s="508"/>
      <c r="BZ332" s="508"/>
      <c r="CA332" s="508"/>
      <c r="CB332" s="508"/>
      <c r="CC332" s="508"/>
      <c r="CD332" s="508"/>
      <c r="CE332" s="508"/>
      <c r="CF332" s="508"/>
      <c r="CG332" s="508"/>
      <c r="CH332" s="508"/>
      <c r="CI332" s="508"/>
      <c r="CJ332" s="508"/>
      <c r="CK332" s="508"/>
      <c r="CL332" s="521">
        <f>D332</f>
        <v>0</v>
      </c>
      <c r="CM332" s="508"/>
      <c r="CN332" s="508"/>
      <c r="CO332" s="508"/>
      <c r="CP332" s="508"/>
      <c r="CQ332" s="508"/>
      <c r="CR332" s="508"/>
      <c r="CS332" s="508"/>
      <c r="CT332" s="508"/>
      <c r="CU332" s="508"/>
      <c r="CV332" s="508"/>
      <c r="CW332" s="508"/>
      <c r="CX332" s="508"/>
      <c r="CY332" s="508"/>
      <c r="CZ332" s="508"/>
      <c r="DA332" s="508"/>
      <c r="DB332" s="508"/>
      <c r="DC332" s="508"/>
      <c r="DD332" s="508"/>
      <c r="DE332" s="508"/>
      <c r="DF332" s="508"/>
      <c r="DG332" s="508"/>
      <c r="DH332" s="508"/>
      <c r="DI332" s="508"/>
      <c r="DJ332" s="510"/>
      <c r="DK332" s="500">
        <f t="shared" si="24"/>
        <v>0</v>
      </c>
      <c r="DL332" s="501">
        <f t="shared" si="25"/>
        <v>0</v>
      </c>
      <c r="DV332" s="504"/>
    </row>
    <row r="333" spans="1:126" x14ac:dyDescent="0.5">
      <c r="A333" s="399" t="str">
        <f t="shared" si="22"/>
        <v>74</v>
      </c>
      <c r="B333" s="493">
        <v>740004</v>
      </c>
      <c r="C333" s="494" t="s">
        <v>1081</v>
      </c>
      <c r="D333" s="495"/>
      <c r="E333" s="896"/>
      <c r="F333" s="903"/>
      <c r="G333" s="496"/>
      <c r="H333" s="496"/>
      <c r="I333" s="496"/>
      <c r="J333" s="496"/>
      <c r="K333" s="508"/>
      <c r="L333" s="508"/>
      <c r="M333" s="508"/>
      <c r="N333" s="508"/>
      <c r="O333" s="508"/>
      <c r="P333" s="508"/>
      <c r="Q333" s="508"/>
      <c r="R333" s="508"/>
      <c r="S333" s="508"/>
      <c r="T333" s="508"/>
      <c r="U333" s="508"/>
      <c r="V333" s="508"/>
      <c r="W333" s="508"/>
      <c r="X333" s="508"/>
      <c r="Y333" s="508"/>
      <c r="Z333" s="508"/>
      <c r="AA333" s="508"/>
      <c r="AB333" s="508"/>
      <c r="AC333" s="508"/>
      <c r="AD333" s="508"/>
      <c r="AE333" s="508"/>
      <c r="AF333" s="508"/>
      <c r="AG333" s="508"/>
      <c r="AH333" s="508"/>
      <c r="AI333" s="508"/>
      <c r="AJ333" s="508"/>
      <c r="AK333" s="508"/>
      <c r="AL333" s="508"/>
      <c r="AM333" s="508"/>
      <c r="AN333" s="508"/>
      <c r="AO333" s="508"/>
      <c r="AP333" s="508"/>
      <c r="AQ333" s="508"/>
      <c r="AR333" s="508"/>
      <c r="AS333" s="508"/>
      <c r="AT333" s="508"/>
      <c r="AU333" s="508"/>
      <c r="AV333" s="508"/>
      <c r="AW333" s="508"/>
      <c r="AX333" s="508"/>
      <c r="AY333" s="508"/>
      <c r="AZ333" s="508"/>
      <c r="BA333" s="508"/>
      <c r="BB333" s="508"/>
      <c r="BC333" s="508"/>
      <c r="BD333" s="508"/>
      <c r="BE333" s="508"/>
      <c r="BF333" s="508"/>
      <c r="BG333" s="508"/>
      <c r="BH333" s="508"/>
      <c r="BI333" s="508"/>
      <c r="BJ333" s="508"/>
      <c r="BK333" s="508"/>
      <c r="BL333" s="508"/>
      <c r="BM333" s="508"/>
      <c r="BN333" s="508"/>
      <c r="BO333" s="508"/>
      <c r="BP333" s="508"/>
      <c r="BQ333" s="508"/>
      <c r="BR333" s="508"/>
      <c r="BS333" s="508"/>
      <c r="BT333" s="508"/>
      <c r="BU333" s="508"/>
      <c r="BV333" s="508"/>
      <c r="BW333" s="508"/>
      <c r="BX333" s="508"/>
      <c r="BY333" s="508"/>
      <c r="BZ333" s="508"/>
      <c r="CA333" s="508"/>
      <c r="CB333" s="508"/>
      <c r="CC333" s="508"/>
      <c r="CD333" s="508"/>
      <c r="CE333" s="508"/>
      <c r="CF333" s="508"/>
      <c r="CG333" s="508"/>
      <c r="CH333" s="508"/>
      <c r="CI333" s="508"/>
      <c r="CJ333" s="508"/>
      <c r="CK333" s="508"/>
      <c r="CL333" s="508"/>
      <c r="CM333" s="508"/>
      <c r="CN333" s="508"/>
      <c r="CO333" s="508"/>
      <c r="CP333" s="508"/>
      <c r="CQ333" s="508"/>
      <c r="CR333" s="508"/>
      <c r="CS333" s="508"/>
      <c r="CT333" s="508"/>
      <c r="CU333" s="508"/>
      <c r="CV333" s="508"/>
      <c r="CW333" s="521">
        <f>D333-E333</f>
        <v>0</v>
      </c>
      <c r="CX333" s="508"/>
      <c r="CY333" s="508"/>
      <c r="CZ333" s="508"/>
      <c r="DA333" s="508"/>
      <c r="DB333" s="508"/>
      <c r="DC333" s="508"/>
      <c r="DD333" s="508"/>
      <c r="DE333" s="508"/>
      <c r="DF333" s="508"/>
      <c r="DG333" s="508"/>
      <c r="DH333" s="508"/>
      <c r="DI333" s="508"/>
      <c r="DJ333" s="510"/>
      <c r="DK333" s="500">
        <f t="shared" si="24"/>
        <v>0</v>
      </c>
      <c r="DL333" s="501">
        <f t="shared" si="25"/>
        <v>0</v>
      </c>
      <c r="DV333" s="504"/>
    </row>
    <row r="334" spans="1:126" x14ac:dyDescent="0.5">
      <c r="A334" s="399" t="str">
        <f t="shared" si="22"/>
        <v>74</v>
      </c>
      <c r="B334" s="493">
        <v>740005</v>
      </c>
      <c r="C334" s="494" t="s">
        <v>1082</v>
      </c>
      <c r="D334" s="495"/>
      <c r="E334" s="896"/>
      <c r="F334" s="903"/>
      <c r="G334" s="496"/>
      <c r="H334" s="496"/>
      <c r="I334" s="496"/>
      <c r="J334" s="496"/>
      <c r="K334" s="508"/>
      <c r="L334" s="508"/>
      <c r="M334" s="508"/>
      <c r="N334" s="508"/>
      <c r="O334" s="508"/>
      <c r="P334" s="508"/>
      <c r="Q334" s="508"/>
      <c r="R334" s="508"/>
      <c r="S334" s="508"/>
      <c r="T334" s="508"/>
      <c r="U334" s="508"/>
      <c r="V334" s="508"/>
      <c r="W334" s="508"/>
      <c r="X334" s="508"/>
      <c r="Y334" s="508"/>
      <c r="Z334" s="508"/>
      <c r="AA334" s="508"/>
      <c r="AB334" s="508"/>
      <c r="AC334" s="508"/>
      <c r="AD334" s="508"/>
      <c r="AE334" s="508"/>
      <c r="AF334" s="508"/>
      <c r="AG334" s="508"/>
      <c r="AH334" s="508"/>
      <c r="AI334" s="508"/>
      <c r="AJ334" s="508"/>
      <c r="AK334" s="508"/>
      <c r="AL334" s="508"/>
      <c r="AM334" s="508"/>
      <c r="AN334" s="508"/>
      <c r="AO334" s="508"/>
      <c r="AP334" s="508"/>
      <c r="AQ334" s="508"/>
      <c r="AR334" s="508"/>
      <c r="AS334" s="508"/>
      <c r="AT334" s="508"/>
      <c r="AU334" s="508"/>
      <c r="AV334" s="508"/>
      <c r="AW334" s="508"/>
      <c r="AX334" s="508"/>
      <c r="AY334" s="508"/>
      <c r="AZ334" s="508"/>
      <c r="BA334" s="508"/>
      <c r="BB334" s="508"/>
      <c r="BC334" s="508"/>
      <c r="BD334" s="508"/>
      <c r="BE334" s="508"/>
      <c r="BF334" s="508"/>
      <c r="BG334" s="508"/>
      <c r="BH334" s="508"/>
      <c r="BI334" s="508"/>
      <c r="BJ334" s="508"/>
      <c r="BK334" s="508"/>
      <c r="BL334" s="508"/>
      <c r="BM334" s="508"/>
      <c r="BN334" s="508"/>
      <c r="BO334" s="508"/>
      <c r="BP334" s="508"/>
      <c r="BQ334" s="508"/>
      <c r="BR334" s="508"/>
      <c r="BS334" s="508"/>
      <c r="BT334" s="508"/>
      <c r="BU334" s="508"/>
      <c r="BV334" s="508"/>
      <c r="BW334" s="508"/>
      <c r="BX334" s="508"/>
      <c r="BY334" s="508"/>
      <c r="BZ334" s="508"/>
      <c r="CA334" s="508"/>
      <c r="CB334" s="508"/>
      <c r="CC334" s="508"/>
      <c r="CD334" s="508"/>
      <c r="CE334" s="508"/>
      <c r="CF334" s="508"/>
      <c r="CG334" s="508"/>
      <c r="CH334" s="508"/>
      <c r="CI334" s="508"/>
      <c r="CJ334" s="508"/>
      <c r="CK334" s="508"/>
      <c r="CL334" s="508"/>
      <c r="CM334" s="508"/>
      <c r="CN334" s="508"/>
      <c r="CO334" s="508"/>
      <c r="CP334" s="508"/>
      <c r="CQ334" s="508"/>
      <c r="CR334" s="508"/>
      <c r="CS334" s="508"/>
      <c r="CT334" s="508"/>
      <c r="CU334" s="508"/>
      <c r="CV334" s="508"/>
      <c r="CW334" s="859">
        <f>D334-E334</f>
        <v>0</v>
      </c>
      <c r="CX334" s="508"/>
      <c r="CY334" s="508"/>
      <c r="CZ334" s="508"/>
      <c r="DA334" s="508"/>
      <c r="DB334" s="508"/>
      <c r="DC334" s="508"/>
      <c r="DD334" s="508"/>
      <c r="DE334" s="508"/>
      <c r="DF334" s="508"/>
      <c r="DG334" s="508"/>
      <c r="DH334" s="508"/>
      <c r="DI334" s="508"/>
      <c r="DJ334" s="510"/>
      <c r="DK334" s="500">
        <f t="shared" si="24"/>
        <v>0</v>
      </c>
      <c r="DL334" s="501">
        <f t="shared" si="25"/>
        <v>0</v>
      </c>
      <c r="DV334" s="504"/>
    </row>
    <row r="335" spans="1:126" x14ac:dyDescent="0.5">
      <c r="A335" s="399" t="str">
        <f t="shared" si="22"/>
        <v>80</v>
      </c>
      <c r="B335" s="493">
        <v>800001</v>
      </c>
      <c r="C335" s="494" t="s">
        <v>1083</v>
      </c>
      <c r="D335" s="495"/>
      <c r="E335" s="896"/>
      <c r="F335" s="903"/>
      <c r="G335" s="496"/>
      <c r="H335" s="496"/>
      <c r="I335" s="496"/>
      <c r="J335" s="496"/>
      <c r="K335" s="508"/>
      <c r="L335" s="508"/>
      <c r="M335" s="508"/>
      <c r="N335" s="508"/>
      <c r="O335" s="508"/>
      <c r="P335" s="508"/>
      <c r="Q335" s="508"/>
      <c r="R335" s="508"/>
      <c r="S335" s="508"/>
      <c r="T335" s="508"/>
      <c r="U335" s="508"/>
      <c r="V335" s="508"/>
      <c r="W335" s="508"/>
      <c r="X335" s="508"/>
      <c r="Y335" s="508"/>
      <c r="Z335" s="508"/>
      <c r="AA335" s="508"/>
      <c r="AB335" s="508"/>
      <c r="AC335" s="508"/>
      <c r="AD335" s="508"/>
      <c r="AE335" s="508"/>
      <c r="AF335" s="508"/>
      <c r="AG335" s="508"/>
      <c r="AH335" s="508"/>
      <c r="AI335" s="508"/>
      <c r="AJ335" s="508"/>
      <c r="AK335" s="508"/>
      <c r="AL335" s="508"/>
      <c r="AM335" s="508"/>
      <c r="AN335" s="508"/>
      <c r="AO335" s="508"/>
      <c r="AP335" s="508"/>
      <c r="AQ335" s="508"/>
      <c r="AR335" s="508"/>
      <c r="AS335" s="508"/>
      <c r="AT335" s="508"/>
      <c r="AU335" s="508"/>
      <c r="AV335" s="508"/>
      <c r="AW335" s="508"/>
      <c r="AX335" s="508"/>
      <c r="AY335" s="508"/>
      <c r="AZ335" s="508"/>
      <c r="BA335" s="508"/>
      <c r="BB335" s="508"/>
      <c r="BC335" s="508"/>
      <c r="BD335" s="508"/>
      <c r="BE335" s="508"/>
      <c r="BF335" s="508"/>
      <c r="BG335" s="508"/>
      <c r="BH335" s="508"/>
      <c r="BI335" s="508"/>
      <c r="BJ335" s="508"/>
      <c r="BK335" s="508"/>
      <c r="BL335" s="508"/>
      <c r="BM335" s="508"/>
      <c r="BN335" s="508"/>
      <c r="BO335" s="508"/>
      <c r="BP335" s="508"/>
      <c r="BQ335" s="508"/>
      <c r="BR335" s="508"/>
      <c r="BS335" s="508"/>
      <c r="BT335" s="508"/>
      <c r="BU335" s="508"/>
      <c r="BV335" s="508"/>
      <c r="BW335" s="508"/>
      <c r="BX335" s="508"/>
      <c r="BY335" s="508"/>
      <c r="BZ335" s="508"/>
      <c r="CA335" s="508"/>
      <c r="CB335" s="508"/>
      <c r="CC335" s="508"/>
      <c r="CD335" s="508"/>
      <c r="CE335" s="508"/>
      <c r="CF335" s="508"/>
      <c r="CG335" s="508"/>
      <c r="CH335" s="508"/>
      <c r="CI335" s="508"/>
      <c r="CJ335" s="508"/>
      <c r="CK335" s="508"/>
      <c r="CL335" s="508"/>
      <c r="CM335" s="508"/>
      <c r="CN335" s="508"/>
      <c r="CO335" s="508"/>
      <c r="CP335" s="508"/>
      <c r="CQ335" s="508"/>
      <c r="CR335" s="508"/>
      <c r="CS335" s="508"/>
      <c r="CT335" s="508"/>
      <c r="CU335" s="508"/>
      <c r="CV335" s="508"/>
      <c r="CW335" s="508"/>
      <c r="CX335" s="508"/>
      <c r="CY335" s="508"/>
      <c r="CZ335" s="508"/>
      <c r="DA335" s="508"/>
      <c r="DB335" s="508"/>
      <c r="DC335" s="508"/>
      <c r="DD335" s="508"/>
      <c r="DE335" s="522"/>
      <c r="DF335" s="508"/>
      <c r="DG335" s="508"/>
      <c r="DH335" s="508"/>
      <c r="DI335" s="508"/>
      <c r="DJ335" s="510"/>
      <c r="DK335" s="500">
        <f t="shared" si="24"/>
        <v>0</v>
      </c>
      <c r="DL335" s="501">
        <f t="shared" si="25"/>
        <v>0</v>
      </c>
      <c r="DV335" s="504"/>
    </row>
    <row r="336" spans="1:126" x14ac:dyDescent="0.5">
      <c r="A336" s="399" t="str">
        <f t="shared" si="22"/>
        <v>80</v>
      </c>
      <c r="B336" s="493">
        <v>800002</v>
      </c>
      <c r="C336" s="494" t="s">
        <v>1084</v>
      </c>
      <c r="D336" s="495"/>
      <c r="E336" s="896"/>
      <c r="F336" s="903"/>
      <c r="G336" s="496"/>
      <c r="H336" s="496"/>
      <c r="I336" s="496"/>
      <c r="J336" s="496"/>
      <c r="K336" s="508"/>
      <c r="L336" s="508"/>
      <c r="M336" s="508"/>
      <c r="N336" s="508"/>
      <c r="O336" s="508"/>
      <c r="P336" s="508"/>
      <c r="Q336" s="508"/>
      <c r="R336" s="508"/>
      <c r="S336" s="508"/>
      <c r="T336" s="508"/>
      <c r="U336" s="508"/>
      <c r="V336" s="508"/>
      <c r="W336" s="508"/>
      <c r="X336" s="508"/>
      <c r="Y336" s="508"/>
      <c r="Z336" s="508"/>
      <c r="AA336" s="508"/>
      <c r="AB336" s="508"/>
      <c r="AC336" s="508"/>
      <c r="AD336" s="508"/>
      <c r="AE336" s="508"/>
      <c r="AF336" s="508"/>
      <c r="AG336" s="508"/>
      <c r="AH336" s="508"/>
      <c r="AI336" s="508"/>
      <c r="AJ336" s="508"/>
      <c r="AK336" s="508"/>
      <c r="AL336" s="508"/>
      <c r="AM336" s="508"/>
      <c r="AN336" s="508"/>
      <c r="AO336" s="508"/>
      <c r="AP336" s="508"/>
      <c r="AQ336" s="508"/>
      <c r="AR336" s="508"/>
      <c r="AS336" s="508"/>
      <c r="AT336" s="508"/>
      <c r="AU336" s="508"/>
      <c r="AV336" s="508"/>
      <c r="AW336" s="508"/>
      <c r="AX336" s="508"/>
      <c r="AY336" s="508"/>
      <c r="AZ336" s="508"/>
      <c r="BA336" s="508"/>
      <c r="BB336" s="508"/>
      <c r="BC336" s="508"/>
      <c r="BD336" s="508"/>
      <c r="BE336" s="508"/>
      <c r="BF336" s="508"/>
      <c r="BG336" s="508"/>
      <c r="BH336" s="508"/>
      <c r="BI336" s="508"/>
      <c r="BJ336" s="508"/>
      <c r="BK336" s="508"/>
      <c r="BL336" s="508"/>
      <c r="BM336" s="508"/>
      <c r="BN336" s="508"/>
      <c r="BO336" s="508"/>
      <c r="BP336" s="508"/>
      <c r="BQ336" s="508"/>
      <c r="BR336" s="508"/>
      <c r="BS336" s="508"/>
      <c r="BT336" s="508"/>
      <c r="BU336" s="508"/>
      <c r="BV336" s="508"/>
      <c r="BW336" s="508"/>
      <c r="BX336" s="508"/>
      <c r="BY336" s="508"/>
      <c r="BZ336" s="508"/>
      <c r="CA336" s="508"/>
      <c r="CB336" s="508"/>
      <c r="CC336" s="508"/>
      <c r="CD336" s="508"/>
      <c r="CE336" s="508"/>
      <c r="CF336" s="508"/>
      <c r="CG336" s="508"/>
      <c r="CH336" s="508"/>
      <c r="CI336" s="508"/>
      <c r="CJ336" s="508"/>
      <c r="CK336" s="508"/>
      <c r="CL336" s="508"/>
      <c r="CM336" s="508"/>
      <c r="CN336" s="508"/>
      <c r="CO336" s="508"/>
      <c r="CP336" s="508"/>
      <c r="CQ336" s="508"/>
      <c r="CR336" s="508"/>
      <c r="CS336" s="508"/>
      <c r="CT336" s="508"/>
      <c r="CU336" s="508"/>
      <c r="CV336" s="508"/>
      <c r="CW336" s="508"/>
      <c r="CX336" s="508"/>
      <c r="CY336" s="508"/>
      <c r="CZ336" s="508"/>
      <c r="DA336" s="508"/>
      <c r="DB336" s="508"/>
      <c r="DC336" s="508"/>
      <c r="DD336" s="508"/>
      <c r="DE336" s="508"/>
      <c r="DF336" s="508"/>
      <c r="DG336" s="508"/>
      <c r="DH336" s="508"/>
      <c r="DI336" s="508"/>
      <c r="DJ336" s="510"/>
      <c r="DK336" s="500">
        <f t="shared" si="24"/>
        <v>0</v>
      </c>
      <c r="DL336" s="501">
        <f t="shared" si="25"/>
        <v>0</v>
      </c>
      <c r="DV336" s="504"/>
    </row>
    <row r="337" spans="1:126" x14ac:dyDescent="0.5">
      <c r="A337" s="399" t="str">
        <f t="shared" ref="A337:A392" si="26">LEFT(B337,2)</f>
        <v>80</v>
      </c>
      <c r="B337" s="493">
        <v>800003</v>
      </c>
      <c r="C337" s="494" t="s">
        <v>1085</v>
      </c>
      <c r="D337" s="495"/>
      <c r="E337" s="896"/>
      <c r="F337" s="903"/>
      <c r="G337" s="496"/>
      <c r="H337" s="496"/>
      <c r="I337" s="496"/>
      <c r="J337" s="496"/>
      <c r="K337" s="508"/>
      <c r="L337" s="508"/>
      <c r="M337" s="508"/>
      <c r="N337" s="508"/>
      <c r="O337" s="508"/>
      <c r="P337" s="508"/>
      <c r="Q337" s="508"/>
      <c r="R337" s="508"/>
      <c r="S337" s="508"/>
      <c r="T337" s="508"/>
      <c r="U337" s="508"/>
      <c r="V337" s="508"/>
      <c r="W337" s="508"/>
      <c r="X337" s="508"/>
      <c r="Y337" s="508"/>
      <c r="Z337" s="508"/>
      <c r="AA337" s="508"/>
      <c r="AB337" s="508"/>
      <c r="AC337" s="508"/>
      <c r="AD337" s="508"/>
      <c r="AE337" s="508"/>
      <c r="AF337" s="508"/>
      <c r="AG337" s="508"/>
      <c r="AH337" s="508"/>
      <c r="AI337" s="508"/>
      <c r="AJ337" s="508"/>
      <c r="AK337" s="508"/>
      <c r="AL337" s="508"/>
      <c r="AM337" s="508"/>
      <c r="AN337" s="508"/>
      <c r="AO337" s="508"/>
      <c r="AP337" s="508"/>
      <c r="AQ337" s="508"/>
      <c r="AR337" s="508"/>
      <c r="AS337" s="508"/>
      <c r="AT337" s="508"/>
      <c r="AU337" s="508"/>
      <c r="AV337" s="508"/>
      <c r="AW337" s="508"/>
      <c r="AX337" s="508"/>
      <c r="AY337" s="508"/>
      <c r="AZ337" s="508"/>
      <c r="BA337" s="508"/>
      <c r="BB337" s="508"/>
      <c r="BC337" s="508"/>
      <c r="BD337" s="508"/>
      <c r="BE337" s="508"/>
      <c r="BF337" s="508"/>
      <c r="BG337" s="508"/>
      <c r="BH337" s="508"/>
      <c r="BI337" s="508"/>
      <c r="BJ337" s="508"/>
      <c r="BK337" s="508"/>
      <c r="BL337" s="508"/>
      <c r="BM337" s="508"/>
      <c r="BN337" s="508"/>
      <c r="BO337" s="508"/>
      <c r="BP337" s="508"/>
      <c r="BQ337" s="508"/>
      <c r="BR337" s="508"/>
      <c r="BS337" s="508"/>
      <c r="BT337" s="508"/>
      <c r="BU337" s="508"/>
      <c r="BV337" s="508"/>
      <c r="BW337" s="508"/>
      <c r="BX337" s="508"/>
      <c r="BY337" s="508"/>
      <c r="BZ337" s="508"/>
      <c r="CA337" s="508"/>
      <c r="CB337" s="508"/>
      <c r="CC337" s="508"/>
      <c r="CD337" s="508"/>
      <c r="CE337" s="508"/>
      <c r="CF337" s="508"/>
      <c r="CG337" s="508"/>
      <c r="CH337" s="508"/>
      <c r="CI337" s="508"/>
      <c r="CJ337" s="508"/>
      <c r="CK337" s="508"/>
      <c r="CL337" s="508"/>
      <c r="CM337" s="508"/>
      <c r="CN337" s="508"/>
      <c r="CO337" s="508"/>
      <c r="CP337" s="508"/>
      <c r="CQ337" s="508"/>
      <c r="CR337" s="508"/>
      <c r="CS337" s="508"/>
      <c r="CT337" s="508"/>
      <c r="CU337" s="522"/>
      <c r="CV337" s="508"/>
      <c r="CW337" s="508"/>
      <c r="CX337" s="508"/>
      <c r="CY337" s="508"/>
      <c r="CZ337" s="508"/>
      <c r="DA337" s="508"/>
      <c r="DB337" s="508"/>
      <c r="DC337" s="508"/>
      <c r="DD337" s="508"/>
      <c r="DE337" s="521">
        <f>E337-D337</f>
        <v>0</v>
      </c>
      <c r="DF337" s="508"/>
      <c r="DG337" s="508"/>
      <c r="DH337" s="508"/>
      <c r="DI337" s="508"/>
      <c r="DJ337" s="510"/>
      <c r="DK337" s="500">
        <f t="shared" si="24"/>
        <v>0</v>
      </c>
      <c r="DL337" s="501">
        <f t="shared" si="25"/>
        <v>0</v>
      </c>
      <c r="DV337" s="504"/>
    </row>
    <row r="338" spans="1:126" x14ac:dyDescent="0.5">
      <c r="A338" s="399" t="str">
        <f t="shared" si="26"/>
        <v>80</v>
      </c>
      <c r="B338" s="493">
        <v>800004</v>
      </c>
      <c r="C338" s="494" t="s">
        <v>680</v>
      </c>
      <c r="D338" s="495"/>
      <c r="E338" s="896"/>
      <c r="F338" s="903"/>
      <c r="G338" s="496"/>
      <c r="H338" s="496"/>
      <c r="I338" s="496"/>
      <c r="J338" s="496"/>
      <c r="K338" s="508"/>
      <c r="L338" s="508"/>
      <c r="M338" s="508"/>
      <c r="N338" s="508"/>
      <c r="O338" s="508"/>
      <c r="P338" s="508"/>
      <c r="Q338" s="508"/>
      <c r="R338" s="508"/>
      <c r="S338" s="508"/>
      <c r="T338" s="508"/>
      <c r="U338" s="508"/>
      <c r="V338" s="508"/>
      <c r="W338" s="508"/>
      <c r="X338" s="508"/>
      <c r="Y338" s="508"/>
      <c r="Z338" s="508"/>
      <c r="AA338" s="508"/>
      <c r="AB338" s="508"/>
      <c r="AC338" s="508"/>
      <c r="AD338" s="508"/>
      <c r="AE338" s="508"/>
      <c r="AF338" s="508"/>
      <c r="AG338" s="508"/>
      <c r="AH338" s="508"/>
      <c r="AI338" s="508"/>
      <c r="AJ338" s="508"/>
      <c r="AK338" s="508"/>
      <c r="AL338" s="508"/>
      <c r="AM338" s="508"/>
      <c r="AN338" s="508"/>
      <c r="AO338" s="508"/>
      <c r="AP338" s="508"/>
      <c r="AQ338" s="508"/>
      <c r="AR338" s="508"/>
      <c r="AS338" s="508"/>
      <c r="AT338" s="508"/>
      <c r="AU338" s="508"/>
      <c r="AV338" s="508"/>
      <c r="AW338" s="508"/>
      <c r="AX338" s="508"/>
      <c r="AY338" s="508"/>
      <c r="AZ338" s="508"/>
      <c r="BA338" s="508"/>
      <c r="BB338" s="508"/>
      <c r="BC338" s="508"/>
      <c r="BD338" s="508"/>
      <c r="BE338" s="508"/>
      <c r="BF338" s="508"/>
      <c r="BG338" s="508"/>
      <c r="BH338" s="508"/>
      <c r="BI338" s="508"/>
      <c r="BJ338" s="508"/>
      <c r="BK338" s="508"/>
      <c r="BL338" s="508"/>
      <c r="BM338" s="508"/>
      <c r="BN338" s="508"/>
      <c r="BO338" s="508"/>
      <c r="BP338" s="508"/>
      <c r="BQ338" s="508"/>
      <c r="BR338" s="508"/>
      <c r="BS338" s="508"/>
      <c r="BT338" s="508"/>
      <c r="BU338" s="508"/>
      <c r="BV338" s="508"/>
      <c r="BW338" s="508"/>
      <c r="BX338" s="508"/>
      <c r="BY338" s="508"/>
      <c r="BZ338" s="508"/>
      <c r="CA338" s="508"/>
      <c r="CB338" s="508"/>
      <c r="CC338" s="508"/>
      <c r="CD338" s="508"/>
      <c r="CE338" s="508"/>
      <c r="CF338" s="508"/>
      <c r="CG338" s="508"/>
      <c r="CH338" s="508"/>
      <c r="CI338" s="508"/>
      <c r="CJ338" s="508"/>
      <c r="CK338" s="508"/>
      <c r="CL338" s="508"/>
      <c r="CM338" s="508"/>
      <c r="CN338" s="508"/>
      <c r="CO338" s="508"/>
      <c r="CP338" s="508"/>
      <c r="CQ338" s="508"/>
      <c r="CR338" s="508"/>
      <c r="CS338" s="508"/>
      <c r="CT338" s="508"/>
      <c r="CU338" s="508"/>
      <c r="CV338" s="862">
        <f>E338-D338</f>
        <v>0</v>
      </c>
      <c r="CW338" s="508"/>
      <c r="CX338" s="508"/>
      <c r="CY338" s="508"/>
      <c r="CZ338" s="508"/>
      <c r="DA338" s="508"/>
      <c r="DB338" s="508"/>
      <c r="DC338" s="508"/>
      <c r="DD338" s="508"/>
      <c r="DE338" s="508"/>
      <c r="DF338" s="508"/>
      <c r="DG338" s="508"/>
      <c r="DH338" s="508"/>
      <c r="DI338" s="508"/>
      <c r="DJ338" s="510"/>
      <c r="DK338" s="500">
        <f t="shared" si="24"/>
        <v>0</v>
      </c>
      <c r="DL338" s="501">
        <f t="shared" si="25"/>
        <v>0</v>
      </c>
      <c r="DV338" s="504"/>
    </row>
    <row r="339" spans="1:126" x14ac:dyDescent="0.5">
      <c r="A339" s="399" t="str">
        <f t="shared" si="26"/>
        <v>80</v>
      </c>
      <c r="B339" s="493">
        <v>800008</v>
      </c>
      <c r="C339" s="494" t="s">
        <v>1086</v>
      </c>
      <c r="D339" s="495"/>
      <c r="E339" s="896"/>
      <c r="F339" s="903"/>
      <c r="G339" s="496"/>
      <c r="H339" s="496"/>
      <c r="I339" s="496"/>
      <c r="J339" s="496"/>
      <c r="K339" s="508"/>
      <c r="L339" s="508"/>
      <c r="M339" s="508"/>
      <c r="N339" s="508"/>
      <c r="O339" s="508"/>
      <c r="P339" s="508"/>
      <c r="Q339" s="508"/>
      <c r="R339" s="508"/>
      <c r="S339" s="508"/>
      <c r="T339" s="508"/>
      <c r="U339" s="508"/>
      <c r="V339" s="508"/>
      <c r="W339" s="508"/>
      <c r="X339" s="508"/>
      <c r="Y339" s="508"/>
      <c r="Z339" s="508"/>
      <c r="AA339" s="508"/>
      <c r="AB339" s="508"/>
      <c r="AC339" s="508"/>
      <c r="AD339" s="508"/>
      <c r="AE339" s="508"/>
      <c r="AF339" s="508"/>
      <c r="AG339" s="508"/>
      <c r="AH339" s="508"/>
      <c r="AI339" s="508"/>
      <c r="AJ339" s="508"/>
      <c r="AK339" s="508"/>
      <c r="AL339" s="508"/>
      <c r="AM339" s="508"/>
      <c r="AN339" s="508"/>
      <c r="AO339" s="508"/>
      <c r="AP339" s="508"/>
      <c r="AQ339" s="508"/>
      <c r="AR339" s="508"/>
      <c r="AS339" s="508"/>
      <c r="AT339" s="508"/>
      <c r="AU339" s="508"/>
      <c r="AV339" s="508"/>
      <c r="AW339" s="508"/>
      <c r="AX339" s="508"/>
      <c r="AY339" s="508"/>
      <c r="AZ339" s="508"/>
      <c r="BA339" s="508"/>
      <c r="BB339" s="508"/>
      <c r="BC339" s="508"/>
      <c r="BD339" s="508"/>
      <c r="BE339" s="508"/>
      <c r="BF339" s="508"/>
      <c r="BG339" s="508"/>
      <c r="BH339" s="508"/>
      <c r="BI339" s="508"/>
      <c r="BJ339" s="508"/>
      <c r="BK339" s="508"/>
      <c r="BL339" s="508"/>
      <c r="BM339" s="508"/>
      <c r="BN339" s="508"/>
      <c r="BO339" s="508"/>
      <c r="BP339" s="508"/>
      <c r="BQ339" s="508"/>
      <c r="BR339" s="508"/>
      <c r="BS339" s="508"/>
      <c r="BT339" s="508"/>
      <c r="BU339" s="508"/>
      <c r="BV339" s="508"/>
      <c r="BW339" s="508"/>
      <c r="BX339" s="508"/>
      <c r="BY339" s="508"/>
      <c r="BZ339" s="508"/>
      <c r="CA339" s="508"/>
      <c r="CB339" s="508"/>
      <c r="CC339" s="508"/>
      <c r="CD339" s="508"/>
      <c r="CE339" s="508"/>
      <c r="CF339" s="508"/>
      <c r="CG339" s="508"/>
      <c r="CH339" s="508"/>
      <c r="CI339" s="508"/>
      <c r="CJ339" s="508"/>
      <c r="CK339" s="508"/>
      <c r="CL339" s="508"/>
      <c r="CM339" s="508"/>
      <c r="CN339" s="508"/>
      <c r="CO339" s="508"/>
      <c r="CP339" s="508"/>
      <c r="CQ339" s="508"/>
      <c r="CR339" s="508"/>
      <c r="CS339" s="508"/>
      <c r="CT339" s="508"/>
      <c r="CU339" s="521">
        <f>E339-D339</f>
        <v>0</v>
      </c>
      <c r="CV339" s="508"/>
      <c r="CW339" s="508"/>
      <c r="CX339" s="508"/>
      <c r="CY339" s="508"/>
      <c r="CZ339" s="508"/>
      <c r="DA339" s="508"/>
      <c r="DB339" s="508"/>
      <c r="DC339" s="508"/>
      <c r="DD339" s="508"/>
      <c r="DE339" s="508"/>
      <c r="DF339" s="508"/>
      <c r="DG339" s="508"/>
      <c r="DH339" s="508"/>
      <c r="DI339" s="508"/>
      <c r="DJ339" s="510"/>
      <c r="DK339" s="500">
        <f t="shared" si="24"/>
        <v>0</v>
      </c>
      <c r="DL339" s="501">
        <f t="shared" si="25"/>
        <v>0</v>
      </c>
      <c r="DV339" s="504"/>
    </row>
    <row r="340" spans="1:126" x14ac:dyDescent="0.5">
      <c r="A340" s="399" t="str">
        <f t="shared" si="26"/>
        <v>80</v>
      </c>
      <c r="B340" s="493">
        <v>800009</v>
      </c>
      <c r="C340" s="494" t="s">
        <v>1087</v>
      </c>
      <c r="D340" s="495"/>
      <c r="E340" s="896"/>
      <c r="F340" s="903"/>
      <c r="G340" s="496"/>
      <c r="H340" s="496"/>
      <c r="I340" s="496"/>
      <c r="J340" s="496"/>
      <c r="K340" s="508"/>
      <c r="L340" s="508"/>
      <c r="M340" s="508"/>
      <c r="N340" s="508"/>
      <c r="O340" s="508"/>
      <c r="P340" s="508"/>
      <c r="Q340" s="508"/>
      <c r="R340" s="508"/>
      <c r="S340" s="508"/>
      <c r="T340" s="508"/>
      <c r="U340" s="508"/>
      <c r="V340" s="508"/>
      <c r="W340" s="508"/>
      <c r="X340" s="508"/>
      <c r="Y340" s="508"/>
      <c r="Z340" s="508"/>
      <c r="AA340" s="508"/>
      <c r="AB340" s="508"/>
      <c r="AC340" s="508"/>
      <c r="AD340" s="508"/>
      <c r="AE340" s="508"/>
      <c r="AF340" s="508"/>
      <c r="AG340" s="508"/>
      <c r="AH340" s="508"/>
      <c r="AI340" s="508"/>
      <c r="AJ340" s="508"/>
      <c r="AK340" s="508"/>
      <c r="AL340" s="508"/>
      <c r="AM340" s="508"/>
      <c r="AN340" s="508"/>
      <c r="AO340" s="508"/>
      <c r="AP340" s="508"/>
      <c r="AQ340" s="508"/>
      <c r="AR340" s="508"/>
      <c r="AS340" s="508"/>
      <c r="AT340" s="508"/>
      <c r="AU340" s="508"/>
      <c r="AV340" s="508"/>
      <c r="AW340" s="508"/>
      <c r="AX340" s="508"/>
      <c r="AY340" s="508"/>
      <c r="AZ340" s="508"/>
      <c r="BA340" s="508"/>
      <c r="BB340" s="508"/>
      <c r="BC340" s="508"/>
      <c r="BD340" s="508"/>
      <c r="BE340" s="508"/>
      <c r="BF340" s="508"/>
      <c r="BG340" s="508"/>
      <c r="BH340" s="508"/>
      <c r="BI340" s="508"/>
      <c r="BJ340" s="508"/>
      <c r="BK340" s="508"/>
      <c r="BL340" s="508"/>
      <c r="BM340" s="508"/>
      <c r="BN340" s="508"/>
      <c r="BO340" s="508"/>
      <c r="BP340" s="508"/>
      <c r="BQ340" s="508"/>
      <c r="BR340" s="508"/>
      <c r="BS340" s="508"/>
      <c r="BT340" s="508"/>
      <c r="BU340" s="508"/>
      <c r="BV340" s="508"/>
      <c r="BW340" s="508"/>
      <c r="BX340" s="508"/>
      <c r="BY340" s="508"/>
      <c r="BZ340" s="508"/>
      <c r="CA340" s="508"/>
      <c r="CB340" s="508"/>
      <c r="CC340" s="508"/>
      <c r="CD340" s="508"/>
      <c r="CE340" s="508"/>
      <c r="CF340" s="508"/>
      <c r="CG340" s="508"/>
      <c r="CH340" s="508"/>
      <c r="CI340" s="508"/>
      <c r="CJ340" s="508"/>
      <c r="CK340" s="508"/>
      <c r="CL340" s="508"/>
      <c r="CM340" s="508"/>
      <c r="CN340" s="508"/>
      <c r="CO340" s="508"/>
      <c r="CP340" s="508"/>
      <c r="CQ340" s="508"/>
      <c r="CR340" s="508"/>
      <c r="CS340" s="508"/>
      <c r="CT340" s="508"/>
      <c r="CU340" s="508"/>
      <c r="CV340" s="508"/>
      <c r="CW340" s="508"/>
      <c r="CX340" s="508"/>
      <c r="CY340" s="508"/>
      <c r="CZ340" s="508"/>
      <c r="DA340" s="508"/>
      <c r="DB340" s="508"/>
      <c r="DC340" s="508"/>
      <c r="DD340" s="508"/>
      <c r="DE340" s="508"/>
      <c r="DF340" s="508"/>
      <c r="DG340" s="508"/>
      <c r="DH340" s="508"/>
      <c r="DI340" s="508"/>
      <c r="DJ340" s="510"/>
      <c r="DK340" s="500">
        <f t="shared" si="24"/>
        <v>0</v>
      </c>
      <c r="DL340" s="501">
        <f t="shared" si="25"/>
        <v>0</v>
      </c>
      <c r="DV340" s="504"/>
    </row>
    <row r="341" spans="1:126" x14ac:dyDescent="0.5">
      <c r="A341" s="399" t="str">
        <f t="shared" si="26"/>
        <v>80</v>
      </c>
      <c r="B341" s="493">
        <v>800020</v>
      </c>
      <c r="C341" s="494" t="s">
        <v>1047</v>
      </c>
      <c r="D341" s="495"/>
      <c r="E341" s="896"/>
      <c r="F341" s="903"/>
      <c r="G341" s="496"/>
      <c r="H341" s="496"/>
      <c r="I341" s="496"/>
      <c r="J341" s="496"/>
      <c r="K341" s="508"/>
      <c r="L341" s="508"/>
      <c r="M341" s="508"/>
      <c r="N341" s="508"/>
      <c r="O341" s="508"/>
      <c r="P341" s="508"/>
      <c r="Q341" s="508"/>
      <c r="R341" s="508"/>
      <c r="S341" s="508"/>
      <c r="T341" s="508"/>
      <c r="U341" s="508"/>
      <c r="V341" s="508"/>
      <c r="W341" s="508"/>
      <c r="X341" s="508"/>
      <c r="Y341" s="508"/>
      <c r="Z341" s="508"/>
      <c r="AA341" s="508"/>
      <c r="AB341" s="508"/>
      <c r="AC341" s="508"/>
      <c r="AD341" s="508"/>
      <c r="AE341" s="508"/>
      <c r="AF341" s="508"/>
      <c r="AG341" s="508"/>
      <c r="AH341" s="508"/>
      <c r="AI341" s="508"/>
      <c r="AJ341" s="508"/>
      <c r="AK341" s="508"/>
      <c r="AL341" s="508"/>
      <c r="AM341" s="508"/>
      <c r="AN341" s="508"/>
      <c r="AO341" s="508"/>
      <c r="AP341" s="508"/>
      <c r="AQ341" s="508"/>
      <c r="AR341" s="508"/>
      <c r="AS341" s="508"/>
      <c r="AT341" s="508"/>
      <c r="AU341" s="508"/>
      <c r="AV341" s="508"/>
      <c r="AW341" s="508"/>
      <c r="AX341" s="508"/>
      <c r="AY341" s="508"/>
      <c r="AZ341" s="508"/>
      <c r="BA341" s="508"/>
      <c r="BB341" s="508"/>
      <c r="BC341" s="508"/>
      <c r="BD341" s="508"/>
      <c r="BE341" s="508"/>
      <c r="BF341" s="508"/>
      <c r="BG341" s="508"/>
      <c r="BH341" s="508"/>
      <c r="BI341" s="508"/>
      <c r="BJ341" s="508"/>
      <c r="BK341" s="508"/>
      <c r="BL341" s="508"/>
      <c r="BM341" s="508"/>
      <c r="BN341" s="508"/>
      <c r="BO341" s="508"/>
      <c r="BP341" s="508"/>
      <c r="BQ341" s="508"/>
      <c r="BR341" s="508"/>
      <c r="BS341" s="508"/>
      <c r="BT341" s="508"/>
      <c r="BU341" s="508"/>
      <c r="BV341" s="508"/>
      <c r="BW341" s="508"/>
      <c r="BX341" s="508"/>
      <c r="BY341" s="508"/>
      <c r="BZ341" s="508"/>
      <c r="CA341" s="508"/>
      <c r="CB341" s="508"/>
      <c r="CC341" s="508"/>
      <c r="CD341" s="508"/>
      <c r="CE341" s="508"/>
      <c r="CF341" s="508"/>
      <c r="CG341" s="508"/>
      <c r="CH341" s="508"/>
      <c r="CI341" s="508"/>
      <c r="CJ341" s="508"/>
      <c r="CK341" s="508"/>
      <c r="CL341" s="508"/>
      <c r="CM341" s="508"/>
      <c r="CN341" s="508"/>
      <c r="CO341" s="508"/>
      <c r="CP341" s="508"/>
      <c r="CQ341" s="508"/>
      <c r="CR341" s="521">
        <f>E341-D341</f>
        <v>0</v>
      </c>
      <c r="CS341" s="508"/>
      <c r="CT341" s="508"/>
      <c r="CU341" s="508"/>
      <c r="CV341" s="508"/>
      <c r="CW341" s="508"/>
      <c r="CX341" s="508"/>
      <c r="CY341" s="508"/>
      <c r="CZ341" s="508"/>
      <c r="DA341" s="508"/>
      <c r="DB341" s="508"/>
      <c r="DC341" s="508"/>
      <c r="DD341" s="508"/>
      <c r="DE341" s="508"/>
      <c r="DF341" s="508"/>
      <c r="DG341" s="508"/>
      <c r="DH341" s="508"/>
      <c r="DI341" s="508"/>
      <c r="DJ341" s="510"/>
      <c r="DK341" s="500">
        <f t="shared" si="24"/>
        <v>0</v>
      </c>
      <c r="DL341" s="501">
        <f t="shared" si="25"/>
        <v>0</v>
      </c>
      <c r="DV341" s="504"/>
    </row>
    <row r="342" spans="1:126" x14ac:dyDescent="0.5">
      <c r="A342" s="399" t="str">
        <f t="shared" si="26"/>
        <v>80</v>
      </c>
      <c r="B342" s="493">
        <v>800021</v>
      </c>
      <c r="C342" s="494" t="s">
        <v>1048</v>
      </c>
      <c r="D342" s="495"/>
      <c r="E342" s="896"/>
      <c r="F342" s="903"/>
      <c r="G342" s="496"/>
      <c r="H342" s="496"/>
      <c r="I342" s="496"/>
      <c r="J342" s="496"/>
      <c r="K342" s="508"/>
      <c r="L342" s="508"/>
      <c r="M342" s="508"/>
      <c r="N342" s="508"/>
      <c r="O342" s="508"/>
      <c r="P342" s="508"/>
      <c r="Q342" s="508"/>
      <c r="R342" s="508"/>
      <c r="S342" s="508"/>
      <c r="T342" s="508"/>
      <c r="U342" s="508"/>
      <c r="V342" s="508"/>
      <c r="W342" s="508"/>
      <c r="X342" s="508"/>
      <c r="Y342" s="508"/>
      <c r="Z342" s="508"/>
      <c r="AA342" s="508"/>
      <c r="AB342" s="508"/>
      <c r="AC342" s="508"/>
      <c r="AD342" s="508"/>
      <c r="AE342" s="508"/>
      <c r="AF342" s="508"/>
      <c r="AG342" s="508"/>
      <c r="AH342" s="508"/>
      <c r="AI342" s="508"/>
      <c r="AJ342" s="508"/>
      <c r="AK342" s="508"/>
      <c r="AL342" s="508"/>
      <c r="AM342" s="508"/>
      <c r="AN342" s="508"/>
      <c r="AO342" s="508"/>
      <c r="AP342" s="508"/>
      <c r="AQ342" s="508"/>
      <c r="AR342" s="508"/>
      <c r="AS342" s="508"/>
      <c r="AT342" s="508"/>
      <c r="AU342" s="508"/>
      <c r="AV342" s="508"/>
      <c r="AW342" s="508"/>
      <c r="AX342" s="508"/>
      <c r="AY342" s="508"/>
      <c r="AZ342" s="508"/>
      <c r="BA342" s="508"/>
      <c r="BB342" s="508"/>
      <c r="BC342" s="508"/>
      <c r="BD342" s="508"/>
      <c r="BE342" s="508"/>
      <c r="BF342" s="508"/>
      <c r="BG342" s="508"/>
      <c r="BH342" s="508"/>
      <c r="BI342" s="508"/>
      <c r="BJ342" s="508"/>
      <c r="BK342" s="508"/>
      <c r="BL342" s="508"/>
      <c r="BM342" s="508"/>
      <c r="BN342" s="508"/>
      <c r="BO342" s="508"/>
      <c r="BP342" s="508"/>
      <c r="BQ342" s="508"/>
      <c r="BR342" s="508"/>
      <c r="BS342" s="508"/>
      <c r="BT342" s="508"/>
      <c r="BU342" s="508"/>
      <c r="BV342" s="508"/>
      <c r="BW342" s="508"/>
      <c r="BX342" s="508"/>
      <c r="BY342" s="508"/>
      <c r="BZ342" s="508"/>
      <c r="CA342" s="508"/>
      <c r="CB342" s="508"/>
      <c r="CC342" s="508"/>
      <c r="CD342" s="508"/>
      <c r="CE342" s="508"/>
      <c r="CF342" s="508"/>
      <c r="CG342" s="508"/>
      <c r="CH342" s="508"/>
      <c r="CI342" s="508"/>
      <c r="CJ342" s="508"/>
      <c r="CK342" s="508"/>
      <c r="CL342" s="508"/>
      <c r="CM342" s="508"/>
      <c r="CN342" s="508"/>
      <c r="CO342" s="508"/>
      <c r="CP342" s="508"/>
      <c r="CQ342" s="508"/>
      <c r="CR342" s="508"/>
      <c r="CS342" s="508"/>
      <c r="CT342" s="508"/>
      <c r="CU342" s="508"/>
      <c r="CV342" s="508"/>
      <c r="CW342" s="508"/>
      <c r="CX342" s="508"/>
      <c r="CY342" s="508"/>
      <c r="CZ342" s="508"/>
      <c r="DA342" s="508"/>
      <c r="DB342" s="508"/>
      <c r="DC342" s="508"/>
      <c r="DD342" s="508"/>
      <c r="DE342" s="508"/>
      <c r="DF342" s="508"/>
      <c r="DG342" s="508"/>
      <c r="DH342" s="508"/>
      <c r="DI342" s="508"/>
      <c r="DJ342" s="510"/>
      <c r="DK342" s="500">
        <f t="shared" si="24"/>
        <v>0</v>
      </c>
      <c r="DL342" s="501">
        <f t="shared" si="25"/>
        <v>0</v>
      </c>
      <c r="DV342" s="504"/>
    </row>
    <row r="343" spans="1:126" x14ac:dyDescent="0.5">
      <c r="A343" s="399" t="str">
        <f t="shared" si="26"/>
        <v>80</v>
      </c>
      <c r="B343" s="493">
        <v>800022</v>
      </c>
      <c r="C343" s="494" t="s">
        <v>1088</v>
      </c>
      <c r="D343" s="495"/>
      <c r="E343" s="896"/>
      <c r="F343" s="903"/>
      <c r="G343" s="496"/>
      <c r="H343" s="496"/>
      <c r="I343" s="496"/>
      <c r="J343" s="496"/>
      <c r="K343" s="508"/>
      <c r="L343" s="508"/>
      <c r="M343" s="508"/>
      <c r="N343" s="508"/>
      <c r="O343" s="508"/>
      <c r="P343" s="508"/>
      <c r="Q343" s="508"/>
      <c r="R343" s="508"/>
      <c r="S343" s="508"/>
      <c r="T343" s="508"/>
      <c r="U343" s="508"/>
      <c r="V343" s="508"/>
      <c r="W343" s="508"/>
      <c r="X343" s="508"/>
      <c r="Y343" s="508"/>
      <c r="Z343" s="508"/>
      <c r="AA343" s="508"/>
      <c r="AB343" s="508"/>
      <c r="AC343" s="508"/>
      <c r="AD343" s="508"/>
      <c r="AE343" s="508"/>
      <c r="AF343" s="508"/>
      <c r="AG343" s="508"/>
      <c r="AH343" s="508"/>
      <c r="AI343" s="508"/>
      <c r="AJ343" s="508"/>
      <c r="AK343" s="508"/>
      <c r="AL343" s="508"/>
      <c r="AM343" s="508"/>
      <c r="AN343" s="508"/>
      <c r="AO343" s="508"/>
      <c r="AP343" s="508"/>
      <c r="AQ343" s="508"/>
      <c r="AR343" s="508"/>
      <c r="AS343" s="508"/>
      <c r="AT343" s="508"/>
      <c r="AU343" s="508"/>
      <c r="AV343" s="508"/>
      <c r="AW343" s="508"/>
      <c r="AX343" s="508"/>
      <c r="AY343" s="508"/>
      <c r="AZ343" s="508"/>
      <c r="BA343" s="508"/>
      <c r="BB343" s="508"/>
      <c r="BC343" s="508"/>
      <c r="BD343" s="508"/>
      <c r="BE343" s="508"/>
      <c r="BF343" s="508"/>
      <c r="BG343" s="508"/>
      <c r="BH343" s="508"/>
      <c r="BI343" s="508"/>
      <c r="BJ343" s="508"/>
      <c r="BK343" s="508"/>
      <c r="BL343" s="508"/>
      <c r="BM343" s="508"/>
      <c r="BN343" s="508"/>
      <c r="BO343" s="508"/>
      <c r="BP343" s="508"/>
      <c r="BQ343" s="508"/>
      <c r="BR343" s="508"/>
      <c r="BS343" s="508"/>
      <c r="BT343" s="508"/>
      <c r="BU343" s="508"/>
      <c r="BV343" s="508"/>
      <c r="BW343" s="508"/>
      <c r="BX343" s="508"/>
      <c r="BY343" s="508"/>
      <c r="BZ343" s="508"/>
      <c r="CA343" s="508"/>
      <c r="CB343" s="508"/>
      <c r="CC343" s="508"/>
      <c r="CD343" s="508"/>
      <c r="CE343" s="508"/>
      <c r="CF343" s="508"/>
      <c r="CG343" s="508"/>
      <c r="CH343" s="508"/>
      <c r="CI343" s="508"/>
      <c r="CJ343" s="508"/>
      <c r="CK343" s="508"/>
      <c r="CL343" s="508"/>
      <c r="CM343" s="508"/>
      <c r="CN343" s="508"/>
      <c r="CO343" s="508"/>
      <c r="CP343" s="508"/>
      <c r="CQ343" s="508"/>
      <c r="CR343" s="508"/>
      <c r="CS343" s="508"/>
      <c r="CT343" s="508"/>
      <c r="CU343" s="508"/>
      <c r="CV343" s="859">
        <f>E343-D343</f>
        <v>0</v>
      </c>
      <c r="CW343" s="508"/>
      <c r="CX343" s="508"/>
      <c r="CY343" s="508"/>
      <c r="CZ343" s="508"/>
      <c r="DA343" s="508"/>
      <c r="DB343" s="508"/>
      <c r="DC343" s="508"/>
      <c r="DD343" s="508"/>
      <c r="DE343" s="508"/>
      <c r="DF343" s="508"/>
      <c r="DG343" s="508"/>
      <c r="DH343" s="508"/>
      <c r="DI343" s="508"/>
      <c r="DJ343" s="510"/>
      <c r="DK343" s="500">
        <f t="shared" si="24"/>
        <v>0</v>
      </c>
      <c r="DL343" s="501">
        <f t="shared" si="25"/>
        <v>0</v>
      </c>
      <c r="DV343" s="504"/>
    </row>
    <row r="344" spans="1:126" x14ac:dyDescent="0.5">
      <c r="A344" s="399" t="str">
        <f t="shared" si="26"/>
        <v>80</v>
      </c>
      <c r="B344" s="493">
        <v>800050</v>
      </c>
      <c r="C344" s="494" t="s">
        <v>681</v>
      </c>
      <c r="D344" s="495"/>
      <c r="E344" s="896"/>
      <c r="F344" s="903"/>
      <c r="G344" s="496"/>
      <c r="H344" s="496"/>
      <c r="I344" s="496"/>
      <c r="J344" s="496"/>
      <c r="K344" s="508"/>
      <c r="L344" s="508"/>
      <c r="M344" s="508"/>
      <c r="N344" s="508"/>
      <c r="O344" s="508"/>
      <c r="P344" s="508"/>
      <c r="Q344" s="508"/>
      <c r="R344" s="508"/>
      <c r="S344" s="508"/>
      <c r="T344" s="508"/>
      <c r="U344" s="508"/>
      <c r="V344" s="508"/>
      <c r="W344" s="508"/>
      <c r="X344" s="508"/>
      <c r="Y344" s="508"/>
      <c r="Z344" s="508"/>
      <c r="AA344" s="508"/>
      <c r="AB344" s="508"/>
      <c r="AC344" s="508"/>
      <c r="AD344" s="508"/>
      <c r="AE344" s="508"/>
      <c r="AF344" s="508"/>
      <c r="AG344" s="508"/>
      <c r="AH344" s="508"/>
      <c r="AI344" s="508"/>
      <c r="AJ344" s="508"/>
      <c r="AK344" s="508"/>
      <c r="AL344" s="508"/>
      <c r="AM344" s="508"/>
      <c r="AN344" s="508"/>
      <c r="AO344" s="508"/>
      <c r="AP344" s="508"/>
      <c r="AQ344" s="508"/>
      <c r="AR344" s="508"/>
      <c r="AS344" s="508"/>
      <c r="AT344" s="508"/>
      <c r="AU344" s="508"/>
      <c r="AV344" s="508"/>
      <c r="AW344" s="508"/>
      <c r="AX344" s="508"/>
      <c r="AY344" s="508"/>
      <c r="AZ344" s="508"/>
      <c r="BA344" s="508"/>
      <c r="BB344" s="508"/>
      <c r="BC344" s="508"/>
      <c r="BD344" s="508"/>
      <c r="BE344" s="508"/>
      <c r="BF344" s="508"/>
      <c r="BG344" s="508"/>
      <c r="BH344" s="508"/>
      <c r="BI344" s="508"/>
      <c r="BJ344" s="508"/>
      <c r="BK344" s="508"/>
      <c r="BL344" s="508"/>
      <c r="BM344" s="508"/>
      <c r="BN344" s="508"/>
      <c r="BO344" s="508"/>
      <c r="BP344" s="508"/>
      <c r="BQ344" s="508"/>
      <c r="BR344" s="508"/>
      <c r="BS344" s="508"/>
      <c r="BT344" s="508"/>
      <c r="BU344" s="508"/>
      <c r="BV344" s="508"/>
      <c r="BW344" s="508"/>
      <c r="BX344" s="508"/>
      <c r="BY344" s="508"/>
      <c r="BZ344" s="508"/>
      <c r="CA344" s="508"/>
      <c r="CB344" s="508"/>
      <c r="CC344" s="508"/>
      <c r="CD344" s="508"/>
      <c r="CE344" s="508"/>
      <c r="CF344" s="508"/>
      <c r="CG344" s="508"/>
      <c r="CH344" s="508"/>
      <c r="CI344" s="508"/>
      <c r="CJ344" s="508"/>
      <c r="CK344" s="508"/>
      <c r="CL344" s="508"/>
      <c r="CM344" s="508"/>
      <c r="CN344" s="508"/>
      <c r="CO344" s="508"/>
      <c r="CP344" s="508"/>
      <c r="CQ344" s="508"/>
      <c r="CR344" s="508"/>
      <c r="CS344" s="508"/>
      <c r="CT344" s="508"/>
      <c r="CU344" s="508"/>
      <c r="CV344" s="521">
        <f>E344-D344</f>
        <v>0</v>
      </c>
      <c r="CW344" s="508"/>
      <c r="CX344" s="508"/>
      <c r="CY344" s="508"/>
      <c r="CZ344" s="508"/>
      <c r="DA344" s="508"/>
      <c r="DB344" s="508"/>
      <c r="DC344" s="508"/>
      <c r="DD344" s="508"/>
      <c r="DE344" s="508"/>
      <c r="DF344" s="508"/>
      <c r="DG344" s="508"/>
      <c r="DH344" s="508"/>
      <c r="DI344" s="508"/>
      <c r="DJ344" s="510"/>
      <c r="DK344" s="500">
        <f t="shared" si="24"/>
        <v>0</v>
      </c>
      <c r="DL344" s="501">
        <f t="shared" si="25"/>
        <v>0</v>
      </c>
      <c r="DV344" s="504"/>
    </row>
    <row r="345" spans="1:126" x14ac:dyDescent="0.5">
      <c r="A345" s="399" t="str">
        <f t="shared" si="26"/>
        <v>85</v>
      </c>
      <c r="B345" s="493">
        <v>850001</v>
      </c>
      <c r="C345" s="494" t="s">
        <v>1089</v>
      </c>
      <c r="D345" s="495"/>
      <c r="E345" s="896"/>
      <c r="F345" s="903"/>
      <c r="G345" s="496"/>
      <c r="H345" s="496"/>
      <c r="I345" s="496"/>
      <c r="J345" s="496"/>
      <c r="K345" s="508"/>
      <c r="L345" s="508"/>
      <c r="M345" s="508"/>
      <c r="N345" s="508"/>
      <c r="O345" s="508"/>
      <c r="P345" s="508"/>
      <c r="Q345" s="508"/>
      <c r="R345" s="508"/>
      <c r="S345" s="508"/>
      <c r="T345" s="508"/>
      <c r="U345" s="508"/>
      <c r="V345" s="508"/>
      <c r="W345" s="508"/>
      <c r="X345" s="508"/>
      <c r="Y345" s="508"/>
      <c r="Z345" s="508"/>
      <c r="AA345" s="508"/>
      <c r="AB345" s="508"/>
      <c r="AC345" s="508"/>
      <c r="AD345" s="508"/>
      <c r="AE345" s="508"/>
      <c r="AF345" s="508"/>
      <c r="AG345" s="508"/>
      <c r="AH345" s="508"/>
      <c r="AI345" s="508"/>
      <c r="AJ345" s="508"/>
      <c r="AK345" s="508"/>
      <c r="AL345" s="508"/>
      <c r="AM345" s="508"/>
      <c r="AN345" s="508"/>
      <c r="AO345" s="508"/>
      <c r="AP345" s="508"/>
      <c r="AQ345" s="508"/>
      <c r="AR345" s="508"/>
      <c r="AS345" s="508"/>
      <c r="AT345" s="508"/>
      <c r="AU345" s="508"/>
      <c r="AV345" s="508"/>
      <c r="AW345" s="508"/>
      <c r="AX345" s="508"/>
      <c r="AY345" s="508"/>
      <c r="AZ345" s="508"/>
      <c r="BA345" s="508"/>
      <c r="BB345" s="508"/>
      <c r="BC345" s="508"/>
      <c r="BD345" s="508"/>
      <c r="BE345" s="508"/>
      <c r="BF345" s="508"/>
      <c r="BG345" s="508"/>
      <c r="BH345" s="508"/>
      <c r="BI345" s="508"/>
      <c r="BJ345" s="508"/>
      <c r="BK345" s="508"/>
      <c r="BL345" s="508"/>
      <c r="BM345" s="508"/>
      <c r="BN345" s="508"/>
      <c r="BO345" s="508"/>
      <c r="BP345" s="508"/>
      <c r="BQ345" s="508"/>
      <c r="BR345" s="508"/>
      <c r="BS345" s="508"/>
      <c r="BT345" s="508"/>
      <c r="BU345" s="508"/>
      <c r="BV345" s="508"/>
      <c r="BW345" s="508"/>
      <c r="BX345" s="508"/>
      <c r="BY345" s="508"/>
      <c r="BZ345" s="508"/>
      <c r="CA345" s="508"/>
      <c r="CB345" s="508"/>
      <c r="CC345" s="508"/>
      <c r="CD345" s="508"/>
      <c r="CE345" s="508"/>
      <c r="CF345" s="508"/>
      <c r="CG345" s="508"/>
      <c r="CH345" s="508"/>
      <c r="CI345" s="508"/>
      <c r="CJ345" s="508"/>
      <c r="CK345" s="508"/>
      <c r="CL345" s="508"/>
      <c r="CM345" s="508"/>
      <c r="CN345" s="508"/>
      <c r="CO345" s="508"/>
      <c r="CP345" s="508"/>
      <c r="CQ345" s="508"/>
      <c r="CR345" s="508"/>
      <c r="CS345" s="508"/>
      <c r="CT345" s="508"/>
      <c r="CU345" s="508"/>
      <c r="CV345" s="508"/>
      <c r="CW345" s="508"/>
      <c r="CX345" s="508"/>
      <c r="CY345" s="508"/>
      <c r="CZ345" s="508"/>
      <c r="DA345" s="521">
        <f>E345-D345</f>
        <v>0</v>
      </c>
      <c r="DB345" s="508"/>
      <c r="DC345" s="508"/>
      <c r="DD345" s="508"/>
      <c r="DE345" s="508"/>
      <c r="DF345" s="508"/>
      <c r="DG345" s="508"/>
      <c r="DH345" s="508"/>
      <c r="DI345" s="508"/>
      <c r="DJ345" s="510"/>
      <c r="DK345" s="500">
        <f t="shared" si="24"/>
        <v>0</v>
      </c>
      <c r="DL345" s="501">
        <f t="shared" si="25"/>
        <v>0</v>
      </c>
      <c r="DV345" s="504"/>
    </row>
    <row r="346" spans="1:126" x14ac:dyDescent="0.5">
      <c r="A346" s="399" t="str">
        <f t="shared" si="26"/>
        <v>85</v>
      </c>
      <c r="B346" s="493">
        <v>850002</v>
      </c>
      <c r="C346" s="494" t="s">
        <v>1090</v>
      </c>
      <c r="D346" s="495"/>
      <c r="E346" s="896"/>
      <c r="F346" s="903"/>
      <c r="G346" s="496"/>
      <c r="H346" s="496"/>
      <c r="I346" s="496"/>
      <c r="J346" s="496"/>
      <c r="K346" s="508"/>
      <c r="L346" s="508"/>
      <c r="M346" s="508"/>
      <c r="N346" s="508"/>
      <c r="O346" s="508"/>
      <c r="P346" s="508"/>
      <c r="Q346" s="508"/>
      <c r="R346" s="508"/>
      <c r="S346" s="508"/>
      <c r="T346" s="508"/>
      <c r="U346" s="508"/>
      <c r="V346" s="508"/>
      <c r="W346" s="508"/>
      <c r="X346" s="508"/>
      <c r="Y346" s="508"/>
      <c r="Z346" s="508"/>
      <c r="AA346" s="508"/>
      <c r="AB346" s="508"/>
      <c r="AC346" s="508"/>
      <c r="AD346" s="508"/>
      <c r="AE346" s="508"/>
      <c r="AF346" s="508"/>
      <c r="AG346" s="508"/>
      <c r="AH346" s="508"/>
      <c r="AI346" s="508"/>
      <c r="AJ346" s="508"/>
      <c r="AK346" s="508"/>
      <c r="AL346" s="508"/>
      <c r="AM346" s="508"/>
      <c r="AN346" s="508"/>
      <c r="AO346" s="508"/>
      <c r="AP346" s="508"/>
      <c r="AQ346" s="508"/>
      <c r="AR346" s="508"/>
      <c r="AS346" s="508"/>
      <c r="AT346" s="508"/>
      <c r="AU346" s="508"/>
      <c r="AV346" s="508"/>
      <c r="AW346" s="508"/>
      <c r="AX346" s="508"/>
      <c r="AY346" s="508"/>
      <c r="AZ346" s="508"/>
      <c r="BA346" s="508"/>
      <c r="BB346" s="508"/>
      <c r="BC346" s="508"/>
      <c r="BD346" s="508"/>
      <c r="BE346" s="508"/>
      <c r="BF346" s="508"/>
      <c r="BG346" s="508"/>
      <c r="BH346" s="508"/>
      <c r="BI346" s="508"/>
      <c r="BJ346" s="508"/>
      <c r="BK346" s="508"/>
      <c r="BL346" s="508"/>
      <c r="BM346" s="508"/>
      <c r="BN346" s="508"/>
      <c r="BO346" s="508"/>
      <c r="BP346" s="508"/>
      <c r="BQ346" s="508"/>
      <c r="BR346" s="508"/>
      <c r="BS346" s="508"/>
      <c r="BT346" s="508"/>
      <c r="BU346" s="508"/>
      <c r="BV346" s="508"/>
      <c r="BW346" s="508"/>
      <c r="BX346" s="508"/>
      <c r="BY346" s="508"/>
      <c r="BZ346" s="508"/>
      <c r="CA346" s="508"/>
      <c r="CB346" s="508"/>
      <c r="CC346" s="508"/>
      <c r="CD346" s="508"/>
      <c r="CE346" s="508"/>
      <c r="CF346" s="508"/>
      <c r="CG346" s="508"/>
      <c r="CH346" s="508"/>
      <c r="CI346" s="508"/>
      <c r="CJ346" s="508"/>
      <c r="CK346" s="508"/>
      <c r="CL346" s="508"/>
      <c r="CM346" s="508"/>
      <c r="CN346" s="508"/>
      <c r="CO346" s="508"/>
      <c r="CP346" s="508"/>
      <c r="CQ346" s="508"/>
      <c r="CR346" s="508"/>
      <c r="CS346" s="508"/>
      <c r="CT346" s="508"/>
      <c r="CU346" s="508"/>
      <c r="CV346" s="508"/>
      <c r="CW346" s="508"/>
      <c r="CX346" s="508"/>
      <c r="CY346" s="508"/>
      <c r="CZ346" s="508"/>
      <c r="DA346" s="508"/>
      <c r="DB346" s="508"/>
      <c r="DC346" s="508"/>
      <c r="DD346" s="508"/>
      <c r="DE346" s="508"/>
      <c r="DF346" s="508"/>
      <c r="DG346" s="508"/>
      <c r="DH346" s="521">
        <f>E346-D346</f>
        <v>0</v>
      </c>
      <c r="DI346" s="508"/>
      <c r="DJ346" s="510"/>
      <c r="DK346" s="500">
        <f t="shared" si="24"/>
        <v>0</v>
      </c>
      <c r="DL346" s="501">
        <f t="shared" si="25"/>
        <v>0</v>
      </c>
      <c r="DV346" s="504"/>
    </row>
    <row r="347" spans="1:126" x14ac:dyDescent="0.5">
      <c r="A347" s="399" t="str">
        <f t="shared" si="26"/>
        <v>85</v>
      </c>
      <c r="B347" s="493">
        <v>850003</v>
      </c>
      <c r="C347" s="494" t="s">
        <v>1091</v>
      </c>
      <c r="D347" s="495"/>
      <c r="E347" s="896"/>
      <c r="F347" s="903"/>
      <c r="G347" s="496"/>
      <c r="H347" s="496"/>
      <c r="I347" s="496"/>
      <c r="J347" s="496"/>
      <c r="K347" s="508"/>
      <c r="L347" s="508"/>
      <c r="M347" s="508"/>
      <c r="N347" s="508"/>
      <c r="O347" s="508"/>
      <c r="P347" s="508"/>
      <c r="Q347" s="508"/>
      <c r="R347" s="508"/>
      <c r="S347" s="508"/>
      <c r="T347" s="508"/>
      <c r="U347" s="508"/>
      <c r="V347" s="508"/>
      <c r="W347" s="508"/>
      <c r="X347" s="508"/>
      <c r="Y347" s="508"/>
      <c r="Z347" s="508"/>
      <c r="AA347" s="508"/>
      <c r="AB347" s="508"/>
      <c r="AC347" s="508"/>
      <c r="AD347" s="508"/>
      <c r="AE347" s="508"/>
      <c r="AF347" s="508"/>
      <c r="AG347" s="508"/>
      <c r="AH347" s="508"/>
      <c r="AI347" s="508"/>
      <c r="AJ347" s="508"/>
      <c r="AK347" s="508"/>
      <c r="AL347" s="508"/>
      <c r="AM347" s="508"/>
      <c r="AN347" s="508"/>
      <c r="AO347" s="508"/>
      <c r="AP347" s="508"/>
      <c r="AQ347" s="508"/>
      <c r="AR347" s="508"/>
      <c r="AS347" s="508"/>
      <c r="AT347" s="508"/>
      <c r="AU347" s="508"/>
      <c r="AV347" s="508"/>
      <c r="AW347" s="508"/>
      <c r="AX347" s="508"/>
      <c r="AY347" s="508"/>
      <c r="AZ347" s="508"/>
      <c r="BA347" s="508"/>
      <c r="BB347" s="508"/>
      <c r="BC347" s="508"/>
      <c r="BD347" s="508"/>
      <c r="BE347" s="508"/>
      <c r="BF347" s="508"/>
      <c r="BG347" s="508"/>
      <c r="BH347" s="508"/>
      <c r="BI347" s="508"/>
      <c r="BJ347" s="508"/>
      <c r="BK347" s="508"/>
      <c r="BL347" s="508"/>
      <c r="BM347" s="508"/>
      <c r="BN347" s="508"/>
      <c r="BO347" s="508"/>
      <c r="BP347" s="508"/>
      <c r="BQ347" s="508"/>
      <c r="BR347" s="508"/>
      <c r="BS347" s="508"/>
      <c r="BT347" s="508"/>
      <c r="BU347" s="508"/>
      <c r="BV347" s="508"/>
      <c r="BW347" s="508"/>
      <c r="BX347" s="508"/>
      <c r="BY347" s="508"/>
      <c r="BZ347" s="508"/>
      <c r="CA347" s="508"/>
      <c r="CB347" s="508"/>
      <c r="CC347" s="508"/>
      <c r="CD347" s="508"/>
      <c r="CE347" s="508"/>
      <c r="CF347" s="508"/>
      <c r="CG347" s="508"/>
      <c r="CH347" s="508"/>
      <c r="CI347" s="508"/>
      <c r="CJ347" s="508"/>
      <c r="CK347" s="508"/>
      <c r="CL347" s="508"/>
      <c r="CM347" s="508"/>
      <c r="CN347" s="508"/>
      <c r="CO347" s="508"/>
      <c r="CP347" s="508"/>
      <c r="CQ347" s="508"/>
      <c r="CR347" s="508"/>
      <c r="CS347" s="508"/>
      <c r="CT347" s="508"/>
      <c r="CU347" s="508"/>
      <c r="CV347" s="508"/>
      <c r="CW347" s="508"/>
      <c r="CX347" s="508"/>
      <c r="CY347" s="508"/>
      <c r="CZ347" s="508"/>
      <c r="DA347" s="508"/>
      <c r="DB347" s="508"/>
      <c r="DC347" s="521">
        <f>E347-D347</f>
        <v>0</v>
      </c>
      <c r="DD347" s="508"/>
      <c r="DE347" s="508"/>
      <c r="DF347" s="508"/>
      <c r="DG347" s="508"/>
      <c r="DH347" s="508"/>
      <c r="DI347" s="508"/>
      <c r="DJ347" s="510"/>
      <c r="DK347" s="500">
        <f t="shared" si="24"/>
        <v>0</v>
      </c>
      <c r="DL347" s="501">
        <f t="shared" si="25"/>
        <v>0</v>
      </c>
      <c r="DV347" s="504"/>
    </row>
    <row r="348" spans="1:126" x14ac:dyDescent="0.5">
      <c r="A348" s="399" t="str">
        <f t="shared" si="26"/>
        <v>85</v>
      </c>
      <c r="B348" s="493">
        <v>850004</v>
      </c>
      <c r="C348" s="494" t="s">
        <v>1092</v>
      </c>
      <c r="D348" s="495"/>
      <c r="E348" s="896"/>
      <c r="F348" s="903"/>
      <c r="G348" s="496"/>
      <c r="H348" s="496"/>
      <c r="I348" s="496"/>
      <c r="J348" s="496"/>
      <c r="K348" s="508"/>
      <c r="L348" s="508"/>
      <c r="M348" s="508"/>
      <c r="N348" s="508"/>
      <c r="O348" s="508"/>
      <c r="P348" s="508"/>
      <c r="Q348" s="508"/>
      <c r="R348" s="508"/>
      <c r="S348" s="508"/>
      <c r="T348" s="508"/>
      <c r="U348" s="508"/>
      <c r="V348" s="508"/>
      <c r="W348" s="508"/>
      <c r="X348" s="508"/>
      <c r="Y348" s="508"/>
      <c r="Z348" s="508"/>
      <c r="AA348" s="508"/>
      <c r="AB348" s="508"/>
      <c r="AC348" s="508"/>
      <c r="AD348" s="508"/>
      <c r="AE348" s="508"/>
      <c r="AF348" s="508"/>
      <c r="AG348" s="508"/>
      <c r="AH348" s="508"/>
      <c r="AI348" s="508"/>
      <c r="AJ348" s="508"/>
      <c r="AK348" s="508"/>
      <c r="AL348" s="508"/>
      <c r="AM348" s="508"/>
      <c r="AN348" s="508"/>
      <c r="AO348" s="508"/>
      <c r="AP348" s="508"/>
      <c r="AQ348" s="508"/>
      <c r="AR348" s="508"/>
      <c r="AS348" s="508"/>
      <c r="AT348" s="508"/>
      <c r="AU348" s="508"/>
      <c r="AV348" s="508"/>
      <c r="AW348" s="508"/>
      <c r="AX348" s="508"/>
      <c r="AY348" s="508"/>
      <c r="AZ348" s="508"/>
      <c r="BA348" s="508"/>
      <c r="BB348" s="508"/>
      <c r="BC348" s="508"/>
      <c r="BD348" s="508"/>
      <c r="BE348" s="508"/>
      <c r="BF348" s="508"/>
      <c r="BG348" s="508"/>
      <c r="BH348" s="508"/>
      <c r="BI348" s="508"/>
      <c r="BJ348" s="508"/>
      <c r="BK348" s="508"/>
      <c r="BL348" s="508"/>
      <c r="BM348" s="508"/>
      <c r="BN348" s="508"/>
      <c r="BO348" s="508"/>
      <c r="BP348" s="508"/>
      <c r="BQ348" s="508"/>
      <c r="BR348" s="508"/>
      <c r="BS348" s="508"/>
      <c r="BT348" s="508"/>
      <c r="BU348" s="508"/>
      <c r="BV348" s="508"/>
      <c r="BW348" s="508"/>
      <c r="BX348" s="508"/>
      <c r="BY348" s="508"/>
      <c r="BZ348" s="508"/>
      <c r="CA348" s="508"/>
      <c r="CB348" s="508"/>
      <c r="CC348" s="508"/>
      <c r="CD348" s="508"/>
      <c r="CE348" s="508"/>
      <c r="CF348" s="508"/>
      <c r="CG348" s="508"/>
      <c r="CH348" s="508"/>
      <c r="CI348" s="508"/>
      <c r="CJ348" s="508"/>
      <c r="CK348" s="508"/>
      <c r="CL348" s="508"/>
      <c r="CM348" s="508"/>
      <c r="CN348" s="508"/>
      <c r="CO348" s="508"/>
      <c r="CP348" s="508"/>
      <c r="CQ348" s="508"/>
      <c r="CR348" s="508"/>
      <c r="CS348" s="508"/>
      <c r="CT348" s="508"/>
      <c r="CU348" s="508"/>
      <c r="CV348" s="508"/>
      <c r="CW348" s="508"/>
      <c r="CX348" s="508"/>
      <c r="CY348" s="508"/>
      <c r="CZ348" s="508"/>
      <c r="DA348" s="508"/>
      <c r="DB348" s="508"/>
      <c r="DC348" s="508"/>
      <c r="DD348" s="508"/>
      <c r="DE348" s="508"/>
      <c r="DF348" s="521">
        <f>E348-D348</f>
        <v>0</v>
      </c>
      <c r="DG348" s="508"/>
      <c r="DH348" s="508"/>
      <c r="DI348" s="508"/>
      <c r="DJ348" s="510"/>
      <c r="DK348" s="500">
        <f t="shared" si="24"/>
        <v>0</v>
      </c>
      <c r="DL348" s="501">
        <f t="shared" si="25"/>
        <v>0</v>
      </c>
      <c r="DV348" s="504"/>
    </row>
    <row r="349" spans="1:126" x14ac:dyDescent="0.5">
      <c r="A349" s="399" t="str">
        <f t="shared" si="26"/>
        <v>85</v>
      </c>
      <c r="B349" s="493">
        <v>850005</v>
      </c>
      <c r="C349" s="494" t="s">
        <v>1093</v>
      </c>
      <c r="D349" s="495"/>
      <c r="E349" s="896"/>
      <c r="F349" s="903"/>
      <c r="G349" s="496"/>
      <c r="H349" s="496"/>
      <c r="I349" s="496"/>
      <c r="J349" s="496"/>
      <c r="K349" s="508"/>
      <c r="L349" s="508"/>
      <c r="M349" s="508"/>
      <c r="N349" s="508"/>
      <c r="O349" s="508"/>
      <c r="P349" s="508"/>
      <c r="Q349" s="508"/>
      <c r="R349" s="508"/>
      <c r="S349" s="508"/>
      <c r="T349" s="508"/>
      <c r="U349" s="508"/>
      <c r="V349" s="508"/>
      <c r="W349" s="508"/>
      <c r="X349" s="508"/>
      <c r="Y349" s="508"/>
      <c r="Z349" s="508"/>
      <c r="AA349" s="508"/>
      <c r="AB349" s="508"/>
      <c r="AC349" s="508"/>
      <c r="AD349" s="508"/>
      <c r="AE349" s="508"/>
      <c r="AF349" s="508"/>
      <c r="AG349" s="508"/>
      <c r="AH349" s="508"/>
      <c r="AI349" s="508"/>
      <c r="AJ349" s="508"/>
      <c r="AK349" s="508"/>
      <c r="AL349" s="508"/>
      <c r="AM349" s="508"/>
      <c r="AN349" s="508"/>
      <c r="AO349" s="508"/>
      <c r="AP349" s="508"/>
      <c r="AQ349" s="508"/>
      <c r="AR349" s="508"/>
      <c r="AS349" s="508"/>
      <c r="AT349" s="508"/>
      <c r="AU349" s="508"/>
      <c r="AV349" s="508"/>
      <c r="AW349" s="508"/>
      <c r="AX349" s="508"/>
      <c r="AY349" s="508"/>
      <c r="AZ349" s="508"/>
      <c r="BA349" s="508"/>
      <c r="BB349" s="508"/>
      <c r="BC349" s="508"/>
      <c r="BD349" s="508"/>
      <c r="BE349" s="508"/>
      <c r="BF349" s="508"/>
      <c r="BG349" s="508"/>
      <c r="BH349" s="508"/>
      <c r="BI349" s="508"/>
      <c r="BJ349" s="508"/>
      <c r="BK349" s="508"/>
      <c r="BL349" s="508"/>
      <c r="BM349" s="508"/>
      <c r="BN349" s="508"/>
      <c r="BO349" s="508"/>
      <c r="BP349" s="508"/>
      <c r="BQ349" s="508"/>
      <c r="BR349" s="508"/>
      <c r="BS349" s="508"/>
      <c r="BT349" s="508"/>
      <c r="BU349" s="508"/>
      <c r="BV349" s="508"/>
      <c r="BW349" s="508"/>
      <c r="BX349" s="508"/>
      <c r="BY349" s="508"/>
      <c r="BZ349" s="508"/>
      <c r="CA349" s="508"/>
      <c r="CB349" s="508"/>
      <c r="CC349" s="508"/>
      <c r="CD349" s="508"/>
      <c r="CE349" s="508"/>
      <c r="CF349" s="508"/>
      <c r="CG349" s="508"/>
      <c r="CH349" s="508"/>
      <c r="CI349" s="508"/>
      <c r="CJ349" s="508"/>
      <c r="CK349" s="508"/>
      <c r="CL349" s="508"/>
      <c r="CM349" s="508"/>
      <c r="CN349" s="508"/>
      <c r="CO349" s="508"/>
      <c r="CP349" s="508"/>
      <c r="CQ349" s="508"/>
      <c r="CR349" s="508"/>
      <c r="CS349" s="508"/>
      <c r="CT349" s="508"/>
      <c r="CU349" s="508"/>
      <c r="CV349" s="508"/>
      <c r="CW349" s="508"/>
      <c r="CX349" s="508"/>
      <c r="CY349" s="508"/>
      <c r="CZ349" s="508"/>
      <c r="DA349" s="508"/>
      <c r="DB349" s="508"/>
      <c r="DC349" s="508"/>
      <c r="DD349" s="508"/>
      <c r="DE349" s="508"/>
      <c r="DF349" s="508"/>
      <c r="DG349" s="508"/>
      <c r="DH349" s="508"/>
      <c r="DI349" s="508"/>
      <c r="DJ349" s="906">
        <f>E349-D349</f>
        <v>0</v>
      </c>
      <c r="DK349" s="500">
        <f t="shared" si="24"/>
        <v>0</v>
      </c>
      <c r="DL349" s="501">
        <f t="shared" si="25"/>
        <v>0</v>
      </c>
      <c r="DV349" s="504"/>
    </row>
    <row r="350" spans="1:126" x14ac:dyDescent="0.5">
      <c r="A350" s="399" t="str">
        <f t="shared" si="26"/>
        <v>85</v>
      </c>
      <c r="B350" s="493">
        <v>850006</v>
      </c>
      <c r="C350" s="494" t="s">
        <v>788</v>
      </c>
      <c r="D350" s="495"/>
      <c r="E350" s="896"/>
      <c r="F350" s="903"/>
      <c r="G350" s="496"/>
      <c r="H350" s="496"/>
      <c r="I350" s="496"/>
      <c r="J350" s="496"/>
      <c r="K350" s="508"/>
      <c r="L350" s="508"/>
      <c r="M350" s="508"/>
      <c r="N350" s="508"/>
      <c r="O350" s="508"/>
      <c r="P350" s="508"/>
      <c r="Q350" s="508"/>
      <c r="R350" s="508"/>
      <c r="S350" s="508"/>
      <c r="T350" s="508"/>
      <c r="U350" s="508"/>
      <c r="V350" s="508"/>
      <c r="W350" s="508"/>
      <c r="X350" s="508"/>
      <c r="Y350" s="508"/>
      <c r="Z350" s="508"/>
      <c r="AA350" s="508"/>
      <c r="AB350" s="508"/>
      <c r="AC350" s="508"/>
      <c r="AD350" s="508"/>
      <c r="AE350" s="508"/>
      <c r="AF350" s="508"/>
      <c r="AG350" s="508"/>
      <c r="AH350" s="508"/>
      <c r="AI350" s="508"/>
      <c r="AJ350" s="508"/>
      <c r="AK350" s="508"/>
      <c r="AL350" s="508"/>
      <c r="AM350" s="508"/>
      <c r="AN350" s="508"/>
      <c r="AO350" s="508"/>
      <c r="AP350" s="508"/>
      <c r="AQ350" s="508"/>
      <c r="AR350" s="508"/>
      <c r="AS350" s="508"/>
      <c r="AT350" s="508"/>
      <c r="AU350" s="508"/>
      <c r="AV350" s="508"/>
      <c r="AW350" s="508"/>
      <c r="AX350" s="508"/>
      <c r="AY350" s="508"/>
      <c r="AZ350" s="508"/>
      <c r="BA350" s="508"/>
      <c r="BB350" s="508"/>
      <c r="BC350" s="508"/>
      <c r="BD350" s="508"/>
      <c r="BE350" s="508"/>
      <c r="BF350" s="508"/>
      <c r="BG350" s="508"/>
      <c r="BH350" s="508"/>
      <c r="BI350" s="508"/>
      <c r="BJ350" s="508"/>
      <c r="BK350" s="508"/>
      <c r="BL350" s="508"/>
      <c r="BM350" s="508"/>
      <c r="BN350" s="508"/>
      <c r="BO350" s="508"/>
      <c r="BP350" s="508"/>
      <c r="BQ350" s="508"/>
      <c r="BR350" s="508"/>
      <c r="BS350" s="508"/>
      <c r="BT350" s="508"/>
      <c r="BU350" s="508"/>
      <c r="BV350" s="508"/>
      <c r="BW350" s="508"/>
      <c r="BX350" s="508"/>
      <c r="BY350" s="508"/>
      <c r="BZ350" s="508"/>
      <c r="CA350" s="508"/>
      <c r="CB350" s="508"/>
      <c r="CC350" s="508"/>
      <c r="CD350" s="508"/>
      <c r="CE350" s="508"/>
      <c r="CF350" s="508"/>
      <c r="CG350" s="508"/>
      <c r="CH350" s="508"/>
      <c r="CI350" s="508"/>
      <c r="CJ350" s="508"/>
      <c r="CK350" s="508"/>
      <c r="CL350" s="508"/>
      <c r="CM350" s="508"/>
      <c r="CN350" s="508"/>
      <c r="CO350" s="508"/>
      <c r="CP350" s="508"/>
      <c r="CQ350" s="508"/>
      <c r="CR350" s="508"/>
      <c r="CS350" s="508"/>
      <c r="CT350" s="508"/>
      <c r="CU350" s="508"/>
      <c r="CV350" s="508"/>
      <c r="CW350" s="508"/>
      <c r="CX350" s="508"/>
      <c r="CY350" s="508"/>
      <c r="CZ350" s="508"/>
      <c r="DA350" s="508"/>
      <c r="DB350" s="508"/>
      <c r="DC350" s="508"/>
      <c r="DD350" s="508"/>
      <c r="DE350" s="518"/>
      <c r="DF350" s="508"/>
      <c r="DG350" s="521">
        <f>E350-D350</f>
        <v>0</v>
      </c>
      <c r="DH350" s="508"/>
      <c r="DI350" s="508"/>
      <c r="DJ350" s="907"/>
      <c r="DK350" s="500">
        <f t="shared" si="24"/>
        <v>0</v>
      </c>
      <c r="DL350" s="501">
        <f t="shared" si="25"/>
        <v>0</v>
      </c>
      <c r="DV350" s="504"/>
    </row>
    <row r="351" spans="1:126" x14ac:dyDescent="0.5">
      <c r="A351" s="399" t="str">
        <f t="shared" si="26"/>
        <v>85</v>
      </c>
      <c r="B351" s="493">
        <v>850007</v>
      </c>
      <c r="C351" s="494" t="s">
        <v>1094</v>
      </c>
      <c r="D351" s="495"/>
      <c r="E351" s="896"/>
      <c r="F351" s="903"/>
      <c r="G351" s="496"/>
      <c r="H351" s="496"/>
      <c r="I351" s="496"/>
      <c r="J351" s="496"/>
      <c r="K351" s="508"/>
      <c r="L351" s="508"/>
      <c r="M351" s="508"/>
      <c r="N351" s="508"/>
      <c r="O351" s="508"/>
      <c r="P351" s="508"/>
      <c r="Q351" s="508"/>
      <c r="R351" s="508"/>
      <c r="S351" s="508"/>
      <c r="T351" s="508"/>
      <c r="U351" s="508"/>
      <c r="V351" s="508"/>
      <c r="W351" s="508"/>
      <c r="X351" s="508"/>
      <c r="Y351" s="508"/>
      <c r="Z351" s="508"/>
      <c r="AA351" s="508"/>
      <c r="AB351" s="508"/>
      <c r="AC351" s="508"/>
      <c r="AD351" s="508"/>
      <c r="AE351" s="508"/>
      <c r="AF351" s="508"/>
      <c r="AG351" s="508"/>
      <c r="AH351" s="508"/>
      <c r="AI351" s="508"/>
      <c r="AJ351" s="508"/>
      <c r="AK351" s="508"/>
      <c r="AL351" s="508"/>
      <c r="AM351" s="508"/>
      <c r="AN351" s="508"/>
      <c r="AO351" s="508"/>
      <c r="AP351" s="508"/>
      <c r="AQ351" s="508"/>
      <c r="AR351" s="508"/>
      <c r="AS351" s="508"/>
      <c r="AT351" s="508"/>
      <c r="AU351" s="508"/>
      <c r="AV351" s="508"/>
      <c r="AW351" s="508"/>
      <c r="AX351" s="508"/>
      <c r="AY351" s="508"/>
      <c r="AZ351" s="508"/>
      <c r="BA351" s="508"/>
      <c r="BB351" s="508"/>
      <c r="BC351" s="508"/>
      <c r="BD351" s="508"/>
      <c r="BE351" s="508"/>
      <c r="BF351" s="508"/>
      <c r="BG351" s="508"/>
      <c r="BH351" s="508"/>
      <c r="BI351" s="508"/>
      <c r="BJ351" s="508"/>
      <c r="BK351" s="508"/>
      <c r="BL351" s="508"/>
      <c r="BM351" s="508"/>
      <c r="BN351" s="508"/>
      <c r="BO351" s="508"/>
      <c r="BP351" s="508"/>
      <c r="BQ351" s="508"/>
      <c r="BR351" s="508"/>
      <c r="BS351" s="508"/>
      <c r="BT351" s="508"/>
      <c r="BU351" s="508"/>
      <c r="BV351" s="508"/>
      <c r="BW351" s="508"/>
      <c r="BX351" s="508"/>
      <c r="BY351" s="508"/>
      <c r="BZ351" s="508"/>
      <c r="CA351" s="508"/>
      <c r="CB351" s="508"/>
      <c r="CC351" s="508"/>
      <c r="CD351" s="508"/>
      <c r="CE351" s="508"/>
      <c r="CF351" s="508"/>
      <c r="CG351" s="508"/>
      <c r="CH351" s="508"/>
      <c r="CI351" s="508"/>
      <c r="CJ351" s="508"/>
      <c r="CK351" s="508"/>
      <c r="CL351" s="508"/>
      <c r="CM351" s="508"/>
      <c r="CN351" s="508"/>
      <c r="CO351" s="508"/>
      <c r="CP351" s="508"/>
      <c r="CQ351" s="508"/>
      <c r="CR351" s="508"/>
      <c r="CS351" s="508"/>
      <c r="CT351" s="508"/>
      <c r="CU351" s="508"/>
      <c r="CV351" s="508"/>
      <c r="CW351" s="508"/>
      <c r="CX351" s="508"/>
      <c r="CY351" s="508"/>
      <c r="CZ351" s="508"/>
      <c r="DA351" s="508"/>
      <c r="DB351" s="508"/>
      <c r="DC351" s="508"/>
      <c r="DD351" s="508"/>
      <c r="DE351" s="518"/>
      <c r="DF351" s="508"/>
      <c r="DG351" s="508"/>
      <c r="DH351" s="508"/>
      <c r="DI351" s="508"/>
      <c r="DJ351" s="906">
        <f>E351-D351</f>
        <v>0</v>
      </c>
      <c r="DK351" s="500">
        <f t="shared" si="24"/>
        <v>0</v>
      </c>
      <c r="DL351" s="501">
        <f t="shared" si="25"/>
        <v>0</v>
      </c>
      <c r="DV351" s="504"/>
    </row>
    <row r="352" spans="1:126" x14ac:dyDescent="0.5">
      <c r="A352" s="399" t="str">
        <f t="shared" si="26"/>
        <v>85</v>
      </c>
      <c r="B352" s="493">
        <v>850008</v>
      </c>
      <c r="C352" s="494" t="s">
        <v>1095</v>
      </c>
      <c r="D352" s="495"/>
      <c r="E352" s="896"/>
      <c r="F352" s="903"/>
      <c r="G352" s="496"/>
      <c r="H352" s="496"/>
      <c r="I352" s="496"/>
      <c r="J352" s="496"/>
      <c r="K352" s="508"/>
      <c r="L352" s="508"/>
      <c r="M352" s="508"/>
      <c r="N352" s="508"/>
      <c r="O352" s="508"/>
      <c r="P352" s="508"/>
      <c r="Q352" s="508"/>
      <c r="R352" s="508"/>
      <c r="S352" s="508"/>
      <c r="T352" s="508"/>
      <c r="U352" s="508"/>
      <c r="V352" s="508"/>
      <c r="W352" s="508"/>
      <c r="X352" s="508"/>
      <c r="Y352" s="508"/>
      <c r="Z352" s="508"/>
      <c r="AA352" s="508"/>
      <c r="AB352" s="508"/>
      <c r="AC352" s="508"/>
      <c r="AD352" s="508"/>
      <c r="AE352" s="508"/>
      <c r="AF352" s="508"/>
      <c r="AG352" s="508"/>
      <c r="AH352" s="508"/>
      <c r="AI352" s="508"/>
      <c r="AJ352" s="508"/>
      <c r="AK352" s="508"/>
      <c r="AL352" s="508"/>
      <c r="AM352" s="508"/>
      <c r="AN352" s="508"/>
      <c r="AO352" s="508"/>
      <c r="AP352" s="508"/>
      <c r="AQ352" s="508"/>
      <c r="AR352" s="508"/>
      <c r="AS352" s="508"/>
      <c r="AT352" s="508"/>
      <c r="AU352" s="508"/>
      <c r="AV352" s="508"/>
      <c r="AW352" s="508"/>
      <c r="AX352" s="508"/>
      <c r="AY352" s="508"/>
      <c r="AZ352" s="508"/>
      <c r="BA352" s="508"/>
      <c r="BB352" s="508"/>
      <c r="BC352" s="508"/>
      <c r="BD352" s="508"/>
      <c r="BE352" s="508"/>
      <c r="BF352" s="508"/>
      <c r="BG352" s="508"/>
      <c r="BH352" s="508"/>
      <c r="BI352" s="508"/>
      <c r="BJ352" s="508"/>
      <c r="BK352" s="508"/>
      <c r="BL352" s="508"/>
      <c r="BM352" s="508"/>
      <c r="BN352" s="508"/>
      <c r="BO352" s="508"/>
      <c r="BP352" s="508"/>
      <c r="BQ352" s="508"/>
      <c r="BR352" s="508"/>
      <c r="BS352" s="508"/>
      <c r="BT352" s="508"/>
      <c r="BU352" s="508"/>
      <c r="BV352" s="508"/>
      <c r="BW352" s="508"/>
      <c r="BX352" s="508"/>
      <c r="BY352" s="508"/>
      <c r="BZ352" s="508"/>
      <c r="CA352" s="508"/>
      <c r="CB352" s="508"/>
      <c r="CC352" s="508"/>
      <c r="CD352" s="508"/>
      <c r="CE352" s="508"/>
      <c r="CF352" s="508"/>
      <c r="CG352" s="508"/>
      <c r="CH352" s="508"/>
      <c r="CI352" s="508"/>
      <c r="CJ352" s="508"/>
      <c r="CK352" s="508"/>
      <c r="CL352" s="508"/>
      <c r="CM352" s="508"/>
      <c r="CN352" s="508"/>
      <c r="CO352" s="508"/>
      <c r="CP352" s="508"/>
      <c r="CQ352" s="508"/>
      <c r="CR352" s="508"/>
      <c r="CS352" s="508"/>
      <c r="CT352" s="508"/>
      <c r="CU352" s="508"/>
      <c r="CV352" s="508"/>
      <c r="CW352" s="508"/>
      <c r="CX352" s="508"/>
      <c r="CY352" s="508"/>
      <c r="CZ352" s="508"/>
      <c r="DA352" s="521">
        <f>E352-D352</f>
        <v>0</v>
      </c>
      <c r="DB352" s="518"/>
      <c r="DC352" s="508"/>
      <c r="DD352" s="508"/>
      <c r="DE352" s="518"/>
      <c r="DF352" s="508"/>
      <c r="DG352" s="508"/>
      <c r="DH352" s="508"/>
      <c r="DI352" s="508"/>
      <c r="DJ352" s="908"/>
      <c r="DK352" s="500">
        <f t="shared" si="24"/>
        <v>0</v>
      </c>
      <c r="DL352" s="501">
        <f t="shared" si="25"/>
        <v>0</v>
      </c>
      <c r="DV352" s="504"/>
    </row>
    <row r="353" spans="1:126" x14ac:dyDescent="0.5">
      <c r="A353" s="399" t="str">
        <f t="shared" si="26"/>
        <v>85</v>
      </c>
      <c r="B353" s="493">
        <v>850009</v>
      </c>
      <c r="C353" s="494" t="s">
        <v>1096</v>
      </c>
      <c r="D353" s="495"/>
      <c r="E353" s="896"/>
      <c r="F353" s="903"/>
      <c r="G353" s="496"/>
      <c r="H353" s="496"/>
      <c r="I353" s="496"/>
      <c r="J353" s="496"/>
      <c r="K353" s="508"/>
      <c r="L353" s="508"/>
      <c r="M353" s="508"/>
      <c r="N353" s="508"/>
      <c r="O353" s="508"/>
      <c r="P353" s="508"/>
      <c r="Q353" s="508"/>
      <c r="R353" s="508"/>
      <c r="S353" s="508"/>
      <c r="T353" s="508"/>
      <c r="U353" s="508"/>
      <c r="V353" s="508"/>
      <c r="W353" s="508"/>
      <c r="X353" s="508"/>
      <c r="Y353" s="508"/>
      <c r="Z353" s="508"/>
      <c r="AA353" s="508"/>
      <c r="AB353" s="508"/>
      <c r="AC353" s="508"/>
      <c r="AD353" s="508"/>
      <c r="AE353" s="508"/>
      <c r="AF353" s="508"/>
      <c r="AG353" s="508"/>
      <c r="AH353" s="508"/>
      <c r="AI353" s="508"/>
      <c r="AJ353" s="508"/>
      <c r="AK353" s="508"/>
      <c r="AL353" s="508"/>
      <c r="AM353" s="508"/>
      <c r="AN353" s="508"/>
      <c r="AO353" s="508"/>
      <c r="AP353" s="508"/>
      <c r="AQ353" s="508"/>
      <c r="AR353" s="508"/>
      <c r="AS353" s="508"/>
      <c r="AT353" s="508"/>
      <c r="AU353" s="508"/>
      <c r="AV353" s="508"/>
      <c r="AW353" s="508"/>
      <c r="AX353" s="508"/>
      <c r="AY353" s="508"/>
      <c r="AZ353" s="508"/>
      <c r="BA353" s="508"/>
      <c r="BB353" s="508"/>
      <c r="BC353" s="508"/>
      <c r="BD353" s="508"/>
      <c r="BE353" s="508"/>
      <c r="BF353" s="508"/>
      <c r="BG353" s="508"/>
      <c r="BH353" s="508"/>
      <c r="BI353" s="508"/>
      <c r="BJ353" s="508"/>
      <c r="BK353" s="508"/>
      <c r="BL353" s="508"/>
      <c r="BM353" s="508"/>
      <c r="BN353" s="508"/>
      <c r="BO353" s="508"/>
      <c r="BP353" s="508"/>
      <c r="BQ353" s="508"/>
      <c r="BR353" s="508"/>
      <c r="BS353" s="508"/>
      <c r="BT353" s="508"/>
      <c r="BU353" s="508"/>
      <c r="BV353" s="508"/>
      <c r="BW353" s="508"/>
      <c r="BX353" s="508"/>
      <c r="BY353" s="508"/>
      <c r="BZ353" s="508"/>
      <c r="CA353" s="508"/>
      <c r="CB353" s="508"/>
      <c r="CC353" s="508"/>
      <c r="CD353" s="508"/>
      <c r="CE353" s="508"/>
      <c r="CF353" s="508"/>
      <c r="CG353" s="508"/>
      <c r="CH353" s="508"/>
      <c r="CI353" s="508"/>
      <c r="CJ353" s="508"/>
      <c r="CK353" s="508"/>
      <c r="CL353" s="508"/>
      <c r="CM353" s="508"/>
      <c r="CN353" s="508"/>
      <c r="CO353" s="508"/>
      <c r="CP353" s="508"/>
      <c r="CQ353" s="508"/>
      <c r="CR353" s="508"/>
      <c r="CS353" s="508"/>
      <c r="CT353" s="508"/>
      <c r="CU353" s="508"/>
      <c r="CV353" s="508"/>
      <c r="CW353" s="508"/>
      <c r="CX353" s="508"/>
      <c r="CY353" s="508"/>
      <c r="CZ353" s="508"/>
      <c r="DA353" s="508"/>
      <c r="DB353" s="508"/>
      <c r="DC353" s="508"/>
      <c r="DD353" s="508"/>
      <c r="DE353" s="508"/>
      <c r="DF353" s="508"/>
      <c r="DG353" s="508"/>
      <c r="DH353" s="508"/>
      <c r="DI353" s="508"/>
      <c r="DJ353" s="906">
        <f>E353-D353</f>
        <v>0</v>
      </c>
      <c r="DK353" s="500">
        <f t="shared" si="24"/>
        <v>0</v>
      </c>
      <c r="DL353" s="501">
        <f t="shared" si="25"/>
        <v>0</v>
      </c>
      <c r="DV353" s="504"/>
    </row>
    <row r="354" spans="1:126" x14ac:dyDescent="0.5">
      <c r="A354" s="399" t="str">
        <f t="shared" si="26"/>
        <v>85</v>
      </c>
      <c r="B354" s="493">
        <v>850010</v>
      </c>
      <c r="C354" s="494" t="s">
        <v>1097</v>
      </c>
      <c r="D354" s="495"/>
      <c r="E354" s="896"/>
      <c r="F354" s="903"/>
      <c r="G354" s="496"/>
      <c r="H354" s="496"/>
      <c r="I354" s="496"/>
      <c r="J354" s="496"/>
      <c r="K354" s="508"/>
      <c r="L354" s="508"/>
      <c r="M354" s="508"/>
      <c r="N354" s="508"/>
      <c r="O354" s="508"/>
      <c r="P354" s="508"/>
      <c r="Q354" s="508"/>
      <c r="R354" s="508"/>
      <c r="S354" s="508"/>
      <c r="T354" s="508"/>
      <c r="U354" s="508"/>
      <c r="V354" s="508"/>
      <c r="W354" s="508"/>
      <c r="X354" s="508"/>
      <c r="Y354" s="508"/>
      <c r="Z354" s="508"/>
      <c r="AA354" s="508"/>
      <c r="AB354" s="508"/>
      <c r="AC354" s="508"/>
      <c r="AD354" s="508"/>
      <c r="AE354" s="508"/>
      <c r="AF354" s="508"/>
      <c r="AG354" s="508"/>
      <c r="AH354" s="508"/>
      <c r="AI354" s="508"/>
      <c r="AJ354" s="508"/>
      <c r="AK354" s="508"/>
      <c r="AL354" s="508"/>
      <c r="AM354" s="508"/>
      <c r="AN354" s="508"/>
      <c r="AO354" s="508"/>
      <c r="AP354" s="508"/>
      <c r="AQ354" s="508"/>
      <c r="AR354" s="508"/>
      <c r="AS354" s="508"/>
      <c r="AT354" s="508"/>
      <c r="AU354" s="508"/>
      <c r="AV354" s="508"/>
      <c r="AW354" s="508"/>
      <c r="AX354" s="508"/>
      <c r="AY354" s="508"/>
      <c r="AZ354" s="508"/>
      <c r="BA354" s="508"/>
      <c r="BB354" s="508"/>
      <c r="BC354" s="508"/>
      <c r="BD354" s="508"/>
      <c r="BE354" s="508"/>
      <c r="BF354" s="508"/>
      <c r="BG354" s="508"/>
      <c r="BH354" s="508"/>
      <c r="BI354" s="508"/>
      <c r="BJ354" s="508"/>
      <c r="BK354" s="508"/>
      <c r="BL354" s="508"/>
      <c r="BM354" s="508"/>
      <c r="BN354" s="508"/>
      <c r="BO354" s="508"/>
      <c r="BP354" s="508"/>
      <c r="BQ354" s="508"/>
      <c r="BR354" s="508"/>
      <c r="BS354" s="508"/>
      <c r="BT354" s="508"/>
      <c r="BU354" s="508"/>
      <c r="BV354" s="508"/>
      <c r="BW354" s="508"/>
      <c r="BX354" s="508"/>
      <c r="BY354" s="508"/>
      <c r="BZ354" s="508"/>
      <c r="CA354" s="508"/>
      <c r="CB354" s="508"/>
      <c r="CC354" s="508"/>
      <c r="CD354" s="508"/>
      <c r="CE354" s="508"/>
      <c r="CF354" s="508"/>
      <c r="CG354" s="508"/>
      <c r="CH354" s="508"/>
      <c r="CI354" s="508"/>
      <c r="CJ354" s="508"/>
      <c r="CK354" s="508"/>
      <c r="CL354" s="508"/>
      <c r="CM354" s="508"/>
      <c r="CN354" s="508"/>
      <c r="CO354" s="508"/>
      <c r="CP354" s="508"/>
      <c r="CQ354" s="508"/>
      <c r="CR354" s="508"/>
      <c r="CS354" s="508"/>
      <c r="CT354" s="508"/>
      <c r="CU354" s="508"/>
      <c r="CV354" s="508"/>
      <c r="CW354" s="508"/>
      <c r="CX354" s="508"/>
      <c r="CY354" s="508"/>
      <c r="CZ354" s="508"/>
      <c r="DA354" s="508"/>
      <c r="DB354" s="508"/>
      <c r="DC354" s="508"/>
      <c r="DD354" s="508"/>
      <c r="DE354" s="518"/>
      <c r="DF354" s="508"/>
      <c r="DG354" s="508"/>
      <c r="DH354" s="508"/>
      <c r="DI354" s="508"/>
      <c r="DJ354" s="906">
        <f>E354-D354</f>
        <v>0</v>
      </c>
      <c r="DK354" s="500">
        <f t="shared" si="24"/>
        <v>0</v>
      </c>
      <c r="DL354" s="501">
        <f t="shared" si="25"/>
        <v>0</v>
      </c>
      <c r="DV354" s="504"/>
    </row>
    <row r="355" spans="1:126" x14ac:dyDescent="0.5">
      <c r="A355" s="399" t="str">
        <f t="shared" si="26"/>
        <v>85</v>
      </c>
      <c r="B355" s="493">
        <v>850011</v>
      </c>
      <c r="C355" s="494" t="s">
        <v>1098</v>
      </c>
      <c r="D355" s="495"/>
      <c r="E355" s="896"/>
      <c r="F355" s="903"/>
      <c r="G355" s="496"/>
      <c r="H355" s="496"/>
      <c r="I355" s="496"/>
      <c r="J355" s="496"/>
      <c r="K355" s="508"/>
      <c r="L355" s="508"/>
      <c r="M355" s="508"/>
      <c r="N355" s="508"/>
      <c r="O355" s="508"/>
      <c r="P355" s="508"/>
      <c r="Q355" s="508"/>
      <c r="R355" s="508"/>
      <c r="S355" s="508"/>
      <c r="T355" s="508"/>
      <c r="U355" s="508"/>
      <c r="V355" s="508"/>
      <c r="W355" s="508"/>
      <c r="X355" s="508"/>
      <c r="Y355" s="508"/>
      <c r="Z355" s="508"/>
      <c r="AA355" s="508"/>
      <c r="AB355" s="508"/>
      <c r="AC355" s="508"/>
      <c r="AD355" s="508"/>
      <c r="AE355" s="508"/>
      <c r="AF355" s="508"/>
      <c r="AG355" s="508"/>
      <c r="AH355" s="508"/>
      <c r="AI355" s="508"/>
      <c r="AJ355" s="508"/>
      <c r="AK355" s="508"/>
      <c r="AL355" s="508"/>
      <c r="AM355" s="508"/>
      <c r="AN355" s="508"/>
      <c r="AO355" s="508"/>
      <c r="AP355" s="508"/>
      <c r="AQ355" s="508"/>
      <c r="AR355" s="508"/>
      <c r="AS355" s="508"/>
      <c r="AT355" s="508"/>
      <c r="AU355" s="508"/>
      <c r="AV355" s="508"/>
      <c r="AW355" s="508"/>
      <c r="AX355" s="508"/>
      <c r="AY355" s="508"/>
      <c r="AZ355" s="508"/>
      <c r="BA355" s="508"/>
      <c r="BB355" s="508"/>
      <c r="BC355" s="508"/>
      <c r="BD355" s="508"/>
      <c r="BE355" s="508"/>
      <c r="BF355" s="508"/>
      <c r="BG355" s="508"/>
      <c r="BH355" s="508"/>
      <c r="BI355" s="508"/>
      <c r="BJ355" s="508"/>
      <c r="BK355" s="508"/>
      <c r="BL355" s="508"/>
      <c r="BM355" s="508"/>
      <c r="BN355" s="508"/>
      <c r="BO355" s="508"/>
      <c r="BP355" s="508"/>
      <c r="BQ355" s="508"/>
      <c r="BR355" s="508"/>
      <c r="BS355" s="508"/>
      <c r="BT355" s="508"/>
      <c r="BU355" s="508"/>
      <c r="BV355" s="508"/>
      <c r="BW355" s="508"/>
      <c r="BX355" s="508"/>
      <c r="BY355" s="508"/>
      <c r="BZ355" s="508"/>
      <c r="CA355" s="508"/>
      <c r="CB355" s="508"/>
      <c r="CC355" s="508"/>
      <c r="CD355" s="508"/>
      <c r="CE355" s="508"/>
      <c r="CF355" s="508"/>
      <c r="CG355" s="508"/>
      <c r="CH355" s="508"/>
      <c r="CI355" s="508"/>
      <c r="CJ355" s="508"/>
      <c r="CK355" s="508"/>
      <c r="CL355" s="508"/>
      <c r="CM355" s="508"/>
      <c r="CN355" s="508"/>
      <c r="CO355" s="508"/>
      <c r="CP355" s="508"/>
      <c r="CQ355" s="508"/>
      <c r="CR355" s="508"/>
      <c r="CS355" s="508"/>
      <c r="CT355" s="508"/>
      <c r="CU355" s="508"/>
      <c r="CV355" s="508"/>
      <c r="CW355" s="508"/>
      <c r="CX355" s="508"/>
      <c r="CY355" s="508"/>
      <c r="CZ355" s="508"/>
      <c r="DA355" s="552"/>
      <c r="DB355" s="508"/>
      <c r="DC355" s="508"/>
      <c r="DD355" s="508"/>
      <c r="DE355" s="518"/>
      <c r="DF355" s="508"/>
      <c r="DG355" s="508"/>
      <c r="DH355" s="508"/>
      <c r="DI355" s="508"/>
      <c r="DJ355" s="909">
        <f>E355-D355</f>
        <v>0</v>
      </c>
      <c r="DK355" s="500">
        <f t="shared" si="24"/>
        <v>0</v>
      </c>
      <c r="DL355" s="501">
        <f t="shared" si="25"/>
        <v>0</v>
      </c>
      <c r="DV355" s="504"/>
    </row>
    <row r="356" spans="1:126" x14ac:dyDescent="0.5">
      <c r="A356" s="399" t="str">
        <f t="shared" si="26"/>
        <v>85</v>
      </c>
      <c r="B356" s="493">
        <v>850012</v>
      </c>
      <c r="C356" s="494" t="s">
        <v>1099</v>
      </c>
      <c r="D356" s="495"/>
      <c r="E356" s="896"/>
      <c r="F356" s="903"/>
      <c r="G356" s="496"/>
      <c r="H356" s="496"/>
      <c r="I356" s="496"/>
      <c r="J356" s="496"/>
      <c r="K356" s="508"/>
      <c r="L356" s="508"/>
      <c r="M356" s="508"/>
      <c r="N356" s="508"/>
      <c r="O356" s="508"/>
      <c r="P356" s="508"/>
      <c r="Q356" s="508"/>
      <c r="R356" s="508"/>
      <c r="S356" s="508"/>
      <c r="T356" s="508"/>
      <c r="U356" s="508"/>
      <c r="V356" s="508"/>
      <c r="W356" s="508"/>
      <c r="X356" s="508"/>
      <c r="Y356" s="508"/>
      <c r="Z356" s="508"/>
      <c r="AA356" s="508"/>
      <c r="AB356" s="508"/>
      <c r="AC356" s="508"/>
      <c r="AD356" s="508"/>
      <c r="AE356" s="508"/>
      <c r="AF356" s="508"/>
      <c r="AG356" s="508"/>
      <c r="AH356" s="508"/>
      <c r="AI356" s="508"/>
      <c r="AJ356" s="508"/>
      <c r="AK356" s="508"/>
      <c r="AL356" s="508"/>
      <c r="AM356" s="508"/>
      <c r="AN356" s="508"/>
      <c r="AO356" s="508"/>
      <c r="AP356" s="508"/>
      <c r="AQ356" s="508"/>
      <c r="AR356" s="508"/>
      <c r="AS356" s="508"/>
      <c r="AT356" s="508"/>
      <c r="AU356" s="508"/>
      <c r="AV356" s="508"/>
      <c r="AW356" s="508"/>
      <c r="AX356" s="508"/>
      <c r="AY356" s="508"/>
      <c r="AZ356" s="508"/>
      <c r="BA356" s="508"/>
      <c r="BB356" s="508"/>
      <c r="BC356" s="508"/>
      <c r="BD356" s="508"/>
      <c r="BE356" s="508"/>
      <c r="BF356" s="508"/>
      <c r="BG356" s="508"/>
      <c r="BH356" s="508"/>
      <c r="BI356" s="508"/>
      <c r="BJ356" s="508"/>
      <c r="BK356" s="508"/>
      <c r="BL356" s="508"/>
      <c r="BM356" s="508"/>
      <c r="BN356" s="508"/>
      <c r="BO356" s="508"/>
      <c r="BP356" s="508"/>
      <c r="BQ356" s="508"/>
      <c r="BR356" s="508"/>
      <c r="BS356" s="508"/>
      <c r="BT356" s="508"/>
      <c r="BU356" s="508"/>
      <c r="BV356" s="508"/>
      <c r="BW356" s="508"/>
      <c r="BX356" s="508"/>
      <c r="BY356" s="508"/>
      <c r="BZ356" s="508"/>
      <c r="CA356" s="508"/>
      <c r="CB356" s="508"/>
      <c r="CC356" s="508"/>
      <c r="CD356" s="508"/>
      <c r="CE356" s="508"/>
      <c r="CF356" s="508"/>
      <c r="CG356" s="508"/>
      <c r="CH356" s="508"/>
      <c r="CI356" s="508"/>
      <c r="CJ356" s="508"/>
      <c r="CK356" s="508"/>
      <c r="CL356" s="508"/>
      <c r="CM356" s="508"/>
      <c r="CN356" s="508"/>
      <c r="CO356" s="508"/>
      <c r="CP356" s="508"/>
      <c r="CQ356" s="508"/>
      <c r="CR356" s="508"/>
      <c r="CS356" s="508"/>
      <c r="CT356" s="508"/>
      <c r="CU356" s="521">
        <f>E356</f>
        <v>0</v>
      </c>
      <c r="CV356" s="508"/>
      <c r="CW356" s="508"/>
      <c r="CX356" s="508"/>
      <c r="CY356" s="508"/>
      <c r="CZ356" s="508"/>
      <c r="DA356" s="508"/>
      <c r="DB356" s="508"/>
      <c r="DC356" s="508"/>
      <c r="DD356" s="508"/>
      <c r="DE356" s="518"/>
      <c r="DF356" s="508"/>
      <c r="DG356" s="508"/>
      <c r="DH356" s="508"/>
      <c r="DI356" s="508"/>
      <c r="DJ356" s="910">
        <f>E356-D356</f>
        <v>0</v>
      </c>
      <c r="DK356" s="500">
        <f t="shared" si="24"/>
        <v>0</v>
      </c>
      <c r="DL356" s="501">
        <f t="shared" si="25"/>
        <v>0</v>
      </c>
      <c r="DV356" s="504"/>
    </row>
    <row r="357" spans="1:126" x14ac:dyDescent="0.5">
      <c r="A357" s="399" t="str">
        <f t="shared" si="26"/>
        <v>85</v>
      </c>
      <c r="B357" s="493">
        <v>850013</v>
      </c>
      <c r="C357" s="494" t="s">
        <v>1083</v>
      </c>
      <c r="D357" s="495"/>
      <c r="E357" s="896"/>
      <c r="F357" s="903"/>
      <c r="G357" s="496"/>
      <c r="H357" s="496"/>
      <c r="I357" s="496"/>
      <c r="J357" s="496"/>
      <c r="K357" s="508"/>
      <c r="L357" s="508"/>
      <c r="M357" s="508"/>
      <c r="N357" s="508"/>
      <c r="O357" s="508"/>
      <c r="P357" s="508"/>
      <c r="Q357" s="508"/>
      <c r="R357" s="508"/>
      <c r="S357" s="508"/>
      <c r="T357" s="508"/>
      <c r="U357" s="508"/>
      <c r="V357" s="508"/>
      <c r="W357" s="508"/>
      <c r="X357" s="508"/>
      <c r="Y357" s="508"/>
      <c r="Z357" s="508"/>
      <c r="AA357" s="508"/>
      <c r="AB357" s="508"/>
      <c r="AC357" s="508"/>
      <c r="AD357" s="508"/>
      <c r="AE357" s="508"/>
      <c r="AF357" s="508"/>
      <c r="AG357" s="508"/>
      <c r="AH357" s="508"/>
      <c r="AI357" s="508"/>
      <c r="AJ357" s="508"/>
      <c r="AK357" s="508"/>
      <c r="AL357" s="508"/>
      <c r="AM357" s="508"/>
      <c r="AN357" s="508"/>
      <c r="AO357" s="508"/>
      <c r="AP357" s="508"/>
      <c r="AQ357" s="508"/>
      <c r="AR357" s="508"/>
      <c r="AS357" s="508"/>
      <c r="AT357" s="508"/>
      <c r="AU357" s="508"/>
      <c r="AV357" s="508"/>
      <c r="AW357" s="508"/>
      <c r="AX357" s="508"/>
      <c r="AY357" s="508"/>
      <c r="AZ357" s="508"/>
      <c r="BA357" s="508"/>
      <c r="BB357" s="508"/>
      <c r="BC357" s="508"/>
      <c r="BD357" s="508"/>
      <c r="BE357" s="508"/>
      <c r="BF357" s="508"/>
      <c r="BG357" s="508"/>
      <c r="BH357" s="508"/>
      <c r="BI357" s="508"/>
      <c r="BJ357" s="508"/>
      <c r="BK357" s="508"/>
      <c r="BL357" s="508"/>
      <c r="BM357" s="508"/>
      <c r="BN357" s="508"/>
      <c r="BO357" s="508"/>
      <c r="BP357" s="508"/>
      <c r="BQ357" s="508"/>
      <c r="BR357" s="508"/>
      <c r="BS357" s="508"/>
      <c r="BT357" s="508"/>
      <c r="BU357" s="508"/>
      <c r="BV357" s="508"/>
      <c r="BW357" s="508"/>
      <c r="BX357" s="508"/>
      <c r="BY357" s="508"/>
      <c r="BZ357" s="508"/>
      <c r="CA357" s="508"/>
      <c r="CB357" s="508"/>
      <c r="CC357" s="508"/>
      <c r="CD357" s="508"/>
      <c r="CE357" s="508"/>
      <c r="CF357" s="508"/>
      <c r="CG357" s="508"/>
      <c r="CH357" s="508"/>
      <c r="CI357" s="508"/>
      <c r="CJ357" s="508"/>
      <c r="CK357" s="508"/>
      <c r="CL357" s="508"/>
      <c r="CM357" s="508"/>
      <c r="CN357" s="508"/>
      <c r="CO357" s="508"/>
      <c r="CP357" s="508"/>
      <c r="CQ357" s="508"/>
      <c r="CR357" s="508"/>
      <c r="CS357" s="508"/>
      <c r="CT357" s="508"/>
      <c r="CU357" s="508"/>
      <c r="CV357" s="508"/>
      <c r="CW357" s="508"/>
      <c r="CX357" s="508"/>
      <c r="CY357" s="508"/>
      <c r="CZ357" s="508"/>
      <c r="DA357" s="508"/>
      <c r="DB357" s="508"/>
      <c r="DC357" s="508"/>
      <c r="DD357" s="521">
        <f>E357-D357</f>
        <v>0</v>
      </c>
      <c r="DE357" s="518"/>
      <c r="DF357" s="508"/>
      <c r="DG357" s="508"/>
      <c r="DH357" s="508"/>
      <c r="DI357" s="508"/>
      <c r="DJ357" s="510"/>
      <c r="DK357" s="500">
        <f t="shared" si="24"/>
        <v>0</v>
      </c>
      <c r="DL357" s="501">
        <f t="shared" si="25"/>
        <v>0</v>
      </c>
      <c r="DV357" s="504"/>
    </row>
    <row r="358" spans="1:126" x14ac:dyDescent="0.5">
      <c r="A358" s="399" t="str">
        <f t="shared" si="26"/>
        <v>85</v>
      </c>
      <c r="B358" s="493">
        <v>850014</v>
      </c>
      <c r="C358" s="494" t="s">
        <v>1084</v>
      </c>
      <c r="D358" s="495"/>
      <c r="E358" s="896"/>
      <c r="F358" s="903"/>
      <c r="G358" s="496"/>
      <c r="H358" s="496"/>
      <c r="I358" s="496"/>
      <c r="J358" s="496"/>
      <c r="K358" s="508"/>
      <c r="L358" s="508"/>
      <c r="M358" s="508"/>
      <c r="N358" s="508"/>
      <c r="O358" s="508"/>
      <c r="P358" s="508"/>
      <c r="Q358" s="508"/>
      <c r="R358" s="508"/>
      <c r="S358" s="508"/>
      <c r="T358" s="508"/>
      <c r="U358" s="508"/>
      <c r="V358" s="508"/>
      <c r="W358" s="508"/>
      <c r="X358" s="508"/>
      <c r="Y358" s="508"/>
      <c r="Z358" s="508"/>
      <c r="AA358" s="508"/>
      <c r="AB358" s="508"/>
      <c r="AC358" s="508"/>
      <c r="AD358" s="508"/>
      <c r="AE358" s="508"/>
      <c r="AF358" s="508"/>
      <c r="AG358" s="508"/>
      <c r="AH358" s="508"/>
      <c r="AI358" s="508"/>
      <c r="AJ358" s="508"/>
      <c r="AK358" s="508"/>
      <c r="AL358" s="508"/>
      <c r="AM358" s="508"/>
      <c r="AN358" s="508"/>
      <c r="AO358" s="508"/>
      <c r="AP358" s="508"/>
      <c r="AQ358" s="508"/>
      <c r="AR358" s="508"/>
      <c r="AS358" s="508"/>
      <c r="AT358" s="508"/>
      <c r="AU358" s="508"/>
      <c r="AV358" s="508"/>
      <c r="AW358" s="508"/>
      <c r="AX358" s="508"/>
      <c r="AY358" s="508"/>
      <c r="AZ358" s="508"/>
      <c r="BA358" s="508"/>
      <c r="BB358" s="508"/>
      <c r="BC358" s="508"/>
      <c r="BD358" s="508"/>
      <c r="BE358" s="508"/>
      <c r="BF358" s="508"/>
      <c r="BG358" s="508"/>
      <c r="BH358" s="508"/>
      <c r="BI358" s="508"/>
      <c r="BJ358" s="508"/>
      <c r="BK358" s="508"/>
      <c r="BL358" s="508"/>
      <c r="BM358" s="508"/>
      <c r="BN358" s="508"/>
      <c r="BO358" s="508"/>
      <c r="BP358" s="508"/>
      <c r="BQ358" s="508"/>
      <c r="BR358" s="508"/>
      <c r="BS358" s="508"/>
      <c r="BT358" s="508"/>
      <c r="BU358" s="508"/>
      <c r="BV358" s="508"/>
      <c r="BW358" s="508"/>
      <c r="BX358" s="508"/>
      <c r="BY358" s="508"/>
      <c r="BZ358" s="508"/>
      <c r="CA358" s="508"/>
      <c r="CB358" s="508"/>
      <c r="CC358" s="508"/>
      <c r="CD358" s="508"/>
      <c r="CE358" s="508"/>
      <c r="CF358" s="508"/>
      <c r="CG358" s="508"/>
      <c r="CH358" s="508"/>
      <c r="CI358" s="508"/>
      <c r="CJ358" s="508"/>
      <c r="CK358" s="508"/>
      <c r="CL358" s="508"/>
      <c r="CM358" s="508"/>
      <c r="CN358" s="508"/>
      <c r="CO358" s="508"/>
      <c r="CP358" s="508"/>
      <c r="CQ358" s="508"/>
      <c r="CR358" s="508"/>
      <c r="CS358" s="508"/>
      <c r="CT358" s="508"/>
      <c r="CU358" s="508"/>
      <c r="CV358" s="508"/>
      <c r="CW358" s="508"/>
      <c r="CX358" s="508"/>
      <c r="CY358" s="508"/>
      <c r="CZ358" s="508"/>
      <c r="DA358" s="508"/>
      <c r="DB358" s="508"/>
      <c r="DC358" s="508"/>
      <c r="DD358" s="521">
        <f>E358-D358</f>
        <v>0</v>
      </c>
      <c r="DE358" s="518"/>
      <c r="DF358" s="508"/>
      <c r="DG358" s="508"/>
      <c r="DH358" s="508"/>
      <c r="DI358" s="508"/>
      <c r="DJ358" s="908"/>
      <c r="DK358" s="500">
        <f t="shared" si="24"/>
        <v>0</v>
      </c>
      <c r="DL358" s="501">
        <f t="shared" si="25"/>
        <v>0</v>
      </c>
      <c r="DV358" s="504"/>
    </row>
    <row r="359" spans="1:126" x14ac:dyDescent="0.5">
      <c r="A359" s="399" t="str">
        <f t="shared" si="26"/>
        <v>85</v>
      </c>
      <c r="B359" s="493">
        <v>850099</v>
      </c>
      <c r="C359" s="494" t="s">
        <v>681</v>
      </c>
      <c r="D359" s="495"/>
      <c r="E359" s="896"/>
      <c r="F359" s="903"/>
      <c r="G359" s="496"/>
      <c r="H359" s="496"/>
      <c r="I359" s="496"/>
      <c r="J359" s="496"/>
      <c r="K359" s="508"/>
      <c r="L359" s="508"/>
      <c r="M359" s="508"/>
      <c r="N359" s="508"/>
      <c r="O359" s="508"/>
      <c r="P359" s="508"/>
      <c r="Q359" s="508"/>
      <c r="R359" s="508"/>
      <c r="S359" s="508"/>
      <c r="T359" s="508"/>
      <c r="U359" s="508"/>
      <c r="V359" s="508"/>
      <c r="W359" s="508"/>
      <c r="X359" s="508"/>
      <c r="Y359" s="508"/>
      <c r="Z359" s="508"/>
      <c r="AA359" s="508"/>
      <c r="AB359" s="508"/>
      <c r="AC359" s="508"/>
      <c r="AD359" s="508"/>
      <c r="AE359" s="508"/>
      <c r="AF359" s="508"/>
      <c r="AG359" s="508"/>
      <c r="AH359" s="508"/>
      <c r="AI359" s="508"/>
      <c r="AJ359" s="508"/>
      <c r="AK359" s="508"/>
      <c r="AL359" s="508"/>
      <c r="AM359" s="508"/>
      <c r="AN359" s="508"/>
      <c r="AO359" s="508"/>
      <c r="AP359" s="508"/>
      <c r="AQ359" s="508"/>
      <c r="AR359" s="508"/>
      <c r="AS359" s="508"/>
      <c r="AT359" s="508"/>
      <c r="AU359" s="508"/>
      <c r="AV359" s="508"/>
      <c r="AW359" s="508"/>
      <c r="AX359" s="508"/>
      <c r="AY359" s="508"/>
      <c r="AZ359" s="508"/>
      <c r="BA359" s="508"/>
      <c r="BB359" s="508"/>
      <c r="BC359" s="508"/>
      <c r="BD359" s="508"/>
      <c r="BE359" s="508"/>
      <c r="BF359" s="508"/>
      <c r="BG359" s="508"/>
      <c r="BH359" s="508"/>
      <c r="BI359" s="508"/>
      <c r="BJ359" s="508"/>
      <c r="BK359" s="508"/>
      <c r="BL359" s="508"/>
      <c r="BM359" s="508"/>
      <c r="BN359" s="508"/>
      <c r="BO359" s="508"/>
      <c r="BP359" s="508"/>
      <c r="BQ359" s="508"/>
      <c r="BR359" s="508"/>
      <c r="BS359" s="508"/>
      <c r="BT359" s="508"/>
      <c r="BU359" s="508"/>
      <c r="BV359" s="508"/>
      <c r="BW359" s="508"/>
      <c r="BX359" s="508"/>
      <c r="BY359" s="508"/>
      <c r="BZ359" s="508"/>
      <c r="CA359" s="508"/>
      <c r="CB359" s="508"/>
      <c r="CC359" s="508"/>
      <c r="CD359" s="508"/>
      <c r="CE359" s="508"/>
      <c r="CF359" s="508"/>
      <c r="CG359" s="508"/>
      <c r="CH359" s="508"/>
      <c r="CI359" s="508"/>
      <c r="CJ359" s="508"/>
      <c r="CK359" s="508"/>
      <c r="CL359" s="508"/>
      <c r="CM359" s="508"/>
      <c r="CN359" s="508"/>
      <c r="CO359" s="508"/>
      <c r="CP359" s="508"/>
      <c r="CQ359" s="508"/>
      <c r="CR359" s="508"/>
      <c r="CS359" s="508"/>
      <c r="CT359" s="508"/>
      <c r="CU359" s="508"/>
      <c r="CV359" s="508"/>
      <c r="CW359" s="508"/>
      <c r="CX359" s="552"/>
      <c r="CY359" s="552"/>
      <c r="CZ359" s="861">
        <f>E359-D359</f>
        <v>0</v>
      </c>
      <c r="DA359" s="508"/>
      <c r="DB359" s="508"/>
      <c r="DC359" s="508"/>
      <c r="DD359" s="508"/>
      <c r="DE359" s="518"/>
      <c r="DF359" s="508"/>
      <c r="DG359" s="508"/>
      <c r="DH359" s="508"/>
      <c r="DI359" s="508"/>
      <c r="DJ359" s="910">
        <v>0</v>
      </c>
      <c r="DK359" s="500">
        <f t="shared" si="24"/>
        <v>0</v>
      </c>
      <c r="DL359" s="501">
        <f t="shared" si="25"/>
        <v>0</v>
      </c>
      <c r="DV359" s="504"/>
    </row>
    <row r="360" spans="1:126" x14ac:dyDescent="0.5">
      <c r="A360" s="399">
        <v>39</v>
      </c>
      <c r="B360" s="493">
        <v>390001</v>
      </c>
      <c r="C360" s="494" t="s">
        <v>1100</v>
      </c>
      <c r="D360" s="495"/>
      <c r="E360" s="896"/>
      <c r="F360" s="903"/>
      <c r="G360" s="496"/>
      <c r="H360" s="496"/>
      <c r="I360" s="496"/>
      <c r="J360" s="496"/>
      <c r="K360" s="508"/>
      <c r="L360" s="508"/>
      <c r="M360" s="508"/>
      <c r="N360" s="508"/>
      <c r="O360" s="508"/>
      <c r="P360" s="508"/>
      <c r="Q360" s="508"/>
      <c r="R360" s="508"/>
      <c r="S360" s="508"/>
      <c r="T360" s="508"/>
      <c r="U360" s="508"/>
      <c r="V360" s="508"/>
      <c r="W360" s="508"/>
      <c r="X360" s="508"/>
      <c r="Y360" s="508"/>
      <c r="Z360" s="508"/>
      <c r="AA360" s="508"/>
      <c r="AB360" s="508"/>
      <c r="AC360" s="508"/>
      <c r="AD360" s="508"/>
      <c r="AE360" s="508"/>
      <c r="AF360" s="508"/>
      <c r="AG360" s="508"/>
      <c r="AH360" s="508"/>
      <c r="AI360" s="508"/>
      <c r="AJ360" s="508"/>
      <c r="AK360" s="508"/>
      <c r="AL360" s="508"/>
      <c r="AM360" s="508"/>
      <c r="AN360" s="508"/>
      <c r="AO360" s="508"/>
      <c r="AP360" s="508"/>
      <c r="AQ360" s="508"/>
      <c r="AR360" s="508"/>
      <c r="AS360" s="508"/>
      <c r="AT360" s="508"/>
      <c r="AU360" s="508"/>
      <c r="AV360" s="508"/>
      <c r="AW360" s="508"/>
      <c r="AX360" s="508"/>
      <c r="AY360" s="508"/>
      <c r="AZ360" s="508"/>
      <c r="BA360" s="508"/>
      <c r="BB360" s="508"/>
      <c r="BC360" s="508"/>
      <c r="BD360" s="508"/>
      <c r="BE360" s="508"/>
      <c r="BF360" s="508"/>
      <c r="BG360" s="508"/>
      <c r="BH360" s="508"/>
      <c r="BI360" s="508"/>
      <c r="BJ360" s="508"/>
      <c r="BK360" s="508"/>
      <c r="BL360" s="508"/>
      <c r="BM360" s="508"/>
      <c r="BN360" s="508"/>
      <c r="BO360" s="508"/>
      <c r="BP360" s="508"/>
      <c r="BQ360" s="508"/>
      <c r="BR360" s="508"/>
      <c r="BS360" s="508"/>
      <c r="BT360" s="508"/>
      <c r="BU360" s="508"/>
      <c r="BV360" s="508"/>
      <c r="BW360" s="508"/>
      <c r="BX360" s="508"/>
      <c r="BY360" s="508"/>
      <c r="BZ360" s="508"/>
      <c r="CA360" s="508"/>
      <c r="CB360" s="508"/>
      <c r="CC360" s="508"/>
      <c r="CD360" s="508"/>
      <c r="CE360" s="508"/>
      <c r="CF360" s="508"/>
      <c r="CG360" s="508"/>
      <c r="CH360" s="508"/>
      <c r="CI360" s="508"/>
      <c r="CJ360" s="508"/>
      <c r="CK360" s="508"/>
      <c r="CL360" s="508"/>
      <c r="CM360" s="508"/>
      <c r="CN360" s="508"/>
      <c r="CO360" s="508"/>
      <c r="CP360" s="508"/>
      <c r="CQ360" s="508"/>
      <c r="CR360" s="508"/>
      <c r="CS360" s="508"/>
      <c r="CT360" s="508"/>
      <c r="CU360" s="508"/>
      <c r="CV360" s="508"/>
      <c r="CW360" s="508"/>
      <c r="CX360" s="508"/>
      <c r="CY360" s="508"/>
      <c r="CZ360" s="508"/>
      <c r="DA360" s="508"/>
      <c r="DB360" s="508"/>
      <c r="DC360" s="508"/>
      <c r="DD360" s="508"/>
      <c r="DE360" s="518"/>
      <c r="DF360" s="508"/>
      <c r="DG360" s="508"/>
      <c r="DH360" s="508"/>
      <c r="DI360" s="508"/>
      <c r="DJ360" s="908"/>
      <c r="DK360" s="500">
        <f t="shared" si="24"/>
        <v>0</v>
      </c>
      <c r="DL360" s="501">
        <f t="shared" si="25"/>
        <v>0</v>
      </c>
      <c r="DV360" s="504"/>
    </row>
    <row r="361" spans="1:126" x14ac:dyDescent="0.5">
      <c r="A361" s="399">
        <v>39</v>
      </c>
      <c r="B361" s="493">
        <v>390002</v>
      </c>
      <c r="C361" s="494" t="s">
        <v>1101</v>
      </c>
      <c r="D361" s="495"/>
      <c r="E361" s="896"/>
      <c r="F361" s="903"/>
      <c r="G361" s="496"/>
      <c r="H361" s="496"/>
      <c r="I361" s="496"/>
      <c r="J361" s="496"/>
      <c r="K361" s="508"/>
      <c r="L361" s="508"/>
      <c r="M361" s="508"/>
      <c r="N361" s="508"/>
      <c r="O361" s="508"/>
      <c r="P361" s="508"/>
      <c r="Q361" s="508"/>
      <c r="R361" s="508"/>
      <c r="S361" s="508"/>
      <c r="T361" s="508"/>
      <c r="U361" s="508"/>
      <c r="V361" s="508"/>
      <c r="W361" s="508"/>
      <c r="X361" s="508"/>
      <c r="Y361" s="508"/>
      <c r="Z361" s="508"/>
      <c r="AA361" s="508"/>
      <c r="AB361" s="508"/>
      <c r="AC361" s="508"/>
      <c r="AD361" s="508"/>
      <c r="AE361" s="508"/>
      <c r="AF361" s="508"/>
      <c r="AG361" s="508"/>
      <c r="AH361" s="508"/>
      <c r="AI361" s="508"/>
      <c r="AJ361" s="508"/>
      <c r="AK361" s="508"/>
      <c r="AL361" s="508"/>
      <c r="AM361" s="508"/>
      <c r="AN361" s="508"/>
      <c r="AO361" s="508"/>
      <c r="AP361" s="508"/>
      <c r="AQ361" s="508"/>
      <c r="AR361" s="508"/>
      <c r="AS361" s="508"/>
      <c r="AT361" s="508"/>
      <c r="AU361" s="508"/>
      <c r="AV361" s="508"/>
      <c r="AW361" s="508"/>
      <c r="AX361" s="508"/>
      <c r="AY361" s="508"/>
      <c r="AZ361" s="508"/>
      <c r="BA361" s="508"/>
      <c r="BB361" s="508"/>
      <c r="BC361" s="508"/>
      <c r="BD361" s="508"/>
      <c r="BE361" s="508"/>
      <c r="BF361" s="508"/>
      <c r="BG361" s="508"/>
      <c r="BH361" s="508"/>
      <c r="BI361" s="508"/>
      <c r="BJ361" s="508"/>
      <c r="BK361" s="508"/>
      <c r="BL361" s="508"/>
      <c r="BM361" s="508"/>
      <c r="BN361" s="508"/>
      <c r="BO361" s="508"/>
      <c r="BP361" s="508"/>
      <c r="BQ361" s="508"/>
      <c r="BR361" s="508"/>
      <c r="BS361" s="508"/>
      <c r="BT361" s="508"/>
      <c r="BU361" s="508"/>
      <c r="BV361" s="508"/>
      <c r="BW361" s="508"/>
      <c r="BX361" s="508"/>
      <c r="BY361" s="508"/>
      <c r="BZ361" s="508"/>
      <c r="CA361" s="508"/>
      <c r="CB361" s="508"/>
      <c r="CC361" s="508"/>
      <c r="CD361" s="508"/>
      <c r="CE361" s="508"/>
      <c r="CF361" s="508"/>
      <c r="CG361" s="508"/>
      <c r="CH361" s="508"/>
      <c r="CI361" s="508"/>
      <c r="CJ361" s="508"/>
      <c r="CK361" s="508"/>
      <c r="CL361" s="508"/>
      <c r="CM361" s="508"/>
      <c r="CN361" s="508"/>
      <c r="CO361" s="508"/>
      <c r="CP361" s="508"/>
      <c r="CQ361" s="508"/>
      <c r="CR361" s="508"/>
      <c r="CS361" s="508"/>
      <c r="CT361" s="508"/>
      <c r="CU361" s="508"/>
      <c r="CV361" s="508"/>
      <c r="CW361" s="508"/>
      <c r="CX361" s="508"/>
      <c r="CY361" s="508"/>
      <c r="CZ361" s="508"/>
      <c r="DA361" s="508"/>
      <c r="DB361" s="508"/>
      <c r="DC361" s="508"/>
      <c r="DD361" s="508"/>
      <c r="DE361" s="518"/>
      <c r="DF361" s="508"/>
      <c r="DG361" s="508"/>
      <c r="DH361" s="508"/>
      <c r="DI361" s="508"/>
      <c r="DJ361" s="908"/>
      <c r="DK361" s="500">
        <f t="shared" si="24"/>
        <v>0</v>
      </c>
      <c r="DL361" s="501">
        <f t="shared" si="25"/>
        <v>0</v>
      </c>
      <c r="DV361" s="504"/>
    </row>
    <row r="362" spans="1:126" x14ac:dyDescent="0.5">
      <c r="A362" s="399">
        <v>39</v>
      </c>
      <c r="B362" s="493">
        <v>390003</v>
      </c>
      <c r="C362" s="494" t="s">
        <v>1102</v>
      </c>
      <c r="D362" s="495"/>
      <c r="E362" s="896"/>
      <c r="F362" s="903"/>
      <c r="G362" s="496"/>
      <c r="H362" s="496"/>
      <c r="I362" s="496"/>
      <c r="J362" s="496"/>
      <c r="K362" s="508"/>
      <c r="L362" s="508"/>
      <c r="M362" s="508"/>
      <c r="N362" s="508"/>
      <c r="O362" s="508"/>
      <c r="P362" s="508"/>
      <c r="Q362" s="508"/>
      <c r="R362" s="508"/>
      <c r="S362" s="508"/>
      <c r="T362" s="508"/>
      <c r="U362" s="508"/>
      <c r="V362" s="508"/>
      <c r="W362" s="508"/>
      <c r="X362" s="508"/>
      <c r="Y362" s="508"/>
      <c r="Z362" s="508"/>
      <c r="AA362" s="508"/>
      <c r="AB362" s="508"/>
      <c r="AC362" s="508"/>
      <c r="AD362" s="508"/>
      <c r="AE362" s="508"/>
      <c r="AF362" s="508"/>
      <c r="AG362" s="508"/>
      <c r="AH362" s="508"/>
      <c r="AI362" s="508"/>
      <c r="AJ362" s="508"/>
      <c r="AK362" s="508"/>
      <c r="AL362" s="508"/>
      <c r="AM362" s="508"/>
      <c r="AN362" s="508"/>
      <c r="AO362" s="508"/>
      <c r="AP362" s="508"/>
      <c r="AQ362" s="508"/>
      <c r="AR362" s="508"/>
      <c r="AS362" s="508"/>
      <c r="AT362" s="508"/>
      <c r="AU362" s="508"/>
      <c r="AV362" s="508"/>
      <c r="AW362" s="508"/>
      <c r="AX362" s="508"/>
      <c r="AY362" s="508"/>
      <c r="AZ362" s="508"/>
      <c r="BA362" s="508"/>
      <c r="BB362" s="508"/>
      <c r="BC362" s="508"/>
      <c r="BD362" s="508"/>
      <c r="BE362" s="508"/>
      <c r="BF362" s="508"/>
      <c r="BG362" s="508"/>
      <c r="BH362" s="508"/>
      <c r="BI362" s="508"/>
      <c r="BJ362" s="508"/>
      <c r="BK362" s="508"/>
      <c r="BL362" s="508"/>
      <c r="BM362" s="508"/>
      <c r="BN362" s="508"/>
      <c r="BO362" s="508"/>
      <c r="BP362" s="508"/>
      <c r="BQ362" s="508"/>
      <c r="BR362" s="508"/>
      <c r="BS362" s="508"/>
      <c r="BT362" s="508"/>
      <c r="BU362" s="508"/>
      <c r="BV362" s="508"/>
      <c r="BW362" s="508"/>
      <c r="BX362" s="508"/>
      <c r="BY362" s="508"/>
      <c r="BZ362" s="508"/>
      <c r="CA362" s="508"/>
      <c r="CB362" s="508"/>
      <c r="CC362" s="508"/>
      <c r="CD362" s="508"/>
      <c r="CE362" s="508"/>
      <c r="CF362" s="508"/>
      <c r="CG362" s="508"/>
      <c r="CH362" s="508"/>
      <c r="CI362" s="508"/>
      <c r="CJ362" s="508"/>
      <c r="CK362" s="508"/>
      <c r="CL362" s="508"/>
      <c r="CM362" s="508"/>
      <c r="CN362" s="508"/>
      <c r="CO362" s="508"/>
      <c r="CP362" s="508"/>
      <c r="CQ362" s="508"/>
      <c r="CR362" s="508"/>
      <c r="CS362" s="508"/>
      <c r="CT362" s="508"/>
      <c r="CU362" s="508"/>
      <c r="CV362" s="508"/>
      <c r="CW362" s="508"/>
      <c r="CX362" s="508"/>
      <c r="CY362" s="508"/>
      <c r="CZ362" s="508"/>
      <c r="DA362" s="508"/>
      <c r="DB362" s="508"/>
      <c r="DC362" s="508"/>
      <c r="DD362" s="508"/>
      <c r="DE362" s="518"/>
      <c r="DF362" s="508"/>
      <c r="DG362" s="508"/>
      <c r="DH362" s="508"/>
      <c r="DI362" s="508"/>
      <c r="DJ362" s="908"/>
      <c r="DK362" s="500">
        <f t="shared" si="24"/>
        <v>0</v>
      </c>
      <c r="DL362" s="501">
        <f t="shared" si="25"/>
        <v>0</v>
      </c>
      <c r="DV362" s="504"/>
    </row>
    <row r="363" spans="1:126" x14ac:dyDescent="0.5">
      <c r="A363" s="399">
        <v>39</v>
      </c>
      <c r="B363" s="493">
        <v>390004</v>
      </c>
      <c r="C363" s="494" t="s">
        <v>1103</v>
      </c>
      <c r="D363" s="495"/>
      <c r="E363" s="896"/>
      <c r="F363" s="903"/>
      <c r="G363" s="496"/>
      <c r="H363" s="496"/>
      <c r="I363" s="496"/>
      <c r="J363" s="496"/>
      <c r="K363" s="508"/>
      <c r="L363" s="508"/>
      <c r="M363" s="508"/>
      <c r="N363" s="508"/>
      <c r="O363" s="508"/>
      <c r="P363" s="508"/>
      <c r="Q363" s="508"/>
      <c r="R363" s="508"/>
      <c r="S363" s="508"/>
      <c r="T363" s="508"/>
      <c r="U363" s="508"/>
      <c r="V363" s="508"/>
      <c r="W363" s="508"/>
      <c r="X363" s="508"/>
      <c r="Y363" s="508"/>
      <c r="Z363" s="508"/>
      <c r="AA363" s="508"/>
      <c r="AB363" s="508"/>
      <c r="AC363" s="508"/>
      <c r="AD363" s="508"/>
      <c r="AE363" s="508"/>
      <c r="AF363" s="508"/>
      <c r="AG363" s="508"/>
      <c r="AH363" s="508"/>
      <c r="AI363" s="508"/>
      <c r="AJ363" s="508"/>
      <c r="AK363" s="508"/>
      <c r="AL363" s="508"/>
      <c r="AM363" s="508"/>
      <c r="AN363" s="508"/>
      <c r="AO363" s="508"/>
      <c r="AP363" s="508"/>
      <c r="AQ363" s="508"/>
      <c r="AR363" s="508"/>
      <c r="AS363" s="508"/>
      <c r="AT363" s="508"/>
      <c r="AU363" s="508"/>
      <c r="AV363" s="508"/>
      <c r="AW363" s="508"/>
      <c r="AX363" s="508"/>
      <c r="AY363" s="508"/>
      <c r="AZ363" s="508"/>
      <c r="BA363" s="508"/>
      <c r="BB363" s="508"/>
      <c r="BC363" s="508"/>
      <c r="BD363" s="508"/>
      <c r="BE363" s="508"/>
      <c r="BF363" s="508"/>
      <c r="BG363" s="508"/>
      <c r="BH363" s="508"/>
      <c r="BI363" s="508"/>
      <c r="BJ363" s="508"/>
      <c r="BK363" s="508"/>
      <c r="BL363" s="508"/>
      <c r="BM363" s="508"/>
      <c r="BN363" s="508"/>
      <c r="BO363" s="508"/>
      <c r="BP363" s="508"/>
      <c r="BQ363" s="508"/>
      <c r="BR363" s="508"/>
      <c r="BS363" s="508"/>
      <c r="BT363" s="508"/>
      <c r="BU363" s="508"/>
      <c r="BV363" s="508"/>
      <c r="BW363" s="508"/>
      <c r="BX363" s="508"/>
      <c r="BY363" s="508"/>
      <c r="BZ363" s="508"/>
      <c r="CA363" s="508"/>
      <c r="CB363" s="508"/>
      <c r="CC363" s="508"/>
      <c r="CD363" s="508"/>
      <c r="CE363" s="508"/>
      <c r="CF363" s="508"/>
      <c r="CG363" s="508"/>
      <c r="CH363" s="508"/>
      <c r="CI363" s="508"/>
      <c r="CJ363" s="508"/>
      <c r="CK363" s="508"/>
      <c r="CL363" s="508"/>
      <c r="CM363" s="508"/>
      <c r="CN363" s="508"/>
      <c r="CO363" s="508"/>
      <c r="CP363" s="508"/>
      <c r="CQ363" s="508"/>
      <c r="CR363" s="508"/>
      <c r="CS363" s="508"/>
      <c r="CT363" s="508"/>
      <c r="CU363" s="508"/>
      <c r="CV363" s="508"/>
      <c r="CW363" s="508"/>
      <c r="CX363" s="508"/>
      <c r="CY363" s="508"/>
      <c r="CZ363" s="508"/>
      <c r="DA363" s="508"/>
      <c r="DB363" s="508"/>
      <c r="DC363" s="508"/>
      <c r="DD363" s="508"/>
      <c r="DE363" s="518"/>
      <c r="DF363" s="508"/>
      <c r="DG363" s="508"/>
      <c r="DH363" s="508"/>
      <c r="DI363" s="508"/>
      <c r="DJ363" s="908"/>
      <c r="DK363" s="500">
        <f t="shared" si="24"/>
        <v>0</v>
      </c>
      <c r="DL363" s="501">
        <f t="shared" si="25"/>
        <v>0</v>
      </c>
      <c r="DV363" s="504"/>
    </row>
    <row r="364" spans="1:126" x14ac:dyDescent="0.5">
      <c r="A364" s="399">
        <v>39</v>
      </c>
      <c r="B364" s="493">
        <v>390005</v>
      </c>
      <c r="C364" s="494" t="s">
        <v>1104</v>
      </c>
      <c r="D364" s="495"/>
      <c r="E364" s="896"/>
      <c r="F364" s="903"/>
      <c r="G364" s="496"/>
      <c r="H364" s="496"/>
      <c r="I364" s="496"/>
      <c r="J364" s="496"/>
      <c r="K364" s="508"/>
      <c r="L364" s="508"/>
      <c r="M364" s="508"/>
      <c r="N364" s="508"/>
      <c r="O364" s="508"/>
      <c r="P364" s="508"/>
      <c r="Q364" s="508"/>
      <c r="R364" s="508"/>
      <c r="S364" s="508"/>
      <c r="T364" s="508"/>
      <c r="U364" s="508"/>
      <c r="V364" s="508"/>
      <c r="W364" s="508"/>
      <c r="X364" s="508"/>
      <c r="Y364" s="508"/>
      <c r="Z364" s="508"/>
      <c r="AA364" s="508"/>
      <c r="AB364" s="508"/>
      <c r="AC364" s="508"/>
      <c r="AD364" s="508"/>
      <c r="AE364" s="508"/>
      <c r="AF364" s="508"/>
      <c r="AG364" s="508"/>
      <c r="AH364" s="508"/>
      <c r="AI364" s="508"/>
      <c r="AJ364" s="508"/>
      <c r="AK364" s="508"/>
      <c r="AL364" s="508"/>
      <c r="AM364" s="508"/>
      <c r="AN364" s="508"/>
      <c r="AO364" s="508"/>
      <c r="AP364" s="508"/>
      <c r="AQ364" s="508"/>
      <c r="AR364" s="508"/>
      <c r="AS364" s="508"/>
      <c r="AT364" s="508"/>
      <c r="AU364" s="508"/>
      <c r="AV364" s="508"/>
      <c r="AW364" s="508"/>
      <c r="AX364" s="508"/>
      <c r="AY364" s="508"/>
      <c r="AZ364" s="508"/>
      <c r="BA364" s="508"/>
      <c r="BB364" s="508"/>
      <c r="BC364" s="508"/>
      <c r="BD364" s="508"/>
      <c r="BE364" s="508"/>
      <c r="BF364" s="508"/>
      <c r="BG364" s="508"/>
      <c r="BH364" s="508"/>
      <c r="BI364" s="508"/>
      <c r="BJ364" s="508"/>
      <c r="BK364" s="508"/>
      <c r="BL364" s="508"/>
      <c r="BM364" s="508"/>
      <c r="BN364" s="508"/>
      <c r="BO364" s="508"/>
      <c r="BP364" s="508"/>
      <c r="BQ364" s="508"/>
      <c r="BR364" s="508"/>
      <c r="BS364" s="508"/>
      <c r="BT364" s="508"/>
      <c r="BU364" s="508"/>
      <c r="BV364" s="508"/>
      <c r="BW364" s="508"/>
      <c r="BX364" s="508"/>
      <c r="BY364" s="508"/>
      <c r="BZ364" s="508"/>
      <c r="CA364" s="508"/>
      <c r="CB364" s="508"/>
      <c r="CC364" s="508"/>
      <c r="CD364" s="508"/>
      <c r="CE364" s="508"/>
      <c r="CF364" s="508"/>
      <c r="CG364" s="508"/>
      <c r="CH364" s="508"/>
      <c r="CI364" s="508"/>
      <c r="CJ364" s="508"/>
      <c r="CK364" s="508"/>
      <c r="CL364" s="508"/>
      <c r="CM364" s="508"/>
      <c r="CN364" s="508"/>
      <c r="CO364" s="508"/>
      <c r="CP364" s="508"/>
      <c r="CQ364" s="508"/>
      <c r="CR364" s="508"/>
      <c r="CS364" s="508"/>
      <c r="CT364" s="508"/>
      <c r="CU364" s="508"/>
      <c r="CV364" s="508"/>
      <c r="CW364" s="508"/>
      <c r="CX364" s="508"/>
      <c r="CY364" s="508"/>
      <c r="CZ364" s="508"/>
      <c r="DA364" s="508"/>
      <c r="DB364" s="508"/>
      <c r="DC364" s="508"/>
      <c r="DD364" s="508"/>
      <c r="DE364" s="518"/>
      <c r="DF364" s="508"/>
      <c r="DG364" s="508"/>
      <c r="DH364" s="508"/>
      <c r="DI364" s="508"/>
      <c r="DJ364" s="908"/>
      <c r="DK364" s="500">
        <f t="shared" si="24"/>
        <v>0</v>
      </c>
      <c r="DL364" s="501">
        <f t="shared" si="25"/>
        <v>0</v>
      </c>
      <c r="DV364" s="504"/>
    </row>
    <row r="365" spans="1:126" x14ac:dyDescent="0.5">
      <c r="A365" s="399">
        <v>39</v>
      </c>
      <c r="B365" s="493">
        <v>390006</v>
      </c>
      <c r="C365" s="494" t="s">
        <v>1105</v>
      </c>
      <c r="D365" s="495"/>
      <c r="E365" s="896"/>
      <c r="F365" s="903"/>
      <c r="G365" s="496"/>
      <c r="H365" s="496"/>
      <c r="I365" s="496"/>
      <c r="J365" s="496"/>
      <c r="K365" s="508"/>
      <c r="L365" s="508"/>
      <c r="M365" s="508"/>
      <c r="N365" s="508"/>
      <c r="O365" s="508"/>
      <c r="P365" s="508"/>
      <c r="Q365" s="508"/>
      <c r="R365" s="508"/>
      <c r="S365" s="508"/>
      <c r="T365" s="508"/>
      <c r="U365" s="508"/>
      <c r="V365" s="508"/>
      <c r="W365" s="508"/>
      <c r="X365" s="508"/>
      <c r="Y365" s="508"/>
      <c r="Z365" s="508"/>
      <c r="AA365" s="508"/>
      <c r="AB365" s="508"/>
      <c r="AC365" s="508"/>
      <c r="AD365" s="508"/>
      <c r="AE365" s="508"/>
      <c r="AF365" s="508"/>
      <c r="AG365" s="508"/>
      <c r="AH365" s="508"/>
      <c r="AI365" s="508"/>
      <c r="AJ365" s="508"/>
      <c r="AK365" s="508"/>
      <c r="AL365" s="508"/>
      <c r="AM365" s="508"/>
      <c r="AN365" s="508"/>
      <c r="AO365" s="508"/>
      <c r="AP365" s="508"/>
      <c r="AQ365" s="508"/>
      <c r="AR365" s="508"/>
      <c r="AS365" s="508"/>
      <c r="AT365" s="508"/>
      <c r="AU365" s="508"/>
      <c r="AV365" s="508"/>
      <c r="AW365" s="508"/>
      <c r="AX365" s="508"/>
      <c r="AY365" s="508"/>
      <c r="AZ365" s="508"/>
      <c r="BA365" s="508"/>
      <c r="BB365" s="508"/>
      <c r="BC365" s="508"/>
      <c r="BD365" s="508"/>
      <c r="BE365" s="508"/>
      <c r="BF365" s="508"/>
      <c r="BG365" s="508"/>
      <c r="BH365" s="508"/>
      <c r="BI365" s="508"/>
      <c r="BJ365" s="508"/>
      <c r="BK365" s="508"/>
      <c r="BL365" s="508"/>
      <c r="BM365" s="508"/>
      <c r="BN365" s="508"/>
      <c r="BO365" s="508"/>
      <c r="BP365" s="508"/>
      <c r="BQ365" s="508"/>
      <c r="BR365" s="508"/>
      <c r="BS365" s="508"/>
      <c r="BT365" s="508"/>
      <c r="BU365" s="508"/>
      <c r="BV365" s="508"/>
      <c r="BW365" s="508"/>
      <c r="BX365" s="508"/>
      <c r="BY365" s="508"/>
      <c r="BZ365" s="508"/>
      <c r="CA365" s="508"/>
      <c r="CB365" s="508"/>
      <c r="CC365" s="508"/>
      <c r="CD365" s="508"/>
      <c r="CE365" s="508"/>
      <c r="CF365" s="508"/>
      <c r="CG365" s="508"/>
      <c r="CH365" s="508"/>
      <c r="CI365" s="508"/>
      <c r="CJ365" s="508"/>
      <c r="CK365" s="508"/>
      <c r="CL365" s="508"/>
      <c r="CM365" s="508"/>
      <c r="CN365" s="508"/>
      <c r="CO365" s="508"/>
      <c r="CP365" s="508"/>
      <c r="CQ365" s="508"/>
      <c r="CR365" s="508"/>
      <c r="CS365" s="508"/>
      <c r="CT365" s="508"/>
      <c r="CU365" s="508"/>
      <c r="CV365" s="508"/>
      <c r="CW365" s="508"/>
      <c r="CX365" s="508"/>
      <c r="CY365" s="508"/>
      <c r="CZ365" s="508"/>
      <c r="DA365" s="508"/>
      <c r="DB365" s="508"/>
      <c r="DC365" s="508"/>
      <c r="DD365" s="508"/>
      <c r="DE365" s="518"/>
      <c r="DF365" s="508"/>
      <c r="DG365" s="508"/>
      <c r="DH365" s="508"/>
      <c r="DI365" s="508"/>
      <c r="DJ365" s="908"/>
      <c r="DK365" s="500">
        <f t="shared" si="24"/>
        <v>0</v>
      </c>
      <c r="DL365" s="501">
        <f t="shared" si="25"/>
        <v>0</v>
      </c>
      <c r="DV365" s="504"/>
    </row>
    <row r="366" spans="1:126" x14ac:dyDescent="0.5">
      <c r="A366" s="399">
        <v>39</v>
      </c>
      <c r="B366" s="493">
        <v>390099</v>
      </c>
      <c r="C366" s="494" t="s">
        <v>1106</v>
      </c>
      <c r="D366" s="495"/>
      <c r="E366" s="896"/>
      <c r="F366" s="903"/>
      <c r="G366" s="496"/>
      <c r="H366" s="496"/>
      <c r="I366" s="496"/>
      <c r="J366" s="496"/>
      <c r="K366" s="508"/>
      <c r="L366" s="508"/>
      <c r="M366" s="508"/>
      <c r="N366" s="508"/>
      <c r="O366" s="508"/>
      <c r="P366" s="508"/>
      <c r="Q366" s="508"/>
      <c r="R366" s="508"/>
      <c r="S366" s="508"/>
      <c r="T366" s="508"/>
      <c r="U366" s="508"/>
      <c r="V366" s="508"/>
      <c r="W366" s="508"/>
      <c r="X366" s="508"/>
      <c r="Y366" s="508"/>
      <c r="Z366" s="508"/>
      <c r="AA366" s="508"/>
      <c r="AB366" s="508"/>
      <c r="AC366" s="508"/>
      <c r="AD366" s="508"/>
      <c r="AE366" s="508"/>
      <c r="AF366" s="508"/>
      <c r="AG366" s="508"/>
      <c r="AH366" s="508"/>
      <c r="AI366" s="508"/>
      <c r="AJ366" s="508"/>
      <c r="AK366" s="508"/>
      <c r="AL366" s="508"/>
      <c r="AM366" s="508"/>
      <c r="AN366" s="508"/>
      <c r="AO366" s="508"/>
      <c r="AP366" s="508"/>
      <c r="AQ366" s="508"/>
      <c r="AR366" s="508"/>
      <c r="AS366" s="508"/>
      <c r="AT366" s="508"/>
      <c r="AU366" s="508"/>
      <c r="AV366" s="508"/>
      <c r="AW366" s="508"/>
      <c r="AX366" s="508"/>
      <c r="AY366" s="508"/>
      <c r="AZ366" s="508"/>
      <c r="BA366" s="508"/>
      <c r="BB366" s="508"/>
      <c r="BC366" s="508"/>
      <c r="BD366" s="508"/>
      <c r="BE366" s="508"/>
      <c r="BF366" s="508"/>
      <c r="BG366" s="508"/>
      <c r="BH366" s="508"/>
      <c r="BI366" s="508"/>
      <c r="BJ366" s="508"/>
      <c r="BK366" s="508"/>
      <c r="BL366" s="508"/>
      <c r="BM366" s="508"/>
      <c r="BN366" s="508"/>
      <c r="BO366" s="508"/>
      <c r="BP366" s="508"/>
      <c r="BQ366" s="508"/>
      <c r="BR366" s="508"/>
      <c r="BS366" s="508"/>
      <c r="BT366" s="508"/>
      <c r="BU366" s="508"/>
      <c r="BV366" s="508"/>
      <c r="BW366" s="508"/>
      <c r="BX366" s="508"/>
      <c r="BY366" s="508"/>
      <c r="BZ366" s="508"/>
      <c r="CA366" s="508"/>
      <c r="CB366" s="508"/>
      <c r="CC366" s="508"/>
      <c r="CD366" s="508"/>
      <c r="CE366" s="508"/>
      <c r="CF366" s="508"/>
      <c r="CG366" s="508"/>
      <c r="CH366" s="508"/>
      <c r="CI366" s="508"/>
      <c r="CJ366" s="508"/>
      <c r="CK366" s="508"/>
      <c r="CL366" s="508"/>
      <c r="CM366" s="508"/>
      <c r="CN366" s="508"/>
      <c r="CO366" s="508"/>
      <c r="CP366" s="508"/>
      <c r="CQ366" s="508"/>
      <c r="CR366" s="508"/>
      <c r="CS366" s="508"/>
      <c r="CT366" s="508"/>
      <c r="CU366" s="508"/>
      <c r="CV366" s="508"/>
      <c r="CW366" s="508"/>
      <c r="CX366" s="508"/>
      <c r="CY366" s="508"/>
      <c r="CZ366" s="508"/>
      <c r="DA366" s="508"/>
      <c r="DB366" s="508"/>
      <c r="DC366" s="508"/>
      <c r="DD366" s="508"/>
      <c r="DE366" s="518"/>
      <c r="DF366" s="508"/>
      <c r="DG366" s="508"/>
      <c r="DH366" s="508"/>
      <c r="DI366" s="508"/>
      <c r="DJ366" s="908"/>
      <c r="DK366" s="500">
        <f t="shared" si="24"/>
        <v>0</v>
      </c>
      <c r="DL366" s="501">
        <f t="shared" si="25"/>
        <v>0</v>
      </c>
      <c r="DV366" s="504"/>
    </row>
    <row r="367" spans="1:126" x14ac:dyDescent="0.5">
      <c r="A367" s="399">
        <v>39</v>
      </c>
      <c r="B367" s="493">
        <v>390101</v>
      </c>
      <c r="C367" s="494" t="s">
        <v>1107</v>
      </c>
      <c r="D367" s="495"/>
      <c r="E367" s="896"/>
      <c r="F367" s="903"/>
      <c r="G367" s="496"/>
      <c r="H367" s="496"/>
      <c r="I367" s="496"/>
      <c r="J367" s="496"/>
      <c r="K367" s="508"/>
      <c r="L367" s="508"/>
      <c r="M367" s="508"/>
      <c r="N367" s="508"/>
      <c r="O367" s="508"/>
      <c r="P367" s="508"/>
      <c r="Q367" s="508"/>
      <c r="R367" s="508"/>
      <c r="S367" s="508"/>
      <c r="T367" s="508"/>
      <c r="U367" s="508"/>
      <c r="V367" s="508"/>
      <c r="W367" s="508"/>
      <c r="X367" s="508"/>
      <c r="Y367" s="508"/>
      <c r="Z367" s="508"/>
      <c r="AA367" s="508"/>
      <c r="AB367" s="508"/>
      <c r="AC367" s="508"/>
      <c r="AD367" s="508"/>
      <c r="AE367" s="508"/>
      <c r="AF367" s="508"/>
      <c r="AG367" s="508"/>
      <c r="AH367" s="508"/>
      <c r="AI367" s="508"/>
      <c r="AJ367" s="508"/>
      <c r="AK367" s="508"/>
      <c r="AL367" s="508"/>
      <c r="AM367" s="508"/>
      <c r="AN367" s="508"/>
      <c r="AO367" s="508"/>
      <c r="AP367" s="508"/>
      <c r="AQ367" s="508"/>
      <c r="AR367" s="508"/>
      <c r="AS367" s="508"/>
      <c r="AT367" s="508"/>
      <c r="AU367" s="508"/>
      <c r="AV367" s="508"/>
      <c r="AW367" s="508"/>
      <c r="AX367" s="508"/>
      <c r="AY367" s="508"/>
      <c r="AZ367" s="508"/>
      <c r="BA367" s="508"/>
      <c r="BB367" s="508"/>
      <c r="BC367" s="508"/>
      <c r="BD367" s="508"/>
      <c r="BE367" s="508"/>
      <c r="BF367" s="508"/>
      <c r="BG367" s="508"/>
      <c r="BH367" s="508"/>
      <c r="BI367" s="508"/>
      <c r="BJ367" s="508"/>
      <c r="BK367" s="508"/>
      <c r="BL367" s="508"/>
      <c r="BM367" s="508"/>
      <c r="BN367" s="508"/>
      <c r="BO367" s="508"/>
      <c r="BP367" s="508"/>
      <c r="BQ367" s="508"/>
      <c r="BR367" s="508"/>
      <c r="BS367" s="508"/>
      <c r="BT367" s="508"/>
      <c r="BU367" s="508"/>
      <c r="BV367" s="508"/>
      <c r="BW367" s="508"/>
      <c r="BX367" s="508"/>
      <c r="BY367" s="508"/>
      <c r="BZ367" s="508"/>
      <c r="CA367" s="508"/>
      <c r="CB367" s="508"/>
      <c r="CC367" s="508"/>
      <c r="CD367" s="508"/>
      <c r="CE367" s="508"/>
      <c r="CF367" s="508"/>
      <c r="CG367" s="508"/>
      <c r="CH367" s="508"/>
      <c r="CI367" s="508"/>
      <c r="CJ367" s="508"/>
      <c r="CK367" s="508"/>
      <c r="CL367" s="508"/>
      <c r="CM367" s="508"/>
      <c r="CN367" s="508"/>
      <c r="CO367" s="508"/>
      <c r="CP367" s="508"/>
      <c r="CQ367" s="508"/>
      <c r="CR367" s="508"/>
      <c r="CS367" s="508"/>
      <c r="CT367" s="508"/>
      <c r="CU367" s="508"/>
      <c r="CV367" s="508"/>
      <c r="CW367" s="508"/>
      <c r="CX367" s="508"/>
      <c r="CY367" s="508"/>
      <c r="CZ367" s="508"/>
      <c r="DA367" s="508"/>
      <c r="DB367" s="508"/>
      <c r="DC367" s="508"/>
      <c r="DD367" s="508"/>
      <c r="DE367" s="518"/>
      <c r="DF367" s="508"/>
      <c r="DG367" s="508"/>
      <c r="DH367" s="508"/>
      <c r="DI367" s="508"/>
      <c r="DJ367" s="908"/>
      <c r="DK367" s="500">
        <f t="shared" si="24"/>
        <v>0</v>
      </c>
      <c r="DL367" s="501">
        <f t="shared" si="25"/>
        <v>0</v>
      </c>
      <c r="DV367" s="504"/>
    </row>
    <row r="368" spans="1:126" x14ac:dyDescent="0.5">
      <c r="A368" s="399">
        <v>39</v>
      </c>
      <c r="B368" s="493">
        <v>390102</v>
      </c>
      <c r="C368" s="494" t="s">
        <v>1108</v>
      </c>
      <c r="D368" s="495"/>
      <c r="E368" s="896"/>
      <c r="F368" s="903"/>
      <c r="G368" s="496"/>
      <c r="H368" s="496"/>
      <c r="I368" s="496"/>
      <c r="J368" s="496"/>
      <c r="K368" s="508"/>
      <c r="L368" s="508"/>
      <c r="M368" s="508"/>
      <c r="N368" s="508"/>
      <c r="O368" s="508"/>
      <c r="P368" s="508"/>
      <c r="Q368" s="508"/>
      <c r="R368" s="508"/>
      <c r="S368" s="508"/>
      <c r="T368" s="508"/>
      <c r="U368" s="508"/>
      <c r="V368" s="508"/>
      <c r="W368" s="508"/>
      <c r="X368" s="508"/>
      <c r="Y368" s="508"/>
      <c r="Z368" s="508"/>
      <c r="AA368" s="508"/>
      <c r="AB368" s="508"/>
      <c r="AC368" s="508"/>
      <c r="AD368" s="508"/>
      <c r="AE368" s="508"/>
      <c r="AF368" s="508"/>
      <c r="AG368" s="508"/>
      <c r="AH368" s="508"/>
      <c r="AI368" s="508"/>
      <c r="AJ368" s="508"/>
      <c r="AK368" s="508"/>
      <c r="AL368" s="508"/>
      <c r="AM368" s="508"/>
      <c r="AN368" s="508"/>
      <c r="AO368" s="508"/>
      <c r="AP368" s="508"/>
      <c r="AQ368" s="508"/>
      <c r="AR368" s="508"/>
      <c r="AS368" s="508"/>
      <c r="AT368" s="508"/>
      <c r="AU368" s="508"/>
      <c r="AV368" s="508"/>
      <c r="AW368" s="508"/>
      <c r="AX368" s="508"/>
      <c r="AY368" s="508"/>
      <c r="AZ368" s="508"/>
      <c r="BA368" s="508"/>
      <c r="BB368" s="508"/>
      <c r="BC368" s="508"/>
      <c r="BD368" s="508"/>
      <c r="BE368" s="508"/>
      <c r="BF368" s="508"/>
      <c r="BG368" s="508"/>
      <c r="BH368" s="508"/>
      <c r="BI368" s="508"/>
      <c r="BJ368" s="508"/>
      <c r="BK368" s="508"/>
      <c r="BL368" s="508"/>
      <c r="BM368" s="508"/>
      <c r="BN368" s="508"/>
      <c r="BO368" s="508"/>
      <c r="BP368" s="508"/>
      <c r="BQ368" s="508"/>
      <c r="BR368" s="508"/>
      <c r="BS368" s="508"/>
      <c r="BT368" s="508"/>
      <c r="BU368" s="508"/>
      <c r="BV368" s="508"/>
      <c r="BW368" s="508"/>
      <c r="BX368" s="508"/>
      <c r="BY368" s="508"/>
      <c r="BZ368" s="508"/>
      <c r="CA368" s="508"/>
      <c r="CB368" s="508"/>
      <c r="CC368" s="508"/>
      <c r="CD368" s="508"/>
      <c r="CE368" s="508"/>
      <c r="CF368" s="508"/>
      <c r="CG368" s="508"/>
      <c r="CH368" s="508"/>
      <c r="CI368" s="508"/>
      <c r="CJ368" s="508"/>
      <c r="CK368" s="508"/>
      <c r="CL368" s="508"/>
      <c r="CM368" s="508"/>
      <c r="CN368" s="508"/>
      <c r="CO368" s="508"/>
      <c r="CP368" s="508"/>
      <c r="CQ368" s="508"/>
      <c r="CR368" s="508"/>
      <c r="CS368" s="508"/>
      <c r="CT368" s="508"/>
      <c r="CU368" s="508"/>
      <c r="CV368" s="508"/>
      <c r="CW368" s="508"/>
      <c r="CX368" s="508"/>
      <c r="CY368" s="508"/>
      <c r="CZ368" s="508"/>
      <c r="DA368" s="508"/>
      <c r="DB368" s="508"/>
      <c r="DC368" s="508"/>
      <c r="DD368" s="508"/>
      <c r="DE368" s="518"/>
      <c r="DF368" s="508"/>
      <c r="DG368" s="508"/>
      <c r="DH368" s="508"/>
      <c r="DI368" s="508"/>
      <c r="DJ368" s="908"/>
      <c r="DK368" s="500">
        <f t="shared" si="24"/>
        <v>0</v>
      </c>
      <c r="DL368" s="501">
        <f t="shared" si="25"/>
        <v>0</v>
      </c>
      <c r="DV368" s="504"/>
    </row>
    <row r="369" spans="1:126" x14ac:dyDescent="0.5">
      <c r="A369" s="399">
        <v>39</v>
      </c>
      <c r="B369" s="493">
        <v>390103</v>
      </c>
      <c r="C369" s="494" t="s">
        <v>1109</v>
      </c>
      <c r="D369" s="495"/>
      <c r="E369" s="896"/>
      <c r="F369" s="903"/>
      <c r="G369" s="496"/>
      <c r="H369" s="496"/>
      <c r="I369" s="496"/>
      <c r="J369" s="496"/>
      <c r="K369" s="508"/>
      <c r="L369" s="508"/>
      <c r="M369" s="508"/>
      <c r="N369" s="508"/>
      <c r="O369" s="508"/>
      <c r="P369" s="508"/>
      <c r="Q369" s="508"/>
      <c r="R369" s="508"/>
      <c r="S369" s="508"/>
      <c r="T369" s="508"/>
      <c r="U369" s="508"/>
      <c r="V369" s="508"/>
      <c r="W369" s="508"/>
      <c r="X369" s="508"/>
      <c r="Y369" s="508"/>
      <c r="Z369" s="508"/>
      <c r="AA369" s="508"/>
      <c r="AB369" s="508"/>
      <c r="AC369" s="508"/>
      <c r="AD369" s="508"/>
      <c r="AE369" s="508"/>
      <c r="AF369" s="508"/>
      <c r="AG369" s="508"/>
      <c r="AH369" s="508"/>
      <c r="AI369" s="508"/>
      <c r="AJ369" s="508"/>
      <c r="AK369" s="508"/>
      <c r="AL369" s="508"/>
      <c r="AM369" s="508"/>
      <c r="AN369" s="508"/>
      <c r="AO369" s="508"/>
      <c r="AP369" s="508"/>
      <c r="AQ369" s="508"/>
      <c r="AR369" s="508"/>
      <c r="AS369" s="508"/>
      <c r="AT369" s="508"/>
      <c r="AU369" s="508"/>
      <c r="AV369" s="508"/>
      <c r="AW369" s="508"/>
      <c r="AX369" s="508"/>
      <c r="AY369" s="508"/>
      <c r="AZ369" s="508"/>
      <c r="BA369" s="508"/>
      <c r="BB369" s="508"/>
      <c r="BC369" s="508"/>
      <c r="BD369" s="508"/>
      <c r="BE369" s="508"/>
      <c r="BF369" s="508"/>
      <c r="BG369" s="508"/>
      <c r="BH369" s="508"/>
      <c r="BI369" s="508"/>
      <c r="BJ369" s="508"/>
      <c r="BK369" s="508"/>
      <c r="BL369" s="508"/>
      <c r="BM369" s="508"/>
      <c r="BN369" s="508"/>
      <c r="BO369" s="508"/>
      <c r="BP369" s="508"/>
      <c r="BQ369" s="508"/>
      <c r="BR369" s="508"/>
      <c r="BS369" s="508"/>
      <c r="BT369" s="508"/>
      <c r="BU369" s="508"/>
      <c r="BV369" s="508"/>
      <c r="BW369" s="508"/>
      <c r="BX369" s="508"/>
      <c r="BY369" s="508"/>
      <c r="BZ369" s="508"/>
      <c r="CA369" s="508"/>
      <c r="CB369" s="508"/>
      <c r="CC369" s="508"/>
      <c r="CD369" s="508"/>
      <c r="CE369" s="508"/>
      <c r="CF369" s="508"/>
      <c r="CG369" s="508"/>
      <c r="CH369" s="508"/>
      <c r="CI369" s="508"/>
      <c r="CJ369" s="508"/>
      <c r="CK369" s="508"/>
      <c r="CL369" s="508"/>
      <c r="CM369" s="508"/>
      <c r="CN369" s="508"/>
      <c r="CO369" s="508"/>
      <c r="CP369" s="508"/>
      <c r="CQ369" s="508"/>
      <c r="CR369" s="508"/>
      <c r="CS369" s="508"/>
      <c r="CT369" s="508"/>
      <c r="CU369" s="508"/>
      <c r="CV369" s="508"/>
      <c r="CW369" s="508"/>
      <c r="CX369" s="508"/>
      <c r="CY369" s="508"/>
      <c r="CZ369" s="508"/>
      <c r="DA369" s="508"/>
      <c r="DB369" s="508"/>
      <c r="DC369" s="508"/>
      <c r="DD369" s="508"/>
      <c r="DE369" s="518"/>
      <c r="DF369" s="508"/>
      <c r="DG369" s="508"/>
      <c r="DH369" s="508"/>
      <c r="DI369" s="508"/>
      <c r="DJ369" s="908"/>
      <c r="DK369" s="500">
        <f t="shared" si="24"/>
        <v>0</v>
      </c>
      <c r="DL369" s="501">
        <f t="shared" si="25"/>
        <v>0</v>
      </c>
      <c r="DV369" s="504"/>
    </row>
    <row r="370" spans="1:126" x14ac:dyDescent="0.5">
      <c r="A370" s="399">
        <v>39</v>
      </c>
      <c r="B370" s="493">
        <v>390104</v>
      </c>
      <c r="C370" s="494" t="s">
        <v>1110</v>
      </c>
      <c r="D370" s="495"/>
      <c r="E370" s="896"/>
      <c r="F370" s="903"/>
      <c r="G370" s="496"/>
      <c r="H370" s="496"/>
      <c r="I370" s="496"/>
      <c r="J370" s="496"/>
      <c r="K370" s="508"/>
      <c r="L370" s="508"/>
      <c r="M370" s="508"/>
      <c r="N370" s="508"/>
      <c r="O370" s="508"/>
      <c r="P370" s="508"/>
      <c r="Q370" s="508"/>
      <c r="R370" s="508"/>
      <c r="S370" s="508"/>
      <c r="T370" s="508"/>
      <c r="U370" s="508"/>
      <c r="V370" s="508"/>
      <c r="W370" s="508"/>
      <c r="X370" s="508"/>
      <c r="Y370" s="508"/>
      <c r="Z370" s="508"/>
      <c r="AA370" s="508"/>
      <c r="AB370" s="508"/>
      <c r="AC370" s="508"/>
      <c r="AD370" s="508"/>
      <c r="AE370" s="508"/>
      <c r="AF370" s="508"/>
      <c r="AG370" s="508"/>
      <c r="AH370" s="508"/>
      <c r="AI370" s="508"/>
      <c r="AJ370" s="508"/>
      <c r="AK370" s="508"/>
      <c r="AL370" s="508"/>
      <c r="AM370" s="508"/>
      <c r="AN370" s="508"/>
      <c r="AO370" s="508"/>
      <c r="AP370" s="508"/>
      <c r="AQ370" s="508"/>
      <c r="AR370" s="508"/>
      <c r="AS370" s="508"/>
      <c r="AT370" s="508"/>
      <c r="AU370" s="508"/>
      <c r="AV370" s="508"/>
      <c r="AW370" s="508"/>
      <c r="AX370" s="508"/>
      <c r="AY370" s="508"/>
      <c r="AZ370" s="508"/>
      <c r="BA370" s="508"/>
      <c r="BB370" s="508"/>
      <c r="BC370" s="508"/>
      <c r="BD370" s="508"/>
      <c r="BE370" s="508"/>
      <c r="BF370" s="508"/>
      <c r="BG370" s="508"/>
      <c r="BH370" s="508"/>
      <c r="BI370" s="508"/>
      <c r="BJ370" s="508"/>
      <c r="BK370" s="508"/>
      <c r="BL370" s="508"/>
      <c r="BM370" s="508"/>
      <c r="BN370" s="508"/>
      <c r="BO370" s="508"/>
      <c r="BP370" s="508"/>
      <c r="BQ370" s="508"/>
      <c r="BR370" s="508"/>
      <c r="BS370" s="508"/>
      <c r="BT370" s="508"/>
      <c r="BU370" s="508"/>
      <c r="BV370" s="508"/>
      <c r="BW370" s="508"/>
      <c r="BX370" s="508"/>
      <c r="BY370" s="508"/>
      <c r="BZ370" s="508"/>
      <c r="CA370" s="508"/>
      <c r="CB370" s="508"/>
      <c r="CC370" s="508"/>
      <c r="CD370" s="508"/>
      <c r="CE370" s="508"/>
      <c r="CF370" s="508"/>
      <c r="CG370" s="508"/>
      <c r="CH370" s="508"/>
      <c r="CI370" s="508"/>
      <c r="CJ370" s="508"/>
      <c r="CK370" s="508"/>
      <c r="CL370" s="508"/>
      <c r="CM370" s="508"/>
      <c r="CN370" s="508"/>
      <c r="CO370" s="508"/>
      <c r="CP370" s="508"/>
      <c r="CQ370" s="508"/>
      <c r="CR370" s="508"/>
      <c r="CS370" s="508"/>
      <c r="CT370" s="508"/>
      <c r="CU370" s="508"/>
      <c r="CV370" s="508"/>
      <c r="CW370" s="508"/>
      <c r="CX370" s="508"/>
      <c r="CY370" s="508"/>
      <c r="CZ370" s="508"/>
      <c r="DA370" s="508"/>
      <c r="DB370" s="508"/>
      <c r="DC370" s="508"/>
      <c r="DD370" s="508"/>
      <c r="DE370" s="518"/>
      <c r="DF370" s="508"/>
      <c r="DG370" s="508"/>
      <c r="DH370" s="508"/>
      <c r="DI370" s="508"/>
      <c r="DJ370" s="908"/>
      <c r="DK370" s="500">
        <f t="shared" si="24"/>
        <v>0</v>
      </c>
      <c r="DL370" s="501">
        <f t="shared" si="25"/>
        <v>0</v>
      </c>
      <c r="DV370" s="504"/>
    </row>
    <row r="371" spans="1:126" x14ac:dyDescent="0.5">
      <c r="A371" s="399">
        <v>39</v>
      </c>
      <c r="B371" s="493">
        <v>390105</v>
      </c>
      <c r="C371" s="494" t="s">
        <v>1111</v>
      </c>
      <c r="D371" s="495"/>
      <c r="E371" s="896"/>
      <c r="F371" s="903"/>
      <c r="G371" s="496"/>
      <c r="H371" s="496"/>
      <c r="I371" s="496"/>
      <c r="J371" s="496"/>
      <c r="K371" s="508"/>
      <c r="L371" s="508"/>
      <c r="M371" s="508"/>
      <c r="N371" s="508"/>
      <c r="O371" s="508"/>
      <c r="P371" s="508"/>
      <c r="Q371" s="508"/>
      <c r="R371" s="508"/>
      <c r="S371" s="508"/>
      <c r="T371" s="508"/>
      <c r="U371" s="508"/>
      <c r="V371" s="508"/>
      <c r="W371" s="508"/>
      <c r="X371" s="508"/>
      <c r="Y371" s="508"/>
      <c r="Z371" s="508"/>
      <c r="AA371" s="508"/>
      <c r="AB371" s="508"/>
      <c r="AC371" s="508"/>
      <c r="AD371" s="508"/>
      <c r="AE371" s="508"/>
      <c r="AF371" s="508"/>
      <c r="AG371" s="508"/>
      <c r="AH371" s="508"/>
      <c r="AI371" s="508"/>
      <c r="AJ371" s="508"/>
      <c r="AK371" s="508"/>
      <c r="AL371" s="508"/>
      <c r="AM371" s="508"/>
      <c r="AN371" s="508"/>
      <c r="AO371" s="508"/>
      <c r="AP371" s="508"/>
      <c r="AQ371" s="508"/>
      <c r="AR371" s="508"/>
      <c r="AS371" s="508"/>
      <c r="AT371" s="508"/>
      <c r="AU371" s="508"/>
      <c r="AV371" s="508"/>
      <c r="AW371" s="508"/>
      <c r="AX371" s="508"/>
      <c r="AY371" s="508"/>
      <c r="AZ371" s="508"/>
      <c r="BA371" s="508"/>
      <c r="BB371" s="508"/>
      <c r="BC371" s="508"/>
      <c r="BD371" s="508"/>
      <c r="BE371" s="508"/>
      <c r="BF371" s="508"/>
      <c r="BG371" s="508"/>
      <c r="BH371" s="508"/>
      <c r="BI371" s="508"/>
      <c r="BJ371" s="508"/>
      <c r="BK371" s="508"/>
      <c r="BL371" s="508"/>
      <c r="BM371" s="508"/>
      <c r="BN371" s="508"/>
      <c r="BO371" s="508"/>
      <c r="BP371" s="508"/>
      <c r="BQ371" s="508"/>
      <c r="BR371" s="508"/>
      <c r="BS371" s="508"/>
      <c r="BT371" s="508"/>
      <c r="BU371" s="508"/>
      <c r="BV371" s="508"/>
      <c r="BW371" s="508"/>
      <c r="BX371" s="508"/>
      <c r="BY371" s="508"/>
      <c r="BZ371" s="508"/>
      <c r="CA371" s="508"/>
      <c r="CB371" s="508"/>
      <c r="CC371" s="508"/>
      <c r="CD371" s="508"/>
      <c r="CE371" s="508"/>
      <c r="CF371" s="508"/>
      <c r="CG371" s="508"/>
      <c r="CH371" s="508"/>
      <c r="CI371" s="508"/>
      <c r="CJ371" s="508"/>
      <c r="CK371" s="508"/>
      <c r="CL371" s="508"/>
      <c r="CM371" s="508"/>
      <c r="CN371" s="508"/>
      <c r="CO371" s="508"/>
      <c r="CP371" s="508"/>
      <c r="CQ371" s="508"/>
      <c r="CR371" s="508"/>
      <c r="CS371" s="508"/>
      <c r="CT371" s="508"/>
      <c r="CU371" s="508"/>
      <c r="CV371" s="508"/>
      <c r="CW371" s="508"/>
      <c r="CX371" s="508"/>
      <c r="CY371" s="508"/>
      <c r="CZ371" s="508"/>
      <c r="DA371" s="508"/>
      <c r="DB371" s="508"/>
      <c r="DC371" s="508"/>
      <c r="DD371" s="508"/>
      <c r="DE371" s="518"/>
      <c r="DF371" s="508"/>
      <c r="DG371" s="508"/>
      <c r="DH371" s="508"/>
      <c r="DI371" s="508"/>
      <c r="DJ371" s="908"/>
      <c r="DK371" s="500">
        <f t="shared" si="24"/>
        <v>0</v>
      </c>
      <c r="DL371" s="501">
        <f t="shared" si="25"/>
        <v>0</v>
      </c>
      <c r="DV371" s="504"/>
    </row>
    <row r="372" spans="1:126" x14ac:dyDescent="0.5">
      <c r="A372" s="399">
        <v>39</v>
      </c>
      <c r="B372" s="493">
        <v>390106</v>
      </c>
      <c r="C372" s="494" t="s">
        <v>1112</v>
      </c>
      <c r="D372" s="495"/>
      <c r="E372" s="896"/>
      <c r="F372" s="903"/>
      <c r="G372" s="496"/>
      <c r="H372" s="496"/>
      <c r="I372" s="496"/>
      <c r="J372" s="496"/>
      <c r="K372" s="508"/>
      <c r="L372" s="508"/>
      <c r="M372" s="508"/>
      <c r="N372" s="508"/>
      <c r="O372" s="508"/>
      <c r="P372" s="508"/>
      <c r="Q372" s="508"/>
      <c r="R372" s="508"/>
      <c r="S372" s="508"/>
      <c r="T372" s="508"/>
      <c r="U372" s="508"/>
      <c r="V372" s="508"/>
      <c r="W372" s="508"/>
      <c r="X372" s="508"/>
      <c r="Y372" s="508"/>
      <c r="Z372" s="508"/>
      <c r="AA372" s="508"/>
      <c r="AB372" s="508"/>
      <c r="AC372" s="508"/>
      <c r="AD372" s="508"/>
      <c r="AE372" s="508"/>
      <c r="AF372" s="508"/>
      <c r="AG372" s="508"/>
      <c r="AH372" s="508"/>
      <c r="AI372" s="508"/>
      <c r="AJ372" s="508"/>
      <c r="AK372" s="508"/>
      <c r="AL372" s="508"/>
      <c r="AM372" s="508"/>
      <c r="AN372" s="508"/>
      <c r="AO372" s="508"/>
      <c r="AP372" s="508"/>
      <c r="AQ372" s="508"/>
      <c r="AR372" s="508"/>
      <c r="AS372" s="508"/>
      <c r="AT372" s="508"/>
      <c r="AU372" s="508"/>
      <c r="AV372" s="508"/>
      <c r="AW372" s="508"/>
      <c r="AX372" s="508"/>
      <c r="AY372" s="508"/>
      <c r="AZ372" s="508"/>
      <c r="BA372" s="508"/>
      <c r="BB372" s="508"/>
      <c r="BC372" s="508"/>
      <c r="BD372" s="508"/>
      <c r="BE372" s="508"/>
      <c r="BF372" s="508"/>
      <c r="BG372" s="508"/>
      <c r="BH372" s="508"/>
      <c r="BI372" s="508"/>
      <c r="BJ372" s="508"/>
      <c r="BK372" s="508"/>
      <c r="BL372" s="508"/>
      <c r="BM372" s="508"/>
      <c r="BN372" s="508"/>
      <c r="BO372" s="508"/>
      <c r="BP372" s="508"/>
      <c r="BQ372" s="508"/>
      <c r="BR372" s="508"/>
      <c r="BS372" s="508"/>
      <c r="BT372" s="508"/>
      <c r="BU372" s="508"/>
      <c r="BV372" s="508"/>
      <c r="BW372" s="508"/>
      <c r="BX372" s="508"/>
      <c r="BY372" s="508"/>
      <c r="BZ372" s="508"/>
      <c r="CA372" s="508"/>
      <c r="CB372" s="508"/>
      <c r="CC372" s="508"/>
      <c r="CD372" s="508"/>
      <c r="CE372" s="508"/>
      <c r="CF372" s="508"/>
      <c r="CG372" s="508"/>
      <c r="CH372" s="508"/>
      <c r="CI372" s="508"/>
      <c r="CJ372" s="508"/>
      <c r="CK372" s="508"/>
      <c r="CL372" s="508"/>
      <c r="CM372" s="508"/>
      <c r="CN372" s="508"/>
      <c r="CO372" s="508"/>
      <c r="CP372" s="508"/>
      <c r="CQ372" s="508"/>
      <c r="CR372" s="508"/>
      <c r="CS372" s="508"/>
      <c r="CT372" s="508"/>
      <c r="CU372" s="508"/>
      <c r="CV372" s="508"/>
      <c r="CW372" s="508"/>
      <c r="CX372" s="508"/>
      <c r="CY372" s="508"/>
      <c r="CZ372" s="508"/>
      <c r="DA372" s="508"/>
      <c r="DB372" s="508"/>
      <c r="DC372" s="508"/>
      <c r="DD372" s="508"/>
      <c r="DE372" s="518"/>
      <c r="DF372" s="508"/>
      <c r="DG372" s="508"/>
      <c r="DH372" s="508"/>
      <c r="DI372" s="508"/>
      <c r="DJ372" s="908"/>
      <c r="DK372" s="500">
        <f t="shared" si="24"/>
        <v>0</v>
      </c>
      <c r="DL372" s="501">
        <f t="shared" si="25"/>
        <v>0</v>
      </c>
      <c r="DV372" s="504"/>
    </row>
    <row r="373" spans="1:126" x14ac:dyDescent="0.5">
      <c r="A373" s="399">
        <v>39</v>
      </c>
      <c r="B373" s="493">
        <v>390199</v>
      </c>
      <c r="C373" s="494" t="s">
        <v>1113</v>
      </c>
      <c r="D373" s="495"/>
      <c r="E373" s="896"/>
      <c r="F373" s="903"/>
      <c r="G373" s="496"/>
      <c r="H373" s="496"/>
      <c r="I373" s="496"/>
      <c r="J373" s="496"/>
      <c r="K373" s="508"/>
      <c r="L373" s="508"/>
      <c r="M373" s="508"/>
      <c r="N373" s="508"/>
      <c r="O373" s="508"/>
      <c r="P373" s="508"/>
      <c r="Q373" s="508"/>
      <c r="R373" s="508"/>
      <c r="S373" s="508"/>
      <c r="T373" s="508"/>
      <c r="U373" s="508"/>
      <c r="V373" s="508"/>
      <c r="W373" s="508"/>
      <c r="X373" s="508"/>
      <c r="Y373" s="508"/>
      <c r="Z373" s="508"/>
      <c r="AA373" s="508"/>
      <c r="AB373" s="508"/>
      <c r="AC373" s="508"/>
      <c r="AD373" s="508"/>
      <c r="AE373" s="508"/>
      <c r="AF373" s="508"/>
      <c r="AG373" s="508"/>
      <c r="AH373" s="508"/>
      <c r="AI373" s="508"/>
      <c r="AJ373" s="508"/>
      <c r="AK373" s="508"/>
      <c r="AL373" s="508"/>
      <c r="AM373" s="508"/>
      <c r="AN373" s="508"/>
      <c r="AO373" s="508"/>
      <c r="AP373" s="508"/>
      <c r="AQ373" s="508"/>
      <c r="AR373" s="508"/>
      <c r="AS373" s="508"/>
      <c r="AT373" s="508"/>
      <c r="AU373" s="508"/>
      <c r="AV373" s="508"/>
      <c r="AW373" s="508"/>
      <c r="AX373" s="508"/>
      <c r="AY373" s="508"/>
      <c r="AZ373" s="508"/>
      <c r="BA373" s="508"/>
      <c r="BB373" s="508"/>
      <c r="BC373" s="508"/>
      <c r="BD373" s="508"/>
      <c r="BE373" s="508"/>
      <c r="BF373" s="508"/>
      <c r="BG373" s="508"/>
      <c r="BH373" s="508"/>
      <c r="BI373" s="508"/>
      <c r="BJ373" s="508"/>
      <c r="BK373" s="508"/>
      <c r="BL373" s="508"/>
      <c r="BM373" s="508"/>
      <c r="BN373" s="508"/>
      <c r="BO373" s="508"/>
      <c r="BP373" s="508"/>
      <c r="BQ373" s="508"/>
      <c r="BR373" s="508"/>
      <c r="BS373" s="508"/>
      <c r="BT373" s="508"/>
      <c r="BU373" s="508"/>
      <c r="BV373" s="508"/>
      <c r="BW373" s="508"/>
      <c r="BX373" s="508"/>
      <c r="BY373" s="508"/>
      <c r="BZ373" s="508"/>
      <c r="CA373" s="508"/>
      <c r="CB373" s="508"/>
      <c r="CC373" s="508"/>
      <c r="CD373" s="508"/>
      <c r="CE373" s="508"/>
      <c r="CF373" s="508"/>
      <c r="CG373" s="508"/>
      <c r="CH373" s="508"/>
      <c r="CI373" s="508"/>
      <c r="CJ373" s="508"/>
      <c r="CK373" s="508"/>
      <c r="CL373" s="508"/>
      <c r="CM373" s="508"/>
      <c r="CN373" s="508"/>
      <c r="CO373" s="508"/>
      <c r="CP373" s="508"/>
      <c r="CQ373" s="508"/>
      <c r="CR373" s="508"/>
      <c r="CS373" s="508"/>
      <c r="CT373" s="508"/>
      <c r="CU373" s="508"/>
      <c r="CV373" s="508"/>
      <c r="CW373" s="508"/>
      <c r="CX373" s="508"/>
      <c r="CY373" s="508"/>
      <c r="CZ373" s="508"/>
      <c r="DA373" s="508"/>
      <c r="DB373" s="508"/>
      <c r="DC373" s="508"/>
      <c r="DD373" s="508"/>
      <c r="DE373" s="518"/>
      <c r="DF373" s="508"/>
      <c r="DG373" s="508"/>
      <c r="DH373" s="508"/>
      <c r="DI373" s="508"/>
      <c r="DJ373" s="908"/>
      <c r="DK373" s="500">
        <f t="shared" si="24"/>
        <v>0</v>
      </c>
      <c r="DL373" s="501">
        <f t="shared" si="25"/>
        <v>0</v>
      </c>
      <c r="DV373" s="504"/>
    </row>
    <row r="374" spans="1:126" x14ac:dyDescent="0.5">
      <c r="A374" s="399" t="str">
        <f t="shared" si="26"/>
        <v>90</v>
      </c>
      <c r="B374" s="493">
        <v>900001</v>
      </c>
      <c r="C374" s="494" t="s">
        <v>1114</v>
      </c>
      <c r="D374" s="495"/>
      <c r="E374" s="896"/>
      <c r="F374" s="903"/>
      <c r="G374" s="496"/>
      <c r="H374" s="496"/>
      <c r="I374" s="496"/>
      <c r="J374" s="496"/>
      <c r="K374" s="508"/>
      <c r="L374" s="508"/>
      <c r="M374" s="508"/>
      <c r="N374" s="508"/>
      <c r="O374" s="508"/>
      <c r="P374" s="508"/>
      <c r="Q374" s="508"/>
      <c r="R374" s="508"/>
      <c r="S374" s="508"/>
      <c r="T374" s="508"/>
      <c r="U374" s="508"/>
      <c r="V374" s="508"/>
      <c r="W374" s="508"/>
      <c r="X374" s="508"/>
      <c r="Y374" s="508"/>
      <c r="Z374" s="508"/>
      <c r="AA374" s="508"/>
      <c r="AB374" s="508"/>
      <c r="AC374" s="508"/>
      <c r="AD374" s="508"/>
      <c r="AE374" s="508"/>
      <c r="AF374" s="508"/>
      <c r="AG374" s="508"/>
      <c r="AH374" s="508"/>
      <c r="AI374" s="508"/>
      <c r="AJ374" s="508"/>
      <c r="AK374" s="508"/>
      <c r="AL374" s="508"/>
      <c r="AM374" s="508"/>
      <c r="AN374" s="508"/>
      <c r="AO374" s="508"/>
      <c r="AP374" s="508"/>
      <c r="AQ374" s="508"/>
      <c r="AR374" s="508"/>
      <c r="AS374" s="508"/>
      <c r="AT374" s="508"/>
      <c r="AU374" s="508"/>
      <c r="AV374" s="508"/>
      <c r="AW374" s="508"/>
      <c r="AX374" s="508"/>
      <c r="AY374" s="508"/>
      <c r="AZ374" s="508"/>
      <c r="BA374" s="508"/>
      <c r="BB374" s="508"/>
      <c r="BC374" s="508"/>
      <c r="BD374" s="508"/>
      <c r="BE374" s="508"/>
      <c r="BF374" s="508"/>
      <c r="BG374" s="508"/>
      <c r="BH374" s="508"/>
      <c r="BI374" s="508"/>
      <c r="BJ374" s="508"/>
      <c r="BK374" s="508"/>
      <c r="BL374" s="508"/>
      <c r="BM374" s="508"/>
      <c r="BN374" s="508"/>
      <c r="BO374" s="508"/>
      <c r="BP374" s="508"/>
      <c r="BQ374" s="508"/>
      <c r="BR374" s="508"/>
      <c r="BS374" s="508"/>
      <c r="BT374" s="508"/>
      <c r="BU374" s="508"/>
      <c r="BV374" s="508"/>
      <c r="BW374" s="508"/>
      <c r="BX374" s="508"/>
      <c r="BY374" s="508"/>
      <c r="BZ374" s="508"/>
      <c r="CA374" s="508"/>
      <c r="CB374" s="508"/>
      <c r="CC374" s="508"/>
      <c r="CD374" s="508"/>
      <c r="CE374" s="508"/>
      <c r="CF374" s="508"/>
      <c r="CG374" s="508"/>
      <c r="CH374" s="508"/>
      <c r="CI374" s="508"/>
      <c r="CJ374" s="508"/>
      <c r="CK374" s="508"/>
      <c r="CL374" s="508"/>
      <c r="CM374" s="508"/>
      <c r="CN374" s="508"/>
      <c r="CO374" s="508"/>
      <c r="CP374" s="508"/>
      <c r="CQ374" s="508"/>
      <c r="CR374" s="508"/>
      <c r="CS374" s="508"/>
      <c r="CT374" s="508"/>
      <c r="CU374" s="508"/>
      <c r="CV374" s="508"/>
      <c r="CW374" s="508"/>
      <c r="CX374" s="508"/>
      <c r="CY374" s="508"/>
      <c r="CZ374" s="508"/>
      <c r="DA374" s="508"/>
      <c r="DB374" s="508"/>
      <c r="DC374" s="508"/>
      <c r="DD374" s="508"/>
      <c r="DE374" s="518"/>
      <c r="DF374" s="508"/>
      <c r="DG374" s="508"/>
      <c r="DH374" s="508"/>
      <c r="DI374" s="508"/>
      <c r="DJ374" s="510"/>
      <c r="DK374" s="500">
        <f t="shared" si="24"/>
        <v>0</v>
      </c>
      <c r="DL374" s="501">
        <f t="shared" si="25"/>
        <v>0</v>
      </c>
      <c r="DV374" s="504"/>
    </row>
    <row r="375" spans="1:126" x14ac:dyDescent="0.5">
      <c r="A375" s="399">
        <v>90</v>
      </c>
      <c r="B375" s="493">
        <v>900002</v>
      </c>
      <c r="C375" s="494" t="s">
        <v>1115</v>
      </c>
      <c r="D375" s="495"/>
      <c r="E375" s="896"/>
      <c r="F375" s="903"/>
      <c r="G375" s="496"/>
      <c r="H375" s="496"/>
      <c r="I375" s="496"/>
      <c r="J375" s="496"/>
      <c r="K375" s="508"/>
      <c r="L375" s="508"/>
      <c r="M375" s="508"/>
      <c r="N375" s="508"/>
      <c r="O375" s="508"/>
      <c r="P375" s="508"/>
      <c r="Q375" s="508"/>
      <c r="R375" s="508"/>
      <c r="S375" s="508"/>
      <c r="T375" s="508"/>
      <c r="U375" s="508"/>
      <c r="V375" s="508"/>
      <c r="W375" s="508"/>
      <c r="X375" s="508"/>
      <c r="Y375" s="508"/>
      <c r="Z375" s="508"/>
      <c r="AA375" s="508"/>
      <c r="AB375" s="508"/>
      <c r="AC375" s="508"/>
      <c r="AD375" s="508"/>
      <c r="AE375" s="508"/>
      <c r="AF375" s="508"/>
      <c r="AG375" s="508"/>
      <c r="AH375" s="508"/>
      <c r="AI375" s="508"/>
      <c r="AJ375" s="508"/>
      <c r="AK375" s="508"/>
      <c r="AL375" s="508"/>
      <c r="AM375" s="508"/>
      <c r="AN375" s="508"/>
      <c r="AO375" s="508"/>
      <c r="AP375" s="508"/>
      <c r="AQ375" s="508"/>
      <c r="AR375" s="508"/>
      <c r="AS375" s="508"/>
      <c r="AT375" s="508"/>
      <c r="AU375" s="508"/>
      <c r="AV375" s="508"/>
      <c r="AW375" s="508"/>
      <c r="AX375" s="508"/>
      <c r="AY375" s="508"/>
      <c r="AZ375" s="508"/>
      <c r="BA375" s="508"/>
      <c r="BB375" s="508"/>
      <c r="BC375" s="508"/>
      <c r="BD375" s="508"/>
      <c r="BE375" s="508"/>
      <c r="BF375" s="508"/>
      <c r="BG375" s="508"/>
      <c r="BH375" s="508"/>
      <c r="BI375" s="508"/>
      <c r="BJ375" s="508"/>
      <c r="BK375" s="508"/>
      <c r="BL375" s="508"/>
      <c r="BM375" s="508"/>
      <c r="BN375" s="508"/>
      <c r="BO375" s="508"/>
      <c r="BP375" s="508"/>
      <c r="BQ375" s="508"/>
      <c r="BR375" s="508"/>
      <c r="BS375" s="508"/>
      <c r="BT375" s="508"/>
      <c r="BU375" s="508"/>
      <c r="BV375" s="508"/>
      <c r="BW375" s="508"/>
      <c r="BX375" s="508"/>
      <c r="BY375" s="508"/>
      <c r="BZ375" s="508"/>
      <c r="CA375" s="508"/>
      <c r="CB375" s="508"/>
      <c r="CC375" s="508"/>
      <c r="CD375" s="508"/>
      <c r="CE375" s="508"/>
      <c r="CF375" s="508"/>
      <c r="CG375" s="508"/>
      <c r="CH375" s="508"/>
      <c r="CI375" s="508"/>
      <c r="CJ375" s="508"/>
      <c r="CK375" s="508"/>
      <c r="CL375" s="508"/>
      <c r="CM375" s="508"/>
      <c r="CN375" s="508"/>
      <c r="CO375" s="508"/>
      <c r="CP375" s="508"/>
      <c r="CQ375" s="508"/>
      <c r="CR375" s="508"/>
      <c r="CS375" s="508"/>
      <c r="CT375" s="508"/>
      <c r="CU375" s="508"/>
      <c r="CV375" s="508"/>
      <c r="CW375" s="508"/>
      <c r="CX375" s="508"/>
      <c r="CY375" s="508"/>
      <c r="CZ375" s="508"/>
      <c r="DA375" s="508"/>
      <c r="DB375" s="508"/>
      <c r="DC375" s="508"/>
      <c r="DD375" s="508"/>
      <c r="DE375" s="518"/>
      <c r="DF375" s="508"/>
      <c r="DG375" s="508"/>
      <c r="DH375" s="508"/>
      <c r="DI375" s="508"/>
      <c r="DJ375" s="510"/>
      <c r="DK375" s="500">
        <f t="shared" si="24"/>
        <v>0</v>
      </c>
      <c r="DL375" s="501">
        <f t="shared" si="25"/>
        <v>0</v>
      </c>
      <c r="DV375" s="504"/>
    </row>
    <row r="376" spans="1:126" x14ac:dyDescent="0.5">
      <c r="A376" s="399" t="str">
        <f t="shared" si="26"/>
        <v>90</v>
      </c>
      <c r="B376" s="493">
        <v>900003</v>
      </c>
      <c r="C376" s="494" t="s">
        <v>1116</v>
      </c>
      <c r="D376" s="495"/>
      <c r="E376" s="896"/>
      <c r="F376" s="903"/>
      <c r="G376" s="496"/>
      <c r="H376" s="496"/>
      <c r="I376" s="496"/>
      <c r="J376" s="496"/>
      <c r="K376" s="508"/>
      <c r="L376" s="508"/>
      <c r="M376" s="508"/>
      <c r="N376" s="508"/>
      <c r="O376" s="508"/>
      <c r="P376" s="508"/>
      <c r="Q376" s="508"/>
      <c r="R376" s="508"/>
      <c r="S376" s="508"/>
      <c r="T376" s="508"/>
      <c r="U376" s="508"/>
      <c r="V376" s="508"/>
      <c r="W376" s="508"/>
      <c r="X376" s="508"/>
      <c r="Y376" s="508"/>
      <c r="Z376" s="508"/>
      <c r="AA376" s="508"/>
      <c r="AB376" s="508"/>
      <c r="AC376" s="508"/>
      <c r="AD376" s="508"/>
      <c r="AE376" s="508"/>
      <c r="AF376" s="508"/>
      <c r="AG376" s="508"/>
      <c r="AH376" s="508"/>
      <c r="AI376" s="508"/>
      <c r="AJ376" s="508"/>
      <c r="AK376" s="508"/>
      <c r="AL376" s="508"/>
      <c r="AM376" s="508"/>
      <c r="AN376" s="508"/>
      <c r="AO376" s="508"/>
      <c r="AP376" s="508"/>
      <c r="AQ376" s="508"/>
      <c r="AR376" s="508"/>
      <c r="AS376" s="508"/>
      <c r="AT376" s="508"/>
      <c r="AU376" s="508"/>
      <c r="AV376" s="508"/>
      <c r="AW376" s="508"/>
      <c r="AX376" s="508"/>
      <c r="AY376" s="508"/>
      <c r="AZ376" s="508"/>
      <c r="BA376" s="508"/>
      <c r="BB376" s="508"/>
      <c r="BC376" s="508"/>
      <c r="BD376" s="508"/>
      <c r="BE376" s="508"/>
      <c r="BF376" s="508"/>
      <c r="BG376" s="508"/>
      <c r="BH376" s="508"/>
      <c r="BI376" s="508"/>
      <c r="BJ376" s="508"/>
      <c r="BK376" s="508"/>
      <c r="BL376" s="508"/>
      <c r="BM376" s="508"/>
      <c r="BN376" s="508"/>
      <c r="BO376" s="508"/>
      <c r="BP376" s="508"/>
      <c r="BQ376" s="508"/>
      <c r="BR376" s="508"/>
      <c r="BS376" s="508"/>
      <c r="BT376" s="508"/>
      <c r="BU376" s="508"/>
      <c r="BV376" s="508"/>
      <c r="BW376" s="508"/>
      <c r="BX376" s="508"/>
      <c r="BY376" s="508"/>
      <c r="BZ376" s="508"/>
      <c r="CA376" s="508"/>
      <c r="CB376" s="508"/>
      <c r="CC376" s="508"/>
      <c r="CD376" s="508"/>
      <c r="CE376" s="508"/>
      <c r="CF376" s="508"/>
      <c r="CG376" s="508"/>
      <c r="CH376" s="508"/>
      <c r="CI376" s="508"/>
      <c r="CJ376" s="508"/>
      <c r="CK376" s="508"/>
      <c r="CL376" s="508"/>
      <c r="CM376" s="508"/>
      <c r="CN376" s="508"/>
      <c r="CO376" s="508"/>
      <c r="CP376" s="508"/>
      <c r="CQ376" s="508"/>
      <c r="CR376" s="508"/>
      <c r="CS376" s="508"/>
      <c r="CT376" s="508"/>
      <c r="CU376" s="508"/>
      <c r="CV376" s="508"/>
      <c r="CW376" s="508"/>
      <c r="CX376" s="508"/>
      <c r="CY376" s="508"/>
      <c r="CZ376" s="508"/>
      <c r="DA376" s="508"/>
      <c r="DB376" s="508"/>
      <c r="DC376" s="508"/>
      <c r="DD376" s="508"/>
      <c r="DE376" s="518"/>
      <c r="DF376" s="508"/>
      <c r="DG376" s="508"/>
      <c r="DH376" s="508"/>
      <c r="DI376" s="508"/>
      <c r="DJ376" s="510"/>
      <c r="DK376" s="500">
        <f t="shared" si="24"/>
        <v>0</v>
      </c>
      <c r="DL376" s="501">
        <f t="shared" si="25"/>
        <v>0</v>
      </c>
      <c r="DV376" s="504"/>
    </row>
    <row r="377" spans="1:126" x14ac:dyDescent="0.5">
      <c r="A377" s="399" t="str">
        <f t="shared" si="26"/>
        <v>90</v>
      </c>
      <c r="B377" s="493">
        <v>900004</v>
      </c>
      <c r="C377" s="494" t="s">
        <v>1117</v>
      </c>
      <c r="D377" s="495"/>
      <c r="E377" s="896"/>
      <c r="F377" s="903"/>
      <c r="G377" s="496"/>
      <c r="H377" s="496"/>
      <c r="I377" s="496"/>
      <c r="J377" s="496"/>
      <c r="K377" s="508"/>
      <c r="L377" s="508"/>
      <c r="M377" s="508"/>
      <c r="N377" s="508"/>
      <c r="O377" s="508"/>
      <c r="P377" s="508"/>
      <c r="Q377" s="508"/>
      <c r="R377" s="508"/>
      <c r="S377" s="508"/>
      <c r="T377" s="508"/>
      <c r="U377" s="508"/>
      <c r="V377" s="508"/>
      <c r="W377" s="508"/>
      <c r="X377" s="508"/>
      <c r="Y377" s="508"/>
      <c r="Z377" s="508"/>
      <c r="AA377" s="508"/>
      <c r="AB377" s="508"/>
      <c r="AC377" s="508"/>
      <c r="AD377" s="508"/>
      <c r="AE377" s="508"/>
      <c r="AF377" s="508"/>
      <c r="AG377" s="508"/>
      <c r="AH377" s="508"/>
      <c r="AI377" s="508"/>
      <c r="AJ377" s="508"/>
      <c r="AK377" s="508"/>
      <c r="AL377" s="508"/>
      <c r="AM377" s="508"/>
      <c r="AN377" s="508"/>
      <c r="AO377" s="508"/>
      <c r="AP377" s="508"/>
      <c r="AQ377" s="508"/>
      <c r="AR377" s="508"/>
      <c r="AS377" s="508"/>
      <c r="AT377" s="508"/>
      <c r="AU377" s="508"/>
      <c r="AV377" s="508"/>
      <c r="AW377" s="508"/>
      <c r="AX377" s="508"/>
      <c r="AY377" s="508"/>
      <c r="AZ377" s="508"/>
      <c r="BA377" s="508"/>
      <c r="BB377" s="508"/>
      <c r="BC377" s="508"/>
      <c r="BD377" s="508"/>
      <c r="BE377" s="508"/>
      <c r="BF377" s="508"/>
      <c r="BG377" s="508"/>
      <c r="BH377" s="508"/>
      <c r="BI377" s="508"/>
      <c r="BJ377" s="508"/>
      <c r="BK377" s="508"/>
      <c r="BL377" s="508"/>
      <c r="BM377" s="508"/>
      <c r="BN377" s="508"/>
      <c r="BO377" s="508"/>
      <c r="BP377" s="508"/>
      <c r="BQ377" s="508"/>
      <c r="BR377" s="508"/>
      <c r="BS377" s="508"/>
      <c r="BT377" s="508"/>
      <c r="BU377" s="508"/>
      <c r="BV377" s="508"/>
      <c r="BW377" s="508"/>
      <c r="BX377" s="508"/>
      <c r="BY377" s="508"/>
      <c r="BZ377" s="508"/>
      <c r="CA377" s="508"/>
      <c r="CB377" s="508"/>
      <c r="CC377" s="508"/>
      <c r="CD377" s="508"/>
      <c r="CE377" s="508"/>
      <c r="CF377" s="508"/>
      <c r="CG377" s="508"/>
      <c r="CH377" s="508"/>
      <c r="CI377" s="508"/>
      <c r="CJ377" s="508"/>
      <c r="CK377" s="508"/>
      <c r="CL377" s="508"/>
      <c r="CM377" s="508"/>
      <c r="CN377" s="508"/>
      <c r="CO377" s="508"/>
      <c r="CP377" s="508"/>
      <c r="CQ377" s="508"/>
      <c r="CR377" s="508"/>
      <c r="CS377" s="508"/>
      <c r="CT377" s="508"/>
      <c r="CU377" s="508"/>
      <c r="CV377" s="508"/>
      <c r="CW377" s="508"/>
      <c r="CX377" s="508"/>
      <c r="CY377" s="508"/>
      <c r="CZ377" s="508"/>
      <c r="DA377" s="508"/>
      <c r="DB377" s="508"/>
      <c r="DC377" s="508"/>
      <c r="DD377" s="508"/>
      <c r="DE377" s="518"/>
      <c r="DF377" s="508"/>
      <c r="DG377" s="508"/>
      <c r="DH377" s="508"/>
      <c r="DI377" s="508"/>
      <c r="DJ377" s="510"/>
      <c r="DK377" s="500">
        <f t="shared" si="24"/>
        <v>0</v>
      </c>
      <c r="DL377" s="501">
        <f t="shared" si="25"/>
        <v>0</v>
      </c>
      <c r="DV377" s="504"/>
    </row>
    <row r="378" spans="1:126" x14ac:dyDescent="0.5">
      <c r="A378" s="399" t="str">
        <f t="shared" si="26"/>
        <v>90</v>
      </c>
      <c r="B378" s="493">
        <v>900010</v>
      </c>
      <c r="C378" s="494" t="s">
        <v>1118</v>
      </c>
      <c r="D378" s="495"/>
      <c r="E378" s="896"/>
      <c r="F378" s="903"/>
      <c r="G378" s="496"/>
      <c r="H378" s="496"/>
      <c r="I378" s="496"/>
      <c r="J378" s="496"/>
      <c r="K378" s="508"/>
      <c r="L378" s="508"/>
      <c r="M378" s="508"/>
      <c r="N378" s="508"/>
      <c r="O378" s="508"/>
      <c r="P378" s="508"/>
      <c r="Q378" s="508"/>
      <c r="R378" s="508"/>
      <c r="S378" s="508"/>
      <c r="T378" s="508"/>
      <c r="U378" s="508"/>
      <c r="V378" s="508"/>
      <c r="W378" s="508"/>
      <c r="X378" s="508"/>
      <c r="Y378" s="508"/>
      <c r="Z378" s="508"/>
      <c r="AA378" s="508"/>
      <c r="AB378" s="508"/>
      <c r="AC378" s="508"/>
      <c r="AD378" s="508"/>
      <c r="AE378" s="508"/>
      <c r="AF378" s="508"/>
      <c r="AG378" s="508"/>
      <c r="AH378" s="508"/>
      <c r="AI378" s="508"/>
      <c r="AJ378" s="508"/>
      <c r="AK378" s="508"/>
      <c r="AL378" s="508"/>
      <c r="AM378" s="508"/>
      <c r="AN378" s="508"/>
      <c r="AO378" s="508"/>
      <c r="AP378" s="508"/>
      <c r="AQ378" s="508"/>
      <c r="AR378" s="508"/>
      <c r="AS378" s="508"/>
      <c r="AT378" s="508"/>
      <c r="AU378" s="508"/>
      <c r="AV378" s="508"/>
      <c r="AW378" s="508"/>
      <c r="AX378" s="508"/>
      <c r="AY378" s="508"/>
      <c r="AZ378" s="508"/>
      <c r="BA378" s="508"/>
      <c r="BB378" s="508"/>
      <c r="BC378" s="508"/>
      <c r="BD378" s="508"/>
      <c r="BE378" s="508"/>
      <c r="BF378" s="508"/>
      <c r="BG378" s="508"/>
      <c r="BH378" s="508"/>
      <c r="BI378" s="508"/>
      <c r="BJ378" s="508"/>
      <c r="BK378" s="508"/>
      <c r="BL378" s="508"/>
      <c r="BM378" s="508"/>
      <c r="BN378" s="508"/>
      <c r="BO378" s="508"/>
      <c r="BP378" s="508"/>
      <c r="BQ378" s="508"/>
      <c r="BR378" s="508"/>
      <c r="BS378" s="508"/>
      <c r="BT378" s="508"/>
      <c r="BU378" s="508"/>
      <c r="BV378" s="508"/>
      <c r="BW378" s="508"/>
      <c r="BX378" s="508"/>
      <c r="BY378" s="508"/>
      <c r="BZ378" s="508"/>
      <c r="CA378" s="508"/>
      <c r="CB378" s="508"/>
      <c r="CC378" s="508"/>
      <c r="CD378" s="508"/>
      <c r="CE378" s="508"/>
      <c r="CF378" s="508"/>
      <c r="CG378" s="508"/>
      <c r="CH378" s="508"/>
      <c r="CI378" s="508"/>
      <c r="CJ378" s="508"/>
      <c r="CK378" s="508"/>
      <c r="CL378" s="508"/>
      <c r="CM378" s="508"/>
      <c r="CN378" s="508"/>
      <c r="CO378" s="508"/>
      <c r="CP378" s="508"/>
      <c r="CQ378" s="508"/>
      <c r="CR378" s="508"/>
      <c r="CS378" s="508"/>
      <c r="CT378" s="508"/>
      <c r="CU378" s="508"/>
      <c r="CV378" s="508"/>
      <c r="CW378" s="508"/>
      <c r="CX378" s="508"/>
      <c r="CY378" s="508"/>
      <c r="CZ378" s="508"/>
      <c r="DA378" s="508"/>
      <c r="DB378" s="508"/>
      <c r="DC378" s="508"/>
      <c r="DD378" s="508"/>
      <c r="DE378" s="518"/>
      <c r="DF378" s="508"/>
      <c r="DG378" s="508"/>
      <c r="DH378" s="508"/>
      <c r="DI378" s="508"/>
      <c r="DJ378" s="510"/>
      <c r="DK378" s="500">
        <f t="shared" si="24"/>
        <v>0</v>
      </c>
      <c r="DL378" s="501">
        <f t="shared" si="25"/>
        <v>0</v>
      </c>
      <c r="DV378" s="504"/>
    </row>
    <row r="379" spans="1:126" x14ac:dyDescent="0.5">
      <c r="A379" s="399" t="str">
        <f t="shared" si="26"/>
        <v>90</v>
      </c>
      <c r="B379" s="493">
        <v>900900</v>
      </c>
      <c r="C379" s="494" t="s">
        <v>1119</v>
      </c>
      <c r="D379" s="495"/>
      <c r="E379" s="896"/>
      <c r="F379" s="903"/>
      <c r="G379" s="496"/>
      <c r="H379" s="496"/>
      <c r="I379" s="496"/>
      <c r="J379" s="496"/>
      <c r="K379" s="508"/>
      <c r="L379" s="508"/>
      <c r="M379" s="508"/>
      <c r="N379" s="508"/>
      <c r="O379" s="508"/>
      <c r="P379" s="508"/>
      <c r="Q379" s="508"/>
      <c r="R379" s="508"/>
      <c r="S379" s="508"/>
      <c r="T379" s="508"/>
      <c r="U379" s="508"/>
      <c r="V379" s="508"/>
      <c r="W379" s="508"/>
      <c r="X379" s="508"/>
      <c r="Y379" s="508"/>
      <c r="Z379" s="508"/>
      <c r="AA379" s="508"/>
      <c r="AB379" s="508"/>
      <c r="AC379" s="508"/>
      <c r="AD379" s="508"/>
      <c r="AE379" s="508"/>
      <c r="AF379" s="508"/>
      <c r="AG379" s="508"/>
      <c r="AH379" s="508"/>
      <c r="AI379" s="508"/>
      <c r="AJ379" s="508"/>
      <c r="AK379" s="508"/>
      <c r="AL379" s="508"/>
      <c r="AM379" s="508"/>
      <c r="AN379" s="508"/>
      <c r="AO379" s="508"/>
      <c r="AP379" s="508"/>
      <c r="AQ379" s="508"/>
      <c r="AR379" s="508"/>
      <c r="AS379" s="508"/>
      <c r="AT379" s="508"/>
      <c r="AU379" s="508"/>
      <c r="AV379" s="508"/>
      <c r="AW379" s="508"/>
      <c r="AX379" s="508"/>
      <c r="AY379" s="508"/>
      <c r="AZ379" s="508"/>
      <c r="BA379" s="508"/>
      <c r="BB379" s="508"/>
      <c r="BC379" s="508"/>
      <c r="BD379" s="508"/>
      <c r="BE379" s="508"/>
      <c r="BF379" s="508"/>
      <c r="BG379" s="508"/>
      <c r="BH379" s="508"/>
      <c r="BI379" s="508"/>
      <c r="BJ379" s="508"/>
      <c r="BK379" s="508"/>
      <c r="BL379" s="508"/>
      <c r="BM379" s="508"/>
      <c r="BN379" s="508"/>
      <c r="BO379" s="508"/>
      <c r="BP379" s="508"/>
      <c r="BQ379" s="508"/>
      <c r="BR379" s="508"/>
      <c r="BS379" s="508"/>
      <c r="BT379" s="508"/>
      <c r="BU379" s="508"/>
      <c r="BV379" s="508"/>
      <c r="BW379" s="508"/>
      <c r="BX379" s="508"/>
      <c r="BY379" s="508"/>
      <c r="BZ379" s="508"/>
      <c r="CA379" s="508"/>
      <c r="CB379" s="508"/>
      <c r="CC379" s="508"/>
      <c r="CD379" s="508"/>
      <c r="CE379" s="508"/>
      <c r="CF379" s="508"/>
      <c r="CG379" s="508"/>
      <c r="CH379" s="508"/>
      <c r="CI379" s="508"/>
      <c r="CJ379" s="508"/>
      <c r="CK379" s="508"/>
      <c r="CL379" s="508"/>
      <c r="CM379" s="508"/>
      <c r="CN379" s="508"/>
      <c r="CO379" s="508"/>
      <c r="CP379" s="508"/>
      <c r="CQ379" s="508"/>
      <c r="CR379" s="508"/>
      <c r="CS379" s="508"/>
      <c r="CT379" s="508"/>
      <c r="CU379" s="508"/>
      <c r="CV379" s="508"/>
      <c r="CW379" s="508"/>
      <c r="CX379" s="508"/>
      <c r="CY379" s="508"/>
      <c r="CZ379" s="508"/>
      <c r="DA379" s="508"/>
      <c r="DB379" s="508"/>
      <c r="DC379" s="508"/>
      <c r="DD379" s="508"/>
      <c r="DE379" s="518"/>
      <c r="DF379" s="508"/>
      <c r="DG379" s="508"/>
      <c r="DH379" s="508"/>
      <c r="DI379" s="508"/>
      <c r="DJ379" s="510"/>
      <c r="DK379" s="500">
        <f t="shared" si="24"/>
        <v>0</v>
      </c>
      <c r="DL379" s="501">
        <f t="shared" si="25"/>
        <v>0</v>
      </c>
      <c r="DV379" s="504"/>
    </row>
    <row r="380" spans="1:126" x14ac:dyDescent="0.5">
      <c r="A380" s="399" t="str">
        <f t="shared" si="26"/>
        <v>91</v>
      </c>
      <c r="B380" s="493">
        <v>910001</v>
      </c>
      <c r="C380" s="494" t="s">
        <v>1120</v>
      </c>
      <c r="D380" s="495"/>
      <c r="E380" s="896"/>
      <c r="F380" s="903"/>
      <c r="G380" s="496"/>
      <c r="H380" s="496"/>
      <c r="I380" s="496"/>
      <c r="J380" s="496"/>
      <c r="K380" s="508"/>
      <c r="L380" s="508"/>
      <c r="M380" s="508"/>
      <c r="N380" s="508"/>
      <c r="O380" s="508"/>
      <c r="P380" s="508"/>
      <c r="Q380" s="508"/>
      <c r="R380" s="508"/>
      <c r="S380" s="508"/>
      <c r="T380" s="508"/>
      <c r="U380" s="508"/>
      <c r="V380" s="508"/>
      <c r="W380" s="508"/>
      <c r="X380" s="508"/>
      <c r="Y380" s="508"/>
      <c r="Z380" s="508"/>
      <c r="AA380" s="508"/>
      <c r="AB380" s="508"/>
      <c r="AC380" s="508"/>
      <c r="AD380" s="508"/>
      <c r="AE380" s="508"/>
      <c r="AF380" s="508"/>
      <c r="AG380" s="508"/>
      <c r="AH380" s="508"/>
      <c r="AI380" s="508"/>
      <c r="AJ380" s="508"/>
      <c r="AK380" s="508"/>
      <c r="AL380" s="508"/>
      <c r="AM380" s="508"/>
      <c r="AN380" s="508"/>
      <c r="AO380" s="508"/>
      <c r="AP380" s="508"/>
      <c r="AQ380" s="508"/>
      <c r="AR380" s="508"/>
      <c r="AS380" s="508"/>
      <c r="AT380" s="508"/>
      <c r="AU380" s="508"/>
      <c r="AV380" s="508"/>
      <c r="AW380" s="508"/>
      <c r="AX380" s="508"/>
      <c r="AY380" s="508"/>
      <c r="AZ380" s="508"/>
      <c r="BA380" s="508"/>
      <c r="BB380" s="508"/>
      <c r="BC380" s="508"/>
      <c r="BD380" s="508"/>
      <c r="BE380" s="508"/>
      <c r="BF380" s="508"/>
      <c r="BG380" s="508"/>
      <c r="BH380" s="508"/>
      <c r="BI380" s="508"/>
      <c r="BJ380" s="508"/>
      <c r="BK380" s="508"/>
      <c r="BL380" s="508"/>
      <c r="BM380" s="508"/>
      <c r="BN380" s="508"/>
      <c r="BO380" s="508"/>
      <c r="BP380" s="508"/>
      <c r="BQ380" s="508"/>
      <c r="BR380" s="508"/>
      <c r="BS380" s="508"/>
      <c r="BT380" s="508"/>
      <c r="BU380" s="508"/>
      <c r="BV380" s="508"/>
      <c r="BW380" s="508"/>
      <c r="BX380" s="508"/>
      <c r="BY380" s="508"/>
      <c r="BZ380" s="508"/>
      <c r="CA380" s="508"/>
      <c r="CB380" s="508"/>
      <c r="CC380" s="508"/>
      <c r="CD380" s="508"/>
      <c r="CE380" s="508"/>
      <c r="CF380" s="508"/>
      <c r="CG380" s="508"/>
      <c r="CH380" s="508"/>
      <c r="CI380" s="508"/>
      <c r="CJ380" s="508"/>
      <c r="CK380" s="508"/>
      <c r="CL380" s="508"/>
      <c r="CM380" s="508"/>
      <c r="CN380" s="508"/>
      <c r="CO380" s="508"/>
      <c r="CP380" s="508"/>
      <c r="CQ380" s="508"/>
      <c r="CR380" s="508"/>
      <c r="CS380" s="508"/>
      <c r="CT380" s="508"/>
      <c r="CU380" s="508"/>
      <c r="CV380" s="508"/>
      <c r="CW380" s="508"/>
      <c r="CX380" s="508"/>
      <c r="CY380" s="508"/>
      <c r="CZ380" s="508"/>
      <c r="DA380" s="508"/>
      <c r="DB380" s="508"/>
      <c r="DC380" s="508"/>
      <c r="DD380" s="508"/>
      <c r="DE380" s="518"/>
      <c r="DF380" s="508"/>
      <c r="DG380" s="508"/>
      <c r="DH380" s="508"/>
      <c r="DI380" s="508"/>
      <c r="DJ380" s="510"/>
      <c r="DK380" s="500">
        <f t="shared" si="24"/>
        <v>0</v>
      </c>
      <c r="DL380" s="501">
        <f t="shared" si="25"/>
        <v>0</v>
      </c>
      <c r="DV380" s="504"/>
    </row>
    <row r="381" spans="1:126" x14ac:dyDescent="0.5">
      <c r="A381" s="399" t="str">
        <f t="shared" si="26"/>
        <v>91</v>
      </c>
      <c r="B381" s="493">
        <v>910002</v>
      </c>
      <c r="C381" s="494" t="s">
        <v>1121</v>
      </c>
      <c r="D381" s="495"/>
      <c r="E381" s="896"/>
      <c r="F381" s="903"/>
      <c r="G381" s="496"/>
      <c r="H381" s="496"/>
      <c r="I381" s="496"/>
      <c r="J381" s="496"/>
      <c r="K381" s="508"/>
      <c r="L381" s="508"/>
      <c r="M381" s="508"/>
      <c r="N381" s="508"/>
      <c r="O381" s="508"/>
      <c r="P381" s="508"/>
      <c r="Q381" s="508"/>
      <c r="R381" s="508"/>
      <c r="S381" s="508"/>
      <c r="T381" s="508"/>
      <c r="U381" s="508"/>
      <c r="V381" s="508"/>
      <c r="W381" s="508"/>
      <c r="X381" s="508"/>
      <c r="Y381" s="508"/>
      <c r="Z381" s="508"/>
      <c r="AA381" s="508"/>
      <c r="AB381" s="508"/>
      <c r="AC381" s="508"/>
      <c r="AD381" s="508"/>
      <c r="AE381" s="508"/>
      <c r="AF381" s="508"/>
      <c r="AG381" s="508"/>
      <c r="AH381" s="508"/>
      <c r="AI381" s="508"/>
      <c r="AJ381" s="508"/>
      <c r="AK381" s="508"/>
      <c r="AL381" s="508"/>
      <c r="AM381" s="508"/>
      <c r="AN381" s="508"/>
      <c r="AO381" s="508"/>
      <c r="AP381" s="508"/>
      <c r="AQ381" s="508"/>
      <c r="AR381" s="508"/>
      <c r="AS381" s="508"/>
      <c r="AT381" s="508"/>
      <c r="AU381" s="508"/>
      <c r="AV381" s="508"/>
      <c r="AW381" s="508"/>
      <c r="AX381" s="508"/>
      <c r="AY381" s="508"/>
      <c r="AZ381" s="508"/>
      <c r="BA381" s="508"/>
      <c r="BB381" s="508"/>
      <c r="BC381" s="508"/>
      <c r="BD381" s="508"/>
      <c r="BE381" s="508"/>
      <c r="BF381" s="508"/>
      <c r="BG381" s="508"/>
      <c r="BH381" s="508"/>
      <c r="BI381" s="508"/>
      <c r="BJ381" s="508"/>
      <c r="BK381" s="508"/>
      <c r="BL381" s="508"/>
      <c r="BM381" s="508"/>
      <c r="BN381" s="508"/>
      <c r="BO381" s="508"/>
      <c r="BP381" s="508"/>
      <c r="BQ381" s="508"/>
      <c r="BR381" s="508"/>
      <c r="BS381" s="508"/>
      <c r="BT381" s="508"/>
      <c r="BU381" s="508"/>
      <c r="BV381" s="508"/>
      <c r="BW381" s="508"/>
      <c r="BX381" s="508"/>
      <c r="BY381" s="508"/>
      <c r="BZ381" s="508"/>
      <c r="CA381" s="508"/>
      <c r="CB381" s="508"/>
      <c r="CC381" s="508"/>
      <c r="CD381" s="508"/>
      <c r="CE381" s="508"/>
      <c r="CF381" s="508"/>
      <c r="CG381" s="508"/>
      <c r="CH381" s="508"/>
      <c r="CI381" s="508"/>
      <c r="CJ381" s="508"/>
      <c r="CK381" s="508"/>
      <c r="CL381" s="508"/>
      <c r="CM381" s="508"/>
      <c r="CN381" s="508"/>
      <c r="CO381" s="508"/>
      <c r="CP381" s="508"/>
      <c r="CQ381" s="508"/>
      <c r="CR381" s="508"/>
      <c r="CS381" s="508"/>
      <c r="CT381" s="508"/>
      <c r="CU381" s="508"/>
      <c r="CV381" s="508"/>
      <c r="CW381" s="508"/>
      <c r="CX381" s="508"/>
      <c r="CY381" s="508"/>
      <c r="CZ381" s="508"/>
      <c r="DA381" s="508"/>
      <c r="DB381" s="508"/>
      <c r="DC381" s="508"/>
      <c r="DD381" s="508"/>
      <c r="DE381" s="518"/>
      <c r="DF381" s="508"/>
      <c r="DG381" s="508"/>
      <c r="DH381" s="508"/>
      <c r="DI381" s="508"/>
      <c r="DJ381" s="510"/>
      <c r="DK381" s="500">
        <f t="shared" si="24"/>
        <v>0</v>
      </c>
      <c r="DL381" s="501">
        <f t="shared" si="25"/>
        <v>0</v>
      </c>
      <c r="DV381" s="504"/>
    </row>
    <row r="382" spans="1:126" x14ac:dyDescent="0.5">
      <c r="A382" s="399" t="str">
        <f t="shared" si="26"/>
        <v>91</v>
      </c>
      <c r="B382" s="493">
        <v>910010</v>
      </c>
      <c r="C382" s="494" t="s">
        <v>1122</v>
      </c>
      <c r="D382" s="495"/>
      <c r="E382" s="896"/>
      <c r="F382" s="903"/>
      <c r="G382" s="496"/>
      <c r="H382" s="496"/>
      <c r="I382" s="496"/>
      <c r="J382" s="496"/>
      <c r="K382" s="508"/>
      <c r="L382" s="508"/>
      <c r="M382" s="508"/>
      <c r="N382" s="508"/>
      <c r="O382" s="508"/>
      <c r="P382" s="508"/>
      <c r="Q382" s="508"/>
      <c r="R382" s="508"/>
      <c r="S382" s="508"/>
      <c r="T382" s="508"/>
      <c r="U382" s="508"/>
      <c r="V382" s="508"/>
      <c r="W382" s="508"/>
      <c r="X382" s="508"/>
      <c r="Y382" s="508"/>
      <c r="Z382" s="508"/>
      <c r="AA382" s="508"/>
      <c r="AB382" s="508"/>
      <c r="AC382" s="508"/>
      <c r="AD382" s="508"/>
      <c r="AE382" s="508"/>
      <c r="AF382" s="508"/>
      <c r="AG382" s="508"/>
      <c r="AH382" s="508"/>
      <c r="AI382" s="508"/>
      <c r="AJ382" s="508"/>
      <c r="AK382" s="508"/>
      <c r="AL382" s="508"/>
      <c r="AM382" s="508"/>
      <c r="AN382" s="508"/>
      <c r="AO382" s="508"/>
      <c r="AP382" s="508"/>
      <c r="AQ382" s="508"/>
      <c r="AR382" s="508"/>
      <c r="AS382" s="508"/>
      <c r="AT382" s="508"/>
      <c r="AU382" s="508"/>
      <c r="AV382" s="508"/>
      <c r="AW382" s="508"/>
      <c r="AX382" s="508"/>
      <c r="AY382" s="508"/>
      <c r="AZ382" s="508"/>
      <c r="BA382" s="508"/>
      <c r="BB382" s="508"/>
      <c r="BC382" s="508"/>
      <c r="BD382" s="508"/>
      <c r="BE382" s="508"/>
      <c r="BF382" s="508"/>
      <c r="BG382" s="508"/>
      <c r="BH382" s="508"/>
      <c r="BI382" s="508"/>
      <c r="BJ382" s="508"/>
      <c r="BK382" s="508"/>
      <c r="BL382" s="508"/>
      <c r="BM382" s="508"/>
      <c r="BN382" s="508"/>
      <c r="BO382" s="508"/>
      <c r="BP382" s="508"/>
      <c r="BQ382" s="508"/>
      <c r="BR382" s="508"/>
      <c r="BS382" s="508"/>
      <c r="BT382" s="508"/>
      <c r="BU382" s="508"/>
      <c r="BV382" s="508"/>
      <c r="BW382" s="508"/>
      <c r="BX382" s="508"/>
      <c r="BY382" s="508"/>
      <c r="BZ382" s="508"/>
      <c r="CA382" s="508"/>
      <c r="CB382" s="508"/>
      <c r="CC382" s="508"/>
      <c r="CD382" s="508"/>
      <c r="CE382" s="508"/>
      <c r="CF382" s="508"/>
      <c r="CG382" s="508"/>
      <c r="CH382" s="508"/>
      <c r="CI382" s="508"/>
      <c r="CJ382" s="508"/>
      <c r="CK382" s="508"/>
      <c r="CL382" s="508"/>
      <c r="CM382" s="508"/>
      <c r="CN382" s="508"/>
      <c r="CO382" s="508"/>
      <c r="CP382" s="508"/>
      <c r="CQ382" s="508"/>
      <c r="CR382" s="508"/>
      <c r="CS382" s="508"/>
      <c r="CT382" s="508"/>
      <c r="CU382" s="508"/>
      <c r="CV382" s="508"/>
      <c r="CW382" s="508"/>
      <c r="CX382" s="508"/>
      <c r="CY382" s="508"/>
      <c r="CZ382" s="508"/>
      <c r="DA382" s="508"/>
      <c r="DB382" s="508"/>
      <c r="DC382" s="508"/>
      <c r="DD382" s="508"/>
      <c r="DE382" s="518"/>
      <c r="DF382" s="508"/>
      <c r="DG382" s="508"/>
      <c r="DH382" s="508"/>
      <c r="DI382" s="508"/>
      <c r="DJ382" s="510"/>
      <c r="DK382" s="500">
        <f t="shared" si="24"/>
        <v>0</v>
      </c>
      <c r="DL382" s="501">
        <f t="shared" si="25"/>
        <v>0</v>
      </c>
      <c r="DV382" s="504"/>
    </row>
    <row r="383" spans="1:126" x14ac:dyDescent="0.5">
      <c r="A383" s="399" t="str">
        <f t="shared" si="26"/>
        <v>91</v>
      </c>
      <c r="B383" s="493">
        <v>910011</v>
      </c>
      <c r="C383" s="494" t="s">
        <v>1123</v>
      </c>
      <c r="D383" s="495"/>
      <c r="E383" s="896"/>
      <c r="F383" s="903"/>
      <c r="G383" s="496"/>
      <c r="H383" s="496"/>
      <c r="I383" s="496"/>
      <c r="J383" s="496"/>
      <c r="K383" s="508"/>
      <c r="L383" s="508"/>
      <c r="M383" s="508"/>
      <c r="N383" s="508"/>
      <c r="O383" s="508"/>
      <c r="P383" s="508"/>
      <c r="Q383" s="508"/>
      <c r="R383" s="508"/>
      <c r="S383" s="508"/>
      <c r="T383" s="508"/>
      <c r="U383" s="508"/>
      <c r="V383" s="508"/>
      <c r="W383" s="508"/>
      <c r="X383" s="508"/>
      <c r="Y383" s="508"/>
      <c r="Z383" s="508"/>
      <c r="AA383" s="508"/>
      <c r="AB383" s="508"/>
      <c r="AC383" s="508"/>
      <c r="AD383" s="508"/>
      <c r="AE383" s="508"/>
      <c r="AF383" s="508"/>
      <c r="AG383" s="508"/>
      <c r="AH383" s="508"/>
      <c r="AI383" s="508"/>
      <c r="AJ383" s="508"/>
      <c r="AK383" s="508"/>
      <c r="AL383" s="508"/>
      <c r="AM383" s="508"/>
      <c r="AN383" s="508"/>
      <c r="AO383" s="508"/>
      <c r="AP383" s="508"/>
      <c r="AQ383" s="508"/>
      <c r="AR383" s="508"/>
      <c r="AS383" s="508"/>
      <c r="AT383" s="508"/>
      <c r="AU383" s="508"/>
      <c r="AV383" s="508"/>
      <c r="AW383" s="508"/>
      <c r="AX383" s="508"/>
      <c r="AY383" s="508"/>
      <c r="AZ383" s="508"/>
      <c r="BA383" s="508"/>
      <c r="BB383" s="508"/>
      <c r="BC383" s="508"/>
      <c r="BD383" s="508"/>
      <c r="BE383" s="508"/>
      <c r="BF383" s="508"/>
      <c r="BG383" s="508"/>
      <c r="BH383" s="508"/>
      <c r="BI383" s="508"/>
      <c r="BJ383" s="508"/>
      <c r="BK383" s="508"/>
      <c r="BL383" s="508"/>
      <c r="BM383" s="508"/>
      <c r="BN383" s="508"/>
      <c r="BO383" s="508"/>
      <c r="BP383" s="508"/>
      <c r="BQ383" s="508"/>
      <c r="BR383" s="508"/>
      <c r="BS383" s="508"/>
      <c r="BT383" s="508"/>
      <c r="BU383" s="508"/>
      <c r="BV383" s="508"/>
      <c r="BW383" s="508"/>
      <c r="BX383" s="508"/>
      <c r="BY383" s="508"/>
      <c r="BZ383" s="508"/>
      <c r="CA383" s="508"/>
      <c r="CB383" s="508"/>
      <c r="CC383" s="508"/>
      <c r="CD383" s="508"/>
      <c r="CE383" s="508"/>
      <c r="CF383" s="508"/>
      <c r="CG383" s="508"/>
      <c r="CH383" s="508"/>
      <c r="CI383" s="508"/>
      <c r="CJ383" s="508"/>
      <c r="CK383" s="508"/>
      <c r="CL383" s="508"/>
      <c r="CM383" s="508"/>
      <c r="CN383" s="508"/>
      <c r="CO383" s="508"/>
      <c r="CP383" s="508"/>
      <c r="CQ383" s="508"/>
      <c r="CR383" s="508"/>
      <c r="CS383" s="508"/>
      <c r="CT383" s="508"/>
      <c r="CU383" s="508"/>
      <c r="CV383" s="508"/>
      <c r="CW383" s="508"/>
      <c r="CX383" s="508"/>
      <c r="CY383" s="508"/>
      <c r="CZ383" s="508"/>
      <c r="DA383" s="508"/>
      <c r="DB383" s="508"/>
      <c r="DC383" s="508"/>
      <c r="DD383" s="508"/>
      <c r="DE383" s="518"/>
      <c r="DF383" s="508"/>
      <c r="DG383" s="508"/>
      <c r="DH383" s="508"/>
      <c r="DI383" s="508"/>
      <c r="DJ383" s="510"/>
      <c r="DK383" s="500">
        <f t="shared" si="24"/>
        <v>0</v>
      </c>
      <c r="DL383" s="501">
        <f t="shared" si="25"/>
        <v>0</v>
      </c>
      <c r="DV383" s="504"/>
    </row>
    <row r="384" spans="1:126" x14ac:dyDescent="0.5">
      <c r="A384" s="399" t="str">
        <f t="shared" si="26"/>
        <v>91</v>
      </c>
      <c r="B384" s="493">
        <v>910012</v>
      </c>
      <c r="C384" s="494" t="s">
        <v>1124</v>
      </c>
      <c r="D384" s="495"/>
      <c r="E384" s="896"/>
      <c r="F384" s="903"/>
      <c r="G384" s="496"/>
      <c r="H384" s="496"/>
      <c r="I384" s="496"/>
      <c r="J384" s="496"/>
      <c r="K384" s="508"/>
      <c r="L384" s="508"/>
      <c r="M384" s="508"/>
      <c r="N384" s="508"/>
      <c r="O384" s="508"/>
      <c r="P384" s="508"/>
      <c r="Q384" s="508"/>
      <c r="R384" s="508"/>
      <c r="S384" s="508"/>
      <c r="T384" s="508"/>
      <c r="U384" s="508"/>
      <c r="V384" s="508"/>
      <c r="W384" s="508"/>
      <c r="X384" s="508"/>
      <c r="Y384" s="508"/>
      <c r="Z384" s="508"/>
      <c r="AA384" s="508"/>
      <c r="AB384" s="508"/>
      <c r="AC384" s="508"/>
      <c r="AD384" s="508"/>
      <c r="AE384" s="508"/>
      <c r="AF384" s="508"/>
      <c r="AG384" s="508"/>
      <c r="AH384" s="508"/>
      <c r="AI384" s="508"/>
      <c r="AJ384" s="508"/>
      <c r="AK384" s="508"/>
      <c r="AL384" s="508"/>
      <c r="AM384" s="508"/>
      <c r="AN384" s="508"/>
      <c r="AO384" s="508"/>
      <c r="AP384" s="508"/>
      <c r="AQ384" s="508"/>
      <c r="AR384" s="508"/>
      <c r="AS384" s="508"/>
      <c r="AT384" s="508"/>
      <c r="AU384" s="508"/>
      <c r="AV384" s="508"/>
      <c r="AW384" s="508"/>
      <c r="AX384" s="508"/>
      <c r="AY384" s="508"/>
      <c r="AZ384" s="508"/>
      <c r="BA384" s="508"/>
      <c r="BB384" s="508"/>
      <c r="BC384" s="508"/>
      <c r="BD384" s="508"/>
      <c r="BE384" s="508"/>
      <c r="BF384" s="508"/>
      <c r="BG384" s="508"/>
      <c r="BH384" s="508"/>
      <c r="BI384" s="508"/>
      <c r="BJ384" s="508"/>
      <c r="BK384" s="508"/>
      <c r="BL384" s="508"/>
      <c r="BM384" s="508"/>
      <c r="BN384" s="508"/>
      <c r="BO384" s="508"/>
      <c r="BP384" s="508"/>
      <c r="BQ384" s="508"/>
      <c r="BR384" s="508"/>
      <c r="BS384" s="508"/>
      <c r="BT384" s="508"/>
      <c r="BU384" s="508"/>
      <c r="BV384" s="508"/>
      <c r="BW384" s="508"/>
      <c r="BX384" s="508"/>
      <c r="BY384" s="508"/>
      <c r="BZ384" s="508"/>
      <c r="CA384" s="508"/>
      <c r="CB384" s="508"/>
      <c r="CC384" s="508"/>
      <c r="CD384" s="508"/>
      <c r="CE384" s="508"/>
      <c r="CF384" s="508"/>
      <c r="CG384" s="508"/>
      <c r="CH384" s="508"/>
      <c r="CI384" s="508"/>
      <c r="CJ384" s="508"/>
      <c r="CK384" s="508"/>
      <c r="CL384" s="508"/>
      <c r="CM384" s="508"/>
      <c r="CN384" s="508"/>
      <c r="CO384" s="508"/>
      <c r="CP384" s="508"/>
      <c r="CQ384" s="508"/>
      <c r="CR384" s="508"/>
      <c r="CS384" s="508"/>
      <c r="CT384" s="508"/>
      <c r="CU384" s="508"/>
      <c r="CV384" s="508"/>
      <c r="CW384" s="508"/>
      <c r="CX384" s="508"/>
      <c r="CY384" s="508"/>
      <c r="CZ384" s="508"/>
      <c r="DA384" s="508"/>
      <c r="DB384" s="508"/>
      <c r="DC384" s="508"/>
      <c r="DD384" s="508"/>
      <c r="DE384" s="518"/>
      <c r="DF384" s="508"/>
      <c r="DG384" s="508"/>
      <c r="DH384" s="508"/>
      <c r="DI384" s="508"/>
      <c r="DJ384" s="510"/>
      <c r="DK384" s="500">
        <f t="shared" si="24"/>
        <v>0</v>
      </c>
      <c r="DL384" s="501">
        <f t="shared" si="25"/>
        <v>0</v>
      </c>
      <c r="DV384" s="504"/>
    </row>
    <row r="385" spans="1:126" x14ac:dyDescent="0.5">
      <c r="A385" s="399" t="str">
        <f t="shared" si="26"/>
        <v>91</v>
      </c>
      <c r="B385" s="493">
        <v>910013</v>
      </c>
      <c r="C385" s="494" t="s">
        <v>1125</v>
      </c>
      <c r="D385" s="495"/>
      <c r="E385" s="896"/>
      <c r="F385" s="903"/>
      <c r="G385" s="496"/>
      <c r="H385" s="496"/>
      <c r="I385" s="496"/>
      <c r="J385" s="496"/>
      <c r="K385" s="508"/>
      <c r="L385" s="508"/>
      <c r="M385" s="508"/>
      <c r="N385" s="508"/>
      <c r="O385" s="508"/>
      <c r="P385" s="508"/>
      <c r="Q385" s="508"/>
      <c r="R385" s="508"/>
      <c r="S385" s="508"/>
      <c r="T385" s="508"/>
      <c r="U385" s="508"/>
      <c r="V385" s="508"/>
      <c r="W385" s="508"/>
      <c r="X385" s="508"/>
      <c r="Y385" s="508"/>
      <c r="Z385" s="508"/>
      <c r="AA385" s="508"/>
      <c r="AB385" s="508"/>
      <c r="AC385" s="508"/>
      <c r="AD385" s="508"/>
      <c r="AE385" s="508"/>
      <c r="AF385" s="508"/>
      <c r="AG385" s="508"/>
      <c r="AH385" s="508"/>
      <c r="AI385" s="508"/>
      <c r="AJ385" s="508"/>
      <c r="AK385" s="508"/>
      <c r="AL385" s="508"/>
      <c r="AM385" s="508"/>
      <c r="AN385" s="508"/>
      <c r="AO385" s="508"/>
      <c r="AP385" s="508"/>
      <c r="AQ385" s="508"/>
      <c r="AR385" s="508"/>
      <c r="AS385" s="508"/>
      <c r="AT385" s="508"/>
      <c r="AU385" s="508"/>
      <c r="AV385" s="508"/>
      <c r="AW385" s="508"/>
      <c r="AX385" s="508"/>
      <c r="AY385" s="508"/>
      <c r="AZ385" s="508"/>
      <c r="BA385" s="508"/>
      <c r="BB385" s="508"/>
      <c r="BC385" s="508"/>
      <c r="BD385" s="508"/>
      <c r="BE385" s="508"/>
      <c r="BF385" s="508"/>
      <c r="BG385" s="508"/>
      <c r="BH385" s="508"/>
      <c r="BI385" s="508"/>
      <c r="BJ385" s="508"/>
      <c r="BK385" s="508"/>
      <c r="BL385" s="508"/>
      <c r="BM385" s="508"/>
      <c r="BN385" s="508"/>
      <c r="BO385" s="508"/>
      <c r="BP385" s="508"/>
      <c r="BQ385" s="508"/>
      <c r="BR385" s="508"/>
      <c r="BS385" s="508"/>
      <c r="BT385" s="508"/>
      <c r="BU385" s="508"/>
      <c r="BV385" s="508"/>
      <c r="BW385" s="508"/>
      <c r="BX385" s="508"/>
      <c r="BY385" s="508"/>
      <c r="BZ385" s="508"/>
      <c r="CA385" s="508"/>
      <c r="CB385" s="508"/>
      <c r="CC385" s="508"/>
      <c r="CD385" s="508"/>
      <c r="CE385" s="508"/>
      <c r="CF385" s="508"/>
      <c r="CG385" s="508"/>
      <c r="CH385" s="508"/>
      <c r="CI385" s="508"/>
      <c r="CJ385" s="508"/>
      <c r="CK385" s="508"/>
      <c r="CL385" s="508"/>
      <c r="CM385" s="508"/>
      <c r="CN385" s="508"/>
      <c r="CO385" s="508"/>
      <c r="CP385" s="508"/>
      <c r="CQ385" s="508"/>
      <c r="CR385" s="508"/>
      <c r="CS385" s="508"/>
      <c r="CT385" s="508"/>
      <c r="CU385" s="508"/>
      <c r="CV385" s="508"/>
      <c r="CW385" s="508"/>
      <c r="CX385" s="508"/>
      <c r="CY385" s="508"/>
      <c r="CZ385" s="508"/>
      <c r="DA385" s="508"/>
      <c r="DB385" s="508"/>
      <c r="DC385" s="508"/>
      <c r="DD385" s="508"/>
      <c r="DE385" s="518"/>
      <c r="DF385" s="508"/>
      <c r="DG385" s="508"/>
      <c r="DH385" s="508"/>
      <c r="DI385" s="508"/>
      <c r="DJ385" s="510"/>
      <c r="DK385" s="500">
        <f t="shared" si="24"/>
        <v>0</v>
      </c>
      <c r="DL385" s="501">
        <f t="shared" si="25"/>
        <v>0</v>
      </c>
      <c r="DV385" s="504"/>
    </row>
    <row r="386" spans="1:126" x14ac:dyDescent="0.5">
      <c r="A386" s="399" t="str">
        <f t="shared" si="26"/>
        <v>91</v>
      </c>
      <c r="B386" s="493">
        <v>910900</v>
      </c>
      <c r="C386" s="494" t="s">
        <v>1126</v>
      </c>
      <c r="D386" s="495"/>
      <c r="E386" s="896"/>
      <c r="F386" s="903"/>
      <c r="G386" s="496"/>
      <c r="H386" s="496"/>
      <c r="I386" s="496"/>
      <c r="J386" s="496"/>
      <c r="K386" s="508"/>
      <c r="L386" s="508"/>
      <c r="M386" s="508"/>
      <c r="N386" s="508"/>
      <c r="O386" s="508"/>
      <c r="P386" s="508"/>
      <c r="Q386" s="508"/>
      <c r="R386" s="508"/>
      <c r="S386" s="508"/>
      <c r="T386" s="508"/>
      <c r="U386" s="508"/>
      <c r="V386" s="508"/>
      <c r="W386" s="508"/>
      <c r="X386" s="508"/>
      <c r="Y386" s="508"/>
      <c r="Z386" s="508"/>
      <c r="AA386" s="508"/>
      <c r="AB386" s="508"/>
      <c r="AC386" s="508"/>
      <c r="AD386" s="508"/>
      <c r="AE386" s="508"/>
      <c r="AF386" s="508"/>
      <c r="AG386" s="508"/>
      <c r="AH386" s="508"/>
      <c r="AI386" s="508"/>
      <c r="AJ386" s="508"/>
      <c r="AK386" s="508"/>
      <c r="AL386" s="508"/>
      <c r="AM386" s="508"/>
      <c r="AN386" s="508"/>
      <c r="AO386" s="508"/>
      <c r="AP386" s="508"/>
      <c r="AQ386" s="508"/>
      <c r="AR386" s="508"/>
      <c r="AS386" s="508"/>
      <c r="AT386" s="508"/>
      <c r="AU386" s="508"/>
      <c r="AV386" s="508"/>
      <c r="AW386" s="508"/>
      <c r="AX386" s="508"/>
      <c r="AY386" s="508"/>
      <c r="AZ386" s="508"/>
      <c r="BA386" s="508"/>
      <c r="BB386" s="508"/>
      <c r="BC386" s="508"/>
      <c r="BD386" s="508"/>
      <c r="BE386" s="508"/>
      <c r="BF386" s="508"/>
      <c r="BG386" s="508"/>
      <c r="BH386" s="508"/>
      <c r="BI386" s="508"/>
      <c r="BJ386" s="508"/>
      <c r="BK386" s="508"/>
      <c r="BL386" s="508"/>
      <c r="BM386" s="508"/>
      <c r="BN386" s="508"/>
      <c r="BO386" s="508"/>
      <c r="BP386" s="508"/>
      <c r="BQ386" s="508"/>
      <c r="BR386" s="508"/>
      <c r="BS386" s="508"/>
      <c r="BT386" s="508"/>
      <c r="BU386" s="508"/>
      <c r="BV386" s="508"/>
      <c r="BW386" s="508"/>
      <c r="BX386" s="508"/>
      <c r="BY386" s="508"/>
      <c r="BZ386" s="508"/>
      <c r="CA386" s="508"/>
      <c r="CB386" s="508"/>
      <c r="CC386" s="508"/>
      <c r="CD386" s="508"/>
      <c r="CE386" s="508"/>
      <c r="CF386" s="508"/>
      <c r="CG386" s="508"/>
      <c r="CH386" s="508"/>
      <c r="CI386" s="508"/>
      <c r="CJ386" s="508"/>
      <c r="CK386" s="508"/>
      <c r="CL386" s="508"/>
      <c r="CM386" s="508"/>
      <c r="CN386" s="508"/>
      <c r="CO386" s="508"/>
      <c r="CP386" s="508"/>
      <c r="CQ386" s="508"/>
      <c r="CR386" s="508"/>
      <c r="CS386" s="508"/>
      <c r="CT386" s="508"/>
      <c r="CU386" s="508"/>
      <c r="CV386" s="508"/>
      <c r="CW386" s="508"/>
      <c r="CX386" s="508"/>
      <c r="CY386" s="508"/>
      <c r="CZ386" s="508"/>
      <c r="DA386" s="508"/>
      <c r="DB386" s="508"/>
      <c r="DC386" s="508"/>
      <c r="DD386" s="508"/>
      <c r="DE386" s="518"/>
      <c r="DF386" s="508"/>
      <c r="DG386" s="508"/>
      <c r="DH386" s="508"/>
      <c r="DI386" s="508"/>
      <c r="DJ386" s="510"/>
      <c r="DK386" s="500">
        <f t="shared" si="24"/>
        <v>0</v>
      </c>
      <c r="DL386" s="501">
        <f t="shared" si="25"/>
        <v>0</v>
      </c>
      <c r="DV386" s="504"/>
    </row>
    <row r="387" spans="1:126" x14ac:dyDescent="0.5">
      <c r="A387" s="399" t="str">
        <f t="shared" si="26"/>
        <v>92</v>
      </c>
      <c r="B387" s="493">
        <v>920005</v>
      </c>
      <c r="C387" s="494" t="s">
        <v>1127</v>
      </c>
      <c r="D387" s="495"/>
      <c r="E387" s="896"/>
      <c r="F387" s="903"/>
      <c r="G387" s="496"/>
      <c r="H387" s="496"/>
      <c r="I387" s="496"/>
      <c r="J387" s="496"/>
      <c r="K387" s="508"/>
      <c r="L387" s="508"/>
      <c r="M387" s="508"/>
      <c r="N387" s="508"/>
      <c r="O387" s="508"/>
      <c r="P387" s="508"/>
      <c r="Q387" s="508"/>
      <c r="R387" s="508"/>
      <c r="S387" s="508"/>
      <c r="T387" s="508"/>
      <c r="U387" s="508"/>
      <c r="V387" s="508"/>
      <c r="W387" s="508"/>
      <c r="X387" s="508"/>
      <c r="Y387" s="508"/>
      <c r="Z387" s="508"/>
      <c r="AA387" s="508"/>
      <c r="AB387" s="508"/>
      <c r="AC387" s="508"/>
      <c r="AD387" s="508"/>
      <c r="AE387" s="508"/>
      <c r="AF387" s="508"/>
      <c r="AG387" s="508"/>
      <c r="AH387" s="508"/>
      <c r="AI387" s="508"/>
      <c r="AJ387" s="508"/>
      <c r="AK387" s="508"/>
      <c r="AL387" s="508"/>
      <c r="AM387" s="508"/>
      <c r="AN387" s="508"/>
      <c r="AO387" s="508"/>
      <c r="AP387" s="508"/>
      <c r="AQ387" s="508"/>
      <c r="AR387" s="508"/>
      <c r="AS387" s="508"/>
      <c r="AT387" s="508"/>
      <c r="AU387" s="508"/>
      <c r="AV387" s="508"/>
      <c r="AW387" s="508"/>
      <c r="AX387" s="508"/>
      <c r="AY387" s="508"/>
      <c r="AZ387" s="508"/>
      <c r="BA387" s="508"/>
      <c r="BB387" s="508"/>
      <c r="BC387" s="508"/>
      <c r="BD387" s="508"/>
      <c r="BE387" s="508"/>
      <c r="BF387" s="508"/>
      <c r="BG387" s="508"/>
      <c r="BH387" s="508"/>
      <c r="BI387" s="508"/>
      <c r="BJ387" s="508"/>
      <c r="BK387" s="508"/>
      <c r="BL387" s="508"/>
      <c r="BM387" s="508"/>
      <c r="BN387" s="508"/>
      <c r="BO387" s="508"/>
      <c r="BP387" s="508"/>
      <c r="BQ387" s="508"/>
      <c r="BR387" s="508"/>
      <c r="BS387" s="508"/>
      <c r="BT387" s="508"/>
      <c r="BU387" s="508"/>
      <c r="BV387" s="508"/>
      <c r="BW387" s="508"/>
      <c r="BX387" s="508"/>
      <c r="BY387" s="508"/>
      <c r="BZ387" s="508"/>
      <c r="CA387" s="508"/>
      <c r="CB387" s="508"/>
      <c r="CC387" s="508"/>
      <c r="CD387" s="508"/>
      <c r="CE387" s="508"/>
      <c r="CF387" s="508"/>
      <c r="CG387" s="508"/>
      <c r="CH387" s="508"/>
      <c r="CI387" s="508"/>
      <c r="CJ387" s="508"/>
      <c r="CK387" s="508"/>
      <c r="CL387" s="508"/>
      <c r="CM387" s="508"/>
      <c r="CN387" s="508"/>
      <c r="CO387" s="508"/>
      <c r="CP387" s="508"/>
      <c r="CQ387" s="508"/>
      <c r="CR387" s="508"/>
      <c r="CS387" s="508"/>
      <c r="CT387" s="508"/>
      <c r="CU387" s="508"/>
      <c r="CV387" s="508"/>
      <c r="CW387" s="508"/>
      <c r="CX387" s="508"/>
      <c r="CY387" s="508"/>
      <c r="CZ387" s="508"/>
      <c r="DA387" s="508"/>
      <c r="DB387" s="508"/>
      <c r="DC387" s="508"/>
      <c r="DD387" s="508"/>
      <c r="DE387" s="518"/>
      <c r="DF387" s="508"/>
      <c r="DG387" s="508"/>
      <c r="DH387" s="508"/>
      <c r="DI387" s="508"/>
      <c r="DJ387" s="510"/>
      <c r="DK387" s="500">
        <f t="shared" si="24"/>
        <v>0</v>
      </c>
      <c r="DL387" s="501">
        <f t="shared" si="25"/>
        <v>0</v>
      </c>
      <c r="DV387" s="504"/>
    </row>
    <row r="388" spans="1:126" x14ac:dyDescent="0.5">
      <c r="A388" s="399" t="str">
        <f t="shared" si="26"/>
        <v>92</v>
      </c>
      <c r="B388" s="493">
        <v>920900</v>
      </c>
      <c r="C388" s="494" t="s">
        <v>1128</v>
      </c>
      <c r="D388" s="495"/>
      <c r="E388" s="896"/>
      <c r="F388" s="903"/>
      <c r="G388" s="496"/>
      <c r="H388" s="496"/>
      <c r="I388" s="496"/>
      <c r="J388" s="496"/>
      <c r="K388" s="508"/>
      <c r="L388" s="508"/>
      <c r="M388" s="508"/>
      <c r="N388" s="508"/>
      <c r="O388" s="508"/>
      <c r="P388" s="508"/>
      <c r="Q388" s="508"/>
      <c r="R388" s="508"/>
      <c r="S388" s="508"/>
      <c r="T388" s="508"/>
      <c r="U388" s="508"/>
      <c r="V388" s="508"/>
      <c r="W388" s="508"/>
      <c r="X388" s="508"/>
      <c r="Y388" s="508"/>
      <c r="Z388" s="508"/>
      <c r="AA388" s="508"/>
      <c r="AB388" s="508"/>
      <c r="AC388" s="508"/>
      <c r="AD388" s="508"/>
      <c r="AE388" s="508"/>
      <c r="AF388" s="508"/>
      <c r="AG388" s="508"/>
      <c r="AH388" s="508"/>
      <c r="AI388" s="508"/>
      <c r="AJ388" s="508"/>
      <c r="AK388" s="508"/>
      <c r="AL388" s="508"/>
      <c r="AM388" s="508"/>
      <c r="AN388" s="508"/>
      <c r="AO388" s="508"/>
      <c r="AP388" s="508"/>
      <c r="AQ388" s="508"/>
      <c r="AR388" s="508"/>
      <c r="AS388" s="508"/>
      <c r="AT388" s="508"/>
      <c r="AU388" s="508"/>
      <c r="AV388" s="508"/>
      <c r="AW388" s="508"/>
      <c r="AX388" s="508"/>
      <c r="AY388" s="508"/>
      <c r="AZ388" s="508"/>
      <c r="BA388" s="508"/>
      <c r="BB388" s="508"/>
      <c r="BC388" s="508"/>
      <c r="BD388" s="508"/>
      <c r="BE388" s="508"/>
      <c r="BF388" s="508"/>
      <c r="BG388" s="508"/>
      <c r="BH388" s="508"/>
      <c r="BI388" s="508"/>
      <c r="BJ388" s="508"/>
      <c r="BK388" s="508"/>
      <c r="BL388" s="508"/>
      <c r="BM388" s="508"/>
      <c r="BN388" s="508"/>
      <c r="BO388" s="508"/>
      <c r="BP388" s="508"/>
      <c r="BQ388" s="508"/>
      <c r="BR388" s="508"/>
      <c r="BS388" s="508"/>
      <c r="BT388" s="508"/>
      <c r="BU388" s="508"/>
      <c r="BV388" s="508"/>
      <c r="BW388" s="508"/>
      <c r="BX388" s="508"/>
      <c r="BY388" s="508"/>
      <c r="BZ388" s="508"/>
      <c r="CA388" s="508"/>
      <c r="CB388" s="508"/>
      <c r="CC388" s="508"/>
      <c r="CD388" s="508"/>
      <c r="CE388" s="508"/>
      <c r="CF388" s="508"/>
      <c r="CG388" s="508"/>
      <c r="CH388" s="508"/>
      <c r="CI388" s="508"/>
      <c r="CJ388" s="508"/>
      <c r="CK388" s="508"/>
      <c r="CL388" s="508"/>
      <c r="CM388" s="508"/>
      <c r="CN388" s="508"/>
      <c r="CO388" s="508"/>
      <c r="CP388" s="508"/>
      <c r="CQ388" s="508"/>
      <c r="CR388" s="508"/>
      <c r="CS388" s="508"/>
      <c r="CT388" s="508"/>
      <c r="CU388" s="508"/>
      <c r="CV388" s="508"/>
      <c r="CW388" s="508"/>
      <c r="CX388" s="508"/>
      <c r="CY388" s="508"/>
      <c r="CZ388" s="508"/>
      <c r="DA388" s="508"/>
      <c r="DB388" s="508"/>
      <c r="DC388" s="508"/>
      <c r="DD388" s="508"/>
      <c r="DE388" s="518"/>
      <c r="DF388" s="508"/>
      <c r="DG388" s="508"/>
      <c r="DH388" s="508"/>
      <c r="DI388" s="508"/>
      <c r="DJ388" s="510"/>
      <c r="DK388" s="500">
        <f t="shared" si="24"/>
        <v>0</v>
      </c>
      <c r="DL388" s="501">
        <f t="shared" si="25"/>
        <v>0</v>
      </c>
      <c r="DV388" s="504"/>
    </row>
    <row r="389" spans="1:126" x14ac:dyDescent="0.5">
      <c r="A389" s="399" t="str">
        <f t="shared" si="26"/>
        <v>93</v>
      </c>
      <c r="B389" s="493">
        <v>930002</v>
      </c>
      <c r="C389" s="494" t="s">
        <v>1129</v>
      </c>
      <c r="D389" s="495"/>
      <c r="E389" s="896"/>
      <c r="F389" s="903"/>
      <c r="G389" s="496"/>
      <c r="H389" s="496"/>
      <c r="I389" s="496"/>
      <c r="J389" s="496"/>
      <c r="K389" s="508"/>
      <c r="L389" s="508"/>
      <c r="M389" s="508"/>
      <c r="N389" s="508"/>
      <c r="O389" s="508"/>
      <c r="P389" s="508"/>
      <c r="Q389" s="508"/>
      <c r="R389" s="508"/>
      <c r="S389" s="508"/>
      <c r="T389" s="508"/>
      <c r="U389" s="508"/>
      <c r="V389" s="508"/>
      <c r="W389" s="508"/>
      <c r="X389" s="508"/>
      <c r="Y389" s="508"/>
      <c r="Z389" s="508"/>
      <c r="AA389" s="508"/>
      <c r="AB389" s="508"/>
      <c r="AC389" s="508"/>
      <c r="AD389" s="508"/>
      <c r="AE389" s="508"/>
      <c r="AF389" s="508"/>
      <c r="AG389" s="508"/>
      <c r="AH389" s="508"/>
      <c r="AI389" s="508"/>
      <c r="AJ389" s="508"/>
      <c r="AK389" s="508"/>
      <c r="AL389" s="508"/>
      <c r="AM389" s="508"/>
      <c r="AN389" s="508"/>
      <c r="AO389" s="508"/>
      <c r="AP389" s="508"/>
      <c r="AQ389" s="508"/>
      <c r="AR389" s="508"/>
      <c r="AS389" s="508"/>
      <c r="AT389" s="508"/>
      <c r="AU389" s="508"/>
      <c r="AV389" s="508"/>
      <c r="AW389" s="508"/>
      <c r="AX389" s="508"/>
      <c r="AY389" s="508"/>
      <c r="AZ389" s="508"/>
      <c r="BA389" s="508"/>
      <c r="BB389" s="508"/>
      <c r="BC389" s="508"/>
      <c r="BD389" s="508"/>
      <c r="BE389" s="508"/>
      <c r="BF389" s="508"/>
      <c r="BG389" s="508"/>
      <c r="BH389" s="508"/>
      <c r="BI389" s="508"/>
      <c r="BJ389" s="508"/>
      <c r="BK389" s="508"/>
      <c r="BL389" s="508"/>
      <c r="BM389" s="508"/>
      <c r="BN389" s="508"/>
      <c r="BO389" s="508"/>
      <c r="BP389" s="508"/>
      <c r="BQ389" s="508"/>
      <c r="BR389" s="508"/>
      <c r="BS389" s="508"/>
      <c r="BT389" s="508"/>
      <c r="BU389" s="508"/>
      <c r="BV389" s="508"/>
      <c r="BW389" s="508"/>
      <c r="BX389" s="508"/>
      <c r="BY389" s="508"/>
      <c r="BZ389" s="508"/>
      <c r="CA389" s="508"/>
      <c r="CB389" s="508"/>
      <c r="CC389" s="508"/>
      <c r="CD389" s="508"/>
      <c r="CE389" s="508"/>
      <c r="CF389" s="508"/>
      <c r="CG389" s="508"/>
      <c r="CH389" s="508"/>
      <c r="CI389" s="508"/>
      <c r="CJ389" s="508"/>
      <c r="CK389" s="508"/>
      <c r="CL389" s="508"/>
      <c r="CM389" s="508"/>
      <c r="CN389" s="508"/>
      <c r="CO389" s="508"/>
      <c r="CP389" s="508"/>
      <c r="CQ389" s="508"/>
      <c r="CR389" s="508"/>
      <c r="CS389" s="508"/>
      <c r="CT389" s="508"/>
      <c r="CU389" s="508"/>
      <c r="CV389" s="508"/>
      <c r="CW389" s="508"/>
      <c r="CX389" s="508"/>
      <c r="CY389" s="508"/>
      <c r="CZ389" s="508"/>
      <c r="DA389" s="508"/>
      <c r="DB389" s="508"/>
      <c r="DC389" s="508"/>
      <c r="DD389" s="508"/>
      <c r="DE389" s="518"/>
      <c r="DF389" s="508"/>
      <c r="DG389" s="508"/>
      <c r="DH389" s="508"/>
      <c r="DI389" s="508"/>
      <c r="DJ389" s="510"/>
      <c r="DK389" s="500">
        <f t="shared" si="24"/>
        <v>0</v>
      </c>
      <c r="DL389" s="501">
        <f t="shared" si="25"/>
        <v>0</v>
      </c>
      <c r="DV389" s="504"/>
    </row>
    <row r="390" spans="1:126" x14ac:dyDescent="0.5">
      <c r="A390" s="399" t="str">
        <f t="shared" si="26"/>
        <v>93</v>
      </c>
      <c r="B390" s="493">
        <v>930900</v>
      </c>
      <c r="C390" s="494" t="s">
        <v>1130</v>
      </c>
      <c r="D390" s="495"/>
      <c r="E390" s="896"/>
      <c r="F390" s="903"/>
      <c r="G390" s="496"/>
      <c r="H390" s="496"/>
      <c r="I390" s="496"/>
      <c r="J390" s="496"/>
      <c r="K390" s="508"/>
      <c r="L390" s="508"/>
      <c r="M390" s="508"/>
      <c r="N390" s="508"/>
      <c r="O390" s="508"/>
      <c r="P390" s="521">
        <f>E390-E390</f>
        <v>0</v>
      </c>
      <c r="Q390" s="508"/>
      <c r="R390" s="508"/>
      <c r="S390" s="508"/>
      <c r="T390" s="508"/>
      <c r="U390" s="508"/>
      <c r="V390" s="508"/>
      <c r="W390" s="508"/>
      <c r="X390" s="508"/>
      <c r="Y390" s="508"/>
      <c r="Z390" s="508"/>
      <c r="AA390" s="508"/>
      <c r="AB390" s="508"/>
      <c r="AC390" s="508"/>
      <c r="AD390" s="508"/>
      <c r="AE390" s="508"/>
      <c r="AF390" s="508"/>
      <c r="AG390" s="508"/>
      <c r="AH390" s="508"/>
      <c r="AI390" s="508"/>
      <c r="AJ390" s="508"/>
      <c r="AK390" s="508"/>
      <c r="AL390" s="508"/>
      <c r="AM390" s="508"/>
      <c r="AN390" s="508"/>
      <c r="AO390" s="508"/>
      <c r="AP390" s="508"/>
      <c r="AQ390" s="508"/>
      <c r="AR390" s="508"/>
      <c r="AS390" s="508"/>
      <c r="AT390" s="508"/>
      <c r="AU390" s="508"/>
      <c r="AV390" s="508"/>
      <c r="AW390" s="508"/>
      <c r="AX390" s="508"/>
      <c r="AY390" s="508"/>
      <c r="AZ390" s="508"/>
      <c r="BA390" s="508"/>
      <c r="BB390" s="508"/>
      <c r="BC390" s="508"/>
      <c r="BD390" s="508"/>
      <c r="BE390" s="508"/>
      <c r="BF390" s="508"/>
      <c r="BG390" s="508"/>
      <c r="BH390" s="508"/>
      <c r="BI390" s="508"/>
      <c r="BJ390" s="508"/>
      <c r="BK390" s="508"/>
      <c r="BL390" s="508"/>
      <c r="BM390" s="508"/>
      <c r="BN390" s="508"/>
      <c r="BO390" s="508"/>
      <c r="BP390" s="508"/>
      <c r="BQ390" s="508"/>
      <c r="BR390" s="508"/>
      <c r="BS390" s="508"/>
      <c r="BT390" s="508"/>
      <c r="BU390" s="508"/>
      <c r="BV390" s="508"/>
      <c r="BW390" s="508"/>
      <c r="BX390" s="508"/>
      <c r="BY390" s="508"/>
      <c r="BZ390" s="508"/>
      <c r="CA390" s="508"/>
      <c r="CB390" s="508"/>
      <c r="CC390" s="508"/>
      <c r="CD390" s="508"/>
      <c r="CE390" s="508"/>
      <c r="CF390" s="508"/>
      <c r="CG390" s="508"/>
      <c r="CH390" s="508"/>
      <c r="CI390" s="508"/>
      <c r="CJ390" s="508"/>
      <c r="CK390" s="508"/>
      <c r="CL390" s="508"/>
      <c r="CM390" s="508"/>
      <c r="CN390" s="508"/>
      <c r="CO390" s="508"/>
      <c r="CP390" s="508"/>
      <c r="CQ390" s="508"/>
      <c r="CR390" s="508"/>
      <c r="CS390" s="508"/>
      <c r="CT390" s="508"/>
      <c r="CU390" s="508"/>
      <c r="CV390" s="508"/>
      <c r="CW390" s="508"/>
      <c r="CX390" s="508"/>
      <c r="CY390" s="508"/>
      <c r="CZ390" s="508"/>
      <c r="DA390" s="508"/>
      <c r="DB390" s="508"/>
      <c r="DC390" s="508"/>
      <c r="DD390" s="508"/>
      <c r="DE390" s="518"/>
      <c r="DF390" s="508"/>
      <c r="DG390" s="508"/>
      <c r="DH390" s="508"/>
      <c r="DI390" s="508"/>
      <c r="DJ390" s="510"/>
      <c r="DK390" s="500">
        <f t="shared" si="24"/>
        <v>0</v>
      </c>
      <c r="DL390" s="501">
        <f t="shared" si="25"/>
        <v>0</v>
      </c>
      <c r="DV390" s="504"/>
    </row>
    <row r="391" spans="1:126" x14ac:dyDescent="0.5">
      <c r="A391" s="399" t="str">
        <f t="shared" si="26"/>
        <v>95</v>
      </c>
      <c r="B391" s="493">
        <v>950001</v>
      </c>
      <c r="C391" s="494" t="s">
        <v>1131</v>
      </c>
      <c r="D391" s="495"/>
      <c r="E391" s="896"/>
      <c r="F391" s="903"/>
      <c r="G391" s="496"/>
      <c r="H391" s="496"/>
      <c r="I391" s="496"/>
      <c r="J391" s="496"/>
      <c r="K391" s="508"/>
      <c r="L391" s="508"/>
      <c r="M391" s="508"/>
      <c r="N391" s="508"/>
      <c r="O391" s="508"/>
      <c r="P391" s="508"/>
      <c r="Q391" s="508"/>
      <c r="R391" s="508"/>
      <c r="S391" s="508"/>
      <c r="T391" s="508"/>
      <c r="U391" s="508"/>
      <c r="V391" s="508"/>
      <c r="W391" s="508"/>
      <c r="X391" s="508"/>
      <c r="Y391" s="508"/>
      <c r="Z391" s="508"/>
      <c r="AA391" s="508"/>
      <c r="AB391" s="508"/>
      <c r="AC391" s="508"/>
      <c r="AD391" s="508"/>
      <c r="AE391" s="508"/>
      <c r="AF391" s="508"/>
      <c r="AG391" s="508"/>
      <c r="AH391" s="508"/>
      <c r="AI391" s="508"/>
      <c r="AJ391" s="508"/>
      <c r="AK391" s="508"/>
      <c r="AL391" s="508"/>
      <c r="AM391" s="508"/>
      <c r="AN391" s="508"/>
      <c r="AO391" s="508"/>
      <c r="AP391" s="508"/>
      <c r="AQ391" s="508"/>
      <c r="AR391" s="508"/>
      <c r="AS391" s="508"/>
      <c r="AT391" s="508"/>
      <c r="AU391" s="508"/>
      <c r="AV391" s="508"/>
      <c r="AW391" s="508"/>
      <c r="AX391" s="508"/>
      <c r="AY391" s="508"/>
      <c r="AZ391" s="508"/>
      <c r="BA391" s="508"/>
      <c r="BB391" s="508"/>
      <c r="BC391" s="508"/>
      <c r="BD391" s="508"/>
      <c r="BE391" s="508"/>
      <c r="BF391" s="508"/>
      <c r="BG391" s="508"/>
      <c r="BH391" s="508"/>
      <c r="BI391" s="508"/>
      <c r="BJ391" s="508"/>
      <c r="BK391" s="508"/>
      <c r="BL391" s="508"/>
      <c r="BM391" s="508"/>
      <c r="BN391" s="508"/>
      <c r="BO391" s="508"/>
      <c r="BP391" s="508"/>
      <c r="BQ391" s="508"/>
      <c r="BR391" s="508"/>
      <c r="BS391" s="508"/>
      <c r="BT391" s="508"/>
      <c r="BU391" s="508"/>
      <c r="BV391" s="508"/>
      <c r="BW391" s="508"/>
      <c r="BX391" s="508"/>
      <c r="BY391" s="508"/>
      <c r="BZ391" s="508"/>
      <c r="CA391" s="508"/>
      <c r="CB391" s="508"/>
      <c r="CC391" s="508"/>
      <c r="CD391" s="508"/>
      <c r="CE391" s="508"/>
      <c r="CF391" s="508"/>
      <c r="CG391" s="508"/>
      <c r="CH391" s="508"/>
      <c r="CI391" s="508"/>
      <c r="CJ391" s="508"/>
      <c r="CK391" s="508"/>
      <c r="CL391" s="508"/>
      <c r="CM391" s="508"/>
      <c r="CN391" s="508"/>
      <c r="CO391" s="508"/>
      <c r="CP391" s="508"/>
      <c r="CQ391" s="508"/>
      <c r="CR391" s="508"/>
      <c r="CS391" s="508"/>
      <c r="CT391" s="508"/>
      <c r="CU391" s="508"/>
      <c r="CV391" s="508"/>
      <c r="CW391" s="508"/>
      <c r="CX391" s="508"/>
      <c r="CY391" s="508"/>
      <c r="CZ391" s="508"/>
      <c r="DA391" s="508"/>
      <c r="DB391" s="508"/>
      <c r="DC391" s="508"/>
      <c r="DD391" s="508"/>
      <c r="DE391" s="518"/>
      <c r="DF391" s="508"/>
      <c r="DG391" s="508"/>
      <c r="DH391" s="508"/>
      <c r="DI391" s="508"/>
      <c r="DJ391" s="510"/>
      <c r="DK391" s="500">
        <f t="shared" si="24"/>
        <v>0</v>
      </c>
      <c r="DL391" s="501">
        <f t="shared" si="25"/>
        <v>0</v>
      </c>
      <c r="DV391" s="504"/>
    </row>
    <row r="392" spans="1:126" x14ac:dyDescent="0.5">
      <c r="A392" s="399" t="str">
        <f t="shared" si="26"/>
        <v>95</v>
      </c>
      <c r="B392" s="493">
        <v>950002</v>
      </c>
      <c r="C392" s="494" t="s">
        <v>1132</v>
      </c>
      <c r="D392" s="495"/>
      <c r="E392" s="896"/>
      <c r="F392" s="903"/>
      <c r="G392" s="496"/>
      <c r="H392" s="496"/>
      <c r="I392" s="496"/>
      <c r="J392" s="496"/>
      <c r="K392" s="508"/>
      <c r="L392" s="508"/>
      <c r="M392" s="508"/>
      <c r="N392" s="508"/>
      <c r="O392" s="508"/>
      <c r="P392" s="508"/>
      <c r="Q392" s="508"/>
      <c r="R392" s="508"/>
      <c r="S392" s="508"/>
      <c r="T392" s="508"/>
      <c r="U392" s="508"/>
      <c r="V392" s="508"/>
      <c r="W392" s="508"/>
      <c r="X392" s="508"/>
      <c r="Y392" s="508"/>
      <c r="Z392" s="508"/>
      <c r="AA392" s="508"/>
      <c r="AB392" s="508"/>
      <c r="AC392" s="508"/>
      <c r="AD392" s="508"/>
      <c r="AE392" s="508"/>
      <c r="AF392" s="508"/>
      <c r="AG392" s="508"/>
      <c r="AH392" s="508"/>
      <c r="AI392" s="508"/>
      <c r="AJ392" s="508"/>
      <c r="AK392" s="508"/>
      <c r="AL392" s="508"/>
      <c r="AM392" s="508"/>
      <c r="AN392" s="508"/>
      <c r="AO392" s="508"/>
      <c r="AP392" s="508"/>
      <c r="AQ392" s="508"/>
      <c r="AR392" s="508"/>
      <c r="AS392" s="508"/>
      <c r="AT392" s="508"/>
      <c r="AU392" s="508"/>
      <c r="AV392" s="508"/>
      <c r="AW392" s="508"/>
      <c r="AX392" s="508"/>
      <c r="AY392" s="508"/>
      <c r="AZ392" s="508"/>
      <c r="BA392" s="508"/>
      <c r="BB392" s="508"/>
      <c r="BC392" s="508"/>
      <c r="BD392" s="508"/>
      <c r="BE392" s="508"/>
      <c r="BF392" s="508"/>
      <c r="BG392" s="508"/>
      <c r="BH392" s="508"/>
      <c r="BI392" s="508"/>
      <c r="BJ392" s="508"/>
      <c r="BK392" s="508"/>
      <c r="BL392" s="508"/>
      <c r="BM392" s="508"/>
      <c r="BN392" s="508"/>
      <c r="BO392" s="508"/>
      <c r="BP392" s="508"/>
      <c r="BQ392" s="508"/>
      <c r="BR392" s="508"/>
      <c r="BS392" s="508"/>
      <c r="BT392" s="508"/>
      <c r="BU392" s="508"/>
      <c r="BV392" s="508"/>
      <c r="BW392" s="508"/>
      <c r="BX392" s="508"/>
      <c r="BY392" s="508"/>
      <c r="BZ392" s="508"/>
      <c r="CA392" s="508"/>
      <c r="CB392" s="508"/>
      <c r="CC392" s="508"/>
      <c r="CD392" s="508"/>
      <c r="CE392" s="508"/>
      <c r="CF392" s="508"/>
      <c r="CG392" s="508"/>
      <c r="CH392" s="508"/>
      <c r="CI392" s="508"/>
      <c r="CJ392" s="508"/>
      <c r="CK392" s="508"/>
      <c r="CL392" s="508"/>
      <c r="CM392" s="508"/>
      <c r="CN392" s="508"/>
      <c r="CO392" s="508"/>
      <c r="CP392" s="508"/>
      <c r="CQ392" s="508"/>
      <c r="CR392" s="508"/>
      <c r="CS392" s="508"/>
      <c r="CT392" s="508"/>
      <c r="CU392" s="508"/>
      <c r="CV392" s="508"/>
      <c r="CW392" s="508"/>
      <c r="CX392" s="508"/>
      <c r="CY392" s="508"/>
      <c r="CZ392" s="508"/>
      <c r="DA392" s="508"/>
      <c r="DB392" s="508"/>
      <c r="DC392" s="508"/>
      <c r="DD392" s="508"/>
      <c r="DE392" s="518"/>
      <c r="DF392" s="508"/>
      <c r="DG392" s="508"/>
      <c r="DH392" s="508"/>
      <c r="DI392" s="508"/>
      <c r="DJ392" s="510"/>
      <c r="DK392" s="500">
        <f t="shared" si="24"/>
        <v>0</v>
      </c>
      <c r="DL392" s="501">
        <f t="shared" si="25"/>
        <v>0</v>
      </c>
      <c r="DV392" s="504"/>
    </row>
    <row r="393" spans="1:126" x14ac:dyDescent="0.5">
      <c r="A393" s="399"/>
      <c r="C393" s="594"/>
      <c r="D393" s="595"/>
      <c r="E393" s="897"/>
      <c r="F393" s="903"/>
      <c r="G393" s="496"/>
      <c r="H393" s="496"/>
      <c r="I393" s="496"/>
      <c r="J393" s="496"/>
      <c r="K393" s="508"/>
      <c r="L393" s="508"/>
      <c r="M393" s="508"/>
      <c r="N393" s="508"/>
      <c r="O393" s="508"/>
      <c r="P393" s="508"/>
      <c r="Q393" s="508"/>
      <c r="R393" s="508"/>
      <c r="S393" s="508"/>
      <c r="T393" s="508"/>
      <c r="U393" s="508"/>
      <c r="V393" s="508"/>
      <c r="W393" s="508"/>
      <c r="X393" s="508"/>
      <c r="Y393" s="508"/>
      <c r="Z393" s="508"/>
      <c r="AA393" s="508"/>
      <c r="AB393" s="508"/>
      <c r="AC393" s="508"/>
      <c r="AD393" s="508"/>
      <c r="AE393" s="508"/>
      <c r="AF393" s="508"/>
      <c r="AG393" s="508"/>
      <c r="AH393" s="508"/>
      <c r="AI393" s="508"/>
      <c r="AJ393" s="508"/>
      <c r="AK393" s="508"/>
      <c r="AL393" s="508"/>
      <c r="AM393" s="508"/>
      <c r="AN393" s="508"/>
      <c r="AO393" s="508"/>
      <c r="AP393" s="508"/>
      <c r="AQ393" s="508"/>
      <c r="AR393" s="508"/>
      <c r="AS393" s="508"/>
      <c r="AT393" s="508"/>
      <c r="AU393" s="508"/>
      <c r="AV393" s="508"/>
      <c r="AW393" s="508"/>
      <c r="AX393" s="508"/>
      <c r="AY393" s="508"/>
      <c r="AZ393" s="508"/>
      <c r="BA393" s="508"/>
      <c r="BB393" s="508"/>
      <c r="BC393" s="508"/>
      <c r="BD393" s="508"/>
      <c r="BE393" s="508"/>
      <c r="BF393" s="508"/>
      <c r="BG393" s="508"/>
      <c r="BH393" s="508"/>
      <c r="BI393" s="508"/>
      <c r="BJ393" s="508"/>
      <c r="BK393" s="508"/>
      <c r="BL393" s="508"/>
      <c r="BM393" s="508"/>
      <c r="BN393" s="508"/>
      <c r="BO393" s="508"/>
      <c r="BP393" s="508"/>
      <c r="BQ393" s="508"/>
      <c r="BR393" s="508"/>
      <c r="BS393" s="508"/>
      <c r="BT393" s="508"/>
      <c r="BU393" s="508"/>
      <c r="BV393" s="508"/>
      <c r="BW393" s="508"/>
      <c r="BX393" s="508"/>
      <c r="BY393" s="508"/>
      <c r="BZ393" s="508"/>
      <c r="CA393" s="508"/>
      <c r="CB393" s="508"/>
      <c r="CC393" s="508"/>
      <c r="CD393" s="508"/>
      <c r="CE393" s="508"/>
      <c r="CF393" s="508"/>
      <c r="CG393" s="508"/>
      <c r="CH393" s="508"/>
      <c r="CI393" s="508"/>
      <c r="CJ393" s="508"/>
      <c r="CK393" s="508"/>
      <c r="CL393" s="508"/>
      <c r="CM393" s="508"/>
      <c r="CN393" s="508"/>
      <c r="CO393" s="508"/>
      <c r="CP393" s="508"/>
      <c r="CQ393" s="508"/>
      <c r="CR393" s="508"/>
      <c r="CS393" s="508"/>
      <c r="CT393" s="508"/>
      <c r="CU393" s="508"/>
      <c r="CV393" s="508"/>
      <c r="CW393" s="508"/>
      <c r="CX393" s="508"/>
      <c r="CY393" s="508"/>
      <c r="CZ393" s="508"/>
      <c r="DA393" s="508"/>
      <c r="DB393" s="508"/>
      <c r="DC393" s="508"/>
      <c r="DD393" s="508"/>
      <c r="DE393" s="518"/>
      <c r="DF393" s="508"/>
      <c r="DG393" s="508"/>
      <c r="DH393" s="508"/>
      <c r="DI393" s="508"/>
      <c r="DJ393" s="510"/>
      <c r="DK393" s="500">
        <f t="shared" si="24"/>
        <v>0</v>
      </c>
      <c r="DL393" s="501">
        <f t="shared" si="25"/>
        <v>0</v>
      </c>
      <c r="DV393" s="504"/>
    </row>
    <row r="394" spans="1:126" ht="21" thickBot="1" x14ac:dyDescent="0.55000000000000004">
      <c r="A394" s="399"/>
      <c r="C394" s="594"/>
      <c r="D394" s="595"/>
      <c r="E394" s="897"/>
      <c r="F394" s="911"/>
      <c r="G394" s="912"/>
      <c r="H394" s="912"/>
      <c r="I394" s="912"/>
      <c r="J394" s="912"/>
      <c r="K394" s="913"/>
      <c r="L394" s="913"/>
      <c r="M394" s="913"/>
      <c r="N394" s="913"/>
      <c r="O394" s="913"/>
      <c r="P394" s="913"/>
      <c r="Q394" s="913"/>
      <c r="R394" s="913"/>
      <c r="S394" s="913"/>
      <c r="T394" s="913"/>
      <c r="U394" s="913"/>
      <c r="V394" s="913"/>
      <c r="W394" s="913"/>
      <c r="X394" s="913"/>
      <c r="Y394" s="913"/>
      <c r="Z394" s="913"/>
      <c r="AA394" s="913"/>
      <c r="AB394" s="913"/>
      <c r="AC394" s="913"/>
      <c r="AD394" s="913"/>
      <c r="AE394" s="913"/>
      <c r="AF394" s="913"/>
      <c r="AG394" s="913"/>
      <c r="AH394" s="913"/>
      <c r="AI394" s="913"/>
      <c r="AJ394" s="913"/>
      <c r="AK394" s="913"/>
      <c r="AL394" s="913"/>
      <c r="AM394" s="913"/>
      <c r="AN394" s="913"/>
      <c r="AO394" s="913"/>
      <c r="AP394" s="913"/>
      <c r="AQ394" s="913"/>
      <c r="AR394" s="913"/>
      <c r="AS394" s="913"/>
      <c r="AT394" s="913"/>
      <c r="AU394" s="913"/>
      <c r="AV394" s="913"/>
      <c r="AW394" s="913"/>
      <c r="AX394" s="913"/>
      <c r="AY394" s="913"/>
      <c r="AZ394" s="913"/>
      <c r="BA394" s="913"/>
      <c r="BB394" s="913"/>
      <c r="BC394" s="913"/>
      <c r="BD394" s="913"/>
      <c r="BE394" s="913"/>
      <c r="BF394" s="913"/>
      <c r="BG394" s="913"/>
      <c r="BH394" s="913"/>
      <c r="BI394" s="913"/>
      <c r="BJ394" s="913"/>
      <c r="BK394" s="913"/>
      <c r="BL394" s="913"/>
      <c r="BM394" s="913"/>
      <c r="BN394" s="913"/>
      <c r="BO394" s="913"/>
      <c r="BP394" s="913"/>
      <c r="BQ394" s="913"/>
      <c r="BR394" s="913"/>
      <c r="BS394" s="913"/>
      <c r="BT394" s="913"/>
      <c r="BU394" s="913"/>
      <c r="BV394" s="913"/>
      <c r="BW394" s="913"/>
      <c r="BX394" s="913"/>
      <c r="BY394" s="913"/>
      <c r="BZ394" s="913"/>
      <c r="CA394" s="913"/>
      <c r="CB394" s="913"/>
      <c r="CC394" s="913"/>
      <c r="CD394" s="913"/>
      <c r="CE394" s="913"/>
      <c r="CF394" s="913"/>
      <c r="CG394" s="913"/>
      <c r="CH394" s="913"/>
      <c r="CI394" s="913"/>
      <c r="CJ394" s="913"/>
      <c r="CK394" s="913"/>
      <c r="CL394" s="913"/>
      <c r="CM394" s="913"/>
      <c r="CN394" s="913"/>
      <c r="CO394" s="913"/>
      <c r="CP394" s="913"/>
      <c r="CQ394" s="913"/>
      <c r="CR394" s="913"/>
      <c r="CS394" s="913"/>
      <c r="CT394" s="913"/>
      <c r="CU394" s="913"/>
      <c r="CV394" s="913"/>
      <c r="CW394" s="913"/>
      <c r="CX394" s="913"/>
      <c r="CY394" s="913"/>
      <c r="CZ394" s="913"/>
      <c r="DA394" s="913"/>
      <c r="DB394" s="913"/>
      <c r="DC394" s="913"/>
      <c r="DD394" s="913"/>
      <c r="DE394" s="914"/>
      <c r="DF394" s="913"/>
      <c r="DG394" s="913"/>
      <c r="DH394" s="913"/>
      <c r="DI394" s="913"/>
      <c r="DJ394" s="915"/>
      <c r="DK394" s="500">
        <f>SUM(F394:DJ394)</f>
        <v>0</v>
      </c>
      <c r="DL394" s="501">
        <f>D394-E394-DK394</f>
        <v>0</v>
      </c>
      <c r="DV394" s="504"/>
    </row>
    <row r="395" spans="1:126" ht="21" thickBot="1" x14ac:dyDescent="0.25">
      <c r="C395" s="596" t="s">
        <v>1133</v>
      </c>
      <c r="D395" s="467">
        <f>SUM(D9:D394)</f>
        <v>0</v>
      </c>
      <c r="E395" s="467">
        <f t="shared" ref="E395:BP395" si="27">SUM(E9:E394)</f>
        <v>0</v>
      </c>
      <c r="F395" s="863">
        <f t="shared" si="27"/>
        <v>0</v>
      </c>
      <c r="G395" s="863">
        <f t="shared" si="27"/>
        <v>0</v>
      </c>
      <c r="H395" s="863">
        <f t="shared" si="27"/>
        <v>0</v>
      </c>
      <c r="I395" s="863">
        <f t="shared" si="27"/>
        <v>0</v>
      </c>
      <c r="J395" s="863">
        <f t="shared" si="27"/>
        <v>0</v>
      </c>
      <c r="K395" s="863">
        <f t="shared" si="27"/>
        <v>0</v>
      </c>
      <c r="L395" s="863">
        <f t="shared" si="27"/>
        <v>0</v>
      </c>
      <c r="M395" s="863">
        <f t="shared" si="27"/>
        <v>0</v>
      </c>
      <c r="N395" s="863">
        <f t="shared" si="27"/>
        <v>0</v>
      </c>
      <c r="O395" s="863">
        <f t="shared" si="27"/>
        <v>0</v>
      </c>
      <c r="P395" s="863">
        <f t="shared" si="27"/>
        <v>0</v>
      </c>
      <c r="Q395" s="863">
        <f t="shared" si="27"/>
        <v>0</v>
      </c>
      <c r="R395" s="863">
        <f t="shared" si="27"/>
        <v>0</v>
      </c>
      <c r="S395" s="863">
        <f t="shared" si="27"/>
        <v>0</v>
      </c>
      <c r="T395" s="863">
        <f t="shared" si="27"/>
        <v>0</v>
      </c>
      <c r="U395" s="863">
        <f t="shared" si="27"/>
        <v>0</v>
      </c>
      <c r="V395" s="863">
        <f t="shared" si="27"/>
        <v>0</v>
      </c>
      <c r="W395" s="863">
        <f t="shared" si="27"/>
        <v>0</v>
      </c>
      <c r="X395" s="863">
        <f t="shared" si="27"/>
        <v>0</v>
      </c>
      <c r="Y395" s="863">
        <f t="shared" si="27"/>
        <v>0</v>
      </c>
      <c r="Z395" s="863">
        <f t="shared" si="27"/>
        <v>0</v>
      </c>
      <c r="AA395" s="863">
        <f t="shared" si="27"/>
        <v>0</v>
      </c>
      <c r="AB395" s="863">
        <f t="shared" si="27"/>
        <v>0</v>
      </c>
      <c r="AC395" s="863">
        <f t="shared" si="27"/>
        <v>0</v>
      </c>
      <c r="AD395" s="863">
        <f t="shared" si="27"/>
        <v>0</v>
      </c>
      <c r="AE395" s="863">
        <f t="shared" si="27"/>
        <v>0</v>
      </c>
      <c r="AF395" s="863">
        <f t="shared" si="27"/>
        <v>0</v>
      </c>
      <c r="AG395" s="863">
        <f t="shared" si="27"/>
        <v>0</v>
      </c>
      <c r="AH395" s="863">
        <f t="shared" si="27"/>
        <v>0</v>
      </c>
      <c r="AI395" s="863">
        <f t="shared" si="27"/>
        <v>0</v>
      </c>
      <c r="AJ395" s="863">
        <f t="shared" si="27"/>
        <v>0</v>
      </c>
      <c r="AK395" s="863">
        <f t="shared" si="27"/>
        <v>0</v>
      </c>
      <c r="AL395" s="863">
        <f t="shared" si="27"/>
        <v>0</v>
      </c>
      <c r="AM395" s="863">
        <f t="shared" si="27"/>
        <v>0</v>
      </c>
      <c r="AN395" s="863">
        <f t="shared" si="27"/>
        <v>0</v>
      </c>
      <c r="AO395" s="863">
        <f t="shared" si="27"/>
        <v>0</v>
      </c>
      <c r="AP395" s="863">
        <f t="shared" si="27"/>
        <v>0</v>
      </c>
      <c r="AQ395" s="863">
        <f t="shared" si="27"/>
        <v>0</v>
      </c>
      <c r="AR395" s="863">
        <f t="shared" si="27"/>
        <v>0</v>
      </c>
      <c r="AS395" s="863">
        <f t="shared" si="27"/>
        <v>0</v>
      </c>
      <c r="AT395" s="863">
        <f t="shared" si="27"/>
        <v>0</v>
      </c>
      <c r="AU395" s="863">
        <f t="shared" si="27"/>
        <v>0</v>
      </c>
      <c r="AV395" s="863">
        <f t="shared" si="27"/>
        <v>0</v>
      </c>
      <c r="AW395" s="863">
        <f t="shared" si="27"/>
        <v>0</v>
      </c>
      <c r="AX395" s="863">
        <f t="shared" si="27"/>
        <v>0</v>
      </c>
      <c r="AY395" s="863">
        <f t="shared" si="27"/>
        <v>0</v>
      </c>
      <c r="AZ395" s="863">
        <f t="shared" si="27"/>
        <v>0</v>
      </c>
      <c r="BA395" s="863">
        <f t="shared" si="27"/>
        <v>0</v>
      </c>
      <c r="BB395" s="863">
        <f t="shared" si="27"/>
        <v>0</v>
      </c>
      <c r="BC395" s="863">
        <f t="shared" si="27"/>
        <v>0</v>
      </c>
      <c r="BD395" s="863">
        <f t="shared" si="27"/>
        <v>0</v>
      </c>
      <c r="BE395" s="863">
        <f t="shared" si="27"/>
        <v>0</v>
      </c>
      <c r="BF395" s="863">
        <f t="shared" si="27"/>
        <v>0</v>
      </c>
      <c r="BG395" s="863">
        <f t="shared" si="27"/>
        <v>0</v>
      </c>
      <c r="BH395" s="863">
        <f t="shared" si="27"/>
        <v>0</v>
      </c>
      <c r="BI395" s="863">
        <f t="shared" si="27"/>
        <v>0</v>
      </c>
      <c r="BJ395" s="863">
        <f t="shared" si="27"/>
        <v>0</v>
      </c>
      <c r="BK395" s="863">
        <f t="shared" si="27"/>
        <v>0</v>
      </c>
      <c r="BL395" s="863">
        <f t="shared" si="27"/>
        <v>0</v>
      </c>
      <c r="BM395" s="863">
        <f t="shared" si="27"/>
        <v>0</v>
      </c>
      <c r="BN395" s="863">
        <f t="shared" si="27"/>
        <v>0</v>
      </c>
      <c r="BO395" s="863">
        <f t="shared" si="27"/>
        <v>0</v>
      </c>
      <c r="BP395" s="863">
        <f t="shared" si="27"/>
        <v>0</v>
      </c>
      <c r="BQ395" s="863">
        <f t="shared" ref="BQ395:DJ395" si="28">SUM(BQ9:BQ394)</f>
        <v>0</v>
      </c>
      <c r="BR395" s="863">
        <f t="shared" si="28"/>
        <v>0</v>
      </c>
      <c r="BS395" s="863">
        <f t="shared" si="28"/>
        <v>0</v>
      </c>
      <c r="BT395" s="863">
        <f t="shared" si="28"/>
        <v>0</v>
      </c>
      <c r="BU395" s="863">
        <f t="shared" si="28"/>
        <v>0</v>
      </c>
      <c r="BV395" s="863">
        <f t="shared" si="28"/>
        <v>0</v>
      </c>
      <c r="BW395" s="863">
        <f t="shared" si="28"/>
        <v>0</v>
      </c>
      <c r="BX395" s="863">
        <f t="shared" si="28"/>
        <v>0</v>
      </c>
      <c r="BY395" s="863">
        <f t="shared" si="28"/>
        <v>0</v>
      </c>
      <c r="BZ395" s="863">
        <f t="shared" si="28"/>
        <v>16877948400</v>
      </c>
      <c r="CA395" s="863">
        <f t="shared" si="28"/>
        <v>0</v>
      </c>
      <c r="CB395" s="863">
        <f t="shared" si="28"/>
        <v>0</v>
      </c>
      <c r="CC395" s="863">
        <f t="shared" si="28"/>
        <v>0</v>
      </c>
      <c r="CD395" s="863">
        <f t="shared" si="28"/>
        <v>0</v>
      </c>
      <c r="CE395" s="863">
        <f t="shared" si="28"/>
        <v>0</v>
      </c>
      <c r="CF395" s="863">
        <f t="shared" si="28"/>
        <v>0</v>
      </c>
      <c r="CG395" s="863">
        <f t="shared" si="28"/>
        <v>0</v>
      </c>
      <c r="CH395" s="863">
        <f t="shared" si="28"/>
        <v>0</v>
      </c>
      <c r="CI395" s="863">
        <f t="shared" si="28"/>
        <v>0</v>
      </c>
      <c r="CJ395" s="863">
        <f t="shared" si="28"/>
        <v>0</v>
      </c>
      <c r="CK395" s="863">
        <f t="shared" si="28"/>
        <v>0</v>
      </c>
      <c r="CL395" s="863">
        <f t="shared" si="28"/>
        <v>0</v>
      </c>
      <c r="CM395" s="863">
        <f t="shared" si="28"/>
        <v>0</v>
      </c>
      <c r="CN395" s="863">
        <f t="shared" si="28"/>
        <v>0</v>
      </c>
      <c r="CO395" s="863">
        <f t="shared" si="28"/>
        <v>0</v>
      </c>
      <c r="CP395" s="863">
        <f t="shared" si="28"/>
        <v>0</v>
      </c>
      <c r="CQ395" s="863">
        <f t="shared" si="28"/>
        <v>0</v>
      </c>
      <c r="CR395" s="863">
        <f t="shared" si="28"/>
        <v>0</v>
      </c>
      <c r="CS395" s="863">
        <f t="shared" si="28"/>
        <v>0</v>
      </c>
      <c r="CT395" s="863">
        <f t="shared" si="28"/>
        <v>0</v>
      </c>
      <c r="CU395" s="863">
        <f t="shared" si="28"/>
        <v>0</v>
      </c>
      <c r="CV395" s="863">
        <f t="shared" si="28"/>
        <v>0</v>
      </c>
      <c r="CW395" s="863">
        <f t="shared" si="28"/>
        <v>0</v>
      </c>
      <c r="CX395" s="863">
        <f t="shared" si="28"/>
        <v>0</v>
      </c>
      <c r="CY395" s="863">
        <f t="shared" si="28"/>
        <v>0</v>
      </c>
      <c r="CZ395" s="863">
        <f t="shared" si="28"/>
        <v>0</v>
      </c>
      <c r="DA395" s="863">
        <f t="shared" si="28"/>
        <v>0</v>
      </c>
      <c r="DB395" s="863">
        <f t="shared" si="28"/>
        <v>0</v>
      </c>
      <c r="DC395" s="863">
        <f t="shared" si="28"/>
        <v>0</v>
      </c>
      <c r="DD395" s="863">
        <f t="shared" si="28"/>
        <v>0</v>
      </c>
      <c r="DE395" s="863">
        <f t="shared" si="28"/>
        <v>0</v>
      </c>
      <c r="DF395" s="863">
        <f t="shared" si="28"/>
        <v>0</v>
      </c>
      <c r="DG395" s="863">
        <f t="shared" si="28"/>
        <v>0</v>
      </c>
      <c r="DH395" s="863">
        <f t="shared" si="28"/>
        <v>0</v>
      </c>
      <c r="DI395" s="863">
        <f t="shared" si="28"/>
        <v>0</v>
      </c>
      <c r="DJ395" s="863">
        <f t="shared" si="28"/>
        <v>0</v>
      </c>
      <c r="DK395" s="598"/>
      <c r="DL395" s="854"/>
    </row>
    <row r="396" spans="1:126" ht="21" thickBot="1" x14ac:dyDescent="0.55000000000000004">
      <c r="A396" s="602">
        <v>130500</v>
      </c>
      <c r="B396" s="603">
        <v>130500</v>
      </c>
      <c r="C396" s="604" t="s">
        <v>821</v>
      </c>
      <c r="D396" s="916">
        <f>D395-E395</f>
        <v>0</v>
      </c>
      <c r="E396" s="917"/>
      <c r="F396" s="607"/>
      <c r="G396" s="607"/>
      <c r="H396" s="607"/>
      <c r="I396" s="607"/>
      <c r="J396" s="607"/>
      <c r="K396" s="608">
        <f>-K33</f>
        <v>0</v>
      </c>
    </row>
    <row r="397" spans="1:126" ht="21" thickBot="1" x14ac:dyDescent="0.25">
      <c r="A397" s="610">
        <v>140080</v>
      </c>
      <c r="B397" s="603">
        <v>140080</v>
      </c>
      <c r="C397" s="611" t="s">
        <v>857</v>
      </c>
      <c r="D397" s="918"/>
      <c r="E397" s="918">
        <f>VLOOKUP(B397,[17]Sheet1!$A$2:$C$458,2,0)</f>
        <v>0</v>
      </c>
      <c r="F397" s="613"/>
      <c r="G397" s="613"/>
      <c r="H397" s="613"/>
      <c r="I397" s="613"/>
      <c r="J397" s="613"/>
      <c r="K397" s="614"/>
      <c r="L397" s="613"/>
      <c r="M397" s="613"/>
      <c r="N397" s="613"/>
      <c r="O397" s="615">
        <f>-O69</f>
        <v>0</v>
      </c>
      <c r="P397" s="616"/>
      <c r="Q397" s="616"/>
      <c r="R397" s="616"/>
    </row>
    <row r="398" spans="1:126" ht="21" thickBot="1" x14ac:dyDescent="0.25">
      <c r="A398" s="617" t="s">
        <v>1134</v>
      </c>
      <c r="B398" s="618" t="s">
        <v>1134</v>
      </c>
      <c r="C398" s="619" t="s">
        <v>912</v>
      </c>
      <c r="D398" s="919"/>
      <c r="E398" s="919" t="e">
        <f>VLOOKUP(B398,[17]Sheet1!$A$2:$C$458,2,0)</f>
        <v>#N/A</v>
      </c>
      <c r="F398" s="621"/>
      <c r="G398" s="621"/>
      <c r="H398" s="621"/>
      <c r="I398" s="621"/>
      <c r="J398" s="621"/>
      <c r="K398" s="622"/>
      <c r="L398" s="621"/>
      <c r="M398" s="621"/>
      <c r="N398" s="621"/>
      <c r="O398" s="622"/>
      <c r="P398" s="623"/>
      <c r="Q398" s="623"/>
      <c r="R398" s="623"/>
      <c r="S398" s="624"/>
      <c r="T398" s="624"/>
      <c r="U398" s="624"/>
      <c r="V398" s="624"/>
      <c r="W398" s="624"/>
      <c r="X398" s="624"/>
      <c r="Y398" s="624"/>
      <c r="Z398" s="624"/>
      <c r="AA398" s="624"/>
      <c r="AB398" s="624"/>
      <c r="AC398" s="624"/>
      <c r="AD398" s="624"/>
      <c r="AE398" s="624"/>
      <c r="AF398" s="624"/>
      <c r="AG398" s="624"/>
      <c r="AH398" s="624"/>
      <c r="AI398" s="624"/>
      <c r="AJ398" s="624"/>
      <c r="AK398" s="624"/>
      <c r="AL398" s="624"/>
      <c r="AM398" s="624"/>
      <c r="AN398" s="624"/>
      <c r="AO398" s="624"/>
      <c r="AP398" s="624"/>
      <c r="AQ398" s="624"/>
      <c r="AR398" s="624"/>
      <c r="AS398" s="624"/>
      <c r="AT398" s="624"/>
      <c r="AU398" s="624"/>
      <c r="AV398" s="624"/>
      <c r="AW398" s="624"/>
      <c r="AX398" s="624"/>
      <c r="AY398" s="624"/>
      <c r="AZ398" s="624"/>
      <c r="BA398" s="624"/>
      <c r="BB398" s="624"/>
      <c r="BC398" s="624"/>
      <c r="BD398" s="624"/>
      <c r="BE398" s="624"/>
      <c r="BF398" s="624"/>
      <c r="BG398" s="624"/>
      <c r="BH398" s="624"/>
      <c r="BI398" s="624"/>
      <c r="BJ398" s="624"/>
      <c r="BK398" s="624"/>
      <c r="BL398" s="624"/>
    </row>
    <row r="399" spans="1:126" x14ac:dyDescent="0.2">
      <c r="A399" s="625"/>
      <c r="C399" s="626"/>
      <c r="D399" s="920"/>
      <c r="E399" s="920"/>
      <c r="F399" s="624"/>
      <c r="G399" s="624"/>
      <c r="H399" s="624"/>
      <c r="I399" s="624"/>
      <c r="J399" s="624"/>
      <c r="K399" s="628"/>
      <c r="L399" s="624"/>
      <c r="M399" s="624"/>
      <c r="N399" s="624"/>
      <c r="O399" s="628"/>
      <c r="P399" s="628"/>
      <c r="Q399" s="628"/>
      <c r="R399" s="628"/>
      <c r="S399" s="624"/>
      <c r="T399" s="624"/>
      <c r="U399" s="624"/>
      <c r="V399" s="624"/>
      <c r="W399" s="624"/>
      <c r="X399" s="624"/>
      <c r="Y399" s="624"/>
      <c r="Z399" s="624"/>
      <c r="AA399" s="624"/>
      <c r="AB399" s="624"/>
      <c r="AC399" s="624"/>
      <c r="AD399" s="624"/>
      <c r="AE399" s="624"/>
      <c r="AF399" s="624"/>
      <c r="AG399" s="624"/>
      <c r="AH399" s="629">
        <f>D395-E395</f>
        <v>0</v>
      </c>
      <c r="AI399" s="624"/>
      <c r="AJ399" s="624"/>
      <c r="AK399" s="624"/>
      <c r="AL399" s="624"/>
      <c r="AM399" s="624"/>
      <c r="AN399" s="624"/>
      <c r="AO399" s="624"/>
      <c r="AP399" s="624"/>
      <c r="AQ399" s="624"/>
      <c r="AR399" s="624"/>
      <c r="AS399" s="624"/>
      <c r="AT399" s="624"/>
      <c r="AU399" s="624"/>
      <c r="AV399" s="624"/>
      <c r="AW399" s="624"/>
      <c r="AX399" s="624"/>
      <c r="AY399" s="624"/>
      <c r="AZ399" s="624"/>
      <c r="BA399" s="624"/>
      <c r="BB399" s="624"/>
      <c r="BC399" s="624"/>
      <c r="BD399" s="624"/>
      <c r="BE399" s="624"/>
      <c r="BF399" s="624"/>
      <c r="BG399" s="624"/>
      <c r="BH399" s="624"/>
      <c r="BI399" s="624"/>
      <c r="BJ399" s="624"/>
      <c r="BK399" s="624"/>
      <c r="BL399" s="624"/>
    </row>
    <row r="400" spans="1:126" x14ac:dyDescent="0.2">
      <c r="C400" s="630" t="s">
        <v>1135</v>
      </c>
      <c r="D400" s="921"/>
      <c r="E400" s="922">
        <f>BV395</f>
        <v>0</v>
      </c>
    </row>
    <row r="401" spans="1:116" x14ac:dyDescent="0.2">
      <c r="C401" s="630" t="s">
        <v>670</v>
      </c>
      <c r="D401" s="922">
        <f>BW395</f>
        <v>0</v>
      </c>
      <c r="E401" s="921"/>
      <c r="BI401" s="609">
        <f>E400-D401</f>
        <v>0</v>
      </c>
    </row>
    <row r="402" spans="1:116" x14ac:dyDescent="0.2">
      <c r="C402" s="630" t="s">
        <v>1136</v>
      </c>
      <c r="D402" s="921">
        <f>SUM(BX395:CE395)</f>
        <v>16877948400</v>
      </c>
      <c r="E402" s="921"/>
      <c r="BW402" s="632"/>
    </row>
    <row r="403" spans="1:116" x14ac:dyDescent="0.2">
      <c r="C403" s="630" t="s">
        <v>1137</v>
      </c>
      <c r="D403" s="921">
        <f>SUM(CH395:CQ395)+CF395</f>
        <v>0</v>
      </c>
      <c r="E403" s="921"/>
    </row>
    <row r="404" spans="1:116" x14ac:dyDescent="0.2">
      <c r="C404" s="630" t="s">
        <v>700</v>
      </c>
      <c r="D404" s="921"/>
      <c r="E404" s="921"/>
    </row>
    <row r="405" spans="1:116" x14ac:dyDescent="0.2">
      <c r="C405" s="630" t="s">
        <v>1138</v>
      </c>
      <c r="D405" s="922">
        <f>CG395</f>
        <v>0</v>
      </c>
      <c r="E405" s="921"/>
    </row>
    <row r="406" spans="1:116" x14ac:dyDescent="0.2">
      <c r="C406" s="630" t="s">
        <v>701</v>
      </c>
      <c r="D406" s="922">
        <f>CW395</f>
        <v>0</v>
      </c>
      <c r="E406" s="921"/>
    </row>
    <row r="407" spans="1:116" x14ac:dyDescent="0.2">
      <c r="C407" s="630" t="s">
        <v>702</v>
      </c>
      <c r="D407" s="921">
        <v>0</v>
      </c>
      <c r="E407" s="922">
        <f>SUM(CR395:CV395)</f>
        <v>0</v>
      </c>
    </row>
    <row r="408" spans="1:116" ht="18.75" x14ac:dyDescent="0.2">
      <c r="A408" s="404"/>
      <c r="B408" s="633"/>
      <c r="C408" s="630" t="s">
        <v>715</v>
      </c>
      <c r="D408" s="921">
        <v>0</v>
      </c>
      <c r="E408" s="922">
        <f>SUM(CX395:DJ395)</f>
        <v>0</v>
      </c>
      <c r="F408" s="404"/>
      <c r="G408" s="404"/>
      <c r="H408" s="404"/>
      <c r="I408" s="404"/>
      <c r="J408" s="404"/>
      <c r="K408" s="404"/>
      <c r="L408" s="404"/>
      <c r="M408" s="404"/>
      <c r="N408" s="404"/>
      <c r="O408" s="404"/>
      <c r="P408" s="404"/>
      <c r="Q408" s="404"/>
      <c r="R408" s="404"/>
      <c r="S408" s="404"/>
      <c r="T408" s="404"/>
      <c r="U408" s="404"/>
      <c r="V408" s="404"/>
      <c r="W408" s="404"/>
      <c r="X408" s="404"/>
      <c r="Y408" s="404"/>
      <c r="Z408" s="404"/>
      <c r="AA408" s="404"/>
      <c r="AB408" s="404"/>
      <c r="AC408" s="404"/>
      <c r="AD408" s="404"/>
      <c r="AE408" s="404"/>
      <c r="AF408" s="404"/>
      <c r="AG408" s="404"/>
      <c r="AH408" s="404"/>
      <c r="AI408" s="404"/>
      <c r="AJ408" s="404"/>
      <c r="AK408" s="404"/>
      <c r="AL408" s="404"/>
      <c r="AM408" s="404"/>
      <c r="AN408" s="404"/>
      <c r="AO408" s="404"/>
      <c r="AP408" s="404"/>
      <c r="AQ408" s="404"/>
      <c r="AR408" s="404"/>
      <c r="AS408" s="404"/>
      <c r="AT408" s="404"/>
      <c r="AU408" s="404"/>
      <c r="AV408" s="404"/>
      <c r="AW408" s="404"/>
      <c r="AX408" s="404"/>
      <c r="AY408" s="404"/>
      <c r="AZ408" s="404"/>
      <c r="BA408" s="404"/>
      <c r="BB408" s="404"/>
      <c r="BC408" s="404"/>
      <c r="BD408" s="404"/>
      <c r="BE408" s="404"/>
      <c r="BF408" s="404"/>
      <c r="BG408" s="404"/>
      <c r="BH408" s="404"/>
      <c r="BI408" s="404"/>
      <c r="BJ408" s="404"/>
      <c r="BK408" s="404"/>
      <c r="BL408" s="404"/>
      <c r="BM408" s="404"/>
      <c r="BN408" s="404"/>
      <c r="BO408" s="404"/>
      <c r="BP408" s="404"/>
      <c r="BQ408" s="404"/>
      <c r="BR408" s="404"/>
      <c r="BS408" s="404"/>
      <c r="BT408" s="404"/>
      <c r="BU408" s="404"/>
      <c r="BV408" s="404"/>
      <c r="BW408" s="404"/>
      <c r="BX408" s="404"/>
      <c r="BY408" s="404"/>
      <c r="BZ408" s="404"/>
      <c r="CA408" s="404"/>
      <c r="CB408" s="404"/>
      <c r="CC408" s="404"/>
      <c r="CD408" s="404"/>
      <c r="CE408" s="404"/>
      <c r="CF408" s="404"/>
      <c r="CG408" s="404"/>
      <c r="CH408" s="404"/>
      <c r="CI408" s="404"/>
      <c r="CJ408" s="404"/>
      <c r="CK408" s="404"/>
      <c r="CL408" s="404"/>
      <c r="CM408" s="404"/>
      <c r="CN408" s="404"/>
      <c r="CO408" s="404"/>
      <c r="CP408" s="404"/>
      <c r="CQ408" s="404"/>
      <c r="CR408" s="404"/>
      <c r="CS408" s="404"/>
      <c r="CT408" s="404"/>
      <c r="CU408" s="404"/>
      <c r="CV408" s="404"/>
      <c r="CW408" s="404"/>
      <c r="CX408" s="404"/>
      <c r="CY408" s="404"/>
      <c r="CZ408" s="404"/>
      <c r="DA408" s="404"/>
      <c r="DD408" s="404"/>
      <c r="DE408" s="404"/>
      <c r="DF408" s="404"/>
      <c r="DG408" s="404"/>
      <c r="DH408" s="404"/>
      <c r="DI408" s="404"/>
      <c r="DJ408" s="404"/>
      <c r="DK408" s="404"/>
      <c r="DL408" s="404"/>
    </row>
    <row r="409" spans="1:116" ht="12.75" x14ac:dyDescent="0.2">
      <c r="A409" s="404"/>
      <c r="B409" s="633"/>
      <c r="D409" s="923">
        <f>SUM(D400:D408)</f>
        <v>16877948400</v>
      </c>
      <c r="E409" s="923">
        <f>SUM(E400:E408)</f>
        <v>0</v>
      </c>
      <c r="F409" s="404"/>
      <c r="G409" s="404"/>
      <c r="H409" s="404"/>
      <c r="I409" s="404"/>
      <c r="J409" s="404"/>
      <c r="K409" s="404"/>
      <c r="L409" s="404"/>
      <c r="M409" s="404"/>
      <c r="N409" s="404"/>
      <c r="O409" s="404"/>
      <c r="P409" s="404"/>
      <c r="Q409" s="404"/>
      <c r="R409" s="404"/>
      <c r="S409" s="404"/>
      <c r="T409" s="404"/>
      <c r="U409" s="404"/>
      <c r="V409" s="404"/>
      <c r="W409" s="404"/>
      <c r="X409" s="404"/>
      <c r="Y409" s="404"/>
      <c r="Z409" s="404"/>
      <c r="AA409" s="404"/>
      <c r="AB409" s="404"/>
      <c r="AC409" s="404"/>
      <c r="AD409" s="404"/>
      <c r="AE409" s="404"/>
      <c r="AF409" s="404"/>
      <c r="AG409" s="404"/>
      <c r="AH409" s="404"/>
      <c r="AI409" s="404"/>
      <c r="AJ409" s="404"/>
      <c r="AK409" s="404"/>
      <c r="AL409" s="404"/>
      <c r="AM409" s="404"/>
      <c r="AN409" s="404"/>
      <c r="AO409" s="404"/>
      <c r="AP409" s="404"/>
      <c r="AQ409" s="404"/>
      <c r="AR409" s="404"/>
      <c r="AS409" s="404"/>
      <c r="AT409" s="404"/>
      <c r="AU409" s="404"/>
      <c r="AV409" s="404"/>
      <c r="AW409" s="404"/>
      <c r="AX409" s="404"/>
      <c r="AY409" s="404"/>
      <c r="AZ409" s="404"/>
      <c r="BA409" s="404"/>
      <c r="BB409" s="404"/>
      <c r="BC409" s="404"/>
      <c r="BD409" s="404"/>
      <c r="BE409" s="404"/>
      <c r="BF409" s="404"/>
      <c r="BG409" s="404"/>
      <c r="BH409" s="404"/>
      <c r="BI409" s="404"/>
      <c r="BJ409" s="404"/>
      <c r="BK409" s="404"/>
      <c r="BL409" s="404"/>
      <c r="BM409" s="404"/>
      <c r="BN409" s="404"/>
      <c r="BO409" s="404"/>
      <c r="BP409" s="404"/>
      <c r="BQ409" s="404"/>
      <c r="BR409" s="404"/>
      <c r="BS409" s="404"/>
      <c r="BT409" s="404"/>
      <c r="BU409" s="404"/>
      <c r="BV409" s="404"/>
      <c r="BW409" s="404"/>
      <c r="BX409" s="404"/>
      <c r="BY409" s="404"/>
      <c r="BZ409" s="404"/>
      <c r="CA409" s="404"/>
      <c r="CB409" s="404"/>
      <c r="CC409" s="404"/>
      <c r="CD409" s="404"/>
      <c r="CE409" s="404"/>
      <c r="CF409" s="404"/>
      <c r="CG409" s="404"/>
      <c r="CH409" s="404"/>
      <c r="CI409" s="404"/>
      <c r="CJ409" s="404"/>
      <c r="CK409" s="404"/>
      <c r="CL409" s="404"/>
      <c r="CM409" s="404"/>
      <c r="CN409" s="404"/>
      <c r="CO409" s="404"/>
      <c r="CP409" s="404"/>
      <c r="CQ409" s="404"/>
      <c r="CR409" s="404"/>
      <c r="CS409" s="404"/>
      <c r="CT409" s="404"/>
      <c r="CU409" s="404"/>
      <c r="CV409" s="404"/>
      <c r="CW409" s="404"/>
      <c r="CX409" s="404"/>
      <c r="CY409" s="404"/>
      <c r="CZ409" s="404"/>
      <c r="DA409" s="404"/>
      <c r="DD409" s="404"/>
      <c r="DE409" s="404"/>
      <c r="DF409" s="404"/>
      <c r="DG409" s="404"/>
      <c r="DH409" s="404"/>
      <c r="DI409" s="404"/>
      <c r="DJ409" s="404"/>
      <c r="DK409" s="404"/>
      <c r="DL409" s="404"/>
    </row>
    <row r="410" spans="1:116" ht="12.75" x14ac:dyDescent="0.2">
      <c r="A410" s="404"/>
      <c r="B410" s="633"/>
      <c r="D410" s="923">
        <f>E409-D409</f>
        <v>-16877948400</v>
      </c>
      <c r="E410" s="923"/>
      <c r="F410" s="404"/>
      <c r="G410" s="404"/>
      <c r="H410" s="404"/>
      <c r="I410" s="404"/>
      <c r="J410" s="404"/>
      <c r="K410" s="404"/>
      <c r="L410" s="404"/>
      <c r="M410" s="404"/>
      <c r="N410" s="404"/>
      <c r="O410" s="404"/>
      <c r="P410" s="404"/>
      <c r="Q410" s="404"/>
      <c r="R410" s="404"/>
      <c r="S410" s="404"/>
      <c r="T410" s="404"/>
      <c r="U410" s="404"/>
      <c r="V410" s="404"/>
      <c r="W410" s="404"/>
      <c r="X410" s="404"/>
      <c r="Y410" s="404"/>
      <c r="Z410" s="404"/>
      <c r="AA410" s="404"/>
      <c r="AB410" s="404"/>
      <c r="AC410" s="404"/>
      <c r="AD410" s="404"/>
      <c r="AE410" s="404"/>
      <c r="AF410" s="404"/>
      <c r="AG410" s="404"/>
      <c r="AH410" s="404"/>
      <c r="AI410" s="404"/>
      <c r="AJ410" s="404"/>
      <c r="AK410" s="404"/>
      <c r="AL410" s="404"/>
      <c r="AM410" s="404"/>
      <c r="AN410" s="404"/>
      <c r="AO410" s="404"/>
      <c r="AP410" s="404"/>
      <c r="AQ410" s="404"/>
      <c r="AR410" s="404"/>
      <c r="AS410" s="404"/>
      <c r="AT410" s="404"/>
      <c r="AU410" s="404"/>
      <c r="AV410" s="404"/>
      <c r="AW410" s="404"/>
      <c r="AX410" s="404"/>
      <c r="AY410" s="404"/>
      <c r="AZ410" s="404"/>
      <c r="BA410" s="404"/>
      <c r="BB410" s="404"/>
      <c r="BC410" s="404"/>
      <c r="BD410" s="404"/>
      <c r="BE410" s="404"/>
      <c r="BF410" s="404"/>
      <c r="BG410" s="404"/>
      <c r="BH410" s="404"/>
      <c r="BI410" s="404"/>
      <c r="BJ410" s="404"/>
      <c r="BK410" s="404"/>
      <c r="BL410" s="404"/>
      <c r="BM410" s="404"/>
      <c r="BN410" s="404"/>
      <c r="BO410" s="404"/>
      <c r="BP410" s="404"/>
      <c r="BQ410" s="404"/>
      <c r="BR410" s="404"/>
      <c r="BS410" s="404"/>
      <c r="BT410" s="404"/>
      <c r="BU410" s="404"/>
      <c r="BV410" s="404"/>
      <c r="BW410" s="404"/>
      <c r="BX410" s="404"/>
      <c r="BY410" s="404"/>
      <c r="BZ410" s="404"/>
      <c r="CA410" s="404"/>
      <c r="CB410" s="404"/>
      <c r="CC410" s="404"/>
      <c r="CD410" s="404"/>
      <c r="CE410" s="404"/>
      <c r="CF410" s="404"/>
      <c r="CG410" s="404"/>
      <c r="CH410" s="404"/>
      <c r="CI410" s="404"/>
      <c r="CJ410" s="404"/>
      <c r="CK410" s="404"/>
      <c r="CL410" s="404"/>
      <c r="CM410" s="404"/>
      <c r="CN410" s="404"/>
      <c r="CO410" s="404"/>
      <c r="CP410" s="404"/>
      <c r="CQ410" s="404"/>
      <c r="CR410" s="404"/>
      <c r="CS410" s="404"/>
      <c r="CT410" s="404"/>
      <c r="CU410" s="404"/>
      <c r="CV410" s="404"/>
      <c r="CW410" s="404"/>
      <c r="CX410" s="404"/>
      <c r="CY410" s="404"/>
      <c r="CZ410" s="404"/>
      <c r="DA410" s="404"/>
      <c r="DD410" s="404"/>
      <c r="DE410" s="404"/>
      <c r="DF410" s="404"/>
      <c r="DG410" s="404"/>
      <c r="DH410" s="404"/>
      <c r="DI410" s="404"/>
      <c r="DJ410" s="404"/>
      <c r="DK410" s="404"/>
      <c r="DL410" s="404"/>
    </row>
  </sheetData>
  <autoFilter ref="A8:DJ8" xr:uid="{00000000-0009-0000-0000-000026000000}"/>
  <mergeCells count="4">
    <mergeCell ref="P5:R5"/>
    <mergeCell ref="AH5:AJ5"/>
    <mergeCell ref="AO5:AR5"/>
    <mergeCell ref="BN5:BP5"/>
  </mergeCells>
  <printOptions horizontalCentered="1" verticalCentered="1"/>
  <pageMargins left="0" right="0" top="0" bottom="0" header="0" footer="0"/>
  <pageSetup paperSize="9" scale="80" orientation="landscape" r:id="rId1"/>
  <headerFooter alignWithMargins="0"/>
  <rowBreaks count="10" manualBreakCount="10">
    <brk id="33" max="16383" man="1"/>
    <brk id="72" max="16383" man="1"/>
    <brk id="112" max="16383" man="1"/>
    <brk id="151" max="16383" man="1"/>
    <brk id="180" max="16383" man="1"/>
    <brk id="216" max="16383" man="1"/>
    <brk id="252" max="16383" man="1"/>
    <brk id="288" max="16383" man="1"/>
    <brk id="326" max="16383" man="1"/>
    <brk id="398" max="117" man="1"/>
  </rowBreaks>
  <colBreaks count="13" manualBreakCount="13">
    <brk id="10" max="1048575" man="1"/>
    <brk id="23" max="1048575" man="1"/>
    <brk id="33" max="1048575" man="1"/>
    <brk id="41" max="1048575" man="1"/>
    <brk id="46" max="1048575" man="1"/>
    <brk id="53" max="1048575" man="1"/>
    <brk id="63" max="1048575" man="1"/>
    <brk id="72" max="1048575" man="1"/>
    <brk id="77" max="1048575" man="1"/>
    <brk id="86" max="1048575" man="1"/>
    <brk id="94" max="1048575" man="1"/>
    <brk id="100" min="2" max="409" man="1"/>
    <brk id="111" min="2" max="409" man="1"/>
  </colBreaks>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O41"/>
  <sheetViews>
    <sheetView showGridLines="0" rightToLeft="1" view="pageBreakPreview" zoomScale="160" zoomScaleSheetLayoutView="160" workbookViewId="0">
      <selection activeCell="A19" sqref="A19"/>
    </sheetView>
  </sheetViews>
  <sheetFormatPr defaultRowHeight="15.75" x14ac:dyDescent="0.4"/>
  <cols>
    <col min="1" max="1" width="2.140625" style="5" customWidth="1"/>
    <col min="2" max="2" width="36.140625" style="5" customWidth="1"/>
    <col min="3" max="3" width="1.140625" style="5" customWidth="1"/>
    <col min="4" max="4" width="7.7109375" style="5" customWidth="1"/>
    <col min="5" max="5" width="2.140625" style="5" customWidth="1"/>
    <col min="6" max="6" width="10.7109375" style="188" customWidth="1"/>
    <col min="7" max="7" width="1" style="188" customWidth="1"/>
    <col min="8" max="8" width="0.7109375" style="188" customWidth="1"/>
    <col min="9" max="9" width="10.7109375" style="188" customWidth="1"/>
    <col min="10" max="10" width="0.7109375" style="188" customWidth="1"/>
    <col min="11" max="11" width="10.7109375" style="188" customWidth="1"/>
    <col min="12" max="12" width="0.7109375" style="5" customWidth="1"/>
    <col min="13" max="13" width="10.7109375" style="134" bestFit="1" customWidth="1"/>
    <col min="14" max="14" width="9" style="5"/>
    <col min="15" max="15" width="9.85546875" style="5" bestFit="1" customWidth="1"/>
    <col min="16" max="16" width="15.85546875" style="5" bestFit="1" customWidth="1"/>
    <col min="17" max="255" width="9" style="5"/>
    <col min="256" max="256" width="2.140625" style="5" customWidth="1"/>
    <col min="257" max="257" width="36.140625" style="5" customWidth="1"/>
    <col min="258" max="258" width="1.140625" style="5" customWidth="1"/>
    <col min="259" max="259" width="5.7109375" style="5" customWidth="1"/>
    <col min="260" max="260" width="2.140625" style="5" customWidth="1"/>
    <col min="261" max="261" width="14" style="5" customWidth="1"/>
    <col min="262" max="262" width="1.7109375" style="5" customWidth="1"/>
    <col min="263" max="263" width="14" style="5" customWidth="1"/>
    <col min="264" max="264" width="10.28515625" style="5" customWidth="1"/>
    <col min="265" max="265" width="14.7109375" style="5" customWidth="1"/>
    <col min="266" max="266" width="0.7109375" style="5" customWidth="1"/>
    <col min="267" max="267" width="6.85546875" style="5" customWidth="1"/>
    <col min="268" max="268" width="11.28515625" style="5" customWidth="1"/>
    <col min="269" max="269" width="10.7109375" style="5" bestFit="1" customWidth="1"/>
    <col min="270" max="270" width="9" style="5"/>
    <col min="271" max="271" width="9.85546875" style="5" bestFit="1" customWidth="1"/>
    <col min="272" max="272" width="15.85546875" style="5" bestFit="1" customWidth="1"/>
    <col min="273" max="511" width="9" style="5"/>
    <col min="512" max="512" width="2.140625" style="5" customWidth="1"/>
    <col min="513" max="513" width="36.140625" style="5" customWidth="1"/>
    <col min="514" max="514" width="1.140625" style="5" customWidth="1"/>
    <col min="515" max="515" width="5.7109375" style="5" customWidth="1"/>
    <col min="516" max="516" width="2.140625" style="5" customWidth="1"/>
    <col min="517" max="517" width="14" style="5" customWidth="1"/>
    <col min="518" max="518" width="1.7109375" style="5" customWidth="1"/>
    <col min="519" max="519" width="14" style="5" customWidth="1"/>
    <col min="520" max="520" width="10.28515625" style="5" customWidth="1"/>
    <col min="521" max="521" width="14.7109375" style="5" customWidth="1"/>
    <col min="522" max="522" width="0.7109375" style="5" customWidth="1"/>
    <col min="523" max="523" width="6.85546875" style="5" customWidth="1"/>
    <col min="524" max="524" width="11.28515625" style="5" customWidth="1"/>
    <col min="525" max="525" width="10.7109375" style="5" bestFit="1" customWidth="1"/>
    <col min="526" max="526" width="9" style="5"/>
    <col min="527" max="527" width="9.85546875" style="5" bestFit="1" customWidth="1"/>
    <col min="528" max="528" width="15.85546875" style="5" bestFit="1" customWidth="1"/>
    <col min="529" max="767" width="9" style="5"/>
    <col min="768" max="768" width="2.140625" style="5" customWidth="1"/>
    <col min="769" max="769" width="36.140625" style="5" customWidth="1"/>
    <col min="770" max="770" width="1.140625" style="5" customWidth="1"/>
    <col min="771" max="771" width="5.7109375" style="5" customWidth="1"/>
    <col min="772" max="772" width="2.140625" style="5" customWidth="1"/>
    <col min="773" max="773" width="14" style="5" customWidth="1"/>
    <col min="774" max="774" width="1.7109375" style="5" customWidth="1"/>
    <col min="775" max="775" width="14" style="5" customWidth="1"/>
    <col min="776" max="776" width="10.28515625" style="5" customWidth="1"/>
    <col min="777" max="777" width="14.7109375" style="5" customWidth="1"/>
    <col min="778" max="778" width="0.7109375" style="5" customWidth="1"/>
    <col min="779" max="779" width="6.85546875" style="5" customWidth="1"/>
    <col min="780" max="780" width="11.28515625" style="5" customWidth="1"/>
    <col min="781" max="781" width="10.7109375" style="5" bestFit="1" customWidth="1"/>
    <col min="782" max="782" width="9" style="5"/>
    <col min="783" max="783" width="9.85546875" style="5" bestFit="1" customWidth="1"/>
    <col min="784" max="784" width="15.85546875" style="5" bestFit="1" customWidth="1"/>
    <col min="785" max="1023" width="9" style="5"/>
    <col min="1024" max="1024" width="2.140625" style="5" customWidth="1"/>
    <col min="1025" max="1025" width="36.140625" style="5" customWidth="1"/>
    <col min="1026" max="1026" width="1.140625" style="5" customWidth="1"/>
    <col min="1027" max="1027" width="5.7109375" style="5" customWidth="1"/>
    <col min="1028" max="1028" width="2.140625" style="5" customWidth="1"/>
    <col min="1029" max="1029" width="14" style="5" customWidth="1"/>
    <col min="1030" max="1030" width="1.7109375" style="5" customWidth="1"/>
    <col min="1031" max="1031" width="14" style="5" customWidth="1"/>
    <col min="1032" max="1032" width="10.28515625" style="5" customWidth="1"/>
    <col min="1033" max="1033" width="14.7109375" style="5" customWidth="1"/>
    <col min="1034" max="1034" width="0.7109375" style="5" customWidth="1"/>
    <col min="1035" max="1035" width="6.85546875" style="5" customWidth="1"/>
    <col min="1036" max="1036" width="11.28515625" style="5" customWidth="1"/>
    <col min="1037" max="1037" width="10.7109375" style="5" bestFit="1" customWidth="1"/>
    <col min="1038" max="1038" width="9" style="5"/>
    <col min="1039" max="1039" width="9.85546875" style="5" bestFit="1" customWidth="1"/>
    <col min="1040" max="1040" width="15.85546875" style="5" bestFit="1" customWidth="1"/>
    <col min="1041" max="1279" width="9" style="5"/>
    <col min="1280" max="1280" width="2.140625" style="5" customWidth="1"/>
    <col min="1281" max="1281" width="36.140625" style="5" customWidth="1"/>
    <col min="1282" max="1282" width="1.140625" style="5" customWidth="1"/>
    <col min="1283" max="1283" width="5.7109375" style="5" customWidth="1"/>
    <col min="1284" max="1284" width="2.140625" style="5" customWidth="1"/>
    <col min="1285" max="1285" width="14" style="5" customWidth="1"/>
    <col min="1286" max="1286" width="1.7109375" style="5" customWidth="1"/>
    <col min="1287" max="1287" width="14" style="5" customWidth="1"/>
    <col min="1288" max="1288" width="10.28515625" style="5" customWidth="1"/>
    <col min="1289" max="1289" width="14.7109375" style="5" customWidth="1"/>
    <col min="1290" max="1290" width="0.7109375" style="5" customWidth="1"/>
    <col min="1291" max="1291" width="6.85546875" style="5" customWidth="1"/>
    <col min="1292" max="1292" width="11.28515625" style="5" customWidth="1"/>
    <col min="1293" max="1293" width="10.7109375" style="5" bestFit="1" customWidth="1"/>
    <col min="1294" max="1294" width="9" style="5"/>
    <col min="1295" max="1295" width="9.85546875" style="5" bestFit="1" customWidth="1"/>
    <col min="1296" max="1296" width="15.85546875" style="5" bestFit="1" customWidth="1"/>
    <col min="1297" max="1535" width="9" style="5"/>
    <col min="1536" max="1536" width="2.140625" style="5" customWidth="1"/>
    <col min="1537" max="1537" width="36.140625" style="5" customWidth="1"/>
    <col min="1538" max="1538" width="1.140625" style="5" customWidth="1"/>
    <col min="1539" max="1539" width="5.7109375" style="5" customWidth="1"/>
    <col min="1540" max="1540" width="2.140625" style="5" customWidth="1"/>
    <col min="1541" max="1541" width="14" style="5" customWidth="1"/>
    <col min="1542" max="1542" width="1.7109375" style="5" customWidth="1"/>
    <col min="1543" max="1543" width="14" style="5" customWidth="1"/>
    <col min="1544" max="1544" width="10.28515625" style="5" customWidth="1"/>
    <col min="1545" max="1545" width="14.7109375" style="5" customWidth="1"/>
    <col min="1546" max="1546" width="0.7109375" style="5" customWidth="1"/>
    <col min="1547" max="1547" width="6.85546875" style="5" customWidth="1"/>
    <col min="1548" max="1548" width="11.28515625" style="5" customWidth="1"/>
    <col min="1549" max="1549" width="10.7109375" style="5" bestFit="1" customWidth="1"/>
    <col min="1550" max="1550" width="9" style="5"/>
    <col min="1551" max="1551" width="9.85546875" style="5" bestFit="1" customWidth="1"/>
    <col min="1552" max="1552" width="15.85546875" style="5" bestFit="1" customWidth="1"/>
    <col min="1553" max="1791" width="9" style="5"/>
    <col min="1792" max="1792" width="2.140625" style="5" customWidth="1"/>
    <col min="1793" max="1793" width="36.140625" style="5" customWidth="1"/>
    <col min="1794" max="1794" width="1.140625" style="5" customWidth="1"/>
    <col min="1795" max="1795" width="5.7109375" style="5" customWidth="1"/>
    <col min="1796" max="1796" width="2.140625" style="5" customWidth="1"/>
    <col min="1797" max="1797" width="14" style="5" customWidth="1"/>
    <col min="1798" max="1798" width="1.7109375" style="5" customWidth="1"/>
    <col min="1799" max="1799" width="14" style="5" customWidth="1"/>
    <col min="1800" max="1800" width="10.28515625" style="5" customWidth="1"/>
    <col min="1801" max="1801" width="14.7109375" style="5" customWidth="1"/>
    <col min="1802" max="1802" width="0.7109375" style="5" customWidth="1"/>
    <col min="1803" max="1803" width="6.85546875" style="5" customWidth="1"/>
    <col min="1804" max="1804" width="11.28515625" style="5" customWidth="1"/>
    <col min="1805" max="1805" width="10.7109375" style="5" bestFit="1" customWidth="1"/>
    <col min="1806" max="1806" width="9" style="5"/>
    <col min="1807" max="1807" width="9.85546875" style="5" bestFit="1" customWidth="1"/>
    <col min="1808" max="1808" width="15.85546875" style="5" bestFit="1" customWidth="1"/>
    <col min="1809" max="2047" width="9" style="5"/>
    <col min="2048" max="2048" width="2.140625" style="5" customWidth="1"/>
    <col min="2049" max="2049" width="36.140625" style="5" customWidth="1"/>
    <col min="2050" max="2050" width="1.140625" style="5" customWidth="1"/>
    <col min="2051" max="2051" width="5.7109375" style="5" customWidth="1"/>
    <col min="2052" max="2052" width="2.140625" style="5" customWidth="1"/>
    <col min="2053" max="2053" width="14" style="5" customWidth="1"/>
    <col min="2054" max="2054" width="1.7109375" style="5" customWidth="1"/>
    <col min="2055" max="2055" width="14" style="5" customWidth="1"/>
    <col min="2056" max="2056" width="10.28515625" style="5" customWidth="1"/>
    <col min="2057" max="2057" width="14.7109375" style="5" customWidth="1"/>
    <col min="2058" max="2058" width="0.7109375" style="5" customWidth="1"/>
    <col min="2059" max="2059" width="6.85546875" style="5" customWidth="1"/>
    <col min="2060" max="2060" width="11.28515625" style="5" customWidth="1"/>
    <col min="2061" max="2061" width="10.7109375" style="5" bestFit="1" customWidth="1"/>
    <col min="2062" max="2062" width="9" style="5"/>
    <col min="2063" max="2063" width="9.85546875" style="5" bestFit="1" customWidth="1"/>
    <col min="2064" max="2064" width="15.85546875" style="5" bestFit="1" customWidth="1"/>
    <col min="2065" max="2303" width="9" style="5"/>
    <col min="2304" max="2304" width="2.140625" style="5" customWidth="1"/>
    <col min="2305" max="2305" width="36.140625" style="5" customWidth="1"/>
    <col min="2306" max="2306" width="1.140625" style="5" customWidth="1"/>
    <col min="2307" max="2307" width="5.7109375" style="5" customWidth="1"/>
    <col min="2308" max="2308" width="2.140625" style="5" customWidth="1"/>
    <col min="2309" max="2309" width="14" style="5" customWidth="1"/>
    <col min="2310" max="2310" width="1.7109375" style="5" customWidth="1"/>
    <col min="2311" max="2311" width="14" style="5" customWidth="1"/>
    <col min="2312" max="2312" width="10.28515625" style="5" customWidth="1"/>
    <col min="2313" max="2313" width="14.7109375" style="5" customWidth="1"/>
    <col min="2314" max="2314" width="0.7109375" style="5" customWidth="1"/>
    <col min="2315" max="2315" width="6.85546875" style="5" customWidth="1"/>
    <col min="2316" max="2316" width="11.28515625" style="5" customWidth="1"/>
    <col min="2317" max="2317" width="10.7109375" style="5" bestFit="1" customWidth="1"/>
    <col min="2318" max="2318" width="9" style="5"/>
    <col min="2319" max="2319" width="9.85546875" style="5" bestFit="1" customWidth="1"/>
    <col min="2320" max="2320" width="15.85546875" style="5" bestFit="1" customWidth="1"/>
    <col min="2321" max="2559" width="9" style="5"/>
    <col min="2560" max="2560" width="2.140625" style="5" customWidth="1"/>
    <col min="2561" max="2561" width="36.140625" style="5" customWidth="1"/>
    <col min="2562" max="2562" width="1.140625" style="5" customWidth="1"/>
    <col min="2563" max="2563" width="5.7109375" style="5" customWidth="1"/>
    <col min="2564" max="2564" width="2.140625" style="5" customWidth="1"/>
    <col min="2565" max="2565" width="14" style="5" customWidth="1"/>
    <col min="2566" max="2566" width="1.7109375" style="5" customWidth="1"/>
    <col min="2567" max="2567" width="14" style="5" customWidth="1"/>
    <col min="2568" max="2568" width="10.28515625" style="5" customWidth="1"/>
    <col min="2569" max="2569" width="14.7109375" style="5" customWidth="1"/>
    <col min="2570" max="2570" width="0.7109375" style="5" customWidth="1"/>
    <col min="2571" max="2571" width="6.85546875" style="5" customWidth="1"/>
    <col min="2572" max="2572" width="11.28515625" style="5" customWidth="1"/>
    <col min="2573" max="2573" width="10.7109375" style="5" bestFit="1" customWidth="1"/>
    <col min="2574" max="2574" width="9" style="5"/>
    <col min="2575" max="2575" width="9.85546875" style="5" bestFit="1" customWidth="1"/>
    <col min="2576" max="2576" width="15.85546875" style="5" bestFit="1" customWidth="1"/>
    <col min="2577" max="2815" width="9" style="5"/>
    <col min="2816" max="2816" width="2.140625" style="5" customWidth="1"/>
    <col min="2817" max="2817" width="36.140625" style="5" customWidth="1"/>
    <col min="2818" max="2818" width="1.140625" style="5" customWidth="1"/>
    <col min="2819" max="2819" width="5.7109375" style="5" customWidth="1"/>
    <col min="2820" max="2820" width="2.140625" style="5" customWidth="1"/>
    <col min="2821" max="2821" width="14" style="5" customWidth="1"/>
    <col min="2822" max="2822" width="1.7109375" style="5" customWidth="1"/>
    <col min="2823" max="2823" width="14" style="5" customWidth="1"/>
    <col min="2824" max="2824" width="10.28515625" style="5" customWidth="1"/>
    <col min="2825" max="2825" width="14.7109375" style="5" customWidth="1"/>
    <col min="2826" max="2826" width="0.7109375" style="5" customWidth="1"/>
    <col min="2827" max="2827" width="6.85546875" style="5" customWidth="1"/>
    <col min="2828" max="2828" width="11.28515625" style="5" customWidth="1"/>
    <col min="2829" max="2829" width="10.7109375" style="5" bestFit="1" customWidth="1"/>
    <col min="2830" max="2830" width="9" style="5"/>
    <col min="2831" max="2831" width="9.85546875" style="5" bestFit="1" customWidth="1"/>
    <col min="2832" max="2832" width="15.85546875" style="5" bestFit="1" customWidth="1"/>
    <col min="2833" max="3071" width="9" style="5"/>
    <col min="3072" max="3072" width="2.140625" style="5" customWidth="1"/>
    <col min="3073" max="3073" width="36.140625" style="5" customWidth="1"/>
    <col min="3074" max="3074" width="1.140625" style="5" customWidth="1"/>
    <col min="3075" max="3075" width="5.7109375" style="5" customWidth="1"/>
    <col min="3076" max="3076" width="2.140625" style="5" customWidth="1"/>
    <col min="3077" max="3077" width="14" style="5" customWidth="1"/>
    <col min="3078" max="3078" width="1.7109375" style="5" customWidth="1"/>
    <col min="3079" max="3079" width="14" style="5" customWidth="1"/>
    <col min="3080" max="3080" width="10.28515625" style="5" customWidth="1"/>
    <col min="3081" max="3081" width="14.7109375" style="5" customWidth="1"/>
    <col min="3082" max="3082" width="0.7109375" style="5" customWidth="1"/>
    <col min="3083" max="3083" width="6.85546875" style="5" customWidth="1"/>
    <col min="3084" max="3084" width="11.28515625" style="5" customWidth="1"/>
    <col min="3085" max="3085" width="10.7109375" style="5" bestFit="1" customWidth="1"/>
    <col min="3086" max="3086" width="9" style="5"/>
    <col min="3087" max="3087" width="9.85546875" style="5" bestFit="1" customWidth="1"/>
    <col min="3088" max="3088" width="15.85546875" style="5" bestFit="1" customWidth="1"/>
    <col min="3089" max="3327" width="9" style="5"/>
    <col min="3328" max="3328" width="2.140625" style="5" customWidth="1"/>
    <col min="3329" max="3329" width="36.140625" style="5" customWidth="1"/>
    <col min="3330" max="3330" width="1.140625" style="5" customWidth="1"/>
    <col min="3331" max="3331" width="5.7109375" style="5" customWidth="1"/>
    <col min="3332" max="3332" width="2.140625" style="5" customWidth="1"/>
    <col min="3333" max="3333" width="14" style="5" customWidth="1"/>
    <col min="3334" max="3334" width="1.7109375" style="5" customWidth="1"/>
    <col min="3335" max="3335" width="14" style="5" customWidth="1"/>
    <col min="3336" max="3336" width="10.28515625" style="5" customWidth="1"/>
    <col min="3337" max="3337" width="14.7109375" style="5" customWidth="1"/>
    <col min="3338" max="3338" width="0.7109375" style="5" customWidth="1"/>
    <col min="3339" max="3339" width="6.85546875" style="5" customWidth="1"/>
    <col min="3340" max="3340" width="11.28515625" style="5" customWidth="1"/>
    <col min="3341" max="3341" width="10.7109375" style="5" bestFit="1" customWidth="1"/>
    <col min="3342" max="3342" width="9" style="5"/>
    <col min="3343" max="3343" width="9.85546875" style="5" bestFit="1" customWidth="1"/>
    <col min="3344" max="3344" width="15.85546875" style="5" bestFit="1" customWidth="1"/>
    <col min="3345" max="3583" width="9" style="5"/>
    <col min="3584" max="3584" width="2.140625" style="5" customWidth="1"/>
    <col min="3585" max="3585" width="36.140625" style="5" customWidth="1"/>
    <col min="3586" max="3586" width="1.140625" style="5" customWidth="1"/>
    <col min="3587" max="3587" width="5.7109375" style="5" customWidth="1"/>
    <col min="3588" max="3588" width="2.140625" style="5" customWidth="1"/>
    <col min="3589" max="3589" width="14" style="5" customWidth="1"/>
    <col min="3590" max="3590" width="1.7109375" style="5" customWidth="1"/>
    <col min="3591" max="3591" width="14" style="5" customWidth="1"/>
    <col min="3592" max="3592" width="10.28515625" style="5" customWidth="1"/>
    <col min="3593" max="3593" width="14.7109375" style="5" customWidth="1"/>
    <col min="3594" max="3594" width="0.7109375" style="5" customWidth="1"/>
    <col min="3595" max="3595" width="6.85546875" style="5" customWidth="1"/>
    <col min="3596" max="3596" width="11.28515625" style="5" customWidth="1"/>
    <col min="3597" max="3597" width="10.7109375" style="5" bestFit="1" customWidth="1"/>
    <col min="3598" max="3598" width="9" style="5"/>
    <col min="3599" max="3599" width="9.85546875" style="5" bestFit="1" customWidth="1"/>
    <col min="3600" max="3600" width="15.85546875" style="5" bestFit="1" customWidth="1"/>
    <col min="3601" max="3839" width="9" style="5"/>
    <col min="3840" max="3840" width="2.140625" style="5" customWidth="1"/>
    <col min="3841" max="3841" width="36.140625" style="5" customWidth="1"/>
    <col min="3842" max="3842" width="1.140625" style="5" customWidth="1"/>
    <col min="3843" max="3843" width="5.7109375" style="5" customWidth="1"/>
    <col min="3844" max="3844" width="2.140625" style="5" customWidth="1"/>
    <col min="3845" max="3845" width="14" style="5" customWidth="1"/>
    <col min="3846" max="3846" width="1.7109375" style="5" customWidth="1"/>
    <col min="3847" max="3847" width="14" style="5" customWidth="1"/>
    <col min="3848" max="3848" width="10.28515625" style="5" customWidth="1"/>
    <col min="3849" max="3849" width="14.7109375" style="5" customWidth="1"/>
    <col min="3850" max="3850" width="0.7109375" style="5" customWidth="1"/>
    <col min="3851" max="3851" width="6.85546875" style="5" customWidth="1"/>
    <col min="3852" max="3852" width="11.28515625" style="5" customWidth="1"/>
    <col min="3853" max="3853" width="10.7109375" style="5" bestFit="1" customWidth="1"/>
    <col min="3854" max="3854" width="9" style="5"/>
    <col min="3855" max="3855" width="9.85546875" style="5" bestFit="1" customWidth="1"/>
    <col min="3856" max="3856" width="15.85546875" style="5" bestFit="1" customWidth="1"/>
    <col min="3857" max="4095" width="9" style="5"/>
    <col min="4096" max="4096" width="2.140625" style="5" customWidth="1"/>
    <col min="4097" max="4097" width="36.140625" style="5" customWidth="1"/>
    <col min="4098" max="4098" width="1.140625" style="5" customWidth="1"/>
    <col min="4099" max="4099" width="5.7109375" style="5" customWidth="1"/>
    <col min="4100" max="4100" width="2.140625" style="5" customWidth="1"/>
    <col min="4101" max="4101" width="14" style="5" customWidth="1"/>
    <col min="4102" max="4102" width="1.7109375" style="5" customWidth="1"/>
    <col min="4103" max="4103" width="14" style="5" customWidth="1"/>
    <col min="4104" max="4104" width="10.28515625" style="5" customWidth="1"/>
    <col min="4105" max="4105" width="14.7109375" style="5" customWidth="1"/>
    <col min="4106" max="4106" width="0.7109375" style="5" customWidth="1"/>
    <col min="4107" max="4107" width="6.85546875" style="5" customWidth="1"/>
    <col min="4108" max="4108" width="11.28515625" style="5" customWidth="1"/>
    <col min="4109" max="4109" width="10.7109375" style="5" bestFit="1" customWidth="1"/>
    <col min="4110" max="4110" width="9" style="5"/>
    <col min="4111" max="4111" width="9.85546875" style="5" bestFit="1" customWidth="1"/>
    <col min="4112" max="4112" width="15.85546875" style="5" bestFit="1" customWidth="1"/>
    <col min="4113" max="4351" width="9" style="5"/>
    <col min="4352" max="4352" width="2.140625" style="5" customWidth="1"/>
    <col min="4353" max="4353" width="36.140625" style="5" customWidth="1"/>
    <col min="4354" max="4354" width="1.140625" style="5" customWidth="1"/>
    <col min="4355" max="4355" width="5.7109375" style="5" customWidth="1"/>
    <col min="4356" max="4356" width="2.140625" style="5" customWidth="1"/>
    <col min="4357" max="4357" width="14" style="5" customWidth="1"/>
    <col min="4358" max="4358" width="1.7109375" style="5" customWidth="1"/>
    <col min="4359" max="4359" width="14" style="5" customWidth="1"/>
    <col min="4360" max="4360" width="10.28515625" style="5" customWidth="1"/>
    <col min="4361" max="4361" width="14.7109375" style="5" customWidth="1"/>
    <col min="4362" max="4362" width="0.7109375" style="5" customWidth="1"/>
    <col min="4363" max="4363" width="6.85546875" style="5" customWidth="1"/>
    <col min="4364" max="4364" width="11.28515625" style="5" customWidth="1"/>
    <col min="4365" max="4365" width="10.7109375" style="5" bestFit="1" customWidth="1"/>
    <col min="4366" max="4366" width="9" style="5"/>
    <col min="4367" max="4367" width="9.85546875" style="5" bestFit="1" customWidth="1"/>
    <col min="4368" max="4368" width="15.85546875" style="5" bestFit="1" customWidth="1"/>
    <col min="4369" max="4607" width="9" style="5"/>
    <col min="4608" max="4608" width="2.140625" style="5" customWidth="1"/>
    <col min="4609" max="4609" width="36.140625" style="5" customWidth="1"/>
    <col min="4610" max="4610" width="1.140625" style="5" customWidth="1"/>
    <col min="4611" max="4611" width="5.7109375" style="5" customWidth="1"/>
    <col min="4612" max="4612" width="2.140625" style="5" customWidth="1"/>
    <col min="4613" max="4613" width="14" style="5" customWidth="1"/>
    <col min="4614" max="4614" width="1.7109375" style="5" customWidth="1"/>
    <col min="4615" max="4615" width="14" style="5" customWidth="1"/>
    <col min="4616" max="4616" width="10.28515625" style="5" customWidth="1"/>
    <col min="4617" max="4617" width="14.7109375" style="5" customWidth="1"/>
    <col min="4618" max="4618" width="0.7109375" style="5" customWidth="1"/>
    <col min="4619" max="4619" width="6.85546875" style="5" customWidth="1"/>
    <col min="4620" max="4620" width="11.28515625" style="5" customWidth="1"/>
    <col min="4621" max="4621" width="10.7109375" style="5" bestFit="1" customWidth="1"/>
    <col min="4622" max="4622" width="9" style="5"/>
    <col min="4623" max="4623" width="9.85546875" style="5" bestFit="1" customWidth="1"/>
    <col min="4624" max="4624" width="15.85546875" style="5" bestFit="1" customWidth="1"/>
    <col min="4625" max="4863" width="9" style="5"/>
    <col min="4864" max="4864" width="2.140625" style="5" customWidth="1"/>
    <col min="4865" max="4865" width="36.140625" style="5" customWidth="1"/>
    <col min="4866" max="4866" width="1.140625" style="5" customWidth="1"/>
    <col min="4867" max="4867" width="5.7109375" style="5" customWidth="1"/>
    <col min="4868" max="4868" width="2.140625" style="5" customWidth="1"/>
    <col min="4869" max="4869" width="14" style="5" customWidth="1"/>
    <col min="4870" max="4870" width="1.7109375" style="5" customWidth="1"/>
    <col min="4871" max="4871" width="14" style="5" customWidth="1"/>
    <col min="4872" max="4872" width="10.28515625" style="5" customWidth="1"/>
    <col min="4873" max="4873" width="14.7109375" style="5" customWidth="1"/>
    <col min="4874" max="4874" width="0.7109375" style="5" customWidth="1"/>
    <col min="4875" max="4875" width="6.85546875" style="5" customWidth="1"/>
    <col min="4876" max="4876" width="11.28515625" style="5" customWidth="1"/>
    <col min="4877" max="4877" width="10.7109375" style="5" bestFit="1" customWidth="1"/>
    <col min="4878" max="4878" width="9" style="5"/>
    <col min="4879" max="4879" width="9.85546875" style="5" bestFit="1" customWidth="1"/>
    <col min="4880" max="4880" width="15.85546875" style="5" bestFit="1" customWidth="1"/>
    <col min="4881" max="5119" width="9" style="5"/>
    <col min="5120" max="5120" width="2.140625" style="5" customWidth="1"/>
    <col min="5121" max="5121" width="36.140625" style="5" customWidth="1"/>
    <col min="5122" max="5122" width="1.140625" style="5" customWidth="1"/>
    <col min="5123" max="5123" width="5.7109375" style="5" customWidth="1"/>
    <col min="5124" max="5124" width="2.140625" style="5" customWidth="1"/>
    <col min="5125" max="5125" width="14" style="5" customWidth="1"/>
    <col min="5126" max="5126" width="1.7109375" style="5" customWidth="1"/>
    <col min="5127" max="5127" width="14" style="5" customWidth="1"/>
    <col min="5128" max="5128" width="10.28515625" style="5" customWidth="1"/>
    <col min="5129" max="5129" width="14.7109375" style="5" customWidth="1"/>
    <col min="5130" max="5130" width="0.7109375" style="5" customWidth="1"/>
    <col min="5131" max="5131" width="6.85546875" style="5" customWidth="1"/>
    <col min="5132" max="5132" width="11.28515625" style="5" customWidth="1"/>
    <col min="5133" max="5133" width="10.7109375" style="5" bestFit="1" customWidth="1"/>
    <col min="5134" max="5134" width="9" style="5"/>
    <col min="5135" max="5135" width="9.85546875" style="5" bestFit="1" customWidth="1"/>
    <col min="5136" max="5136" width="15.85546875" style="5" bestFit="1" customWidth="1"/>
    <col min="5137" max="5375" width="9" style="5"/>
    <col min="5376" max="5376" width="2.140625" style="5" customWidth="1"/>
    <col min="5377" max="5377" width="36.140625" style="5" customWidth="1"/>
    <col min="5378" max="5378" width="1.140625" style="5" customWidth="1"/>
    <col min="5379" max="5379" width="5.7109375" style="5" customWidth="1"/>
    <col min="5380" max="5380" width="2.140625" style="5" customWidth="1"/>
    <col min="5381" max="5381" width="14" style="5" customWidth="1"/>
    <col min="5382" max="5382" width="1.7109375" style="5" customWidth="1"/>
    <col min="5383" max="5383" width="14" style="5" customWidth="1"/>
    <col min="5384" max="5384" width="10.28515625" style="5" customWidth="1"/>
    <col min="5385" max="5385" width="14.7109375" style="5" customWidth="1"/>
    <col min="5386" max="5386" width="0.7109375" style="5" customWidth="1"/>
    <col min="5387" max="5387" width="6.85546875" style="5" customWidth="1"/>
    <col min="5388" max="5388" width="11.28515625" style="5" customWidth="1"/>
    <col min="5389" max="5389" width="10.7109375" style="5" bestFit="1" customWidth="1"/>
    <col min="5390" max="5390" width="9" style="5"/>
    <col min="5391" max="5391" width="9.85546875" style="5" bestFit="1" customWidth="1"/>
    <col min="5392" max="5392" width="15.85546875" style="5" bestFit="1" customWidth="1"/>
    <col min="5393" max="5631" width="9" style="5"/>
    <col min="5632" max="5632" width="2.140625" style="5" customWidth="1"/>
    <col min="5633" max="5633" width="36.140625" style="5" customWidth="1"/>
    <col min="5634" max="5634" width="1.140625" style="5" customWidth="1"/>
    <col min="5635" max="5635" width="5.7109375" style="5" customWidth="1"/>
    <col min="5636" max="5636" width="2.140625" style="5" customWidth="1"/>
    <col min="5637" max="5637" width="14" style="5" customWidth="1"/>
    <col min="5638" max="5638" width="1.7109375" style="5" customWidth="1"/>
    <col min="5639" max="5639" width="14" style="5" customWidth="1"/>
    <col min="5640" max="5640" width="10.28515625" style="5" customWidth="1"/>
    <col min="5641" max="5641" width="14.7109375" style="5" customWidth="1"/>
    <col min="5642" max="5642" width="0.7109375" style="5" customWidth="1"/>
    <col min="5643" max="5643" width="6.85546875" style="5" customWidth="1"/>
    <col min="5644" max="5644" width="11.28515625" style="5" customWidth="1"/>
    <col min="5645" max="5645" width="10.7109375" style="5" bestFit="1" customWidth="1"/>
    <col min="5646" max="5646" width="9" style="5"/>
    <col min="5647" max="5647" width="9.85546875" style="5" bestFit="1" customWidth="1"/>
    <col min="5648" max="5648" width="15.85546875" style="5" bestFit="1" customWidth="1"/>
    <col min="5649" max="5887" width="9" style="5"/>
    <col min="5888" max="5888" width="2.140625" style="5" customWidth="1"/>
    <col min="5889" max="5889" width="36.140625" style="5" customWidth="1"/>
    <col min="5890" max="5890" width="1.140625" style="5" customWidth="1"/>
    <col min="5891" max="5891" width="5.7109375" style="5" customWidth="1"/>
    <col min="5892" max="5892" width="2.140625" style="5" customWidth="1"/>
    <col min="5893" max="5893" width="14" style="5" customWidth="1"/>
    <col min="5894" max="5894" width="1.7109375" style="5" customWidth="1"/>
    <col min="5895" max="5895" width="14" style="5" customWidth="1"/>
    <col min="5896" max="5896" width="10.28515625" style="5" customWidth="1"/>
    <col min="5897" max="5897" width="14.7109375" style="5" customWidth="1"/>
    <col min="5898" max="5898" width="0.7109375" style="5" customWidth="1"/>
    <col min="5899" max="5899" width="6.85546875" style="5" customWidth="1"/>
    <col min="5900" max="5900" width="11.28515625" style="5" customWidth="1"/>
    <col min="5901" max="5901" width="10.7109375" style="5" bestFit="1" customWidth="1"/>
    <col min="5902" max="5902" width="9" style="5"/>
    <col min="5903" max="5903" width="9.85546875" style="5" bestFit="1" customWidth="1"/>
    <col min="5904" max="5904" width="15.85546875" style="5" bestFit="1" customWidth="1"/>
    <col min="5905" max="6143" width="9" style="5"/>
    <col min="6144" max="6144" width="2.140625" style="5" customWidth="1"/>
    <col min="6145" max="6145" width="36.140625" style="5" customWidth="1"/>
    <col min="6146" max="6146" width="1.140625" style="5" customWidth="1"/>
    <col min="6147" max="6147" width="5.7109375" style="5" customWidth="1"/>
    <col min="6148" max="6148" width="2.140625" style="5" customWidth="1"/>
    <col min="6149" max="6149" width="14" style="5" customWidth="1"/>
    <col min="6150" max="6150" width="1.7109375" style="5" customWidth="1"/>
    <col min="6151" max="6151" width="14" style="5" customWidth="1"/>
    <col min="6152" max="6152" width="10.28515625" style="5" customWidth="1"/>
    <col min="6153" max="6153" width="14.7109375" style="5" customWidth="1"/>
    <col min="6154" max="6154" width="0.7109375" style="5" customWidth="1"/>
    <col min="6155" max="6155" width="6.85546875" style="5" customWidth="1"/>
    <col min="6156" max="6156" width="11.28515625" style="5" customWidth="1"/>
    <col min="6157" max="6157" width="10.7109375" style="5" bestFit="1" customWidth="1"/>
    <col min="6158" max="6158" width="9" style="5"/>
    <col min="6159" max="6159" width="9.85546875" style="5" bestFit="1" customWidth="1"/>
    <col min="6160" max="6160" width="15.85546875" style="5" bestFit="1" customWidth="1"/>
    <col min="6161" max="6399" width="9" style="5"/>
    <col min="6400" max="6400" width="2.140625" style="5" customWidth="1"/>
    <col min="6401" max="6401" width="36.140625" style="5" customWidth="1"/>
    <col min="6402" max="6402" width="1.140625" style="5" customWidth="1"/>
    <col min="6403" max="6403" width="5.7109375" style="5" customWidth="1"/>
    <col min="6404" max="6404" width="2.140625" style="5" customWidth="1"/>
    <col min="6405" max="6405" width="14" style="5" customWidth="1"/>
    <col min="6406" max="6406" width="1.7109375" style="5" customWidth="1"/>
    <col min="6407" max="6407" width="14" style="5" customWidth="1"/>
    <col min="6408" max="6408" width="10.28515625" style="5" customWidth="1"/>
    <col min="6409" max="6409" width="14.7109375" style="5" customWidth="1"/>
    <col min="6410" max="6410" width="0.7109375" style="5" customWidth="1"/>
    <col min="6411" max="6411" width="6.85546875" style="5" customWidth="1"/>
    <col min="6412" max="6412" width="11.28515625" style="5" customWidth="1"/>
    <col min="6413" max="6413" width="10.7109375" style="5" bestFit="1" customWidth="1"/>
    <col min="6414" max="6414" width="9" style="5"/>
    <col min="6415" max="6415" width="9.85546875" style="5" bestFit="1" customWidth="1"/>
    <col min="6416" max="6416" width="15.85546875" style="5" bestFit="1" customWidth="1"/>
    <col min="6417" max="6655" width="9" style="5"/>
    <col min="6656" max="6656" width="2.140625" style="5" customWidth="1"/>
    <col min="6657" max="6657" width="36.140625" style="5" customWidth="1"/>
    <col min="6658" max="6658" width="1.140625" style="5" customWidth="1"/>
    <col min="6659" max="6659" width="5.7109375" style="5" customWidth="1"/>
    <col min="6660" max="6660" width="2.140625" style="5" customWidth="1"/>
    <col min="6661" max="6661" width="14" style="5" customWidth="1"/>
    <col min="6662" max="6662" width="1.7109375" style="5" customWidth="1"/>
    <col min="6663" max="6663" width="14" style="5" customWidth="1"/>
    <col min="6664" max="6664" width="10.28515625" style="5" customWidth="1"/>
    <col min="6665" max="6665" width="14.7109375" style="5" customWidth="1"/>
    <col min="6666" max="6666" width="0.7109375" style="5" customWidth="1"/>
    <col min="6667" max="6667" width="6.85546875" style="5" customWidth="1"/>
    <col min="6668" max="6668" width="11.28515625" style="5" customWidth="1"/>
    <col min="6669" max="6669" width="10.7109375" style="5" bestFit="1" customWidth="1"/>
    <col min="6670" max="6670" width="9" style="5"/>
    <col min="6671" max="6671" width="9.85546875" style="5" bestFit="1" customWidth="1"/>
    <col min="6672" max="6672" width="15.85546875" style="5" bestFit="1" customWidth="1"/>
    <col min="6673" max="6911" width="9" style="5"/>
    <col min="6912" max="6912" width="2.140625" style="5" customWidth="1"/>
    <col min="6913" max="6913" width="36.140625" style="5" customWidth="1"/>
    <col min="6914" max="6914" width="1.140625" style="5" customWidth="1"/>
    <col min="6915" max="6915" width="5.7109375" style="5" customWidth="1"/>
    <col min="6916" max="6916" width="2.140625" style="5" customWidth="1"/>
    <col min="6917" max="6917" width="14" style="5" customWidth="1"/>
    <col min="6918" max="6918" width="1.7109375" style="5" customWidth="1"/>
    <col min="6919" max="6919" width="14" style="5" customWidth="1"/>
    <col min="6920" max="6920" width="10.28515625" style="5" customWidth="1"/>
    <col min="6921" max="6921" width="14.7109375" style="5" customWidth="1"/>
    <col min="6922" max="6922" width="0.7109375" style="5" customWidth="1"/>
    <col min="6923" max="6923" width="6.85546875" style="5" customWidth="1"/>
    <col min="6924" max="6924" width="11.28515625" style="5" customWidth="1"/>
    <col min="6925" max="6925" width="10.7109375" style="5" bestFit="1" customWidth="1"/>
    <col min="6926" max="6926" width="9" style="5"/>
    <col min="6927" max="6927" width="9.85546875" style="5" bestFit="1" customWidth="1"/>
    <col min="6928" max="6928" width="15.85546875" style="5" bestFit="1" customWidth="1"/>
    <col min="6929" max="7167" width="9" style="5"/>
    <col min="7168" max="7168" width="2.140625" style="5" customWidth="1"/>
    <col min="7169" max="7169" width="36.140625" style="5" customWidth="1"/>
    <col min="7170" max="7170" width="1.140625" style="5" customWidth="1"/>
    <col min="7171" max="7171" width="5.7109375" style="5" customWidth="1"/>
    <col min="7172" max="7172" width="2.140625" style="5" customWidth="1"/>
    <col min="7173" max="7173" width="14" style="5" customWidth="1"/>
    <col min="7174" max="7174" width="1.7109375" style="5" customWidth="1"/>
    <col min="7175" max="7175" width="14" style="5" customWidth="1"/>
    <col min="7176" max="7176" width="10.28515625" style="5" customWidth="1"/>
    <col min="7177" max="7177" width="14.7109375" style="5" customWidth="1"/>
    <col min="7178" max="7178" width="0.7109375" style="5" customWidth="1"/>
    <col min="7179" max="7179" width="6.85546875" style="5" customWidth="1"/>
    <col min="7180" max="7180" width="11.28515625" style="5" customWidth="1"/>
    <col min="7181" max="7181" width="10.7109375" style="5" bestFit="1" customWidth="1"/>
    <col min="7182" max="7182" width="9" style="5"/>
    <col min="7183" max="7183" width="9.85546875" style="5" bestFit="1" customWidth="1"/>
    <col min="7184" max="7184" width="15.85546875" style="5" bestFit="1" customWidth="1"/>
    <col min="7185" max="7423" width="9" style="5"/>
    <col min="7424" max="7424" width="2.140625" style="5" customWidth="1"/>
    <col min="7425" max="7425" width="36.140625" style="5" customWidth="1"/>
    <col min="7426" max="7426" width="1.140625" style="5" customWidth="1"/>
    <col min="7427" max="7427" width="5.7109375" style="5" customWidth="1"/>
    <col min="7428" max="7428" width="2.140625" style="5" customWidth="1"/>
    <col min="7429" max="7429" width="14" style="5" customWidth="1"/>
    <col min="7430" max="7430" width="1.7109375" style="5" customWidth="1"/>
    <col min="7431" max="7431" width="14" style="5" customWidth="1"/>
    <col min="7432" max="7432" width="10.28515625" style="5" customWidth="1"/>
    <col min="7433" max="7433" width="14.7109375" style="5" customWidth="1"/>
    <col min="7434" max="7434" width="0.7109375" style="5" customWidth="1"/>
    <col min="7435" max="7435" width="6.85546875" style="5" customWidth="1"/>
    <col min="7436" max="7436" width="11.28515625" style="5" customWidth="1"/>
    <col min="7437" max="7437" width="10.7109375" style="5" bestFit="1" customWidth="1"/>
    <col min="7438" max="7438" width="9" style="5"/>
    <col min="7439" max="7439" width="9.85546875" style="5" bestFit="1" customWidth="1"/>
    <col min="7440" max="7440" width="15.85546875" style="5" bestFit="1" customWidth="1"/>
    <col min="7441" max="7679" width="9" style="5"/>
    <col min="7680" max="7680" width="2.140625" style="5" customWidth="1"/>
    <col min="7681" max="7681" width="36.140625" style="5" customWidth="1"/>
    <col min="7682" max="7682" width="1.140625" style="5" customWidth="1"/>
    <col min="7683" max="7683" width="5.7109375" style="5" customWidth="1"/>
    <col min="7684" max="7684" width="2.140625" style="5" customWidth="1"/>
    <col min="7685" max="7685" width="14" style="5" customWidth="1"/>
    <col min="7686" max="7686" width="1.7109375" style="5" customWidth="1"/>
    <col min="7687" max="7687" width="14" style="5" customWidth="1"/>
    <col min="7688" max="7688" width="10.28515625" style="5" customWidth="1"/>
    <col min="7689" max="7689" width="14.7109375" style="5" customWidth="1"/>
    <col min="7690" max="7690" width="0.7109375" style="5" customWidth="1"/>
    <col min="7691" max="7691" width="6.85546875" style="5" customWidth="1"/>
    <col min="7692" max="7692" width="11.28515625" style="5" customWidth="1"/>
    <col min="7693" max="7693" width="10.7109375" style="5" bestFit="1" customWidth="1"/>
    <col min="7694" max="7694" width="9" style="5"/>
    <col min="7695" max="7695" width="9.85546875" style="5" bestFit="1" customWidth="1"/>
    <col min="7696" max="7696" width="15.85546875" style="5" bestFit="1" customWidth="1"/>
    <col min="7697" max="7935" width="9" style="5"/>
    <col min="7936" max="7936" width="2.140625" style="5" customWidth="1"/>
    <col min="7937" max="7937" width="36.140625" style="5" customWidth="1"/>
    <col min="7938" max="7938" width="1.140625" style="5" customWidth="1"/>
    <col min="7939" max="7939" width="5.7109375" style="5" customWidth="1"/>
    <col min="7940" max="7940" width="2.140625" style="5" customWidth="1"/>
    <col min="7941" max="7941" width="14" style="5" customWidth="1"/>
    <col min="7942" max="7942" width="1.7109375" style="5" customWidth="1"/>
    <col min="7943" max="7943" width="14" style="5" customWidth="1"/>
    <col min="7944" max="7944" width="10.28515625" style="5" customWidth="1"/>
    <col min="7945" max="7945" width="14.7109375" style="5" customWidth="1"/>
    <col min="7946" max="7946" width="0.7109375" style="5" customWidth="1"/>
    <col min="7947" max="7947" width="6.85546875" style="5" customWidth="1"/>
    <col min="7948" max="7948" width="11.28515625" style="5" customWidth="1"/>
    <col min="7949" max="7949" width="10.7109375" style="5" bestFit="1" customWidth="1"/>
    <col min="7950" max="7950" width="9" style="5"/>
    <col min="7951" max="7951" width="9.85546875" style="5" bestFit="1" customWidth="1"/>
    <col min="7952" max="7952" width="15.85546875" style="5" bestFit="1" customWidth="1"/>
    <col min="7953" max="8191" width="9" style="5"/>
    <col min="8192" max="8192" width="2.140625" style="5" customWidth="1"/>
    <col min="8193" max="8193" width="36.140625" style="5" customWidth="1"/>
    <col min="8194" max="8194" width="1.140625" style="5" customWidth="1"/>
    <col min="8195" max="8195" width="5.7109375" style="5" customWidth="1"/>
    <col min="8196" max="8196" width="2.140625" style="5" customWidth="1"/>
    <col min="8197" max="8197" width="14" style="5" customWidth="1"/>
    <col min="8198" max="8198" width="1.7109375" style="5" customWidth="1"/>
    <col min="8199" max="8199" width="14" style="5" customWidth="1"/>
    <col min="8200" max="8200" width="10.28515625" style="5" customWidth="1"/>
    <col min="8201" max="8201" width="14.7109375" style="5" customWidth="1"/>
    <col min="8202" max="8202" width="0.7109375" style="5" customWidth="1"/>
    <col min="8203" max="8203" width="6.85546875" style="5" customWidth="1"/>
    <col min="8204" max="8204" width="11.28515625" style="5" customWidth="1"/>
    <col min="8205" max="8205" width="10.7109375" style="5" bestFit="1" customWidth="1"/>
    <col min="8206" max="8206" width="9" style="5"/>
    <col min="8207" max="8207" width="9.85546875" style="5" bestFit="1" customWidth="1"/>
    <col min="8208" max="8208" width="15.85546875" style="5" bestFit="1" customWidth="1"/>
    <col min="8209" max="8447" width="9" style="5"/>
    <col min="8448" max="8448" width="2.140625" style="5" customWidth="1"/>
    <col min="8449" max="8449" width="36.140625" style="5" customWidth="1"/>
    <col min="8450" max="8450" width="1.140625" style="5" customWidth="1"/>
    <col min="8451" max="8451" width="5.7109375" style="5" customWidth="1"/>
    <col min="8452" max="8452" width="2.140625" style="5" customWidth="1"/>
    <col min="8453" max="8453" width="14" style="5" customWidth="1"/>
    <col min="8454" max="8454" width="1.7109375" style="5" customWidth="1"/>
    <col min="8455" max="8455" width="14" style="5" customWidth="1"/>
    <col min="8456" max="8456" width="10.28515625" style="5" customWidth="1"/>
    <col min="8457" max="8457" width="14.7109375" style="5" customWidth="1"/>
    <col min="8458" max="8458" width="0.7109375" style="5" customWidth="1"/>
    <col min="8459" max="8459" width="6.85546875" style="5" customWidth="1"/>
    <col min="8460" max="8460" width="11.28515625" style="5" customWidth="1"/>
    <col min="8461" max="8461" width="10.7109375" style="5" bestFit="1" customWidth="1"/>
    <col min="8462" max="8462" width="9" style="5"/>
    <col min="8463" max="8463" width="9.85546875" style="5" bestFit="1" customWidth="1"/>
    <col min="8464" max="8464" width="15.85546875" style="5" bestFit="1" customWidth="1"/>
    <col min="8465" max="8703" width="9" style="5"/>
    <col min="8704" max="8704" width="2.140625" style="5" customWidth="1"/>
    <col min="8705" max="8705" width="36.140625" style="5" customWidth="1"/>
    <col min="8706" max="8706" width="1.140625" style="5" customWidth="1"/>
    <col min="8707" max="8707" width="5.7109375" style="5" customWidth="1"/>
    <col min="8708" max="8708" width="2.140625" style="5" customWidth="1"/>
    <col min="8709" max="8709" width="14" style="5" customWidth="1"/>
    <col min="8710" max="8710" width="1.7109375" style="5" customWidth="1"/>
    <col min="8711" max="8711" width="14" style="5" customWidth="1"/>
    <col min="8712" max="8712" width="10.28515625" style="5" customWidth="1"/>
    <col min="8713" max="8713" width="14.7109375" style="5" customWidth="1"/>
    <col min="8714" max="8714" width="0.7109375" style="5" customWidth="1"/>
    <col min="8715" max="8715" width="6.85546875" style="5" customWidth="1"/>
    <col min="8716" max="8716" width="11.28515625" style="5" customWidth="1"/>
    <col min="8717" max="8717" width="10.7109375" style="5" bestFit="1" customWidth="1"/>
    <col min="8718" max="8718" width="9" style="5"/>
    <col min="8719" max="8719" width="9.85546875" style="5" bestFit="1" customWidth="1"/>
    <col min="8720" max="8720" width="15.85546875" style="5" bestFit="1" customWidth="1"/>
    <col min="8721" max="8959" width="9" style="5"/>
    <col min="8960" max="8960" width="2.140625" style="5" customWidth="1"/>
    <col min="8961" max="8961" width="36.140625" style="5" customWidth="1"/>
    <col min="8962" max="8962" width="1.140625" style="5" customWidth="1"/>
    <col min="8963" max="8963" width="5.7109375" style="5" customWidth="1"/>
    <col min="8964" max="8964" width="2.140625" style="5" customWidth="1"/>
    <col min="8965" max="8965" width="14" style="5" customWidth="1"/>
    <col min="8966" max="8966" width="1.7109375" style="5" customWidth="1"/>
    <col min="8967" max="8967" width="14" style="5" customWidth="1"/>
    <col min="8968" max="8968" width="10.28515625" style="5" customWidth="1"/>
    <col min="8969" max="8969" width="14.7109375" style="5" customWidth="1"/>
    <col min="8970" max="8970" width="0.7109375" style="5" customWidth="1"/>
    <col min="8971" max="8971" width="6.85546875" style="5" customWidth="1"/>
    <col min="8972" max="8972" width="11.28515625" style="5" customWidth="1"/>
    <col min="8973" max="8973" width="10.7109375" style="5" bestFit="1" customWidth="1"/>
    <col min="8974" max="8974" width="9" style="5"/>
    <col min="8975" max="8975" width="9.85546875" style="5" bestFit="1" customWidth="1"/>
    <col min="8976" max="8976" width="15.85546875" style="5" bestFit="1" customWidth="1"/>
    <col min="8977" max="9215" width="9" style="5"/>
    <col min="9216" max="9216" width="2.140625" style="5" customWidth="1"/>
    <col min="9217" max="9217" width="36.140625" style="5" customWidth="1"/>
    <col min="9218" max="9218" width="1.140625" style="5" customWidth="1"/>
    <col min="9219" max="9219" width="5.7109375" style="5" customWidth="1"/>
    <col min="9220" max="9220" width="2.140625" style="5" customWidth="1"/>
    <col min="9221" max="9221" width="14" style="5" customWidth="1"/>
    <col min="9222" max="9222" width="1.7109375" style="5" customWidth="1"/>
    <col min="9223" max="9223" width="14" style="5" customWidth="1"/>
    <col min="9224" max="9224" width="10.28515625" style="5" customWidth="1"/>
    <col min="9225" max="9225" width="14.7109375" style="5" customWidth="1"/>
    <col min="9226" max="9226" width="0.7109375" style="5" customWidth="1"/>
    <col min="9227" max="9227" width="6.85546875" style="5" customWidth="1"/>
    <col min="9228" max="9228" width="11.28515625" style="5" customWidth="1"/>
    <col min="9229" max="9229" width="10.7109375" style="5" bestFit="1" customWidth="1"/>
    <col min="9230" max="9230" width="9" style="5"/>
    <col min="9231" max="9231" width="9.85546875" style="5" bestFit="1" customWidth="1"/>
    <col min="9232" max="9232" width="15.85546875" style="5" bestFit="1" customWidth="1"/>
    <col min="9233" max="9471" width="9" style="5"/>
    <col min="9472" max="9472" width="2.140625" style="5" customWidth="1"/>
    <col min="9473" max="9473" width="36.140625" style="5" customWidth="1"/>
    <col min="9474" max="9474" width="1.140625" style="5" customWidth="1"/>
    <col min="9475" max="9475" width="5.7109375" style="5" customWidth="1"/>
    <col min="9476" max="9476" width="2.140625" style="5" customWidth="1"/>
    <col min="9477" max="9477" width="14" style="5" customWidth="1"/>
    <col min="9478" max="9478" width="1.7109375" style="5" customWidth="1"/>
    <col min="9479" max="9479" width="14" style="5" customWidth="1"/>
    <col min="9480" max="9480" width="10.28515625" style="5" customWidth="1"/>
    <col min="9481" max="9481" width="14.7109375" style="5" customWidth="1"/>
    <col min="9482" max="9482" width="0.7109375" style="5" customWidth="1"/>
    <col min="9483" max="9483" width="6.85546875" style="5" customWidth="1"/>
    <col min="9484" max="9484" width="11.28515625" style="5" customWidth="1"/>
    <col min="9485" max="9485" width="10.7109375" style="5" bestFit="1" customWidth="1"/>
    <col min="9486" max="9486" width="9" style="5"/>
    <col min="9487" max="9487" width="9.85546875" style="5" bestFit="1" customWidth="1"/>
    <col min="9488" max="9488" width="15.85546875" style="5" bestFit="1" customWidth="1"/>
    <col min="9489" max="9727" width="9" style="5"/>
    <col min="9728" max="9728" width="2.140625" style="5" customWidth="1"/>
    <col min="9729" max="9729" width="36.140625" style="5" customWidth="1"/>
    <col min="9730" max="9730" width="1.140625" style="5" customWidth="1"/>
    <col min="9731" max="9731" width="5.7109375" style="5" customWidth="1"/>
    <col min="9732" max="9732" width="2.140625" style="5" customWidth="1"/>
    <col min="9733" max="9733" width="14" style="5" customWidth="1"/>
    <col min="9734" max="9734" width="1.7109375" style="5" customWidth="1"/>
    <col min="9735" max="9735" width="14" style="5" customWidth="1"/>
    <col min="9736" max="9736" width="10.28515625" style="5" customWidth="1"/>
    <col min="9737" max="9737" width="14.7109375" style="5" customWidth="1"/>
    <col min="9738" max="9738" width="0.7109375" style="5" customWidth="1"/>
    <col min="9739" max="9739" width="6.85546875" style="5" customWidth="1"/>
    <col min="9740" max="9740" width="11.28515625" style="5" customWidth="1"/>
    <col min="9741" max="9741" width="10.7109375" style="5" bestFit="1" customWidth="1"/>
    <col min="9742" max="9742" width="9" style="5"/>
    <col min="9743" max="9743" width="9.85546875" style="5" bestFit="1" customWidth="1"/>
    <col min="9744" max="9744" width="15.85546875" style="5" bestFit="1" customWidth="1"/>
    <col min="9745" max="9983" width="9" style="5"/>
    <col min="9984" max="9984" width="2.140625" style="5" customWidth="1"/>
    <col min="9985" max="9985" width="36.140625" style="5" customWidth="1"/>
    <col min="9986" max="9986" width="1.140625" style="5" customWidth="1"/>
    <col min="9987" max="9987" width="5.7109375" style="5" customWidth="1"/>
    <col min="9988" max="9988" width="2.140625" style="5" customWidth="1"/>
    <col min="9989" max="9989" width="14" style="5" customWidth="1"/>
    <col min="9990" max="9990" width="1.7109375" style="5" customWidth="1"/>
    <col min="9991" max="9991" width="14" style="5" customWidth="1"/>
    <col min="9992" max="9992" width="10.28515625" style="5" customWidth="1"/>
    <col min="9993" max="9993" width="14.7109375" style="5" customWidth="1"/>
    <col min="9994" max="9994" width="0.7109375" style="5" customWidth="1"/>
    <col min="9995" max="9995" width="6.85546875" style="5" customWidth="1"/>
    <col min="9996" max="9996" width="11.28515625" style="5" customWidth="1"/>
    <col min="9997" max="9997" width="10.7109375" style="5" bestFit="1" customWidth="1"/>
    <col min="9998" max="9998" width="9" style="5"/>
    <col min="9999" max="9999" width="9.85546875" style="5" bestFit="1" customWidth="1"/>
    <col min="10000" max="10000" width="15.85546875" style="5" bestFit="1" customWidth="1"/>
    <col min="10001" max="10239" width="9" style="5"/>
    <col min="10240" max="10240" width="2.140625" style="5" customWidth="1"/>
    <col min="10241" max="10241" width="36.140625" style="5" customWidth="1"/>
    <col min="10242" max="10242" width="1.140625" style="5" customWidth="1"/>
    <col min="10243" max="10243" width="5.7109375" style="5" customWidth="1"/>
    <col min="10244" max="10244" width="2.140625" style="5" customWidth="1"/>
    <col min="10245" max="10245" width="14" style="5" customWidth="1"/>
    <col min="10246" max="10246" width="1.7109375" style="5" customWidth="1"/>
    <col min="10247" max="10247" width="14" style="5" customWidth="1"/>
    <col min="10248" max="10248" width="10.28515625" style="5" customWidth="1"/>
    <col min="10249" max="10249" width="14.7109375" style="5" customWidth="1"/>
    <col min="10250" max="10250" width="0.7109375" style="5" customWidth="1"/>
    <col min="10251" max="10251" width="6.85546875" style="5" customWidth="1"/>
    <col min="10252" max="10252" width="11.28515625" style="5" customWidth="1"/>
    <col min="10253" max="10253" width="10.7109375" style="5" bestFit="1" customWidth="1"/>
    <col min="10254" max="10254" width="9" style="5"/>
    <col min="10255" max="10255" width="9.85546875" style="5" bestFit="1" customWidth="1"/>
    <col min="10256" max="10256" width="15.85546875" style="5" bestFit="1" customWidth="1"/>
    <col min="10257" max="10495" width="9" style="5"/>
    <col min="10496" max="10496" width="2.140625" style="5" customWidth="1"/>
    <col min="10497" max="10497" width="36.140625" style="5" customWidth="1"/>
    <col min="10498" max="10498" width="1.140625" style="5" customWidth="1"/>
    <col min="10499" max="10499" width="5.7109375" style="5" customWidth="1"/>
    <col min="10500" max="10500" width="2.140625" style="5" customWidth="1"/>
    <col min="10501" max="10501" width="14" style="5" customWidth="1"/>
    <col min="10502" max="10502" width="1.7109375" style="5" customWidth="1"/>
    <col min="10503" max="10503" width="14" style="5" customWidth="1"/>
    <col min="10504" max="10504" width="10.28515625" style="5" customWidth="1"/>
    <col min="10505" max="10505" width="14.7109375" style="5" customWidth="1"/>
    <col min="10506" max="10506" width="0.7109375" style="5" customWidth="1"/>
    <col min="10507" max="10507" width="6.85546875" style="5" customWidth="1"/>
    <col min="10508" max="10508" width="11.28515625" style="5" customWidth="1"/>
    <col min="10509" max="10509" width="10.7109375" style="5" bestFit="1" customWidth="1"/>
    <col min="10510" max="10510" width="9" style="5"/>
    <col min="10511" max="10511" width="9.85546875" style="5" bestFit="1" customWidth="1"/>
    <col min="10512" max="10512" width="15.85546875" style="5" bestFit="1" customWidth="1"/>
    <col min="10513" max="10751" width="9" style="5"/>
    <col min="10752" max="10752" width="2.140625" style="5" customWidth="1"/>
    <col min="10753" max="10753" width="36.140625" style="5" customWidth="1"/>
    <col min="10754" max="10754" width="1.140625" style="5" customWidth="1"/>
    <col min="10755" max="10755" width="5.7109375" style="5" customWidth="1"/>
    <col min="10756" max="10756" width="2.140625" style="5" customWidth="1"/>
    <col min="10757" max="10757" width="14" style="5" customWidth="1"/>
    <col min="10758" max="10758" width="1.7109375" style="5" customWidth="1"/>
    <col min="10759" max="10759" width="14" style="5" customWidth="1"/>
    <col min="10760" max="10760" width="10.28515625" style="5" customWidth="1"/>
    <col min="10761" max="10761" width="14.7109375" style="5" customWidth="1"/>
    <col min="10762" max="10762" width="0.7109375" style="5" customWidth="1"/>
    <col min="10763" max="10763" width="6.85546875" style="5" customWidth="1"/>
    <col min="10764" max="10764" width="11.28515625" style="5" customWidth="1"/>
    <col min="10765" max="10765" width="10.7109375" style="5" bestFit="1" customWidth="1"/>
    <col min="10766" max="10766" width="9" style="5"/>
    <col min="10767" max="10767" width="9.85546875" style="5" bestFit="1" customWidth="1"/>
    <col min="10768" max="10768" width="15.85546875" style="5" bestFit="1" customWidth="1"/>
    <col min="10769" max="11007" width="9" style="5"/>
    <col min="11008" max="11008" width="2.140625" style="5" customWidth="1"/>
    <col min="11009" max="11009" width="36.140625" style="5" customWidth="1"/>
    <col min="11010" max="11010" width="1.140625" style="5" customWidth="1"/>
    <col min="11011" max="11011" width="5.7109375" style="5" customWidth="1"/>
    <col min="11012" max="11012" width="2.140625" style="5" customWidth="1"/>
    <col min="11013" max="11013" width="14" style="5" customWidth="1"/>
    <col min="11014" max="11014" width="1.7109375" style="5" customWidth="1"/>
    <col min="11015" max="11015" width="14" style="5" customWidth="1"/>
    <col min="11016" max="11016" width="10.28515625" style="5" customWidth="1"/>
    <col min="11017" max="11017" width="14.7109375" style="5" customWidth="1"/>
    <col min="11018" max="11018" width="0.7109375" style="5" customWidth="1"/>
    <col min="11019" max="11019" width="6.85546875" style="5" customWidth="1"/>
    <col min="11020" max="11020" width="11.28515625" style="5" customWidth="1"/>
    <col min="11021" max="11021" width="10.7109375" style="5" bestFit="1" customWidth="1"/>
    <col min="11022" max="11022" width="9" style="5"/>
    <col min="11023" max="11023" width="9.85546875" style="5" bestFit="1" customWidth="1"/>
    <col min="11024" max="11024" width="15.85546875" style="5" bestFit="1" customWidth="1"/>
    <col min="11025" max="11263" width="9" style="5"/>
    <col min="11264" max="11264" width="2.140625" style="5" customWidth="1"/>
    <col min="11265" max="11265" width="36.140625" style="5" customWidth="1"/>
    <col min="11266" max="11266" width="1.140625" style="5" customWidth="1"/>
    <col min="11267" max="11267" width="5.7109375" style="5" customWidth="1"/>
    <col min="11268" max="11268" width="2.140625" style="5" customWidth="1"/>
    <col min="11269" max="11269" width="14" style="5" customWidth="1"/>
    <col min="11270" max="11270" width="1.7109375" style="5" customWidth="1"/>
    <col min="11271" max="11271" width="14" style="5" customWidth="1"/>
    <col min="11272" max="11272" width="10.28515625" style="5" customWidth="1"/>
    <col min="11273" max="11273" width="14.7109375" style="5" customWidth="1"/>
    <col min="11274" max="11274" width="0.7109375" style="5" customWidth="1"/>
    <col min="11275" max="11275" width="6.85546875" style="5" customWidth="1"/>
    <col min="11276" max="11276" width="11.28515625" style="5" customWidth="1"/>
    <col min="11277" max="11277" width="10.7109375" style="5" bestFit="1" customWidth="1"/>
    <col min="11278" max="11278" width="9" style="5"/>
    <col min="11279" max="11279" width="9.85546875" style="5" bestFit="1" customWidth="1"/>
    <col min="11280" max="11280" width="15.85546875" style="5" bestFit="1" customWidth="1"/>
    <col min="11281" max="11519" width="9" style="5"/>
    <col min="11520" max="11520" width="2.140625" style="5" customWidth="1"/>
    <col min="11521" max="11521" width="36.140625" style="5" customWidth="1"/>
    <col min="11522" max="11522" width="1.140625" style="5" customWidth="1"/>
    <col min="11523" max="11523" width="5.7109375" style="5" customWidth="1"/>
    <col min="11524" max="11524" width="2.140625" style="5" customWidth="1"/>
    <col min="11525" max="11525" width="14" style="5" customWidth="1"/>
    <col min="11526" max="11526" width="1.7109375" style="5" customWidth="1"/>
    <col min="11527" max="11527" width="14" style="5" customWidth="1"/>
    <col min="11528" max="11528" width="10.28515625" style="5" customWidth="1"/>
    <col min="11529" max="11529" width="14.7109375" style="5" customWidth="1"/>
    <col min="11530" max="11530" width="0.7109375" style="5" customWidth="1"/>
    <col min="11531" max="11531" width="6.85546875" style="5" customWidth="1"/>
    <col min="11532" max="11532" width="11.28515625" style="5" customWidth="1"/>
    <col min="11533" max="11533" width="10.7109375" style="5" bestFit="1" customWidth="1"/>
    <col min="11534" max="11534" width="9" style="5"/>
    <col min="11535" max="11535" width="9.85546875" style="5" bestFit="1" customWidth="1"/>
    <col min="11536" max="11536" width="15.85546875" style="5" bestFit="1" customWidth="1"/>
    <col min="11537" max="11775" width="9" style="5"/>
    <col min="11776" max="11776" width="2.140625" style="5" customWidth="1"/>
    <col min="11777" max="11777" width="36.140625" style="5" customWidth="1"/>
    <col min="11778" max="11778" width="1.140625" style="5" customWidth="1"/>
    <col min="11779" max="11779" width="5.7109375" style="5" customWidth="1"/>
    <col min="11780" max="11780" width="2.140625" style="5" customWidth="1"/>
    <col min="11781" max="11781" width="14" style="5" customWidth="1"/>
    <col min="11782" max="11782" width="1.7109375" style="5" customWidth="1"/>
    <col min="11783" max="11783" width="14" style="5" customWidth="1"/>
    <col min="11784" max="11784" width="10.28515625" style="5" customWidth="1"/>
    <col min="11785" max="11785" width="14.7109375" style="5" customWidth="1"/>
    <col min="11786" max="11786" width="0.7109375" style="5" customWidth="1"/>
    <col min="11787" max="11787" width="6.85546875" style="5" customWidth="1"/>
    <col min="11788" max="11788" width="11.28515625" style="5" customWidth="1"/>
    <col min="11789" max="11789" width="10.7109375" style="5" bestFit="1" customWidth="1"/>
    <col min="11790" max="11790" width="9" style="5"/>
    <col min="11791" max="11791" width="9.85546875" style="5" bestFit="1" customWidth="1"/>
    <col min="11792" max="11792" width="15.85546875" style="5" bestFit="1" customWidth="1"/>
    <col min="11793" max="12031" width="9" style="5"/>
    <col min="12032" max="12032" width="2.140625" style="5" customWidth="1"/>
    <col min="12033" max="12033" width="36.140625" style="5" customWidth="1"/>
    <col min="12034" max="12034" width="1.140625" style="5" customWidth="1"/>
    <col min="12035" max="12035" width="5.7109375" style="5" customWidth="1"/>
    <col min="12036" max="12036" width="2.140625" style="5" customWidth="1"/>
    <col min="12037" max="12037" width="14" style="5" customWidth="1"/>
    <col min="12038" max="12038" width="1.7109375" style="5" customWidth="1"/>
    <col min="12039" max="12039" width="14" style="5" customWidth="1"/>
    <col min="12040" max="12040" width="10.28515625" style="5" customWidth="1"/>
    <col min="12041" max="12041" width="14.7109375" style="5" customWidth="1"/>
    <col min="12042" max="12042" width="0.7109375" style="5" customWidth="1"/>
    <col min="12043" max="12043" width="6.85546875" style="5" customWidth="1"/>
    <col min="12044" max="12044" width="11.28515625" style="5" customWidth="1"/>
    <col min="12045" max="12045" width="10.7109375" style="5" bestFit="1" customWidth="1"/>
    <col min="12046" max="12046" width="9" style="5"/>
    <col min="12047" max="12047" width="9.85546875" style="5" bestFit="1" customWidth="1"/>
    <col min="12048" max="12048" width="15.85546875" style="5" bestFit="1" customWidth="1"/>
    <col min="12049" max="12287" width="9" style="5"/>
    <col min="12288" max="12288" width="2.140625" style="5" customWidth="1"/>
    <col min="12289" max="12289" width="36.140625" style="5" customWidth="1"/>
    <col min="12290" max="12290" width="1.140625" style="5" customWidth="1"/>
    <col min="12291" max="12291" width="5.7109375" style="5" customWidth="1"/>
    <col min="12292" max="12292" width="2.140625" style="5" customWidth="1"/>
    <col min="12293" max="12293" width="14" style="5" customWidth="1"/>
    <col min="12294" max="12294" width="1.7109375" style="5" customWidth="1"/>
    <col min="12295" max="12295" width="14" style="5" customWidth="1"/>
    <col min="12296" max="12296" width="10.28515625" style="5" customWidth="1"/>
    <col min="12297" max="12297" width="14.7109375" style="5" customWidth="1"/>
    <col min="12298" max="12298" width="0.7109375" style="5" customWidth="1"/>
    <col min="12299" max="12299" width="6.85546875" style="5" customWidth="1"/>
    <col min="12300" max="12300" width="11.28515625" style="5" customWidth="1"/>
    <col min="12301" max="12301" width="10.7109375" style="5" bestFit="1" customWidth="1"/>
    <col min="12302" max="12302" width="9" style="5"/>
    <col min="12303" max="12303" width="9.85546875" style="5" bestFit="1" customWidth="1"/>
    <col min="12304" max="12304" width="15.85546875" style="5" bestFit="1" customWidth="1"/>
    <col min="12305" max="12543" width="9" style="5"/>
    <col min="12544" max="12544" width="2.140625" style="5" customWidth="1"/>
    <col min="12545" max="12545" width="36.140625" style="5" customWidth="1"/>
    <col min="12546" max="12546" width="1.140625" style="5" customWidth="1"/>
    <col min="12547" max="12547" width="5.7109375" style="5" customWidth="1"/>
    <col min="12548" max="12548" width="2.140625" style="5" customWidth="1"/>
    <col min="12549" max="12549" width="14" style="5" customWidth="1"/>
    <col min="12550" max="12550" width="1.7109375" style="5" customWidth="1"/>
    <col min="12551" max="12551" width="14" style="5" customWidth="1"/>
    <col min="12552" max="12552" width="10.28515625" style="5" customWidth="1"/>
    <col min="12553" max="12553" width="14.7109375" style="5" customWidth="1"/>
    <col min="12554" max="12554" width="0.7109375" style="5" customWidth="1"/>
    <col min="12555" max="12555" width="6.85546875" style="5" customWidth="1"/>
    <col min="12556" max="12556" width="11.28515625" style="5" customWidth="1"/>
    <col min="12557" max="12557" width="10.7109375" style="5" bestFit="1" customWidth="1"/>
    <col min="12558" max="12558" width="9" style="5"/>
    <col min="12559" max="12559" width="9.85546875" style="5" bestFit="1" customWidth="1"/>
    <col min="12560" max="12560" width="15.85546875" style="5" bestFit="1" customWidth="1"/>
    <col min="12561" max="12799" width="9" style="5"/>
    <col min="12800" max="12800" width="2.140625" style="5" customWidth="1"/>
    <col min="12801" max="12801" width="36.140625" style="5" customWidth="1"/>
    <col min="12802" max="12802" width="1.140625" style="5" customWidth="1"/>
    <col min="12803" max="12803" width="5.7109375" style="5" customWidth="1"/>
    <col min="12804" max="12804" width="2.140625" style="5" customWidth="1"/>
    <col min="12805" max="12805" width="14" style="5" customWidth="1"/>
    <col min="12806" max="12806" width="1.7109375" style="5" customWidth="1"/>
    <col min="12807" max="12807" width="14" style="5" customWidth="1"/>
    <col min="12808" max="12808" width="10.28515625" style="5" customWidth="1"/>
    <col min="12809" max="12809" width="14.7109375" style="5" customWidth="1"/>
    <col min="12810" max="12810" width="0.7109375" style="5" customWidth="1"/>
    <col min="12811" max="12811" width="6.85546875" style="5" customWidth="1"/>
    <col min="12812" max="12812" width="11.28515625" style="5" customWidth="1"/>
    <col min="12813" max="12813" width="10.7109375" style="5" bestFit="1" customWidth="1"/>
    <col min="12814" max="12814" width="9" style="5"/>
    <col min="12815" max="12815" width="9.85546875" style="5" bestFit="1" customWidth="1"/>
    <col min="12816" max="12816" width="15.85546875" style="5" bestFit="1" customWidth="1"/>
    <col min="12817" max="13055" width="9" style="5"/>
    <col min="13056" max="13056" width="2.140625" style="5" customWidth="1"/>
    <col min="13057" max="13057" width="36.140625" style="5" customWidth="1"/>
    <col min="13058" max="13058" width="1.140625" style="5" customWidth="1"/>
    <col min="13059" max="13059" width="5.7109375" style="5" customWidth="1"/>
    <col min="13060" max="13060" width="2.140625" style="5" customWidth="1"/>
    <col min="13061" max="13061" width="14" style="5" customWidth="1"/>
    <col min="13062" max="13062" width="1.7109375" style="5" customWidth="1"/>
    <col min="13063" max="13063" width="14" style="5" customWidth="1"/>
    <col min="13064" max="13064" width="10.28515625" style="5" customWidth="1"/>
    <col min="13065" max="13065" width="14.7109375" style="5" customWidth="1"/>
    <col min="13066" max="13066" width="0.7109375" style="5" customWidth="1"/>
    <col min="13067" max="13067" width="6.85546875" style="5" customWidth="1"/>
    <col min="13068" max="13068" width="11.28515625" style="5" customWidth="1"/>
    <col min="13069" max="13069" width="10.7109375" style="5" bestFit="1" customWidth="1"/>
    <col min="13070" max="13070" width="9" style="5"/>
    <col min="13071" max="13071" width="9.85546875" style="5" bestFit="1" customWidth="1"/>
    <col min="13072" max="13072" width="15.85546875" style="5" bestFit="1" customWidth="1"/>
    <col min="13073" max="13311" width="9" style="5"/>
    <col min="13312" max="13312" width="2.140625" style="5" customWidth="1"/>
    <col min="13313" max="13313" width="36.140625" style="5" customWidth="1"/>
    <col min="13314" max="13314" width="1.140625" style="5" customWidth="1"/>
    <col min="13315" max="13315" width="5.7109375" style="5" customWidth="1"/>
    <col min="13316" max="13316" width="2.140625" style="5" customWidth="1"/>
    <col min="13317" max="13317" width="14" style="5" customWidth="1"/>
    <col min="13318" max="13318" width="1.7109375" style="5" customWidth="1"/>
    <col min="13319" max="13319" width="14" style="5" customWidth="1"/>
    <col min="13320" max="13320" width="10.28515625" style="5" customWidth="1"/>
    <col min="13321" max="13321" width="14.7109375" style="5" customWidth="1"/>
    <col min="13322" max="13322" width="0.7109375" style="5" customWidth="1"/>
    <col min="13323" max="13323" width="6.85546875" style="5" customWidth="1"/>
    <col min="13324" max="13324" width="11.28515625" style="5" customWidth="1"/>
    <col min="13325" max="13325" width="10.7109375" style="5" bestFit="1" customWidth="1"/>
    <col min="13326" max="13326" width="9" style="5"/>
    <col min="13327" max="13327" width="9.85546875" style="5" bestFit="1" customWidth="1"/>
    <col min="13328" max="13328" width="15.85546875" style="5" bestFit="1" customWidth="1"/>
    <col min="13329" max="13567" width="9" style="5"/>
    <col min="13568" max="13568" width="2.140625" style="5" customWidth="1"/>
    <col min="13569" max="13569" width="36.140625" style="5" customWidth="1"/>
    <col min="13570" max="13570" width="1.140625" style="5" customWidth="1"/>
    <col min="13571" max="13571" width="5.7109375" style="5" customWidth="1"/>
    <col min="13572" max="13572" width="2.140625" style="5" customWidth="1"/>
    <col min="13573" max="13573" width="14" style="5" customWidth="1"/>
    <col min="13574" max="13574" width="1.7109375" style="5" customWidth="1"/>
    <col min="13575" max="13575" width="14" style="5" customWidth="1"/>
    <col min="13576" max="13576" width="10.28515625" style="5" customWidth="1"/>
    <col min="13577" max="13577" width="14.7109375" style="5" customWidth="1"/>
    <col min="13578" max="13578" width="0.7109375" style="5" customWidth="1"/>
    <col min="13579" max="13579" width="6.85546875" style="5" customWidth="1"/>
    <col min="13580" max="13580" width="11.28515625" style="5" customWidth="1"/>
    <col min="13581" max="13581" width="10.7109375" style="5" bestFit="1" customWidth="1"/>
    <col min="13582" max="13582" width="9" style="5"/>
    <col min="13583" max="13583" width="9.85546875" style="5" bestFit="1" customWidth="1"/>
    <col min="13584" max="13584" width="15.85546875" style="5" bestFit="1" customWidth="1"/>
    <col min="13585" max="13823" width="9" style="5"/>
    <col min="13824" max="13824" width="2.140625" style="5" customWidth="1"/>
    <col min="13825" max="13825" width="36.140625" style="5" customWidth="1"/>
    <col min="13826" max="13826" width="1.140625" style="5" customWidth="1"/>
    <col min="13827" max="13827" width="5.7109375" style="5" customWidth="1"/>
    <col min="13828" max="13828" width="2.140625" style="5" customWidth="1"/>
    <col min="13829" max="13829" width="14" style="5" customWidth="1"/>
    <col min="13830" max="13830" width="1.7109375" style="5" customWidth="1"/>
    <col min="13831" max="13831" width="14" style="5" customWidth="1"/>
    <col min="13832" max="13832" width="10.28515625" style="5" customWidth="1"/>
    <col min="13833" max="13833" width="14.7109375" style="5" customWidth="1"/>
    <col min="13834" max="13834" width="0.7109375" style="5" customWidth="1"/>
    <col min="13835" max="13835" width="6.85546875" style="5" customWidth="1"/>
    <col min="13836" max="13836" width="11.28515625" style="5" customWidth="1"/>
    <col min="13837" max="13837" width="10.7109375" style="5" bestFit="1" customWidth="1"/>
    <col min="13838" max="13838" width="9" style="5"/>
    <col min="13839" max="13839" width="9.85546875" style="5" bestFit="1" customWidth="1"/>
    <col min="13840" max="13840" width="15.85546875" style="5" bestFit="1" customWidth="1"/>
    <col min="13841" max="14079" width="9" style="5"/>
    <col min="14080" max="14080" width="2.140625" style="5" customWidth="1"/>
    <col min="14081" max="14081" width="36.140625" style="5" customWidth="1"/>
    <col min="14082" max="14082" width="1.140625" style="5" customWidth="1"/>
    <col min="14083" max="14083" width="5.7109375" style="5" customWidth="1"/>
    <col min="14084" max="14084" width="2.140625" style="5" customWidth="1"/>
    <col min="14085" max="14085" width="14" style="5" customWidth="1"/>
    <col min="14086" max="14086" width="1.7109375" style="5" customWidth="1"/>
    <col min="14087" max="14087" width="14" style="5" customWidth="1"/>
    <col min="14088" max="14088" width="10.28515625" style="5" customWidth="1"/>
    <col min="14089" max="14089" width="14.7109375" style="5" customWidth="1"/>
    <col min="14090" max="14090" width="0.7109375" style="5" customWidth="1"/>
    <col min="14091" max="14091" width="6.85546875" style="5" customWidth="1"/>
    <col min="14092" max="14092" width="11.28515625" style="5" customWidth="1"/>
    <col min="14093" max="14093" width="10.7109375" style="5" bestFit="1" customWidth="1"/>
    <col min="14094" max="14094" width="9" style="5"/>
    <col min="14095" max="14095" width="9.85546875" style="5" bestFit="1" customWidth="1"/>
    <col min="14096" max="14096" width="15.85546875" style="5" bestFit="1" customWidth="1"/>
    <col min="14097" max="14335" width="9" style="5"/>
    <col min="14336" max="14336" width="2.140625" style="5" customWidth="1"/>
    <col min="14337" max="14337" width="36.140625" style="5" customWidth="1"/>
    <col min="14338" max="14338" width="1.140625" style="5" customWidth="1"/>
    <col min="14339" max="14339" width="5.7109375" style="5" customWidth="1"/>
    <col min="14340" max="14340" width="2.140625" style="5" customWidth="1"/>
    <col min="14341" max="14341" width="14" style="5" customWidth="1"/>
    <col min="14342" max="14342" width="1.7109375" style="5" customWidth="1"/>
    <col min="14343" max="14343" width="14" style="5" customWidth="1"/>
    <col min="14344" max="14344" width="10.28515625" style="5" customWidth="1"/>
    <col min="14345" max="14345" width="14.7109375" style="5" customWidth="1"/>
    <col min="14346" max="14346" width="0.7109375" style="5" customWidth="1"/>
    <col min="14347" max="14347" width="6.85546875" style="5" customWidth="1"/>
    <col min="14348" max="14348" width="11.28515625" style="5" customWidth="1"/>
    <col min="14349" max="14349" width="10.7109375" style="5" bestFit="1" customWidth="1"/>
    <col min="14350" max="14350" width="9" style="5"/>
    <col min="14351" max="14351" width="9.85546875" style="5" bestFit="1" customWidth="1"/>
    <col min="14352" max="14352" width="15.85546875" style="5" bestFit="1" customWidth="1"/>
    <col min="14353" max="14591" width="9" style="5"/>
    <col min="14592" max="14592" width="2.140625" style="5" customWidth="1"/>
    <col min="14593" max="14593" width="36.140625" style="5" customWidth="1"/>
    <col min="14594" max="14594" width="1.140625" style="5" customWidth="1"/>
    <col min="14595" max="14595" width="5.7109375" style="5" customWidth="1"/>
    <col min="14596" max="14596" width="2.140625" style="5" customWidth="1"/>
    <col min="14597" max="14597" width="14" style="5" customWidth="1"/>
    <col min="14598" max="14598" width="1.7109375" style="5" customWidth="1"/>
    <col min="14599" max="14599" width="14" style="5" customWidth="1"/>
    <col min="14600" max="14600" width="10.28515625" style="5" customWidth="1"/>
    <col min="14601" max="14601" width="14.7109375" style="5" customWidth="1"/>
    <col min="14602" max="14602" width="0.7109375" style="5" customWidth="1"/>
    <col min="14603" max="14603" width="6.85546875" style="5" customWidth="1"/>
    <col min="14604" max="14604" width="11.28515625" style="5" customWidth="1"/>
    <col min="14605" max="14605" width="10.7109375" style="5" bestFit="1" customWidth="1"/>
    <col min="14606" max="14606" width="9" style="5"/>
    <col min="14607" max="14607" width="9.85546875" style="5" bestFit="1" customWidth="1"/>
    <col min="14608" max="14608" width="15.85546875" style="5" bestFit="1" customWidth="1"/>
    <col min="14609" max="14847" width="9" style="5"/>
    <col min="14848" max="14848" width="2.140625" style="5" customWidth="1"/>
    <col min="14849" max="14849" width="36.140625" style="5" customWidth="1"/>
    <col min="14850" max="14850" width="1.140625" style="5" customWidth="1"/>
    <col min="14851" max="14851" width="5.7109375" style="5" customWidth="1"/>
    <col min="14852" max="14852" width="2.140625" style="5" customWidth="1"/>
    <col min="14853" max="14853" width="14" style="5" customWidth="1"/>
    <col min="14854" max="14854" width="1.7109375" style="5" customWidth="1"/>
    <col min="14855" max="14855" width="14" style="5" customWidth="1"/>
    <col min="14856" max="14856" width="10.28515625" style="5" customWidth="1"/>
    <col min="14857" max="14857" width="14.7109375" style="5" customWidth="1"/>
    <col min="14858" max="14858" width="0.7109375" style="5" customWidth="1"/>
    <col min="14859" max="14859" width="6.85546875" style="5" customWidth="1"/>
    <col min="14860" max="14860" width="11.28515625" style="5" customWidth="1"/>
    <col min="14861" max="14861" width="10.7109375" style="5" bestFit="1" customWidth="1"/>
    <col min="14862" max="14862" width="9" style="5"/>
    <col min="14863" max="14863" width="9.85546875" style="5" bestFit="1" customWidth="1"/>
    <col min="14864" max="14864" width="15.85546875" style="5" bestFit="1" customWidth="1"/>
    <col min="14865" max="15103" width="9" style="5"/>
    <col min="15104" max="15104" width="2.140625" style="5" customWidth="1"/>
    <col min="15105" max="15105" width="36.140625" style="5" customWidth="1"/>
    <col min="15106" max="15106" width="1.140625" style="5" customWidth="1"/>
    <col min="15107" max="15107" width="5.7109375" style="5" customWidth="1"/>
    <col min="15108" max="15108" width="2.140625" style="5" customWidth="1"/>
    <col min="15109" max="15109" width="14" style="5" customWidth="1"/>
    <col min="15110" max="15110" width="1.7109375" style="5" customWidth="1"/>
    <col min="15111" max="15111" width="14" style="5" customWidth="1"/>
    <col min="15112" max="15112" width="10.28515625" style="5" customWidth="1"/>
    <col min="15113" max="15113" width="14.7109375" style="5" customWidth="1"/>
    <col min="15114" max="15114" width="0.7109375" style="5" customWidth="1"/>
    <col min="15115" max="15115" width="6.85546875" style="5" customWidth="1"/>
    <col min="15116" max="15116" width="11.28515625" style="5" customWidth="1"/>
    <col min="15117" max="15117" width="10.7109375" style="5" bestFit="1" customWidth="1"/>
    <col min="15118" max="15118" width="9" style="5"/>
    <col min="15119" max="15119" width="9.85546875" style="5" bestFit="1" customWidth="1"/>
    <col min="15120" max="15120" width="15.85546875" style="5" bestFit="1" customWidth="1"/>
    <col min="15121" max="15359" width="9" style="5"/>
    <col min="15360" max="15360" width="2.140625" style="5" customWidth="1"/>
    <col min="15361" max="15361" width="36.140625" style="5" customWidth="1"/>
    <col min="15362" max="15362" width="1.140625" style="5" customWidth="1"/>
    <col min="15363" max="15363" width="5.7109375" style="5" customWidth="1"/>
    <col min="15364" max="15364" width="2.140625" style="5" customWidth="1"/>
    <col min="15365" max="15365" width="14" style="5" customWidth="1"/>
    <col min="15366" max="15366" width="1.7109375" style="5" customWidth="1"/>
    <col min="15367" max="15367" width="14" style="5" customWidth="1"/>
    <col min="15368" max="15368" width="10.28515625" style="5" customWidth="1"/>
    <col min="15369" max="15369" width="14.7109375" style="5" customWidth="1"/>
    <col min="15370" max="15370" width="0.7109375" style="5" customWidth="1"/>
    <col min="15371" max="15371" width="6.85546875" style="5" customWidth="1"/>
    <col min="15372" max="15372" width="11.28515625" style="5" customWidth="1"/>
    <col min="15373" max="15373" width="10.7109375" style="5" bestFit="1" customWidth="1"/>
    <col min="15374" max="15374" width="9" style="5"/>
    <col min="15375" max="15375" width="9.85546875" style="5" bestFit="1" customWidth="1"/>
    <col min="15376" max="15376" width="15.85546875" style="5" bestFit="1" customWidth="1"/>
    <col min="15377" max="15615" width="9" style="5"/>
    <col min="15616" max="15616" width="2.140625" style="5" customWidth="1"/>
    <col min="15617" max="15617" width="36.140625" style="5" customWidth="1"/>
    <col min="15618" max="15618" width="1.140625" style="5" customWidth="1"/>
    <col min="15619" max="15619" width="5.7109375" style="5" customWidth="1"/>
    <col min="15620" max="15620" width="2.140625" style="5" customWidth="1"/>
    <col min="15621" max="15621" width="14" style="5" customWidth="1"/>
    <col min="15622" max="15622" width="1.7109375" style="5" customWidth="1"/>
    <col min="15623" max="15623" width="14" style="5" customWidth="1"/>
    <col min="15624" max="15624" width="10.28515625" style="5" customWidth="1"/>
    <col min="15625" max="15625" width="14.7109375" style="5" customWidth="1"/>
    <col min="15626" max="15626" width="0.7109375" style="5" customWidth="1"/>
    <col min="15627" max="15627" width="6.85546875" style="5" customWidth="1"/>
    <col min="15628" max="15628" width="11.28515625" style="5" customWidth="1"/>
    <col min="15629" max="15629" width="10.7109375" style="5" bestFit="1" customWidth="1"/>
    <col min="15630" max="15630" width="9" style="5"/>
    <col min="15631" max="15631" width="9.85546875" style="5" bestFit="1" customWidth="1"/>
    <col min="15632" max="15632" width="15.85546875" style="5" bestFit="1" customWidth="1"/>
    <col min="15633" max="15871" width="9" style="5"/>
    <col min="15872" max="15872" width="2.140625" style="5" customWidth="1"/>
    <col min="15873" max="15873" width="36.140625" style="5" customWidth="1"/>
    <col min="15874" max="15874" width="1.140625" style="5" customWidth="1"/>
    <col min="15875" max="15875" width="5.7109375" style="5" customWidth="1"/>
    <col min="15876" max="15876" width="2.140625" style="5" customWidth="1"/>
    <col min="15877" max="15877" width="14" style="5" customWidth="1"/>
    <col min="15878" max="15878" width="1.7109375" style="5" customWidth="1"/>
    <col min="15879" max="15879" width="14" style="5" customWidth="1"/>
    <col min="15880" max="15880" width="10.28515625" style="5" customWidth="1"/>
    <col min="15881" max="15881" width="14.7109375" style="5" customWidth="1"/>
    <col min="15882" max="15882" width="0.7109375" style="5" customWidth="1"/>
    <col min="15883" max="15883" width="6.85546875" style="5" customWidth="1"/>
    <col min="15884" max="15884" width="11.28515625" style="5" customWidth="1"/>
    <col min="15885" max="15885" width="10.7109375" style="5" bestFit="1" customWidth="1"/>
    <col min="15886" max="15886" width="9" style="5"/>
    <col min="15887" max="15887" width="9.85546875" style="5" bestFit="1" customWidth="1"/>
    <col min="15888" max="15888" width="15.85546875" style="5" bestFit="1" customWidth="1"/>
    <col min="15889" max="16127" width="9" style="5"/>
    <col min="16128" max="16128" width="2.140625" style="5" customWidth="1"/>
    <col min="16129" max="16129" width="36.140625" style="5" customWidth="1"/>
    <col min="16130" max="16130" width="1.140625" style="5" customWidth="1"/>
    <col min="16131" max="16131" width="5.7109375" style="5" customWidth="1"/>
    <col min="16132" max="16132" width="2.140625" style="5" customWidth="1"/>
    <col min="16133" max="16133" width="14" style="5" customWidth="1"/>
    <col min="16134" max="16134" width="1.7109375" style="5" customWidth="1"/>
    <col min="16135" max="16135" width="14" style="5" customWidth="1"/>
    <col min="16136" max="16136" width="10.28515625" style="5" customWidth="1"/>
    <col min="16137" max="16137" width="14.7109375" style="5" customWidth="1"/>
    <col min="16138" max="16138" width="0.7109375" style="5" customWidth="1"/>
    <col min="16139" max="16139" width="6.85546875" style="5" customWidth="1"/>
    <col min="16140" max="16140" width="11.28515625" style="5" customWidth="1"/>
    <col min="16141" max="16141" width="10.7109375" style="5" bestFit="1" customWidth="1"/>
    <col min="16142" max="16142" width="9" style="5"/>
    <col min="16143" max="16143" width="9.85546875" style="5" bestFit="1" customWidth="1"/>
    <col min="16144" max="16144" width="15.85546875" style="5" bestFit="1" customWidth="1"/>
    <col min="16145" max="16384" width="9" style="5"/>
  </cols>
  <sheetData>
    <row r="1" spans="1:15" ht="21" x14ac:dyDescent="0.4">
      <c r="A1" s="1967" t="str">
        <f>'سر برگ صفحات'!A1</f>
        <v>شرکت داروسازان التیام (سهامی خاص)</v>
      </c>
      <c r="B1" s="1967"/>
      <c r="C1" s="1967"/>
      <c r="D1" s="1967"/>
      <c r="E1" s="1967"/>
      <c r="F1" s="1967"/>
      <c r="G1" s="1967"/>
      <c r="H1" s="1967"/>
      <c r="I1" s="1967"/>
      <c r="J1" s="1967"/>
      <c r="K1" s="1967"/>
      <c r="L1" s="131"/>
      <c r="M1" s="132"/>
      <c r="N1" s="133"/>
      <c r="O1" s="133"/>
    </row>
    <row r="2" spans="1:15" ht="21" x14ac:dyDescent="0.4">
      <c r="A2" s="1967" t="s">
        <v>657</v>
      </c>
      <c r="B2" s="1967"/>
      <c r="C2" s="1967"/>
      <c r="D2" s="1967"/>
      <c r="E2" s="1967"/>
      <c r="F2" s="1967"/>
      <c r="G2" s="1967"/>
      <c r="H2" s="1967"/>
      <c r="I2" s="1967"/>
      <c r="J2" s="1967"/>
      <c r="K2" s="1967"/>
      <c r="L2" s="131"/>
      <c r="M2" s="132"/>
      <c r="N2" s="133"/>
      <c r="O2" s="133"/>
    </row>
    <row r="3" spans="1:15" ht="21" x14ac:dyDescent="0.4">
      <c r="A3" s="1967" t="str">
        <f>'سر برگ صفحات'!A3</f>
        <v>سال مالی منتهی به 30 اسفند 1403</v>
      </c>
      <c r="B3" s="1967"/>
      <c r="C3" s="1967"/>
      <c r="D3" s="1967"/>
      <c r="E3" s="1967"/>
      <c r="F3" s="1967"/>
      <c r="G3" s="1967"/>
      <c r="H3" s="1967"/>
      <c r="I3" s="1967"/>
      <c r="J3" s="1967"/>
      <c r="K3" s="1967"/>
      <c r="L3" s="131"/>
      <c r="M3" s="132"/>
      <c r="N3" s="133"/>
      <c r="O3" s="133"/>
    </row>
    <row r="4" spans="1:15" x14ac:dyDescent="0.4">
      <c r="A4" s="6"/>
      <c r="B4" s="6"/>
      <c r="C4" s="6"/>
      <c r="D4" s="6"/>
      <c r="E4" s="6"/>
      <c r="F4" s="169"/>
      <c r="G4" s="169"/>
      <c r="H4" s="169"/>
      <c r="I4" s="169"/>
      <c r="J4" s="169"/>
      <c r="K4" s="169"/>
      <c r="L4" s="6"/>
    </row>
    <row r="5" spans="1:15" s="138" customFormat="1" ht="18" hidden="1" x14ac:dyDescent="0.25">
      <c r="A5" s="135"/>
      <c r="B5" s="135"/>
      <c r="C5" s="135"/>
      <c r="D5" s="135"/>
      <c r="E5" s="135"/>
      <c r="F5" s="2114"/>
      <c r="G5" s="2114"/>
      <c r="H5" s="128"/>
      <c r="I5" s="10" t="s">
        <v>12</v>
      </c>
      <c r="J5" s="10"/>
      <c r="K5" s="10" t="s">
        <v>12</v>
      </c>
      <c r="L5" s="135"/>
      <c r="M5" s="137"/>
    </row>
    <row r="6" spans="1:15" s="149" customFormat="1" ht="45" x14ac:dyDescent="0.25">
      <c r="A6" s="145"/>
      <c r="B6" s="145"/>
      <c r="C6" s="145"/>
      <c r="D6" s="146" t="s">
        <v>15</v>
      </c>
      <c r="E6" s="147"/>
      <c r="F6" s="2115" t="str">
        <f>'سر برگ صفحات'!A4</f>
        <v>دوره شش ماهه منتهی به 1398/06/31</v>
      </c>
      <c r="G6" s="2115"/>
      <c r="H6" s="198"/>
      <c r="I6" s="198" t="str">
        <f>'سر برگ صفحات'!A5</f>
        <v>دوره شش ماهه منتهی به 1397/06/31</v>
      </c>
      <c r="J6" s="198"/>
      <c r="K6" s="23" t="str">
        <f>'سر برگ صفحات'!A6</f>
        <v>سال 1399</v>
      </c>
      <c r="L6" s="147"/>
      <c r="M6" s="148"/>
    </row>
    <row r="7" spans="1:15" s="138" customFormat="1" ht="18" x14ac:dyDescent="0.25">
      <c r="A7" s="135"/>
      <c r="B7" s="135"/>
      <c r="C7" s="135"/>
      <c r="D7" s="136"/>
      <c r="E7" s="136"/>
      <c r="F7" s="128" t="s">
        <v>16</v>
      </c>
      <c r="G7" s="128"/>
      <c r="H7" s="128"/>
      <c r="I7" s="186" t="s">
        <v>16</v>
      </c>
      <c r="J7" s="128"/>
      <c r="K7" s="186" t="s">
        <v>16</v>
      </c>
      <c r="L7" s="136"/>
      <c r="M7" s="137"/>
    </row>
    <row r="8" spans="1:15" s="138" customFormat="1" ht="19.5" x14ac:dyDescent="0.25">
      <c r="A8" s="135"/>
      <c r="B8" s="7" t="s">
        <v>43</v>
      </c>
      <c r="C8" s="135"/>
      <c r="D8" s="140"/>
      <c r="E8" s="140"/>
      <c r="F8" s="127">
        <f>سودوزيان!F19</f>
        <v>-23062250215</v>
      </c>
      <c r="G8" s="126"/>
      <c r="H8" s="126"/>
      <c r="I8" s="129" t="e">
        <f>سودوزيان!#REF!</f>
        <v>#REF!</v>
      </c>
      <c r="J8" s="126"/>
      <c r="K8" s="129">
        <f>سودوزيان!H19</f>
        <v>273031551161.25</v>
      </c>
      <c r="L8" s="141"/>
      <c r="M8" s="137"/>
      <c r="O8" s="142"/>
    </row>
    <row r="9" spans="1:15" s="138" customFormat="1" ht="19.5" x14ac:dyDescent="0.25">
      <c r="A9" s="135"/>
      <c r="B9" s="7" t="s">
        <v>44</v>
      </c>
      <c r="C9" s="135"/>
      <c r="D9" s="140"/>
      <c r="E9" s="140"/>
      <c r="F9" s="162"/>
      <c r="G9" s="126"/>
      <c r="H9" s="126"/>
      <c r="I9" s="126"/>
      <c r="J9" s="126"/>
      <c r="K9" s="126"/>
      <c r="L9" s="141"/>
      <c r="M9" s="137"/>
      <c r="O9" s="142"/>
    </row>
    <row r="10" spans="1:15" s="138" customFormat="1" ht="18" x14ac:dyDescent="0.25">
      <c r="A10" s="135"/>
      <c r="B10" s="139" t="s">
        <v>47</v>
      </c>
      <c r="C10" s="135"/>
      <c r="D10" s="323">
        <v>16</v>
      </c>
      <c r="E10" s="323"/>
      <c r="F10" s="58"/>
      <c r="G10" s="324"/>
      <c r="H10" s="324"/>
      <c r="I10" s="324"/>
      <c r="J10" s="324"/>
      <c r="K10" s="324"/>
      <c r="L10" s="141"/>
      <c r="M10" s="137"/>
      <c r="O10" s="142"/>
    </row>
    <row r="11" spans="1:15" s="138" customFormat="1" ht="18" x14ac:dyDescent="0.25">
      <c r="A11" s="135"/>
      <c r="B11" s="139" t="s">
        <v>48</v>
      </c>
      <c r="C11" s="135"/>
      <c r="D11" s="323">
        <v>32</v>
      </c>
      <c r="E11" s="323"/>
      <c r="F11" s="58"/>
      <c r="G11" s="324"/>
      <c r="H11" s="324"/>
      <c r="I11" s="324"/>
      <c r="J11" s="324"/>
      <c r="K11" s="324"/>
      <c r="L11" s="141"/>
      <c r="M11" s="137"/>
      <c r="O11" s="142"/>
    </row>
    <row r="12" spans="1:15" s="138" customFormat="1" ht="18" x14ac:dyDescent="0.25">
      <c r="A12" s="135"/>
      <c r="B12" s="139" t="s">
        <v>49</v>
      </c>
      <c r="C12" s="135"/>
      <c r="D12" s="323"/>
      <c r="E12" s="323"/>
      <c r="F12" s="318"/>
      <c r="G12" s="324"/>
      <c r="H12" s="324"/>
      <c r="I12" s="325"/>
      <c r="J12" s="324"/>
      <c r="K12" s="325"/>
      <c r="L12" s="141"/>
      <c r="M12" s="137"/>
      <c r="O12" s="142"/>
    </row>
    <row r="13" spans="1:15" s="138" customFormat="1" ht="36" x14ac:dyDescent="0.25">
      <c r="A13" s="135"/>
      <c r="B13" s="139" t="s">
        <v>45</v>
      </c>
      <c r="C13" s="135"/>
      <c r="D13" s="140"/>
      <c r="E13" s="140"/>
      <c r="F13" s="157">
        <f>SUM(F9:F12)</f>
        <v>0</v>
      </c>
      <c r="G13" s="126"/>
      <c r="H13" s="126"/>
      <c r="I13" s="187">
        <f>SUM(I9:I12)</f>
        <v>0</v>
      </c>
      <c r="J13" s="126"/>
      <c r="K13" s="187">
        <f>SUM(K9:K12)</f>
        <v>0</v>
      </c>
      <c r="L13" s="141"/>
      <c r="M13" s="137"/>
      <c r="O13" s="142"/>
    </row>
    <row r="14" spans="1:15" s="138" customFormat="1" ht="18.75" thickBot="1" x14ac:dyDescent="0.3">
      <c r="A14" s="135"/>
      <c r="B14" s="139" t="s">
        <v>46</v>
      </c>
      <c r="C14" s="135"/>
      <c r="D14" s="140"/>
      <c r="E14" s="140"/>
      <c r="F14" s="158">
        <f>F8-F13</f>
        <v>-23062250215</v>
      </c>
      <c r="G14" s="126"/>
      <c r="H14" s="126"/>
      <c r="I14" s="130" t="e">
        <f>I8-I13</f>
        <v>#REF!</v>
      </c>
      <c r="J14" s="126"/>
      <c r="K14" s="130">
        <f>K8-K13</f>
        <v>273031551161.25</v>
      </c>
      <c r="L14" s="141"/>
      <c r="M14" s="137"/>
      <c r="O14" s="142"/>
    </row>
    <row r="15" spans="1:15" s="138" customFormat="1" ht="18.75" thickTop="1" x14ac:dyDescent="0.25">
      <c r="A15" s="135"/>
      <c r="B15" s="139"/>
      <c r="C15" s="135"/>
      <c r="D15" s="140"/>
      <c r="E15" s="140"/>
      <c r="F15" s="162"/>
      <c r="G15" s="126"/>
      <c r="H15" s="126"/>
      <c r="I15" s="126"/>
      <c r="J15" s="126"/>
      <c r="K15" s="126"/>
      <c r="L15" s="141"/>
      <c r="M15" s="137"/>
      <c r="O15" s="142"/>
    </row>
    <row r="16" spans="1:15" s="138" customFormat="1" ht="21" x14ac:dyDescent="0.25">
      <c r="A16" s="2113"/>
      <c r="B16" s="2113"/>
      <c r="C16" s="2113"/>
      <c r="D16" s="2113"/>
      <c r="E16" s="2113"/>
      <c r="F16" s="2113"/>
      <c r="G16" s="2113"/>
      <c r="H16" s="2113"/>
      <c r="I16" s="2113"/>
      <c r="J16" s="2113"/>
      <c r="K16" s="2113"/>
      <c r="L16" s="136"/>
      <c r="M16" s="137"/>
    </row>
    <row r="17" spans="1:13" s="138" customFormat="1" ht="21" x14ac:dyDescent="0.25">
      <c r="A17" s="2113" t="str">
        <f>'سر برگ صفحات'!A15</f>
        <v>يادداشتهاي توضيحي ، بخش جدایی ناپذیر صورت هاي مالي است .</v>
      </c>
      <c r="B17" s="2113"/>
      <c r="C17" s="2113"/>
      <c r="D17" s="2113"/>
      <c r="E17" s="2113"/>
      <c r="F17" s="2113"/>
      <c r="G17" s="2113"/>
      <c r="H17" s="2113"/>
      <c r="I17" s="2113"/>
      <c r="J17" s="2113"/>
      <c r="K17" s="2113"/>
      <c r="L17" s="136"/>
      <c r="M17" s="137"/>
    </row>
    <row r="18" spans="1:13" s="138" customFormat="1" ht="18" x14ac:dyDescent="0.25">
      <c r="A18" s="136"/>
      <c r="B18" s="136"/>
      <c r="C18" s="136"/>
      <c r="D18" s="136"/>
      <c r="E18" s="136"/>
      <c r="F18" s="128"/>
      <c r="G18" s="128"/>
      <c r="H18" s="128"/>
      <c r="I18" s="128"/>
      <c r="J18" s="128"/>
      <c r="K18" s="128"/>
      <c r="L18" s="136"/>
      <c r="M18" s="137"/>
    </row>
    <row r="19" spans="1:13" s="138" customFormat="1" ht="18" x14ac:dyDescent="0.25">
      <c r="A19" s="136"/>
      <c r="B19" s="136"/>
      <c r="C19" s="136"/>
      <c r="D19" s="136"/>
      <c r="E19" s="136"/>
      <c r="F19" s="128"/>
      <c r="G19" s="128"/>
      <c r="H19" s="128"/>
      <c r="I19" s="128"/>
      <c r="J19" s="128"/>
      <c r="K19" s="128"/>
      <c r="L19" s="136"/>
      <c r="M19" s="137"/>
    </row>
    <row r="20" spans="1:13" s="138" customFormat="1" ht="18" x14ac:dyDescent="0.25">
      <c r="A20" s="136"/>
      <c r="B20" s="136"/>
      <c r="C20" s="136"/>
      <c r="D20" s="136"/>
      <c r="E20" s="136"/>
      <c r="F20" s="128"/>
      <c r="G20" s="128"/>
      <c r="H20" s="128"/>
      <c r="I20" s="128"/>
      <c r="J20" s="128"/>
      <c r="K20" s="128"/>
      <c r="L20" s="136"/>
      <c r="M20" s="137"/>
    </row>
    <row r="21" spans="1:13" s="138" customFormat="1" ht="18" x14ac:dyDescent="0.25">
      <c r="A21" s="136"/>
      <c r="B21" s="136"/>
      <c r="C21" s="136"/>
      <c r="D21" s="136"/>
      <c r="E21" s="136"/>
      <c r="F21" s="128"/>
      <c r="G21" s="128"/>
      <c r="H21" s="128"/>
      <c r="I21" s="128"/>
      <c r="J21" s="128"/>
      <c r="K21" s="128"/>
      <c r="L21" s="136"/>
      <c r="M21" s="137"/>
    </row>
    <row r="22" spans="1:13" s="138" customFormat="1" ht="18" x14ac:dyDescent="0.25">
      <c r="A22" s="136"/>
      <c r="B22" s="136"/>
      <c r="C22" s="136"/>
      <c r="D22" s="136"/>
      <c r="E22" s="136"/>
      <c r="F22" s="128"/>
      <c r="G22" s="128"/>
      <c r="H22" s="128"/>
      <c r="I22" s="128"/>
      <c r="J22" s="128"/>
      <c r="K22" s="128"/>
      <c r="L22" s="136"/>
      <c r="M22" s="137"/>
    </row>
    <row r="23" spans="1:13" s="138" customFormat="1" ht="18" x14ac:dyDescent="0.25">
      <c r="A23" s="136"/>
      <c r="B23" s="136"/>
      <c r="C23" s="136"/>
      <c r="D23" s="136"/>
      <c r="E23" s="136"/>
      <c r="F23" s="128"/>
      <c r="G23" s="128"/>
      <c r="H23" s="128"/>
      <c r="I23" s="128"/>
      <c r="J23" s="128"/>
      <c r="K23" s="128"/>
      <c r="L23" s="136"/>
      <c r="M23" s="137"/>
    </row>
    <row r="24" spans="1:13" s="138" customFormat="1" ht="18" x14ac:dyDescent="0.25">
      <c r="A24" s="136"/>
      <c r="B24" s="136"/>
      <c r="C24" s="136"/>
      <c r="D24" s="136"/>
      <c r="E24" s="136"/>
      <c r="F24" s="128"/>
      <c r="G24" s="128"/>
      <c r="H24" s="128"/>
      <c r="I24" s="128"/>
      <c r="J24" s="128"/>
      <c r="K24" s="128"/>
      <c r="L24" s="136"/>
      <c r="M24" s="137"/>
    </row>
    <row r="25" spans="1:13" s="138" customFormat="1" ht="18" x14ac:dyDescent="0.25">
      <c r="A25" s="136"/>
      <c r="B25" s="136"/>
      <c r="C25" s="136"/>
      <c r="D25" s="136"/>
      <c r="E25" s="136"/>
      <c r="F25" s="128"/>
      <c r="G25" s="128"/>
      <c r="H25" s="128"/>
      <c r="I25" s="128"/>
      <c r="J25" s="128"/>
      <c r="K25" s="128"/>
      <c r="L25" s="136"/>
      <c r="M25" s="137"/>
    </row>
    <row r="26" spans="1:13" s="138" customFormat="1" ht="18" x14ac:dyDescent="0.25">
      <c r="A26" s="136"/>
      <c r="B26" s="136"/>
      <c r="C26" s="136"/>
      <c r="D26" s="136"/>
      <c r="E26" s="136"/>
      <c r="F26" s="128"/>
      <c r="G26" s="128"/>
      <c r="H26" s="128"/>
      <c r="I26" s="128"/>
      <c r="J26" s="128"/>
      <c r="K26" s="128"/>
      <c r="L26" s="136"/>
      <c r="M26" s="137"/>
    </row>
    <row r="27" spans="1:13" s="138" customFormat="1" ht="18" x14ac:dyDescent="0.25">
      <c r="A27" s="136"/>
      <c r="B27" s="136"/>
      <c r="C27" s="136"/>
      <c r="D27" s="136"/>
      <c r="E27" s="136"/>
      <c r="F27" s="128"/>
      <c r="G27" s="128"/>
      <c r="H27" s="128"/>
      <c r="I27" s="128"/>
      <c r="J27" s="128"/>
      <c r="K27" s="128"/>
      <c r="L27" s="136"/>
      <c r="M27" s="137"/>
    </row>
    <row r="28" spans="1:13" s="138" customFormat="1" ht="18" x14ac:dyDescent="0.25">
      <c r="A28" s="136"/>
      <c r="B28" s="136"/>
      <c r="C28" s="136"/>
      <c r="D28" s="136"/>
      <c r="E28" s="136"/>
      <c r="F28" s="128"/>
      <c r="G28" s="128"/>
      <c r="H28" s="128"/>
      <c r="I28" s="128"/>
      <c r="J28" s="128"/>
      <c r="K28" s="128"/>
      <c r="L28" s="136"/>
      <c r="M28" s="137"/>
    </row>
    <row r="30" spans="1:13" x14ac:dyDescent="0.4">
      <c r="I30" s="45"/>
      <c r="K30" s="45"/>
    </row>
    <row r="35" spans="1:13" x14ac:dyDescent="0.4">
      <c r="I35" s="189"/>
      <c r="K35" s="189"/>
    </row>
    <row r="41" spans="1:13" s="144" customFormat="1" ht="18" x14ac:dyDescent="0.25">
      <c r="A41" s="2112">
        <v>3</v>
      </c>
      <c r="B41" s="2112"/>
      <c r="C41" s="2112"/>
      <c r="D41" s="2112"/>
      <c r="E41" s="2112"/>
      <c r="F41" s="2112"/>
      <c r="G41" s="2112"/>
      <c r="H41" s="2112"/>
      <c r="I41" s="2112"/>
      <c r="J41" s="2112"/>
      <c r="K41" s="2112"/>
      <c r="L41" s="152"/>
      <c r="M41" s="143"/>
    </row>
  </sheetData>
  <mergeCells count="8">
    <mergeCell ref="A41:K41"/>
    <mergeCell ref="A17:K17"/>
    <mergeCell ref="A16:K16"/>
    <mergeCell ref="A1:K1"/>
    <mergeCell ref="A2:K2"/>
    <mergeCell ref="A3:K3"/>
    <mergeCell ref="F5:G5"/>
    <mergeCell ref="F6:G6"/>
  </mergeCells>
  <conditionalFormatting sqref="G8:L15">
    <cfRule type="cellIs" dxfId="1" priority="1" stopIfTrue="1" operator="lessThan">
      <formula>0</formula>
    </cfRule>
  </conditionalFormatting>
  <pageMargins left="0.39370078740157483" right="0.78740157480314965" top="0.39370078740157483" bottom="0.39370078740157483"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sheetPr>
  <dimension ref="A1:I39"/>
  <sheetViews>
    <sheetView showGridLines="0" rightToLeft="1" view="pageBreakPreview" topLeftCell="A13" zoomScale="175" zoomScaleSheetLayoutView="175" workbookViewId="0">
      <selection activeCell="A19" sqref="A19"/>
    </sheetView>
  </sheetViews>
  <sheetFormatPr defaultColWidth="9" defaultRowHeight="18" x14ac:dyDescent="0.45"/>
  <cols>
    <col min="1" max="1" width="6.7109375" style="182" bestFit="1" customWidth="1"/>
    <col min="2" max="8" width="9" style="123"/>
    <col min="9" max="9" width="1.42578125" style="123" customWidth="1"/>
    <col min="10" max="16384" width="9" style="123"/>
  </cols>
  <sheetData>
    <row r="1" spans="1:9" ht="21" x14ac:dyDescent="0.45">
      <c r="A1" s="1967" t="str">
        <f>'سر برگ صفحات'!A1</f>
        <v>شرکت داروسازان التیام (سهامی خاص)</v>
      </c>
      <c r="B1" s="1967"/>
      <c r="C1" s="1967"/>
      <c r="D1" s="1967"/>
      <c r="E1" s="1967"/>
      <c r="F1" s="1967"/>
      <c r="G1" s="1967"/>
      <c r="H1" s="1967"/>
      <c r="I1" s="1967"/>
    </row>
    <row r="2" spans="1:9" ht="21" x14ac:dyDescent="0.45">
      <c r="A2" s="1967" t="str">
        <f>'سر برگ صفحات'!A16</f>
        <v>يادداشتهاي توضيحي صورت هاي مالي</v>
      </c>
      <c r="B2" s="1967"/>
      <c r="C2" s="1967"/>
      <c r="D2" s="1967"/>
      <c r="E2" s="1967"/>
      <c r="F2" s="1967"/>
      <c r="G2" s="1967"/>
      <c r="H2" s="1967"/>
      <c r="I2" s="1967"/>
    </row>
    <row r="3" spans="1:9" ht="21" x14ac:dyDescent="0.45">
      <c r="A3" s="1967" t="str">
        <f>'سر برگ صفحات'!A3</f>
        <v>سال مالی منتهی به 30 اسفند 1403</v>
      </c>
      <c r="B3" s="1967"/>
      <c r="C3" s="1967"/>
      <c r="D3" s="1967"/>
      <c r="E3" s="1967"/>
      <c r="F3" s="1967"/>
      <c r="G3" s="1967"/>
      <c r="H3" s="1967"/>
      <c r="I3" s="1967"/>
    </row>
    <row r="4" spans="1:9" ht="18" customHeight="1" x14ac:dyDescent="0.45">
      <c r="A4" s="223" t="s">
        <v>451</v>
      </c>
      <c r="B4" s="2118" t="s">
        <v>528</v>
      </c>
      <c r="C4" s="2118"/>
      <c r="D4" s="2118"/>
      <c r="E4" s="2118"/>
      <c r="F4" s="2118"/>
      <c r="G4" s="2118"/>
      <c r="H4" s="2118"/>
      <c r="I4" s="2118"/>
    </row>
    <row r="5" spans="1:9" s="153" customFormat="1" x14ac:dyDescent="0.45">
      <c r="A5" s="226"/>
      <c r="B5" s="2118"/>
      <c r="C5" s="2118"/>
      <c r="D5" s="2118"/>
      <c r="E5" s="2118"/>
      <c r="F5" s="2118"/>
      <c r="G5" s="2118"/>
      <c r="H5" s="2118"/>
      <c r="I5" s="2118"/>
    </row>
    <row r="6" spans="1:9" s="153" customFormat="1" x14ac:dyDescent="0.45">
      <c r="A6" s="226"/>
      <c r="B6" s="2118"/>
      <c r="C6" s="2118"/>
      <c r="D6" s="2118"/>
      <c r="E6" s="2118"/>
      <c r="F6" s="2118"/>
      <c r="G6" s="2118"/>
      <c r="H6" s="2118"/>
      <c r="I6" s="2118"/>
    </row>
    <row r="7" spans="1:9" s="927" customFormat="1" hidden="1" x14ac:dyDescent="0.45">
      <c r="A7" s="926" t="s">
        <v>450</v>
      </c>
      <c r="B7" s="2117" t="s">
        <v>529</v>
      </c>
      <c r="C7" s="2117"/>
      <c r="D7" s="2117"/>
      <c r="E7" s="2117"/>
      <c r="F7" s="2117"/>
      <c r="G7" s="2117"/>
      <c r="H7" s="2117"/>
      <c r="I7" s="2117"/>
    </row>
    <row r="8" spans="1:9" s="927" customFormat="1" hidden="1" x14ac:dyDescent="0.45">
      <c r="A8" s="928"/>
      <c r="B8" s="2117"/>
      <c r="C8" s="2117"/>
      <c r="D8" s="2117"/>
      <c r="E8" s="2117"/>
      <c r="F8" s="2117"/>
      <c r="G8" s="2117"/>
      <c r="H8" s="2117"/>
      <c r="I8" s="2117"/>
    </row>
    <row r="9" spans="1:9" s="927" customFormat="1" hidden="1" x14ac:dyDescent="0.45">
      <c r="A9" s="928"/>
      <c r="B9" s="2117"/>
      <c r="C9" s="2117"/>
      <c r="D9" s="2117"/>
      <c r="E9" s="2117"/>
      <c r="F9" s="2117"/>
      <c r="G9" s="2117"/>
      <c r="H9" s="2117"/>
      <c r="I9" s="2117"/>
    </row>
    <row r="10" spans="1:9" s="927" customFormat="1" hidden="1" x14ac:dyDescent="0.45">
      <c r="A10" s="928"/>
      <c r="B10" s="2117"/>
      <c r="C10" s="2117"/>
      <c r="D10" s="2117"/>
      <c r="E10" s="2117"/>
      <c r="F10" s="2117"/>
      <c r="G10" s="2117"/>
      <c r="H10" s="2117"/>
      <c r="I10" s="2117"/>
    </row>
    <row r="11" spans="1:9" s="927" customFormat="1" hidden="1" x14ac:dyDescent="0.45">
      <c r="A11" s="928"/>
      <c r="B11" s="2117"/>
      <c r="C11" s="2117"/>
      <c r="D11" s="2117"/>
      <c r="E11" s="2117"/>
      <c r="F11" s="2117"/>
      <c r="G11" s="2117"/>
      <c r="H11" s="2117"/>
      <c r="I11" s="2117"/>
    </row>
    <row r="12" spans="1:9" s="927" customFormat="1" hidden="1" x14ac:dyDescent="0.45">
      <c r="A12" s="928"/>
      <c r="B12" s="2117"/>
      <c r="C12" s="2117"/>
      <c r="D12" s="2117"/>
      <c r="E12" s="2117"/>
      <c r="F12" s="2117"/>
      <c r="G12" s="2117"/>
      <c r="H12" s="2117"/>
      <c r="I12" s="2117"/>
    </row>
    <row r="13" spans="1:9" s="172" customFormat="1" ht="19.5" x14ac:dyDescent="0.5">
      <c r="A13" s="227" t="s">
        <v>449</v>
      </c>
      <c r="B13" s="172" t="s">
        <v>448</v>
      </c>
    </row>
    <row r="14" spans="1:9" ht="16.899999999999999" customHeight="1" x14ac:dyDescent="0.45">
      <c r="B14" s="2118" t="s">
        <v>530</v>
      </c>
      <c r="C14" s="2118"/>
      <c r="D14" s="2118"/>
      <c r="E14" s="2118"/>
      <c r="F14" s="2118"/>
      <c r="G14" s="2118"/>
      <c r="H14" s="2118"/>
      <c r="I14" s="2118"/>
    </row>
    <row r="15" spans="1:9" x14ac:dyDescent="0.45">
      <c r="A15" s="228"/>
      <c r="B15" s="2118"/>
      <c r="C15" s="2118"/>
      <c r="D15" s="2118"/>
      <c r="E15" s="2118"/>
      <c r="F15" s="2118"/>
      <c r="G15" s="2118"/>
      <c r="H15" s="2118"/>
      <c r="I15" s="2118"/>
    </row>
    <row r="16" spans="1:9" s="172" customFormat="1" ht="19.5" x14ac:dyDescent="0.5">
      <c r="A16" s="223" t="s">
        <v>447</v>
      </c>
      <c r="B16" s="172" t="s">
        <v>531</v>
      </c>
    </row>
    <row r="17" spans="1:9" s="153" customFormat="1" x14ac:dyDescent="0.45">
      <c r="A17" s="227" t="s">
        <v>446</v>
      </c>
      <c r="B17" s="2118" t="s">
        <v>532</v>
      </c>
      <c r="C17" s="2118"/>
      <c r="D17" s="2118"/>
      <c r="E17" s="2118"/>
      <c r="F17" s="2118"/>
      <c r="G17" s="2118"/>
      <c r="H17" s="2118"/>
      <c r="I17" s="2118"/>
    </row>
    <row r="18" spans="1:9" s="153" customFormat="1" x14ac:dyDescent="0.45">
      <c r="A18" s="227"/>
      <c r="B18" s="2118"/>
      <c r="C18" s="2118"/>
      <c r="D18" s="2118"/>
      <c r="E18" s="2118"/>
      <c r="F18" s="2118"/>
      <c r="G18" s="2118"/>
      <c r="H18" s="2118"/>
      <c r="I18" s="2118"/>
    </row>
    <row r="19" spans="1:9" s="153" customFormat="1" x14ac:dyDescent="0.45">
      <c r="A19" s="227"/>
      <c r="B19" s="2118"/>
      <c r="C19" s="2118"/>
      <c r="D19" s="2118"/>
      <c r="E19" s="2118"/>
      <c r="F19" s="2118"/>
      <c r="G19" s="2118"/>
      <c r="H19" s="2118"/>
      <c r="I19" s="2118"/>
    </row>
    <row r="20" spans="1:9" s="153" customFormat="1" x14ac:dyDescent="0.45">
      <c r="A20" s="227"/>
      <c r="B20" s="2118"/>
      <c r="C20" s="2118"/>
      <c r="D20" s="2118"/>
      <c r="E20" s="2118"/>
      <c r="F20" s="2118"/>
      <c r="G20" s="2118"/>
      <c r="H20" s="2118"/>
      <c r="I20" s="2118"/>
    </row>
    <row r="21" spans="1:9" s="153" customFormat="1" x14ac:dyDescent="0.45">
      <c r="A21" s="227"/>
      <c r="B21" s="2118"/>
      <c r="C21" s="2118"/>
      <c r="D21" s="2118"/>
      <c r="E21" s="2118"/>
      <c r="F21" s="2118"/>
      <c r="G21" s="2118"/>
      <c r="H21" s="2118"/>
      <c r="I21" s="2118"/>
    </row>
    <row r="22" spans="1:9" s="153" customFormat="1" x14ac:dyDescent="0.45">
      <c r="A22" s="227"/>
      <c r="B22" s="2118"/>
      <c r="C22" s="2118"/>
      <c r="D22" s="2118"/>
      <c r="E22" s="2118"/>
      <c r="F22" s="2118"/>
      <c r="G22" s="2118"/>
      <c r="H22" s="2118"/>
      <c r="I22" s="2118"/>
    </row>
    <row r="23" spans="1:9" s="927" customFormat="1" ht="19.5" hidden="1" customHeight="1" x14ac:dyDescent="0.45">
      <c r="A23" s="926" t="s">
        <v>445</v>
      </c>
      <c r="B23" s="2117" t="s">
        <v>533</v>
      </c>
      <c r="C23" s="2117"/>
      <c r="D23" s="2117"/>
      <c r="E23" s="2117"/>
      <c r="F23" s="2117"/>
      <c r="G23" s="2117"/>
      <c r="H23" s="2117"/>
      <c r="I23" s="2117"/>
    </row>
    <row r="24" spans="1:9" s="927" customFormat="1" ht="19.5" hidden="1" customHeight="1" x14ac:dyDescent="0.45">
      <c r="A24" s="926"/>
      <c r="B24" s="2117"/>
      <c r="C24" s="2117"/>
      <c r="D24" s="2117"/>
      <c r="E24" s="2117"/>
      <c r="F24" s="2117"/>
      <c r="G24" s="2117"/>
      <c r="H24" s="2117"/>
      <c r="I24" s="2117"/>
    </row>
    <row r="25" spans="1:9" s="927" customFormat="1" ht="19.5" hidden="1" customHeight="1" x14ac:dyDescent="0.45">
      <c r="A25" s="926"/>
      <c r="B25" s="2117"/>
      <c r="C25" s="2117"/>
      <c r="D25" s="2117"/>
      <c r="E25" s="2117"/>
      <c r="F25" s="2117"/>
      <c r="G25" s="2117"/>
      <c r="H25" s="2117"/>
      <c r="I25" s="2117"/>
    </row>
    <row r="26" spans="1:9" s="927" customFormat="1" ht="19.5" hidden="1" customHeight="1" x14ac:dyDescent="0.45">
      <c r="A26" s="926"/>
      <c r="B26" s="2117"/>
      <c r="C26" s="2117"/>
      <c r="D26" s="2117"/>
      <c r="E26" s="2117"/>
      <c r="F26" s="2117"/>
      <c r="G26" s="2117"/>
      <c r="H26" s="2117"/>
      <c r="I26" s="2117"/>
    </row>
    <row r="27" spans="1:9" s="927" customFormat="1" hidden="1" x14ac:dyDescent="0.45">
      <c r="A27" s="926" t="s">
        <v>444</v>
      </c>
      <c r="B27" s="2117" t="s">
        <v>534</v>
      </c>
      <c r="C27" s="2117"/>
      <c r="D27" s="2117"/>
      <c r="E27" s="2117"/>
      <c r="F27" s="2117"/>
      <c r="G27" s="2117"/>
      <c r="H27" s="2117"/>
      <c r="I27" s="2117"/>
    </row>
    <row r="28" spans="1:9" s="927" customFormat="1" hidden="1" x14ac:dyDescent="0.45">
      <c r="A28" s="926"/>
      <c r="B28" s="2117"/>
      <c r="C28" s="2117"/>
      <c r="D28" s="2117"/>
      <c r="E28" s="2117"/>
      <c r="F28" s="2117"/>
      <c r="G28" s="2117"/>
      <c r="H28" s="2117"/>
      <c r="I28" s="2117"/>
    </row>
    <row r="29" spans="1:9" s="927" customFormat="1" hidden="1" x14ac:dyDescent="0.45">
      <c r="A29" s="926"/>
      <c r="B29" s="2117"/>
      <c r="C29" s="2117"/>
      <c r="D29" s="2117"/>
      <c r="E29" s="2117"/>
      <c r="F29" s="2117"/>
      <c r="G29" s="2117"/>
      <c r="H29" s="2117"/>
      <c r="I29" s="2117"/>
    </row>
    <row r="39" spans="1:9" x14ac:dyDescent="0.45">
      <c r="A39" s="2116">
        <v>10</v>
      </c>
      <c r="B39" s="2116"/>
      <c r="C39" s="2116"/>
      <c r="D39" s="2116"/>
      <c r="E39" s="2116"/>
      <c r="F39" s="2116"/>
      <c r="G39" s="2116"/>
      <c r="H39" s="2116"/>
      <c r="I39" s="2116"/>
    </row>
  </sheetData>
  <mergeCells count="10">
    <mergeCell ref="A39:I39"/>
    <mergeCell ref="A1:I1"/>
    <mergeCell ref="A2:I2"/>
    <mergeCell ref="A3:I3"/>
    <mergeCell ref="B27:I29"/>
    <mergeCell ref="B4:I6"/>
    <mergeCell ref="B7:I12"/>
    <mergeCell ref="B17:I22"/>
    <mergeCell ref="B23:I26"/>
    <mergeCell ref="B14:I15"/>
  </mergeCells>
  <pageMargins left="0.39370078740157483" right="1.5748031496062993" top="0.39370078740157483" bottom="0.39370078740157483" header="0.31496062992125984" footer="0.31496062992125984"/>
  <pageSetup scale="105"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G30"/>
  <sheetViews>
    <sheetView showGridLines="0" rightToLeft="1" view="pageBreakPreview" zoomScale="145" zoomScaleSheetLayoutView="145" workbookViewId="0">
      <selection activeCell="A19" sqref="A19"/>
    </sheetView>
  </sheetViews>
  <sheetFormatPr defaultColWidth="9" defaultRowHeight="15.75" x14ac:dyDescent="0.4"/>
  <cols>
    <col min="1" max="1" width="6.7109375" style="183" bestFit="1" customWidth="1"/>
    <col min="2" max="2" width="17.85546875" style="183" customWidth="1"/>
    <col min="3" max="3" width="1" style="183" customWidth="1"/>
    <col min="4" max="4" width="17.85546875" style="183" customWidth="1"/>
    <col min="5" max="5" width="1" style="183" customWidth="1"/>
    <col min="6" max="6" width="20.28515625" style="183" customWidth="1"/>
    <col min="7" max="7" width="6.28515625" style="183" customWidth="1"/>
    <col min="8" max="16384" width="9" style="183"/>
  </cols>
  <sheetData>
    <row r="1" spans="1:7" x14ac:dyDescent="0.4">
      <c r="A1" s="2119" t="str">
        <f>'سر برگ صفحات'!A1</f>
        <v>شرکت داروسازان التیام (سهامی خاص)</v>
      </c>
      <c r="B1" s="2119"/>
      <c r="C1" s="2119"/>
      <c r="D1" s="2119"/>
      <c r="E1" s="2119"/>
      <c r="F1" s="2119"/>
      <c r="G1" s="2119"/>
    </row>
    <row r="2" spans="1:7" x14ac:dyDescent="0.4">
      <c r="A2" s="2119" t="str">
        <f>'سر برگ صفحات'!A16</f>
        <v>يادداشتهاي توضيحي صورت هاي مالي</v>
      </c>
      <c r="B2" s="2119"/>
      <c r="C2" s="2119"/>
      <c r="D2" s="2119"/>
      <c r="E2" s="2119"/>
      <c r="F2" s="2119"/>
      <c r="G2" s="2119"/>
    </row>
    <row r="3" spans="1:7" x14ac:dyDescent="0.4">
      <c r="A3" s="2119" t="str">
        <f>'سر برگ صفحات'!A3</f>
        <v>سال مالی منتهی به 30 اسفند 1403</v>
      </c>
      <c r="B3" s="2119"/>
      <c r="C3" s="2119"/>
      <c r="D3" s="2119"/>
      <c r="E3" s="2119"/>
      <c r="F3" s="2119"/>
      <c r="G3" s="2119"/>
    </row>
    <row r="4" spans="1:7" s="925" customFormat="1" ht="19.5" hidden="1" x14ac:dyDescent="0.5">
      <c r="A4" s="925" t="s">
        <v>463</v>
      </c>
      <c r="B4" s="2120" t="s">
        <v>462</v>
      </c>
      <c r="C4" s="2120"/>
      <c r="D4" s="2120"/>
      <c r="E4" s="2120"/>
      <c r="F4" s="2120"/>
      <c r="G4" s="2120"/>
    </row>
    <row r="5" spans="1:7" s="930" customFormat="1" hidden="1" x14ac:dyDescent="0.4">
      <c r="B5" s="2117" t="s">
        <v>536</v>
      </c>
      <c r="C5" s="2117"/>
      <c r="D5" s="2117"/>
      <c r="E5" s="2117"/>
      <c r="F5" s="2117"/>
      <c r="G5" s="2117"/>
    </row>
    <row r="6" spans="1:7" s="930" customFormat="1" hidden="1" x14ac:dyDescent="0.4">
      <c r="B6" s="2117"/>
      <c r="C6" s="2117"/>
      <c r="D6" s="2117"/>
      <c r="E6" s="2117"/>
      <c r="F6" s="2117"/>
      <c r="G6" s="2117"/>
    </row>
    <row r="7" spans="1:7" s="930" customFormat="1" hidden="1" x14ac:dyDescent="0.4">
      <c r="B7" s="2117"/>
      <c r="C7" s="2117"/>
      <c r="D7" s="2117"/>
      <c r="E7" s="2117"/>
      <c r="F7" s="2117"/>
      <c r="G7" s="2117"/>
    </row>
    <row r="8" spans="1:7" s="930" customFormat="1" hidden="1" x14ac:dyDescent="0.4">
      <c r="B8" s="2117"/>
      <c r="C8" s="2117"/>
      <c r="D8" s="2117"/>
      <c r="E8" s="2117"/>
      <c r="F8" s="2117"/>
      <c r="G8" s="2117"/>
    </row>
    <row r="9" spans="1:7" s="930" customFormat="1" hidden="1" x14ac:dyDescent="0.4">
      <c r="B9" s="2117"/>
      <c r="C9" s="2117"/>
      <c r="D9" s="2117"/>
      <c r="E9" s="2117"/>
      <c r="F9" s="2117"/>
      <c r="G9" s="2117"/>
    </row>
    <row r="10" spans="1:7" s="172" customFormat="1" ht="19.5" x14ac:dyDescent="0.5">
      <c r="A10" s="172" t="s">
        <v>461</v>
      </c>
      <c r="B10" s="2121" t="s">
        <v>537</v>
      </c>
      <c r="C10" s="2121"/>
      <c r="D10" s="2121"/>
      <c r="E10" s="2121"/>
      <c r="F10" s="2121"/>
      <c r="G10" s="2121"/>
    </row>
    <row r="11" spans="1:7" x14ac:dyDescent="0.4">
      <c r="A11" s="183" t="s">
        <v>460</v>
      </c>
      <c r="B11" s="2118" t="s">
        <v>538</v>
      </c>
      <c r="C11" s="2118"/>
      <c r="D11" s="2118"/>
      <c r="E11" s="2118"/>
      <c r="F11" s="2118"/>
      <c r="G11" s="2118"/>
    </row>
    <row r="12" spans="1:7" x14ac:dyDescent="0.4">
      <c r="B12" s="2118"/>
      <c r="C12" s="2118"/>
      <c r="D12" s="2118"/>
      <c r="E12" s="2118"/>
      <c r="F12" s="2118"/>
      <c r="G12" s="2118"/>
    </row>
    <row r="13" spans="1:7" x14ac:dyDescent="0.4">
      <c r="B13" s="2118"/>
      <c r="C13" s="2118"/>
      <c r="D13" s="2118"/>
      <c r="E13" s="2118"/>
      <c r="F13" s="2118"/>
      <c r="G13" s="2118"/>
    </row>
    <row r="14" spans="1:7" x14ac:dyDescent="0.4">
      <c r="B14" s="2118"/>
      <c r="C14" s="2118"/>
      <c r="D14" s="2118"/>
      <c r="E14" s="2118"/>
      <c r="F14" s="2118"/>
      <c r="G14" s="2118"/>
    </row>
    <row r="15" spans="1:7" x14ac:dyDescent="0.4">
      <c r="B15" s="2118"/>
      <c r="C15" s="2118"/>
      <c r="D15" s="2118"/>
      <c r="E15" s="2118"/>
      <c r="F15" s="2118"/>
      <c r="G15" s="2118"/>
    </row>
    <row r="16" spans="1:7" x14ac:dyDescent="0.4">
      <c r="A16" s="183" t="s">
        <v>459</v>
      </c>
      <c r="B16" s="2122" t="s">
        <v>539</v>
      </c>
      <c r="C16" s="2122"/>
      <c r="D16" s="2122"/>
      <c r="E16" s="2122"/>
      <c r="F16" s="2122"/>
      <c r="G16" s="2122"/>
    </row>
    <row r="17" spans="1:7" x14ac:dyDescent="0.4">
      <c r="B17" s="2122"/>
      <c r="C17" s="2122"/>
      <c r="D17" s="2122"/>
      <c r="E17" s="2122"/>
      <c r="F17" s="2122"/>
      <c r="G17" s="2122"/>
    </row>
    <row r="18" spans="1:7" s="224" customFormat="1" x14ac:dyDescent="0.4">
      <c r="B18" s="225" t="s">
        <v>456</v>
      </c>
      <c r="D18" s="225" t="s">
        <v>455</v>
      </c>
      <c r="F18" s="225" t="s">
        <v>454</v>
      </c>
    </row>
    <row r="19" spans="1:7" x14ac:dyDescent="0.4">
      <c r="B19" s="222" t="s">
        <v>458</v>
      </c>
      <c r="D19" s="221"/>
      <c r="F19" s="222"/>
    </row>
    <row r="20" spans="1:7" x14ac:dyDescent="0.4">
      <c r="B20" s="183" t="s">
        <v>457</v>
      </c>
      <c r="D20" s="220"/>
    </row>
    <row r="30" spans="1:7" x14ac:dyDescent="0.4">
      <c r="A30" s="1974">
        <v>13</v>
      </c>
      <c r="B30" s="1974"/>
      <c r="C30" s="1974"/>
      <c r="D30" s="1974"/>
      <c r="E30" s="1974"/>
      <c r="F30" s="1974"/>
      <c r="G30" s="1974"/>
    </row>
  </sheetData>
  <mergeCells count="9">
    <mergeCell ref="A30:G30"/>
    <mergeCell ref="A1:G1"/>
    <mergeCell ref="A2:G2"/>
    <mergeCell ref="A3:G3"/>
    <mergeCell ref="B4:G4"/>
    <mergeCell ref="B10:G10"/>
    <mergeCell ref="B5:G9"/>
    <mergeCell ref="B11:G15"/>
    <mergeCell ref="B16:G17"/>
  </mergeCells>
  <pageMargins left="0.62992125984251968" right="0.82677165354330717" top="0.74803149606299213" bottom="0.74803149606299213" header="0.31496062992125984" footer="0.31496062992125984"/>
  <pageSetup paperSize="9" scale="105"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I45"/>
  <sheetViews>
    <sheetView showGridLines="0" rightToLeft="1" view="pageBreakPreview" zoomScale="190" zoomScaleSheetLayoutView="190" workbookViewId="0">
      <selection activeCell="A19" sqref="A19"/>
    </sheetView>
  </sheetViews>
  <sheetFormatPr defaultColWidth="9" defaultRowHeight="15.75" x14ac:dyDescent="0.4"/>
  <cols>
    <col min="1" max="1" width="6.28515625" style="183" bestFit="1" customWidth="1"/>
    <col min="2" max="6" width="10.28515625" style="183" customWidth="1"/>
    <col min="7" max="7" width="9.140625" style="183" customWidth="1"/>
    <col min="8" max="8" width="10.28515625" style="183" customWidth="1"/>
    <col min="9" max="9" width="3" style="183" customWidth="1"/>
    <col min="10" max="16384" width="9" style="183"/>
  </cols>
  <sheetData>
    <row r="1" spans="1:9" ht="21" x14ac:dyDescent="0.4">
      <c r="A1" s="1967" t="str">
        <f>'سر برگ صفحات'!A1</f>
        <v>شرکت داروسازان التیام (سهامی خاص)</v>
      </c>
      <c r="B1" s="1967"/>
      <c r="C1" s="1967"/>
      <c r="D1" s="1967"/>
      <c r="E1" s="1967"/>
      <c r="F1" s="1967"/>
      <c r="G1" s="1967"/>
      <c r="H1" s="1967"/>
      <c r="I1" s="1967"/>
    </row>
    <row r="2" spans="1:9" ht="21" x14ac:dyDescent="0.4">
      <c r="A2" s="1967" t="str">
        <f>'سر برگ صفحات'!A16</f>
        <v>يادداشتهاي توضيحي صورت هاي مالي</v>
      </c>
      <c r="B2" s="1967"/>
      <c r="C2" s="1967"/>
      <c r="D2" s="1967"/>
      <c r="E2" s="1967"/>
      <c r="F2" s="1967"/>
      <c r="G2" s="1967"/>
      <c r="H2" s="1967"/>
      <c r="I2" s="1967"/>
    </row>
    <row r="3" spans="1:9" ht="21" x14ac:dyDescent="0.4">
      <c r="A3" s="1967" t="str">
        <f>'سر برگ صفحات'!A3</f>
        <v>سال مالی منتهی به 30 اسفند 1403</v>
      </c>
      <c r="B3" s="1967"/>
      <c r="C3" s="1967"/>
      <c r="D3" s="1967"/>
      <c r="E3" s="1967"/>
      <c r="F3" s="1967"/>
      <c r="G3" s="1967"/>
      <c r="H3" s="1967"/>
      <c r="I3" s="1967"/>
    </row>
    <row r="4" spans="1:9" s="930" customFormat="1" hidden="1" x14ac:dyDescent="0.4">
      <c r="A4" s="931" t="s">
        <v>480</v>
      </c>
      <c r="B4" s="2117" t="s">
        <v>540</v>
      </c>
      <c r="C4" s="2117"/>
      <c r="D4" s="2117"/>
      <c r="E4" s="2117"/>
      <c r="F4" s="2117"/>
      <c r="G4" s="2117"/>
      <c r="H4" s="2117"/>
      <c r="I4" s="2117"/>
    </row>
    <row r="5" spans="1:9" s="930" customFormat="1" hidden="1" x14ac:dyDescent="0.4">
      <c r="A5" s="931"/>
      <c r="B5" s="2117"/>
      <c r="C5" s="2117"/>
      <c r="D5" s="2117"/>
      <c r="E5" s="2117"/>
      <c r="F5" s="2117"/>
      <c r="G5" s="2117"/>
      <c r="H5" s="2117"/>
      <c r="I5" s="2117"/>
    </row>
    <row r="6" spans="1:9" s="930" customFormat="1" hidden="1" x14ac:dyDescent="0.4">
      <c r="A6" s="931"/>
      <c r="B6" s="2117"/>
      <c r="C6" s="2117"/>
      <c r="D6" s="2117"/>
      <c r="E6" s="2117"/>
      <c r="F6" s="2117"/>
      <c r="G6" s="2117"/>
      <c r="H6" s="2117"/>
      <c r="I6" s="2117"/>
    </row>
    <row r="7" spans="1:9" s="930" customFormat="1" hidden="1" x14ac:dyDescent="0.4">
      <c r="A7" s="931"/>
      <c r="B7" s="2117"/>
      <c r="C7" s="2117"/>
      <c r="D7" s="2117"/>
      <c r="E7" s="2117"/>
      <c r="F7" s="2117"/>
      <c r="G7" s="2117"/>
      <c r="H7" s="2117"/>
      <c r="I7" s="2117"/>
    </row>
    <row r="8" spans="1:9" s="930" customFormat="1" hidden="1" x14ac:dyDescent="0.4">
      <c r="A8" s="931" t="s">
        <v>479</v>
      </c>
      <c r="B8" s="2117" t="s">
        <v>541</v>
      </c>
      <c r="C8" s="2117"/>
      <c r="D8" s="2117"/>
      <c r="E8" s="2117"/>
      <c r="F8" s="2117"/>
      <c r="G8" s="2117"/>
      <c r="H8" s="2117"/>
      <c r="I8" s="2117"/>
    </row>
    <row r="9" spans="1:9" s="930" customFormat="1" hidden="1" x14ac:dyDescent="0.4">
      <c r="A9" s="931"/>
      <c r="B9" s="2117"/>
      <c r="C9" s="2117"/>
      <c r="D9" s="2117"/>
      <c r="E9" s="2117"/>
      <c r="F9" s="2117"/>
      <c r="G9" s="2117"/>
      <c r="H9" s="2117"/>
      <c r="I9" s="2117"/>
    </row>
    <row r="10" spans="1:9" s="930" customFormat="1" hidden="1" x14ac:dyDescent="0.4">
      <c r="A10" s="931"/>
      <c r="B10" s="2117"/>
      <c r="C10" s="2117"/>
      <c r="D10" s="2117"/>
      <c r="E10" s="2117"/>
      <c r="F10" s="2117"/>
      <c r="G10" s="2117"/>
      <c r="H10" s="2117"/>
      <c r="I10" s="2117"/>
    </row>
    <row r="11" spans="1:9" s="930" customFormat="1" hidden="1" x14ac:dyDescent="0.4">
      <c r="A11" s="931"/>
      <c r="B11" s="2117"/>
      <c r="C11" s="2117"/>
      <c r="D11" s="2117"/>
      <c r="E11" s="2117"/>
      <c r="F11" s="2117"/>
      <c r="G11" s="2117"/>
      <c r="H11" s="2117"/>
      <c r="I11" s="2117"/>
    </row>
    <row r="12" spans="1:9" hidden="1" x14ac:dyDescent="0.4">
      <c r="A12" s="931"/>
      <c r="B12" s="2117"/>
      <c r="C12" s="2117"/>
      <c r="D12" s="2117"/>
      <c r="E12" s="2117"/>
      <c r="F12" s="2117"/>
      <c r="G12" s="2117"/>
      <c r="H12" s="2117"/>
      <c r="I12" s="2117"/>
    </row>
    <row r="13" spans="1:9" ht="9" hidden="1" customHeight="1" x14ac:dyDescent="0.4">
      <c r="A13" s="931"/>
      <c r="B13" s="2117"/>
      <c r="C13" s="2117"/>
      <c r="D13" s="2117"/>
      <c r="E13" s="2117"/>
      <c r="F13" s="2117"/>
      <c r="G13" s="2117"/>
      <c r="H13" s="2117"/>
      <c r="I13" s="2117"/>
    </row>
    <row r="14" spans="1:9" s="172" customFormat="1" ht="19.5" x14ac:dyDescent="0.5">
      <c r="A14" s="171" t="s">
        <v>478</v>
      </c>
      <c r="B14" s="2121" t="s">
        <v>477</v>
      </c>
      <c r="C14" s="2121"/>
      <c r="D14" s="2121"/>
      <c r="E14" s="2121"/>
      <c r="F14" s="2121"/>
      <c r="G14" s="2121"/>
      <c r="H14" s="2121"/>
      <c r="I14" s="2121"/>
    </row>
    <row r="15" spans="1:9" x14ac:dyDescent="0.4">
      <c r="A15" s="229" t="s">
        <v>476</v>
      </c>
      <c r="B15" s="2118" t="s">
        <v>542</v>
      </c>
      <c r="C15" s="2118"/>
      <c r="D15" s="2118"/>
      <c r="E15" s="2118"/>
      <c r="F15" s="2118"/>
      <c r="G15" s="2118"/>
      <c r="H15" s="2118"/>
      <c r="I15" s="2118"/>
    </row>
    <row r="16" spans="1:9" x14ac:dyDescent="0.4">
      <c r="A16" s="229"/>
      <c r="B16" s="2118"/>
      <c r="C16" s="2118"/>
      <c r="D16" s="2118"/>
      <c r="E16" s="2118"/>
      <c r="F16" s="2118"/>
      <c r="G16" s="2118"/>
      <c r="H16" s="2118"/>
      <c r="I16" s="2118"/>
    </row>
    <row r="17" spans="1:9" x14ac:dyDescent="0.4">
      <c r="A17" s="229"/>
      <c r="B17" s="2118"/>
      <c r="C17" s="2118"/>
      <c r="D17" s="2118"/>
      <c r="E17" s="2118"/>
      <c r="F17" s="2118"/>
      <c r="G17" s="2118"/>
      <c r="H17" s="2118"/>
      <c r="I17" s="2118"/>
    </row>
    <row r="18" spans="1:9" x14ac:dyDescent="0.4">
      <c r="A18" s="229"/>
      <c r="B18" s="2118"/>
      <c r="C18" s="2118"/>
      <c r="D18" s="2118"/>
      <c r="E18" s="2118"/>
      <c r="F18" s="2118"/>
      <c r="G18" s="2118"/>
      <c r="H18" s="2118"/>
      <c r="I18" s="2118"/>
    </row>
    <row r="19" spans="1:9" ht="8.25" customHeight="1" x14ac:dyDescent="0.4"/>
    <row r="20" spans="1:9" x14ac:dyDescent="0.4">
      <c r="F20" s="2128" t="s">
        <v>475</v>
      </c>
      <c r="G20" s="2128"/>
    </row>
    <row r="21" spans="1:9" s="930" customFormat="1" hidden="1" x14ac:dyDescent="0.4">
      <c r="B21" s="2124" t="s">
        <v>474</v>
      </c>
      <c r="C21" s="2124"/>
      <c r="F21" s="2126" t="s">
        <v>472</v>
      </c>
      <c r="G21" s="2126"/>
    </row>
    <row r="22" spans="1:9" s="930" customFormat="1" hidden="1" x14ac:dyDescent="0.4">
      <c r="B22" s="2124" t="s">
        <v>473</v>
      </c>
      <c r="C22" s="2124"/>
      <c r="F22" s="2127" t="s">
        <v>472</v>
      </c>
      <c r="G22" s="2127"/>
    </row>
    <row r="23" spans="1:9" x14ac:dyDescent="0.4">
      <c r="B23" s="2125" t="s">
        <v>471</v>
      </c>
      <c r="C23" s="2125"/>
      <c r="F23" s="1974" t="s">
        <v>469</v>
      </c>
      <c r="G23" s="1974"/>
    </row>
    <row r="24" spans="1:9" x14ac:dyDescent="0.4">
      <c r="B24" s="2125" t="s">
        <v>470</v>
      </c>
      <c r="C24" s="2125"/>
      <c r="F24" s="1974" t="s">
        <v>469</v>
      </c>
      <c r="G24" s="1974"/>
    </row>
    <row r="26" spans="1:9" s="930" customFormat="1" hidden="1" x14ac:dyDescent="0.4">
      <c r="A26" s="931" t="s">
        <v>468</v>
      </c>
      <c r="B26" s="2117" t="s">
        <v>506</v>
      </c>
      <c r="C26" s="2117"/>
      <c r="D26" s="2117"/>
      <c r="E26" s="2117"/>
      <c r="F26" s="2117"/>
      <c r="G26" s="2117"/>
      <c r="H26" s="2117"/>
      <c r="I26" s="2117"/>
    </row>
    <row r="27" spans="1:9" s="930" customFormat="1" hidden="1" x14ac:dyDescent="0.4">
      <c r="A27" s="931"/>
      <c r="B27" s="2117"/>
      <c r="C27" s="2117"/>
      <c r="D27" s="2117"/>
      <c r="E27" s="2117"/>
      <c r="F27" s="2117"/>
      <c r="G27" s="2117"/>
      <c r="H27" s="2117"/>
      <c r="I27" s="2117"/>
    </row>
    <row r="28" spans="1:9" s="930" customFormat="1" hidden="1" x14ac:dyDescent="0.4">
      <c r="A28" s="931"/>
      <c r="B28" s="2117"/>
      <c r="C28" s="2117"/>
      <c r="D28" s="2117"/>
      <c r="E28" s="2117"/>
      <c r="F28" s="2117"/>
      <c r="G28" s="2117"/>
      <c r="H28" s="2117"/>
      <c r="I28" s="2117"/>
    </row>
    <row r="29" spans="1:9" hidden="1" x14ac:dyDescent="0.4">
      <c r="A29" s="931"/>
      <c r="B29" s="2117"/>
      <c r="C29" s="2117"/>
      <c r="D29" s="2117"/>
      <c r="E29" s="2117"/>
      <c r="F29" s="2117"/>
      <c r="G29" s="2117"/>
      <c r="H29" s="2117"/>
      <c r="I29" s="2117"/>
    </row>
    <row r="30" spans="1:9" s="925" customFormat="1" ht="19.5" hidden="1" x14ac:dyDescent="0.5">
      <c r="A30" s="924" t="s">
        <v>467</v>
      </c>
      <c r="B30" s="2120" t="s">
        <v>466</v>
      </c>
      <c r="C30" s="2120"/>
      <c r="D30" s="2120"/>
      <c r="E30" s="2120"/>
      <c r="F30" s="2120"/>
      <c r="G30" s="2120"/>
      <c r="H30" s="2120"/>
      <c r="I30" s="2120"/>
    </row>
    <row r="31" spans="1:9" s="930" customFormat="1" hidden="1" x14ac:dyDescent="0.4">
      <c r="A31" s="931" t="s">
        <v>465</v>
      </c>
      <c r="B31" s="2117" t="s">
        <v>543</v>
      </c>
      <c r="C31" s="2117"/>
      <c r="D31" s="2117"/>
      <c r="E31" s="2117"/>
      <c r="F31" s="2117"/>
      <c r="G31" s="2117"/>
      <c r="H31" s="2117"/>
      <c r="I31" s="2117"/>
    </row>
    <row r="32" spans="1:9" s="930" customFormat="1" hidden="1" x14ac:dyDescent="0.4">
      <c r="A32" s="931"/>
      <c r="B32" s="2117"/>
      <c r="C32" s="2117"/>
      <c r="D32" s="2117"/>
      <c r="E32" s="2117"/>
      <c r="F32" s="2117"/>
      <c r="G32" s="2117"/>
      <c r="H32" s="2117"/>
      <c r="I32" s="2117"/>
    </row>
    <row r="33" spans="1:9" s="930" customFormat="1" hidden="1" x14ac:dyDescent="0.4">
      <c r="A33" s="931"/>
      <c r="B33" s="2117"/>
      <c r="C33" s="2117"/>
      <c r="D33" s="2117"/>
      <c r="E33" s="2117"/>
      <c r="F33" s="2117"/>
      <c r="G33" s="2117"/>
      <c r="H33" s="2117"/>
      <c r="I33" s="2117"/>
    </row>
    <row r="34" spans="1:9" s="930" customFormat="1" hidden="1" x14ac:dyDescent="0.4">
      <c r="A34" s="931"/>
      <c r="B34" s="2117"/>
      <c r="C34" s="2117"/>
      <c r="D34" s="2117"/>
      <c r="E34" s="2117"/>
      <c r="F34" s="2117"/>
      <c r="G34" s="2117"/>
      <c r="H34" s="2117"/>
      <c r="I34" s="2117"/>
    </row>
    <row r="35" spans="1:9" s="930" customFormat="1" hidden="1" x14ac:dyDescent="0.4">
      <c r="A35" s="931"/>
      <c r="B35" s="2117"/>
      <c r="C35" s="2117"/>
      <c r="D35" s="2117"/>
      <c r="E35" s="2117"/>
      <c r="F35" s="2117"/>
      <c r="G35" s="2117"/>
      <c r="H35" s="2117"/>
      <c r="I35" s="2117"/>
    </row>
    <row r="36" spans="1:9" s="930" customFormat="1" hidden="1" x14ac:dyDescent="0.4">
      <c r="A36" s="931"/>
      <c r="B36" s="2117"/>
      <c r="C36" s="2117"/>
      <c r="D36" s="2117"/>
      <c r="E36" s="2117"/>
      <c r="F36" s="2117"/>
      <c r="G36" s="2117"/>
      <c r="H36" s="2117"/>
      <c r="I36" s="2117"/>
    </row>
    <row r="37" spans="1:9" s="930" customFormat="1" hidden="1" x14ac:dyDescent="0.4">
      <c r="A37" s="931"/>
      <c r="B37" s="2117"/>
      <c r="C37" s="2117"/>
      <c r="D37" s="2117"/>
      <c r="E37" s="2117"/>
      <c r="F37" s="2117"/>
      <c r="G37" s="2117"/>
      <c r="H37" s="2117"/>
      <c r="I37" s="2117"/>
    </row>
    <row r="38" spans="1:9" s="930" customFormat="1" hidden="1" x14ac:dyDescent="0.4">
      <c r="A38" s="931"/>
      <c r="B38" s="2117"/>
      <c r="C38" s="2117"/>
      <c r="D38" s="2117"/>
      <c r="E38" s="2117"/>
      <c r="F38" s="2117"/>
      <c r="G38" s="2117"/>
      <c r="H38" s="2117"/>
      <c r="I38" s="2117"/>
    </row>
    <row r="39" spans="1:9" s="930" customFormat="1" hidden="1" x14ac:dyDescent="0.4">
      <c r="A39" s="931" t="s">
        <v>464</v>
      </c>
      <c r="B39" s="2117" t="s">
        <v>544</v>
      </c>
      <c r="C39" s="2117"/>
      <c r="D39" s="2117"/>
      <c r="E39" s="2117"/>
      <c r="F39" s="2117"/>
      <c r="G39" s="2117"/>
      <c r="H39" s="2117"/>
      <c r="I39" s="2117"/>
    </row>
    <row r="40" spans="1:9" s="930" customFormat="1" hidden="1" x14ac:dyDescent="0.4">
      <c r="A40" s="931"/>
      <c r="B40" s="2117"/>
      <c r="C40" s="2117"/>
      <c r="D40" s="2117"/>
      <c r="E40" s="2117"/>
      <c r="F40" s="2117"/>
      <c r="G40" s="2117"/>
      <c r="H40" s="2117"/>
      <c r="I40" s="2117"/>
    </row>
    <row r="41" spans="1:9" x14ac:dyDescent="0.4">
      <c r="A41" s="2123"/>
      <c r="B41" s="2123"/>
      <c r="C41" s="2123"/>
      <c r="D41" s="2123"/>
      <c r="E41" s="2123"/>
      <c r="F41" s="2123"/>
      <c r="G41" s="2123"/>
      <c r="H41" s="2123"/>
      <c r="I41" s="2123"/>
    </row>
    <row r="45" spans="1:9" x14ac:dyDescent="0.4">
      <c r="A45" s="2123" t="s">
        <v>661</v>
      </c>
      <c r="B45" s="2123"/>
      <c r="C45" s="2123"/>
      <c r="D45" s="2123"/>
      <c r="E45" s="2123"/>
      <c r="F45" s="2123"/>
      <c r="G45" s="2123"/>
      <c r="H45" s="2123"/>
      <c r="I45" s="2123"/>
    </row>
  </sheetData>
  <mergeCells count="22">
    <mergeCell ref="B39:I40"/>
    <mergeCell ref="F23:G23"/>
    <mergeCell ref="F24:G24"/>
    <mergeCell ref="F20:G20"/>
    <mergeCell ref="B26:I29"/>
    <mergeCell ref="B31:I38"/>
    <mergeCell ref="A45:I45"/>
    <mergeCell ref="A1:I1"/>
    <mergeCell ref="A2:I2"/>
    <mergeCell ref="A3:I3"/>
    <mergeCell ref="A41:I41"/>
    <mergeCell ref="B4:I7"/>
    <mergeCell ref="B8:I13"/>
    <mergeCell ref="B14:I14"/>
    <mergeCell ref="B30:I30"/>
    <mergeCell ref="B15:I18"/>
    <mergeCell ref="B21:C21"/>
    <mergeCell ref="B22:C22"/>
    <mergeCell ref="B23:C23"/>
    <mergeCell ref="B24:C24"/>
    <mergeCell ref="F21:G21"/>
    <mergeCell ref="F22:G22"/>
  </mergeCells>
  <pageMargins left="0.39370078740157483" right="0.78740157480314965" top="0.39370078740157483" bottom="0.39370078740157483" header="0.31496062992125984" footer="0.31496062992125984"/>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00B050"/>
  </sheetPr>
  <dimension ref="A1:J45"/>
  <sheetViews>
    <sheetView showGridLines="0" rightToLeft="1" view="pageBreakPreview" topLeftCell="A4" zoomScale="85" zoomScaleSheetLayoutView="85" workbookViewId="0">
      <selection activeCell="B20" sqref="B20:H21"/>
    </sheetView>
  </sheetViews>
  <sheetFormatPr defaultColWidth="9" defaultRowHeight="15.75" x14ac:dyDescent="0.4"/>
  <cols>
    <col min="1" max="1" width="5.5703125" style="183" bestFit="1" customWidth="1"/>
    <col min="2" max="2" width="7" style="183" customWidth="1"/>
    <col min="3" max="3" width="21.28515625" style="183" customWidth="1"/>
    <col min="4" max="4" width="6.85546875" style="183" customWidth="1"/>
    <col min="5" max="5" width="9.7109375" style="183" customWidth="1"/>
    <col min="6" max="6" width="37.5703125" style="183" customWidth="1"/>
    <col min="7" max="7" width="9" style="183"/>
    <col min="8" max="8" width="2.140625" style="183" customWidth="1"/>
    <col min="9" max="16384" width="9" style="183"/>
  </cols>
  <sheetData>
    <row r="1" spans="1:9" x14ac:dyDescent="0.4">
      <c r="A1" s="2134" t="str">
        <f>'سر برگ صفحات'!A1</f>
        <v>شرکت داروسازان التیام (سهامی خاص)</v>
      </c>
      <c r="B1" s="2134"/>
      <c r="C1" s="2134"/>
      <c r="D1" s="2134"/>
      <c r="E1" s="2134"/>
      <c r="F1" s="2134"/>
      <c r="G1" s="2134"/>
      <c r="H1" s="2134"/>
      <c r="I1" s="22"/>
    </row>
    <row r="2" spans="1:9" x14ac:dyDescent="0.4">
      <c r="A2" s="2134" t="str">
        <f>'سر برگ صفحات'!A16</f>
        <v>يادداشتهاي توضيحي صورت هاي مالي</v>
      </c>
      <c r="B2" s="2134"/>
      <c r="C2" s="2134"/>
      <c r="D2" s="2134"/>
      <c r="E2" s="2134"/>
      <c r="F2" s="2134"/>
      <c r="G2" s="2134"/>
      <c r="H2" s="2134"/>
      <c r="I2" s="22"/>
    </row>
    <row r="3" spans="1:9" x14ac:dyDescent="0.4">
      <c r="A3" s="2134" t="str">
        <f>'سر برگ صفحات'!A3</f>
        <v>سال مالی منتهی به 30 اسفند 1403</v>
      </c>
      <c r="B3" s="2134"/>
      <c r="C3" s="2134"/>
      <c r="D3" s="2134"/>
      <c r="E3" s="2134"/>
      <c r="F3" s="2134"/>
      <c r="G3" s="2134"/>
      <c r="H3" s="2134"/>
      <c r="I3" s="22"/>
    </row>
    <row r="4" spans="1:9" x14ac:dyDescent="0.4">
      <c r="A4" s="22"/>
      <c r="B4" s="22"/>
      <c r="C4" s="22"/>
      <c r="D4" s="22"/>
      <c r="E4" s="22"/>
      <c r="F4" s="22"/>
      <c r="G4" s="22"/>
      <c r="H4" s="22"/>
    </row>
    <row r="5" spans="1:9" ht="16.899999999999999" hidden="1" customHeight="1" x14ac:dyDescent="0.4">
      <c r="B5" s="2139" t="s">
        <v>507</v>
      </c>
      <c r="C5" s="2139"/>
      <c r="D5" s="2139"/>
      <c r="E5" s="2139"/>
      <c r="F5" s="2139"/>
      <c r="G5" s="2139"/>
      <c r="H5" s="2139"/>
    </row>
    <row r="6" spans="1:9" ht="16.899999999999999" hidden="1" customHeight="1" x14ac:dyDescent="0.4">
      <c r="B6" s="2141" t="s">
        <v>546</v>
      </c>
      <c r="C6" s="2141"/>
      <c r="D6" s="2141"/>
      <c r="E6" s="2141"/>
      <c r="F6" s="2141"/>
      <c r="G6" s="2141"/>
      <c r="H6" s="2141"/>
    </row>
    <row r="7" spans="1:9" ht="16.899999999999999" hidden="1" customHeight="1" x14ac:dyDescent="0.4">
      <c r="B7" s="2141"/>
      <c r="C7" s="2141"/>
      <c r="D7" s="2141"/>
      <c r="E7" s="2141"/>
      <c r="F7" s="2141"/>
      <c r="G7" s="2141"/>
      <c r="H7" s="2141"/>
    </row>
    <row r="8" spans="1:9" ht="16.899999999999999" hidden="1" customHeight="1" x14ac:dyDescent="0.4">
      <c r="B8" s="2141"/>
      <c r="C8" s="2141"/>
      <c r="D8" s="2141"/>
      <c r="E8" s="2141"/>
      <c r="F8" s="2141"/>
      <c r="G8" s="2141"/>
      <c r="H8" s="2141"/>
    </row>
    <row r="9" spans="1:9" ht="16.899999999999999" hidden="1" customHeight="1" x14ac:dyDescent="0.4">
      <c r="B9" s="2122" t="s">
        <v>545</v>
      </c>
      <c r="C9" s="2122"/>
      <c r="D9" s="2122"/>
      <c r="E9" s="2122"/>
      <c r="F9" s="2122"/>
      <c r="G9" s="2122"/>
      <c r="H9" s="2122"/>
    </row>
    <row r="10" spans="1:9" ht="16.899999999999999" hidden="1" customHeight="1" x14ac:dyDescent="0.4">
      <c r="B10" s="2122"/>
      <c r="C10" s="2122"/>
      <c r="D10" s="2122"/>
      <c r="E10" s="2122"/>
      <c r="F10" s="2122"/>
      <c r="G10" s="2122"/>
      <c r="H10" s="2122"/>
    </row>
    <row r="11" spans="1:9" s="929" customFormat="1" hidden="1" x14ac:dyDescent="0.4">
      <c r="B11" s="932" t="s">
        <v>281</v>
      </c>
      <c r="C11" s="366" t="s">
        <v>282</v>
      </c>
      <c r="D11" s="836"/>
      <c r="E11" s="836"/>
      <c r="F11" s="836"/>
      <c r="G11" s="836"/>
      <c r="H11" s="836"/>
    </row>
    <row r="12" spans="1:9" s="930" customFormat="1" ht="16.899999999999999" hidden="1" customHeight="1" x14ac:dyDescent="0.4">
      <c r="B12" s="2142" t="s">
        <v>547</v>
      </c>
      <c r="C12" s="2142"/>
      <c r="D12" s="2142"/>
      <c r="E12" s="2142"/>
      <c r="F12" s="2142"/>
      <c r="G12" s="2142"/>
      <c r="H12" s="2142"/>
    </row>
    <row r="13" spans="1:9" s="930" customFormat="1" ht="16.899999999999999" hidden="1" customHeight="1" x14ac:dyDescent="0.4">
      <c r="B13" s="2142"/>
      <c r="C13" s="2142"/>
      <c r="D13" s="2142"/>
      <c r="E13" s="2142"/>
      <c r="F13" s="2142"/>
      <c r="G13" s="2142"/>
      <c r="H13" s="2142"/>
    </row>
    <row r="14" spans="1:9" s="182" customFormat="1" hidden="1" x14ac:dyDescent="0.4">
      <c r="B14" s="327" t="s">
        <v>283</v>
      </c>
      <c r="C14" s="328" t="s">
        <v>284</v>
      </c>
      <c r="D14" s="38"/>
      <c r="E14" s="38"/>
      <c r="F14" s="38"/>
      <c r="G14" s="38"/>
      <c r="H14" s="38"/>
    </row>
    <row r="15" spans="1:9" ht="16.899999999999999" hidden="1" customHeight="1" x14ac:dyDescent="0.4">
      <c r="B15" s="2140" t="s">
        <v>1252</v>
      </c>
      <c r="C15" s="2140"/>
      <c r="D15" s="2140"/>
      <c r="E15" s="2140"/>
      <c r="F15" s="2140"/>
      <c r="G15" s="2140"/>
      <c r="H15" s="2140"/>
    </row>
    <row r="16" spans="1:9" ht="16.899999999999999" hidden="1" customHeight="1" x14ac:dyDescent="0.4">
      <c r="B16" s="2140"/>
      <c r="C16" s="2140"/>
      <c r="D16" s="2140"/>
      <c r="E16" s="2140"/>
      <c r="F16" s="2140"/>
      <c r="G16" s="2140"/>
      <c r="H16" s="2140"/>
    </row>
    <row r="17" spans="1:8" ht="16.899999999999999" hidden="1" customHeight="1" x14ac:dyDescent="0.4">
      <c r="B17" s="2140"/>
      <c r="C17" s="2140"/>
      <c r="D17" s="2140"/>
      <c r="E17" s="2140"/>
      <c r="F17" s="2140"/>
      <c r="G17" s="2140"/>
      <c r="H17" s="2140"/>
    </row>
    <row r="18" spans="1:8" ht="16.899999999999999" hidden="1" customHeight="1" x14ac:dyDescent="0.4">
      <c r="B18" s="2140"/>
      <c r="C18" s="2140"/>
      <c r="D18" s="2140"/>
      <c r="E18" s="2140"/>
      <c r="F18" s="2140"/>
      <c r="G18" s="2140"/>
      <c r="H18" s="2140"/>
    </row>
    <row r="19" spans="1:8" s="182" customFormat="1" hidden="1" x14ac:dyDescent="0.4">
      <c r="B19" s="327" t="s">
        <v>285</v>
      </c>
      <c r="C19" s="328" t="s">
        <v>286</v>
      </c>
      <c r="D19" s="38"/>
      <c r="E19" s="38"/>
      <c r="F19" s="38"/>
      <c r="G19" s="38"/>
      <c r="H19" s="38"/>
    </row>
    <row r="20" spans="1:8" ht="16.899999999999999" hidden="1" customHeight="1" x14ac:dyDescent="0.4">
      <c r="B20" s="2140" t="s">
        <v>548</v>
      </c>
      <c r="C20" s="2140"/>
      <c r="D20" s="2140"/>
      <c r="E20" s="2140"/>
      <c r="F20" s="2140"/>
      <c r="G20" s="2140"/>
      <c r="H20" s="2140"/>
    </row>
    <row r="21" spans="1:8" ht="16.899999999999999" hidden="1" customHeight="1" x14ac:dyDescent="0.4">
      <c r="B21" s="2140"/>
      <c r="C21" s="2140"/>
      <c r="D21" s="2140"/>
      <c r="E21" s="2140"/>
      <c r="F21" s="2140"/>
      <c r="G21" s="2140"/>
      <c r="H21" s="2140"/>
    </row>
    <row r="22" spans="1:8" ht="24" customHeight="1" x14ac:dyDescent="0.5">
      <c r="A22" s="171" t="s">
        <v>1290</v>
      </c>
      <c r="B22" s="2139" t="s">
        <v>1291</v>
      </c>
      <c r="C22" s="2139"/>
      <c r="D22" s="2139"/>
      <c r="E22" s="2139"/>
      <c r="F22" s="2139"/>
      <c r="G22" s="2139"/>
      <c r="H22" s="2139"/>
    </row>
    <row r="23" spans="1:8" ht="24" customHeight="1" x14ac:dyDescent="0.4">
      <c r="A23" s="22"/>
      <c r="B23" s="2129" t="s">
        <v>287</v>
      </c>
      <c r="C23" s="2129"/>
      <c r="D23" s="2129"/>
      <c r="E23" s="2129"/>
      <c r="F23" s="2129"/>
      <c r="G23" s="2129"/>
      <c r="H23" s="2129"/>
    </row>
    <row r="24" spans="1:8" ht="24" customHeight="1" x14ac:dyDescent="0.4">
      <c r="A24" s="22"/>
      <c r="B24" s="2129" t="s">
        <v>288</v>
      </c>
      <c r="C24" s="2129"/>
      <c r="D24" s="2129"/>
      <c r="E24" s="22"/>
      <c r="F24" s="22"/>
      <c r="G24" s="22"/>
      <c r="H24" s="22"/>
    </row>
    <row r="25" spans="1:8" s="230" customFormat="1" ht="24" customHeight="1" x14ac:dyDescent="0.35">
      <c r="A25" s="196"/>
      <c r="C25" s="2131" t="s">
        <v>203</v>
      </c>
      <c r="D25" s="2131"/>
      <c r="E25" s="2132" t="s">
        <v>502</v>
      </c>
      <c r="F25" s="2132"/>
      <c r="G25" s="2132"/>
      <c r="H25" s="294"/>
    </row>
    <row r="26" spans="1:8" s="230" customFormat="1" ht="24" customHeight="1" x14ac:dyDescent="0.35">
      <c r="A26" s="196"/>
      <c r="B26" s="196"/>
      <c r="C26" s="231"/>
      <c r="D26" s="196"/>
      <c r="E26" s="294"/>
      <c r="F26" s="294"/>
      <c r="G26" s="294"/>
      <c r="H26" s="294"/>
    </row>
    <row r="27" spans="1:8" ht="24" customHeight="1" x14ac:dyDescent="0.4">
      <c r="A27" s="22"/>
      <c r="B27" s="2129" t="s">
        <v>289</v>
      </c>
      <c r="C27" s="2129"/>
      <c r="D27" s="2129"/>
      <c r="E27" s="22"/>
      <c r="F27" s="22"/>
      <c r="G27" s="22"/>
      <c r="H27" s="22"/>
    </row>
    <row r="28" spans="1:8" s="230" customFormat="1" ht="24" customHeight="1" x14ac:dyDescent="0.35">
      <c r="A28" s="196"/>
      <c r="C28" s="2131" t="s">
        <v>290</v>
      </c>
      <c r="D28" s="2131"/>
      <c r="E28" s="2137" t="s">
        <v>508</v>
      </c>
      <c r="F28" s="2137"/>
      <c r="G28" s="2137"/>
      <c r="H28" s="2137"/>
    </row>
    <row r="29" spans="1:8" s="230" customFormat="1" ht="24" customHeight="1" x14ac:dyDescent="0.35">
      <c r="A29" s="196"/>
      <c r="C29" s="2131" t="s">
        <v>291</v>
      </c>
      <c r="D29" s="2131"/>
      <c r="E29" s="2137" t="s">
        <v>509</v>
      </c>
      <c r="F29" s="2137"/>
      <c r="G29" s="2137"/>
      <c r="H29" s="2137"/>
    </row>
    <row r="30" spans="1:8" ht="24" customHeight="1" x14ac:dyDescent="0.4">
      <c r="A30" s="22"/>
      <c r="B30" s="22"/>
      <c r="C30" s="175"/>
      <c r="D30" s="22"/>
      <c r="E30" s="2137"/>
      <c r="F30" s="2137"/>
      <c r="G30" s="2137"/>
      <c r="H30" s="2137"/>
    </row>
    <row r="31" spans="1:8" ht="24" customHeight="1" x14ac:dyDescent="0.4">
      <c r="A31" s="22"/>
      <c r="B31" s="2129" t="s">
        <v>292</v>
      </c>
      <c r="C31" s="2129"/>
      <c r="D31" s="2129"/>
      <c r="E31" s="22"/>
      <c r="F31" s="22"/>
      <c r="H31" s="22"/>
    </row>
    <row r="32" spans="1:8" s="230" customFormat="1" ht="24" customHeight="1" x14ac:dyDescent="0.35">
      <c r="A32" s="196"/>
      <c r="B32" s="2135" t="s">
        <v>549</v>
      </c>
      <c r="C32" s="2135"/>
      <c r="D32" s="2135"/>
      <c r="E32" s="2133" t="s">
        <v>503</v>
      </c>
      <c r="F32" s="2133"/>
      <c r="G32" s="2133"/>
      <c r="H32" s="999"/>
    </row>
    <row r="33" spans="1:10" s="230" customFormat="1" ht="24" hidden="1" customHeight="1" x14ac:dyDescent="0.35">
      <c r="A33" s="196"/>
      <c r="B33" s="199"/>
      <c r="C33" s="329"/>
      <c r="D33" s="199"/>
      <c r="E33" s="999"/>
      <c r="F33" s="999"/>
      <c r="G33" s="999"/>
      <c r="H33" s="999"/>
    </row>
    <row r="34" spans="1:10" ht="7.5" hidden="1" customHeight="1" x14ac:dyDescent="0.4">
      <c r="A34" s="22"/>
      <c r="B34" s="24"/>
      <c r="C34" s="297"/>
      <c r="D34" s="24"/>
      <c r="E34" s="297"/>
      <c r="F34" s="297"/>
      <c r="G34" s="297"/>
      <c r="H34" s="24"/>
    </row>
    <row r="35" spans="1:10" s="230" customFormat="1" ht="24" customHeight="1" x14ac:dyDescent="0.35">
      <c r="A35" s="196"/>
      <c r="B35" s="2130" t="s">
        <v>499</v>
      </c>
      <c r="C35" s="2130"/>
      <c r="D35" s="2130"/>
      <c r="E35" s="2130" t="s">
        <v>293</v>
      </c>
      <c r="F35" s="2130"/>
      <c r="G35" s="2130"/>
      <c r="H35" s="199"/>
    </row>
    <row r="36" spans="1:10" s="230" customFormat="1" ht="14.25" x14ac:dyDescent="0.35">
      <c r="A36" s="196"/>
      <c r="B36" s="329"/>
      <c r="C36" s="329"/>
      <c r="D36" s="329"/>
      <c r="E36" s="329"/>
      <c r="F36" s="329"/>
      <c r="G36" s="329"/>
      <c r="H36" s="199"/>
    </row>
    <row r="37" spans="1:10" s="930" customFormat="1" hidden="1" x14ac:dyDescent="0.4">
      <c r="A37" s="933"/>
      <c r="B37" s="2138" t="s">
        <v>500</v>
      </c>
      <c r="C37" s="2138"/>
      <c r="D37" s="2138"/>
      <c r="E37" s="2138"/>
      <c r="F37" s="2138"/>
      <c r="G37" s="2138"/>
      <c r="H37" s="2138"/>
    </row>
    <row r="38" spans="1:10" s="930" customFormat="1" ht="16.899999999999999" hidden="1" customHeight="1" x14ac:dyDescent="0.4">
      <c r="A38" s="933"/>
      <c r="B38" s="2136" t="s">
        <v>550</v>
      </c>
      <c r="C38" s="2136"/>
      <c r="D38" s="2136"/>
      <c r="E38" s="2136"/>
      <c r="F38" s="2136"/>
      <c r="G38" s="2136"/>
      <c r="H38" s="2136"/>
      <c r="I38" s="933"/>
      <c r="J38" s="933"/>
    </row>
    <row r="39" spans="1:10" s="930" customFormat="1" hidden="1" x14ac:dyDescent="0.4">
      <c r="A39" s="933"/>
      <c r="B39" s="2136"/>
      <c r="C39" s="2136"/>
      <c r="D39" s="2136"/>
      <c r="E39" s="2136"/>
      <c r="F39" s="2136"/>
      <c r="G39" s="2136"/>
      <c r="H39" s="2136"/>
      <c r="I39" s="933"/>
      <c r="J39" s="933"/>
    </row>
    <row r="40" spans="1:10" s="930" customFormat="1" hidden="1" x14ac:dyDescent="0.4">
      <c r="A40" s="933"/>
      <c r="B40" s="2136"/>
      <c r="C40" s="2136"/>
      <c r="D40" s="2136"/>
      <c r="E40" s="2136"/>
      <c r="F40" s="2136"/>
      <c r="G40" s="2136"/>
      <c r="H40" s="2136"/>
    </row>
    <row r="41" spans="1:10" ht="409.5" customHeight="1" x14ac:dyDescent="0.4">
      <c r="A41" s="22"/>
      <c r="B41" s="22"/>
      <c r="C41" s="175"/>
      <c r="D41" s="22"/>
      <c r="E41" s="22"/>
      <c r="F41" s="22"/>
      <c r="G41" s="22"/>
      <c r="H41" s="22"/>
    </row>
    <row r="42" spans="1:10" x14ac:dyDescent="0.4">
      <c r="A42" s="2134">
        <v>9</v>
      </c>
      <c r="B42" s="2134"/>
      <c r="C42" s="2134"/>
      <c r="D42" s="2134"/>
      <c r="E42" s="2134"/>
      <c r="F42" s="2134"/>
      <c r="G42" s="2134"/>
      <c r="H42" s="2134"/>
    </row>
    <row r="43" spans="1:10" x14ac:dyDescent="0.4">
      <c r="A43" s="22"/>
      <c r="B43" s="22"/>
      <c r="C43" s="175"/>
      <c r="D43" s="22"/>
      <c r="E43" s="22"/>
      <c r="F43" s="22"/>
      <c r="G43" s="22"/>
      <c r="H43" s="22"/>
    </row>
    <row r="44" spans="1:10" x14ac:dyDescent="0.4">
      <c r="A44" s="22"/>
      <c r="B44" s="22"/>
      <c r="C44" s="175"/>
      <c r="D44" s="22"/>
      <c r="E44" s="22"/>
      <c r="F44" s="22"/>
      <c r="G44" s="22"/>
      <c r="H44" s="22"/>
    </row>
    <row r="45" spans="1:10" x14ac:dyDescent="0.4">
      <c r="A45" s="22"/>
      <c r="B45" s="22"/>
      <c r="C45" s="175"/>
      <c r="D45" s="22"/>
      <c r="E45" s="22"/>
      <c r="F45" s="22"/>
      <c r="G45" s="22"/>
      <c r="H45" s="22"/>
    </row>
  </sheetData>
  <mergeCells count="27">
    <mergeCell ref="A1:H1"/>
    <mergeCell ref="A2:H2"/>
    <mergeCell ref="A3:H3"/>
    <mergeCell ref="B5:H5"/>
    <mergeCell ref="B22:H22"/>
    <mergeCell ref="B15:H18"/>
    <mergeCell ref="B20:H21"/>
    <mergeCell ref="B6:H8"/>
    <mergeCell ref="B9:H10"/>
    <mergeCell ref="B12:H13"/>
    <mergeCell ref="A42:H42"/>
    <mergeCell ref="B32:D32"/>
    <mergeCell ref="B35:D35"/>
    <mergeCell ref="B38:H40"/>
    <mergeCell ref="C28:D28"/>
    <mergeCell ref="B31:D31"/>
    <mergeCell ref="E29:H30"/>
    <mergeCell ref="E28:H28"/>
    <mergeCell ref="C29:D29"/>
    <mergeCell ref="B37:H37"/>
    <mergeCell ref="B24:D24"/>
    <mergeCell ref="B23:H23"/>
    <mergeCell ref="E35:G35"/>
    <mergeCell ref="C25:D25"/>
    <mergeCell ref="B27:D27"/>
    <mergeCell ref="E25:G25"/>
    <mergeCell ref="E32:G32"/>
  </mergeCells>
  <printOptions horizontalCentered="1"/>
  <pageMargins left="0" right="0" top="0.39370078740157483" bottom="0" header="0" footer="0"/>
  <pageSetup paperSize="9" scale="99" orientation="portrait" r:id="rId1"/>
  <rowBreaks count="1" manualBreakCount="1">
    <brk id="42" max="7"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FF00"/>
  </sheetPr>
  <dimension ref="A1:J40"/>
  <sheetViews>
    <sheetView showGridLines="0" rightToLeft="1" view="pageBreakPreview" topLeftCell="A13" zoomScale="160" zoomScaleSheetLayoutView="160" workbookViewId="0">
      <selection activeCell="A19" sqref="A19"/>
    </sheetView>
  </sheetViews>
  <sheetFormatPr defaultColWidth="9" defaultRowHeight="15.75" x14ac:dyDescent="0.4"/>
  <cols>
    <col min="1" max="1" width="2.7109375" style="183" customWidth="1"/>
    <col min="2" max="2" width="4.140625" style="185" customWidth="1"/>
    <col min="3" max="3" width="6.28515625" style="185" customWidth="1"/>
    <col min="4" max="9" width="9" style="183"/>
    <col min="10" max="10" width="13.140625" style="183" customWidth="1"/>
    <col min="11" max="16384" width="9" style="183"/>
  </cols>
  <sheetData>
    <row r="1" spans="1:10" s="182" customFormat="1" ht="21" x14ac:dyDescent="0.4">
      <c r="A1" s="1967" t="str">
        <f>'سر برگ صفحات'!A1</f>
        <v>شرکت داروسازان التیام (سهامی خاص)</v>
      </c>
      <c r="B1" s="1967"/>
      <c r="C1" s="1967"/>
      <c r="D1" s="1967"/>
      <c r="E1" s="1967"/>
      <c r="F1" s="1967"/>
      <c r="G1" s="1967"/>
      <c r="H1" s="1967"/>
      <c r="I1" s="1967"/>
      <c r="J1" s="1967"/>
    </row>
    <row r="2" spans="1:10" s="182" customFormat="1" ht="21" x14ac:dyDescent="0.4">
      <c r="A2" s="1967" t="str">
        <f>'سر برگ صفحات'!A16</f>
        <v>يادداشتهاي توضيحي صورت هاي مالي</v>
      </c>
      <c r="B2" s="1967"/>
      <c r="C2" s="1967"/>
      <c r="D2" s="1967"/>
      <c r="E2" s="1967"/>
      <c r="F2" s="1967"/>
      <c r="G2" s="1967"/>
      <c r="H2" s="1967"/>
      <c r="I2" s="1967"/>
      <c r="J2" s="1967"/>
    </row>
    <row r="3" spans="1:10" s="182" customFormat="1" ht="21" x14ac:dyDescent="0.4">
      <c r="A3" s="1967" t="str">
        <f>'سر برگ صفحات'!A3</f>
        <v>سال مالی منتهی به 30 اسفند 1403</v>
      </c>
      <c r="B3" s="1967"/>
      <c r="C3" s="1967"/>
      <c r="D3" s="1967"/>
      <c r="E3" s="1967"/>
      <c r="F3" s="1967"/>
      <c r="G3" s="1967"/>
      <c r="H3" s="1967"/>
      <c r="I3" s="1967"/>
      <c r="J3" s="1967"/>
    </row>
    <row r="4" spans="1:10" x14ac:dyDescent="0.4">
      <c r="A4" s="22"/>
      <c r="B4" s="184"/>
      <c r="C4" s="184"/>
      <c r="D4" s="22"/>
      <c r="E4" s="22"/>
      <c r="F4" s="22"/>
      <c r="G4" s="22"/>
      <c r="H4" s="22"/>
      <c r="I4" s="22"/>
      <c r="J4" s="22"/>
    </row>
    <row r="5" spans="1:10" s="925" customFormat="1" ht="19.5" x14ac:dyDescent="0.5">
      <c r="B5" s="934" t="s">
        <v>294</v>
      </c>
      <c r="C5" s="2143" t="s">
        <v>33</v>
      </c>
      <c r="D5" s="2143"/>
      <c r="E5" s="819"/>
      <c r="F5" s="819"/>
      <c r="G5" s="819"/>
      <c r="H5" s="819"/>
      <c r="I5" s="819"/>
      <c r="J5" s="819"/>
    </row>
    <row r="6" spans="1:10" s="930" customFormat="1" x14ac:dyDescent="0.4">
      <c r="A6" s="933"/>
      <c r="C6" s="935" t="s">
        <v>295</v>
      </c>
      <c r="D6" s="2142" t="s">
        <v>551</v>
      </c>
      <c r="E6" s="2142"/>
      <c r="F6" s="2142"/>
      <c r="G6" s="2142"/>
      <c r="H6" s="2142"/>
      <c r="I6" s="2142"/>
      <c r="J6" s="2142"/>
    </row>
    <row r="7" spans="1:10" s="930" customFormat="1" x14ac:dyDescent="0.4">
      <c r="A7" s="933"/>
      <c r="C7" s="935"/>
      <c r="D7" s="2142"/>
      <c r="E7" s="2142"/>
      <c r="F7" s="2142"/>
      <c r="G7" s="2142"/>
      <c r="H7" s="2142"/>
      <c r="I7" s="2142"/>
      <c r="J7" s="2142"/>
    </row>
    <row r="8" spans="1:10" s="930" customFormat="1" x14ac:dyDescent="0.4">
      <c r="A8" s="933"/>
      <c r="C8" s="935"/>
      <c r="D8" s="2142"/>
      <c r="E8" s="2142"/>
      <c r="F8" s="2142"/>
      <c r="G8" s="2142"/>
      <c r="H8" s="2142"/>
      <c r="I8" s="2142"/>
      <c r="J8" s="2142"/>
    </row>
    <row r="9" spans="1:10" s="930" customFormat="1" x14ac:dyDescent="0.4">
      <c r="A9" s="933"/>
      <c r="C9" s="935"/>
      <c r="D9" s="2142"/>
      <c r="E9" s="2142"/>
      <c r="F9" s="2142"/>
      <c r="G9" s="2142"/>
      <c r="H9" s="2142"/>
      <c r="I9" s="2142"/>
      <c r="J9" s="2142"/>
    </row>
    <row r="10" spans="1:10" s="937" customFormat="1" ht="34.9" customHeight="1" x14ac:dyDescent="0.4">
      <c r="A10" s="936"/>
      <c r="C10" s="938" t="s">
        <v>296</v>
      </c>
      <c r="D10" s="2136" t="s">
        <v>552</v>
      </c>
      <c r="E10" s="2136"/>
      <c r="F10" s="2136"/>
      <c r="G10" s="2136"/>
      <c r="H10" s="2136"/>
      <c r="I10" s="2136"/>
      <c r="J10" s="2136"/>
    </row>
    <row r="11" spans="1:10" s="930" customFormat="1" x14ac:dyDescent="0.4">
      <c r="A11" s="933"/>
      <c r="C11" s="935" t="s">
        <v>297</v>
      </c>
      <c r="D11" s="2142" t="s">
        <v>553</v>
      </c>
      <c r="E11" s="2142"/>
      <c r="F11" s="2142"/>
      <c r="G11" s="2142"/>
      <c r="H11" s="2142"/>
      <c r="I11" s="2142"/>
      <c r="J11" s="2142"/>
    </row>
    <row r="12" spans="1:10" s="930" customFormat="1" x14ac:dyDescent="0.4">
      <c r="A12" s="933"/>
      <c r="C12" s="935"/>
      <c r="D12" s="2142"/>
      <c r="E12" s="2142"/>
      <c r="F12" s="2142"/>
      <c r="G12" s="2142"/>
      <c r="H12" s="2142"/>
      <c r="I12" s="2142"/>
      <c r="J12" s="2142"/>
    </row>
    <row r="13" spans="1:10" s="930" customFormat="1" x14ac:dyDescent="0.4">
      <c r="A13" s="933"/>
      <c r="C13" s="935"/>
      <c r="D13" s="2142"/>
      <c r="E13" s="2142"/>
      <c r="F13" s="2142"/>
      <c r="G13" s="2142"/>
      <c r="H13" s="2142"/>
      <c r="I13" s="2142"/>
      <c r="J13" s="2142"/>
    </row>
    <row r="14" spans="1:10" s="930" customFormat="1" x14ac:dyDescent="0.4">
      <c r="A14" s="933"/>
      <c r="C14" s="935"/>
      <c r="D14" s="2142"/>
      <c r="E14" s="2142"/>
      <c r="F14" s="2142"/>
      <c r="G14" s="2142"/>
      <c r="H14" s="2142"/>
      <c r="I14" s="2142"/>
      <c r="J14" s="2142"/>
    </row>
    <row r="15" spans="1:10" s="925" customFormat="1" ht="19.5" x14ac:dyDescent="0.5">
      <c r="A15" s="934" t="s">
        <v>298</v>
      </c>
      <c r="B15" s="2143" t="s">
        <v>299</v>
      </c>
      <c r="C15" s="2143"/>
      <c r="D15" s="2143"/>
      <c r="E15" s="2143"/>
      <c r="F15" s="2143"/>
      <c r="G15" s="2143"/>
      <c r="H15" s="2143"/>
      <c r="I15" s="2143"/>
      <c r="J15" s="2143"/>
    </row>
    <row r="16" spans="1:10" s="925" customFormat="1" ht="19.5" x14ac:dyDescent="0.5">
      <c r="B16" s="934" t="s">
        <v>300</v>
      </c>
      <c r="C16" s="2143" t="s">
        <v>554</v>
      </c>
      <c r="D16" s="2143"/>
      <c r="E16" s="2143"/>
      <c r="F16" s="2143"/>
      <c r="G16" s="2143"/>
      <c r="H16" s="2143"/>
      <c r="I16" s="2143"/>
      <c r="J16" s="2143"/>
    </row>
    <row r="17" spans="1:10" s="925" customFormat="1" ht="19.5" x14ac:dyDescent="0.5">
      <c r="C17" s="934" t="s">
        <v>301</v>
      </c>
      <c r="D17" s="2143" t="s">
        <v>555</v>
      </c>
      <c r="E17" s="2143"/>
      <c r="F17" s="2143"/>
      <c r="G17" s="2143"/>
      <c r="H17" s="2143"/>
      <c r="I17" s="2143"/>
      <c r="J17" s="2143"/>
    </row>
    <row r="18" spans="1:10" s="930" customFormat="1" x14ac:dyDescent="0.4">
      <c r="A18" s="933"/>
      <c r="C18" s="935"/>
      <c r="D18" s="2142" t="s">
        <v>504</v>
      </c>
      <c r="E18" s="2142"/>
      <c r="F18" s="2142"/>
      <c r="G18" s="2142"/>
      <c r="H18" s="2142"/>
      <c r="I18" s="2142"/>
      <c r="J18" s="2142"/>
    </row>
    <row r="19" spans="1:10" s="930" customFormat="1" x14ac:dyDescent="0.4">
      <c r="A19" s="933"/>
      <c r="C19" s="935"/>
      <c r="D19" s="2142"/>
      <c r="E19" s="2142"/>
      <c r="F19" s="2142"/>
      <c r="G19" s="2142"/>
      <c r="H19" s="2142"/>
      <c r="I19" s="2142"/>
      <c r="J19" s="2142"/>
    </row>
    <row r="20" spans="1:10" s="930" customFormat="1" x14ac:dyDescent="0.4">
      <c r="A20" s="933"/>
      <c r="C20" s="935"/>
      <c r="D20" s="2142"/>
      <c r="E20" s="2142"/>
      <c r="F20" s="2142"/>
      <c r="G20" s="2142"/>
      <c r="H20" s="2142"/>
      <c r="I20" s="2142"/>
      <c r="J20" s="2142"/>
    </row>
    <row r="21" spans="1:10" s="925" customFormat="1" ht="19.5" x14ac:dyDescent="0.5">
      <c r="A21" s="819"/>
      <c r="C21" s="934" t="s">
        <v>417</v>
      </c>
      <c r="D21" s="815"/>
      <c r="E21" s="819"/>
      <c r="F21" s="819"/>
      <c r="G21" s="819"/>
      <c r="H21" s="819"/>
      <c r="I21" s="819"/>
      <c r="J21" s="819"/>
    </row>
    <row r="22" spans="1:10" s="925" customFormat="1" ht="19.5" x14ac:dyDescent="0.5">
      <c r="A22" s="819"/>
      <c r="B22" s="934" t="s">
        <v>418</v>
      </c>
      <c r="C22" s="815" t="s">
        <v>419</v>
      </c>
      <c r="E22" s="819"/>
      <c r="F22" s="819"/>
      <c r="G22" s="819"/>
      <c r="H22" s="819"/>
      <c r="I22" s="819"/>
      <c r="J22" s="819"/>
    </row>
    <row r="23" spans="1:10" s="925" customFormat="1" ht="19.5" x14ac:dyDescent="0.5">
      <c r="C23" s="934" t="s">
        <v>420</v>
      </c>
      <c r="D23" s="819" t="s">
        <v>282</v>
      </c>
      <c r="E23" s="819"/>
      <c r="F23" s="819"/>
      <c r="G23" s="819"/>
      <c r="H23" s="819"/>
      <c r="I23" s="819"/>
      <c r="J23" s="819"/>
    </row>
    <row r="24" spans="1:10" s="930" customFormat="1" x14ac:dyDescent="0.4">
      <c r="A24" s="933"/>
      <c r="C24" s="935"/>
      <c r="D24" s="2136" t="s">
        <v>556</v>
      </c>
      <c r="E24" s="2136"/>
      <c r="F24" s="2136"/>
      <c r="G24" s="2136"/>
      <c r="H24" s="2136"/>
      <c r="I24" s="2136"/>
      <c r="J24" s="2136"/>
    </row>
    <row r="25" spans="1:10" s="930" customFormat="1" x14ac:dyDescent="0.4">
      <c r="A25" s="933"/>
      <c r="C25" s="935"/>
      <c r="D25" s="2136"/>
      <c r="E25" s="2136"/>
      <c r="F25" s="2136"/>
      <c r="G25" s="2136"/>
      <c r="H25" s="2136"/>
      <c r="I25" s="2136"/>
      <c r="J25" s="2136"/>
    </row>
    <row r="26" spans="1:10" s="930" customFormat="1" x14ac:dyDescent="0.4">
      <c r="A26" s="933"/>
      <c r="C26" s="935"/>
      <c r="D26" s="2136"/>
      <c r="E26" s="2136"/>
      <c r="F26" s="2136"/>
      <c r="G26" s="2136"/>
      <c r="H26" s="2136"/>
      <c r="I26" s="2136"/>
      <c r="J26" s="2136"/>
    </row>
    <row r="27" spans="1:10" s="925" customFormat="1" ht="19.5" x14ac:dyDescent="0.5">
      <c r="C27" s="934" t="s">
        <v>421</v>
      </c>
      <c r="D27" s="819" t="s">
        <v>422</v>
      </c>
      <c r="E27" s="819"/>
      <c r="F27" s="819"/>
      <c r="G27" s="819"/>
      <c r="H27" s="819"/>
      <c r="I27" s="819"/>
      <c r="J27" s="819"/>
    </row>
    <row r="28" spans="1:10" s="930" customFormat="1" x14ac:dyDescent="0.4">
      <c r="A28" s="933"/>
      <c r="C28" s="935"/>
      <c r="D28" s="2136" t="s">
        <v>557</v>
      </c>
      <c r="E28" s="2136"/>
      <c r="F28" s="2136"/>
      <c r="G28" s="2136"/>
      <c r="H28" s="2136"/>
      <c r="I28" s="2136"/>
      <c r="J28" s="2136"/>
    </row>
    <row r="29" spans="1:10" s="930" customFormat="1" x14ac:dyDescent="0.4">
      <c r="A29" s="933"/>
      <c r="C29" s="935"/>
      <c r="D29" s="2136"/>
      <c r="E29" s="2136"/>
      <c r="F29" s="2136"/>
      <c r="G29" s="2136"/>
      <c r="H29" s="2136"/>
      <c r="I29" s="2136"/>
      <c r="J29" s="2136"/>
    </row>
    <row r="30" spans="1:10" s="930" customFormat="1" x14ac:dyDescent="0.4">
      <c r="A30" s="933"/>
      <c r="C30" s="935"/>
      <c r="D30" s="2136"/>
      <c r="E30" s="2136"/>
      <c r="F30" s="2136"/>
      <c r="G30" s="2136"/>
      <c r="H30" s="2136"/>
      <c r="I30" s="2136"/>
      <c r="J30" s="2136"/>
    </row>
    <row r="31" spans="1:10" s="930" customFormat="1" x14ac:dyDescent="0.4">
      <c r="A31" s="933"/>
      <c r="C31" s="935"/>
      <c r="D31" s="2136"/>
      <c r="E31" s="2136"/>
      <c r="F31" s="2136"/>
      <c r="G31" s="2136"/>
      <c r="H31" s="2136"/>
      <c r="I31" s="2136"/>
      <c r="J31" s="2136"/>
    </row>
    <row r="32" spans="1:10" x14ac:dyDescent="0.4">
      <c r="A32" s="22"/>
      <c r="B32" s="184"/>
      <c r="C32" s="184"/>
      <c r="D32" s="22"/>
      <c r="E32" s="22"/>
      <c r="F32" s="22"/>
      <c r="G32" s="22"/>
      <c r="H32" s="22"/>
      <c r="I32" s="22"/>
      <c r="J32" s="22"/>
    </row>
    <row r="33" spans="1:10" x14ac:dyDescent="0.4">
      <c r="A33" s="22"/>
      <c r="B33" s="184"/>
      <c r="C33" s="184"/>
      <c r="D33" s="22"/>
      <c r="E33" s="22"/>
      <c r="F33" s="22"/>
      <c r="G33" s="22"/>
      <c r="H33" s="22"/>
      <c r="I33" s="22"/>
      <c r="J33" s="22"/>
    </row>
    <row r="34" spans="1:10" x14ac:dyDescent="0.4">
      <c r="A34" s="22"/>
      <c r="B34" s="184"/>
      <c r="C34" s="184"/>
      <c r="D34" s="22"/>
      <c r="E34" s="22"/>
      <c r="F34" s="22"/>
      <c r="G34" s="22"/>
      <c r="H34" s="22"/>
      <c r="I34" s="22"/>
      <c r="J34" s="22"/>
    </row>
    <row r="35" spans="1:10" x14ac:dyDescent="0.4">
      <c r="A35" s="22"/>
      <c r="B35" s="184"/>
      <c r="C35" s="184"/>
      <c r="D35" s="22"/>
      <c r="E35" s="22"/>
      <c r="F35" s="22"/>
      <c r="G35" s="22"/>
      <c r="H35" s="22"/>
      <c r="I35" s="22"/>
      <c r="J35" s="22"/>
    </row>
    <row r="36" spans="1:10" x14ac:dyDescent="0.4">
      <c r="A36" s="22"/>
      <c r="B36" s="184"/>
      <c r="C36" s="184"/>
      <c r="D36" s="175"/>
      <c r="E36" s="22"/>
      <c r="F36" s="22"/>
      <c r="G36" s="22"/>
      <c r="H36" s="22"/>
      <c r="I36" s="22"/>
      <c r="J36" s="22"/>
    </row>
    <row r="37" spans="1:10" x14ac:dyDescent="0.4">
      <c r="A37" s="22"/>
      <c r="B37" s="184"/>
      <c r="C37" s="184"/>
      <c r="D37" s="175"/>
      <c r="E37" s="22"/>
      <c r="F37" s="22"/>
      <c r="G37" s="22"/>
      <c r="H37" s="22"/>
      <c r="I37" s="22"/>
      <c r="J37" s="22"/>
    </row>
    <row r="38" spans="1:10" x14ac:dyDescent="0.4">
      <c r="A38" s="22"/>
      <c r="B38" s="184"/>
      <c r="C38" s="184"/>
      <c r="D38" s="175"/>
      <c r="E38" s="22"/>
      <c r="F38" s="22"/>
      <c r="G38" s="22"/>
      <c r="H38" s="22"/>
      <c r="I38" s="22"/>
      <c r="J38" s="22"/>
    </row>
    <row r="39" spans="1:10" x14ac:dyDescent="0.4">
      <c r="A39" s="22"/>
      <c r="B39" s="184"/>
      <c r="C39" s="184"/>
      <c r="D39" s="175"/>
      <c r="E39" s="22"/>
      <c r="F39" s="22"/>
      <c r="G39" s="22"/>
      <c r="H39" s="22"/>
      <c r="I39" s="22"/>
      <c r="J39" s="22"/>
    </row>
    <row r="40" spans="1:10" x14ac:dyDescent="0.4">
      <c r="A40" s="2134">
        <v>16</v>
      </c>
      <c r="B40" s="2134"/>
      <c r="C40" s="2134"/>
      <c r="D40" s="2134"/>
      <c r="E40" s="2134"/>
      <c r="F40" s="2134"/>
      <c r="G40" s="2134"/>
      <c r="H40" s="2134"/>
      <c r="I40" s="2134"/>
      <c r="J40" s="2134"/>
    </row>
  </sheetData>
  <mergeCells count="14">
    <mergeCell ref="A1:J1"/>
    <mergeCell ref="A2:J2"/>
    <mergeCell ref="A3:J3"/>
    <mergeCell ref="D17:J17"/>
    <mergeCell ref="D6:J9"/>
    <mergeCell ref="D10:J10"/>
    <mergeCell ref="C5:D5"/>
    <mergeCell ref="A40:J40"/>
    <mergeCell ref="B15:J15"/>
    <mergeCell ref="D11:J14"/>
    <mergeCell ref="D18:J20"/>
    <mergeCell ref="D24:J26"/>
    <mergeCell ref="D28:J31"/>
    <mergeCell ref="C16:J16"/>
  </mergeCells>
  <pageMargins left="0.39370078740157483" right="0.78740157480314965" top="0.39370078740157483" bottom="0.39370078740157483" header="0.31496062992125984" footer="0.31496062992125984"/>
  <pageSetup scale="9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AH56"/>
  <sheetViews>
    <sheetView showGridLines="0" rightToLeft="1" view="pageBreakPreview" zoomScale="180" zoomScaleSheetLayoutView="180" workbookViewId="0">
      <selection activeCell="A19" sqref="A19"/>
    </sheetView>
  </sheetViews>
  <sheetFormatPr defaultRowHeight="15.75" x14ac:dyDescent="0.25"/>
  <cols>
    <col min="1" max="1" width="4.7109375" style="365" bestFit="1" customWidth="1"/>
    <col min="2" max="2" width="29" style="367" customWidth="1"/>
    <col min="3" max="3" width="2.28515625" style="367" customWidth="1"/>
    <col min="4" max="4" width="5.7109375" style="367" customWidth="1"/>
    <col min="5" max="5" width="0.7109375" style="367" customWidth="1"/>
    <col min="6" max="6" width="5.7109375" style="367" customWidth="1"/>
    <col min="7" max="7" width="0.7109375" style="367" customWidth="1"/>
    <col min="8" max="8" width="5.7109375" style="367" customWidth="1"/>
    <col min="9" max="9" width="0.7109375" style="367" customWidth="1"/>
    <col min="10" max="10" width="5.7109375" style="367" customWidth="1"/>
    <col min="11" max="11" width="0.7109375" style="367" customWidth="1"/>
    <col min="12" max="12" width="5.7109375" style="367" customWidth="1"/>
    <col min="13" max="13" width="0.7109375" style="367" customWidth="1"/>
    <col min="14" max="14" width="5.7109375" style="367" customWidth="1"/>
    <col min="15" max="15" width="0.7109375" style="367" customWidth="1"/>
    <col min="16" max="16" width="5.7109375" style="367" customWidth="1"/>
    <col min="17" max="17" width="0.7109375" style="367" customWidth="1"/>
    <col min="18" max="18" width="5.7109375" style="367" customWidth="1"/>
    <col min="19" max="19" width="0.7109375" style="367" customWidth="1"/>
    <col min="20" max="20" width="5.7109375" style="367" customWidth="1"/>
    <col min="21" max="21" width="0.7109375" style="367" customWidth="1"/>
    <col min="22" max="22" width="5.7109375" style="367" customWidth="1"/>
    <col min="23" max="23" width="0.7109375" style="367" customWidth="1"/>
    <col min="24" max="24" width="1.85546875" style="367" customWidth="1"/>
    <col min="25" max="25" width="11.85546875" style="369" bestFit="1" customWidth="1"/>
    <col min="26" max="26" width="15.28515625" style="369" bestFit="1" customWidth="1"/>
    <col min="27" max="27" width="5" style="367" customWidth="1"/>
    <col min="28" max="28" width="10.28515625" style="367" bestFit="1" customWidth="1"/>
    <col min="29" max="29" width="5" style="367" customWidth="1"/>
    <col min="30" max="30" width="10.28515625" style="367" bestFit="1" customWidth="1"/>
    <col min="31" max="33" width="9" style="367"/>
    <col min="34" max="34" width="10.28515625" style="367" bestFit="1" customWidth="1"/>
    <col min="35" max="263" width="9" style="367"/>
    <col min="264" max="264" width="3.7109375" style="367" customWidth="1"/>
    <col min="265" max="265" width="4.85546875" style="367" customWidth="1"/>
    <col min="266" max="266" width="5.28515625" style="367" customWidth="1"/>
    <col min="267" max="267" width="31.28515625" style="367" customWidth="1"/>
    <col min="268" max="268" width="7.7109375" style="367" customWidth="1"/>
    <col min="269" max="269" width="2.28515625" style="367" customWidth="1"/>
    <col min="270" max="270" width="11.7109375" style="367" customWidth="1"/>
    <col min="271" max="271" width="2.42578125" style="367" customWidth="1"/>
    <col min="272" max="272" width="11.7109375" style="367" customWidth="1"/>
    <col min="273" max="273" width="2.28515625" style="367" customWidth="1"/>
    <col min="274" max="274" width="10.85546875" style="367" customWidth="1"/>
    <col min="275" max="275" width="2.28515625" style="367" customWidth="1"/>
    <col min="276" max="276" width="11.140625" style="367" customWidth="1"/>
    <col min="277" max="277" width="1.85546875" style="367" customWidth="1"/>
    <col min="278" max="278" width="11" style="367" customWidth="1"/>
    <col min="279" max="279" width="0.7109375" style="367" customWidth="1"/>
    <col min="280" max="280" width="1.85546875" style="367" customWidth="1"/>
    <col min="281" max="281" width="11.85546875" style="367" bestFit="1" customWidth="1"/>
    <col min="282" max="282" width="15.28515625" style="367" bestFit="1" customWidth="1"/>
    <col min="283" max="283" width="5" style="367" customWidth="1"/>
    <col min="284" max="284" width="10.28515625" style="367" bestFit="1" customWidth="1"/>
    <col min="285" max="285" width="5" style="367" customWidth="1"/>
    <col min="286" max="286" width="10.28515625" style="367" bestFit="1" customWidth="1"/>
    <col min="287" max="289" width="9" style="367"/>
    <col min="290" max="290" width="10.28515625" style="367" bestFit="1" customWidth="1"/>
    <col min="291" max="519" width="9" style="367"/>
    <col min="520" max="520" width="3.7109375" style="367" customWidth="1"/>
    <col min="521" max="521" width="4.85546875" style="367" customWidth="1"/>
    <col min="522" max="522" width="5.28515625" style="367" customWidth="1"/>
    <col min="523" max="523" width="31.28515625" style="367" customWidth="1"/>
    <col min="524" max="524" width="7.7109375" style="367" customWidth="1"/>
    <col min="525" max="525" width="2.28515625" style="367" customWidth="1"/>
    <col min="526" max="526" width="11.7109375" style="367" customWidth="1"/>
    <col min="527" max="527" width="2.42578125" style="367" customWidth="1"/>
    <col min="528" max="528" width="11.7109375" style="367" customWidth="1"/>
    <col min="529" max="529" width="2.28515625" style="367" customWidth="1"/>
    <col min="530" max="530" width="10.85546875" style="367" customWidth="1"/>
    <col min="531" max="531" width="2.28515625" style="367" customWidth="1"/>
    <col min="532" max="532" width="11.140625" style="367" customWidth="1"/>
    <col min="533" max="533" width="1.85546875" style="367" customWidth="1"/>
    <col min="534" max="534" width="11" style="367" customWidth="1"/>
    <col min="535" max="535" width="0.7109375" style="367" customWidth="1"/>
    <col min="536" max="536" width="1.85546875" style="367" customWidth="1"/>
    <col min="537" max="537" width="11.85546875" style="367" bestFit="1" customWidth="1"/>
    <col min="538" max="538" width="15.28515625" style="367" bestFit="1" customWidth="1"/>
    <col min="539" max="539" width="5" style="367" customWidth="1"/>
    <col min="540" max="540" width="10.28515625" style="367" bestFit="1" customWidth="1"/>
    <col min="541" max="541" width="5" style="367" customWidth="1"/>
    <col min="542" max="542" width="10.28515625" style="367" bestFit="1" customWidth="1"/>
    <col min="543" max="545" width="9" style="367"/>
    <col min="546" max="546" width="10.28515625" style="367" bestFit="1" customWidth="1"/>
    <col min="547" max="775" width="9" style="367"/>
    <col min="776" max="776" width="3.7109375" style="367" customWidth="1"/>
    <col min="777" max="777" width="4.85546875" style="367" customWidth="1"/>
    <col min="778" max="778" width="5.28515625" style="367" customWidth="1"/>
    <col min="779" max="779" width="31.28515625" style="367" customWidth="1"/>
    <col min="780" max="780" width="7.7109375" style="367" customWidth="1"/>
    <col min="781" max="781" width="2.28515625" style="367" customWidth="1"/>
    <col min="782" max="782" width="11.7109375" style="367" customWidth="1"/>
    <col min="783" max="783" width="2.42578125" style="367" customWidth="1"/>
    <col min="784" max="784" width="11.7109375" style="367" customWidth="1"/>
    <col min="785" max="785" width="2.28515625" style="367" customWidth="1"/>
    <col min="786" max="786" width="10.85546875" style="367" customWidth="1"/>
    <col min="787" max="787" width="2.28515625" style="367" customWidth="1"/>
    <col min="788" max="788" width="11.140625" style="367" customWidth="1"/>
    <col min="789" max="789" width="1.85546875" style="367" customWidth="1"/>
    <col min="790" max="790" width="11" style="367" customWidth="1"/>
    <col min="791" max="791" width="0.7109375" style="367" customWidth="1"/>
    <col min="792" max="792" width="1.85546875" style="367" customWidth="1"/>
    <col min="793" max="793" width="11.85546875" style="367" bestFit="1" customWidth="1"/>
    <col min="794" max="794" width="15.28515625" style="367" bestFit="1" customWidth="1"/>
    <col min="795" max="795" width="5" style="367" customWidth="1"/>
    <col min="796" max="796" width="10.28515625" style="367" bestFit="1" customWidth="1"/>
    <col min="797" max="797" width="5" style="367" customWidth="1"/>
    <col min="798" max="798" width="10.28515625" style="367" bestFit="1" customWidth="1"/>
    <col min="799" max="801" width="9" style="367"/>
    <col min="802" max="802" width="10.28515625" style="367" bestFit="1" customWidth="1"/>
    <col min="803" max="1031" width="9" style="367"/>
    <col min="1032" max="1032" width="3.7109375" style="367" customWidth="1"/>
    <col min="1033" max="1033" width="4.85546875" style="367" customWidth="1"/>
    <col min="1034" max="1034" width="5.28515625" style="367" customWidth="1"/>
    <col min="1035" max="1035" width="31.28515625" style="367" customWidth="1"/>
    <col min="1036" max="1036" width="7.7109375" style="367" customWidth="1"/>
    <col min="1037" max="1037" width="2.28515625" style="367" customWidth="1"/>
    <col min="1038" max="1038" width="11.7109375" style="367" customWidth="1"/>
    <col min="1039" max="1039" width="2.42578125" style="367" customWidth="1"/>
    <col min="1040" max="1040" width="11.7109375" style="367" customWidth="1"/>
    <col min="1041" max="1041" width="2.28515625" style="367" customWidth="1"/>
    <col min="1042" max="1042" width="10.85546875" style="367" customWidth="1"/>
    <col min="1043" max="1043" width="2.28515625" style="367" customWidth="1"/>
    <col min="1044" max="1044" width="11.140625" style="367" customWidth="1"/>
    <col min="1045" max="1045" width="1.85546875" style="367" customWidth="1"/>
    <col min="1046" max="1046" width="11" style="367" customWidth="1"/>
    <col min="1047" max="1047" width="0.7109375" style="367" customWidth="1"/>
    <col min="1048" max="1048" width="1.85546875" style="367" customWidth="1"/>
    <col min="1049" max="1049" width="11.85546875" style="367" bestFit="1" customWidth="1"/>
    <col min="1050" max="1050" width="15.28515625" style="367" bestFit="1" customWidth="1"/>
    <col min="1051" max="1051" width="5" style="367" customWidth="1"/>
    <col min="1052" max="1052" width="10.28515625" style="367" bestFit="1" customWidth="1"/>
    <col min="1053" max="1053" width="5" style="367" customWidth="1"/>
    <col min="1054" max="1054" width="10.28515625" style="367" bestFit="1" customWidth="1"/>
    <col min="1055" max="1057" width="9" style="367"/>
    <col min="1058" max="1058" width="10.28515625" style="367" bestFit="1" customWidth="1"/>
    <col min="1059" max="1287" width="9" style="367"/>
    <col min="1288" max="1288" width="3.7109375" style="367" customWidth="1"/>
    <col min="1289" max="1289" width="4.85546875" style="367" customWidth="1"/>
    <col min="1290" max="1290" width="5.28515625" style="367" customWidth="1"/>
    <col min="1291" max="1291" width="31.28515625" style="367" customWidth="1"/>
    <col min="1292" max="1292" width="7.7109375" style="367" customWidth="1"/>
    <col min="1293" max="1293" width="2.28515625" style="367" customWidth="1"/>
    <col min="1294" max="1294" width="11.7109375" style="367" customWidth="1"/>
    <col min="1295" max="1295" width="2.42578125" style="367" customWidth="1"/>
    <col min="1296" max="1296" width="11.7109375" style="367" customWidth="1"/>
    <col min="1297" max="1297" width="2.28515625" style="367" customWidth="1"/>
    <col min="1298" max="1298" width="10.85546875" style="367" customWidth="1"/>
    <col min="1299" max="1299" width="2.28515625" style="367" customWidth="1"/>
    <col min="1300" max="1300" width="11.140625" style="367" customWidth="1"/>
    <col min="1301" max="1301" width="1.85546875" style="367" customWidth="1"/>
    <col min="1302" max="1302" width="11" style="367" customWidth="1"/>
    <col min="1303" max="1303" width="0.7109375" style="367" customWidth="1"/>
    <col min="1304" max="1304" width="1.85546875" style="367" customWidth="1"/>
    <col min="1305" max="1305" width="11.85546875" style="367" bestFit="1" customWidth="1"/>
    <col min="1306" max="1306" width="15.28515625" style="367" bestFit="1" customWidth="1"/>
    <col min="1307" max="1307" width="5" style="367" customWidth="1"/>
    <col min="1308" max="1308" width="10.28515625" style="367" bestFit="1" customWidth="1"/>
    <col min="1309" max="1309" width="5" style="367" customWidth="1"/>
    <col min="1310" max="1310" width="10.28515625" style="367" bestFit="1" customWidth="1"/>
    <col min="1311" max="1313" width="9" style="367"/>
    <col min="1314" max="1314" width="10.28515625" style="367" bestFit="1" customWidth="1"/>
    <col min="1315" max="1543" width="9" style="367"/>
    <col min="1544" max="1544" width="3.7109375" style="367" customWidth="1"/>
    <col min="1545" max="1545" width="4.85546875" style="367" customWidth="1"/>
    <col min="1546" max="1546" width="5.28515625" style="367" customWidth="1"/>
    <col min="1547" max="1547" width="31.28515625" style="367" customWidth="1"/>
    <col min="1548" max="1548" width="7.7109375" style="367" customWidth="1"/>
    <col min="1549" max="1549" width="2.28515625" style="367" customWidth="1"/>
    <col min="1550" max="1550" width="11.7109375" style="367" customWidth="1"/>
    <col min="1551" max="1551" width="2.42578125" style="367" customWidth="1"/>
    <col min="1552" max="1552" width="11.7109375" style="367" customWidth="1"/>
    <col min="1553" max="1553" width="2.28515625" style="367" customWidth="1"/>
    <col min="1554" max="1554" width="10.85546875" style="367" customWidth="1"/>
    <col min="1555" max="1555" width="2.28515625" style="367" customWidth="1"/>
    <col min="1556" max="1556" width="11.140625" style="367" customWidth="1"/>
    <col min="1557" max="1557" width="1.85546875" style="367" customWidth="1"/>
    <col min="1558" max="1558" width="11" style="367" customWidth="1"/>
    <col min="1559" max="1559" width="0.7109375" style="367" customWidth="1"/>
    <col min="1560" max="1560" width="1.85546875" style="367" customWidth="1"/>
    <col min="1561" max="1561" width="11.85546875" style="367" bestFit="1" customWidth="1"/>
    <col min="1562" max="1562" width="15.28515625" style="367" bestFit="1" customWidth="1"/>
    <col min="1563" max="1563" width="5" style="367" customWidth="1"/>
    <col min="1564" max="1564" width="10.28515625" style="367" bestFit="1" customWidth="1"/>
    <col min="1565" max="1565" width="5" style="367" customWidth="1"/>
    <col min="1566" max="1566" width="10.28515625" style="367" bestFit="1" customWidth="1"/>
    <col min="1567" max="1569" width="9" style="367"/>
    <col min="1570" max="1570" width="10.28515625" style="367" bestFit="1" customWidth="1"/>
    <col min="1571" max="1799" width="9" style="367"/>
    <col min="1800" max="1800" width="3.7109375" style="367" customWidth="1"/>
    <col min="1801" max="1801" width="4.85546875" style="367" customWidth="1"/>
    <col min="1802" max="1802" width="5.28515625" style="367" customWidth="1"/>
    <col min="1803" max="1803" width="31.28515625" style="367" customWidth="1"/>
    <col min="1804" max="1804" width="7.7109375" style="367" customWidth="1"/>
    <col min="1805" max="1805" width="2.28515625" style="367" customWidth="1"/>
    <col min="1806" max="1806" width="11.7109375" style="367" customWidth="1"/>
    <col min="1807" max="1807" width="2.42578125" style="367" customWidth="1"/>
    <col min="1808" max="1808" width="11.7109375" style="367" customWidth="1"/>
    <col min="1809" max="1809" width="2.28515625" style="367" customWidth="1"/>
    <col min="1810" max="1810" width="10.85546875" style="367" customWidth="1"/>
    <col min="1811" max="1811" width="2.28515625" style="367" customWidth="1"/>
    <col min="1812" max="1812" width="11.140625" style="367" customWidth="1"/>
    <col min="1813" max="1813" width="1.85546875" style="367" customWidth="1"/>
    <col min="1814" max="1814" width="11" style="367" customWidth="1"/>
    <col min="1815" max="1815" width="0.7109375" style="367" customWidth="1"/>
    <col min="1816" max="1816" width="1.85546875" style="367" customWidth="1"/>
    <col min="1817" max="1817" width="11.85546875" style="367" bestFit="1" customWidth="1"/>
    <col min="1818" max="1818" width="15.28515625" style="367" bestFit="1" customWidth="1"/>
    <col min="1819" max="1819" width="5" style="367" customWidth="1"/>
    <col min="1820" max="1820" width="10.28515625" style="367" bestFit="1" customWidth="1"/>
    <col min="1821" max="1821" width="5" style="367" customWidth="1"/>
    <col min="1822" max="1822" width="10.28515625" style="367" bestFit="1" customWidth="1"/>
    <col min="1823" max="1825" width="9" style="367"/>
    <col min="1826" max="1826" width="10.28515625" style="367" bestFit="1" customWidth="1"/>
    <col min="1827" max="2055" width="9" style="367"/>
    <col min="2056" max="2056" width="3.7109375" style="367" customWidth="1"/>
    <col min="2057" max="2057" width="4.85546875" style="367" customWidth="1"/>
    <col min="2058" max="2058" width="5.28515625" style="367" customWidth="1"/>
    <col min="2059" max="2059" width="31.28515625" style="367" customWidth="1"/>
    <col min="2060" max="2060" width="7.7109375" style="367" customWidth="1"/>
    <col min="2061" max="2061" width="2.28515625" style="367" customWidth="1"/>
    <col min="2062" max="2062" width="11.7109375" style="367" customWidth="1"/>
    <col min="2063" max="2063" width="2.42578125" style="367" customWidth="1"/>
    <col min="2064" max="2064" width="11.7109375" style="367" customWidth="1"/>
    <col min="2065" max="2065" width="2.28515625" style="367" customWidth="1"/>
    <col min="2066" max="2066" width="10.85546875" style="367" customWidth="1"/>
    <col min="2067" max="2067" width="2.28515625" style="367" customWidth="1"/>
    <col min="2068" max="2068" width="11.140625" style="367" customWidth="1"/>
    <col min="2069" max="2069" width="1.85546875" style="367" customWidth="1"/>
    <col min="2070" max="2070" width="11" style="367" customWidth="1"/>
    <col min="2071" max="2071" width="0.7109375" style="367" customWidth="1"/>
    <col min="2072" max="2072" width="1.85546875" style="367" customWidth="1"/>
    <col min="2073" max="2073" width="11.85546875" style="367" bestFit="1" customWidth="1"/>
    <col min="2074" max="2074" width="15.28515625" style="367" bestFit="1" customWidth="1"/>
    <col min="2075" max="2075" width="5" style="367" customWidth="1"/>
    <col min="2076" max="2076" width="10.28515625" style="367" bestFit="1" customWidth="1"/>
    <col min="2077" max="2077" width="5" style="367" customWidth="1"/>
    <col min="2078" max="2078" width="10.28515625" style="367" bestFit="1" customWidth="1"/>
    <col min="2079" max="2081" width="9" style="367"/>
    <col min="2082" max="2082" width="10.28515625" style="367" bestFit="1" customWidth="1"/>
    <col min="2083" max="2311" width="9" style="367"/>
    <col min="2312" max="2312" width="3.7109375" style="367" customWidth="1"/>
    <col min="2313" max="2313" width="4.85546875" style="367" customWidth="1"/>
    <col min="2314" max="2314" width="5.28515625" style="367" customWidth="1"/>
    <col min="2315" max="2315" width="31.28515625" style="367" customWidth="1"/>
    <col min="2316" max="2316" width="7.7109375" style="367" customWidth="1"/>
    <col min="2317" max="2317" width="2.28515625" style="367" customWidth="1"/>
    <col min="2318" max="2318" width="11.7109375" style="367" customWidth="1"/>
    <col min="2319" max="2319" width="2.42578125" style="367" customWidth="1"/>
    <col min="2320" max="2320" width="11.7109375" style="367" customWidth="1"/>
    <col min="2321" max="2321" width="2.28515625" style="367" customWidth="1"/>
    <col min="2322" max="2322" width="10.85546875" style="367" customWidth="1"/>
    <col min="2323" max="2323" width="2.28515625" style="367" customWidth="1"/>
    <col min="2324" max="2324" width="11.140625" style="367" customWidth="1"/>
    <col min="2325" max="2325" width="1.85546875" style="367" customWidth="1"/>
    <col min="2326" max="2326" width="11" style="367" customWidth="1"/>
    <col min="2327" max="2327" width="0.7109375" style="367" customWidth="1"/>
    <col min="2328" max="2328" width="1.85546875" style="367" customWidth="1"/>
    <col min="2329" max="2329" width="11.85546875" style="367" bestFit="1" customWidth="1"/>
    <col min="2330" max="2330" width="15.28515625" style="367" bestFit="1" customWidth="1"/>
    <col min="2331" max="2331" width="5" style="367" customWidth="1"/>
    <col min="2332" max="2332" width="10.28515625" style="367" bestFit="1" customWidth="1"/>
    <col min="2333" max="2333" width="5" style="367" customWidth="1"/>
    <col min="2334" max="2334" width="10.28515625" style="367" bestFit="1" customWidth="1"/>
    <col min="2335" max="2337" width="9" style="367"/>
    <col min="2338" max="2338" width="10.28515625" style="367" bestFit="1" customWidth="1"/>
    <col min="2339" max="2567" width="9" style="367"/>
    <col min="2568" max="2568" width="3.7109375" style="367" customWidth="1"/>
    <col min="2569" max="2569" width="4.85546875" style="367" customWidth="1"/>
    <col min="2570" max="2570" width="5.28515625" style="367" customWidth="1"/>
    <col min="2571" max="2571" width="31.28515625" style="367" customWidth="1"/>
    <col min="2572" max="2572" width="7.7109375" style="367" customWidth="1"/>
    <col min="2573" max="2573" width="2.28515625" style="367" customWidth="1"/>
    <col min="2574" max="2574" width="11.7109375" style="367" customWidth="1"/>
    <col min="2575" max="2575" width="2.42578125" style="367" customWidth="1"/>
    <col min="2576" max="2576" width="11.7109375" style="367" customWidth="1"/>
    <col min="2577" max="2577" width="2.28515625" style="367" customWidth="1"/>
    <col min="2578" max="2578" width="10.85546875" style="367" customWidth="1"/>
    <col min="2579" max="2579" width="2.28515625" style="367" customWidth="1"/>
    <col min="2580" max="2580" width="11.140625" style="367" customWidth="1"/>
    <col min="2581" max="2581" width="1.85546875" style="367" customWidth="1"/>
    <col min="2582" max="2582" width="11" style="367" customWidth="1"/>
    <col min="2583" max="2583" width="0.7109375" style="367" customWidth="1"/>
    <col min="2584" max="2584" width="1.85546875" style="367" customWidth="1"/>
    <col min="2585" max="2585" width="11.85546875" style="367" bestFit="1" customWidth="1"/>
    <col min="2586" max="2586" width="15.28515625" style="367" bestFit="1" customWidth="1"/>
    <col min="2587" max="2587" width="5" style="367" customWidth="1"/>
    <col min="2588" max="2588" width="10.28515625" style="367" bestFit="1" customWidth="1"/>
    <col min="2589" max="2589" width="5" style="367" customWidth="1"/>
    <col min="2590" max="2590" width="10.28515625" style="367" bestFit="1" customWidth="1"/>
    <col min="2591" max="2593" width="9" style="367"/>
    <col min="2594" max="2594" width="10.28515625" style="367" bestFit="1" customWidth="1"/>
    <col min="2595" max="2823" width="9" style="367"/>
    <col min="2824" max="2824" width="3.7109375" style="367" customWidth="1"/>
    <col min="2825" max="2825" width="4.85546875" style="367" customWidth="1"/>
    <col min="2826" max="2826" width="5.28515625" style="367" customWidth="1"/>
    <col min="2827" max="2827" width="31.28515625" style="367" customWidth="1"/>
    <col min="2828" max="2828" width="7.7109375" style="367" customWidth="1"/>
    <col min="2829" max="2829" width="2.28515625" style="367" customWidth="1"/>
    <col min="2830" max="2830" width="11.7109375" style="367" customWidth="1"/>
    <col min="2831" max="2831" width="2.42578125" style="367" customWidth="1"/>
    <col min="2832" max="2832" width="11.7109375" style="367" customWidth="1"/>
    <col min="2833" max="2833" width="2.28515625" style="367" customWidth="1"/>
    <col min="2834" max="2834" width="10.85546875" style="367" customWidth="1"/>
    <col min="2835" max="2835" width="2.28515625" style="367" customWidth="1"/>
    <col min="2836" max="2836" width="11.140625" style="367" customWidth="1"/>
    <col min="2837" max="2837" width="1.85546875" style="367" customWidth="1"/>
    <col min="2838" max="2838" width="11" style="367" customWidth="1"/>
    <col min="2839" max="2839" width="0.7109375" style="367" customWidth="1"/>
    <col min="2840" max="2840" width="1.85546875" style="367" customWidth="1"/>
    <col min="2841" max="2841" width="11.85546875" style="367" bestFit="1" customWidth="1"/>
    <col min="2842" max="2842" width="15.28515625" style="367" bestFit="1" customWidth="1"/>
    <col min="2843" max="2843" width="5" style="367" customWidth="1"/>
    <col min="2844" max="2844" width="10.28515625" style="367" bestFit="1" customWidth="1"/>
    <col min="2845" max="2845" width="5" style="367" customWidth="1"/>
    <col min="2846" max="2846" width="10.28515625" style="367" bestFit="1" customWidth="1"/>
    <col min="2847" max="2849" width="9" style="367"/>
    <col min="2850" max="2850" width="10.28515625" style="367" bestFit="1" customWidth="1"/>
    <col min="2851" max="3079" width="9" style="367"/>
    <col min="3080" max="3080" width="3.7109375" style="367" customWidth="1"/>
    <col min="3081" max="3081" width="4.85546875" style="367" customWidth="1"/>
    <col min="3082" max="3082" width="5.28515625" style="367" customWidth="1"/>
    <col min="3083" max="3083" width="31.28515625" style="367" customWidth="1"/>
    <col min="3084" max="3084" width="7.7109375" style="367" customWidth="1"/>
    <col min="3085" max="3085" width="2.28515625" style="367" customWidth="1"/>
    <col min="3086" max="3086" width="11.7109375" style="367" customWidth="1"/>
    <col min="3087" max="3087" width="2.42578125" style="367" customWidth="1"/>
    <col min="3088" max="3088" width="11.7109375" style="367" customWidth="1"/>
    <col min="3089" max="3089" width="2.28515625" style="367" customWidth="1"/>
    <col min="3090" max="3090" width="10.85546875" style="367" customWidth="1"/>
    <col min="3091" max="3091" width="2.28515625" style="367" customWidth="1"/>
    <col min="3092" max="3092" width="11.140625" style="367" customWidth="1"/>
    <col min="3093" max="3093" width="1.85546875" style="367" customWidth="1"/>
    <col min="3094" max="3094" width="11" style="367" customWidth="1"/>
    <col min="3095" max="3095" width="0.7109375" style="367" customWidth="1"/>
    <col min="3096" max="3096" width="1.85546875" style="367" customWidth="1"/>
    <col min="3097" max="3097" width="11.85546875" style="367" bestFit="1" customWidth="1"/>
    <col min="3098" max="3098" width="15.28515625" style="367" bestFit="1" customWidth="1"/>
    <col min="3099" max="3099" width="5" style="367" customWidth="1"/>
    <col min="3100" max="3100" width="10.28515625" style="367" bestFit="1" customWidth="1"/>
    <col min="3101" max="3101" width="5" style="367" customWidth="1"/>
    <col min="3102" max="3102" width="10.28515625" style="367" bestFit="1" customWidth="1"/>
    <col min="3103" max="3105" width="9" style="367"/>
    <col min="3106" max="3106" width="10.28515625" style="367" bestFit="1" customWidth="1"/>
    <col min="3107" max="3335" width="9" style="367"/>
    <col min="3336" max="3336" width="3.7109375" style="367" customWidth="1"/>
    <col min="3337" max="3337" width="4.85546875" style="367" customWidth="1"/>
    <col min="3338" max="3338" width="5.28515625" style="367" customWidth="1"/>
    <col min="3339" max="3339" width="31.28515625" style="367" customWidth="1"/>
    <col min="3340" max="3340" width="7.7109375" style="367" customWidth="1"/>
    <col min="3341" max="3341" width="2.28515625" style="367" customWidth="1"/>
    <col min="3342" max="3342" width="11.7109375" style="367" customWidth="1"/>
    <col min="3343" max="3343" width="2.42578125" style="367" customWidth="1"/>
    <col min="3344" max="3344" width="11.7109375" style="367" customWidth="1"/>
    <col min="3345" max="3345" width="2.28515625" style="367" customWidth="1"/>
    <col min="3346" max="3346" width="10.85546875" style="367" customWidth="1"/>
    <col min="3347" max="3347" width="2.28515625" style="367" customWidth="1"/>
    <col min="3348" max="3348" width="11.140625" style="367" customWidth="1"/>
    <col min="3349" max="3349" width="1.85546875" style="367" customWidth="1"/>
    <col min="3350" max="3350" width="11" style="367" customWidth="1"/>
    <col min="3351" max="3351" width="0.7109375" style="367" customWidth="1"/>
    <col min="3352" max="3352" width="1.85546875" style="367" customWidth="1"/>
    <col min="3353" max="3353" width="11.85546875" style="367" bestFit="1" customWidth="1"/>
    <col min="3354" max="3354" width="15.28515625" style="367" bestFit="1" customWidth="1"/>
    <col min="3355" max="3355" width="5" style="367" customWidth="1"/>
    <col min="3356" max="3356" width="10.28515625" style="367" bestFit="1" customWidth="1"/>
    <col min="3357" max="3357" width="5" style="367" customWidth="1"/>
    <col min="3358" max="3358" width="10.28515625" style="367" bestFit="1" customWidth="1"/>
    <col min="3359" max="3361" width="9" style="367"/>
    <col min="3362" max="3362" width="10.28515625" style="367" bestFit="1" customWidth="1"/>
    <col min="3363" max="3591" width="9" style="367"/>
    <col min="3592" max="3592" width="3.7109375" style="367" customWidth="1"/>
    <col min="3593" max="3593" width="4.85546875" style="367" customWidth="1"/>
    <col min="3594" max="3594" width="5.28515625" style="367" customWidth="1"/>
    <col min="3595" max="3595" width="31.28515625" style="367" customWidth="1"/>
    <col min="3596" max="3596" width="7.7109375" style="367" customWidth="1"/>
    <col min="3597" max="3597" width="2.28515625" style="367" customWidth="1"/>
    <col min="3598" max="3598" width="11.7109375" style="367" customWidth="1"/>
    <col min="3599" max="3599" width="2.42578125" style="367" customWidth="1"/>
    <col min="3600" max="3600" width="11.7109375" style="367" customWidth="1"/>
    <col min="3601" max="3601" width="2.28515625" style="367" customWidth="1"/>
    <col min="3602" max="3602" width="10.85546875" style="367" customWidth="1"/>
    <col min="3603" max="3603" width="2.28515625" style="367" customWidth="1"/>
    <col min="3604" max="3604" width="11.140625" style="367" customWidth="1"/>
    <col min="3605" max="3605" width="1.85546875" style="367" customWidth="1"/>
    <col min="3606" max="3606" width="11" style="367" customWidth="1"/>
    <col min="3607" max="3607" width="0.7109375" style="367" customWidth="1"/>
    <col min="3608" max="3608" width="1.85546875" style="367" customWidth="1"/>
    <col min="3609" max="3609" width="11.85546875" style="367" bestFit="1" customWidth="1"/>
    <col min="3610" max="3610" width="15.28515625" style="367" bestFit="1" customWidth="1"/>
    <col min="3611" max="3611" width="5" style="367" customWidth="1"/>
    <col min="3612" max="3612" width="10.28515625" style="367" bestFit="1" customWidth="1"/>
    <col min="3613" max="3613" width="5" style="367" customWidth="1"/>
    <col min="3614" max="3614" width="10.28515625" style="367" bestFit="1" customWidth="1"/>
    <col min="3615" max="3617" width="9" style="367"/>
    <col min="3618" max="3618" width="10.28515625" style="367" bestFit="1" customWidth="1"/>
    <col min="3619" max="3847" width="9" style="367"/>
    <col min="3848" max="3848" width="3.7109375" style="367" customWidth="1"/>
    <col min="3849" max="3849" width="4.85546875" style="367" customWidth="1"/>
    <col min="3850" max="3850" width="5.28515625" style="367" customWidth="1"/>
    <col min="3851" max="3851" width="31.28515625" style="367" customWidth="1"/>
    <col min="3852" max="3852" width="7.7109375" style="367" customWidth="1"/>
    <col min="3853" max="3853" width="2.28515625" style="367" customWidth="1"/>
    <col min="3854" max="3854" width="11.7109375" style="367" customWidth="1"/>
    <col min="3855" max="3855" width="2.42578125" style="367" customWidth="1"/>
    <col min="3856" max="3856" width="11.7109375" style="367" customWidth="1"/>
    <col min="3857" max="3857" width="2.28515625" style="367" customWidth="1"/>
    <col min="3858" max="3858" width="10.85546875" style="367" customWidth="1"/>
    <col min="3859" max="3859" width="2.28515625" style="367" customWidth="1"/>
    <col min="3860" max="3860" width="11.140625" style="367" customWidth="1"/>
    <col min="3861" max="3861" width="1.85546875" style="367" customWidth="1"/>
    <col min="3862" max="3862" width="11" style="367" customWidth="1"/>
    <col min="3863" max="3863" width="0.7109375" style="367" customWidth="1"/>
    <col min="3864" max="3864" width="1.85546875" style="367" customWidth="1"/>
    <col min="3865" max="3865" width="11.85546875" style="367" bestFit="1" customWidth="1"/>
    <col min="3866" max="3866" width="15.28515625" style="367" bestFit="1" customWidth="1"/>
    <col min="3867" max="3867" width="5" style="367" customWidth="1"/>
    <col min="3868" max="3868" width="10.28515625" style="367" bestFit="1" customWidth="1"/>
    <col min="3869" max="3869" width="5" style="367" customWidth="1"/>
    <col min="3870" max="3870" width="10.28515625" style="367" bestFit="1" customWidth="1"/>
    <col min="3871" max="3873" width="9" style="367"/>
    <col min="3874" max="3874" width="10.28515625" style="367" bestFit="1" customWidth="1"/>
    <col min="3875" max="4103" width="9" style="367"/>
    <col min="4104" max="4104" width="3.7109375" style="367" customWidth="1"/>
    <col min="4105" max="4105" width="4.85546875" style="367" customWidth="1"/>
    <col min="4106" max="4106" width="5.28515625" style="367" customWidth="1"/>
    <col min="4107" max="4107" width="31.28515625" style="367" customWidth="1"/>
    <col min="4108" max="4108" width="7.7109375" style="367" customWidth="1"/>
    <col min="4109" max="4109" width="2.28515625" style="367" customWidth="1"/>
    <col min="4110" max="4110" width="11.7109375" style="367" customWidth="1"/>
    <col min="4111" max="4111" width="2.42578125" style="367" customWidth="1"/>
    <col min="4112" max="4112" width="11.7109375" style="367" customWidth="1"/>
    <col min="4113" max="4113" width="2.28515625" style="367" customWidth="1"/>
    <col min="4114" max="4114" width="10.85546875" style="367" customWidth="1"/>
    <col min="4115" max="4115" width="2.28515625" style="367" customWidth="1"/>
    <col min="4116" max="4116" width="11.140625" style="367" customWidth="1"/>
    <col min="4117" max="4117" width="1.85546875" style="367" customWidth="1"/>
    <col min="4118" max="4118" width="11" style="367" customWidth="1"/>
    <col min="4119" max="4119" width="0.7109375" style="367" customWidth="1"/>
    <col min="4120" max="4120" width="1.85546875" style="367" customWidth="1"/>
    <col min="4121" max="4121" width="11.85546875" style="367" bestFit="1" customWidth="1"/>
    <col min="4122" max="4122" width="15.28515625" style="367" bestFit="1" customWidth="1"/>
    <col min="4123" max="4123" width="5" style="367" customWidth="1"/>
    <col min="4124" max="4124" width="10.28515625" style="367" bestFit="1" customWidth="1"/>
    <col min="4125" max="4125" width="5" style="367" customWidth="1"/>
    <col min="4126" max="4126" width="10.28515625" style="367" bestFit="1" customWidth="1"/>
    <col min="4127" max="4129" width="9" style="367"/>
    <col min="4130" max="4130" width="10.28515625" style="367" bestFit="1" customWidth="1"/>
    <col min="4131" max="4359" width="9" style="367"/>
    <col min="4360" max="4360" width="3.7109375" style="367" customWidth="1"/>
    <col min="4361" max="4361" width="4.85546875" style="367" customWidth="1"/>
    <col min="4362" max="4362" width="5.28515625" style="367" customWidth="1"/>
    <col min="4363" max="4363" width="31.28515625" style="367" customWidth="1"/>
    <col min="4364" max="4364" width="7.7109375" style="367" customWidth="1"/>
    <col min="4365" max="4365" width="2.28515625" style="367" customWidth="1"/>
    <col min="4366" max="4366" width="11.7109375" style="367" customWidth="1"/>
    <col min="4367" max="4367" width="2.42578125" style="367" customWidth="1"/>
    <col min="4368" max="4368" width="11.7109375" style="367" customWidth="1"/>
    <col min="4369" max="4369" width="2.28515625" style="367" customWidth="1"/>
    <col min="4370" max="4370" width="10.85546875" style="367" customWidth="1"/>
    <col min="4371" max="4371" width="2.28515625" style="367" customWidth="1"/>
    <col min="4372" max="4372" width="11.140625" style="367" customWidth="1"/>
    <col min="4373" max="4373" width="1.85546875" style="367" customWidth="1"/>
    <col min="4374" max="4374" width="11" style="367" customWidth="1"/>
    <col min="4375" max="4375" width="0.7109375" style="367" customWidth="1"/>
    <col min="4376" max="4376" width="1.85546875" style="367" customWidth="1"/>
    <col min="4377" max="4377" width="11.85546875" style="367" bestFit="1" customWidth="1"/>
    <col min="4378" max="4378" width="15.28515625" style="367" bestFit="1" customWidth="1"/>
    <col min="4379" max="4379" width="5" style="367" customWidth="1"/>
    <col min="4380" max="4380" width="10.28515625" style="367" bestFit="1" customWidth="1"/>
    <col min="4381" max="4381" width="5" style="367" customWidth="1"/>
    <col min="4382" max="4382" width="10.28515625" style="367" bestFit="1" customWidth="1"/>
    <col min="4383" max="4385" width="9" style="367"/>
    <col min="4386" max="4386" width="10.28515625" style="367" bestFit="1" customWidth="1"/>
    <col min="4387" max="4615" width="9" style="367"/>
    <col min="4616" max="4616" width="3.7109375" style="367" customWidth="1"/>
    <col min="4617" max="4617" width="4.85546875" style="367" customWidth="1"/>
    <col min="4618" max="4618" width="5.28515625" style="367" customWidth="1"/>
    <col min="4619" max="4619" width="31.28515625" style="367" customWidth="1"/>
    <col min="4620" max="4620" width="7.7109375" style="367" customWidth="1"/>
    <col min="4621" max="4621" width="2.28515625" style="367" customWidth="1"/>
    <col min="4622" max="4622" width="11.7109375" style="367" customWidth="1"/>
    <col min="4623" max="4623" width="2.42578125" style="367" customWidth="1"/>
    <col min="4624" max="4624" width="11.7109375" style="367" customWidth="1"/>
    <col min="4625" max="4625" width="2.28515625" style="367" customWidth="1"/>
    <col min="4626" max="4626" width="10.85546875" style="367" customWidth="1"/>
    <col min="4627" max="4627" width="2.28515625" style="367" customWidth="1"/>
    <col min="4628" max="4628" width="11.140625" style="367" customWidth="1"/>
    <col min="4629" max="4629" width="1.85546875" style="367" customWidth="1"/>
    <col min="4630" max="4630" width="11" style="367" customWidth="1"/>
    <col min="4631" max="4631" width="0.7109375" style="367" customWidth="1"/>
    <col min="4632" max="4632" width="1.85546875" style="367" customWidth="1"/>
    <col min="4633" max="4633" width="11.85546875" style="367" bestFit="1" customWidth="1"/>
    <col min="4634" max="4634" width="15.28515625" style="367" bestFit="1" customWidth="1"/>
    <col min="4635" max="4635" width="5" style="367" customWidth="1"/>
    <col min="4636" max="4636" width="10.28515625" style="367" bestFit="1" customWidth="1"/>
    <col min="4637" max="4637" width="5" style="367" customWidth="1"/>
    <col min="4638" max="4638" width="10.28515625" style="367" bestFit="1" customWidth="1"/>
    <col min="4639" max="4641" width="9" style="367"/>
    <col min="4642" max="4642" width="10.28515625" style="367" bestFit="1" customWidth="1"/>
    <col min="4643" max="4871" width="9" style="367"/>
    <col min="4872" max="4872" width="3.7109375" style="367" customWidth="1"/>
    <col min="4873" max="4873" width="4.85546875" style="367" customWidth="1"/>
    <col min="4874" max="4874" width="5.28515625" style="367" customWidth="1"/>
    <col min="4875" max="4875" width="31.28515625" style="367" customWidth="1"/>
    <col min="4876" max="4876" width="7.7109375" style="367" customWidth="1"/>
    <col min="4877" max="4877" width="2.28515625" style="367" customWidth="1"/>
    <col min="4878" max="4878" width="11.7109375" style="367" customWidth="1"/>
    <col min="4879" max="4879" width="2.42578125" style="367" customWidth="1"/>
    <col min="4880" max="4880" width="11.7109375" style="367" customWidth="1"/>
    <col min="4881" max="4881" width="2.28515625" style="367" customWidth="1"/>
    <col min="4882" max="4882" width="10.85546875" style="367" customWidth="1"/>
    <col min="4883" max="4883" width="2.28515625" style="367" customWidth="1"/>
    <col min="4884" max="4884" width="11.140625" style="367" customWidth="1"/>
    <col min="4885" max="4885" width="1.85546875" style="367" customWidth="1"/>
    <col min="4886" max="4886" width="11" style="367" customWidth="1"/>
    <col min="4887" max="4887" width="0.7109375" style="367" customWidth="1"/>
    <col min="4888" max="4888" width="1.85546875" style="367" customWidth="1"/>
    <col min="4889" max="4889" width="11.85546875" style="367" bestFit="1" customWidth="1"/>
    <col min="4890" max="4890" width="15.28515625" style="367" bestFit="1" customWidth="1"/>
    <col min="4891" max="4891" width="5" style="367" customWidth="1"/>
    <col min="4892" max="4892" width="10.28515625" style="367" bestFit="1" customWidth="1"/>
    <col min="4893" max="4893" width="5" style="367" customWidth="1"/>
    <col min="4894" max="4894" width="10.28515625" style="367" bestFit="1" customWidth="1"/>
    <col min="4895" max="4897" width="9" style="367"/>
    <col min="4898" max="4898" width="10.28515625" style="367" bestFit="1" customWidth="1"/>
    <col min="4899" max="5127" width="9" style="367"/>
    <col min="5128" max="5128" width="3.7109375" style="367" customWidth="1"/>
    <col min="5129" max="5129" width="4.85546875" style="367" customWidth="1"/>
    <col min="5130" max="5130" width="5.28515625" style="367" customWidth="1"/>
    <col min="5131" max="5131" width="31.28515625" style="367" customWidth="1"/>
    <col min="5132" max="5132" width="7.7109375" style="367" customWidth="1"/>
    <col min="5133" max="5133" width="2.28515625" style="367" customWidth="1"/>
    <col min="5134" max="5134" width="11.7109375" style="367" customWidth="1"/>
    <col min="5135" max="5135" width="2.42578125" style="367" customWidth="1"/>
    <col min="5136" max="5136" width="11.7109375" style="367" customWidth="1"/>
    <col min="5137" max="5137" width="2.28515625" style="367" customWidth="1"/>
    <col min="5138" max="5138" width="10.85546875" style="367" customWidth="1"/>
    <col min="5139" max="5139" width="2.28515625" style="367" customWidth="1"/>
    <col min="5140" max="5140" width="11.140625" style="367" customWidth="1"/>
    <col min="5141" max="5141" width="1.85546875" style="367" customWidth="1"/>
    <col min="5142" max="5142" width="11" style="367" customWidth="1"/>
    <col min="5143" max="5143" width="0.7109375" style="367" customWidth="1"/>
    <col min="5144" max="5144" width="1.85546875" style="367" customWidth="1"/>
    <col min="5145" max="5145" width="11.85546875" style="367" bestFit="1" customWidth="1"/>
    <col min="5146" max="5146" width="15.28515625" style="367" bestFit="1" customWidth="1"/>
    <col min="5147" max="5147" width="5" style="367" customWidth="1"/>
    <col min="5148" max="5148" width="10.28515625" style="367" bestFit="1" customWidth="1"/>
    <col min="5149" max="5149" width="5" style="367" customWidth="1"/>
    <col min="5150" max="5150" width="10.28515625" style="367" bestFit="1" customWidth="1"/>
    <col min="5151" max="5153" width="9" style="367"/>
    <col min="5154" max="5154" width="10.28515625" style="367" bestFit="1" customWidth="1"/>
    <col min="5155" max="5383" width="9" style="367"/>
    <col min="5384" max="5384" width="3.7109375" style="367" customWidth="1"/>
    <col min="5385" max="5385" width="4.85546875" style="367" customWidth="1"/>
    <col min="5386" max="5386" width="5.28515625" style="367" customWidth="1"/>
    <col min="5387" max="5387" width="31.28515625" style="367" customWidth="1"/>
    <col min="5388" max="5388" width="7.7109375" style="367" customWidth="1"/>
    <col min="5389" max="5389" width="2.28515625" style="367" customWidth="1"/>
    <col min="5390" max="5390" width="11.7109375" style="367" customWidth="1"/>
    <col min="5391" max="5391" width="2.42578125" style="367" customWidth="1"/>
    <col min="5392" max="5392" width="11.7109375" style="367" customWidth="1"/>
    <col min="5393" max="5393" width="2.28515625" style="367" customWidth="1"/>
    <col min="5394" max="5394" width="10.85546875" style="367" customWidth="1"/>
    <col min="5395" max="5395" width="2.28515625" style="367" customWidth="1"/>
    <col min="5396" max="5396" width="11.140625" style="367" customWidth="1"/>
    <col min="5397" max="5397" width="1.85546875" style="367" customWidth="1"/>
    <col min="5398" max="5398" width="11" style="367" customWidth="1"/>
    <col min="5399" max="5399" width="0.7109375" style="367" customWidth="1"/>
    <col min="5400" max="5400" width="1.85546875" style="367" customWidth="1"/>
    <col min="5401" max="5401" width="11.85546875" style="367" bestFit="1" customWidth="1"/>
    <col min="5402" max="5402" width="15.28515625" style="367" bestFit="1" customWidth="1"/>
    <col min="5403" max="5403" width="5" style="367" customWidth="1"/>
    <col min="5404" max="5404" width="10.28515625" style="367" bestFit="1" customWidth="1"/>
    <col min="5405" max="5405" width="5" style="367" customWidth="1"/>
    <col min="5406" max="5406" width="10.28515625" style="367" bestFit="1" customWidth="1"/>
    <col min="5407" max="5409" width="9" style="367"/>
    <col min="5410" max="5410" width="10.28515625" style="367" bestFit="1" customWidth="1"/>
    <col min="5411" max="5639" width="9" style="367"/>
    <col min="5640" max="5640" width="3.7109375" style="367" customWidth="1"/>
    <col min="5641" max="5641" width="4.85546875" style="367" customWidth="1"/>
    <col min="5642" max="5642" width="5.28515625" style="367" customWidth="1"/>
    <col min="5643" max="5643" width="31.28515625" style="367" customWidth="1"/>
    <col min="5644" max="5644" width="7.7109375" style="367" customWidth="1"/>
    <col min="5645" max="5645" width="2.28515625" style="367" customWidth="1"/>
    <col min="5646" max="5646" width="11.7109375" style="367" customWidth="1"/>
    <col min="5647" max="5647" width="2.42578125" style="367" customWidth="1"/>
    <col min="5648" max="5648" width="11.7109375" style="367" customWidth="1"/>
    <col min="5649" max="5649" width="2.28515625" style="367" customWidth="1"/>
    <col min="5650" max="5650" width="10.85546875" style="367" customWidth="1"/>
    <col min="5651" max="5651" width="2.28515625" style="367" customWidth="1"/>
    <col min="5652" max="5652" width="11.140625" style="367" customWidth="1"/>
    <col min="5653" max="5653" width="1.85546875" style="367" customWidth="1"/>
    <col min="5654" max="5654" width="11" style="367" customWidth="1"/>
    <col min="5655" max="5655" width="0.7109375" style="367" customWidth="1"/>
    <col min="5656" max="5656" width="1.85546875" style="367" customWidth="1"/>
    <col min="5657" max="5657" width="11.85546875" style="367" bestFit="1" customWidth="1"/>
    <col min="5658" max="5658" width="15.28515625" style="367" bestFit="1" customWidth="1"/>
    <col min="5659" max="5659" width="5" style="367" customWidth="1"/>
    <col min="5660" max="5660" width="10.28515625" style="367" bestFit="1" customWidth="1"/>
    <col min="5661" max="5661" width="5" style="367" customWidth="1"/>
    <col min="5662" max="5662" width="10.28515625" style="367" bestFit="1" customWidth="1"/>
    <col min="5663" max="5665" width="9" style="367"/>
    <col min="5666" max="5666" width="10.28515625" style="367" bestFit="1" customWidth="1"/>
    <col min="5667" max="5895" width="9" style="367"/>
    <col min="5896" max="5896" width="3.7109375" style="367" customWidth="1"/>
    <col min="5897" max="5897" width="4.85546875" style="367" customWidth="1"/>
    <col min="5898" max="5898" width="5.28515625" style="367" customWidth="1"/>
    <col min="5899" max="5899" width="31.28515625" style="367" customWidth="1"/>
    <col min="5900" max="5900" width="7.7109375" style="367" customWidth="1"/>
    <col min="5901" max="5901" width="2.28515625" style="367" customWidth="1"/>
    <col min="5902" max="5902" width="11.7109375" style="367" customWidth="1"/>
    <col min="5903" max="5903" width="2.42578125" style="367" customWidth="1"/>
    <col min="5904" max="5904" width="11.7109375" style="367" customWidth="1"/>
    <col min="5905" max="5905" width="2.28515625" style="367" customWidth="1"/>
    <col min="5906" max="5906" width="10.85546875" style="367" customWidth="1"/>
    <col min="5907" max="5907" width="2.28515625" style="367" customWidth="1"/>
    <col min="5908" max="5908" width="11.140625" style="367" customWidth="1"/>
    <col min="5909" max="5909" width="1.85546875" style="367" customWidth="1"/>
    <col min="5910" max="5910" width="11" style="367" customWidth="1"/>
    <col min="5911" max="5911" width="0.7109375" style="367" customWidth="1"/>
    <col min="5912" max="5912" width="1.85546875" style="367" customWidth="1"/>
    <col min="5913" max="5913" width="11.85546875" style="367" bestFit="1" customWidth="1"/>
    <col min="5914" max="5914" width="15.28515625" style="367" bestFit="1" customWidth="1"/>
    <col min="5915" max="5915" width="5" style="367" customWidth="1"/>
    <col min="5916" max="5916" width="10.28515625" style="367" bestFit="1" customWidth="1"/>
    <col min="5917" max="5917" width="5" style="367" customWidth="1"/>
    <col min="5918" max="5918" width="10.28515625" style="367" bestFit="1" customWidth="1"/>
    <col min="5919" max="5921" width="9" style="367"/>
    <col min="5922" max="5922" width="10.28515625" style="367" bestFit="1" customWidth="1"/>
    <col min="5923" max="6151" width="9" style="367"/>
    <col min="6152" max="6152" width="3.7109375" style="367" customWidth="1"/>
    <col min="6153" max="6153" width="4.85546875" style="367" customWidth="1"/>
    <col min="6154" max="6154" width="5.28515625" style="367" customWidth="1"/>
    <col min="6155" max="6155" width="31.28515625" style="367" customWidth="1"/>
    <col min="6156" max="6156" width="7.7109375" style="367" customWidth="1"/>
    <col min="6157" max="6157" width="2.28515625" style="367" customWidth="1"/>
    <col min="6158" max="6158" width="11.7109375" style="367" customWidth="1"/>
    <col min="6159" max="6159" width="2.42578125" style="367" customWidth="1"/>
    <col min="6160" max="6160" width="11.7109375" style="367" customWidth="1"/>
    <col min="6161" max="6161" width="2.28515625" style="367" customWidth="1"/>
    <col min="6162" max="6162" width="10.85546875" style="367" customWidth="1"/>
    <col min="6163" max="6163" width="2.28515625" style="367" customWidth="1"/>
    <col min="6164" max="6164" width="11.140625" style="367" customWidth="1"/>
    <col min="6165" max="6165" width="1.85546875" style="367" customWidth="1"/>
    <col min="6166" max="6166" width="11" style="367" customWidth="1"/>
    <col min="6167" max="6167" width="0.7109375" style="367" customWidth="1"/>
    <col min="6168" max="6168" width="1.85546875" style="367" customWidth="1"/>
    <col min="6169" max="6169" width="11.85546875" style="367" bestFit="1" customWidth="1"/>
    <col min="6170" max="6170" width="15.28515625" style="367" bestFit="1" customWidth="1"/>
    <col min="6171" max="6171" width="5" style="367" customWidth="1"/>
    <col min="6172" max="6172" width="10.28515625" style="367" bestFit="1" customWidth="1"/>
    <col min="6173" max="6173" width="5" style="367" customWidth="1"/>
    <col min="6174" max="6174" width="10.28515625" style="367" bestFit="1" customWidth="1"/>
    <col min="6175" max="6177" width="9" style="367"/>
    <col min="6178" max="6178" width="10.28515625" style="367" bestFit="1" customWidth="1"/>
    <col min="6179" max="6407" width="9" style="367"/>
    <col min="6408" max="6408" width="3.7109375" style="367" customWidth="1"/>
    <col min="6409" max="6409" width="4.85546875" style="367" customWidth="1"/>
    <col min="6410" max="6410" width="5.28515625" style="367" customWidth="1"/>
    <col min="6411" max="6411" width="31.28515625" style="367" customWidth="1"/>
    <col min="6412" max="6412" width="7.7109375" style="367" customWidth="1"/>
    <col min="6413" max="6413" width="2.28515625" style="367" customWidth="1"/>
    <col min="6414" max="6414" width="11.7109375" style="367" customWidth="1"/>
    <col min="6415" max="6415" width="2.42578125" style="367" customWidth="1"/>
    <col min="6416" max="6416" width="11.7109375" style="367" customWidth="1"/>
    <col min="6417" max="6417" width="2.28515625" style="367" customWidth="1"/>
    <col min="6418" max="6418" width="10.85546875" style="367" customWidth="1"/>
    <col min="6419" max="6419" width="2.28515625" style="367" customWidth="1"/>
    <col min="6420" max="6420" width="11.140625" style="367" customWidth="1"/>
    <col min="6421" max="6421" width="1.85546875" style="367" customWidth="1"/>
    <col min="6422" max="6422" width="11" style="367" customWidth="1"/>
    <col min="6423" max="6423" width="0.7109375" style="367" customWidth="1"/>
    <col min="6424" max="6424" width="1.85546875" style="367" customWidth="1"/>
    <col min="6425" max="6425" width="11.85546875" style="367" bestFit="1" customWidth="1"/>
    <col min="6426" max="6426" width="15.28515625" style="367" bestFit="1" customWidth="1"/>
    <col min="6427" max="6427" width="5" style="367" customWidth="1"/>
    <col min="6428" max="6428" width="10.28515625" style="367" bestFit="1" customWidth="1"/>
    <col min="6429" max="6429" width="5" style="367" customWidth="1"/>
    <col min="6430" max="6430" width="10.28515625" style="367" bestFit="1" customWidth="1"/>
    <col min="6431" max="6433" width="9" style="367"/>
    <col min="6434" max="6434" width="10.28515625" style="367" bestFit="1" customWidth="1"/>
    <col min="6435" max="6663" width="9" style="367"/>
    <col min="6664" max="6664" width="3.7109375" style="367" customWidth="1"/>
    <col min="6665" max="6665" width="4.85546875" style="367" customWidth="1"/>
    <col min="6666" max="6666" width="5.28515625" style="367" customWidth="1"/>
    <col min="6667" max="6667" width="31.28515625" style="367" customWidth="1"/>
    <col min="6668" max="6668" width="7.7109375" style="367" customWidth="1"/>
    <col min="6669" max="6669" width="2.28515625" style="367" customWidth="1"/>
    <col min="6670" max="6670" width="11.7109375" style="367" customWidth="1"/>
    <col min="6671" max="6671" width="2.42578125" style="367" customWidth="1"/>
    <col min="6672" max="6672" width="11.7109375" style="367" customWidth="1"/>
    <col min="6673" max="6673" width="2.28515625" style="367" customWidth="1"/>
    <col min="6674" max="6674" width="10.85546875" style="367" customWidth="1"/>
    <col min="6675" max="6675" width="2.28515625" style="367" customWidth="1"/>
    <col min="6676" max="6676" width="11.140625" style="367" customWidth="1"/>
    <col min="6677" max="6677" width="1.85546875" style="367" customWidth="1"/>
    <col min="6678" max="6678" width="11" style="367" customWidth="1"/>
    <col min="6679" max="6679" width="0.7109375" style="367" customWidth="1"/>
    <col min="6680" max="6680" width="1.85546875" style="367" customWidth="1"/>
    <col min="6681" max="6681" width="11.85546875" style="367" bestFit="1" customWidth="1"/>
    <col min="6682" max="6682" width="15.28515625" style="367" bestFit="1" customWidth="1"/>
    <col min="6683" max="6683" width="5" style="367" customWidth="1"/>
    <col min="6684" max="6684" width="10.28515625" style="367" bestFit="1" customWidth="1"/>
    <col min="6685" max="6685" width="5" style="367" customWidth="1"/>
    <col min="6686" max="6686" width="10.28515625" style="367" bestFit="1" customWidth="1"/>
    <col min="6687" max="6689" width="9" style="367"/>
    <col min="6690" max="6690" width="10.28515625" style="367" bestFit="1" customWidth="1"/>
    <col min="6691" max="6919" width="9" style="367"/>
    <col min="6920" max="6920" width="3.7109375" style="367" customWidth="1"/>
    <col min="6921" max="6921" width="4.85546875" style="367" customWidth="1"/>
    <col min="6922" max="6922" width="5.28515625" style="367" customWidth="1"/>
    <col min="6923" max="6923" width="31.28515625" style="367" customWidth="1"/>
    <col min="6924" max="6924" width="7.7109375" style="367" customWidth="1"/>
    <col min="6925" max="6925" width="2.28515625" style="367" customWidth="1"/>
    <col min="6926" max="6926" width="11.7109375" style="367" customWidth="1"/>
    <col min="6927" max="6927" width="2.42578125" style="367" customWidth="1"/>
    <col min="6928" max="6928" width="11.7109375" style="367" customWidth="1"/>
    <col min="6929" max="6929" width="2.28515625" style="367" customWidth="1"/>
    <col min="6930" max="6930" width="10.85546875" style="367" customWidth="1"/>
    <col min="6931" max="6931" width="2.28515625" style="367" customWidth="1"/>
    <col min="6932" max="6932" width="11.140625" style="367" customWidth="1"/>
    <col min="6933" max="6933" width="1.85546875" style="367" customWidth="1"/>
    <col min="6934" max="6934" width="11" style="367" customWidth="1"/>
    <col min="6935" max="6935" width="0.7109375" style="367" customWidth="1"/>
    <col min="6936" max="6936" width="1.85546875" style="367" customWidth="1"/>
    <col min="6937" max="6937" width="11.85546875" style="367" bestFit="1" customWidth="1"/>
    <col min="6938" max="6938" width="15.28515625" style="367" bestFit="1" customWidth="1"/>
    <col min="6939" max="6939" width="5" style="367" customWidth="1"/>
    <col min="6940" max="6940" width="10.28515625" style="367" bestFit="1" customWidth="1"/>
    <col min="6941" max="6941" width="5" style="367" customWidth="1"/>
    <col min="6942" max="6942" width="10.28515625" style="367" bestFit="1" customWidth="1"/>
    <col min="6943" max="6945" width="9" style="367"/>
    <col min="6946" max="6946" width="10.28515625" style="367" bestFit="1" customWidth="1"/>
    <col min="6947" max="7175" width="9" style="367"/>
    <col min="7176" max="7176" width="3.7109375" style="367" customWidth="1"/>
    <col min="7177" max="7177" width="4.85546875" style="367" customWidth="1"/>
    <col min="7178" max="7178" width="5.28515625" style="367" customWidth="1"/>
    <col min="7179" max="7179" width="31.28515625" style="367" customWidth="1"/>
    <col min="7180" max="7180" width="7.7109375" style="367" customWidth="1"/>
    <col min="7181" max="7181" width="2.28515625" style="367" customWidth="1"/>
    <col min="7182" max="7182" width="11.7109375" style="367" customWidth="1"/>
    <col min="7183" max="7183" width="2.42578125" style="367" customWidth="1"/>
    <col min="7184" max="7184" width="11.7109375" style="367" customWidth="1"/>
    <col min="7185" max="7185" width="2.28515625" style="367" customWidth="1"/>
    <col min="7186" max="7186" width="10.85546875" style="367" customWidth="1"/>
    <col min="7187" max="7187" width="2.28515625" style="367" customWidth="1"/>
    <col min="7188" max="7188" width="11.140625" style="367" customWidth="1"/>
    <col min="7189" max="7189" width="1.85546875" style="367" customWidth="1"/>
    <col min="7190" max="7190" width="11" style="367" customWidth="1"/>
    <col min="7191" max="7191" width="0.7109375" style="367" customWidth="1"/>
    <col min="7192" max="7192" width="1.85546875" style="367" customWidth="1"/>
    <col min="7193" max="7193" width="11.85546875" style="367" bestFit="1" customWidth="1"/>
    <col min="7194" max="7194" width="15.28515625" style="367" bestFit="1" customWidth="1"/>
    <col min="7195" max="7195" width="5" style="367" customWidth="1"/>
    <col min="7196" max="7196" width="10.28515625" style="367" bestFit="1" customWidth="1"/>
    <col min="7197" max="7197" width="5" style="367" customWidth="1"/>
    <col min="7198" max="7198" width="10.28515625" style="367" bestFit="1" customWidth="1"/>
    <col min="7199" max="7201" width="9" style="367"/>
    <col min="7202" max="7202" width="10.28515625" style="367" bestFit="1" customWidth="1"/>
    <col min="7203" max="7431" width="9" style="367"/>
    <col min="7432" max="7432" width="3.7109375" style="367" customWidth="1"/>
    <col min="7433" max="7433" width="4.85546875" style="367" customWidth="1"/>
    <col min="7434" max="7434" width="5.28515625" style="367" customWidth="1"/>
    <col min="7435" max="7435" width="31.28515625" style="367" customWidth="1"/>
    <col min="7436" max="7436" width="7.7109375" style="367" customWidth="1"/>
    <col min="7437" max="7437" width="2.28515625" style="367" customWidth="1"/>
    <col min="7438" max="7438" width="11.7109375" style="367" customWidth="1"/>
    <col min="7439" max="7439" width="2.42578125" style="367" customWidth="1"/>
    <col min="7440" max="7440" width="11.7109375" style="367" customWidth="1"/>
    <col min="7441" max="7441" width="2.28515625" style="367" customWidth="1"/>
    <col min="7442" max="7442" width="10.85546875" style="367" customWidth="1"/>
    <col min="7443" max="7443" width="2.28515625" style="367" customWidth="1"/>
    <col min="7444" max="7444" width="11.140625" style="367" customWidth="1"/>
    <col min="7445" max="7445" width="1.85546875" style="367" customWidth="1"/>
    <col min="7446" max="7446" width="11" style="367" customWidth="1"/>
    <col min="7447" max="7447" width="0.7109375" style="367" customWidth="1"/>
    <col min="7448" max="7448" width="1.85546875" style="367" customWidth="1"/>
    <col min="7449" max="7449" width="11.85546875" style="367" bestFit="1" customWidth="1"/>
    <col min="7450" max="7450" width="15.28515625" style="367" bestFit="1" customWidth="1"/>
    <col min="7451" max="7451" width="5" style="367" customWidth="1"/>
    <col min="7452" max="7452" width="10.28515625" style="367" bestFit="1" customWidth="1"/>
    <col min="7453" max="7453" width="5" style="367" customWidth="1"/>
    <col min="7454" max="7454" width="10.28515625" style="367" bestFit="1" customWidth="1"/>
    <col min="7455" max="7457" width="9" style="367"/>
    <col min="7458" max="7458" width="10.28515625" style="367" bestFit="1" customWidth="1"/>
    <col min="7459" max="7687" width="9" style="367"/>
    <col min="7688" max="7688" width="3.7109375" style="367" customWidth="1"/>
    <col min="7689" max="7689" width="4.85546875" style="367" customWidth="1"/>
    <col min="7690" max="7690" width="5.28515625" style="367" customWidth="1"/>
    <col min="7691" max="7691" width="31.28515625" style="367" customWidth="1"/>
    <col min="7692" max="7692" width="7.7109375" style="367" customWidth="1"/>
    <col min="7693" max="7693" width="2.28515625" style="367" customWidth="1"/>
    <col min="7694" max="7694" width="11.7109375" style="367" customWidth="1"/>
    <col min="7695" max="7695" width="2.42578125" style="367" customWidth="1"/>
    <col min="7696" max="7696" width="11.7109375" style="367" customWidth="1"/>
    <col min="7697" max="7697" width="2.28515625" style="367" customWidth="1"/>
    <col min="7698" max="7698" width="10.85546875" style="367" customWidth="1"/>
    <col min="7699" max="7699" width="2.28515625" style="367" customWidth="1"/>
    <col min="7700" max="7700" width="11.140625" style="367" customWidth="1"/>
    <col min="7701" max="7701" width="1.85546875" style="367" customWidth="1"/>
    <col min="7702" max="7702" width="11" style="367" customWidth="1"/>
    <col min="7703" max="7703" width="0.7109375" style="367" customWidth="1"/>
    <col min="7704" max="7704" width="1.85546875" style="367" customWidth="1"/>
    <col min="7705" max="7705" width="11.85546875" style="367" bestFit="1" customWidth="1"/>
    <col min="7706" max="7706" width="15.28515625" style="367" bestFit="1" customWidth="1"/>
    <col min="7707" max="7707" width="5" style="367" customWidth="1"/>
    <col min="7708" max="7708" width="10.28515625" style="367" bestFit="1" customWidth="1"/>
    <col min="7709" max="7709" width="5" style="367" customWidth="1"/>
    <col min="7710" max="7710" width="10.28515625" style="367" bestFit="1" customWidth="1"/>
    <col min="7711" max="7713" width="9" style="367"/>
    <col min="7714" max="7714" width="10.28515625" style="367" bestFit="1" customWidth="1"/>
    <col min="7715" max="7943" width="9" style="367"/>
    <col min="7944" max="7944" width="3.7109375" style="367" customWidth="1"/>
    <col min="7945" max="7945" width="4.85546875" style="367" customWidth="1"/>
    <col min="7946" max="7946" width="5.28515625" style="367" customWidth="1"/>
    <col min="7947" max="7947" width="31.28515625" style="367" customWidth="1"/>
    <col min="7948" max="7948" width="7.7109375" style="367" customWidth="1"/>
    <col min="7949" max="7949" width="2.28515625" style="367" customWidth="1"/>
    <col min="7950" max="7950" width="11.7109375" style="367" customWidth="1"/>
    <col min="7951" max="7951" width="2.42578125" style="367" customWidth="1"/>
    <col min="7952" max="7952" width="11.7109375" style="367" customWidth="1"/>
    <col min="7953" max="7953" width="2.28515625" style="367" customWidth="1"/>
    <col min="7954" max="7954" width="10.85546875" style="367" customWidth="1"/>
    <col min="7955" max="7955" width="2.28515625" style="367" customWidth="1"/>
    <col min="7956" max="7956" width="11.140625" style="367" customWidth="1"/>
    <col min="7957" max="7957" width="1.85546875" style="367" customWidth="1"/>
    <col min="7958" max="7958" width="11" style="367" customWidth="1"/>
    <col min="7959" max="7959" width="0.7109375" style="367" customWidth="1"/>
    <col min="7960" max="7960" width="1.85546875" style="367" customWidth="1"/>
    <col min="7961" max="7961" width="11.85546875" style="367" bestFit="1" customWidth="1"/>
    <col min="7962" max="7962" width="15.28515625" style="367" bestFit="1" customWidth="1"/>
    <col min="7963" max="7963" width="5" style="367" customWidth="1"/>
    <col min="7964" max="7964" width="10.28515625" style="367" bestFit="1" customWidth="1"/>
    <col min="7965" max="7965" width="5" style="367" customWidth="1"/>
    <col min="7966" max="7966" width="10.28515625" style="367" bestFit="1" customWidth="1"/>
    <col min="7967" max="7969" width="9" style="367"/>
    <col min="7970" max="7970" width="10.28515625" style="367" bestFit="1" customWidth="1"/>
    <col min="7971" max="8199" width="9" style="367"/>
    <col min="8200" max="8200" width="3.7109375" style="367" customWidth="1"/>
    <col min="8201" max="8201" width="4.85546875" style="367" customWidth="1"/>
    <col min="8202" max="8202" width="5.28515625" style="367" customWidth="1"/>
    <col min="8203" max="8203" width="31.28515625" style="367" customWidth="1"/>
    <col min="8204" max="8204" width="7.7109375" style="367" customWidth="1"/>
    <col min="8205" max="8205" width="2.28515625" style="367" customWidth="1"/>
    <col min="8206" max="8206" width="11.7109375" style="367" customWidth="1"/>
    <col min="8207" max="8207" width="2.42578125" style="367" customWidth="1"/>
    <col min="8208" max="8208" width="11.7109375" style="367" customWidth="1"/>
    <col min="8209" max="8209" width="2.28515625" style="367" customWidth="1"/>
    <col min="8210" max="8210" width="10.85546875" style="367" customWidth="1"/>
    <col min="8211" max="8211" width="2.28515625" style="367" customWidth="1"/>
    <col min="8212" max="8212" width="11.140625" style="367" customWidth="1"/>
    <col min="8213" max="8213" width="1.85546875" style="367" customWidth="1"/>
    <col min="8214" max="8214" width="11" style="367" customWidth="1"/>
    <col min="8215" max="8215" width="0.7109375" style="367" customWidth="1"/>
    <col min="8216" max="8216" width="1.85546875" style="367" customWidth="1"/>
    <col min="8217" max="8217" width="11.85546875" style="367" bestFit="1" customWidth="1"/>
    <col min="8218" max="8218" width="15.28515625" style="367" bestFit="1" customWidth="1"/>
    <col min="8219" max="8219" width="5" style="367" customWidth="1"/>
    <col min="8220" max="8220" width="10.28515625" style="367" bestFit="1" customWidth="1"/>
    <col min="8221" max="8221" width="5" style="367" customWidth="1"/>
    <col min="8222" max="8222" width="10.28515625" style="367" bestFit="1" customWidth="1"/>
    <col min="8223" max="8225" width="9" style="367"/>
    <col min="8226" max="8226" width="10.28515625" style="367" bestFit="1" customWidth="1"/>
    <col min="8227" max="8455" width="9" style="367"/>
    <col min="8456" max="8456" width="3.7109375" style="367" customWidth="1"/>
    <col min="8457" max="8457" width="4.85546875" style="367" customWidth="1"/>
    <col min="8458" max="8458" width="5.28515625" style="367" customWidth="1"/>
    <col min="8459" max="8459" width="31.28515625" style="367" customWidth="1"/>
    <col min="8460" max="8460" width="7.7109375" style="367" customWidth="1"/>
    <col min="8461" max="8461" width="2.28515625" style="367" customWidth="1"/>
    <col min="8462" max="8462" width="11.7109375" style="367" customWidth="1"/>
    <col min="8463" max="8463" width="2.42578125" style="367" customWidth="1"/>
    <col min="8464" max="8464" width="11.7109375" style="367" customWidth="1"/>
    <col min="8465" max="8465" width="2.28515625" style="367" customWidth="1"/>
    <col min="8466" max="8466" width="10.85546875" style="367" customWidth="1"/>
    <col min="8467" max="8467" width="2.28515625" style="367" customWidth="1"/>
    <col min="8468" max="8468" width="11.140625" style="367" customWidth="1"/>
    <col min="8469" max="8469" width="1.85546875" style="367" customWidth="1"/>
    <col min="8470" max="8470" width="11" style="367" customWidth="1"/>
    <col min="8471" max="8471" width="0.7109375" style="367" customWidth="1"/>
    <col min="8472" max="8472" width="1.85546875" style="367" customWidth="1"/>
    <col min="8473" max="8473" width="11.85546875" style="367" bestFit="1" customWidth="1"/>
    <col min="8474" max="8474" width="15.28515625" style="367" bestFit="1" customWidth="1"/>
    <col min="8475" max="8475" width="5" style="367" customWidth="1"/>
    <col min="8476" max="8476" width="10.28515625" style="367" bestFit="1" customWidth="1"/>
    <col min="8477" max="8477" width="5" style="367" customWidth="1"/>
    <col min="8478" max="8478" width="10.28515625" style="367" bestFit="1" customWidth="1"/>
    <col min="8479" max="8481" width="9" style="367"/>
    <col min="8482" max="8482" width="10.28515625" style="367" bestFit="1" customWidth="1"/>
    <col min="8483" max="8711" width="9" style="367"/>
    <col min="8712" max="8712" width="3.7109375" style="367" customWidth="1"/>
    <col min="8713" max="8713" width="4.85546875" style="367" customWidth="1"/>
    <col min="8714" max="8714" width="5.28515625" style="367" customWidth="1"/>
    <col min="8715" max="8715" width="31.28515625" style="367" customWidth="1"/>
    <col min="8716" max="8716" width="7.7109375" style="367" customWidth="1"/>
    <col min="8717" max="8717" width="2.28515625" style="367" customWidth="1"/>
    <col min="8718" max="8718" width="11.7109375" style="367" customWidth="1"/>
    <col min="8719" max="8719" width="2.42578125" style="367" customWidth="1"/>
    <col min="8720" max="8720" width="11.7109375" style="367" customWidth="1"/>
    <col min="8721" max="8721" width="2.28515625" style="367" customWidth="1"/>
    <col min="8722" max="8722" width="10.85546875" style="367" customWidth="1"/>
    <col min="8723" max="8723" width="2.28515625" style="367" customWidth="1"/>
    <col min="8724" max="8724" width="11.140625" style="367" customWidth="1"/>
    <col min="8725" max="8725" width="1.85546875" style="367" customWidth="1"/>
    <col min="8726" max="8726" width="11" style="367" customWidth="1"/>
    <col min="8727" max="8727" width="0.7109375" style="367" customWidth="1"/>
    <col min="8728" max="8728" width="1.85546875" style="367" customWidth="1"/>
    <col min="8729" max="8729" width="11.85546875" style="367" bestFit="1" customWidth="1"/>
    <col min="8730" max="8730" width="15.28515625" style="367" bestFit="1" customWidth="1"/>
    <col min="8731" max="8731" width="5" style="367" customWidth="1"/>
    <col min="8732" max="8732" width="10.28515625" style="367" bestFit="1" customWidth="1"/>
    <col min="8733" max="8733" width="5" style="367" customWidth="1"/>
    <col min="8734" max="8734" width="10.28515625" style="367" bestFit="1" customWidth="1"/>
    <col min="8735" max="8737" width="9" style="367"/>
    <col min="8738" max="8738" width="10.28515625" style="367" bestFit="1" customWidth="1"/>
    <col min="8739" max="8967" width="9" style="367"/>
    <col min="8968" max="8968" width="3.7109375" style="367" customWidth="1"/>
    <col min="8969" max="8969" width="4.85546875" style="367" customWidth="1"/>
    <col min="8970" max="8970" width="5.28515625" style="367" customWidth="1"/>
    <col min="8971" max="8971" width="31.28515625" style="367" customWidth="1"/>
    <col min="8972" max="8972" width="7.7109375" style="367" customWidth="1"/>
    <col min="8973" max="8973" width="2.28515625" style="367" customWidth="1"/>
    <col min="8974" max="8974" width="11.7109375" style="367" customWidth="1"/>
    <col min="8975" max="8975" width="2.42578125" style="367" customWidth="1"/>
    <col min="8976" max="8976" width="11.7109375" style="367" customWidth="1"/>
    <col min="8977" max="8977" width="2.28515625" style="367" customWidth="1"/>
    <col min="8978" max="8978" width="10.85546875" style="367" customWidth="1"/>
    <col min="8979" max="8979" width="2.28515625" style="367" customWidth="1"/>
    <col min="8980" max="8980" width="11.140625" style="367" customWidth="1"/>
    <col min="8981" max="8981" width="1.85546875" style="367" customWidth="1"/>
    <col min="8982" max="8982" width="11" style="367" customWidth="1"/>
    <col min="8983" max="8983" width="0.7109375" style="367" customWidth="1"/>
    <col min="8984" max="8984" width="1.85546875" style="367" customWidth="1"/>
    <col min="8985" max="8985" width="11.85546875" style="367" bestFit="1" customWidth="1"/>
    <col min="8986" max="8986" width="15.28515625" style="367" bestFit="1" customWidth="1"/>
    <col min="8987" max="8987" width="5" style="367" customWidth="1"/>
    <col min="8988" max="8988" width="10.28515625" style="367" bestFit="1" customWidth="1"/>
    <col min="8989" max="8989" width="5" style="367" customWidth="1"/>
    <col min="8990" max="8990" width="10.28515625" style="367" bestFit="1" customWidth="1"/>
    <col min="8991" max="8993" width="9" style="367"/>
    <col min="8994" max="8994" width="10.28515625" style="367" bestFit="1" customWidth="1"/>
    <col min="8995" max="9223" width="9" style="367"/>
    <col min="9224" max="9224" width="3.7109375" style="367" customWidth="1"/>
    <col min="9225" max="9225" width="4.85546875" style="367" customWidth="1"/>
    <col min="9226" max="9226" width="5.28515625" style="367" customWidth="1"/>
    <col min="9227" max="9227" width="31.28515625" style="367" customWidth="1"/>
    <col min="9228" max="9228" width="7.7109375" style="367" customWidth="1"/>
    <col min="9229" max="9229" width="2.28515625" style="367" customWidth="1"/>
    <col min="9230" max="9230" width="11.7109375" style="367" customWidth="1"/>
    <col min="9231" max="9231" width="2.42578125" style="367" customWidth="1"/>
    <col min="9232" max="9232" width="11.7109375" style="367" customWidth="1"/>
    <col min="9233" max="9233" width="2.28515625" style="367" customWidth="1"/>
    <col min="9234" max="9234" width="10.85546875" style="367" customWidth="1"/>
    <col min="9235" max="9235" width="2.28515625" style="367" customWidth="1"/>
    <col min="9236" max="9236" width="11.140625" style="367" customWidth="1"/>
    <col min="9237" max="9237" width="1.85546875" style="367" customWidth="1"/>
    <col min="9238" max="9238" width="11" style="367" customWidth="1"/>
    <col min="9239" max="9239" width="0.7109375" style="367" customWidth="1"/>
    <col min="9240" max="9240" width="1.85546875" style="367" customWidth="1"/>
    <col min="9241" max="9241" width="11.85546875" style="367" bestFit="1" customWidth="1"/>
    <col min="9242" max="9242" width="15.28515625" style="367" bestFit="1" customWidth="1"/>
    <col min="9243" max="9243" width="5" style="367" customWidth="1"/>
    <col min="9244" max="9244" width="10.28515625" style="367" bestFit="1" customWidth="1"/>
    <col min="9245" max="9245" width="5" style="367" customWidth="1"/>
    <col min="9246" max="9246" width="10.28515625" style="367" bestFit="1" customWidth="1"/>
    <col min="9247" max="9249" width="9" style="367"/>
    <col min="9250" max="9250" width="10.28515625" style="367" bestFit="1" customWidth="1"/>
    <col min="9251" max="9479" width="9" style="367"/>
    <col min="9480" max="9480" width="3.7109375" style="367" customWidth="1"/>
    <col min="9481" max="9481" width="4.85546875" style="367" customWidth="1"/>
    <col min="9482" max="9482" width="5.28515625" style="367" customWidth="1"/>
    <col min="9483" max="9483" width="31.28515625" style="367" customWidth="1"/>
    <col min="9484" max="9484" width="7.7109375" style="367" customWidth="1"/>
    <col min="9485" max="9485" width="2.28515625" style="367" customWidth="1"/>
    <col min="9486" max="9486" width="11.7109375" style="367" customWidth="1"/>
    <col min="9487" max="9487" width="2.42578125" style="367" customWidth="1"/>
    <col min="9488" max="9488" width="11.7109375" style="367" customWidth="1"/>
    <col min="9489" max="9489" width="2.28515625" style="367" customWidth="1"/>
    <col min="9490" max="9490" width="10.85546875" style="367" customWidth="1"/>
    <col min="9491" max="9491" width="2.28515625" style="367" customWidth="1"/>
    <col min="9492" max="9492" width="11.140625" style="367" customWidth="1"/>
    <col min="9493" max="9493" width="1.85546875" style="367" customWidth="1"/>
    <col min="9494" max="9494" width="11" style="367" customWidth="1"/>
    <col min="9495" max="9495" width="0.7109375" style="367" customWidth="1"/>
    <col min="9496" max="9496" width="1.85546875" style="367" customWidth="1"/>
    <col min="9497" max="9497" width="11.85546875" style="367" bestFit="1" customWidth="1"/>
    <col min="9498" max="9498" width="15.28515625" style="367" bestFit="1" customWidth="1"/>
    <col min="9499" max="9499" width="5" style="367" customWidth="1"/>
    <col min="9500" max="9500" width="10.28515625" style="367" bestFit="1" customWidth="1"/>
    <col min="9501" max="9501" width="5" style="367" customWidth="1"/>
    <col min="9502" max="9502" width="10.28515625" style="367" bestFit="1" customWidth="1"/>
    <col min="9503" max="9505" width="9" style="367"/>
    <col min="9506" max="9506" width="10.28515625" style="367" bestFit="1" customWidth="1"/>
    <col min="9507" max="9735" width="9" style="367"/>
    <col min="9736" max="9736" width="3.7109375" style="367" customWidth="1"/>
    <col min="9737" max="9737" width="4.85546875" style="367" customWidth="1"/>
    <col min="9738" max="9738" width="5.28515625" style="367" customWidth="1"/>
    <col min="9739" max="9739" width="31.28515625" style="367" customWidth="1"/>
    <col min="9740" max="9740" width="7.7109375" style="367" customWidth="1"/>
    <col min="9741" max="9741" width="2.28515625" style="367" customWidth="1"/>
    <col min="9742" max="9742" width="11.7109375" style="367" customWidth="1"/>
    <col min="9743" max="9743" width="2.42578125" style="367" customWidth="1"/>
    <col min="9744" max="9744" width="11.7109375" style="367" customWidth="1"/>
    <col min="9745" max="9745" width="2.28515625" style="367" customWidth="1"/>
    <col min="9746" max="9746" width="10.85546875" style="367" customWidth="1"/>
    <col min="9747" max="9747" width="2.28515625" style="367" customWidth="1"/>
    <col min="9748" max="9748" width="11.140625" style="367" customWidth="1"/>
    <col min="9749" max="9749" width="1.85546875" style="367" customWidth="1"/>
    <col min="9750" max="9750" width="11" style="367" customWidth="1"/>
    <col min="9751" max="9751" width="0.7109375" style="367" customWidth="1"/>
    <col min="9752" max="9752" width="1.85546875" style="367" customWidth="1"/>
    <col min="9753" max="9753" width="11.85546875" style="367" bestFit="1" customWidth="1"/>
    <col min="9754" max="9754" width="15.28515625" style="367" bestFit="1" customWidth="1"/>
    <col min="9755" max="9755" width="5" style="367" customWidth="1"/>
    <col min="9756" max="9756" width="10.28515625" style="367" bestFit="1" customWidth="1"/>
    <col min="9757" max="9757" width="5" style="367" customWidth="1"/>
    <col min="9758" max="9758" width="10.28515625" style="367" bestFit="1" customWidth="1"/>
    <col min="9759" max="9761" width="9" style="367"/>
    <col min="9762" max="9762" width="10.28515625" style="367" bestFit="1" customWidth="1"/>
    <col min="9763" max="9991" width="9" style="367"/>
    <col min="9992" max="9992" width="3.7109375" style="367" customWidth="1"/>
    <col min="9993" max="9993" width="4.85546875" style="367" customWidth="1"/>
    <col min="9994" max="9994" width="5.28515625" style="367" customWidth="1"/>
    <col min="9995" max="9995" width="31.28515625" style="367" customWidth="1"/>
    <col min="9996" max="9996" width="7.7109375" style="367" customWidth="1"/>
    <col min="9997" max="9997" width="2.28515625" style="367" customWidth="1"/>
    <col min="9998" max="9998" width="11.7109375" style="367" customWidth="1"/>
    <col min="9999" max="9999" width="2.42578125" style="367" customWidth="1"/>
    <col min="10000" max="10000" width="11.7109375" style="367" customWidth="1"/>
    <col min="10001" max="10001" width="2.28515625" style="367" customWidth="1"/>
    <col min="10002" max="10002" width="10.85546875" style="367" customWidth="1"/>
    <col min="10003" max="10003" width="2.28515625" style="367" customWidth="1"/>
    <col min="10004" max="10004" width="11.140625" style="367" customWidth="1"/>
    <col min="10005" max="10005" width="1.85546875" style="367" customWidth="1"/>
    <col min="10006" max="10006" width="11" style="367" customWidth="1"/>
    <col min="10007" max="10007" width="0.7109375" style="367" customWidth="1"/>
    <col min="10008" max="10008" width="1.85546875" style="367" customWidth="1"/>
    <col min="10009" max="10009" width="11.85546875" style="367" bestFit="1" customWidth="1"/>
    <col min="10010" max="10010" width="15.28515625" style="367" bestFit="1" customWidth="1"/>
    <col min="10011" max="10011" width="5" style="367" customWidth="1"/>
    <col min="10012" max="10012" width="10.28515625" style="367" bestFit="1" customWidth="1"/>
    <col min="10013" max="10013" width="5" style="367" customWidth="1"/>
    <col min="10014" max="10014" width="10.28515625" style="367" bestFit="1" customWidth="1"/>
    <col min="10015" max="10017" width="9" style="367"/>
    <col min="10018" max="10018" width="10.28515625" style="367" bestFit="1" customWidth="1"/>
    <col min="10019" max="10247" width="9" style="367"/>
    <col min="10248" max="10248" width="3.7109375" style="367" customWidth="1"/>
    <col min="10249" max="10249" width="4.85546875" style="367" customWidth="1"/>
    <col min="10250" max="10250" width="5.28515625" style="367" customWidth="1"/>
    <col min="10251" max="10251" width="31.28515625" style="367" customWidth="1"/>
    <col min="10252" max="10252" width="7.7109375" style="367" customWidth="1"/>
    <col min="10253" max="10253" width="2.28515625" style="367" customWidth="1"/>
    <col min="10254" max="10254" width="11.7109375" style="367" customWidth="1"/>
    <col min="10255" max="10255" width="2.42578125" style="367" customWidth="1"/>
    <col min="10256" max="10256" width="11.7109375" style="367" customWidth="1"/>
    <col min="10257" max="10257" width="2.28515625" style="367" customWidth="1"/>
    <col min="10258" max="10258" width="10.85546875" style="367" customWidth="1"/>
    <col min="10259" max="10259" width="2.28515625" style="367" customWidth="1"/>
    <col min="10260" max="10260" width="11.140625" style="367" customWidth="1"/>
    <col min="10261" max="10261" width="1.85546875" style="367" customWidth="1"/>
    <col min="10262" max="10262" width="11" style="367" customWidth="1"/>
    <col min="10263" max="10263" width="0.7109375" style="367" customWidth="1"/>
    <col min="10264" max="10264" width="1.85546875" style="367" customWidth="1"/>
    <col min="10265" max="10265" width="11.85546875" style="367" bestFit="1" customWidth="1"/>
    <col min="10266" max="10266" width="15.28515625" style="367" bestFit="1" customWidth="1"/>
    <col min="10267" max="10267" width="5" style="367" customWidth="1"/>
    <col min="10268" max="10268" width="10.28515625" style="367" bestFit="1" customWidth="1"/>
    <col min="10269" max="10269" width="5" style="367" customWidth="1"/>
    <col min="10270" max="10270" width="10.28515625" style="367" bestFit="1" customWidth="1"/>
    <col min="10271" max="10273" width="9" style="367"/>
    <col min="10274" max="10274" width="10.28515625" style="367" bestFit="1" customWidth="1"/>
    <col min="10275" max="10503" width="9" style="367"/>
    <col min="10504" max="10504" width="3.7109375" style="367" customWidth="1"/>
    <col min="10505" max="10505" width="4.85546875" style="367" customWidth="1"/>
    <col min="10506" max="10506" width="5.28515625" style="367" customWidth="1"/>
    <col min="10507" max="10507" width="31.28515625" style="367" customWidth="1"/>
    <col min="10508" max="10508" width="7.7109375" style="367" customWidth="1"/>
    <col min="10509" max="10509" width="2.28515625" style="367" customWidth="1"/>
    <col min="10510" max="10510" width="11.7109375" style="367" customWidth="1"/>
    <col min="10511" max="10511" width="2.42578125" style="367" customWidth="1"/>
    <col min="10512" max="10512" width="11.7109375" style="367" customWidth="1"/>
    <col min="10513" max="10513" width="2.28515625" style="367" customWidth="1"/>
    <col min="10514" max="10514" width="10.85546875" style="367" customWidth="1"/>
    <col min="10515" max="10515" width="2.28515625" style="367" customWidth="1"/>
    <col min="10516" max="10516" width="11.140625" style="367" customWidth="1"/>
    <col min="10517" max="10517" width="1.85546875" style="367" customWidth="1"/>
    <col min="10518" max="10518" width="11" style="367" customWidth="1"/>
    <col min="10519" max="10519" width="0.7109375" style="367" customWidth="1"/>
    <col min="10520" max="10520" width="1.85546875" style="367" customWidth="1"/>
    <col min="10521" max="10521" width="11.85546875" style="367" bestFit="1" customWidth="1"/>
    <col min="10522" max="10522" width="15.28515625" style="367" bestFit="1" customWidth="1"/>
    <col min="10523" max="10523" width="5" style="367" customWidth="1"/>
    <col min="10524" max="10524" width="10.28515625" style="367" bestFit="1" customWidth="1"/>
    <col min="10525" max="10525" width="5" style="367" customWidth="1"/>
    <col min="10526" max="10526" width="10.28515625" style="367" bestFit="1" customWidth="1"/>
    <col min="10527" max="10529" width="9" style="367"/>
    <col min="10530" max="10530" width="10.28515625" style="367" bestFit="1" customWidth="1"/>
    <col min="10531" max="10759" width="9" style="367"/>
    <col min="10760" max="10760" width="3.7109375" style="367" customWidth="1"/>
    <col min="10761" max="10761" width="4.85546875" style="367" customWidth="1"/>
    <col min="10762" max="10762" width="5.28515625" style="367" customWidth="1"/>
    <col min="10763" max="10763" width="31.28515625" style="367" customWidth="1"/>
    <col min="10764" max="10764" width="7.7109375" style="367" customWidth="1"/>
    <col min="10765" max="10765" width="2.28515625" style="367" customWidth="1"/>
    <col min="10766" max="10766" width="11.7109375" style="367" customWidth="1"/>
    <col min="10767" max="10767" width="2.42578125" style="367" customWidth="1"/>
    <col min="10768" max="10768" width="11.7109375" style="367" customWidth="1"/>
    <col min="10769" max="10769" width="2.28515625" style="367" customWidth="1"/>
    <col min="10770" max="10770" width="10.85546875" style="367" customWidth="1"/>
    <col min="10771" max="10771" width="2.28515625" style="367" customWidth="1"/>
    <col min="10772" max="10772" width="11.140625" style="367" customWidth="1"/>
    <col min="10773" max="10773" width="1.85546875" style="367" customWidth="1"/>
    <col min="10774" max="10774" width="11" style="367" customWidth="1"/>
    <col min="10775" max="10775" width="0.7109375" style="367" customWidth="1"/>
    <col min="10776" max="10776" width="1.85546875" style="367" customWidth="1"/>
    <col min="10777" max="10777" width="11.85546875" style="367" bestFit="1" customWidth="1"/>
    <col min="10778" max="10778" width="15.28515625" style="367" bestFit="1" customWidth="1"/>
    <col min="10779" max="10779" width="5" style="367" customWidth="1"/>
    <col min="10780" max="10780" width="10.28515625" style="367" bestFit="1" customWidth="1"/>
    <col min="10781" max="10781" width="5" style="367" customWidth="1"/>
    <col min="10782" max="10782" width="10.28515625" style="367" bestFit="1" customWidth="1"/>
    <col min="10783" max="10785" width="9" style="367"/>
    <col min="10786" max="10786" width="10.28515625" style="367" bestFit="1" customWidth="1"/>
    <col min="10787" max="11015" width="9" style="367"/>
    <col min="11016" max="11016" width="3.7109375" style="367" customWidth="1"/>
    <col min="11017" max="11017" width="4.85546875" style="367" customWidth="1"/>
    <col min="11018" max="11018" width="5.28515625" style="367" customWidth="1"/>
    <col min="11019" max="11019" width="31.28515625" style="367" customWidth="1"/>
    <col min="11020" max="11020" width="7.7109375" style="367" customWidth="1"/>
    <col min="11021" max="11021" width="2.28515625" style="367" customWidth="1"/>
    <col min="11022" max="11022" width="11.7109375" style="367" customWidth="1"/>
    <col min="11023" max="11023" width="2.42578125" style="367" customWidth="1"/>
    <col min="11024" max="11024" width="11.7109375" style="367" customWidth="1"/>
    <col min="11025" max="11025" width="2.28515625" style="367" customWidth="1"/>
    <col min="11026" max="11026" width="10.85546875" style="367" customWidth="1"/>
    <col min="11027" max="11027" width="2.28515625" style="367" customWidth="1"/>
    <col min="11028" max="11028" width="11.140625" style="367" customWidth="1"/>
    <col min="11029" max="11029" width="1.85546875" style="367" customWidth="1"/>
    <col min="11030" max="11030" width="11" style="367" customWidth="1"/>
    <col min="11031" max="11031" width="0.7109375" style="367" customWidth="1"/>
    <col min="11032" max="11032" width="1.85546875" style="367" customWidth="1"/>
    <col min="11033" max="11033" width="11.85546875" style="367" bestFit="1" customWidth="1"/>
    <col min="11034" max="11034" width="15.28515625" style="367" bestFit="1" customWidth="1"/>
    <col min="11035" max="11035" width="5" style="367" customWidth="1"/>
    <col min="11036" max="11036" width="10.28515625" style="367" bestFit="1" customWidth="1"/>
    <col min="11037" max="11037" width="5" style="367" customWidth="1"/>
    <col min="11038" max="11038" width="10.28515625" style="367" bestFit="1" customWidth="1"/>
    <col min="11039" max="11041" width="9" style="367"/>
    <col min="11042" max="11042" width="10.28515625" style="367" bestFit="1" customWidth="1"/>
    <col min="11043" max="11271" width="9" style="367"/>
    <col min="11272" max="11272" width="3.7109375" style="367" customWidth="1"/>
    <col min="11273" max="11273" width="4.85546875" style="367" customWidth="1"/>
    <col min="11274" max="11274" width="5.28515625" style="367" customWidth="1"/>
    <col min="11275" max="11275" width="31.28515625" style="367" customWidth="1"/>
    <col min="11276" max="11276" width="7.7109375" style="367" customWidth="1"/>
    <col min="11277" max="11277" width="2.28515625" style="367" customWidth="1"/>
    <col min="11278" max="11278" width="11.7109375" style="367" customWidth="1"/>
    <col min="11279" max="11279" width="2.42578125" style="367" customWidth="1"/>
    <col min="11280" max="11280" width="11.7109375" style="367" customWidth="1"/>
    <col min="11281" max="11281" width="2.28515625" style="367" customWidth="1"/>
    <col min="11282" max="11282" width="10.85546875" style="367" customWidth="1"/>
    <col min="11283" max="11283" width="2.28515625" style="367" customWidth="1"/>
    <col min="11284" max="11284" width="11.140625" style="367" customWidth="1"/>
    <col min="11285" max="11285" width="1.85546875" style="367" customWidth="1"/>
    <col min="11286" max="11286" width="11" style="367" customWidth="1"/>
    <col min="11287" max="11287" width="0.7109375" style="367" customWidth="1"/>
    <col min="11288" max="11288" width="1.85546875" style="367" customWidth="1"/>
    <col min="11289" max="11289" width="11.85546875" style="367" bestFit="1" customWidth="1"/>
    <col min="11290" max="11290" width="15.28515625" style="367" bestFit="1" customWidth="1"/>
    <col min="11291" max="11291" width="5" style="367" customWidth="1"/>
    <col min="11292" max="11292" width="10.28515625" style="367" bestFit="1" customWidth="1"/>
    <col min="11293" max="11293" width="5" style="367" customWidth="1"/>
    <col min="11294" max="11294" width="10.28515625" style="367" bestFit="1" customWidth="1"/>
    <col min="11295" max="11297" width="9" style="367"/>
    <col min="11298" max="11298" width="10.28515625" style="367" bestFit="1" customWidth="1"/>
    <col min="11299" max="11527" width="9" style="367"/>
    <col min="11528" max="11528" width="3.7109375" style="367" customWidth="1"/>
    <col min="11529" max="11529" width="4.85546875" style="367" customWidth="1"/>
    <col min="11530" max="11530" width="5.28515625" style="367" customWidth="1"/>
    <col min="11531" max="11531" width="31.28515625" style="367" customWidth="1"/>
    <col min="11532" max="11532" width="7.7109375" style="367" customWidth="1"/>
    <col min="11533" max="11533" width="2.28515625" style="367" customWidth="1"/>
    <col min="11534" max="11534" width="11.7109375" style="367" customWidth="1"/>
    <col min="11535" max="11535" width="2.42578125" style="367" customWidth="1"/>
    <col min="11536" max="11536" width="11.7109375" style="367" customWidth="1"/>
    <col min="11537" max="11537" width="2.28515625" style="367" customWidth="1"/>
    <col min="11538" max="11538" width="10.85546875" style="367" customWidth="1"/>
    <col min="11539" max="11539" width="2.28515625" style="367" customWidth="1"/>
    <col min="11540" max="11540" width="11.140625" style="367" customWidth="1"/>
    <col min="11541" max="11541" width="1.85546875" style="367" customWidth="1"/>
    <col min="11542" max="11542" width="11" style="367" customWidth="1"/>
    <col min="11543" max="11543" width="0.7109375" style="367" customWidth="1"/>
    <col min="11544" max="11544" width="1.85546875" style="367" customWidth="1"/>
    <col min="11545" max="11545" width="11.85546875" style="367" bestFit="1" customWidth="1"/>
    <col min="11546" max="11546" width="15.28515625" style="367" bestFit="1" customWidth="1"/>
    <col min="11547" max="11547" width="5" style="367" customWidth="1"/>
    <col min="11548" max="11548" width="10.28515625" style="367" bestFit="1" customWidth="1"/>
    <col min="11549" max="11549" width="5" style="367" customWidth="1"/>
    <col min="11550" max="11550" width="10.28515625" style="367" bestFit="1" customWidth="1"/>
    <col min="11551" max="11553" width="9" style="367"/>
    <col min="11554" max="11554" width="10.28515625" style="367" bestFit="1" customWidth="1"/>
    <col min="11555" max="11783" width="9" style="367"/>
    <col min="11784" max="11784" width="3.7109375" style="367" customWidth="1"/>
    <col min="11785" max="11785" width="4.85546875" style="367" customWidth="1"/>
    <col min="11786" max="11786" width="5.28515625" style="367" customWidth="1"/>
    <col min="11787" max="11787" width="31.28515625" style="367" customWidth="1"/>
    <col min="11788" max="11788" width="7.7109375" style="367" customWidth="1"/>
    <col min="11789" max="11789" width="2.28515625" style="367" customWidth="1"/>
    <col min="11790" max="11790" width="11.7109375" style="367" customWidth="1"/>
    <col min="11791" max="11791" width="2.42578125" style="367" customWidth="1"/>
    <col min="11792" max="11792" width="11.7109375" style="367" customWidth="1"/>
    <col min="11793" max="11793" width="2.28515625" style="367" customWidth="1"/>
    <col min="11794" max="11794" width="10.85546875" style="367" customWidth="1"/>
    <col min="11795" max="11795" width="2.28515625" style="367" customWidth="1"/>
    <col min="11796" max="11796" width="11.140625" style="367" customWidth="1"/>
    <col min="11797" max="11797" width="1.85546875" style="367" customWidth="1"/>
    <col min="11798" max="11798" width="11" style="367" customWidth="1"/>
    <col min="11799" max="11799" width="0.7109375" style="367" customWidth="1"/>
    <col min="11800" max="11800" width="1.85546875" style="367" customWidth="1"/>
    <col min="11801" max="11801" width="11.85546875" style="367" bestFit="1" customWidth="1"/>
    <col min="11802" max="11802" width="15.28515625" style="367" bestFit="1" customWidth="1"/>
    <col min="11803" max="11803" width="5" style="367" customWidth="1"/>
    <col min="11804" max="11804" width="10.28515625" style="367" bestFit="1" customWidth="1"/>
    <col min="11805" max="11805" width="5" style="367" customWidth="1"/>
    <col min="11806" max="11806" width="10.28515625" style="367" bestFit="1" customWidth="1"/>
    <col min="11807" max="11809" width="9" style="367"/>
    <col min="11810" max="11810" width="10.28515625" style="367" bestFit="1" customWidth="1"/>
    <col min="11811" max="12039" width="9" style="367"/>
    <col min="12040" max="12040" width="3.7109375" style="367" customWidth="1"/>
    <col min="12041" max="12041" width="4.85546875" style="367" customWidth="1"/>
    <col min="12042" max="12042" width="5.28515625" style="367" customWidth="1"/>
    <col min="12043" max="12043" width="31.28515625" style="367" customWidth="1"/>
    <col min="12044" max="12044" width="7.7109375" style="367" customWidth="1"/>
    <col min="12045" max="12045" width="2.28515625" style="367" customWidth="1"/>
    <col min="12046" max="12046" width="11.7109375" style="367" customWidth="1"/>
    <col min="12047" max="12047" width="2.42578125" style="367" customWidth="1"/>
    <col min="12048" max="12048" width="11.7109375" style="367" customWidth="1"/>
    <col min="12049" max="12049" width="2.28515625" style="367" customWidth="1"/>
    <col min="12050" max="12050" width="10.85546875" style="367" customWidth="1"/>
    <col min="12051" max="12051" width="2.28515625" style="367" customWidth="1"/>
    <col min="12052" max="12052" width="11.140625" style="367" customWidth="1"/>
    <col min="12053" max="12053" width="1.85546875" style="367" customWidth="1"/>
    <col min="12054" max="12054" width="11" style="367" customWidth="1"/>
    <col min="12055" max="12055" width="0.7109375" style="367" customWidth="1"/>
    <col min="12056" max="12056" width="1.85546875" style="367" customWidth="1"/>
    <col min="12057" max="12057" width="11.85546875" style="367" bestFit="1" customWidth="1"/>
    <col min="12058" max="12058" width="15.28515625" style="367" bestFit="1" customWidth="1"/>
    <col min="12059" max="12059" width="5" style="367" customWidth="1"/>
    <col min="12060" max="12060" width="10.28515625" style="367" bestFit="1" customWidth="1"/>
    <col min="12061" max="12061" width="5" style="367" customWidth="1"/>
    <col min="12062" max="12062" width="10.28515625" style="367" bestFit="1" customWidth="1"/>
    <col min="12063" max="12065" width="9" style="367"/>
    <col min="12066" max="12066" width="10.28515625" style="367" bestFit="1" customWidth="1"/>
    <col min="12067" max="12295" width="9" style="367"/>
    <col min="12296" max="12296" width="3.7109375" style="367" customWidth="1"/>
    <col min="12297" max="12297" width="4.85546875" style="367" customWidth="1"/>
    <col min="12298" max="12298" width="5.28515625" style="367" customWidth="1"/>
    <col min="12299" max="12299" width="31.28515625" style="367" customWidth="1"/>
    <col min="12300" max="12300" width="7.7109375" style="367" customWidth="1"/>
    <col min="12301" max="12301" width="2.28515625" style="367" customWidth="1"/>
    <col min="12302" max="12302" width="11.7109375" style="367" customWidth="1"/>
    <col min="12303" max="12303" width="2.42578125" style="367" customWidth="1"/>
    <col min="12304" max="12304" width="11.7109375" style="367" customWidth="1"/>
    <col min="12305" max="12305" width="2.28515625" style="367" customWidth="1"/>
    <col min="12306" max="12306" width="10.85546875" style="367" customWidth="1"/>
    <col min="12307" max="12307" width="2.28515625" style="367" customWidth="1"/>
    <col min="12308" max="12308" width="11.140625" style="367" customWidth="1"/>
    <col min="12309" max="12309" width="1.85546875" style="367" customWidth="1"/>
    <col min="12310" max="12310" width="11" style="367" customWidth="1"/>
    <col min="12311" max="12311" width="0.7109375" style="367" customWidth="1"/>
    <col min="12312" max="12312" width="1.85546875" style="367" customWidth="1"/>
    <col min="12313" max="12313" width="11.85546875" style="367" bestFit="1" customWidth="1"/>
    <col min="12314" max="12314" width="15.28515625" style="367" bestFit="1" customWidth="1"/>
    <col min="12315" max="12315" width="5" style="367" customWidth="1"/>
    <col min="12316" max="12316" width="10.28515625" style="367" bestFit="1" customWidth="1"/>
    <col min="12317" max="12317" width="5" style="367" customWidth="1"/>
    <col min="12318" max="12318" width="10.28515625" style="367" bestFit="1" customWidth="1"/>
    <col min="12319" max="12321" width="9" style="367"/>
    <col min="12322" max="12322" width="10.28515625" style="367" bestFit="1" customWidth="1"/>
    <col min="12323" max="12551" width="9" style="367"/>
    <col min="12552" max="12552" width="3.7109375" style="367" customWidth="1"/>
    <col min="12553" max="12553" width="4.85546875" style="367" customWidth="1"/>
    <col min="12554" max="12554" width="5.28515625" style="367" customWidth="1"/>
    <col min="12555" max="12555" width="31.28515625" style="367" customWidth="1"/>
    <col min="12556" max="12556" width="7.7109375" style="367" customWidth="1"/>
    <col min="12557" max="12557" width="2.28515625" style="367" customWidth="1"/>
    <col min="12558" max="12558" width="11.7109375" style="367" customWidth="1"/>
    <col min="12559" max="12559" width="2.42578125" style="367" customWidth="1"/>
    <col min="12560" max="12560" width="11.7109375" style="367" customWidth="1"/>
    <col min="12561" max="12561" width="2.28515625" style="367" customWidth="1"/>
    <col min="12562" max="12562" width="10.85546875" style="367" customWidth="1"/>
    <col min="12563" max="12563" width="2.28515625" style="367" customWidth="1"/>
    <col min="12564" max="12564" width="11.140625" style="367" customWidth="1"/>
    <col min="12565" max="12565" width="1.85546875" style="367" customWidth="1"/>
    <col min="12566" max="12566" width="11" style="367" customWidth="1"/>
    <col min="12567" max="12567" width="0.7109375" style="367" customWidth="1"/>
    <col min="12568" max="12568" width="1.85546875" style="367" customWidth="1"/>
    <col min="12569" max="12569" width="11.85546875" style="367" bestFit="1" customWidth="1"/>
    <col min="12570" max="12570" width="15.28515625" style="367" bestFit="1" customWidth="1"/>
    <col min="12571" max="12571" width="5" style="367" customWidth="1"/>
    <col min="12572" max="12572" width="10.28515625" style="367" bestFit="1" customWidth="1"/>
    <col min="12573" max="12573" width="5" style="367" customWidth="1"/>
    <col min="12574" max="12574" width="10.28515625" style="367" bestFit="1" customWidth="1"/>
    <col min="12575" max="12577" width="9" style="367"/>
    <col min="12578" max="12578" width="10.28515625" style="367" bestFit="1" customWidth="1"/>
    <col min="12579" max="12807" width="9" style="367"/>
    <col min="12808" max="12808" width="3.7109375" style="367" customWidth="1"/>
    <col min="12809" max="12809" width="4.85546875" style="367" customWidth="1"/>
    <col min="12810" max="12810" width="5.28515625" style="367" customWidth="1"/>
    <col min="12811" max="12811" width="31.28515625" style="367" customWidth="1"/>
    <col min="12812" max="12812" width="7.7109375" style="367" customWidth="1"/>
    <col min="12813" max="12813" width="2.28515625" style="367" customWidth="1"/>
    <col min="12814" max="12814" width="11.7109375" style="367" customWidth="1"/>
    <col min="12815" max="12815" width="2.42578125" style="367" customWidth="1"/>
    <col min="12816" max="12816" width="11.7109375" style="367" customWidth="1"/>
    <col min="12817" max="12817" width="2.28515625" style="367" customWidth="1"/>
    <col min="12818" max="12818" width="10.85546875" style="367" customWidth="1"/>
    <col min="12819" max="12819" width="2.28515625" style="367" customWidth="1"/>
    <col min="12820" max="12820" width="11.140625" style="367" customWidth="1"/>
    <col min="12821" max="12821" width="1.85546875" style="367" customWidth="1"/>
    <col min="12822" max="12822" width="11" style="367" customWidth="1"/>
    <col min="12823" max="12823" width="0.7109375" style="367" customWidth="1"/>
    <col min="12824" max="12824" width="1.85546875" style="367" customWidth="1"/>
    <col min="12825" max="12825" width="11.85546875" style="367" bestFit="1" customWidth="1"/>
    <col min="12826" max="12826" width="15.28515625" style="367" bestFit="1" customWidth="1"/>
    <col min="12827" max="12827" width="5" style="367" customWidth="1"/>
    <col min="12828" max="12828" width="10.28515625" style="367" bestFit="1" customWidth="1"/>
    <col min="12829" max="12829" width="5" style="367" customWidth="1"/>
    <col min="12830" max="12830" width="10.28515625" style="367" bestFit="1" customWidth="1"/>
    <col min="12831" max="12833" width="9" style="367"/>
    <col min="12834" max="12834" width="10.28515625" style="367" bestFit="1" customWidth="1"/>
    <col min="12835" max="13063" width="9" style="367"/>
    <col min="13064" max="13064" width="3.7109375" style="367" customWidth="1"/>
    <col min="13065" max="13065" width="4.85546875" style="367" customWidth="1"/>
    <col min="13066" max="13066" width="5.28515625" style="367" customWidth="1"/>
    <col min="13067" max="13067" width="31.28515625" style="367" customWidth="1"/>
    <col min="13068" max="13068" width="7.7109375" style="367" customWidth="1"/>
    <col min="13069" max="13069" width="2.28515625" style="367" customWidth="1"/>
    <col min="13070" max="13070" width="11.7109375" style="367" customWidth="1"/>
    <col min="13071" max="13071" width="2.42578125" style="367" customWidth="1"/>
    <col min="13072" max="13072" width="11.7109375" style="367" customWidth="1"/>
    <col min="13073" max="13073" width="2.28515625" style="367" customWidth="1"/>
    <col min="13074" max="13074" width="10.85546875" style="367" customWidth="1"/>
    <col min="13075" max="13075" width="2.28515625" style="367" customWidth="1"/>
    <col min="13076" max="13076" width="11.140625" style="367" customWidth="1"/>
    <col min="13077" max="13077" width="1.85546875" style="367" customWidth="1"/>
    <col min="13078" max="13078" width="11" style="367" customWidth="1"/>
    <col min="13079" max="13079" width="0.7109375" style="367" customWidth="1"/>
    <col min="13080" max="13080" width="1.85546875" style="367" customWidth="1"/>
    <col min="13081" max="13081" width="11.85546875" style="367" bestFit="1" customWidth="1"/>
    <col min="13082" max="13082" width="15.28515625" style="367" bestFit="1" customWidth="1"/>
    <col min="13083" max="13083" width="5" style="367" customWidth="1"/>
    <col min="13084" max="13084" width="10.28515625" style="367" bestFit="1" customWidth="1"/>
    <col min="13085" max="13085" width="5" style="367" customWidth="1"/>
    <col min="13086" max="13086" width="10.28515625" style="367" bestFit="1" customWidth="1"/>
    <col min="13087" max="13089" width="9" style="367"/>
    <col min="13090" max="13090" width="10.28515625" style="367" bestFit="1" customWidth="1"/>
    <col min="13091" max="13319" width="9" style="367"/>
    <col min="13320" max="13320" width="3.7109375" style="367" customWidth="1"/>
    <col min="13321" max="13321" width="4.85546875" style="367" customWidth="1"/>
    <col min="13322" max="13322" width="5.28515625" style="367" customWidth="1"/>
    <col min="13323" max="13323" width="31.28515625" style="367" customWidth="1"/>
    <col min="13324" max="13324" width="7.7109375" style="367" customWidth="1"/>
    <col min="13325" max="13325" width="2.28515625" style="367" customWidth="1"/>
    <col min="13326" max="13326" width="11.7109375" style="367" customWidth="1"/>
    <col min="13327" max="13327" width="2.42578125" style="367" customWidth="1"/>
    <col min="13328" max="13328" width="11.7109375" style="367" customWidth="1"/>
    <col min="13329" max="13329" width="2.28515625" style="367" customWidth="1"/>
    <col min="13330" max="13330" width="10.85546875" style="367" customWidth="1"/>
    <col min="13331" max="13331" width="2.28515625" style="367" customWidth="1"/>
    <col min="13332" max="13332" width="11.140625" style="367" customWidth="1"/>
    <col min="13333" max="13333" width="1.85546875" style="367" customWidth="1"/>
    <col min="13334" max="13334" width="11" style="367" customWidth="1"/>
    <col min="13335" max="13335" width="0.7109375" style="367" customWidth="1"/>
    <col min="13336" max="13336" width="1.85546875" style="367" customWidth="1"/>
    <col min="13337" max="13337" width="11.85546875" style="367" bestFit="1" customWidth="1"/>
    <col min="13338" max="13338" width="15.28515625" style="367" bestFit="1" customWidth="1"/>
    <col min="13339" max="13339" width="5" style="367" customWidth="1"/>
    <col min="13340" max="13340" width="10.28515625" style="367" bestFit="1" customWidth="1"/>
    <col min="13341" max="13341" width="5" style="367" customWidth="1"/>
    <col min="13342" max="13342" width="10.28515625" style="367" bestFit="1" customWidth="1"/>
    <col min="13343" max="13345" width="9" style="367"/>
    <col min="13346" max="13346" width="10.28515625" style="367" bestFit="1" customWidth="1"/>
    <col min="13347" max="13575" width="9" style="367"/>
    <col min="13576" max="13576" width="3.7109375" style="367" customWidth="1"/>
    <col min="13577" max="13577" width="4.85546875" style="367" customWidth="1"/>
    <col min="13578" max="13578" width="5.28515625" style="367" customWidth="1"/>
    <col min="13579" max="13579" width="31.28515625" style="367" customWidth="1"/>
    <col min="13580" max="13580" width="7.7109375" style="367" customWidth="1"/>
    <col min="13581" max="13581" width="2.28515625" style="367" customWidth="1"/>
    <col min="13582" max="13582" width="11.7109375" style="367" customWidth="1"/>
    <col min="13583" max="13583" width="2.42578125" style="367" customWidth="1"/>
    <col min="13584" max="13584" width="11.7109375" style="367" customWidth="1"/>
    <col min="13585" max="13585" width="2.28515625" style="367" customWidth="1"/>
    <col min="13586" max="13586" width="10.85546875" style="367" customWidth="1"/>
    <col min="13587" max="13587" width="2.28515625" style="367" customWidth="1"/>
    <col min="13588" max="13588" width="11.140625" style="367" customWidth="1"/>
    <col min="13589" max="13589" width="1.85546875" style="367" customWidth="1"/>
    <col min="13590" max="13590" width="11" style="367" customWidth="1"/>
    <col min="13591" max="13591" width="0.7109375" style="367" customWidth="1"/>
    <col min="13592" max="13592" width="1.85546875" style="367" customWidth="1"/>
    <col min="13593" max="13593" width="11.85546875" style="367" bestFit="1" customWidth="1"/>
    <col min="13594" max="13594" width="15.28515625" style="367" bestFit="1" customWidth="1"/>
    <col min="13595" max="13595" width="5" style="367" customWidth="1"/>
    <col min="13596" max="13596" width="10.28515625" style="367" bestFit="1" customWidth="1"/>
    <col min="13597" max="13597" width="5" style="367" customWidth="1"/>
    <col min="13598" max="13598" width="10.28515625" style="367" bestFit="1" customWidth="1"/>
    <col min="13599" max="13601" width="9" style="367"/>
    <col min="13602" max="13602" width="10.28515625" style="367" bestFit="1" customWidth="1"/>
    <col min="13603" max="13831" width="9" style="367"/>
    <col min="13832" max="13832" width="3.7109375" style="367" customWidth="1"/>
    <col min="13833" max="13833" width="4.85546875" style="367" customWidth="1"/>
    <col min="13834" max="13834" width="5.28515625" style="367" customWidth="1"/>
    <col min="13835" max="13835" width="31.28515625" style="367" customWidth="1"/>
    <col min="13836" max="13836" width="7.7109375" style="367" customWidth="1"/>
    <col min="13837" max="13837" width="2.28515625" style="367" customWidth="1"/>
    <col min="13838" max="13838" width="11.7109375" style="367" customWidth="1"/>
    <col min="13839" max="13839" width="2.42578125" style="367" customWidth="1"/>
    <col min="13840" max="13840" width="11.7109375" style="367" customWidth="1"/>
    <col min="13841" max="13841" width="2.28515625" style="367" customWidth="1"/>
    <col min="13842" max="13842" width="10.85546875" style="367" customWidth="1"/>
    <col min="13843" max="13843" width="2.28515625" style="367" customWidth="1"/>
    <col min="13844" max="13844" width="11.140625" style="367" customWidth="1"/>
    <col min="13845" max="13845" width="1.85546875" style="367" customWidth="1"/>
    <col min="13846" max="13846" width="11" style="367" customWidth="1"/>
    <col min="13847" max="13847" width="0.7109375" style="367" customWidth="1"/>
    <col min="13848" max="13848" width="1.85546875" style="367" customWidth="1"/>
    <col min="13849" max="13849" width="11.85546875" style="367" bestFit="1" customWidth="1"/>
    <col min="13850" max="13850" width="15.28515625" style="367" bestFit="1" customWidth="1"/>
    <col min="13851" max="13851" width="5" style="367" customWidth="1"/>
    <col min="13852" max="13852" width="10.28515625" style="367" bestFit="1" customWidth="1"/>
    <col min="13853" max="13853" width="5" style="367" customWidth="1"/>
    <col min="13854" max="13854" width="10.28515625" style="367" bestFit="1" customWidth="1"/>
    <col min="13855" max="13857" width="9" style="367"/>
    <col min="13858" max="13858" width="10.28515625" style="367" bestFit="1" customWidth="1"/>
    <col min="13859" max="14087" width="9" style="367"/>
    <col min="14088" max="14088" width="3.7109375" style="367" customWidth="1"/>
    <col min="14089" max="14089" width="4.85546875" style="367" customWidth="1"/>
    <col min="14090" max="14090" width="5.28515625" style="367" customWidth="1"/>
    <col min="14091" max="14091" width="31.28515625" style="367" customWidth="1"/>
    <col min="14092" max="14092" width="7.7109375" style="367" customWidth="1"/>
    <col min="14093" max="14093" width="2.28515625" style="367" customWidth="1"/>
    <col min="14094" max="14094" width="11.7109375" style="367" customWidth="1"/>
    <col min="14095" max="14095" width="2.42578125" style="367" customWidth="1"/>
    <col min="14096" max="14096" width="11.7109375" style="367" customWidth="1"/>
    <col min="14097" max="14097" width="2.28515625" style="367" customWidth="1"/>
    <col min="14098" max="14098" width="10.85546875" style="367" customWidth="1"/>
    <col min="14099" max="14099" width="2.28515625" style="367" customWidth="1"/>
    <col min="14100" max="14100" width="11.140625" style="367" customWidth="1"/>
    <col min="14101" max="14101" width="1.85546875" style="367" customWidth="1"/>
    <col min="14102" max="14102" width="11" style="367" customWidth="1"/>
    <col min="14103" max="14103" width="0.7109375" style="367" customWidth="1"/>
    <col min="14104" max="14104" width="1.85546875" style="367" customWidth="1"/>
    <col min="14105" max="14105" width="11.85546875" style="367" bestFit="1" customWidth="1"/>
    <col min="14106" max="14106" width="15.28515625" style="367" bestFit="1" customWidth="1"/>
    <col min="14107" max="14107" width="5" style="367" customWidth="1"/>
    <col min="14108" max="14108" width="10.28515625" style="367" bestFit="1" customWidth="1"/>
    <col min="14109" max="14109" width="5" style="367" customWidth="1"/>
    <col min="14110" max="14110" width="10.28515625" style="367" bestFit="1" customWidth="1"/>
    <col min="14111" max="14113" width="9" style="367"/>
    <col min="14114" max="14114" width="10.28515625" style="367" bestFit="1" customWidth="1"/>
    <col min="14115" max="14343" width="9" style="367"/>
    <col min="14344" max="14344" width="3.7109375" style="367" customWidth="1"/>
    <col min="14345" max="14345" width="4.85546875" style="367" customWidth="1"/>
    <col min="14346" max="14346" width="5.28515625" style="367" customWidth="1"/>
    <col min="14347" max="14347" width="31.28515625" style="367" customWidth="1"/>
    <col min="14348" max="14348" width="7.7109375" style="367" customWidth="1"/>
    <col min="14349" max="14349" width="2.28515625" style="367" customWidth="1"/>
    <col min="14350" max="14350" width="11.7109375" style="367" customWidth="1"/>
    <col min="14351" max="14351" width="2.42578125" style="367" customWidth="1"/>
    <col min="14352" max="14352" width="11.7109375" style="367" customWidth="1"/>
    <col min="14353" max="14353" width="2.28515625" style="367" customWidth="1"/>
    <col min="14354" max="14354" width="10.85546875" style="367" customWidth="1"/>
    <col min="14355" max="14355" width="2.28515625" style="367" customWidth="1"/>
    <col min="14356" max="14356" width="11.140625" style="367" customWidth="1"/>
    <col min="14357" max="14357" width="1.85546875" style="367" customWidth="1"/>
    <col min="14358" max="14358" width="11" style="367" customWidth="1"/>
    <col min="14359" max="14359" width="0.7109375" style="367" customWidth="1"/>
    <col min="14360" max="14360" width="1.85546875" style="367" customWidth="1"/>
    <col min="14361" max="14361" width="11.85546875" style="367" bestFit="1" customWidth="1"/>
    <col min="14362" max="14362" width="15.28515625" style="367" bestFit="1" customWidth="1"/>
    <col min="14363" max="14363" width="5" style="367" customWidth="1"/>
    <col min="14364" max="14364" width="10.28515625" style="367" bestFit="1" customWidth="1"/>
    <col min="14365" max="14365" width="5" style="367" customWidth="1"/>
    <col min="14366" max="14366" width="10.28515625" style="367" bestFit="1" customWidth="1"/>
    <col min="14367" max="14369" width="9" style="367"/>
    <col min="14370" max="14370" width="10.28515625" style="367" bestFit="1" customWidth="1"/>
    <col min="14371" max="14599" width="9" style="367"/>
    <col min="14600" max="14600" width="3.7109375" style="367" customWidth="1"/>
    <col min="14601" max="14601" width="4.85546875" style="367" customWidth="1"/>
    <col min="14602" max="14602" width="5.28515625" style="367" customWidth="1"/>
    <col min="14603" max="14603" width="31.28515625" style="367" customWidth="1"/>
    <col min="14604" max="14604" width="7.7109375" style="367" customWidth="1"/>
    <col min="14605" max="14605" width="2.28515625" style="367" customWidth="1"/>
    <col min="14606" max="14606" width="11.7109375" style="367" customWidth="1"/>
    <col min="14607" max="14607" width="2.42578125" style="367" customWidth="1"/>
    <col min="14608" max="14608" width="11.7109375" style="367" customWidth="1"/>
    <col min="14609" max="14609" width="2.28515625" style="367" customWidth="1"/>
    <col min="14610" max="14610" width="10.85546875" style="367" customWidth="1"/>
    <col min="14611" max="14611" width="2.28515625" style="367" customWidth="1"/>
    <col min="14612" max="14612" width="11.140625" style="367" customWidth="1"/>
    <col min="14613" max="14613" width="1.85546875" style="367" customWidth="1"/>
    <col min="14614" max="14614" width="11" style="367" customWidth="1"/>
    <col min="14615" max="14615" width="0.7109375" style="367" customWidth="1"/>
    <col min="14616" max="14616" width="1.85546875" style="367" customWidth="1"/>
    <col min="14617" max="14617" width="11.85546875" style="367" bestFit="1" customWidth="1"/>
    <col min="14618" max="14618" width="15.28515625" style="367" bestFit="1" customWidth="1"/>
    <col min="14619" max="14619" width="5" style="367" customWidth="1"/>
    <col min="14620" max="14620" width="10.28515625" style="367" bestFit="1" customWidth="1"/>
    <col min="14621" max="14621" width="5" style="367" customWidth="1"/>
    <col min="14622" max="14622" width="10.28515625" style="367" bestFit="1" customWidth="1"/>
    <col min="14623" max="14625" width="9" style="367"/>
    <col min="14626" max="14626" width="10.28515625" style="367" bestFit="1" customWidth="1"/>
    <col min="14627" max="14855" width="9" style="367"/>
    <col min="14856" max="14856" width="3.7109375" style="367" customWidth="1"/>
    <col min="14857" max="14857" width="4.85546875" style="367" customWidth="1"/>
    <col min="14858" max="14858" width="5.28515625" style="367" customWidth="1"/>
    <col min="14859" max="14859" width="31.28515625" style="367" customWidth="1"/>
    <col min="14860" max="14860" width="7.7109375" style="367" customWidth="1"/>
    <col min="14861" max="14861" width="2.28515625" style="367" customWidth="1"/>
    <col min="14862" max="14862" width="11.7109375" style="367" customWidth="1"/>
    <col min="14863" max="14863" width="2.42578125" style="367" customWidth="1"/>
    <col min="14864" max="14864" width="11.7109375" style="367" customWidth="1"/>
    <col min="14865" max="14865" width="2.28515625" style="367" customWidth="1"/>
    <col min="14866" max="14866" width="10.85546875" style="367" customWidth="1"/>
    <col min="14867" max="14867" width="2.28515625" style="367" customWidth="1"/>
    <col min="14868" max="14868" width="11.140625" style="367" customWidth="1"/>
    <col min="14869" max="14869" width="1.85546875" style="367" customWidth="1"/>
    <col min="14870" max="14870" width="11" style="367" customWidth="1"/>
    <col min="14871" max="14871" width="0.7109375" style="367" customWidth="1"/>
    <col min="14872" max="14872" width="1.85546875" style="367" customWidth="1"/>
    <col min="14873" max="14873" width="11.85546875" style="367" bestFit="1" customWidth="1"/>
    <col min="14874" max="14874" width="15.28515625" style="367" bestFit="1" customWidth="1"/>
    <col min="14875" max="14875" width="5" style="367" customWidth="1"/>
    <col min="14876" max="14876" width="10.28515625" style="367" bestFit="1" customWidth="1"/>
    <col min="14877" max="14877" width="5" style="367" customWidth="1"/>
    <col min="14878" max="14878" width="10.28515625" style="367" bestFit="1" customWidth="1"/>
    <col min="14879" max="14881" width="9" style="367"/>
    <col min="14882" max="14882" width="10.28515625" style="367" bestFit="1" customWidth="1"/>
    <col min="14883" max="15111" width="9" style="367"/>
    <col min="15112" max="15112" width="3.7109375" style="367" customWidth="1"/>
    <col min="15113" max="15113" width="4.85546875" style="367" customWidth="1"/>
    <col min="15114" max="15114" width="5.28515625" style="367" customWidth="1"/>
    <col min="15115" max="15115" width="31.28515625" style="367" customWidth="1"/>
    <col min="15116" max="15116" width="7.7109375" style="367" customWidth="1"/>
    <col min="15117" max="15117" width="2.28515625" style="367" customWidth="1"/>
    <col min="15118" max="15118" width="11.7109375" style="367" customWidth="1"/>
    <col min="15119" max="15119" width="2.42578125" style="367" customWidth="1"/>
    <col min="15120" max="15120" width="11.7109375" style="367" customWidth="1"/>
    <col min="15121" max="15121" width="2.28515625" style="367" customWidth="1"/>
    <col min="15122" max="15122" width="10.85546875" style="367" customWidth="1"/>
    <col min="15123" max="15123" width="2.28515625" style="367" customWidth="1"/>
    <col min="15124" max="15124" width="11.140625" style="367" customWidth="1"/>
    <col min="15125" max="15125" width="1.85546875" style="367" customWidth="1"/>
    <col min="15126" max="15126" width="11" style="367" customWidth="1"/>
    <col min="15127" max="15127" width="0.7109375" style="367" customWidth="1"/>
    <col min="15128" max="15128" width="1.85546875" style="367" customWidth="1"/>
    <col min="15129" max="15129" width="11.85546875" style="367" bestFit="1" customWidth="1"/>
    <col min="15130" max="15130" width="15.28515625" style="367" bestFit="1" customWidth="1"/>
    <col min="15131" max="15131" width="5" style="367" customWidth="1"/>
    <col min="15132" max="15132" width="10.28515625" style="367" bestFit="1" customWidth="1"/>
    <col min="15133" max="15133" width="5" style="367" customWidth="1"/>
    <col min="15134" max="15134" width="10.28515625" style="367" bestFit="1" customWidth="1"/>
    <col min="15135" max="15137" width="9" style="367"/>
    <col min="15138" max="15138" width="10.28515625" style="367" bestFit="1" customWidth="1"/>
    <col min="15139" max="15367" width="9" style="367"/>
    <col min="15368" max="15368" width="3.7109375" style="367" customWidth="1"/>
    <col min="15369" max="15369" width="4.85546875" style="367" customWidth="1"/>
    <col min="15370" max="15370" width="5.28515625" style="367" customWidth="1"/>
    <col min="15371" max="15371" width="31.28515625" style="367" customWidth="1"/>
    <col min="15372" max="15372" width="7.7109375" style="367" customWidth="1"/>
    <col min="15373" max="15373" width="2.28515625" style="367" customWidth="1"/>
    <col min="15374" max="15374" width="11.7109375" style="367" customWidth="1"/>
    <col min="15375" max="15375" width="2.42578125" style="367" customWidth="1"/>
    <col min="15376" max="15376" width="11.7109375" style="367" customWidth="1"/>
    <col min="15377" max="15377" width="2.28515625" style="367" customWidth="1"/>
    <col min="15378" max="15378" width="10.85546875" style="367" customWidth="1"/>
    <col min="15379" max="15379" width="2.28515625" style="367" customWidth="1"/>
    <col min="15380" max="15380" width="11.140625" style="367" customWidth="1"/>
    <col min="15381" max="15381" width="1.85546875" style="367" customWidth="1"/>
    <col min="15382" max="15382" width="11" style="367" customWidth="1"/>
    <col min="15383" max="15383" width="0.7109375" style="367" customWidth="1"/>
    <col min="15384" max="15384" width="1.85546875" style="367" customWidth="1"/>
    <col min="15385" max="15385" width="11.85546875" style="367" bestFit="1" customWidth="1"/>
    <col min="15386" max="15386" width="15.28515625" style="367" bestFit="1" customWidth="1"/>
    <col min="15387" max="15387" width="5" style="367" customWidth="1"/>
    <col min="15388" max="15388" width="10.28515625" style="367" bestFit="1" customWidth="1"/>
    <col min="15389" max="15389" width="5" style="367" customWidth="1"/>
    <col min="15390" max="15390" width="10.28515625" style="367" bestFit="1" customWidth="1"/>
    <col min="15391" max="15393" width="9" style="367"/>
    <col min="15394" max="15394" width="10.28515625" style="367" bestFit="1" customWidth="1"/>
    <col min="15395" max="15623" width="9" style="367"/>
    <col min="15624" max="15624" width="3.7109375" style="367" customWidth="1"/>
    <col min="15625" max="15625" width="4.85546875" style="367" customWidth="1"/>
    <col min="15626" max="15626" width="5.28515625" style="367" customWidth="1"/>
    <col min="15627" max="15627" width="31.28515625" style="367" customWidth="1"/>
    <col min="15628" max="15628" width="7.7109375" style="367" customWidth="1"/>
    <col min="15629" max="15629" width="2.28515625" style="367" customWidth="1"/>
    <col min="15630" max="15630" width="11.7109375" style="367" customWidth="1"/>
    <col min="15631" max="15631" width="2.42578125" style="367" customWidth="1"/>
    <col min="15632" max="15632" width="11.7109375" style="367" customWidth="1"/>
    <col min="15633" max="15633" width="2.28515625" style="367" customWidth="1"/>
    <col min="15634" max="15634" width="10.85546875" style="367" customWidth="1"/>
    <col min="15635" max="15635" width="2.28515625" style="367" customWidth="1"/>
    <col min="15636" max="15636" width="11.140625" style="367" customWidth="1"/>
    <col min="15637" max="15637" width="1.85546875" style="367" customWidth="1"/>
    <col min="15638" max="15638" width="11" style="367" customWidth="1"/>
    <col min="15639" max="15639" width="0.7109375" style="367" customWidth="1"/>
    <col min="15640" max="15640" width="1.85546875" style="367" customWidth="1"/>
    <col min="15641" max="15641" width="11.85546875" style="367" bestFit="1" customWidth="1"/>
    <col min="15642" max="15642" width="15.28515625" style="367" bestFit="1" customWidth="1"/>
    <col min="15643" max="15643" width="5" style="367" customWidth="1"/>
    <col min="15644" max="15644" width="10.28515625" style="367" bestFit="1" customWidth="1"/>
    <col min="15645" max="15645" width="5" style="367" customWidth="1"/>
    <col min="15646" max="15646" width="10.28515625" style="367" bestFit="1" customWidth="1"/>
    <col min="15647" max="15649" width="9" style="367"/>
    <col min="15650" max="15650" width="10.28515625" style="367" bestFit="1" customWidth="1"/>
    <col min="15651" max="15879" width="9" style="367"/>
    <col min="15880" max="15880" width="3.7109375" style="367" customWidth="1"/>
    <col min="15881" max="15881" width="4.85546875" style="367" customWidth="1"/>
    <col min="15882" max="15882" width="5.28515625" style="367" customWidth="1"/>
    <col min="15883" max="15883" width="31.28515625" style="367" customWidth="1"/>
    <col min="15884" max="15884" width="7.7109375" style="367" customWidth="1"/>
    <col min="15885" max="15885" width="2.28515625" style="367" customWidth="1"/>
    <col min="15886" max="15886" width="11.7109375" style="367" customWidth="1"/>
    <col min="15887" max="15887" width="2.42578125" style="367" customWidth="1"/>
    <col min="15888" max="15888" width="11.7109375" style="367" customWidth="1"/>
    <col min="15889" max="15889" width="2.28515625" style="367" customWidth="1"/>
    <col min="15890" max="15890" width="10.85546875" style="367" customWidth="1"/>
    <col min="15891" max="15891" width="2.28515625" style="367" customWidth="1"/>
    <col min="15892" max="15892" width="11.140625" style="367" customWidth="1"/>
    <col min="15893" max="15893" width="1.85546875" style="367" customWidth="1"/>
    <col min="15894" max="15894" width="11" style="367" customWidth="1"/>
    <col min="15895" max="15895" width="0.7109375" style="367" customWidth="1"/>
    <col min="15896" max="15896" width="1.85546875" style="367" customWidth="1"/>
    <col min="15897" max="15897" width="11.85546875" style="367" bestFit="1" customWidth="1"/>
    <col min="15898" max="15898" width="15.28515625" style="367" bestFit="1" customWidth="1"/>
    <col min="15899" max="15899" width="5" style="367" customWidth="1"/>
    <col min="15900" max="15900" width="10.28515625" style="367" bestFit="1" customWidth="1"/>
    <col min="15901" max="15901" width="5" style="367" customWidth="1"/>
    <col min="15902" max="15902" width="10.28515625" style="367" bestFit="1" customWidth="1"/>
    <col min="15903" max="15905" width="9" style="367"/>
    <col min="15906" max="15906" width="10.28515625" style="367" bestFit="1" customWidth="1"/>
    <col min="15907" max="16135" width="9" style="367"/>
    <col min="16136" max="16136" width="3.7109375" style="367" customWidth="1"/>
    <col min="16137" max="16137" width="4.85546875" style="367" customWidth="1"/>
    <col min="16138" max="16138" width="5.28515625" style="367" customWidth="1"/>
    <col min="16139" max="16139" width="31.28515625" style="367" customWidth="1"/>
    <col min="16140" max="16140" width="7.7109375" style="367" customWidth="1"/>
    <col min="16141" max="16141" width="2.28515625" style="367" customWidth="1"/>
    <col min="16142" max="16142" width="11.7109375" style="367" customWidth="1"/>
    <col min="16143" max="16143" width="2.42578125" style="367" customWidth="1"/>
    <col min="16144" max="16144" width="11.7109375" style="367" customWidth="1"/>
    <col min="16145" max="16145" width="2.28515625" style="367" customWidth="1"/>
    <col min="16146" max="16146" width="10.85546875" style="367" customWidth="1"/>
    <col min="16147" max="16147" width="2.28515625" style="367" customWidth="1"/>
    <col min="16148" max="16148" width="11.140625" style="367" customWidth="1"/>
    <col min="16149" max="16149" width="1.85546875" style="367" customWidth="1"/>
    <col min="16150" max="16150" width="11" style="367" customWidth="1"/>
    <col min="16151" max="16151" width="0.7109375" style="367" customWidth="1"/>
    <col min="16152" max="16152" width="1.85546875" style="367" customWidth="1"/>
    <col min="16153" max="16153" width="11.85546875" style="367" bestFit="1" customWidth="1"/>
    <col min="16154" max="16154" width="15.28515625" style="367" bestFit="1" customWidth="1"/>
    <col min="16155" max="16155" width="5" style="367" customWidth="1"/>
    <col min="16156" max="16156" width="10.28515625" style="367" bestFit="1" customWidth="1"/>
    <col min="16157" max="16157" width="5" style="367" customWidth="1"/>
    <col min="16158" max="16158" width="10.28515625" style="367" bestFit="1" customWidth="1"/>
    <col min="16159" max="16161" width="9" style="367"/>
    <col min="16162" max="16162" width="10.28515625" style="367" bestFit="1" customWidth="1"/>
    <col min="16163" max="16384" width="9" style="367"/>
  </cols>
  <sheetData>
    <row r="1" spans="1:34" s="348" customFormat="1" ht="21" x14ac:dyDescent="0.4">
      <c r="A1" s="2150" t="str">
        <f>'سر برگ صفحات'!A1</f>
        <v>شرکت داروسازان التیام (سهامی خاص)</v>
      </c>
      <c r="B1" s="2150"/>
      <c r="C1" s="2150"/>
      <c r="D1" s="2150"/>
      <c r="E1" s="2150"/>
      <c r="F1" s="2150"/>
      <c r="G1" s="2150"/>
      <c r="H1" s="2150"/>
      <c r="I1" s="2150"/>
      <c r="J1" s="2150"/>
      <c r="K1" s="2150"/>
      <c r="L1" s="2150"/>
      <c r="M1" s="2150"/>
      <c r="N1" s="2150"/>
      <c r="O1" s="2150"/>
      <c r="P1" s="2150"/>
      <c r="Q1" s="2150"/>
      <c r="R1" s="2150"/>
      <c r="S1" s="2150"/>
      <c r="T1" s="2150"/>
      <c r="U1" s="2150"/>
      <c r="V1" s="2150"/>
      <c r="W1" s="346"/>
      <c r="X1" s="346"/>
      <c r="Y1" s="347"/>
      <c r="Z1" s="347"/>
      <c r="AA1" s="346"/>
      <c r="AB1" s="346"/>
    </row>
    <row r="2" spans="1:34" s="348" customFormat="1" ht="21" x14ac:dyDescent="0.4">
      <c r="A2" s="2151" t="str">
        <f>'سر برگ صفحات'!A16</f>
        <v>يادداشتهاي توضيحي صورت هاي مالي</v>
      </c>
      <c r="B2" s="2151"/>
      <c r="C2" s="2151"/>
      <c r="D2" s="2151"/>
      <c r="E2" s="2151"/>
      <c r="F2" s="2151"/>
      <c r="G2" s="2151"/>
      <c r="H2" s="2151"/>
      <c r="I2" s="2151"/>
      <c r="J2" s="2151"/>
      <c r="K2" s="2151"/>
      <c r="L2" s="2151"/>
      <c r="M2" s="2151"/>
      <c r="N2" s="2151"/>
      <c r="O2" s="2151"/>
      <c r="P2" s="2151"/>
      <c r="Q2" s="2151"/>
      <c r="R2" s="2151"/>
      <c r="S2" s="2151"/>
      <c r="T2" s="2151"/>
      <c r="U2" s="2151"/>
      <c r="V2" s="2151"/>
      <c r="W2" s="346"/>
      <c r="X2" s="346"/>
      <c r="Y2" s="347"/>
      <c r="Z2" s="347"/>
      <c r="AA2" s="346"/>
      <c r="AB2" s="346"/>
    </row>
    <row r="3" spans="1:34" s="348" customFormat="1" ht="21" x14ac:dyDescent="0.4">
      <c r="A3" s="2151" t="str">
        <f>'سر برگ صفحات'!A3</f>
        <v>سال مالی منتهی به 30 اسفند 1403</v>
      </c>
      <c r="B3" s="2151"/>
      <c r="C3" s="2151"/>
      <c r="D3" s="2151"/>
      <c r="E3" s="2151"/>
      <c r="F3" s="2151"/>
      <c r="G3" s="2151"/>
      <c r="H3" s="2151"/>
      <c r="I3" s="2151"/>
      <c r="J3" s="2151"/>
      <c r="K3" s="2151"/>
      <c r="L3" s="2151"/>
      <c r="M3" s="2151"/>
      <c r="N3" s="2151"/>
      <c r="O3" s="2151"/>
      <c r="P3" s="2151"/>
      <c r="Q3" s="2151"/>
      <c r="R3" s="2151"/>
      <c r="S3" s="2151"/>
      <c r="T3" s="2151"/>
      <c r="U3" s="2151"/>
      <c r="V3" s="2151"/>
      <c r="W3" s="346"/>
      <c r="X3" s="346"/>
      <c r="Y3" s="347"/>
      <c r="Z3" s="347"/>
      <c r="AA3" s="346"/>
      <c r="AB3" s="346"/>
    </row>
    <row r="4" spans="1:34" s="352" customFormat="1" ht="19.5" x14ac:dyDescent="0.5">
      <c r="A4" s="349">
        <v>-6</v>
      </c>
      <c r="B4" s="2143" t="s">
        <v>600</v>
      </c>
      <c r="C4" s="2143"/>
      <c r="D4" s="2143"/>
      <c r="E4" s="2143"/>
      <c r="F4" s="2143"/>
      <c r="G4" s="2143"/>
      <c r="H4" s="2143"/>
      <c r="I4" s="2143"/>
      <c r="J4" s="2143"/>
      <c r="K4" s="2143"/>
      <c r="L4" s="2143"/>
      <c r="M4" s="2143"/>
      <c r="N4" s="2143"/>
      <c r="O4" s="2143"/>
      <c r="P4" s="2143"/>
      <c r="Q4" s="2143"/>
      <c r="R4" s="2143"/>
      <c r="S4" s="2143"/>
      <c r="T4" s="2143"/>
      <c r="U4" s="2143"/>
      <c r="V4" s="2143"/>
      <c r="W4" s="350"/>
      <c r="X4" s="350"/>
      <c r="Y4" s="351"/>
      <c r="Z4" s="351"/>
      <c r="AA4" s="350"/>
      <c r="AB4" s="350"/>
    </row>
    <row r="5" spans="1:34" s="352" customFormat="1" ht="19.5" x14ac:dyDescent="0.5">
      <c r="A5" s="353" t="s">
        <v>102</v>
      </c>
      <c r="B5" s="2143" t="s">
        <v>484</v>
      </c>
      <c r="C5" s="2143"/>
      <c r="D5" s="2143"/>
      <c r="E5" s="2143"/>
      <c r="F5" s="2143"/>
      <c r="G5" s="2143"/>
      <c r="H5" s="2143"/>
      <c r="I5" s="2143"/>
      <c r="J5" s="2143"/>
      <c r="K5" s="2143"/>
      <c r="L5" s="2143"/>
      <c r="M5" s="2143"/>
      <c r="N5" s="2143"/>
      <c r="O5" s="2143"/>
      <c r="P5" s="2143"/>
      <c r="Q5" s="2143"/>
      <c r="R5" s="2143"/>
      <c r="S5" s="2143"/>
      <c r="T5" s="2143"/>
      <c r="U5" s="2143"/>
      <c r="V5" s="2143"/>
      <c r="W5" s="350"/>
      <c r="X5" s="350"/>
      <c r="Y5" s="351"/>
      <c r="Z5" s="351"/>
      <c r="AA5" s="350"/>
      <c r="AB5" s="350"/>
    </row>
    <row r="6" spans="1:34" s="358" customFormat="1" ht="38.25" customHeight="1" x14ac:dyDescent="0.25">
      <c r="A6" s="354"/>
      <c r="B6" s="355"/>
      <c r="C6" s="356"/>
      <c r="D6" s="2152" t="s">
        <v>70</v>
      </c>
      <c r="E6" s="2152"/>
      <c r="F6" s="2152"/>
      <c r="G6" s="357"/>
      <c r="H6" s="2152" t="s">
        <v>70</v>
      </c>
      <c r="I6" s="2152"/>
      <c r="J6" s="2152"/>
      <c r="K6" s="357"/>
      <c r="L6" s="2152" t="s">
        <v>82</v>
      </c>
      <c r="M6" s="2152"/>
      <c r="N6" s="2152"/>
      <c r="O6" s="357"/>
      <c r="P6" s="2152" t="s">
        <v>83</v>
      </c>
      <c r="Q6" s="2152"/>
      <c r="R6" s="2152"/>
      <c r="S6" s="357"/>
      <c r="T6" s="2152" t="s">
        <v>84</v>
      </c>
      <c r="U6" s="2152"/>
      <c r="V6" s="2152"/>
      <c r="Y6" s="359"/>
      <c r="Z6" s="359"/>
    </row>
    <row r="7" spans="1:34" s="361" customFormat="1" ht="15" x14ac:dyDescent="0.25">
      <c r="A7" s="354"/>
      <c r="B7" s="360"/>
      <c r="D7" s="362">
        <f>'سر برگ صفحات'!$A$14</f>
        <v>1399</v>
      </c>
      <c r="E7" s="363"/>
      <c r="F7" s="362">
        <f>'سر برگ صفحات'!$A$13</f>
        <v>1398</v>
      </c>
      <c r="H7" s="362">
        <f>'سر برگ صفحات'!$A$14</f>
        <v>1399</v>
      </c>
      <c r="I7" s="363"/>
      <c r="J7" s="362">
        <f>'سر برگ صفحات'!$A$13</f>
        <v>1398</v>
      </c>
      <c r="L7" s="362">
        <f>'سر برگ صفحات'!$A$14</f>
        <v>1399</v>
      </c>
      <c r="M7" s="363"/>
      <c r="N7" s="362">
        <f>'سر برگ صفحات'!$A$13</f>
        <v>1398</v>
      </c>
      <c r="P7" s="362">
        <f>'سر برگ صفحات'!$A$14</f>
        <v>1399</v>
      </c>
      <c r="Q7" s="363"/>
      <c r="R7" s="362">
        <f>'سر برگ صفحات'!$A$13</f>
        <v>1398</v>
      </c>
      <c r="T7" s="362">
        <f>'سر برگ صفحات'!$A$14</f>
        <v>1399</v>
      </c>
      <c r="U7" s="363"/>
      <c r="V7" s="362">
        <f>'سر برگ صفحات'!$A$13</f>
        <v>1398</v>
      </c>
      <c r="Y7" s="364"/>
      <c r="Z7" s="364"/>
    </row>
    <row r="8" spans="1:34" x14ac:dyDescent="0.25">
      <c r="B8" s="366" t="s">
        <v>85</v>
      </c>
      <c r="D8" s="368"/>
      <c r="E8" s="368"/>
      <c r="F8" s="368"/>
      <c r="G8" s="368"/>
      <c r="H8" s="368"/>
      <c r="I8" s="368"/>
      <c r="J8" s="368"/>
      <c r="K8" s="368"/>
      <c r="L8" s="368"/>
      <c r="M8" s="368"/>
      <c r="N8" s="368"/>
      <c r="O8" s="368"/>
      <c r="P8" s="368"/>
      <c r="Q8" s="368"/>
      <c r="R8" s="368"/>
      <c r="S8" s="368"/>
      <c r="T8" s="368"/>
      <c r="U8" s="368"/>
      <c r="V8" s="368"/>
    </row>
    <row r="9" spans="1:34" x14ac:dyDescent="0.25">
      <c r="B9" s="370" t="s">
        <v>86</v>
      </c>
      <c r="D9" s="368"/>
      <c r="E9" s="368"/>
      <c r="F9" s="368"/>
      <c r="G9" s="368"/>
      <c r="H9" s="368"/>
      <c r="I9" s="368"/>
      <c r="J9" s="368"/>
      <c r="K9" s="368"/>
      <c r="L9" s="368"/>
      <c r="M9" s="368"/>
      <c r="N9" s="368"/>
      <c r="O9" s="368"/>
      <c r="P9" s="368"/>
      <c r="Q9" s="368"/>
      <c r="R9" s="368"/>
      <c r="S9" s="368"/>
      <c r="T9" s="368"/>
      <c r="U9" s="368"/>
      <c r="V9" s="368"/>
    </row>
    <row r="10" spans="1:34" x14ac:dyDescent="0.25">
      <c r="B10" s="370" t="s">
        <v>87</v>
      </c>
      <c r="D10" s="368"/>
      <c r="E10" s="368"/>
      <c r="F10" s="368"/>
      <c r="G10" s="368"/>
      <c r="H10" s="368"/>
      <c r="I10" s="368"/>
      <c r="J10" s="368"/>
      <c r="K10" s="368"/>
      <c r="L10" s="368"/>
      <c r="M10" s="368"/>
      <c r="N10" s="368"/>
      <c r="O10" s="368"/>
      <c r="P10" s="368"/>
      <c r="Q10" s="368"/>
      <c r="R10" s="368"/>
      <c r="S10" s="368"/>
      <c r="T10" s="368"/>
      <c r="U10" s="368"/>
      <c r="V10" s="368"/>
    </row>
    <row r="11" spans="1:34" ht="16.5" thickBot="1" x14ac:dyDescent="0.3">
      <c r="B11" s="342" t="s">
        <v>88</v>
      </c>
      <c r="D11" s="371"/>
      <c r="E11" s="368"/>
      <c r="F11" s="371"/>
      <c r="G11" s="368"/>
      <c r="H11" s="371"/>
      <c r="I11" s="368"/>
      <c r="J11" s="371"/>
      <c r="K11" s="368"/>
      <c r="L11" s="371"/>
      <c r="M11" s="368"/>
      <c r="N11" s="371"/>
      <c r="O11" s="368"/>
      <c r="P11" s="371"/>
      <c r="Q11" s="368"/>
      <c r="R11" s="371"/>
      <c r="S11" s="368"/>
      <c r="T11" s="371"/>
      <c r="U11" s="368"/>
      <c r="V11" s="371"/>
    </row>
    <row r="12" spans="1:34" ht="17.25" thickTop="1" thickBot="1" x14ac:dyDescent="0.45">
      <c r="B12" s="342" t="s">
        <v>89</v>
      </c>
      <c r="D12" s="372"/>
      <c r="E12" s="368"/>
      <c r="F12" s="372"/>
      <c r="G12" s="368"/>
      <c r="H12" s="372"/>
      <c r="I12" s="368"/>
      <c r="J12" s="372"/>
      <c r="K12" s="368"/>
      <c r="L12" s="372"/>
      <c r="M12" s="368"/>
      <c r="N12" s="372"/>
      <c r="O12" s="368"/>
      <c r="P12" s="372"/>
      <c r="Q12" s="368"/>
      <c r="R12" s="372"/>
      <c r="S12" s="368"/>
      <c r="T12" s="373"/>
      <c r="U12" s="373"/>
      <c r="V12" s="373"/>
      <c r="Y12" s="374"/>
      <c r="Z12" s="374"/>
    </row>
    <row r="13" spans="1:34" ht="16.5" thickTop="1" x14ac:dyDescent="0.4">
      <c r="A13" s="375"/>
      <c r="B13" s="342" t="s">
        <v>90</v>
      </c>
      <c r="C13" s="376"/>
      <c r="D13" s="373"/>
      <c r="E13" s="373"/>
      <c r="F13" s="373"/>
      <c r="G13" s="373"/>
      <c r="H13" s="373"/>
      <c r="I13" s="373"/>
      <c r="J13" s="373"/>
      <c r="K13" s="373"/>
      <c r="L13" s="373"/>
      <c r="M13" s="373"/>
      <c r="N13" s="373"/>
      <c r="O13" s="373"/>
      <c r="P13" s="373"/>
      <c r="Q13" s="373"/>
      <c r="R13" s="373"/>
      <c r="S13" s="373"/>
      <c r="T13" s="377"/>
      <c r="U13" s="373"/>
      <c r="V13" s="377"/>
      <c r="Y13" s="374"/>
      <c r="Z13" s="374"/>
    </row>
    <row r="14" spans="1:34" ht="16.5" thickBot="1" x14ac:dyDescent="0.3">
      <c r="B14" s="342" t="s">
        <v>91</v>
      </c>
      <c r="D14" s="378"/>
      <c r="E14" s="378"/>
      <c r="F14" s="378"/>
      <c r="G14" s="378"/>
      <c r="H14" s="378"/>
      <c r="I14" s="368"/>
      <c r="J14" s="378"/>
      <c r="K14" s="378"/>
      <c r="L14" s="378"/>
      <c r="M14" s="368"/>
      <c r="N14" s="378"/>
      <c r="O14" s="378"/>
      <c r="P14" s="378"/>
      <c r="Q14" s="368"/>
      <c r="R14" s="378"/>
      <c r="S14" s="378"/>
      <c r="T14" s="379"/>
      <c r="U14" s="368"/>
      <c r="V14" s="379"/>
      <c r="Y14" s="374"/>
      <c r="Z14" s="374"/>
      <c r="AB14" s="374"/>
      <c r="AC14" s="374"/>
      <c r="AD14" s="374"/>
      <c r="AE14" s="374"/>
      <c r="AF14" s="374"/>
      <c r="AG14" s="374"/>
      <c r="AH14" s="374"/>
    </row>
    <row r="15" spans="1:34" ht="16.5" thickTop="1" x14ac:dyDescent="0.25">
      <c r="B15" s="366" t="s">
        <v>92</v>
      </c>
      <c r="D15" s="378"/>
      <c r="E15" s="378"/>
      <c r="F15" s="378"/>
      <c r="G15" s="378"/>
      <c r="H15" s="378"/>
      <c r="I15" s="368"/>
      <c r="J15" s="378"/>
      <c r="K15" s="378"/>
      <c r="L15" s="378"/>
      <c r="M15" s="368"/>
      <c r="N15" s="378"/>
      <c r="O15" s="378"/>
      <c r="P15" s="378"/>
      <c r="Q15" s="368"/>
      <c r="R15" s="378"/>
      <c r="S15" s="378"/>
      <c r="T15" s="378"/>
      <c r="U15" s="368"/>
      <c r="V15" s="378"/>
      <c r="Y15" s="374"/>
      <c r="Z15" s="374"/>
      <c r="AB15" s="374"/>
      <c r="AC15" s="374"/>
      <c r="AD15" s="374"/>
      <c r="AE15" s="374"/>
      <c r="AF15" s="374"/>
      <c r="AG15" s="374"/>
      <c r="AH15" s="374"/>
    </row>
    <row r="16" spans="1:34" x14ac:dyDescent="0.25">
      <c r="B16" s="342" t="s">
        <v>93</v>
      </c>
      <c r="D16" s="378"/>
      <c r="E16" s="378"/>
      <c r="F16" s="378"/>
      <c r="G16" s="378"/>
      <c r="H16" s="378"/>
      <c r="I16" s="378"/>
      <c r="J16" s="378"/>
      <c r="K16" s="378"/>
      <c r="L16" s="378"/>
      <c r="M16" s="378"/>
      <c r="N16" s="378"/>
      <c r="O16" s="378"/>
      <c r="P16" s="378"/>
      <c r="Q16" s="378"/>
      <c r="R16" s="378"/>
      <c r="S16" s="378"/>
      <c r="T16" s="368"/>
      <c r="U16" s="368"/>
      <c r="V16" s="368"/>
      <c r="Y16" s="374"/>
      <c r="Z16" s="374"/>
      <c r="AB16" s="374"/>
      <c r="AC16" s="374"/>
      <c r="AD16" s="374"/>
      <c r="AE16" s="374"/>
      <c r="AF16" s="374"/>
      <c r="AG16" s="374"/>
      <c r="AH16" s="374"/>
    </row>
    <row r="17" spans="1:34" x14ac:dyDescent="0.25">
      <c r="B17" s="342" t="s">
        <v>94</v>
      </c>
      <c r="D17" s="378"/>
      <c r="E17" s="378"/>
      <c r="F17" s="378"/>
      <c r="G17" s="378"/>
      <c r="H17" s="378"/>
      <c r="I17" s="378"/>
      <c r="J17" s="378"/>
      <c r="K17" s="378"/>
      <c r="L17" s="378"/>
      <c r="M17" s="378"/>
      <c r="N17" s="378"/>
      <c r="O17" s="378"/>
      <c r="P17" s="378"/>
      <c r="Q17" s="378"/>
      <c r="R17" s="378"/>
      <c r="S17" s="378"/>
      <c r="T17" s="368"/>
      <c r="U17" s="368"/>
      <c r="V17" s="368"/>
      <c r="Y17" s="374"/>
      <c r="Z17" s="374"/>
      <c r="AB17" s="374"/>
      <c r="AC17" s="374"/>
      <c r="AD17" s="374"/>
      <c r="AE17" s="374"/>
      <c r="AF17" s="374"/>
      <c r="AG17" s="374"/>
      <c r="AH17" s="374"/>
    </row>
    <row r="18" spans="1:34" ht="16.5" thickBot="1" x14ac:dyDescent="0.3">
      <c r="B18" s="342" t="s">
        <v>95</v>
      </c>
      <c r="D18" s="378"/>
      <c r="E18" s="378"/>
      <c r="F18" s="378"/>
      <c r="G18" s="378"/>
      <c r="H18" s="378"/>
      <c r="I18" s="378"/>
      <c r="J18" s="378"/>
      <c r="K18" s="378"/>
      <c r="L18" s="378"/>
      <c r="M18" s="378"/>
      <c r="N18" s="378"/>
      <c r="O18" s="378"/>
      <c r="P18" s="378"/>
      <c r="Q18" s="378"/>
      <c r="R18" s="378"/>
      <c r="S18" s="368"/>
      <c r="T18" s="371"/>
      <c r="U18" s="368"/>
      <c r="V18" s="371"/>
      <c r="Y18" s="374"/>
      <c r="Z18" s="374"/>
    </row>
    <row r="19" spans="1:34" ht="16.5" thickTop="1" x14ac:dyDescent="0.25">
      <c r="B19" s="342" t="s">
        <v>96</v>
      </c>
      <c r="D19" s="378"/>
      <c r="E19" s="378"/>
      <c r="F19" s="378"/>
      <c r="G19" s="378"/>
      <c r="H19" s="378"/>
      <c r="I19" s="378"/>
      <c r="J19" s="378"/>
      <c r="K19" s="378"/>
      <c r="L19" s="378"/>
      <c r="M19" s="378"/>
      <c r="N19" s="378"/>
      <c r="O19" s="378"/>
      <c r="P19" s="378"/>
      <c r="Q19" s="378"/>
      <c r="R19" s="378"/>
      <c r="S19" s="368"/>
      <c r="T19" s="368"/>
      <c r="U19" s="368"/>
      <c r="V19" s="368"/>
      <c r="Y19" s="374"/>
      <c r="Z19" s="374"/>
    </row>
    <row r="20" spans="1:34" x14ac:dyDescent="0.25">
      <c r="B20" s="342" t="s">
        <v>97</v>
      </c>
      <c r="D20" s="368"/>
      <c r="E20" s="368"/>
      <c r="F20" s="368"/>
      <c r="G20" s="368"/>
      <c r="H20" s="368"/>
      <c r="I20" s="368"/>
      <c r="J20" s="368"/>
      <c r="K20" s="368"/>
      <c r="L20" s="368"/>
      <c r="M20" s="368"/>
      <c r="N20" s="368"/>
      <c r="O20" s="368"/>
      <c r="P20" s="368"/>
      <c r="Q20" s="368"/>
      <c r="R20" s="368"/>
      <c r="S20" s="368"/>
      <c r="T20" s="368"/>
      <c r="U20" s="368"/>
      <c r="V20" s="368"/>
      <c r="Y20" s="374"/>
      <c r="Z20" s="374"/>
    </row>
    <row r="21" spans="1:34" ht="16.5" thickBot="1" x14ac:dyDescent="0.3">
      <c r="B21" s="342" t="s">
        <v>98</v>
      </c>
      <c r="I21" s="368"/>
      <c r="M21" s="368"/>
      <c r="Q21" s="368"/>
      <c r="T21" s="371"/>
      <c r="U21" s="368"/>
      <c r="V21" s="371"/>
      <c r="Y21" s="374"/>
      <c r="Z21" s="374"/>
    </row>
    <row r="22" spans="1:34" ht="16.5" thickTop="1" x14ac:dyDescent="0.25">
      <c r="B22" s="342" t="s">
        <v>99</v>
      </c>
      <c r="D22" s="368"/>
      <c r="E22" s="368"/>
      <c r="F22" s="368"/>
      <c r="G22" s="368"/>
      <c r="H22" s="368"/>
      <c r="I22" s="368"/>
      <c r="J22" s="368"/>
      <c r="K22" s="368"/>
      <c r="L22" s="368"/>
      <c r="M22" s="368"/>
      <c r="N22" s="368"/>
      <c r="O22" s="368"/>
      <c r="P22" s="368"/>
      <c r="Q22" s="368"/>
      <c r="R22" s="368"/>
      <c r="S22" s="368"/>
      <c r="T22" s="368"/>
      <c r="U22" s="368"/>
      <c r="V22" s="368"/>
      <c r="Y22" s="374"/>
      <c r="Z22" s="374"/>
    </row>
    <row r="23" spans="1:34" x14ac:dyDescent="0.25">
      <c r="B23" s="342" t="s">
        <v>100</v>
      </c>
      <c r="D23" s="368"/>
      <c r="E23" s="368"/>
      <c r="F23" s="368"/>
      <c r="G23" s="368"/>
      <c r="H23" s="368"/>
      <c r="I23" s="368"/>
      <c r="J23" s="368"/>
      <c r="K23" s="368"/>
      <c r="L23" s="368"/>
      <c r="M23" s="368"/>
      <c r="N23" s="368"/>
      <c r="O23" s="368"/>
      <c r="P23" s="368"/>
      <c r="Q23" s="368"/>
      <c r="R23" s="368"/>
      <c r="S23" s="368"/>
      <c r="T23" s="368"/>
      <c r="U23" s="368"/>
      <c r="V23" s="368"/>
      <c r="Y23" s="374"/>
      <c r="Z23" s="374"/>
    </row>
    <row r="24" spans="1:34" x14ac:dyDescent="0.25">
      <c r="B24" s="380" t="s">
        <v>101</v>
      </c>
      <c r="D24" s="368"/>
      <c r="E24" s="368"/>
      <c r="F24" s="368"/>
      <c r="G24" s="368"/>
      <c r="H24" s="368"/>
      <c r="I24" s="368"/>
      <c r="J24" s="368"/>
      <c r="K24" s="368"/>
      <c r="L24" s="368"/>
      <c r="M24" s="368"/>
      <c r="N24" s="368"/>
      <c r="O24" s="368"/>
      <c r="P24" s="368"/>
      <c r="Q24" s="368"/>
      <c r="R24" s="368"/>
      <c r="S24" s="368"/>
      <c r="T24" s="368"/>
      <c r="U24" s="368"/>
      <c r="V24" s="368"/>
      <c r="Y24" s="374"/>
      <c r="Z24" s="374"/>
    </row>
    <row r="25" spans="1:34" x14ac:dyDescent="0.25">
      <c r="A25" s="381" t="s">
        <v>103</v>
      </c>
      <c r="B25" s="2144" t="s">
        <v>558</v>
      </c>
      <c r="C25" s="2144"/>
      <c r="D25" s="2144"/>
      <c r="E25" s="2144"/>
      <c r="F25" s="2144"/>
      <c r="G25" s="2144"/>
      <c r="H25" s="2144"/>
      <c r="I25" s="2144"/>
      <c r="J25" s="2144"/>
      <c r="K25" s="2144"/>
      <c r="L25" s="2144"/>
      <c r="M25" s="2144"/>
      <c r="N25" s="2144"/>
      <c r="O25" s="2144"/>
      <c r="P25" s="2144"/>
      <c r="Q25" s="2144"/>
      <c r="R25" s="2144"/>
      <c r="S25" s="2144"/>
      <c r="T25" s="2144"/>
      <c r="U25" s="2144"/>
      <c r="V25" s="2144"/>
      <c r="Y25" s="382"/>
      <c r="Z25" s="374"/>
    </row>
    <row r="26" spans="1:34" x14ac:dyDescent="0.25">
      <c r="A26" s="383"/>
      <c r="B26" s="2144"/>
      <c r="C26" s="2144"/>
      <c r="D26" s="2144"/>
      <c r="E26" s="2144"/>
      <c r="F26" s="2144"/>
      <c r="G26" s="2144"/>
      <c r="H26" s="2144"/>
      <c r="I26" s="2144"/>
      <c r="J26" s="2144"/>
      <c r="K26" s="2144"/>
      <c r="L26" s="2144"/>
      <c r="M26" s="2144"/>
      <c r="N26" s="2144"/>
      <c r="O26" s="2144"/>
      <c r="P26" s="2144"/>
      <c r="Q26" s="2144"/>
      <c r="R26" s="2144"/>
      <c r="S26" s="2144"/>
      <c r="T26" s="2144"/>
      <c r="U26" s="2144"/>
      <c r="V26" s="2144"/>
      <c r="Y26" s="382"/>
      <c r="Z26" s="374"/>
    </row>
    <row r="27" spans="1:34" x14ac:dyDescent="0.25">
      <c r="B27" s="384"/>
      <c r="D27" s="2148" t="s">
        <v>104</v>
      </c>
      <c r="E27" s="2148"/>
      <c r="F27" s="2148"/>
      <c r="G27" s="2148"/>
      <c r="H27" s="2148"/>
      <c r="I27" s="368"/>
      <c r="J27" s="2148" t="s">
        <v>105</v>
      </c>
      <c r="K27" s="2148"/>
      <c r="L27" s="2148"/>
      <c r="M27" s="2148"/>
      <c r="N27" s="2148"/>
      <c r="O27" s="368"/>
      <c r="P27" s="368"/>
      <c r="Q27" s="368"/>
      <c r="R27" s="368"/>
      <c r="S27" s="368"/>
      <c r="T27" s="368"/>
      <c r="U27" s="368"/>
      <c r="V27" s="368"/>
      <c r="Y27" s="382"/>
      <c r="Z27" s="374"/>
    </row>
    <row r="28" spans="1:34" x14ac:dyDescent="0.25">
      <c r="B28" s="384"/>
      <c r="D28" s="2147" t="s">
        <v>70</v>
      </c>
      <c r="E28" s="2147"/>
      <c r="F28" s="2147"/>
      <c r="G28" s="2147"/>
      <c r="H28" s="2147"/>
      <c r="I28" s="368"/>
      <c r="J28" s="368"/>
      <c r="K28" s="368"/>
      <c r="L28" s="368"/>
      <c r="M28" s="368"/>
      <c r="N28" s="368"/>
      <c r="O28" s="368"/>
      <c r="P28" s="368"/>
      <c r="Q28" s="368"/>
      <c r="R28" s="368"/>
      <c r="S28" s="368"/>
      <c r="T28" s="368"/>
      <c r="U28" s="368"/>
      <c r="V28" s="368"/>
      <c r="Y28" s="382"/>
      <c r="Z28" s="374"/>
    </row>
    <row r="29" spans="1:34" x14ac:dyDescent="0.25">
      <c r="B29" s="384"/>
      <c r="D29" s="2147" t="s">
        <v>70</v>
      </c>
      <c r="E29" s="2147"/>
      <c r="F29" s="2147"/>
      <c r="G29" s="2147"/>
      <c r="H29" s="2147"/>
      <c r="I29" s="368"/>
      <c r="J29" s="368"/>
      <c r="K29" s="368"/>
      <c r="L29" s="368"/>
      <c r="M29" s="368"/>
      <c r="N29" s="368"/>
      <c r="O29" s="368"/>
      <c r="P29" s="368"/>
      <c r="Q29" s="368"/>
      <c r="R29" s="368"/>
      <c r="S29" s="368"/>
      <c r="T29" s="368"/>
      <c r="U29" s="368"/>
      <c r="V29" s="368"/>
      <c r="Y29" s="382"/>
      <c r="Z29" s="374"/>
    </row>
    <row r="30" spans="1:34" ht="17.45" customHeight="1" x14ac:dyDescent="0.25">
      <c r="A30" s="383" t="s">
        <v>106</v>
      </c>
      <c r="B30" s="2145" t="s">
        <v>505</v>
      </c>
      <c r="C30" s="2145"/>
      <c r="D30" s="2145"/>
      <c r="E30" s="2145"/>
      <c r="F30" s="2145"/>
      <c r="G30" s="2145"/>
      <c r="H30" s="2145"/>
      <c r="I30" s="2145"/>
      <c r="J30" s="2145"/>
      <c r="K30" s="2145"/>
      <c r="L30" s="2145"/>
      <c r="M30" s="2145"/>
      <c r="N30" s="2145"/>
      <c r="O30" s="2145"/>
      <c r="P30" s="2145"/>
      <c r="Q30" s="2145"/>
      <c r="R30" s="2145"/>
      <c r="S30" s="2145"/>
      <c r="T30" s="2145"/>
      <c r="U30" s="2145"/>
      <c r="V30" s="2145"/>
      <c r="W30" s="2145"/>
      <c r="Y30" s="382"/>
      <c r="Z30" s="374"/>
    </row>
    <row r="31" spans="1:34" x14ac:dyDescent="0.25">
      <c r="A31" s="383"/>
      <c r="B31" s="2145"/>
      <c r="C31" s="2145"/>
      <c r="D31" s="2145"/>
      <c r="E31" s="2145"/>
      <c r="F31" s="2145"/>
      <c r="G31" s="2145"/>
      <c r="H31" s="2145"/>
      <c r="I31" s="2145"/>
      <c r="J31" s="2145"/>
      <c r="K31" s="2145"/>
      <c r="L31" s="2145"/>
      <c r="M31" s="2145"/>
      <c r="N31" s="2145"/>
      <c r="O31" s="2145"/>
      <c r="P31" s="2145"/>
      <c r="Q31" s="2145"/>
      <c r="R31" s="2145"/>
      <c r="S31" s="2145"/>
      <c r="T31" s="2145"/>
      <c r="U31" s="2145"/>
      <c r="V31" s="2145"/>
      <c r="W31" s="2145"/>
      <c r="Y31" s="382"/>
      <c r="Z31" s="374"/>
    </row>
    <row r="32" spans="1:34" x14ac:dyDescent="0.25">
      <c r="A32" s="383"/>
      <c r="B32" s="2145"/>
      <c r="C32" s="2145"/>
      <c r="D32" s="2145"/>
      <c r="E32" s="2145"/>
      <c r="F32" s="2145"/>
      <c r="G32" s="2145"/>
      <c r="H32" s="2145"/>
      <c r="I32" s="2145"/>
      <c r="J32" s="2145"/>
      <c r="K32" s="2145"/>
      <c r="L32" s="2145"/>
      <c r="M32" s="2145"/>
      <c r="N32" s="2145"/>
      <c r="O32" s="2145"/>
      <c r="P32" s="2145"/>
      <c r="Q32" s="2145"/>
      <c r="R32" s="2145"/>
      <c r="S32" s="2145"/>
      <c r="T32" s="2145"/>
      <c r="U32" s="2145"/>
      <c r="V32" s="2145"/>
      <c r="W32" s="2145"/>
      <c r="Y32" s="382"/>
      <c r="Z32" s="374"/>
    </row>
    <row r="33" spans="1:26" x14ac:dyDescent="0.25">
      <c r="A33" s="383"/>
      <c r="B33" s="2145"/>
      <c r="C33" s="2145"/>
      <c r="D33" s="2145"/>
      <c r="E33" s="2145"/>
      <c r="F33" s="2145"/>
      <c r="G33" s="2145"/>
      <c r="H33" s="2145"/>
      <c r="I33" s="2145"/>
      <c r="J33" s="2145"/>
      <c r="K33" s="2145"/>
      <c r="L33" s="2145"/>
      <c r="M33" s="2145"/>
      <c r="N33" s="2145"/>
      <c r="O33" s="2145"/>
      <c r="P33" s="2145"/>
      <c r="Q33" s="2145"/>
      <c r="R33" s="2145"/>
      <c r="S33" s="2145"/>
      <c r="T33" s="2145"/>
      <c r="U33" s="2145"/>
      <c r="V33" s="2145"/>
      <c r="W33" s="2145"/>
      <c r="Y33" s="382"/>
      <c r="Z33" s="374"/>
    </row>
    <row r="34" spans="1:26" x14ac:dyDescent="0.25">
      <c r="A34" s="383"/>
      <c r="B34" s="385"/>
      <c r="C34" s="385"/>
      <c r="D34" s="385"/>
      <c r="E34" s="385"/>
      <c r="F34" s="385"/>
      <c r="G34" s="385"/>
      <c r="H34" s="385"/>
      <c r="I34" s="385"/>
      <c r="J34" s="385"/>
      <c r="K34" s="385"/>
      <c r="L34" s="385"/>
      <c r="M34" s="385"/>
      <c r="N34" s="385"/>
      <c r="O34" s="385"/>
      <c r="P34" s="385"/>
      <c r="Q34" s="385"/>
      <c r="R34" s="385"/>
      <c r="S34" s="385"/>
      <c r="T34" s="385"/>
      <c r="U34" s="385"/>
      <c r="V34" s="385"/>
      <c r="W34" s="385"/>
      <c r="Y34" s="382"/>
      <c r="Z34" s="374"/>
    </row>
    <row r="35" spans="1:26" x14ac:dyDescent="0.25">
      <c r="A35" s="383"/>
      <c r="B35" s="385"/>
      <c r="C35" s="385"/>
      <c r="D35" s="385"/>
      <c r="E35" s="385"/>
      <c r="F35" s="385"/>
      <c r="G35" s="385"/>
      <c r="H35" s="385"/>
      <c r="I35" s="385"/>
      <c r="J35" s="385"/>
      <c r="K35" s="385"/>
      <c r="L35" s="385"/>
      <c r="M35" s="385"/>
      <c r="N35" s="385"/>
      <c r="O35" s="385"/>
      <c r="P35" s="385"/>
      <c r="Q35" s="385"/>
      <c r="R35" s="385"/>
      <c r="S35" s="385"/>
      <c r="T35" s="385"/>
      <c r="U35" s="385"/>
      <c r="V35" s="385"/>
      <c r="W35" s="385"/>
      <c r="Y35" s="382"/>
      <c r="Z35" s="374"/>
    </row>
    <row r="37" spans="1:26" x14ac:dyDescent="0.25">
      <c r="A37" s="2149" t="s">
        <v>662</v>
      </c>
      <c r="B37" s="2149"/>
      <c r="C37" s="2149"/>
      <c r="D37" s="2149"/>
      <c r="E37" s="2149"/>
      <c r="F37" s="2149"/>
      <c r="G37" s="2149"/>
      <c r="H37" s="2149"/>
      <c r="I37" s="2149"/>
      <c r="J37" s="2149"/>
      <c r="K37" s="2149"/>
      <c r="L37" s="2149"/>
      <c r="M37" s="2149"/>
      <c r="N37" s="2149"/>
      <c r="O37" s="2149"/>
      <c r="P37" s="2149"/>
      <c r="Q37" s="2149"/>
      <c r="R37" s="2149"/>
      <c r="S37" s="2149"/>
      <c r="T37" s="2149"/>
      <c r="U37" s="2149"/>
      <c r="V37" s="2149"/>
      <c r="W37" s="2149"/>
    </row>
    <row r="39" spans="1:26" ht="28.5" customHeight="1" x14ac:dyDescent="0.25">
      <c r="A39" s="2142" t="s">
        <v>599</v>
      </c>
      <c r="B39" s="2142"/>
      <c r="C39" s="2142"/>
      <c r="D39" s="2142"/>
      <c r="E39" s="2142"/>
      <c r="F39" s="2142"/>
      <c r="G39" s="2142"/>
      <c r="H39" s="2142"/>
      <c r="I39" s="2142"/>
      <c r="J39" s="2142"/>
      <c r="K39" s="2142"/>
      <c r="L39" s="2142"/>
      <c r="M39" s="2142"/>
      <c r="N39" s="2142"/>
      <c r="O39" s="2142"/>
      <c r="P39" s="2142"/>
      <c r="Q39" s="2142"/>
      <c r="R39" s="2142"/>
      <c r="S39" s="2142"/>
      <c r="T39" s="2142"/>
      <c r="U39" s="2142"/>
      <c r="V39" s="2142"/>
    </row>
    <row r="40" spans="1:26" ht="28.5" customHeight="1" x14ac:dyDescent="0.25">
      <c r="A40" s="2142"/>
      <c r="B40" s="2142"/>
      <c r="C40" s="2142"/>
      <c r="D40" s="2142"/>
      <c r="E40" s="2142"/>
      <c r="F40" s="2142"/>
      <c r="G40" s="2142"/>
      <c r="H40" s="2142"/>
      <c r="I40" s="2142"/>
      <c r="J40" s="2142"/>
      <c r="K40" s="2142"/>
      <c r="L40" s="2142"/>
      <c r="M40" s="2142"/>
      <c r="N40" s="2142"/>
      <c r="O40" s="2142"/>
      <c r="P40" s="2142"/>
      <c r="Q40" s="2142"/>
      <c r="R40" s="2142"/>
      <c r="S40" s="2142"/>
      <c r="T40" s="2142"/>
      <c r="U40" s="2142"/>
      <c r="V40" s="2142"/>
    </row>
    <row r="56" spans="1:28" s="348" customFormat="1" x14ac:dyDescent="0.4">
      <c r="A56" s="2146">
        <v>20</v>
      </c>
      <c r="B56" s="2146"/>
      <c r="C56" s="2146"/>
      <c r="D56" s="2146"/>
      <c r="E56" s="2146"/>
      <c r="F56" s="2146"/>
      <c r="G56" s="2146"/>
      <c r="H56" s="2146"/>
      <c r="I56" s="2146"/>
      <c r="J56" s="2146"/>
      <c r="K56" s="2146"/>
      <c r="L56" s="2146"/>
      <c r="M56" s="2146"/>
      <c r="N56" s="2146"/>
      <c r="O56" s="2146"/>
      <c r="P56" s="2146"/>
      <c r="Q56" s="2146"/>
      <c r="R56" s="2146"/>
      <c r="S56" s="2146"/>
      <c r="T56" s="2146"/>
      <c r="U56" s="2146"/>
      <c r="V56" s="2146"/>
      <c r="W56" s="346"/>
      <c r="X56" s="346"/>
      <c r="Y56" s="347"/>
      <c r="Z56" s="347"/>
      <c r="AA56" s="346"/>
      <c r="AB56" s="346"/>
    </row>
  </sheetData>
  <mergeCells count="19">
    <mergeCell ref="A1:V1"/>
    <mergeCell ref="A2:V2"/>
    <mergeCell ref="A3:V3"/>
    <mergeCell ref="D6:F6"/>
    <mergeCell ref="H6:J6"/>
    <mergeCell ref="L6:N6"/>
    <mergeCell ref="P6:R6"/>
    <mergeCell ref="T6:V6"/>
    <mergeCell ref="B5:V5"/>
    <mergeCell ref="B4:V4"/>
    <mergeCell ref="B25:V26"/>
    <mergeCell ref="B30:W33"/>
    <mergeCell ref="A56:V56"/>
    <mergeCell ref="D28:H28"/>
    <mergeCell ref="D29:H29"/>
    <mergeCell ref="D27:H27"/>
    <mergeCell ref="J27:N27"/>
    <mergeCell ref="A37:W37"/>
    <mergeCell ref="A39:V40"/>
  </mergeCells>
  <conditionalFormatting sqref="D9:V11 D14:T15 U14:V18 S16:T18 D16:R19 T20:V21 I21:I22 M21:M22 Q21:Q22 U21:U22 J22 N22 R22 V22 D22:H23 K22:L23 O22:P23 S22:T23 I23:J23 M23:N23 Q23:R23 U23:V23 D27:D29 I27:J29 O27:V29 K28:N29">
    <cfRule type="cellIs" dxfId="0" priority="49" stopIfTrue="1" operator="lessThan">
      <formula>0</formula>
    </cfRule>
  </conditionalFormatting>
  <pageMargins left="0.39370078740157483" right="0.78740157480314965" top="0.39370078740157483" bottom="0.39370078740157483" header="0.31496062992125984" footer="0.31496062992125984"/>
  <pageSetup scale="88"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FF00"/>
  </sheetPr>
  <dimension ref="A1:S41"/>
  <sheetViews>
    <sheetView showGridLines="0" rightToLeft="1" view="pageBreakPreview" zoomScale="140" zoomScaleSheetLayoutView="140" workbookViewId="0">
      <selection activeCell="A19" sqref="A19"/>
    </sheetView>
  </sheetViews>
  <sheetFormatPr defaultRowHeight="18" x14ac:dyDescent="0.25"/>
  <cols>
    <col min="1" max="1" width="3.7109375" style="57" customWidth="1"/>
    <col min="2" max="2" width="8.28515625" style="14" customWidth="1"/>
    <col min="3" max="3" width="0.7109375" style="14" customWidth="1"/>
    <col min="4" max="4" width="30.28515625" style="14" customWidth="1"/>
    <col min="5" max="5" width="0.7109375" style="14" customWidth="1"/>
    <col min="6" max="6" width="6.28515625" style="14" customWidth="1"/>
    <col min="7" max="7" width="0.7109375" style="14" customWidth="1"/>
    <col min="8" max="8" width="9.85546875" style="14" customWidth="1"/>
    <col min="9" max="9" width="0.7109375" style="14" customWidth="1"/>
    <col min="10" max="10" width="9.85546875" style="14" customWidth="1"/>
    <col min="11" max="11" width="0.7109375" style="14" customWidth="1"/>
    <col min="12" max="12" width="3.85546875" style="14" customWidth="1"/>
    <col min="13" max="14" width="0.7109375" style="14" customWidth="1"/>
    <col min="15" max="15" width="1.85546875" style="14" customWidth="1"/>
    <col min="16" max="16" width="11.85546875" style="52" bestFit="1" customWidth="1"/>
    <col min="17" max="17" width="15.28515625" style="52" bestFit="1" customWidth="1"/>
    <col min="18" max="18" width="5" style="14" customWidth="1"/>
    <col min="19" max="19" width="10.28515625" style="14" bestFit="1" customWidth="1"/>
    <col min="20" max="20" width="5" style="14" customWidth="1"/>
    <col min="21" max="21" width="10.28515625" style="14" bestFit="1" customWidth="1"/>
    <col min="22" max="24" width="9" style="14"/>
    <col min="25" max="25" width="10.28515625" style="14" bestFit="1" customWidth="1"/>
    <col min="26" max="254" width="9" style="14"/>
    <col min="255" max="255" width="3.7109375" style="14" customWidth="1"/>
    <col min="256" max="256" width="4.85546875" style="14" customWidth="1"/>
    <col min="257" max="257" width="5.28515625" style="14" customWidth="1"/>
    <col min="258" max="258" width="31.28515625" style="14" customWidth="1"/>
    <col min="259" max="259" width="7.7109375" style="14" customWidth="1"/>
    <col min="260" max="260" width="2.28515625" style="14" customWidth="1"/>
    <col min="261" max="261" width="11.7109375" style="14" customWidth="1"/>
    <col min="262" max="262" width="2.42578125" style="14" customWidth="1"/>
    <col min="263" max="263" width="11.7109375" style="14" customWidth="1"/>
    <col min="264" max="264" width="2.28515625" style="14" customWidth="1"/>
    <col min="265" max="265" width="10.85546875" style="14" customWidth="1"/>
    <col min="266" max="266" width="2.28515625" style="14" customWidth="1"/>
    <col min="267" max="267" width="11.140625" style="14" customWidth="1"/>
    <col min="268" max="268" width="1.85546875" style="14" customWidth="1"/>
    <col min="269" max="269" width="11" style="14" customWidth="1"/>
    <col min="270" max="270" width="0.7109375" style="14" customWidth="1"/>
    <col min="271" max="271" width="1.85546875" style="14" customWidth="1"/>
    <col min="272" max="272" width="11.85546875" style="14" bestFit="1" customWidth="1"/>
    <col min="273" max="273" width="15.28515625" style="14" bestFit="1" customWidth="1"/>
    <col min="274" max="274" width="5" style="14" customWidth="1"/>
    <col min="275" max="275" width="10.28515625" style="14" bestFit="1" customWidth="1"/>
    <col min="276" max="276" width="5" style="14" customWidth="1"/>
    <col min="277" max="277" width="10.28515625" style="14" bestFit="1" customWidth="1"/>
    <col min="278" max="280" width="9" style="14"/>
    <col min="281" max="281" width="10.28515625" style="14" bestFit="1" customWidth="1"/>
    <col min="282" max="510" width="9" style="14"/>
    <col min="511" max="511" width="3.7109375" style="14" customWidth="1"/>
    <col min="512" max="512" width="4.85546875" style="14" customWidth="1"/>
    <col min="513" max="513" width="5.28515625" style="14" customWidth="1"/>
    <col min="514" max="514" width="31.28515625" style="14" customWidth="1"/>
    <col min="515" max="515" width="7.7109375" style="14" customWidth="1"/>
    <col min="516" max="516" width="2.28515625" style="14" customWidth="1"/>
    <col min="517" max="517" width="11.7109375" style="14" customWidth="1"/>
    <col min="518" max="518" width="2.42578125" style="14" customWidth="1"/>
    <col min="519" max="519" width="11.7109375" style="14" customWidth="1"/>
    <col min="520" max="520" width="2.28515625" style="14" customWidth="1"/>
    <col min="521" max="521" width="10.85546875" style="14" customWidth="1"/>
    <col min="522" max="522" width="2.28515625" style="14" customWidth="1"/>
    <col min="523" max="523" width="11.140625" style="14" customWidth="1"/>
    <col min="524" max="524" width="1.85546875" style="14" customWidth="1"/>
    <col min="525" max="525" width="11" style="14" customWidth="1"/>
    <col min="526" max="526" width="0.7109375" style="14" customWidth="1"/>
    <col min="527" max="527" width="1.85546875" style="14" customWidth="1"/>
    <col min="528" max="528" width="11.85546875" style="14" bestFit="1" customWidth="1"/>
    <col min="529" max="529" width="15.28515625" style="14" bestFit="1" customWidth="1"/>
    <col min="530" max="530" width="5" style="14" customWidth="1"/>
    <col min="531" max="531" width="10.28515625" style="14" bestFit="1" customWidth="1"/>
    <col min="532" max="532" width="5" style="14" customWidth="1"/>
    <col min="533" max="533" width="10.28515625" style="14" bestFit="1" customWidth="1"/>
    <col min="534" max="536" width="9" style="14"/>
    <col min="537" max="537" width="10.28515625" style="14" bestFit="1" customWidth="1"/>
    <col min="538" max="766" width="9" style="14"/>
    <col min="767" max="767" width="3.7109375" style="14" customWidth="1"/>
    <col min="768" max="768" width="4.85546875" style="14" customWidth="1"/>
    <col min="769" max="769" width="5.28515625" style="14" customWidth="1"/>
    <col min="770" max="770" width="31.28515625" style="14" customWidth="1"/>
    <col min="771" max="771" width="7.7109375" style="14" customWidth="1"/>
    <col min="772" max="772" width="2.28515625" style="14" customWidth="1"/>
    <col min="773" max="773" width="11.7109375" style="14" customWidth="1"/>
    <col min="774" max="774" width="2.42578125" style="14" customWidth="1"/>
    <col min="775" max="775" width="11.7109375" style="14" customWidth="1"/>
    <col min="776" max="776" width="2.28515625" style="14" customWidth="1"/>
    <col min="777" max="777" width="10.85546875" style="14" customWidth="1"/>
    <col min="778" max="778" width="2.28515625" style="14" customWidth="1"/>
    <col min="779" max="779" width="11.140625" style="14" customWidth="1"/>
    <col min="780" max="780" width="1.85546875" style="14" customWidth="1"/>
    <col min="781" max="781" width="11" style="14" customWidth="1"/>
    <col min="782" max="782" width="0.7109375" style="14" customWidth="1"/>
    <col min="783" max="783" width="1.85546875" style="14" customWidth="1"/>
    <col min="784" max="784" width="11.85546875" style="14" bestFit="1" customWidth="1"/>
    <col min="785" max="785" width="15.28515625" style="14" bestFit="1" customWidth="1"/>
    <col min="786" max="786" width="5" style="14" customWidth="1"/>
    <col min="787" max="787" width="10.28515625" style="14" bestFit="1" customWidth="1"/>
    <col min="788" max="788" width="5" style="14" customWidth="1"/>
    <col min="789" max="789" width="10.28515625" style="14" bestFit="1" customWidth="1"/>
    <col min="790" max="792" width="9" style="14"/>
    <col min="793" max="793" width="10.28515625" style="14" bestFit="1" customWidth="1"/>
    <col min="794" max="1022" width="9" style="14"/>
    <col min="1023" max="1023" width="3.7109375" style="14" customWidth="1"/>
    <col min="1024" max="1024" width="4.85546875" style="14" customWidth="1"/>
    <col min="1025" max="1025" width="5.28515625" style="14" customWidth="1"/>
    <col min="1026" max="1026" width="31.28515625" style="14" customWidth="1"/>
    <col min="1027" max="1027" width="7.7109375" style="14" customWidth="1"/>
    <col min="1028" max="1028" width="2.28515625" style="14" customWidth="1"/>
    <col min="1029" max="1029" width="11.7109375" style="14" customWidth="1"/>
    <col min="1030" max="1030" width="2.42578125" style="14" customWidth="1"/>
    <col min="1031" max="1031" width="11.7109375" style="14" customWidth="1"/>
    <col min="1032" max="1032" width="2.28515625" style="14" customWidth="1"/>
    <col min="1033" max="1033" width="10.85546875" style="14" customWidth="1"/>
    <col min="1034" max="1034" width="2.28515625" style="14" customWidth="1"/>
    <col min="1035" max="1035" width="11.140625" style="14" customWidth="1"/>
    <col min="1036" max="1036" width="1.85546875" style="14" customWidth="1"/>
    <col min="1037" max="1037" width="11" style="14" customWidth="1"/>
    <col min="1038" max="1038" width="0.7109375" style="14" customWidth="1"/>
    <col min="1039" max="1039" width="1.85546875" style="14" customWidth="1"/>
    <col min="1040" max="1040" width="11.85546875" style="14" bestFit="1" customWidth="1"/>
    <col min="1041" max="1041" width="15.28515625" style="14" bestFit="1" customWidth="1"/>
    <col min="1042" max="1042" width="5" style="14" customWidth="1"/>
    <col min="1043" max="1043" width="10.28515625" style="14" bestFit="1" customWidth="1"/>
    <col min="1044" max="1044" width="5" style="14" customWidth="1"/>
    <col min="1045" max="1045" width="10.28515625" style="14" bestFit="1" customWidth="1"/>
    <col min="1046" max="1048" width="9" style="14"/>
    <col min="1049" max="1049" width="10.28515625" style="14" bestFit="1" customWidth="1"/>
    <col min="1050" max="1278" width="9" style="14"/>
    <col min="1279" max="1279" width="3.7109375" style="14" customWidth="1"/>
    <col min="1280" max="1280" width="4.85546875" style="14" customWidth="1"/>
    <col min="1281" max="1281" width="5.28515625" style="14" customWidth="1"/>
    <col min="1282" max="1282" width="31.28515625" style="14" customWidth="1"/>
    <col min="1283" max="1283" width="7.7109375" style="14" customWidth="1"/>
    <col min="1284" max="1284" width="2.28515625" style="14" customWidth="1"/>
    <col min="1285" max="1285" width="11.7109375" style="14" customWidth="1"/>
    <col min="1286" max="1286" width="2.42578125" style="14" customWidth="1"/>
    <col min="1287" max="1287" width="11.7109375" style="14" customWidth="1"/>
    <col min="1288" max="1288" width="2.28515625" style="14" customWidth="1"/>
    <col min="1289" max="1289" width="10.85546875" style="14" customWidth="1"/>
    <col min="1290" max="1290" width="2.28515625" style="14" customWidth="1"/>
    <col min="1291" max="1291" width="11.140625" style="14" customWidth="1"/>
    <col min="1292" max="1292" width="1.85546875" style="14" customWidth="1"/>
    <col min="1293" max="1293" width="11" style="14" customWidth="1"/>
    <col min="1294" max="1294" width="0.7109375" style="14" customWidth="1"/>
    <col min="1295" max="1295" width="1.85546875" style="14" customWidth="1"/>
    <col min="1296" max="1296" width="11.85546875" style="14" bestFit="1" customWidth="1"/>
    <col min="1297" max="1297" width="15.28515625" style="14" bestFit="1" customWidth="1"/>
    <col min="1298" max="1298" width="5" style="14" customWidth="1"/>
    <col min="1299" max="1299" width="10.28515625" style="14" bestFit="1" customWidth="1"/>
    <col min="1300" max="1300" width="5" style="14" customWidth="1"/>
    <col min="1301" max="1301" width="10.28515625" style="14" bestFit="1" customWidth="1"/>
    <col min="1302" max="1304" width="9" style="14"/>
    <col min="1305" max="1305" width="10.28515625" style="14" bestFit="1" customWidth="1"/>
    <col min="1306" max="1534" width="9" style="14"/>
    <col min="1535" max="1535" width="3.7109375" style="14" customWidth="1"/>
    <col min="1536" max="1536" width="4.85546875" style="14" customWidth="1"/>
    <col min="1537" max="1537" width="5.28515625" style="14" customWidth="1"/>
    <col min="1538" max="1538" width="31.28515625" style="14" customWidth="1"/>
    <col min="1539" max="1539" width="7.7109375" style="14" customWidth="1"/>
    <col min="1540" max="1540" width="2.28515625" style="14" customWidth="1"/>
    <col min="1541" max="1541" width="11.7109375" style="14" customWidth="1"/>
    <col min="1542" max="1542" width="2.42578125" style="14" customWidth="1"/>
    <col min="1543" max="1543" width="11.7109375" style="14" customWidth="1"/>
    <col min="1544" max="1544" width="2.28515625" style="14" customWidth="1"/>
    <col min="1545" max="1545" width="10.85546875" style="14" customWidth="1"/>
    <col min="1546" max="1546" width="2.28515625" style="14" customWidth="1"/>
    <col min="1547" max="1547" width="11.140625" style="14" customWidth="1"/>
    <col min="1548" max="1548" width="1.85546875" style="14" customWidth="1"/>
    <col min="1549" max="1549" width="11" style="14" customWidth="1"/>
    <col min="1550" max="1550" width="0.7109375" style="14" customWidth="1"/>
    <col min="1551" max="1551" width="1.85546875" style="14" customWidth="1"/>
    <col min="1552" max="1552" width="11.85546875" style="14" bestFit="1" customWidth="1"/>
    <col min="1553" max="1553" width="15.28515625" style="14" bestFit="1" customWidth="1"/>
    <col min="1554" max="1554" width="5" style="14" customWidth="1"/>
    <col min="1555" max="1555" width="10.28515625" style="14" bestFit="1" customWidth="1"/>
    <col min="1556" max="1556" width="5" style="14" customWidth="1"/>
    <col min="1557" max="1557" width="10.28515625" style="14" bestFit="1" customWidth="1"/>
    <col min="1558" max="1560" width="9" style="14"/>
    <col min="1561" max="1561" width="10.28515625" style="14" bestFit="1" customWidth="1"/>
    <col min="1562" max="1790" width="9" style="14"/>
    <col min="1791" max="1791" width="3.7109375" style="14" customWidth="1"/>
    <col min="1792" max="1792" width="4.85546875" style="14" customWidth="1"/>
    <col min="1793" max="1793" width="5.28515625" style="14" customWidth="1"/>
    <col min="1794" max="1794" width="31.28515625" style="14" customWidth="1"/>
    <col min="1795" max="1795" width="7.7109375" style="14" customWidth="1"/>
    <col min="1796" max="1796" width="2.28515625" style="14" customWidth="1"/>
    <col min="1797" max="1797" width="11.7109375" style="14" customWidth="1"/>
    <col min="1798" max="1798" width="2.42578125" style="14" customWidth="1"/>
    <col min="1799" max="1799" width="11.7109375" style="14" customWidth="1"/>
    <col min="1800" max="1800" width="2.28515625" style="14" customWidth="1"/>
    <col min="1801" max="1801" width="10.85546875" style="14" customWidth="1"/>
    <col min="1802" max="1802" width="2.28515625" style="14" customWidth="1"/>
    <col min="1803" max="1803" width="11.140625" style="14" customWidth="1"/>
    <col min="1804" max="1804" width="1.85546875" style="14" customWidth="1"/>
    <col min="1805" max="1805" width="11" style="14" customWidth="1"/>
    <col min="1806" max="1806" width="0.7109375" style="14" customWidth="1"/>
    <col min="1807" max="1807" width="1.85546875" style="14" customWidth="1"/>
    <col min="1808" max="1808" width="11.85546875" style="14" bestFit="1" customWidth="1"/>
    <col min="1809" max="1809" width="15.28515625" style="14" bestFit="1" customWidth="1"/>
    <col min="1810" max="1810" width="5" style="14" customWidth="1"/>
    <col min="1811" max="1811" width="10.28515625" style="14" bestFit="1" customWidth="1"/>
    <col min="1812" max="1812" width="5" style="14" customWidth="1"/>
    <col min="1813" max="1813" width="10.28515625" style="14" bestFit="1" customWidth="1"/>
    <col min="1814" max="1816" width="9" style="14"/>
    <col min="1817" max="1817" width="10.28515625" style="14" bestFit="1" customWidth="1"/>
    <col min="1818" max="2046" width="9" style="14"/>
    <col min="2047" max="2047" width="3.7109375" style="14" customWidth="1"/>
    <col min="2048" max="2048" width="4.85546875" style="14" customWidth="1"/>
    <col min="2049" max="2049" width="5.28515625" style="14" customWidth="1"/>
    <col min="2050" max="2050" width="31.28515625" style="14" customWidth="1"/>
    <col min="2051" max="2051" width="7.7109375" style="14" customWidth="1"/>
    <col min="2052" max="2052" width="2.28515625" style="14" customWidth="1"/>
    <col min="2053" max="2053" width="11.7109375" style="14" customWidth="1"/>
    <col min="2054" max="2054" width="2.42578125" style="14" customWidth="1"/>
    <col min="2055" max="2055" width="11.7109375" style="14" customWidth="1"/>
    <col min="2056" max="2056" width="2.28515625" style="14" customWidth="1"/>
    <col min="2057" max="2057" width="10.85546875" style="14" customWidth="1"/>
    <col min="2058" max="2058" width="2.28515625" style="14" customWidth="1"/>
    <col min="2059" max="2059" width="11.140625" style="14" customWidth="1"/>
    <col min="2060" max="2060" width="1.85546875" style="14" customWidth="1"/>
    <col min="2061" max="2061" width="11" style="14" customWidth="1"/>
    <col min="2062" max="2062" width="0.7109375" style="14" customWidth="1"/>
    <col min="2063" max="2063" width="1.85546875" style="14" customWidth="1"/>
    <col min="2064" max="2064" width="11.85546875" style="14" bestFit="1" customWidth="1"/>
    <col min="2065" max="2065" width="15.28515625" style="14" bestFit="1" customWidth="1"/>
    <col min="2066" max="2066" width="5" style="14" customWidth="1"/>
    <col min="2067" max="2067" width="10.28515625" style="14" bestFit="1" customWidth="1"/>
    <col min="2068" max="2068" width="5" style="14" customWidth="1"/>
    <col min="2069" max="2069" width="10.28515625" style="14" bestFit="1" customWidth="1"/>
    <col min="2070" max="2072" width="9" style="14"/>
    <col min="2073" max="2073" width="10.28515625" style="14" bestFit="1" customWidth="1"/>
    <col min="2074" max="2302" width="9" style="14"/>
    <col min="2303" max="2303" width="3.7109375" style="14" customWidth="1"/>
    <col min="2304" max="2304" width="4.85546875" style="14" customWidth="1"/>
    <col min="2305" max="2305" width="5.28515625" style="14" customWidth="1"/>
    <col min="2306" max="2306" width="31.28515625" style="14" customWidth="1"/>
    <col min="2307" max="2307" width="7.7109375" style="14" customWidth="1"/>
    <col min="2308" max="2308" width="2.28515625" style="14" customWidth="1"/>
    <col min="2309" max="2309" width="11.7109375" style="14" customWidth="1"/>
    <col min="2310" max="2310" width="2.42578125" style="14" customWidth="1"/>
    <col min="2311" max="2311" width="11.7109375" style="14" customWidth="1"/>
    <col min="2312" max="2312" width="2.28515625" style="14" customWidth="1"/>
    <col min="2313" max="2313" width="10.85546875" style="14" customWidth="1"/>
    <col min="2314" max="2314" width="2.28515625" style="14" customWidth="1"/>
    <col min="2315" max="2315" width="11.140625" style="14" customWidth="1"/>
    <col min="2316" max="2316" width="1.85546875" style="14" customWidth="1"/>
    <col min="2317" max="2317" width="11" style="14" customWidth="1"/>
    <col min="2318" max="2318" width="0.7109375" style="14" customWidth="1"/>
    <col min="2319" max="2319" width="1.85546875" style="14" customWidth="1"/>
    <col min="2320" max="2320" width="11.85546875" style="14" bestFit="1" customWidth="1"/>
    <col min="2321" max="2321" width="15.28515625" style="14" bestFit="1" customWidth="1"/>
    <col min="2322" max="2322" width="5" style="14" customWidth="1"/>
    <col min="2323" max="2323" width="10.28515625" style="14" bestFit="1" customWidth="1"/>
    <col min="2324" max="2324" width="5" style="14" customWidth="1"/>
    <col min="2325" max="2325" width="10.28515625" style="14" bestFit="1" customWidth="1"/>
    <col min="2326" max="2328" width="9" style="14"/>
    <col min="2329" max="2329" width="10.28515625" style="14" bestFit="1" customWidth="1"/>
    <col min="2330" max="2558" width="9" style="14"/>
    <col min="2559" max="2559" width="3.7109375" style="14" customWidth="1"/>
    <col min="2560" max="2560" width="4.85546875" style="14" customWidth="1"/>
    <col min="2561" max="2561" width="5.28515625" style="14" customWidth="1"/>
    <col min="2562" max="2562" width="31.28515625" style="14" customWidth="1"/>
    <col min="2563" max="2563" width="7.7109375" style="14" customWidth="1"/>
    <col min="2564" max="2564" width="2.28515625" style="14" customWidth="1"/>
    <col min="2565" max="2565" width="11.7109375" style="14" customWidth="1"/>
    <col min="2566" max="2566" width="2.42578125" style="14" customWidth="1"/>
    <col min="2567" max="2567" width="11.7109375" style="14" customWidth="1"/>
    <col min="2568" max="2568" width="2.28515625" style="14" customWidth="1"/>
    <col min="2569" max="2569" width="10.85546875" style="14" customWidth="1"/>
    <col min="2570" max="2570" width="2.28515625" style="14" customWidth="1"/>
    <col min="2571" max="2571" width="11.140625" style="14" customWidth="1"/>
    <col min="2572" max="2572" width="1.85546875" style="14" customWidth="1"/>
    <col min="2573" max="2573" width="11" style="14" customWidth="1"/>
    <col min="2574" max="2574" width="0.7109375" style="14" customWidth="1"/>
    <col min="2575" max="2575" width="1.85546875" style="14" customWidth="1"/>
    <col min="2576" max="2576" width="11.85546875" style="14" bestFit="1" customWidth="1"/>
    <col min="2577" max="2577" width="15.28515625" style="14" bestFit="1" customWidth="1"/>
    <col min="2578" max="2578" width="5" style="14" customWidth="1"/>
    <col min="2579" max="2579" width="10.28515625" style="14" bestFit="1" customWidth="1"/>
    <col min="2580" max="2580" width="5" style="14" customWidth="1"/>
    <col min="2581" max="2581" width="10.28515625" style="14" bestFit="1" customWidth="1"/>
    <col min="2582" max="2584" width="9" style="14"/>
    <col min="2585" max="2585" width="10.28515625" style="14" bestFit="1" customWidth="1"/>
    <col min="2586" max="2814" width="9" style="14"/>
    <col min="2815" max="2815" width="3.7109375" style="14" customWidth="1"/>
    <col min="2816" max="2816" width="4.85546875" style="14" customWidth="1"/>
    <col min="2817" max="2817" width="5.28515625" style="14" customWidth="1"/>
    <col min="2818" max="2818" width="31.28515625" style="14" customWidth="1"/>
    <col min="2819" max="2819" width="7.7109375" style="14" customWidth="1"/>
    <col min="2820" max="2820" width="2.28515625" style="14" customWidth="1"/>
    <col min="2821" max="2821" width="11.7109375" style="14" customWidth="1"/>
    <col min="2822" max="2822" width="2.42578125" style="14" customWidth="1"/>
    <col min="2823" max="2823" width="11.7109375" style="14" customWidth="1"/>
    <col min="2824" max="2824" width="2.28515625" style="14" customWidth="1"/>
    <col min="2825" max="2825" width="10.85546875" style="14" customWidth="1"/>
    <col min="2826" max="2826" width="2.28515625" style="14" customWidth="1"/>
    <col min="2827" max="2827" width="11.140625" style="14" customWidth="1"/>
    <col min="2828" max="2828" width="1.85546875" style="14" customWidth="1"/>
    <col min="2829" max="2829" width="11" style="14" customWidth="1"/>
    <col min="2830" max="2830" width="0.7109375" style="14" customWidth="1"/>
    <col min="2831" max="2831" width="1.85546875" style="14" customWidth="1"/>
    <col min="2832" max="2832" width="11.85546875" style="14" bestFit="1" customWidth="1"/>
    <col min="2833" max="2833" width="15.28515625" style="14" bestFit="1" customWidth="1"/>
    <col min="2834" max="2834" width="5" style="14" customWidth="1"/>
    <col min="2835" max="2835" width="10.28515625" style="14" bestFit="1" customWidth="1"/>
    <col min="2836" max="2836" width="5" style="14" customWidth="1"/>
    <col min="2837" max="2837" width="10.28515625" style="14" bestFit="1" customWidth="1"/>
    <col min="2838" max="2840" width="9" style="14"/>
    <col min="2841" max="2841" width="10.28515625" style="14" bestFit="1" customWidth="1"/>
    <col min="2842" max="3070" width="9" style="14"/>
    <col min="3071" max="3071" width="3.7109375" style="14" customWidth="1"/>
    <col min="3072" max="3072" width="4.85546875" style="14" customWidth="1"/>
    <col min="3073" max="3073" width="5.28515625" style="14" customWidth="1"/>
    <col min="3074" max="3074" width="31.28515625" style="14" customWidth="1"/>
    <col min="3075" max="3075" width="7.7109375" style="14" customWidth="1"/>
    <col min="3076" max="3076" width="2.28515625" style="14" customWidth="1"/>
    <col min="3077" max="3077" width="11.7109375" style="14" customWidth="1"/>
    <col min="3078" max="3078" width="2.42578125" style="14" customWidth="1"/>
    <col min="3079" max="3079" width="11.7109375" style="14" customWidth="1"/>
    <col min="3080" max="3080" width="2.28515625" style="14" customWidth="1"/>
    <col min="3081" max="3081" width="10.85546875" style="14" customWidth="1"/>
    <col min="3082" max="3082" width="2.28515625" style="14" customWidth="1"/>
    <col min="3083" max="3083" width="11.140625" style="14" customWidth="1"/>
    <col min="3084" max="3084" width="1.85546875" style="14" customWidth="1"/>
    <col min="3085" max="3085" width="11" style="14" customWidth="1"/>
    <col min="3086" max="3086" width="0.7109375" style="14" customWidth="1"/>
    <col min="3087" max="3087" width="1.85546875" style="14" customWidth="1"/>
    <col min="3088" max="3088" width="11.85546875" style="14" bestFit="1" customWidth="1"/>
    <col min="3089" max="3089" width="15.28515625" style="14" bestFit="1" customWidth="1"/>
    <col min="3090" max="3090" width="5" style="14" customWidth="1"/>
    <col min="3091" max="3091" width="10.28515625" style="14" bestFit="1" customWidth="1"/>
    <col min="3092" max="3092" width="5" style="14" customWidth="1"/>
    <col min="3093" max="3093" width="10.28515625" style="14" bestFit="1" customWidth="1"/>
    <col min="3094" max="3096" width="9" style="14"/>
    <col min="3097" max="3097" width="10.28515625" style="14" bestFit="1" customWidth="1"/>
    <col min="3098" max="3326" width="9" style="14"/>
    <col min="3327" max="3327" width="3.7109375" style="14" customWidth="1"/>
    <col min="3328" max="3328" width="4.85546875" style="14" customWidth="1"/>
    <col min="3329" max="3329" width="5.28515625" style="14" customWidth="1"/>
    <col min="3330" max="3330" width="31.28515625" style="14" customWidth="1"/>
    <col min="3331" max="3331" width="7.7109375" style="14" customWidth="1"/>
    <col min="3332" max="3332" width="2.28515625" style="14" customWidth="1"/>
    <col min="3333" max="3333" width="11.7109375" style="14" customWidth="1"/>
    <col min="3334" max="3334" width="2.42578125" style="14" customWidth="1"/>
    <col min="3335" max="3335" width="11.7109375" style="14" customWidth="1"/>
    <col min="3336" max="3336" width="2.28515625" style="14" customWidth="1"/>
    <col min="3337" max="3337" width="10.85546875" style="14" customWidth="1"/>
    <col min="3338" max="3338" width="2.28515625" style="14" customWidth="1"/>
    <col min="3339" max="3339" width="11.140625" style="14" customWidth="1"/>
    <col min="3340" max="3340" width="1.85546875" style="14" customWidth="1"/>
    <col min="3341" max="3341" width="11" style="14" customWidth="1"/>
    <col min="3342" max="3342" width="0.7109375" style="14" customWidth="1"/>
    <col min="3343" max="3343" width="1.85546875" style="14" customWidth="1"/>
    <col min="3344" max="3344" width="11.85546875" style="14" bestFit="1" customWidth="1"/>
    <col min="3345" max="3345" width="15.28515625" style="14" bestFit="1" customWidth="1"/>
    <col min="3346" max="3346" width="5" style="14" customWidth="1"/>
    <col min="3347" max="3347" width="10.28515625" style="14" bestFit="1" customWidth="1"/>
    <col min="3348" max="3348" width="5" style="14" customWidth="1"/>
    <col min="3349" max="3349" width="10.28515625" style="14" bestFit="1" customWidth="1"/>
    <col min="3350" max="3352" width="9" style="14"/>
    <col min="3353" max="3353" width="10.28515625" style="14" bestFit="1" customWidth="1"/>
    <col min="3354" max="3582" width="9" style="14"/>
    <col min="3583" max="3583" width="3.7109375" style="14" customWidth="1"/>
    <col min="3584" max="3584" width="4.85546875" style="14" customWidth="1"/>
    <col min="3585" max="3585" width="5.28515625" style="14" customWidth="1"/>
    <col min="3586" max="3586" width="31.28515625" style="14" customWidth="1"/>
    <col min="3587" max="3587" width="7.7109375" style="14" customWidth="1"/>
    <col min="3588" max="3588" width="2.28515625" style="14" customWidth="1"/>
    <col min="3589" max="3589" width="11.7109375" style="14" customWidth="1"/>
    <col min="3590" max="3590" width="2.42578125" style="14" customWidth="1"/>
    <col min="3591" max="3591" width="11.7109375" style="14" customWidth="1"/>
    <col min="3592" max="3592" width="2.28515625" style="14" customWidth="1"/>
    <col min="3593" max="3593" width="10.85546875" style="14" customWidth="1"/>
    <col min="3594" max="3594" width="2.28515625" style="14" customWidth="1"/>
    <col min="3595" max="3595" width="11.140625" style="14" customWidth="1"/>
    <col min="3596" max="3596" width="1.85546875" style="14" customWidth="1"/>
    <col min="3597" max="3597" width="11" style="14" customWidth="1"/>
    <col min="3598" max="3598" width="0.7109375" style="14" customWidth="1"/>
    <col min="3599" max="3599" width="1.85546875" style="14" customWidth="1"/>
    <col min="3600" max="3600" width="11.85546875" style="14" bestFit="1" customWidth="1"/>
    <col min="3601" max="3601" width="15.28515625" style="14" bestFit="1" customWidth="1"/>
    <col min="3602" max="3602" width="5" style="14" customWidth="1"/>
    <col min="3603" max="3603" width="10.28515625" style="14" bestFit="1" customWidth="1"/>
    <col min="3604" max="3604" width="5" style="14" customWidth="1"/>
    <col min="3605" max="3605" width="10.28515625" style="14" bestFit="1" customWidth="1"/>
    <col min="3606" max="3608" width="9" style="14"/>
    <col min="3609" max="3609" width="10.28515625" style="14" bestFit="1" customWidth="1"/>
    <col min="3610" max="3838" width="9" style="14"/>
    <col min="3839" max="3839" width="3.7109375" style="14" customWidth="1"/>
    <col min="3840" max="3840" width="4.85546875" style="14" customWidth="1"/>
    <col min="3841" max="3841" width="5.28515625" style="14" customWidth="1"/>
    <col min="3842" max="3842" width="31.28515625" style="14" customWidth="1"/>
    <col min="3843" max="3843" width="7.7109375" style="14" customWidth="1"/>
    <col min="3844" max="3844" width="2.28515625" style="14" customWidth="1"/>
    <col min="3845" max="3845" width="11.7109375" style="14" customWidth="1"/>
    <col min="3846" max="3846" width="2.42578125" style="14" customWidth="1"/>
    <col min="3847" max="3847" width="11.7109375" style="14" customWidth="1"/>
    <col min="3848" max="3848" width="2.28515625" style="14" customWidth="1"/>
    <col min="3849" max="3849" width="10.85546875" style="14" customWidth="1"/>
    <col min="3850" max="3850" width="2.28515625" style="14" customWidth="1"/>
    <col min="3851" max="3851" width="11.140625" style="14" customWidth="1"/>
    <col min="3852" max="3852" width="1.85546875" style="14" customWidth="1"/>
    <col min="3853" max="3853" width="11" style="14" customWidth="1"/>
    <col min="3854" max="3854" width="0.7109375" style="14" customWidth="1"/>
    <col min="3855" max="3855" width="1.85546875" style="14" customWidth="1"/>
    <col min="3856" max="3856" width="11.85546875" style="14" bestFit="1" customWidth="1"/>
    <col min="3857" max="3857" width="15.28515625" style="14" bestFit="1" customWidth="1"/>
    <col min="3858" max="3858" width="5" style="14" customWidth="1"/>
    <col min="3859" max="3859" width="10.28515625" style="14" bestFit="1" customWidth="1"/>
    <col min="3860" max="3860" width="5" style="14" customWidth="1"/>
    <col min="3861" max="3861" width="10.28515625" style="14" bestFit="1" customWidth="1"/>
    <col min="3862" max="3864" width="9" style="14"/>
    <col min="3865" max="3865" width="10.28515625" style="14" bestFit="1" customWidth="1"/>
    <col min="3866" max="4094" width="9" style="14"/>
    <col min="4095" max="4095" width="3.7109375" style="14" customWidth="1"/>
    <col min="4096" max="4096" width="4.85546875" style="14" customWidth="1"/>
    <col min="4097" max="4097" width="5.28515625" style="14" customWidth="1"/>
    <col min="4098" max="4098" width="31.28515625" style="14" customWidth="1"/>
    <col min="4099" max="4099" width="7.7109375" style="14" customWidth="1"/>
    <col min="4100" max="4100" width="2.28515625" style="14" customWidth="1"/>
    <col min="4101" max="4101" width="11.7109375" style="14" customWidth="1"/>
    <col min="4102" max="4102" width="2.42578125" style="14" customWidth="1"/>
    <col min="4103" max="4103" width="11.7109375" style="14" customWidth="1"/>
    <col min="4104" max="4104" width="2.28515625" style="14" customWidth="1"/>
    <col min="4105" max="4105" width="10.85546875" style="14" customWidth="1"/>
    <col min="4106" max="4106" width="2.28515625" style="14" customWidth="1"/>
    <col min="4107" max="4107" width="11.140625" style="14" customWidth="1"/>
    <col min="4108" max="4108" width="1.85546875" style="14" customWidth="1"/>
    <col min="4109" max="4109" width="11" style="14" customWidth="1"/>
    <col min="4110" max="4110" width="0.7109375" style="14" customWidth="1"/>
    <col min="4111" max="4111" width="1.85546875" style="14" customWidth="1"/>
    <col min="4112" max="4112" width="11.85546875" style="14" bestFit="1" customWidth="1"/>
    <col min="4113" max="4113" width="15.28515625" style="14" bestFit="1" customWidth="1"/>
    <col min="4114" max="4114" width="5" style="14" customWidth="1"/>
    <col min="4115" max="4115" width="10.28515625" style="14" bestFit="1" customWidth="1"/>
    <col min="4116" max="4116" width="5" style="14" customWidth="1"/>
    <col min="4117" max="4117" width="10.28515625" style="14" bestFit="1" customWidth="1"/>
    <col min="4118" max="4120" width="9" style="14"/>
    <col min="4121" max="4121" width="10.28515625" style="14" bestFit="1" customWidth="1"/>
    <col min="4122" max="4350" width="9" style="14"/>
    <col min="4351" max="4351" width="3.7109375" style="14" customWidth="1"/>
    <col min="4352" max="4352" width="4.85546875" style="14" customWidth="1"/>
    <col min="4353" max="4353" width="5.28515625" style="14" customWidth="1"/>
    <col min="4354" max="4354" width="31.28515625" style="14" customWidth="1"/>
    <col min="4355" max="4355" width="7.7109375" style="14" customWidth="1"/>
    <col min="4356" max="4356" width="2.28515625" style="14" customWidth="1"/>
    <col min="4357" max="4357" width="11.7109375" style="14" customWidth="1"/>
    <col min="4358" max="4358" width="2.42578125" style="14" customWidth="1"/>
    <col min="4359" max="4359" width="11.7109375" style="14" customWidth="1"/>
    <col min="4360" max="4360" width="2.28515625" style="14" customWidth="1"/>
    <col min="4361" max="4361" width="10.85546875" style="14" customWidth="1"/>
    <col min="4362" max="4362" width="2.28515625" style="14" customWidth="1"/>
    <col min="4363" max="4363" width="11.140625" style="14" customWidth="1"/>
    <col min="4364" max="4364" width="1.85546875" style="14" customWidth="1"/>
    <col min="4365" max="4365" width="11" style="14" customWidth="1"/>
    <col min="4366" max="4366" width="0.7109375" style="14" customWidth="1"/>
    <col min="4367" max="4367" width="1.85546875" style="14" customWidth="1"/>
    <col min="4368" max="4368" width="11.85546875" style="14" bestFit="1" customWidth="1"/>
    <col min="4369" max="4369" width="15.28515625" style="14" bestFit="1" customWidth="1"/>
    <col min="4370" max="4370" width="5" style="14" customWidth="1"/>
    <col min="4371" max="4371" width="10.28515625" style="14" bestFit="1" customWidth="1"/>
    <col min="4372" max="4372" width="5" style="14" customWidth="1"/>
    <col min="4373" max="4373" width="10.28515625" style="14" bestFit="1" customWidth="1"/>
    <col min="4374" max="4376" width="9" style="14"/>
    <col min="4377" max="4377" width="10.28515625" style="14" bestFit="1" customWidth="1"/>
    <col min="4378" max="4606" width="9" style="14"/>
    <col min="4607" max="4607" width="3.7109375" style="14" customWidth="1"/>
    <col min="4608" max="4608" width="4.85546875" style="14" customWidth="1"/>
    <col min="4609" max="4609" width="5.28515625" style="14" customWidth="1"/>
    <col min="4610" max="4610" width="31.28515625" style="14" customWidth="1"/>
    <col min="4611" max="4611" width="7.7109375" style="14" customWidth="1"/>
    <col min="4612" max="4612" width="2.28515625" style="14" customWidth="1"/>
    <col min="4613" max="4613" width="11.7109375" style="14" customWidth="1"/>
    <col min="4614" max="4614" width="2.42578125" style="14" customWidth="1"/>
    <col min="4615" max="4615" width="11.7109375" style="14" customWidth="1"/>
    <col min="4616" max="4616" width="2.28515625" style="14" customWidth="1"/>
    <col min="4617" max="4617" width="10.85546875" style="14" customWidth="1"/>
    <col min="4618" max="4618" width="2.28515625" style="14" customWidth="1"/>
    <col min="4619" max="4619" width="11.140625" style="14" customWidth="1"/>
    <col min="4620" max="4620" width="1.85546875" style="14" customWidth="1"/>
    <col min="4621" max="4621" width="11" style="14" customWidth="1"/>
    <col min="4622" max="4622" width="0.7109375" style="14" customWidth="1"/>
    <col min="4623" max="4623" width="1.85546875" style="14" customWidth="1"/>
    <col min="4624" max="4624" width="11.85546875" style="14" bestFit="1" customWidth="1"/>
    <col min="4625" max="4625" width="15.28515625" style="14" bestFit="1" customWidth="1"/>
    <col min="4626" max="4626" width="5" style="14" customWidth="1"/>
    <col min="4627" max="4627" width="10.28515625" style="14" bestFit="1" customWidth="1"/>
    <col min="4628" max="4628" width="5" style="14" customWidth="1"/>
    <col min="4629" max="4629" width="10.28515625" style="14" bestFit="1" customWidth="1"/>
    <col min="4630" max="4632" width="9" style="14"/>
    <col min="4633" max="4633" width="10.28515625" style="14" bestFit="1" customWidth="1"/>
    <col min="4634" max="4862" width="9" style="14"/>
    <col min="4863" max="4863" width="3.7109375" style="14" customWidth="1"/>
    <col min="4864" max="4864" width="4.85546875" style="14" customWidth="1"/>
    <col min="4865" max="4865" width="5.28515625" style="14" customWidth="1"/>
    <col min="4866" max="4866" width="31.28515625" style="14" customWidth="1"/>
    <col min="4867" max="4867" width="7.7109375" style="14" customWidth="1"/>
    <col min="4868" max="4868" width="2.28515625" style="14" customWidth="1"/>
    <col min="4869" max="4869" width="11.7109375" style="14" customWidth="1"/>
    <col min="4870" max="4870" width="2.42578125" style="14" customWidth="1"/>
    <col min="4871" max="4871" width="11.7109375" style="14" customWidth="1"/>
    <col min="4872" max="4872" width="2.28515625" style="14" customWidth="1"/>
    <col min="4873" max="4873" width="10.85546875" style="14" customWidth="1"/>
    <col min="4874" max="4874" width="2.28515625" style="14" customWidth="1"/>
    <col min="4875" max="4875" width="11.140625" style="14" customWidth="1"/>
    <col min="4876" max="4876" width="1.85546875" style="14" customWidth="1"/>
    <col min="4877" max="4877" width="11" style="14" customWidth="1"/>
    <col min="4878" max="4878" width="0.7109375" style="14" customWidth="1"/>
    <col min="4879" max="4879" width="1.85546875" style="14" customWidth="1"/>
    <col min="4880" max="4880" width="11.85546875" style="14" bestFit="1" customWidth="1"/>
    <col min="4881" max="4881" width="15.28515625" style="14" bestFit="1" customWidth="1"/>
    <col min="4882" max="4882" width="5" style="14" customWidth="1"/>
    <col min="4883" max="4883" width="10.28515625" style="14" bestFit="1" customWidth="1"/>
    <col min="4884" max="4884" width="5" style="14" customWidth="1"/>
    <col min="4885" max="4885" width="10.28515625" style="14" bestFit="1" customWidth="1"/>
    <col min="4886" max="4888" width="9" style="14"/>
    <col min="4889" max="4889" width="10.28515625" style="14" bestFit="1" customWidth="1"/>
    <col min="4890" max="5118" width="9" style="14"/>
    <col min="5119" max="5119" width="3.7109375" style="14" customWidth="1"/>
    <col min="5120" max="5120" width="4.85546875" style="14" customWidth="1"/>
    <col min="5121" max="5121" width="5.28515625" style="14" customWidth="1"/>
    <col min="5122" max="5122" width="31.28515625" style="14" customWidth="1"/>
    <col min="5123" max="5123" width="7.7109375" style="14" customWidth="1"/>
    <col min="5124" max="5124" width="2.28515625" style="14" customWidth="1"/>
    <col min="5125" max="5125" width="11.7109375" style="14" customWidth="1"/>
    <col min="5126" max="5126" width="2.42578125" style="14" customWidth="1"/>
    <col min="5127" max="5127" width="11.7109375" style="14" customWidth="1"/>
    <col min="5128" max="5128" width="2.28515625" style="14" customWidth="1"/>
    <col min="5129" max="5129" width="10.85546875" style="14" customWidth="1"/>
    <col min="5130" max="5130" width="2.28515625" style="14" customWidth="1"/>
    <col min="5131" max="5131" width="11.140625" style="14" customWidth="1"/>
    <col min="5132" max="5132" width="1.85546875" style="14" customWidth="1"/>
    <col min="5133" max="5133" width="11" style="14" customWidth="1"/>
    <col min="5134" max="5134" width="0.7109375" style="14" customWidth="1"/>
    <col min="5135" max="5135" width="1.85546875" style="14" customWidth="1"/>
    <col min="5136" max="5136" width="11.85546875" style="14" bestFit="1" customWidth="1"/>
    <col min="5137" max="5137" width="15.28515625" style="14" bestFit="1" customWidth="1"/>
    <col min="5138" max="5138" width="5" style="14" customWidth="1"/>
    <col min="5139" max="5139" width="10.28515625" style="14" bestFit="1" customWidth="1"/>
    <col min="5140" max="5140" width="5" style="14" customWidth="1"/>
    <col min="5141" max="5141" width="10.28515625" style="14" bestFit="1" customWidth="1"/>
    <col min="5142" max="5144" width="9" style="14"/>
    <col min="5145" max="5145" width="10.28515625" style="14" bestFit="1" customWidth="1"/>
    <col min="5146" max="5374" width="9" style="14"/>
    <col min="5375" max="5375" width="3.7109375" style="14" customWidth="1"/>
    <col min="5376" max="5376" width="4.85546875" style="14" customWidth="1"/>
    <col min="5377" max="5377" width="5.28515625" style="14" customWidth="1"/>
    <col min="5378" max="5378" width="31.28515625" style="14" customWidth="1"/>
    <col min="5379" max="5379" width="7.7109375" style="14" customWidth="1"/>
    <col min="5380" max="5380" width="2.28515625" style="14" customWidth="1"/>
    <col min="5381" max="5381" width="11.7109375" style="14" customWidth="1"/>
    <col min="5382" max="5382" width="2.42578125" style="14" customWidth="1"/>
    <col min="5383" max="5383" width="11.7109375" style="14" customWidth="1"/>
    <col min="5384" max="5384" width="2.28515625" style="14" customWidth="1"/>
    <col min="5385" max="5385" width="10.85546875" style="14" customWidth="1"/>
    <col min="5386" max="5386" width="2.28515625" style="14" customWidth="1"/>
    <col min="5387" max="5387" width="11.140625" style="14" customWidth="1"/>
    <col min="5388" max="5388" width="1.85546875" style="14" customWidth="1"/>
    <col min="5389" max="5389" width="11" style="14" customWidth="1"/>
    <col min="5390" max="5390" width="0.7109375" style="14" customWidth="1"/>
    <col min="5391" max="5391" width="1.85546875" style="14" customWidth="1"/>
    <col min="5392" max="5392" width="11.85546875" style="14" bestFit="1" customWidth="1"/>
    <col min="5393" max="5393" width="15.28515625" style="14" bestFit="1" customWidth="1"/>
    <col min="5394" max="5394" width="5" style="14" customWidth="1"/>
    <col min="5395" max="5395" width="10.28515625" style="14" bestFit="1" customWidth="1"/>
    <col min="5396" max="5396" width="5" style="14" customWidth="1"/>
    <col min="5397" max="5397" width="10.28515625" style="14" bestFit="1" customWidth="1"/>
    <col min="5398" max="5400" width="9" style="14"/>
    <col min="5401" max="5401" width="10.28515625" style="14" bestFit="1" customWidth="1"/>
    <col min="5402" max="5630" width="9" style="14"/>
    <col min="5631" max="5631" width="3.7109375" style="14" customWidth="1"/>
    <col min="5632" max="5632" width="4.85546875" style="14" customWidth="1"/>
    <col min="5633" max="5633" width="5.28515625" style="14" customWidth="1"/>
    <col min="5634" max="5634" width="31.28515625" style="14" customWidth="1"/>
    <col min="5635" max="5635" width="7.7109375" style="14" customWidth="1"/>
    <col min="5636" max="5636" width="2.28515625" style="14" customWidth="1"/>
    <col min="5637" max="5637" width="11.7109375" style="14" customWidth="1"/>
    <col min="5638" max="5638" width="2.42578125" style="14" customWidth="1"/>
    <col min="5639" max="5639" width="11.7109375" style="14" customWidth="1"/>
    <col min="5640" max="5640" width="2.28515625" style="14" customWidth="1"/>
    <col min="5641" max="5641" width="10.85546875" style="14" customWidth="1"/>
    <col min="5642" max="5642" width="2.28515625" style="14" customWidth="1"/>
    <col min="5643" max="5643" width="11.140625" style="14" customWidth="1"/>
    <col min="5644" max="5644" width="1.85546875" style="14" customWidth="1"/>
    <col min="5645" max="5645" width="11" style="14" customWidth="1"/>
    <col min="5646" max="5646" width="0.7109375" style="14" customWidth="1"/>
    <col min="5647" max="5647" width="1.85546875" style="14" customWidth="1"/>
    <col min="5648" max="5648" width="11.85546875" style="14" bestFit="1" customWidth="1"/>
    <col min="5649" max="5649" width="15.28515625" style="14" bestFit="1" customWidth="1"/>
    <col min="5650" max="5650" width="5" style="14" customWidth="1"/>
    <col min="5651" max="5651" width="10.28515625" style="14" bestFit="1" customWidth="1"/>
    <col min="5652" max="5652" width="5" style="14" customWidth="1"/>
    <col min="5653" max="5653" width="10.28515625" style="14" bestFit="1" customWidth="1"/>
    <col min="5654" max="5656" width="9" style="14"/>
    <col min="5657" max="5657" width="10.28515625" style="14" bestFit="1" customWidth="1"/>
    <col min="5658" max="5886" width="9" style="14"/>
    <col min="5887" max="5887" width="3.7109375" style="14" customWidth="1"/>
    <col min="5888" max="5888" width="4.85546875" style="14" customWidth="1"/>
    <col min="5889" max="5889" width="5.28515625" style="14" customWidth="1"/>
    <col min="5890" max="5890" width="31.28515625" style="14" customWidth="1"/>
    <col min="5891" max="5891" width="7.7109375" style="14" customWidth="1"/>
    <col min="5892" max="5892" width="2.28515625" style="14" customWidth="1"/>
    <col min="5893" max="5893" width="11.7109375" style="14" customWidth="1"/>
    <col min="5894" max="5894" width="2.42578125" style="14" customWidth="1"/>
    <col min="5895" max="5895" width="11.7109375" style="14" customWidth="1"/>
    <col min="5896" max="5896" width="2.28515625" style="14" customWidth="1"/>
    <col min="5897" max="5897" width="10.85546875" style="14" customWidth="1"/>
    <col min="5898" max="5898" width="2.28515625" style="14" customWidth="1"/>
    <col min="5899" max="5899" width="11.140625" style="14" customWidth="1"/>
    <col min="5900" max="5900" width="1.85546875" style="14" customWidth="1"/>
    <col min="5901" max="5901" width="11" style="14" customWidth="1"/>
    <col min="5902" max="5902" width="0.7109375" style="14" customWidth="1"/>
    <col min="5903" max="5903" width="1.85546875" style="14" customWidth="1"/>
    <col min="5904" max="5904" width="11.85546875" style="14" bestFit="1" customWidth="1"/>
    <col min="5905" max="5905" width="15.28515625" style="14" bestFit="1" customWidth="1"/>
    <col min="5906" max="5906" width="5" style="14" customWidth="1"/>
    <col min="5907" max="5907" width="10.28515625" style="14" bestFit="1" customWidth="1"/>
    <col min="5908" max="5908" width="5" style="14" customWidth="1"/>
    <col min="5909" max="5909" width="10.28515625" style="14" bestFit="1" customWidth="1"/>
    <col min="5910" max="5912" width="9" style="14"/>
    <col min="5913" max="5913" width="10.28515625" style="14" bestFit="1" customWidth="1"/>
    <col min="5914" max="6142" width="9" style="14"/>
    <col min="6143" max="6143" width="3.7109375" style="14" customWidth="1"/>
    <col min="6144" max="6144" width="4.85546875" style="14" customWidth="1"/>
    <col min="6145" max="6145" width="5.28515625" style="14" customWidth="1"/>
    <col min="6146" max="6146" width="31.28515625" style="14" customWidth="1"/>
    <col min="6147" max="6147" width="7.7109375" style="14" customWidth="1"/>
    <col min="6148" max="6148" width="2.28515625" style="14" customWidth="1"/>
    <col min="6149" max="6149" width="11.7109375" style="14" customWidth="1"/>
    <col min="6150" max="6150" width="2.42578125" style="14" customWidth="1"/>
    <col min="6151" max="6151" width="11.7109375" style="14" customWidth="1"/>
    <col min="6152" max="6152" width="2.28515625" style="14" customWidth="1"/>
    <col min="6153" max="6153" width="10.85546875" style="14" customWidth="1"/>
    <col min="6154" max="6154" width="2.28515625" style="14" customWidth="1"/>
    <col min="6155" max="6155" width="11.140625" style="14" customWidth="1"/>
    <col min="6156" max="6156" width="1.85546875" style="14" customWidth="1"/>
    <col min="6157" max="6157" width="11" style="14" customWidth="1"/>
    <col min="6158" max="6158" width="0.7109375" style="14" customWidth="1"/>
    <col min="6159" max="6159" width="1.85546875" style="14" customWidth="1"/>
    <col min="6160" max="6160" width="11.85546875" style="14" bestFit="1" customWidth="1"/>
    <col min="6161" max="6161" width="15.28515625" style="14" bestFit="1" customWidth="1"/>
    <col min="6162" max="6162" width="5" style="14" customWidth="1"/>
    <col min="6163" max="6163" width="10.28515625" style="14" bestFit="1" customWidth="1"/>
    <col min="6164" max="6164" width="5" style="14" customWidth="1"/>
    <col min="6165" max="6165" width="10.28515625" style="14" bestFit="1" customWidth="1"/>
    <col min="6166" max="6168" width="9" style="14"/>
    <col min="6169" max="6169" width="10.28515625" style="14" bestFit="1" customWidth="1"/>
    <col min="6170" max="6398" width="9" style="14"/>
    <col min="6399" max="6399" width="3.7109375" style="14" customWidth="1"/>
    <col min="6400" max="6400" width="4.85546875" style="14" customWidth="1"/>
    <col min="6401" max="6401" width="5.28515625" style="14" customWidth="1"/>
    <col min="6402" max="6402" width="31.28515625" style="14" customWidth="1"/>
    <col min="6403" max="6403" width="7.7109375" style="14" customWidth="1"/>
    <col min="6404" max="6404" width="2.28515625" style="14" customWidth="1"/>
    <col min="6405" max="6405" width="11.7109375" style="14" customWidth="1"/>
    <col min="6406" max="6406" width="2.42578125" style="14" customWidth="1"/>
    <col min="6407" max="6407" width="11.7109375" style="14" customWidth="1"/>
    <col min="6408" max="6408" width="2.28515625" style="14" customWidth="1"/>
    <col min="6409" max="6409" width="10.85546875" style="14" customWidth="1"/>
    <col min="6410" max="6410" width="2.28515625" style="14" customWidth="1"/>
    <col min="6411" max="6411" width="11.140625" style="14" customWidth="1"/>
    <col min="6412" max="6412" width="1.85546875" style="14" customWidth="1"/>
    <col min="6413" max="6413" width="11" style="14" customWidth="1"/>
    <col min="6414" max="6414" width="0.7109375" style="14" customWidth="1"/>
    <col min="6415" max="6415" width="1.85546875" style="14" customWidth="1"/>
    <col min="6416" max="6416" width="11.85546875" style="14" bestFit="1" customWidth="1"/>
    <col min="6417" max="6417" width="15.28515625" style="14" bestFit="1" customWidth="1"/>
    <col min="6418" max="6418" width="5" style="14" customWidth="1"/>
    <col min="6419" max="6419" width="10.28515625" style="14" bestFit="1" customWidth="1"/>
    <col min="6420" max="6420" width="5" style="14" customWidth="1"/>
    <col min="6421" max="6421" width="10.28515625" style="14" bestFit="1" customWidth="1"/>
    <col min="6422" max="6424" width="9" style="14"/>
    <col min="6425" max="6425" width="10.28515625" style="14" bestFit="1" customWidth="1"/>
    <col min="6426" max="6654" width="9" style="14"/>
    <col min="6655" max="6655" width="3.7109375" style="14" customWidth="1"/>
    <col min="6656" max="6656" width="4.85546875" style="14" customWidth="1"/>
    <col min="6657" max="6657" width="5.28515625" style="14" customWidth="1"/>
    <col min="6658" max="6658" width="31.28515625" style="14" customWidth="1"/>
    <col min="6659" max="6659" width="7.7109375" style="14" customWidth="1"/>
    <col min="6660" max="6660" width="2.28515625" style="14" customWidth="1"/>
    <col min="6661" max="6661" width="11.7109375" style="14" customWidth="1"/>
    <col min="6662" max="6662" width="2.42578125" style="14" customWidth="1"/>
    <col min="6663" max="6663" width="11.7109375" style="14" customWidth="1"/>
    <col min="6664" max="6664" width="2.28515625" style="14" customWidth="1"/>
    <col min="6665" max="6665" width="10.85546875" style="14" customWidth="1"/>
    <col min="6666" max="6666" width="2.28515625" style="14" customWidth="1"/>
    <col min="6667" max="6667" width="11.140625" style="14" customWidth="1"/>
    <col min="6668" max="6668" width="1.85546875" style="14" customWidth="1"/>
    <col min="6669" max="6669" width="11" style="14" customWidth="1"/>
    <col min="6670" max="6670" width="0.7109375" style="14" customWidth="1"/>
    <col min="6671" max="6671" width="1.85546875" style="14" customWidth="1"/>
    <col min="6672" max="6672" width="11.85546875" style="14" bestFit="1" customWidth="1"/>
    <col min="6673" max="6673" width="15.28515625" style="14" bestFit="1" customWidth="1"/>
    <col min="6674" max="6674" width="5" style="14" customWidth="1"/>
    <col min="6675" max="6675" width="10.28515625" style="14" bestFit="1" customWidth="1"/>
    <col min="6676" max="6676" width="5" style="14" customWidth="1"/>
    <col min="6677" max="6677" width="10.28515625" style="14" bestFit="1" customWidth="1"/>
    <col min="6678" max="6680" width="9" style="14"/>
    <col min="6681" max="6681" width="10.28515625" style="14" bestFit="1" customWidth="1"/>
    <col min="6682" max="6910" width="9" style="14"/>
    <col min="6911" max="6911" width="3.7109375" style="14" customWidth="1"/>
    <col min="6912" max="6912" width="4.85546875" style="14" customWidth="1"/>
    <col min="6913" max="6913" width="5.28515625" style="14" customWidth="1"/>
    <col min="6914" max="6914" width="31.28515625" style="14" customWidth="1"/>
    <col min="6915" max="6915" width="7.7109375" style="14" customWidth="1"/>
    <col min="6916" max="6916" width="2.28515625" style="14" customWidth="1"/>
    <col min="6917" max="6917" width="11.7109375" style="14" customWidth="1"/>
    <col min="6918" max="6918" width="2.42578125" style="14" customWidth="1"/>
    <col min="6919" max="6919" width="11.7109375" style="14" customWidth="1"/>
    <col min="6920" max="6920" width="2.28515625" style="14" customWidth="1"/>
    <col min="6921" max="6921" width="10.85546875" style="14" customWidth="1"/>
    <col min="6922" max="6922" width="2.28515625" style="14" customWidth="1"/>
    <col min="6923" max="6923" width="11.140625" style="14" customWidth="1"/>
    <col min="6924" max="6924" width="1.85546875" style="14" customWidth="1"/>
    <col min="6925" max="6925" width="11" style="14" customWidth="1"/>
    <col min="6926" max="6926" width="0.7109375" style="14" customWidth="1"/>
    <col min="6927" max="6927" width="1.85546875" style="14" customWidth="1"/>
    <col min="6928" max="6928" width="11.85546875" style="14" bestFit="1" customWidth="1"/>
    <col min="6929" max="6929" width="15.28515625" style="14" bestFit="1" customWidth="1"/>
    <col min="6930" max="6930" width="5" style="14" customWidth="1"/>
    <col min="6931" max="6931" width="10.28515625" style="14" bestFit="1" customWidth="1"/>
    <col min="6932" max="6932" width="5" style="14" customWidth="1"/>
    <col min="6933" max="6933" width="10.28515625" style="14" bestFit="1" customWidth="1"/>
    <col min="6934" max="6936" width="9" style="14"/>
    <col min="6937" max="6937" width="10.28515625" style="14" bestFit="1" customWidth="1"/>
    <col min="6938" max="7166" width="9" style="14"/>
    <col min="7167" max="7167" width="3.7109375" style="14" customWidth="1"/>
    <col min="7168" max="7168" width="4.85546875" style="14" customWidth="1"/>
    <col min="7169" max="7169" width="5.28515625" style="14" customWidth="1"/>
    <col min="7170" max="7170" width="31.28515625" style="14" customWidth="1"/>
    <col min="7171" max="7171" width="7.7109375" style="14" customWidth="1"/>
    <col min="7172" max="7172" width="2.28515625" style="14" customWidth="1"/>
    <col min="7173" max="7173" width="11.7109375" style="14" customWidth="1"/>
    <col min="7174" max="7174" width="2.42578125" style="14" customWidth="1"/>
    <col min="7175" max="7175" width="11.7109375" style="14" customWidth="1"/>
    <col min="7176" max="7176" width="2.28515625" style="14" customWidth="1"/>
    <col min="7177" max="7177" width="10.85546875" style="14" customWidth="1"/>
    <col min="7178" max="7178" width="2.28515625" style="14" customWidth="1"/>
    <col min="7179" max="7179" width="11.140625" style="14" customWidth="1"/>
    <col min="7180" max="7180" width="1.85546875" style="14" customWidth="1"/>
    <col min="7181" max="7181" width="11" style="14" customWidth="1"/>
    <col min="7182" max="7182" width="0.7109375" style="14" customWidth="1"/>
    <col min="7183" max="7183" width="1.85546875" style="14" customWidth="1"/>
    <col min="7184" max="7184" width="11.85546875" style="14" bestFit="1" customWidth="1"/>
    <col min="7185" max="7185" width="15.28515625" style="14" bestFit="1" customWidth="1"/>
    <col min="7186" max="7186" width="5" style="14" customWidth="1"/>
    <col min="7187" max="7187" width="10.28515625" style="14" bestFit="1" customWidth="1"/>
    <col min="7188" max="7188" width="5" style="14" customWidth="1"/>
    <col min="7189" max="7189" width="10.28515625" style="14" bestFit="1" customWidth="1"/>
    <col min="7190" max="7192" width="9" style="14"/>
    <col min="7193" max="7193" width="10.28515625" style="14" bestFit="1" customWidth="1"/>
    <col min="7194" max="7422" width="9" style="14"/>
    <col min="7423" max="7423" width="3.7109375" style="14" customWidth="1"/>
    <col min="7424" max="7424" width="4.85546875" style="14" customWidth="1"/>
    <col min="7425" max="7425" width="5.28515625" style="14" customWidth="1"/>
    <col min="7426" max="7426" width="31.28515625" style="14" customWidth="1"/>
    <col min="7427" max="7427" width="7.7109375" style="14" customWidth="1"/>
    <col min="7428" max="7428" width="2.28515625" style="14" customWidth="1"/>
    <col min="7429" max="7429" width="11.7109375" style="14" customWidth="1"/>
    <col min="7430" max="7430" width="2.42578125" style="14" customWidth="1"/>
    <col min="7431" max="7431" width="11.7109375" style="14" customWidth="1"/>
    <col min="7432" max="7432" width="2.28515625" style="14" customWidth="1"/>
    <col min="7433" max="7433" width="10.85546875" style="14" customWidth="1"/>
    <col min="7434" max="7434" width="2.28515625" style="14" customWidth="1"/>
    <col min="7435" max="7435" width="11.140625" style="14" customWidth="1"/>
    <col min="7436" max="7436" width="1.85546875" style="14" customWidth="1"/>
    <col min="7437" max="7437" width="11" style="14" customWidth="1"/>
    <col min="7438" max="7438" width="0.7109375" style="14" customWidth="1"/>
    <col min="7439" max="7439" width="1.85546875" style="14" customWidth="1"/>
    <col min="7440" max="7440" width="11.85546875" style="14" bestFit="1" customWidth="1"/>
    <col min="7441" max="7441" width="15.28515625" style="14" bestFit="1" customWidth="1"/>
    <col min="7442" max="7442" width="5" style="14" customWidth="1"/>
    <col min="7443" max="7443" width="10.28515625" style="14" bestFit="1" customWidth="1"/>
    <col min="7444" max="7444" width="5" style="14" customWidth="1"/>
    <col min="7445" max="7445" width="10.28515625" style="14" bestFit="1" customWidth="1"/>
    <col min="7446" max="7448" width="9" style="14"/>
    <col min="7449" max="7449" width="10.28515625" style="14" bestFit="1" customWidth="1"/>
    <col min="7450" max="7678" width="9" style="14"/>
    <col min="7679" max="7679" width="3.7109375" style="14" customWidth="1"/>
    <col min="7680" max="7680" width="4.85546875" style="14" customWidth="1"/>
    <col min="7681" max="7681" width="5.28515625" style="14" customWidth="1"/>
    <col min="7682" max="7682" width="31.28515625" style="14" customWidth="1"/>
    <col min="7683" max="7683" width="7.7109375" style="14" customWidth="1"/>
    <col min="7684" max="7684" width="2.28515625" style="14" customWidth="1"/>
    <col min="7685" max="7685" width="11.7109375" style="14" customWidth="1"/>
    <col min="7686" max="7686" width="2.42578125" style="14" customWidth="1"/>
    <col min="7687" max="7687" width="11.7109375" style="14" customWidth="1"/>
    <col min="7688" max="7688" width="2.28515625" style="14" customWidth="1"/>
    <col min="7689" max="7689" width="10.85546875" style="14" customWidth="1"/>
    <col min="7690" max="7690" width="2.28515625" style="14" customWidth="1"/>
    <col min="7691" max="7691" width="11.140625" style="14" customWidth="1"/>
    <col min="7692" max="7692" width="1.85546875" style="14" customWidth="1"/>
    <col min="7693" max="7693" width="11" style="14" customWidth="1"/>
    <col min="7694" max="7694" width="0.7109375" style="14" customWidth="1"/>
    <col min="7695" max="7695" width="1.85546875" style="14" customWidth="1"/>
    <col min="7696" max="7696" width="11.85546875" style="14" bestFit="1" customWidth="1"/>
    <col min="7697" max="7697" width="15.28515625" style="14" bestFit="1" customWidth="1"/>
    <col min="7698" max="7698" width="5" style="14" customWidth="1"/>
    <col min="7699" max="7699" width="10.28515625" style="14" bestFit="1" customWidth="1"/>
    <col min="7700" max="7700" width="5" style="14" customWidth="1"/>
    <col min="7701" max="7701" width="10.28515625" style="14" bestFit="1" customWidth="1"/>
    <col min="7702" max="7704" width="9" style="14"/>
    <col min="7705" max="7705" width="10.28515625" style="14" bestFit="1" customWidth="1"/>
    <col min="7706" max="7934" width="9" style="14"/>
    <col min="7935" max="7935" width="3.7109375" style="14" customWidth="1"/>
    <col min="7936" max="7936" width="4.85546875" style="14" customWidth="1"/>
    <col min="7937" max="7937" width="5.28515625" style="14" customWidth="1"/>
    <col min="7938" max="7938" width="31.28515625" style="14" customWidth="1"/>
    <col min="7939" max="7939" width="7.7109375" style="14" customWidth="1"/>
    <col min="7940" max="7940" width="2.28515625" style="14" customWidth="1"/>
    <col min="7941" max="7941" width="11.7109375" style="14" customWidth="1"/>
    <col min="7942" max="7942" width="2.42578125" style="14" customWidth="1"/>
    <col min="7943" max="7943" width="11.7109375" style="14" customWidth="1"/>
    <col min="7944" max="7944" width="2.28515625" style="14" customWidth="1"/>
    <col min="7945" max="7945" width="10.85546875" style="14" customWidth="1"/>
    <col min="7946" max="7946" width="2.28515625" style="14" customWidth="1"/>
    <col min="7947" max="7947" width="11.140625" style="14" customWidth="1"/>
    <col min="7948" max="7948" width="1.85546875" style="14" customWidth="1"/>
    <col min="7949" max="7949" width="11" style="14" customWidth="1"/>
    <col min="7950" max="7950" width="0.7109375" style="14" customWidth="1"/>
    <col min="7951" max="7951" width="1.85546875" style="14" customWidth="1"/>
    <col min="7952" max="7952" width="11.85546875" style="14" bestFit="1" customWidth="1"/>
    <col min="7953" max="7953" width="15.28515625" style="14" bestFit="1" customWidth="1"/>
    <col min="7954" max="7954" width="5" style="14" customWidth="1"/>
    <col min="7955" max="7955" width="10.28515625" style="14" bestFit="1" customWidth="1"/>
    <col min="7956" max="7956" width="5" style="14" customWidth="1"/>
    <col min="7957" max="7957" width="10.28515625" style="14" bestFit="1" customWidth="1"/>
    <col min="7958" max="7960" width="9" style="14"/>
    <col min="7961" max="7961" width="10.28515625" style="14" bestFit="1" customWidth="1"/>
    <col min="7962" max="8190" width="9" style="14"/>
    <col min="8191" max="8191" width="3.7109375" style="14" customWidth="1"/>
    <col min="8192" max="8192" width="4.85546875" style="14" customWidth="1"/>
    <col min="8193" max="8193" width="5.28515625" style="14" customWidth="1"/>
    <col min="8194" max="8194" width="31.28515625" style="14" customWidth="1"/>
    <col min="8195" max="8195" width="7.7109375" style="14" customWidth="1"/>
    <col min="8196" max="8196" width="2.28515625" style="14" customWidth="1"/>
    <col min="8197" max="8197" width="11.7109375" style="14" customWidth="1"/>
    <col min="8198" max="8198" width="2.42578125" style="14" customWidth="1"/>
    <col min="8199" max="8199" width="11.7109375" style="14" customWidth="1"/>
    <col min="8200" max="8200" width="2.28515625" style="14" customWidth="1"/>
    <col min="8201" max="8201" width="10.85546875" style="14" customWidth="1"/>
    <col min="8202" max="8202" width="2.28515625" style="14" customWidth="1"/>
    <col min="8203" max="8203" width="11.140625" style="14" customWidth="1"/>
    <col min="8204" max="8204" width="1.85546875" style="14" customWidth="1"/>
    <col min="8205" max="8205" width="11" style="14" customWidth="1"/>
    <col min="8206" max="8206" width="0.7109375" style="14" customWidth="1"/>
    <col min="8207" max="8207" width="1.85546875" style="14" customWidth="1"/>
    <col min="8208" max="8208" width="11.85546875" style="14" bestFit="1" customWidth="1"/>
    <col min="8209" max="8209" width="15.28515625" style="14" bestFit="1" customWidth="1"/>
    <col min="8210" max="8210" width="5" style="14" customWidth="1"/>
    <col min="8211" max="8211" width="10.28515625" style="14" bestFit="1" customWidth="1"/>
    <col min="8212" max="8212" width="5" style="14" customWidth="1"/>
    <col min="8213" max="8213" width="10.28515625" style="14" bestFit="1" customWidth="1"/>
    <col min="8214" max="8216" width="9" style="14"/>
    <col min="8217" max="8217" width="10.28515625" style="14" bestFit="1" customWidth="1"/>
    <col min="8218" max="8446" width="9" style="14"/>
    <col min="8447" max="8447" width="3.7109375" style="14" customWidth="1"/>
    <col min="8448" max="8448" width="4.85546875" style="14" customWidth="1"/>
    <col min="8449" max="8449" width="5.28515625" style="14" customWidth="1"/>
    <col min="8450" max="8450" width="31.28515625" style="14" customWidth="1"/>
    <col min="8451" max="8451" width="7.7109375" style="14" customWidth="1"/>
    <col min="8452" max="8452" width="2.28515625" style="14" customWidth="1"/>
    <col min="8453" max="8453" width="11.7109375" style="14" customWidth="1"/>
    <col min="8454" max="8454" width="2.42578125" style="14" customWidth="1"/>
    <col min="8455" max="8455" width="11.7109375" style="14" customWidth="1"/>
    <col min="8456" max="8456" width="2.28515625" style="14" customWidth="1"/>
    <col min="8457" max="8457" width="10.85546875" style="14" customWidth="1"/>
    <col min="8458" max="8458" width="2.28515625" style="14" customWidth="1"/>
    <col min="8459" max="8459" width="11.140625" style="14" customWidth="1"/>
    <col min="8460" max="8460" width="1.85546875" style="14" customWidth="1"/>
    <col min="8461" max="8461" width="11" style="14" customWidth="1"/>
    <col min="8462" max="8462" width="0.7109375" style="14" customWidth="1"/>
    <col min="8463" max="8463" width="1.85546875" style="14" customWidth="1"/>
    <col min="8464" max="8464" width="11.85546875" style="14" bestFit="1" customWidth="1"/>
    <col min="8465" max="8465" width="15.28515625" style="14" bestFit="1" customWidth="1"/>
    <col min="8466" max="8466" width="5" style="14" customWidth="1"/>
    <col min="8467" max="8467" width="10.28515625" style="14" bestFit="1" customWidth="1"/>
    <col min="8468" max="8468" width="5" style="14" customWidth="1"/>
    <col min="8469" max="8469" width="10.28515625" style="14" bestFit="1" customWidth="1"/>
    <col min="8470" max="8472" width="9" style="14"/>
    <col min="8473" max="8473" width="10.28515625" style="14" bestFit="1" customWidth="1"/>
    <col min="8474" max="8702" width="9" style="14"/>
    <col min="8703" max="8703" width="3.7109375" style="14" customWidth="1"/>
    <col min="8704" max="8704" width="4.85546875" style="14" customWidth="1"/>
    <col min="8705" max="8705" width="5.28515625" style="14" customWidth="1"/>
    <col min="8706" max="8706" width="31.28515625" style="14" customWidth="1"/>
    <col min="8707" max="8707" width="7.7109375" style="14" customWidth="1"/>
    <col min="8708" max="8708" width="2.28515625" style="14" customWidth="1"/>
    <col min="8709" max="8709" width="11.7109375" style="14" customWidth="1"/>
    <col min="8710" max="8710" width="2.42578125" style="14" customWidth="1"/>
    <col min="8711" max="8711" width="11.7109375" style="14" customWidth="1"/>
    <col min="8712" max="8712" width="2.28515625" style="14" customWidth="1"/>
    <col min="8713" max="8713" width="10.85546875" style="14" customWidth="1"/>
    <col min="8714" max="8714" width="2.28515625" style="14" customWidth="1"/>
    <col min="8715" max="8715" width="11.140625" style="14" customWidth="1"/>
    <col min="8716" max="8716" width="1.85546875" style="14" customWidth="1"/>
    <col min="8717" max="8717" width="11" style="14" customWidth="1"/>
    <col min="8718" max="8718" width="0.7109375" style="14" customWidth="1"/>
    <col min="8719" max="8719" width="1.85546875" style="14" customWidth="1"/>
    <col min="8720" max="8720" width="11.85546875" style="14" bestFit="1" customWidth="1"/>
    <col min="8721" max="8721" width="15.28515625" style="14" bestFit="1" customWidth="1"/>
    <col min="8722" max="8722" width="5" style="14" customWidth="1"/>
    <col min="8723" max="8723" width="10.28515625" style="14" bestFit="1" customWidth="1"/>
    <col min="8724" max="8724" width="5" style="14" customWidth="1"/>
    <col min="8725" max="8725" width="10.28515625" style="14" bestFit="1" customWidth="1"/>
    <col min="8726" max="8728" width="9" style="14"/>
    <col min="8729" max="8729" width="10.28515625" style="14" bestFit="1" customWidth="1"/>
    <col min="8730" max="8958" width="9" style="14"/>
    <col min="8959" max="8959" width="3.7109375" style="14" customWidth="1"/>
    <col min="8960" max="8960" width="4.85546875" style="14" customWidth="1"/>
    <col min="8961" max="8961" width="5.28515625" style="14" customWidth="1"/>
    <col min="8962" max="8962" width="31.28515625" style="14" customWidth="1"/>
    <col min="8963" max="8963" width="7.7109375" style="14" customWidth="1"/>
    <col min="8964" max="8964" width="2.28515625" style="14" customWidth="1"/>
    <col min="8965" max="8965" width="11.7109375" style="14" customWidth="1"/>
    <col min="8966" max="8966" width="2.42578125" style="14" customWidth="1"/>
    <col min="8967" max="8967" width="11.7109375" style="14" customWidth="1"/>
    <col min="8968" max="8968" width="2.28515625" style="14" customWidth="1"/>
    <col min="8969" max="8969" width="10.85546875" style="14" customWidth="1"/>
    <col min="8970" max="8970" width="2.28515625" style="14" customWidth="1"/>
    <col min="8971" max="8971" width="11.140625" style="14" customWidth="1"/>
    <col min="8972" max="8972" width="1.85546875" style="14" customWidth="1"/>
    <col min="8973" max="8973" width="11" style="14" customWidth="1"/>
    <col min="8974" max="8974" width="0.7109375" style="14" customWidth="1"/>
    <col min="8975" max="8975" width="1.85546875" style="14" customWidth="1"/>
    <col min="8976" max="8976" width="11.85546875" style="14" bestFit="1" customWidth="1"/>
    <col min="8977" max="8977" width="15.28515625" style="14" bestFit="1" customWidth="1"/>
    <col min="8978" max="8978" width="5" style="14" customWidth="1"/>
    <col min="8979" max="8979" width="10.28515625" style="14" bestFit="1" customWidth="1"/>
    <col min="8980" max="8980" width="5" style="14" customWidth="1"/>
    <col min="8981" max="8981" width="10.28515625" style="14" bestFit="1" customWidth="1"/>
    <col min="8982" max="8984" width="9" style="14"/>
    <col min="8985" max="8985" width="10.28515625" style="14" bestFit="1" customWidth="1"/>
    <col min="8986" max="9214" width="9" style="14"/>
    <col min="9215" max="9215" width="3.7109375" style="14" customWidth="1"/>
    <col min="9216" max="9216" width="4.85546875" style="14" customWidth="1"/>
    <col min="9217" max="9217" width="5.28515625" style="14" customWidth="1"/>
    <col min="9218" max="9218" width="31.28515625" style="14" customWidth="1"/>
    <col min="9219" max="9219" width="7.7109375" style="14" customWidth="1"/>
    <col min="9220" max="9220" width="2.28515625" style="14" customWidth="1"/>
    <col min="9221" max="9221" width="11.7109375" style="14" customWidth="1"/>
    <col min="9222" max="9222" width="2.42578125" style="14" customWidth="1"/>
    <col min="9223" max="9223" width="11.7109375" style="14" customWidth="1"/>
    <col min="9224" max="9224" width="2.28515625" style="14" customWidth="1"/>
    <col min="9225" max="9225" width="10.85546875" style="14" customWidth="1"/>
    <col min="9226" max="9226" width="2.28515625" style="14" customWidth="1"/>
    <col min="9227" max="9227" width="11.140625" style="14" customWidth="1"/>
    <col min="9228" max="9228" width="1.85546875" style="14" customWidth="1"/>
    <col min="9229" max="9229" width="11" style="14" customWidth="1"/>
    <col min="9230" max="9230" width="0.7109375" style="14" customWidth="1"/>
    <col min="9231" max="9231" width="1.85546875" style="14" customWidth="1"/>
    <col min="9232" max="9232" width="11.85546875" style="14" bestFit="1" customWidth="1"/>
    <col min="9233" max="9233" width="15.28515625" style="14" bestFit="1" customWidth="1"/>
    <col min="9234" max="9234" width="5" style="14" customWidth="1"/>
    <col min="9235" max="9235" width="10.28515625" style="14" bestFit="1" customWidth="1"/>
    <col min="9236" max="9236" width="5" style="14" customWidth="1"/>
    <col min="9237" max="9237" width="10.28515625" style="14" bestFit="1" customWidth="1"/>
    <col min="9238" max="9240" width="9" style="14"/>
    <col min="9241" max="9241" width="10.28515625" style="14" bestFit="1" customWidth="1"/>
    <col min="9242" max="9470" width="9" style="14"/>
    <col min="9471" max="9471" width="3.7109375" style="14" customWidth="1"/>
    <col min="9472" max="9472" width="4.85546875" style="14" customWidth="1"/>
    <col min="9473" max="9473" width="5.28515625" style="14" customWidth="1"/>
    <col min="9474" max="9474" width="31.28515625" style="14" customWidth="1"/>
    <col min="9475" max="9475" width="7.7109375" style="14" customWidth="1"/>
    <col min="9476" max="9476" width="2.28515625" style="14" customWidth="1"/>
    <col min="9477" max="9477" width="11.7109375" style="14" customWidth="1"/>
    <col min="9478" max="9478" width="2.42578125" style="14" customWidth="1"/>
    <col min="9479" max="9479" width="11.7109375" style="14" customWidth="1"/>
    <col min="9480" max="9480" width="2.28515625" style="14" customWidth="1"/>
    <col min="9481" max="9481" width="10.85546875" style="14" customWidth="1"/>
    <col min="9482" max="9482" width="2.28515625" style="14" customWidth="1"/>
    <col min="9483" max="9483" width="11.140625" style="14" customWidth="1"/>
    <col min="9484" max="9484" width="1.85546875" style="14" customWidth="1"/>
    <col min="9485" max="9485" width="11" style="14" customWidth="1"/>
    <col min="9486" max="9486" width="0.7109375" style="14" customWidth="1"/>
    <col min="9487" max="9487" width="1.85546875" style="14" customWidth="1"/>
    <col min="9488" max="9488" width="11.85546875" style="14" bestFit="1" customWidth="1"/>
    <col min="9489" max="9489" width="15.28515625" style="14" bestFit="1" customWidth="1"/>
    <col min="9490" max="9490" width="5" style="14" customWidth="1"/>
    <col min="9491" max="9491" width="10.28515625" style="14" bestFit="1" customWidth="1"/>
    <col min="9492" max="9492" width="5" style="14" customWidth="1"/>
    <col min="9493" max="9493" width="10.28515625" style="14" bestFit="1" customWidth="1"/>
    <col min="9494" max="9496" width="9" style="14"/>
    <col min="9497" max="9497" width="10.28515625" style="14" bestFit="1" customWidth="1"/>
    <col min="9498" max="9726" width="9" style="14"/>
    <col min="9727" max="9727" width="3.7109375" style="14" customWidth="1"/>
    <col min="9728" max="9728" width="4.85546875" style="14" customWidth="1"/>
    <col min="9729" max="9729" width="5.28515625" style="14" customWidth="1"/>
    <col min="9730" max="9730" width="31.28515625" style="14" customWidth="1"/>
    <col min="9731" max="9731" width="7.7109375" style="14" customWidth="1"/>
    <col min="9732" max="9732" width="2.28515625" style="14" customWidth="1"/>
    <col min="9733" max="9733" width="11.7109375" style="14" customWidth="1"/>
    <col min="9734" max="9734" width="2.42578125" style="14" customWidth="1"/>
    <col min="9735" max="9735" width="11.7109375" style="14" customWidth="1"/>
    <col min="9736" max="9736" width="2.28515625" style="14" customWidth="1"/>
    <col min="9737" max="9737" width="10.85546875" style="14" customWidth="1"/>
    <col min="9738" max="9738" width="2.28515625" style="14" customWidth="1"/>
    <col min="9739" max="9739" width="11.140625" style="14" customWidth="1"/>
    <col min="9740" max="9740" width="1.85546875" style="14" customWidth="1"/>
    <col min="9741" max="9741" width="11" style="14" customWidth="1"/>
    <col min="9742" max="9742" width="0.7109375" style="14" customWidth="1"/>
    <col min="9743" max="9743" width="1.85546875" style="14" customWidth="1"/>
    <col min="9744" max="9744" width="11.85546875" style="14" bestFit="1" customWidth="1"/>
    <col min="9745" max="9745" width="15.28515625" style="14" bestFit="1" customWidth="1"/>
    <col min="9746" max="9746" width="5" style="14" customWidth="1"/>
    <col min="9747" max="9747" width="10.28515625" style="14" bestFit="1" customWidth="1"/>
    <col min="9748" max="9748" width="5" style="14" customWidth="1"/>
    <col min="9749" max="9749" width="10.28515625" style="14" bestFit="1" customWidth="1"/>
    <col min="9750" max="9752" width="9" style="14"/>
    <col min="9753" max="9753" width="10.28515625" style="14" bestFit="1" customWidth="1"/>
    <col min="9754" max="9982" width="9" style="14"/>
    <col min="9983" max="9983" width="3.7109375" style="14" customWidth="1"/>
    <col min="9984" max="9984" width="4.85546875" style="14" customWidth="1"/>
    <col min="9985" max="9985" width="5.28515625" style="14" customWidth="1"/>
    <col min="9986" max="9986" width="31.28515625" style="14" customWidth="1"/>
    <col min="9987" max="9987" width="7.7109375" style="14" customWidth="1"/>
    <col min="9988" max="9988" width="2.28515625" style="14" customWidth="1"/>
    <col min="9989" max="9989" width="11.7109375" style="14" customWidth="1"/>
    <col min="9990" max="9990" width="2.42578125" style="14" customWidth="1"/>
    <col min="9991" max="9991" width="11.7109375" style="14" customWidth="1"/>
    <col min="9992" max="9992" width="2.28515625" style="14" customWidth="1"/>
    <col min="9993" max="9993" width="10.85546875" style="14" customWidth="1"/>
    <col min="9994" max="9994" width="2.28515625" style="14" customWidth="1"/>
    <col min="9995" max="9995" width="11.140625" style="14" customWidth="1"/>
    <col min="9996" max="9996" width="1.85546875" style="14" customWidth="1"/>
    <col min="9997" max="9997" width="11" style="14" customWidth="1"/>
    <col min="9998" max="9998" width="0.7109375" style="14" customWidth="1"/>
    <col min="9999" max="9999" width="1.85546875" style="14" customWidth="1"/>
    <col min="10000" max="10000" width="11.85546875" style="14" bestFit="1" customWidth="1"/>
    <col min="10001" max="10001" width="15.28515625" style="14" bestFit="1" customWidth="1"/>
    <col min="10002" max="10002" width="5" style="14" customWidth="1"/>
    <col min="10003" max="10003" width="10.28515625" style="14" bestFit="1" customWidth="1"/>
    <col min="10004" max="10004" width="5" style="14" customWidth="1"/>
    <col min="10005" max="10005" width="10.28515625" style="14" bestFit="1" customWidth="1"/>
    <col min="10006" max="10008" width="9" style="14"/>
    <col min="10009" max="10009" width="10.28515625" style="14" bestFit="1" customWidth="1"/>
    <col min="10010" max="10238" width="9" style="14"/>
    <col min="10239" max="10239" width="3.7109375" style="14" customWidth="1"/>
    <col min="10240" max="10240" width="4.85546875" style="14" customWidth="1"/>
    <col min="10241" max="10241" width="5.28515625" style="14" customWidth="1"/>
    <col min="10242" max="10242" width="31.28515625" style="14" customWidth="1"/>
    <col min="10243" max="10243" width="7.7109375" style="14" customWidth="1"/>
    <col min="10244" max="10244" width="2.28515625" style="14" customWidth="1"/>
    <col min="10245" max="10245" width="11.7109375" style="14" customWidth="1"/>
    <col min="10246" max="10246" width="2.42578125" style="14" customWidth="1"/>
    <col min="10247" max="10247" width="11.7109375" style="14" customWidth="1"/>
    <col min="10248" max="10248" width="2.28515625" style="14" customWidth="1"/>
    <col min="10249" max="10249" width="10.85546875" style="14" customWidth="1"/>
    <col min="10250" max="10250" width="2.28515625" style="14" customWidth="1"/>
    <col min="10251" max="10251" width="11.140625" style="14" customWidth="1"/>
    <col min="10252" max="10252" width="1.85546875" style="14" customWidth="1"/>
    <col min="10253" max="10253" width="11" style="14" customWidth="1"/>
    <col min="10254" max="10254" width="0.7109375" style="14" customWidth="1"/>
    <col min="10255" max="10255" width="1.85546875" style="14" customWidth="1"/>
    <col min="10256" max="10256" width="11.85546875" style="14" bestFit="1" customWidth="1"/>
    <col min="10257" max="10257" width="15.28515625" style="14" bestFit="1" customWidth="1"/>
    <col min="10258" max="10258" width="5" style="14" customWidth="1"/>
    <col min="10259" max="10259" width="10.28515625" style="14" bestFit="1" customWidth="1"/>
    <col min="10260" max="10260" width="5" style="14" customWidth="1"/>
    <col min="10261" max="10261" width="10.28515625" style="14" bestFit="1" customWidth="1"/>
    <col min="10262" max="10264" width="9" style="14"/>
    <col min="10265" max="10265" width="10.28515625" style="14" bestFit="1" customWidth="1"/>
    <col min="10266" max="10494" width="9" style="14"/>
    <col min="10495" max="10495" width="3.7109375" style="14" customWidth="1"/>
    <col min="10496" max="10496" width="4.85546875" style="14" customWidth="1"/>
    <col min="10497" max="10497" width="5.28515625" style="14" customWidth="1"/>
    <col min="10498" max="10498" width="31.28515625" style="14" customWidth="1"/>
    <col min="10499" max="10499" width="7.7109375" style="14" customWidth="1"/>
    <col min="10500" max="10500" width="2.28515625" style="14" customWidth="1"/>
    <col min="10501" max="10501" width="11.7109375" style="14" customWidth="1"/>
    <col min="10502" max="10502" width="2.42578125" style="14" customWidth="1"/>
    <col min="10503" max="10503" width="11.7109375" style="14" customWidth="1"/>
    <col min="10504" max="10504" width="2.28515625" style="14" customWidth="1"/>
    <col min="10505" max="10505" width="10.85546875" style="14" customWidth="1"/>
    <col min="10506" max="10506" width="2.28515625" style="14" customWidth="1"/>
    <col min="10507" max="10507" width="11.140625" style="14" customWidth="1"/>
    <col min="10508" max="10508" width="1.85546875" style="14" customWidth="1"/>
    <col min="10509" max="10509" width="11" style="14" customWidth="1"/>
    <col min="10510" max="10510" width="0.7109375" style="14" customWidth="1"/>
    <col min="10511" max="10511" width="1.85546875" style="14" customWidth="1"/>
    <col min="10512" max="10512" width="11.85546875" style="14" bestFit="1" customWidth="1"/>
    <col min="10513" max="10513" width="15.28515625" style="14" bestFit="1" customWidth="1"/>
    <col min="10514" max="10514" width="5" style="14" customWidth="1"/>
    <col min="10515" max="10515" width="10.28515625" style="14" bestFit="1" customWidth="1"/>
    <col min="10516" max="10516" width="5" style="14" customWidth="1"/>
    <col min="10517" max="10517" width="10.28515625" style="14" bestFit="1" customWidth="1"/>
    <col min="10518" max="10520" width="9" style="14"/>
    <col min="10521" max="10521" width="10.28515625" style="14" bestFit="1" customWidth="1"/>
    <col min="10522" max="10750" width="9" style="14"/>
    <col min="10751" max="10751" width="3.7109375" style="14" customWidth="1"/>
    <col min="10752" max="10752" width="4.85546875" style="14" customWidth="1"/>
    <col min="10753" max="10753" width="5.28515625" style="14" customWidth="1"/>
    <col min="10754" max="10754" width="31.28515625" style="14" customWidth="1"/>
    <col min="10755" max="10755" width="7.7109375" style="14" customWidth="1"/>
    <col min="10756" max="10756" width="2.28515625" style="14" customWidth="1"/>
    <col min="10757" max="10757" width="11.7109375" style="14" customWidth="1"/>
    <col min="10758" max="10758" width="2.42578125" style="14" customWidth="1"/>
    <col min="10759" max="10759" width="11.7109375" style="14" customWidth="1"/>
    <col min="10760" max="10760" width="2.28515625" style="14" customWidth="1"/>
    <col min="10761" max="10761" width="10.85546875" style="14" customWidth="1"/>
    <col min="10762" max="10762" width="2.28515625" style="14" customWidth="1"/>
    <col min="10763" max="10763" width="11.140625" style="14" customWidth="1"/>
    <col min="10764" max="10764" width="1.85546875" style="14" customWidth="1"/>
    <col min="10765" max="10765" width="11" style="14" customWidth="1"/>
    <col min="10766" max="10766" width="0.7109375" style="14" customWidth="1"/>
    <col min="10767" max="10767" width="1.85546875" style="14" customWidth="1"/>
    <col min="10768" max="10768" width="11.85546875" style="14" bestFit="1" customWidth="1"/>
    <col min="10769" max="10769" width="15.28515625" style="14" bestFit="1" customWidth="1"/>
    <col min="10770" max="10770" width="5" style="14" customWidth="1"/>
    <col min="10771" max="10771" width="10.28515625" style="14" bestFit="1" customWidth="1"/>
    <col min="10772" max="10772" width="5" style="14" customWidth="1"/>
    <col min="10773" max="10773" width="10.28515625" style="14" bestFit="1" customWidth="1"/>
    <col min="10774" max="10776" width="9" style="14"/>
    <col min="10777" max="10777" width="10.28515625" style="14" bestFit="1" customWidth="1"/>
    <col min="10778" max="11006" width="9" style="14"/>
    <col min="11007" max="11007" width="3.7109375" style="14" customWidth="1"/>
    <col min="11008" max="11008" width="4.85546875" style="14" customWidth="1"/>
    <col min="11009" max="11009" width="5.28515625" style="14" customWidth="1"/>
    <col min="11010" max="11010" width="31.28515625" style="14" customWidth="1"/>
    <col min="11011" max="11011" width="7.7109375" style="14" customWidth="1"/>
    <col min="11012" max="11012" width="2.28515625" style="14" customWidth="1"/>
    <col min="11013" max="11013" width="11.7109375" style="14" customWidth="1"/>
    <col min="11014" max="11014" width="2.42578125" style="14" customWidth="1"/>
    <col min="11015" max="11015" width="11.7109375" style="14" customWidth="1"/>
    <col min="11016" max="11016" width="2.28515625" style="14" customWidth="1"/>
    <col min="11017" max="11017" width="10.85546875" style="14" customWidth="1"/>
    <col min="11018" max="11018" width="2.28515625" style="14" customWidth="1"/>
    <col min="11019" max="11019" width="11.140625" style="14" customWidth="1"/>
    <col min="11020" max="11020" width="1.85546875" style="14" customWidth="1"/>
    <col min="11021" max="11021" width="11" style="14" customWidth="1"/>
    <col min="11022" max="11022" width="0.7109375" style="14" customWidth="1"/>
    <col min="11023" max="11023" width="1.85546875" style="14" customWidth="1"/>
    <col min="11024" max="11024" width="11.85546875" style="14" bestFit="1" customWidth="1"/>
    <col min="11025" max="11025" width="15.28515625" style="14" bestFit="1" customWidth="1"/>
    <col min="11026" max="11026" width="5" style="14" customWidth="1"/>
    <col min="11027" max="11027" width="10.28515625" style="14" bestFit="1" customWidth="1"/>
    <col min="11028" max="11028" width="5" style="14" customWidth="1"/>
    <col min="11029" max="11029" width="10.28515625" style="14" bestFit="1" customWidth="1"/>
    <col min="11030" max="11032" width="9" style="14"/>
    <col min="11033" max="11033" width="10.28515625" style="14" bestFit="1" customWidth="1"/>
    <col min="11034" max="11262" width="9" style="14"/>
    <col min="11263" max="11263" width="3.7109375" style="14" customWidth="1"/>
    <col min="11264" max="11264" width="4.85546875" style="14" customWidth="1"/>
    <col min="11265" max="11265" width="5.28515625" style="14" customWidth="1"/>
    <col min="11266" max="11266" width="31.28515625" style="14" customWidth="1"/>
    <col min="11267" max="11267" width="7.7109375" style="14" customWidth="1"/>
    <col min="11268" max="11268" width="2.28515625" style="14" customWidth="1"/>
    <col min="11269" max="11269" width="11.7109375" style="14" customWidth="1"/>
    <col min="11270" max="11270" width="2.42578125" style="14" customWidth="1"/>
    <col min="11271" max="11271" width="11.7109375" style="14" customWidth="1"/>
    <col min="11272" max="11272" width="2.28515625" style="14" customWidth="1"/>
    <col min="11273" max="11273" width="10.85546875" style="14" customWidth="1"/>
    <col min="11274" max="11274" width="2.28515625" style="14" customWidth="1"/>
    <col min="11275" max="11275" width="11.140625" style="14" customWidth="1"/>
    <col min="11276" max="11276" width="1.85546875" style="14" customWidth="1"/>
    <col min="11277" max="11277" width="11" style="14" customWidth="1"/>
    <col min="11278" max="11278" width="0.7109375" style="14" customWidth="1"/>
    <col min="11279" max="11279" width="1.85546875" style="14" customWidth="1"/>
    <col min="11280" max="11280" width="11.85546875" style="14" bestFit="1" customWidth="1"/>
    <col min="11281" max="11281" width="15.28515625" style="14" bestFit="1" customWidth="1"/>
    <col min="11282" max="11282" width="5" style="14" customWidth="1"/>
    <col min="11283" max="11283" width="10.28515625" style="14" bestFit="1" customWidth="1"/>
    <col min="11284" max="11284" width="5" style="14" customWidth="1"/>
    <col min="11285" max="11285" width="10.28515625" style="14" bestFit="1" customWidth="1"/>
    <col min="11286" max="11288" width="9" style="14"/>
    <col min="11289" max="11289" width="10.28515625" style="14" bestFit="1" customWidth="1"/>
    <col min="11290" max="11518" width="9" style="14"/>
    <col min="11519" max="11519" width="3.7109375" style="14" customWidth="1"/>
    <col min="11520" max="11520" width="4.85546875" style="14" customWidth="1"/>
    <col min="11521" max="11521" width="5.28515625" style="14" customWidth="1"/>
    <col min="11522" max="11522" width="31.28515625" style="14" customWidth="1"/>
    <col min="11523" max="11523" width="7.7109375" style="14" customWidth="1"/>
    <col min="11524" max="11524" width="2.28515625" style="14" customWidth="1"/>
    <col min="11525" max="11525" width="11.7109375" style="14" customWidth="1"/>
    <col min="11526" max="11526" width="2.42578125" style="14" customWidth="1"/>
    <col min="11527" max="11527" width="11.7109375" style="14" customWidth="1"/>
    <col min="11528" max="11528" width="2.28515625" style="14" customWidth="1"/>
    <col min="11529" max="11529" width="10.85546875" style="14" customWidth="1"/>
    <col min="11530" max="11530" width="2.28515625" style="14" customWidth="1"/>
    <col min="11531" max="11531" width="11.140625" style="14" customWidth="1"/>
    <col min="11532" max="11532" width="1.85546875" style="14" customWidth="1"/>
    <col min="11533" max="11533" width="11" style="14" customWidth="1"/>
    <col min="11534" max="11534" width="0.7109375" style="14" customWidth="1"/>
    <col min="11535" max="11535" width="1.85546875" style="14" customWidth="1"/>
    <col min="11536" max="11536" width="11.85546875" style="14" bestFit="1" customWidth="1"/>
    <col min="11537" max="11537" width="15.28515625" style="14" bestFit="1" customWidth="1"/>
    <col min="11538" max="11538" width="5" style="14" customWidth="1"/>
    <col min="11539" max="11539" width="10.28515625" style="14" bestFit="1" customWidth="1"/>
    <col min="11540" max="11540" width="5" style="14" customWidth="1"/>
    <col min="11541" max="11541" width="10.28515625" style="14" bestFit="1" customWidth="1"/>
    <col min="11542" max="11544" width="9" style="14"/>
    <col min="11545" max="11545" width="10.28515625" style="14" bestFit="1" customWidth="1"/>
    <col min="11546" max="11774" width="9" style="14"/>
    <col min="11775" max="11775" width="3.7109375" style="14" customWidth="1"/>
    <col min="11776" max="11776" width="4.85546875" style="14" customWidth="1"/>
    <col min="11777" max="11777" width="5.28515625" style="14" customWidth="1"/>
    <col min="11778" max="11778" width="31.28515625" style="14" customWidth="1"/>
    <col min="11779" max="11779" width="7.7109375" style="14" customWidth="1"/>
    <col min="11780" max="11780" width="2.28515625" style="14" customWidth="1"/>
    <col min="11781" max="11781" width="11.7109375" style="14" customWidth="1"/>
    <col min="11782" max="11782" width="2.42578125" style="14" customWidth="1"/>
    <col min="11783" max="11783" width="11.7109375" style="14" customWidth="1"/>
    <col min="11784" max="11784" width="2.28515625" style="14" customWidth="1"/>
    <col min="11785" max="11785" width="10.85546875" style="14" customWidth="1"/>
    <col min="11786" max="11786" width="2.28515625" style="14" customWidth="1"/>
    <col min="11787" max="11787" width="11.140625" style="14" customWidth="1"/>
    <col min="11788" max="11788" width="1.85546875" style="14" customWidth="1"/>
    <col min="11789" max="11789" width="11" style="14" customWidth="1"/>
    <col min="11790" max="11790" width="0.7109375" style="14" customWidth="1"/>
    <col min="11791" max="11791" width="1.85546875" style="14" customWidth="1"/>
    <col min="11792" max="11792" width="11.85546875" style="14" bestFit="1" customWidth="1"/>
    <col min="11793" max="11793" width="15.28515625" style="14" bestFit="1" customWidth="1"/>
    <col min="11794" max="11794" width="5" style="14" customWidth="1"/>
    <col min="11795" max="11795" width="10.28515625" style="14" bestFit="1" customWidth="1"/>
    <col min="11796" max="11796" width="5" style="14" customWidth="1"/>
    <col min="11797" max="11797" width="10.28515625" style="14" bestFit="1" customWidth="1"/>
    <col min="11798" max="11800" width="9" style="14"/>
    <col min="11801" max="11801" width="10.28515625" style="14" bestFit="1" customWidth="1"/>
    <col min="11802" max="12030" width="9" style="14"/>
    <col min="12031" max="12031" width="3.7109375" style="14" customWidth="1"/>
    <col min="12032" max="12032" width="4.85546875" style="14" customWidth="1"/>
    <col min="12033" max="12033" width="5.28515625" style="14" customWidth="1"/>
    <col min="12034" max="12034" width="31.28515625" style="14" customWidth="1"/>
    <col min="12035" max="12035" width="7.7109375" style="14" customWidth="1"/>
    <col min="12036" max="12036" width="2.28515625" style="14" customWidth="1"/>
    <col min="12037" max="12037" width="11.7109375" style="14" customWidth="1"/>
    <col min="12038" max="12038" width="2.42578125" style="14" customWidth="1"/>
    <col min="12039" max="12039" width="11.7109375" style="14" customWidth="1"/>
    <col min="12040" max="12040" width="2.28515625" style="14" customWidth="1"/>
    <col min="12041" max="12041" width="10.85546875" style="14" customWidth="1"/>
    <col min="12042" max="12042" width="2.28515625" style="14" customWidth="1"/>
    <col min="12043" max="12043" width="11.140625" style="14" customWidth="1"/>
    <col min="12044" max="12044" width="1.85546875" style="14" customWidth="1"/>
    <col min="12045" max="12045" width="11" style="14" customWidth="1"/>
    <col min="12046" max="12046" width="0.7109375" style="14" customWidth="1"/>
    <col min="12047" max="12047" width="1.85546875" style="14" customWidth="1"/>
    <col min="12048" max="12048" width="11.85546875" style="14" bestFit="1" customWidth="1"/>
    <col min="12049" max="12049" width="15.28515625" style="14" bestFit="1" customWidth="1"/>
    <col min="12050" max="12050" width="5" style="14" customWidth="1"/>
    <col min="12051" max="12051" width="10.28515625" style="14" bestFit="1" customWidth="1"/>
    <col min="12052" max="12052" width="5" style="14" customWidth="1"/>
    <col min="12053" max="12053" width="10.28515625" style="14" bestFit="1" customWidth="1"/>
    <col min="12054" max="12056" width="9" style="14"/>
    <col min="12057" max="12057" width="10.28515625" style="14" bestFit="1" customWidth="1"/>
    <col min="12058" max="12286" width="9" style="14"/>
    <col min="12287" max="12287" width="3.7109375" style="14" customWidth="1"/>
    <col min="12288" max="12288" width="4.85546875" style="14" customWidth="1"/>
    <col min="12289" max="12289" width="5.28515625" style="14" customWidth="1"/>
    <col min="12290" max="12290" width="31.28515625" style="14" customWidth="1"/>
    <col min="12291" max="12291" width="7.7109375" style="14" customWidth="1"/>
    <col min="12292" max="12292" width="2.28515625" style="14" customWidth="1"/>
    <col min="12293" max="12293" width="11.7109375" style="14" customWidth="1"/>
    <col min="12294" max="12294" width="2.42578125" style="14" customWidth="1"/>
    <col min="12295" max="12295" width="11.7109375" style="14" customWidth="1"/>
    <col min="12296" max="12296" width="2.28515625" style="14" customWidth="1"/>
    <col min="12297" max="12297" width="10.85546875" style="14" customWidth="1"/>
    <col min="12298" max="12298" width="2.28515625" style="14" customWidth="1"/>
    <col min="12299" max="12299" width="11.140625" style="14" customWidth="1"/>
    <col min="12300" max="12300" width="1.85546875" style="14" customWidth="1"/>
    <col min="12301" max="12301" width="11" style="14" customWidth="1"/>
    <col min="12302" max="12302" width="0.7109375" style="14" customWidth="1"/>
    <col min="12303" max="12303" width="1.85546875" style="14" customWidth="1"/>
    <col min="12304" max="12304" width="11.85546875" style="14" bestFit="1" customWidth="1"/>
    <col min="12305" max="12305" width="15.28515625" style="14" bestFit="1" customWidth="1"/>
    <col min="12306" max="12306" width="5" style="14" customWidth="1"/>
    <col min="12307" max="12307" width="10.28515625" style="14" bestFit="1" customWidth="1"/>
    <col min="12308" max="12308" width="5" style="14" customWidth="1"/>
    <col min="12309" max="12309" width="10.28515625" style="14" bestFit="1" customWidth="1"/>
    <col min="12310" max="12312" width="9" style="14"/>
    <col min="12313" max="12313" width="10.28515625" style="14" bestFit="1" customWidth="1"/>
    <col min="12314" max="12542" width="9" style="14"/>
    <col min="12543" max="12543" width="3.7109375" style="14" customWidth="1"/>
    <col min="12544" max="12544" width="4.85546875" style="14" customWidth="1"/>
    <col min="12545" max="12545" width="5.28515625" style="14" customWidth="1"/>
    <col min="12546" max="12546" width="31.28515625" style="14" customWidth="1"/>
    <col min="12547" max="12547" width="7.7109375" style="14" customWidth="1"/>
    <col min="12548" max="12548" width="2.28515625" style="14" customWidth="1"/>
    <col min="12549" max="12549" width="11.7109375" style="14" customWidth="1"/>
    <col min="12550" max="12550" width="2.42578125" style="14" customWidth="1"/>
    <col min="12551" max="12551" width="11.7109375" style="14" customWidth="1"/>
    <col min="12552" max="12552" width="2.28515625" style="14" customWidth="1"/>
    <col min="12553" max="12553" width="10.85546875" style="14" customWidth="1"/>
    <col min="12554" max="12554" width="2.28515625" style="14" customWidth="1"/>
    <col min="12555" max="12555" width="11.140625" style="14" customWidth="1"/>
    <col min="12556" max="12556" width="1.85546875" style="14" customWidth="1"/>
    <col min="12557" max="12557" width="11" style="14" customWidth="1"/>
    <col min="12558" max="12558" width="0.7109375" style="14" customWidth="1"/>
    <col min="12559" max="12559" width="1.85546875" style="14" customWidth="1"/>
    <col min="12560" max="12560" width="11.85546875" style="14" bestFit="1" customWidth="1"/>
    <col min="12561" max="12561" width="15.28515625" style="14" bestFit="1" customWidth="1"/>
    <col min="12562" max="12562" width="5" style="14" customWidth="1"/>
    <col min="12563" max="12563" width="10.28515625" style="14" bestFit="1" customWidth="1"/>
    <col min="12564" max="12564" width="5" style="14" customWidth="1"/>
    <col min="12565" max="12565" width="10.28515625" style="14" bestFit="1" customWidth="1"/>
    <col min="12566" max="12568" width="9" style="14"/>
    <col min="12569" max="12569" width="10.28515625" style="14" bestFit="1" customWidth="1"/>
    <col min="12570" max="12798" width="9" style="14"/>
    <col min="12799" max="12799" width="3.7109375" style="14" customWidth="1"/>
    <col min="12800" max="12800" width="4.85546875" style="14" customWidth="1"/>
    <col min="12801" max="12801" width="5.28515625" style="14" customWidth="1"/>
    <col min="12802" max="12802" width="31.28515625" style="14" customWidth="1"/>
    <col min="12803" max="12803" width="7.7109375" style="14" customWidth="1"/>
    <col min="12804" max="12804" width="2.28515625" style="14" customWidth="1"/>
    <col min="12805" max="12805" width="11.7109375" style="14" customWidth="1"/>
    <col min="12806" max="12806" width="2.42578125" style="14" customWidth="1"/>
    <col min="12807" max="12807" width="11.7109375" style="14" customWidth="1"/>
    <col min="12808" max="12808" width="2.28515625" style="14" customWidth="1"/>
    <col min="12809" max="12809" width="10.85546875" style="14" customWidth="1"/>
    <col min="12810" max="12810" width="2.28515625" style="14" customWidth="1"/>
    <col min="12811" max="12811" width="11.140625" style="14" customWidth="1"/>
    <col min="12812" max="12812" width="1.85546875" style="14" customWidth="1"/>
    <col min="12813" max="12813" width="11" style="14" customWidth="1"/>
    <col min="12814" max="12814" width="0.7109375" style="14" customWidth="1"/>
    <col min="12815" max="12815" width="1.85546875" style="14" customWidth="1"/>
    <col min="12816" max="12816" width="11.85546875" style="14" bestFit="1" customWidth="1"/>
    <col min="12817" max="12817" width="15.28515625" style="14" bestFit="1" customWidth="1"/>
    <col min="12818" max="12818" width="5" style="14" customWidth="1"/>
    <col min="12819" max="12819" width="10.28515625" style="14" bestFit="1" customWidth="1"/>
    <col min="12820" max="12820" width="5" style="14" customWidth="1"/>
    <col min="12821" max="12821" width="10.28515625" style="14" bestFit="1" customWidth="1"/>
    <col min="12822" max="12824" width="9" style="14"/>
    <col min="12825" max="12825" width="10.28515625" style="14" bestFit="1" customWidth="1"/>
    <col min="12826" max="13054" width="9" style="14"/>
    <col min="13055" max="13055" width="3.7109375" style="14" customWidth="1"/>
    <col min="13056" max="13056" width="4.85546875" style="14" customWidth="1"/>
    <col min="13057" max="13057" width="5.28515625" style="14" customWidth="1"/>
    <col min="13058" max="13058" width="31.28515625" style="14" customWidth="1"/>
    <col min="13059" max="13059" width="7.7109375" style="14" customWidth="1"/>
    <col min="13060" max="13060" width="2.28515625" style="14" customWidth="1"/>
    <col min="13061" max="13061" width="11.7109375" style="14" customWidth="1"/>
    <col min="13062" max="13062" width="2.42578125" style="14" customWidth="1"/>
    <col min="13063" max="13063" width="11.7109375" style="14" customWidth="1"/>
    <col min="13064" max="13064" width="2.28515625" style="14" customWidth="1"/>
    <col min="13065" max="13065" width="10.85546875" style="14" customWidth="1"/>
    <col min="13066" max="13066" width="2.28515625" style="14" customWidth="1"/>
    <col min="13067" max="13067" width="11.140625" style="14" customWidth="1"/>
    <col min="13068" max="13068" width="1.85546875" style="14" customWidth="1"/>
    <col min="13069" max="13069" width="11" style="14" customWidth="1"/>
    <col min="13070" max="13070" width="0.7109375" style="14" customWidth="1"/>
    <col min="13071" max="13071" width="1.85546875" style="14" customWidth="1"/>
    <col min="13072" max="13072" width="11.85546875" style="14" bestFit="1" customWidth="1"/>
    <col min="13073" max="13073" width="15.28515625" style="14" bestFit="1" customWidth="1"/>
    <col min="13074" max="13074" width="5" style="14" customWidth="1"/>
    <col min="13075" max="13075" width="10.28515625" style="14" bestFit="1" customWidth="1"/>
    <col min="13076" max="13076" width="5" style="14" customWidth="1"/>
    <col min="13077" max="13077" width="10.28515625" style="14" bestFit="1" customWidth="1"/>
    <col min="13078" max="13080" width="9" style="14"/>
    <col min="13081" max="13081" width="10.28515625" style="14" bestFit="1" customWidth="1"/>
    <col min="13082" max="13310" width="9" style="14"/>
    <col min="13311" max="13311" width="3.7109375" style="14" customWidth="1"/>
    <col min="13312" max="13312" width="4.85546875" style="14" customWidth="1"/>
    <col min="13313" max="13313" width="5.28515625" style="14" customWidth="1"/>
    <col min="13314" max="13314" width="31.28515625" style="14" customWidth="1"/>
    <col min="13315" max="13315" width="7.7109375" style="14" customWidth="1"/>
    <col min="13316" max="13316" width="2.28515625" style="14" customWidth="1"/>
    <col min="13317" max="13317" width="11.7109375" style="14" customWidth="1"/>
    <col min="13318" max="13318" width="2.42578125" style="14" customWidth="1"/>
    <col min="13319" max="13319" width="11.7109375" style="14" customWidth="1"/>
    <col min="13320" max="13320" width="2.28515625" style="14" customWidth="1"/>
    <col min="13321" max="13321" width="10.85546875" style="14" customWidth="1"/>
    <col min="13322" max="13322" width="2.28515625" style="14" customWidth="1"/>
    <col min="13323" max="13323" width="11.140625" style="14" customWidth="1"/>
    <col min="13324" max="13324" width="1.85546875" style="14" customWidth="1"/>
    <col min="13325" max="13325" width="11" style="14" customWidth="1"/>
    <col min="13326" max="13326" width="0.7109375" style="14" customWidth="1"/>
    <col min="13327" max="13327" width="1.85546875" style="14" customWidth="1"/>
    <col min="13328" max="13328" width="11.85546875" style="14" bestFit="1" customWidth="1"/>
    <col min="13329" max="13329" width="15.28515625" style="14" bestFit="1" customWidth="1"/>
    <col min="13330" max="13330" width="5" style="14" customWidth="1"/>
    <col min="13331" max="13331" width="10.28515625" style="14" bestFit="1" customWidth="1"/>
    <col min="13332" max="13332" width="5" style="14" customWidth="1"/>
    <col min="13333" max="13333" width="10.28515625" style="14" bestFit="1" customWidth="1"/>
    <col min="13334" max="13336" width="9" style="14"/>
    <col min="13337" max="13337" width="10.28515625" style="14" bestFit="1" customWidth="1"/>
    <col min="13338" max="13566" width="9" style="14"/>
    <col min="13567" max="13567" width="3.7109375" style="14" customWidth="1"/>
    <col min="13568" max="13568" width="4.85546875" style="14" customWidth="1"/>
    <col min="13569" max="13569" width="5.28515625" style="14" customWidth="1"/>
    <col min="13570" max="13570" width="31.28515625" style="14" customWidth="1"/>
    <col min="13571" max="13571" width="7.7109375" style="14" customWidth="1"/>
    <col min="13572" max="13572" width="2.28515625" style="14" customWidth="1"/>
    <col min="13573" max="13573" width="11.7109375" style="14" customWidth="1"/>
    <col min="13574" max="13574" width="2.42578125" style="14" customWidth="1"/>
    <col min="13575" max="13575" width="11.7109375" style="14" customWidth="1"/>
    <col min="13576" max="13576" width="2.28515625" style="14" customWidth="1"/>
    <col min="13577" max="13577" width="10.85546875" style="14" customWidth="1"/>
    <col min="13578" max="13578" width="2.28515625" style="14" customWidth="1"/>
    <col min="13579" max="13579" width="11.140625" style="14" customWidth="1"/>
    <col min="13580" max="13580" width="1.85546875" style="14" customWidth="1"/>
    <col min="13581" max="13581" width="11" style="14" customWidth="1"/>
    <col min="13582" max="13582" width="0.7109375" style="14" customWidth="1"/>
    <col min="13583" max="13583" width="1.85546875" style="14" customWidth="1"/>
    <col min="13584" max="13584" width="11.85546875" style="14" bestFit="1" customWidth="1"/>
    <col min="13585" max="13585" width="15.28515625" style="14" bestFit="1" customWidth="1"/>
    <col min="13586" max="13586" width="5" style="14" customWidth="1"/>
    <col min="13587" max="13587" width="10.28515625" style="14" bestFit="1" customWidth="1"/>
    <col min="13588" max="13588" width="5" style="14" customWidth="1"/>
    <col min="13589" max="13589" width="10.28515625" style="14" bestFit="1" customWidth="1"/>
    <col min="13590" max="13592" width="9" style="14"/>
    <col min="13593" max="13593" width="10.28515625" style="14" bestFit="1" customWidth="1"/>
    <col min="13594" max="13822" width="9" style="14"/>
    <col min="13823" max="13823" width="3.7109375" style="14" customWidth="1"/>
    <col min="13824" max="13824" width="4.85546875" style="14" customWidth="1"/>
    <col min="13825" max="13825" width="5.28515625" style="14" customWidth="1"/>
    <col min="13826" max="13826" width="31.28515625" style="14" customWidth="1"/>
    <col min="13827" max="13827" width="7.7109375" style="14" customWidth="1"/>
    <col min="13828" max="13828" width="2.28515625" style="14" customWidth="1"/>
    <col min="13829" max="13829" width="11.7109375" style="14" customWidth="1"/>
    <col min="13830" max="13830" width="2.42578125" style="14" customWidth="1"/>
    <col min="13831" max="13831" width="11.7109375" style="14" customWidth="1"/>
    <col min="13832" max="13832" width="2.28515625" style="14" customWidth="1"/>
    <col min="13833" max="13833" width="10.85546875" style="14" customWidth="1"/>
    <col min="13834" max="13834" width="2.28515625" style="14" customWidth="1"/>
    <col min="13835" max="13835" width="11.140625" style="14" customWidth="1"/>
    <col min="13836" max="13836" width="1.85546875" style="14" customWidth="1"/>
    <col min="13837" max="13837" width="11" style="14" customWidth="1"/>
    <col min="13838" max="13838" width="0.7109375" style="14" customWidth="1"/>
    <col min="13839" max="13839" width="1.85546875" style="14" customWidth="1"/>
    <col min="13840" max="13840" width="11.85546875" style="14" bestFit="1" customWidth="1"/>
    <col min="13841" max="13841" width="15.28515625" style="14" bestFit="1" customWidth="1"/>
    <col min="13842" max="13842" width="5" style="14" customWidth="1"/>
    <col min="13843" max="13843" width="10.28515625" style="14" bestFit="1" customWidth="1"/>
    <col min="13844" max="13844" width="5" style="14" customWidth="1"/>
    <col min="13845" max="13845" width="10.28515625" style="14" bestFit="1" customWidth="1"/>
    <col min="13846" max="13848" width="9" style="14"/>
    <col min="13849" max="13849" width="10.28515625" style="14" bestFit="1" customWidth="1"/>
    <col min="13850" max="14078" width="9" style="14"/>
    <col min="14079" max="14079" width="3.7109375" style="14" customWidth="1"/>
    <col min="14080" max="14080" width="4.85546875" style="14" customWidth="1"/>
    <col min="14081" max="14081" width="5.28515625" style="14" customWidth="1"/>
    <col min="14082" max="14082" width="31.28515625" style="14" customWidth="1"/>
    <col min="14083" max="14083" width="7.7109375" style="14" customWidth="1"/>
    <col min="14084" max="14084" width="2.28515625" style="14" customWidth="1"/>
    <col min="14085" max="14085" width="11.7109375" style="14" customWidth="1"/>
    <col min="14086" max="14086" width="2.42578125" style="14" customWidth="1"/>
    <col min="14087" max="14087" width="11.7109375" style="14" customWidth="1"/>
    <col min="14088" max="14088" width="2.28515625" style="14" customWidth="1"/>
    <col min="14089" max="14089" width="10.85546875" style="14" customWidth="1"/>
    <col min="14090" max="14090" width="2.28515625" style="14" customWidth="1"/>
    <col min="14091" max="14091" width="11.140625" style="14" customWidth="1"/>
    <col min="14092" max="14092" width="1.85546875" style="14" customWidth="1"/>
    <col min="14093" max="14093" width="11" style="14" customWidth="1"/>
    <col min="14094" max="14094" width="0.7109375" style="14" customWidth="1"/>
    <col min="14095" max="14095" width="1.85546875" style="14" customWidth="1"/>
    <col min="14096" max="14096" width="11.85546875" style="14" bestFit="1" customWidth="1"/>
    <col min="14097" max="14097" width="15.28515625" style="14" bestFit="1" customWidth="1"/>
    <col min="14098" max="14098" width="5" style="14" customWidth="1"/>
    <col min="14099" max="14099" width="10.28515625" style="14" bestFit="1" customWidth="1"/>
    <col min="14100" max="14100" width="5" style="14" customWidth="1"/>
    <col min="14101" max="14101" width="10.28515625" style="14" bestFit="1" customWidth="1"/>
    <col min="14102" max="14104" width="9" style="14"/>
    <col min="14105" max="14105" width="10.28515625" style="14" bestFit="1" customWidth="1"/>
    <col min="14106" max="14334" width="9" style="14"/>
    <col min="14335" max="14335" width="3.7109375" style="14" customWidth="1"/>
    <col min="14336" max="14336" width="4.85546875" style="14" customWidth="1"/>
    <col min="14337" max="14337" width="5.28515625" style="14" customWidth="1"/>
    <col min="14338" max="14338" width="31.28515625" style="14" customWidth="1"/>
    <col min="14339" max="14339" width="7.7109375" style="14" customWidth="1"/>
    <col min="14340" max="14340" width="2.28515625" style="14" customWidth="1"/>
    <col min="14341" max="14341" width="11.7109375" style="14" customWidth="1"/>
    <col min="14342" max="14342" width="2.42578125" style="14" customWidth="1"/>
    <col min="14343" max="14343" width="11.7109375" style="14" customWidth="1"/>
    <col min="14344" max="14344" width="2.28515625" style="14" customWidth="1"/>
    <col min="14345" max="14345" width="10.85546875" style="14" customWidth="1"/>
    <col min="14346" max="14346" width="2.28515625" style="14" customWidth="1"/>
    <col min="14347" max="14347" width="11.140625" style="14" customWidth="1"/>
    <col min="14348" max="14348" width="1.85546875" style="14" customWidth="1"/>
    <col min="14349" max="14349" width="11" style="14" customWidth="1"/>
    <col min="14350" max="14350" width="0.7109375" style="14" customWidth="1"/>
    <col min="14351" max="14351" width="1.85546875" style="14" customWidth="1"/>
    <col min="14352" max="14352" width="11.85546875" style="14" bestFit="1" customWidth="1"/>
    <col min="14353" max="14353" width="15.28515625" style="14" bestFit="1" customWidth="1"/>
    <col min="14354" max="14354" width="5" style="14" customWidth="1"/>
    <col min="14355" max="14355" width="10.28515625" style="14" bestFit="1" customWidth="1"/>
    <col min="14356" max="14356" width="5" style="14" customWidth="1"/>
    <col min="14357" max="14357" width="10.28515625" style="14" bestFit="1" customWidth="1"/>
    <col min="14358" max="14360" width="9" style="14"/>
    <col min="14361" max="14361" width="10.28515625" style="14" bestFit="1" customWidth="1"/>
    <col min="14362" max="14590" width="9" style="14"/>
    <col min="14591" max="14591" width="3.7109375" style="14" customWidth="1"/>
    <col min="14592" max="14592" width="4.85546875" style="14" customWidth="1"/>
    <col min="14593" max="14593" width="5.28515625" style="14" customWidth="1"/>
    <col min="14594" max="14594" width="31.28515625" style="14" customWidth="1"/>
    <col min="14595" max="14595" width="7.7109375" style="14" customWidth="1"/>
    <col min="14596" max="14596" width="2.28515625" style="14" customWidth="1"/>
    <col min="14597" max="14597" width="11.7109375" style="14" customWidth="1"/>
    <col min="14598" max="14598" width="2.42578125" style="14" customWidth="1"/>
    <col min="14599" max="14599" width="11.7109375" style="14" customWidth="1"/>
    <col min="14600" max="14600" width="2.28515625" style="14" customWidth="1"/>
    <col min="14601" max="14601" width="10.85546875" style="14" customWidth="1"/>
    <col min="14602" max="14602" width="2.28515625" style="14" customWidth="1"/>
    <col min="14603" max="14603" width="11.140625" style="14" customWidth="1"/>
    <col min="14604" max="14604" width="1.85546875" style="14" customWidth="1"/>
    <col min="14605" max="14605" width="11" style="14" customWidth="1"/>
    <col min="14606" max="14606" width="0.7109375" style="14" customWidth="1"/>
    <col min="14607" max="14607" width="1.85546875" style="14" customWidth="1"/>
    <col min="14608" max="14608" width="11.85546875" style="14" bestFit="1" customWidth="1"/>
    <col min="14609" max="14609" width="15.28515625" style="14" bestFit="1" customWidth="1"/>
    <col min="14610" max="14610" width="5" style="14" customWidth="1"/>
    <col min="14611" max="14611" width="10.28515625" style="14" bestFit="1" customWidth="1"/>
    <col min="14612" max="14612" width="5" style="14" customWidth="1"/>
    <col min="14613" max="14613" width="10.28515625" style="14" bestFit="1" customWidth="1"/>
    <col min="14614" max="14616" width="9" style="14"/>
    <col min="14617" max="14617" width="10.28515625" style="14" bestFit="1" customWidth="1"/>
    <col min="14618" max="14846" width="9" style="14"/>
    <col min="14847" max="14847" width="3.7109375" style="14" customWidth="1"/>
    <col min="14848" max="14848" width="4.85546875" style="14" customWidth="1"/>
    <col min="14849" max="14849" width="5.28515625" style="14" customWidth="1"/>
    <col min="14850" max="14850" width="31.28515625" style="14" customWidth="1"/>
    <col min="14851" max="14851" width="7.7109375" style="14" customWidth="1"/>
    <col min="14852" max="14852" width="2.28515625" style="14" customWidth="1"/>
    <col min="14853" max="14853" width="11.7109375" style="14" customWidth="1"/>
    <col min="14854" max="14854" width="2.42578125" style="14" customWidth="1"/>
    <col min="14855" max="14855" width="11.7109375" style="14" customWidth="1"/>
    <col min="14856" max="14856" width="2.28515625" style="14" customWidth="1"/>
    <col min="14857" max="14857" width="10.85546875" style="14" customWidth="1"/>
    <col min="14858" max="14858" width="2.28515625" style="14" customWidth="1"/>
    <col min="14859" max="14859" width="11.140625" style="14" customWidth="1"/>
    <col min="14860" max="14860" width="1.85546875" style="14" customWidth="1"/>
    <col min="14861" max="14861" width="11" style="14" customWidth="1"/>
    <col min="14862" max="14862" width="0.7109375" style="14" customWidth="1"/>
    <col min="14863" max="14863" width="1.85546875" style="14" customWidth="1"/>
    <col min="14864" max="14864" width="11.85546875" style="14" bestFit="1" customWidth="1"/>
    <col min="14865" max="14865" width="15.28515625" style="14" bestFit="1" customWidth="1"/>
    <col min="14866" max="14866" width="5" style="14" customWidth="1"/>
    <col min="14867" max="14867" width="10.28515625" style="14" bestFit="1" customWidth="1"/>
    <col min="14868" max="14868" width="5" style="14" customWidth="1"/>
    <col min="14869" max="14869" width="10.28515625" style="14" bestFit="1" customWidth="1"/>
    <col min="14870" max="14872" width="9" style="14"/>
    <col min="14873" max="14873" width="10.28515625" style="14" bestFit="1" customWidth="1"/>
    <col min="14874" max="15102" width="9" style="14"/>
    <col min="15103" max="15103" width="3.7109375" style="14" customWidth="1"/>
    <col min="15104" max="15104" width="4.85546875" style="14" customWidth="1"/>
    <col min="15105" max="15105" width="5.28515625" style="14" customWidth="1"/>
    <col min="15106" max="15106" width="31.28515625" style="14" customWidth="1"/>
    <col min="15107" max="15107" width="7.7109375" style="14" customWidth="1"/>
    <col min="15108" max="15108" width="2.28515625" style="14" customWidth="1"/>
    <col min="15109" max="15109" width="11.7109375" style="14" customWidth="1"/>
    <col min="15110" max="15110" width="2.42578125" style="14" customWidth="1"/>
    <col min="15111" max="15111" width="11.7109375" style="14" customWidth="1"/>
    <col min="15112" max="15112" width="2.28515625" style="14" customWidth="1"/>
    <col min="15113" max="15113" width="10.85546875" style="14" customWidth="1"/>
    <col min="15114" max="15114" width="2.28515625" style="14" customWidth="1"/>
    <col min="15115" max="15115" width="11.140625" style="14" customWidth="1"/>
    <col min="15116" max="15116" width="1.85546875" style="14" customWidth="1"/>
    <col min="15117" max="15117" width="11" style="14" customWidth="1"/>
    <col min="15118" max="15118" width="0.7109375" style="14" customWidth="1"/>
    <col min="15119" max="15119" width="1.85546875" style="14" customWidth="1"/>
    <col min="15120" max="15120" width="11.85546875" style="14" bestFit="1" customWidth="1"/>
    <col min="15121" max="15121" width="15.28515625" style="14" bestFit="1" customWidth="1"/>
    <col min="15122" max="15122" width="5" style="14" customWidth="1"/>
    <col min="15123" max="15123" width="10.28515625" style="14" bestFit="1" customWidth="1"/>
    <col min="15124" max="15124" width="5" style="14" customWidth="1"/>
    <col min="15125" max="15125" width="10.28515625" style="14" bestFit="1" customWidth="1"/>
    <col min="15126" max="15128" width="9" style="14"/>
    <col min="15129" max="15129" width="10.28515625" style="14" bestFit="1" customWidth="1"/>
    <col min="15130" max="15358" width="9" style="14"/>
    <col min="15359" max="15359" width="3.7109375" style="14" customWidth="1"/>
    <col min="15360" max="15360" width="4.85546875" style="14" customWidth="1"/>
    <col min="15361" max="15361" width="5.28515625" style="14" customWidth="1"/>
    <col min="15362" max="15362" width="31.28515625" style="14" customWidth="1"/>
    <col min="15363" max="15363" width="7.7109375" style="14" customWidth="1"/>
    <col min="15364" max="15364" width="2.28515625" style="14" customWidth="1"/>
    <col min="15365" max="15365" width="11.7109375" style="14" customWidth="1"/>
    <col min="15366" max="15366" width="2.42578125" style="14" customWidth="1"/>
    <col min="15367" max="15367" width="11.7109375" style="14" customWidth="1"/>
    <col min="15368" max="15368" width="2.28515625" style="14" customWidth="1"/>
    <col min="15369" max="15369" width="10.85546875" style="14" customWidth="1"/>
    <col min="15370" max="15370" width="2.28515625" style="14" customWidth="1"/>
    <col min="15371" max="15371" width="11.140625" style="14" customWidth="1"/>
    <col min="15372" max="15372" width="1.85546875" style="14" customWidth="1"/>
    <col min="15373" max="15373" width="11" style="14" customWidth="1"/>
    <col min="15374" max="15374" width="0.7109375" style="14" customWidth="1"/>
    <col min="15375" max="15375" width="1.85546875" style="14" customWidth="1"/>
    <col min="15376" max="15376" width="11.85546875" style="14" bestFit="1" customWidth="1"/>
    <col min="15377" max="15377" width="15.28515625" style="14" bestFit="1" customWidth="1"/>
    <col min="15378" max="15378" width="5" style="14" customWidth="1"/>
    <col min="15379" max="15379" width="10.28515625" style="14" bestFit="1" customWidth="1"/>
    <col min="15380" max="15380" width="5" style="14" customWidth="1"/>
    <col min="15381" max="15381" width="10.28515625" style="14" bestFit="1" customWidth="1"/>
    <col min="15382" max="15384" width="9" style="14"/>
    <col min="15385" max="15385" width="10.28515625" style="14" bestFit="1" customWidth="1"/>
    <col min="15386" max="15614" width="9" style="14"/>
    <col min="15615" max="15615" width="3.7109375" style="14" customWidth="1"/>
    <col min="15616" max="15616" width="4.85546875" style="14" customWidth="1"/>
    <col min="15617" max="15617" width="5.28515625" style="14" customWidth="1"/>
    <col min="15618" max="15618" width="31.28515625" style="14" customWidth="1"/>
    <col min="15619" max="15619" width="7.7109375" style="14" customWidth="1"/>
    <col min="15620" max="15620" width="2.28515625" style="14" customWidth="1"/>
    <col min="15621" max="15621" width="11.7109375" style="14" customWidth="1"/>
    <col min="15622" max="15622" width="2.42578125" style="14" customWidth="1"/>
    <col min="15623" max="15623" width="11.7109375" style="14" customWidth="1"/>
    <col min="15624" max="15624" width="2.28515625" style="14" customWidth="1"/>
    <col min="15625" max="15625" width="10.85546875" style="14" customWidth="1"/>
    <col min="15626" max="15626" width="2.28515625" style="14" customWidth="1"/>
    <col min="15627" max="15627" width="11.140625" style="14" customWidth="1"/>
    <col min="15628" max="15628" width="1.85546875" style="14" customWidth="1"/>
    <col min="15629" max="15629" width="11" style="14" customWidth="1"/>
    <col min="15630" max="15630" width="0.7109375" style="14" customWidth="1"/>
    <col min="15631" max="15631" width="1.85546875" style="14" customWidth="1"/>
    <col min="15632" max="15632" width="11.85546875" style="14" bestFit="1" customWidth="1"/>
    <col min="15633" max="15633" width="15.28515625" style="14" bestFit="1" customWidth="1"/>
    <col min="15634" max="15634" width="5" style="14" customWidth="1"/>
    <col min="15635" max="15635" width="10.28515625" style="14" bestFit="1" customWidth="1"/>
    <col min="15636" max="15636" width="5" style="14" customWidth="1"/>
    <col min="15637" max="15637" width="10.28515625" style="14" bestFit="1" customWidth="1"/>
    <col min="15638" max="15640" width="9" style="14"/>
    <col min="15641" max="15641" width="10.28515625" style="14" bestFit="1" customWidth="1"/>
    <col min="15642" max="15870" width="9" style="14"/>
    <col min="15871" max="15871" width="3.7109375" style="14" customWidth="1"/>
    <col min="15872" max="15872" width="4.85546875" style="14" customWidth="1"/>
    <col min="15873" max="15873" width="5.28515625" style="14" customWidth="1"/>
    <col min="15874" max="15874" width="31.28515625" style="14" customWidth="1"/>
    <col min="15875" max="15875" width="7.7109375" style="14" customWidth="1"/>
    <col min="15876" max="15876" width="2.28515625" style="14" customWidth="1"/>
    <col min="15877" max="15877" width="11.7109375" style="14" customWidth="1"/>
    <col min="15878" max="15878" width="2.42578125" style="14" customWidth="1"/>
    <col min="15879" max="15879" width="11.7109375" style="14" customWidth="1"/>
    <col min="15880" max="15880" width="2.28515625" style="14" customWidth="1"/>
    <col min="15881" max="15881" width="10.85546875" style="14" customWidth="1"/>
    <col min="15882" max="15882" width="2.28515625" style="14" customWidth="1"/>
    <col min="15883" max="15883" width="11.140625" style="14" customWidth="1"/>
    <col min="15884" max="15884" width="1.85546875" style="14" customWidth="1"/>
    <col min="15885" max="15885" width="11" style="14" customWidth="1"/>
    <col min="15886" max="15886" width="0.7109375" style="14" customWidth="1"/>
    <col min="15887" max="15887" width="1.85546875" style="14" customWidth="1"/>
    <col min="15888" max="15888" width="11.85546875" style="14" bestFit="1" customWidth="1"/>
    <col min="15889" max="15889" width="15.28515625" style="14" bestFit="1" customWidth="1"/>
    <col min="15890" max="15890" width="5" style="14" customWidth="1"/>
    <col min="15891" max="15891" width="10.28515625" style="14" bestFit="1" customWidth="1"/>
    <col min="15892" max="15892" width="5" style="14" customWidth="1"/>
    <col min="15893" max="15893" width="10.28515625" style="14" bestFit="1" customWidth="1"/>
    <col min="15894" max="15896" width="9" style="14"/>
    <col min="15897" max="15897" width="10.28515625" style="14" bestFit="1" customWidth="1"/>
    <col min="15898" max="16126" width="9" style="14"/>
    <col min="16127" max="16127" width="3.7109375" style="14" customWidth="1"/>
    <col min="16128" max="16128" width="4.85546875" style="14" customWidth="1"/>
    <col min="16129" max="16129" width="5.28515625" style="14" customWidth="1"/>
    <col min="16130" max="16130" width="31.28515625" style="14" customWidth="1"/>
    <col min="16131" max="16131" width="7.7109375" style="14" customWidth="1"/>
    <col min="16132" max="16132" width="2.28515625" style="14" customWidth="1"/>
    <col min="16133" max="16133" width="11.7109375" style="14" customWidth="1"/>
    <col min="16134" max="16134" width="2.42578125" style="14" customWidth="1"/>
    <col min="16135" max="16135" width="11.7109375" style="14" customWidth="1"/>
    <col min="16136" max="16136" width="2.28515625" style="14" customWidth="1"/>
    <col min="16137" max="16137" width="10.85546875" style="14" customWidth="1"/>
    <col min="16138" max="16138" width="2.28515625" style="14" customWidth="1"/>
    <col min="16139" max="16139" width="11.140625" style="14" customWidth="1"/>
    <col min="16140" max="16140" width="1.85546875" style="14" customWidth="1"/>
    <col min="16141" max="16141" width="11" style="14" customWidth="1"/>
    <col min="16142" max="16142" width="0.7109375" style="14" customWidth="1"/>
    <col min="16143" max="16143" width="1.85546875" style="14" customWidth="1"/>
    <col min="16144" max="16144" width="11.85546875" style="14" bestFit="1" customWidth="1"/>
    <col min="16145" max="16145" width="15.28515625" style="14" bestFit="1" customWidth="1"/>
    <col min="16146" max="16146" width="5" style="14" customWidth="1"/>
    <col min="16147" max="16147" width="10.28515625" style="14" bestFit="1" customWidth="1"/>
    <col min="16148" max="16148" width="5" style="14" customWidth="1"/>
    <col min="16149" max="16149" width="10.28515625" style="14" bestFit="1" customWidth="1"/>
    <col min="16150" max="16152" width="9" style="14"/>
    <col min="16153" max="16153" width="10.28515625" style="14" bestFit="1" customWidth="1"/>
    <col min="16154" max="16384" width="9" style="14"/>
  </cols>
  <sheetData>
    <row r="1" spans="1:19" s="21" customFormat="1" ht="21" x14ac:dyDescent="0.5">
      <c r="A1" s="1967" t="str">
        <f>'سر برگ صفحات'!A1</f>
        <v>شرکت داروسازان التیام (سهامی خاص)</v>
      </c>
      <c r="B1" s="1967"/>
      <c r="C1" s="1967"/>
      <c r="D1" s="1967"/>
      <c r="E1" s="1967"/>
      <c r="F1" s="1967"/>
      <c r="G1" s="1967"/>
      <c r="H1" s="1967"/>
      <c r="I1" s="1967"/>
      <c r="J1" s="1967"/>
      <c r="K1" s="1967"/>
      <c r="L1" s="1967"/>
      <c r="M1" s="1967"/>
      <c r="N1" s="19"/>
      <c r="O1" s="19"/>
      <c r="P1" s="20"/>
      <c r="Q1" s="20"/>
      <c r="R1" s="19"/>
      <c r="S1" s="19"/>
    </row>
    <row r="2" spans="1:19" s="21" customFormat="1" ht="21" x14ac:dyDescent="0.5">
      <c r="A2" s="2153" t="str">
        <f>'سر برگ صفحات'!A16</f>
        <v>يادداشتهاي توضيحي صورت هاي مالي</v>
      </c>
      <c r="B2" s="2153"/>
      <c r="C2" s="2153"/>
      <c r="D2" s="2153"/>
      <c r="E2" s="2153"/>
      <c r="F2" s="2153"/>
      <c r="G2" s="2153"/>
      <c r="H2" s="2153"/>
      <c r="I2" s="2153"/>
      <c r="J2" s="2153"/>
      <c r="K2" s="2153"/>
      <c r="L2" s="2153"/>
      <c r="M2" s="2153"/>
      <c r="N2" s="19"/>
      <c r="O2" s="19"/>
      <c r="P2" s="20"/>
      <c r="Q2" s="20"/>
      <c r="R2" s="19"/>
      <c r="S2" s="19"/>
    </row>
    <row r="3" spans="1:19" s="21" customFormat="1" ht="21" x14ac:dyDescent="0.5">
      <c r="A3" s="2153" t="str">
        <f>'سر برگ صفحات'!A3</f>
        <v>سال مالی منتهی به 30 اسفند 1403</v>
      </c>
      <c r="B3" s="2153"/>
      <c r="C3" s="2153"/>
      <c r="D3" s="2153"/>
      <c r="E3" s="2153"/>
      <c r="F3" s="2153"/>
      <c r="G3" s="2153"/>
      <c r="H3" s="2153"/>
      <c r="I3" s="2153"/>
      <c r="J3" s="2153"/>
      <c r="K3" s="2153"/>
      <c r="L3" s="2153"/>
      <c r="M3" s="2153"/>
      <c r="N3" s="19"/>
      <c r="O3" s="19"/>
      <c r="P3" s="20"/>
      <c r="Q3" s="20"/>
      <c r="R3" s="19"/>
      <c r="S3" s="19"/>
    </row>
    <row r="4" spans="1:19" s="21" customFormat="1" ht="19.5" x14ac:dyDescent="0.5">
      <c r="A4" s="27" t="s">
        <v>120</v>
      </c>
      <c r="B4" s="2159" t="s">
        <v>14</v>
      </c>
      <c r="C4" s="2159"/>
      <c r="D4" s="2159"/>
      <c r="E4" s="2159"/>
      <c r="F4" s="2159"/>
      <c r="G4" s="2159"/>
      <c r="H4" s="2159"/>
      <c r="I4" s="2159"/>
      <c r="J4" s="2159"/>
      <c r="K4" s="2159"/>
      <c r="L4" s="2159"/>
      <c r="M4" s="2159"/>
      <c r="N4" s="2159"/>
      <c r="O4" s="19"/>
      <c r="P4" s="20"/>
      <c r="Q4" s="20"/>
      <c r="R4" s="19"/>
      <c r="S4" s="19"/>
    </row>
    <row r="5" spans="1:19" s="21" customFormat="1" ht="19.5" x14ac:dyDescent="0.5">
      <c r="B5" s="2156" t="s">
        <v>559</v>
      </c>
      <c r="C5" s="2156"/>
      <c r="D5" s="2156"/>
      <c r="E5" s="2156"/>
      <c r="F5" s="2156"/>
      <c r="G5" s="2156"/>
      <c r="H5" s="2156"/>
      <c r="I5" s="2156"/>
      <c r="J5" s="2156"/>
      <c r="K5" s="2156"/>
      <c r="L5" s="2156"/>
      <c r="M5" s="18"/>
      <c r="N5" s="19"/>
      <c r="O5" s="19"/>
      <c r="P5" s="20"/>
      <c r="Q5" s="20"/>
      <c r="R5" s="19"/>
      <c r="S5" s="19"/>
    </row>
    <row r="6" spans="1:19" s="21" customFormat="1" ht="19.5" x14ac:dyDescent="0.5">
      <c r="A6" s="27"/>
      <c r="B6" s="2156"/>
      <c r="C6" s="2156"/>
      <c r="D6" s="2156"/>
      <c r="E6" s="2156"/>
      <c r="F6" s="2156"/>
      <c r="G6" s="2156"/>
      <c r="H6" s="2156"/>
      <c r="I6" s="2156"/>
      <c r="J6" s="2156"/>
      <c r="K6" s="2156"/>
      <c r="L6" s="2156"/>
      <c r="M6" s="18"/>
      <c r="N6" s="19"/>
      <c r="O6" s="19"/>
      <c r="P6" s="20"/>
      <c r="Q6" s="20"/>
      <c r="R6" s="19"/>
      <c r="S6" s="19"/>
    </row>
    <row r="7" spans="1:19" s="21" customFormat="1" ht="19.5" x14ac:dyDescent="0.5">
      <c r="A7" s="27"/>
      <c r="B7" s="43"/>
      <c r="C7" s="18"/>
      <c r="D7" s="18"/>
      <c r="E7" s="18"/>
      <c r="F7" s="18"/>
      <c r="G7" s="322"/>
      <c r="I7" s="194"/>
      <c r="J7" s="194" t="s">
        <v>12</v>
      </c>
      <c r="K7" s="18"/>
      <c r="L7" s="18"/>
      <c r="M7" s="18"/>
      <c r="N7" s="19"/>
      <c r="O7" s="19"/>
      <c r="P7" s="20"/>
      <c r="Q7" s="20"/>
      <c r="R7" s="19"/>
      <c r="S7" s="19"/>
    </row>
    <row r="8" spans="1:19" s="53" customFormat="1" ht="63" x14ac:dyDescent="0.25">
      <c r="A8" s="125"/>
      <c r="B8" s="23"/>
      <c r="C8" s="163"/>
      <c r="D8" s="50"/>
      <c r="E8" s="50"/>
      <c r="G8" s="2154" t="str">
        <f>'سر برگ صفحات'!A6</f>
        <v>سال 1399</v>
      </c>
      <c r="H8" s="2155"/>
      <c r="I8" s="201"/>
      <c r="J8" s="47" t="str">
        <f>'سر برگ صفحات'!A4</f>
        <v>دوره شش ماهه منتهی به 1398/06/31</v>
      </c>
      <c r="M8" s="163"/>
      <c r="N8" s="163"/>
      <c r="P8" s="164"/>
      <c r="Q8" s="164"/>
    </row>
    <row r="9" spans="1:19" ht="19.5" x14ac:dyDescent="0.25">
      <c r="B9" s="9"/>
      <c r="G9" s="192" t="s">
        <v>54</v>
      </c>
      <c r="H9" s="279" t="s">
        <v>54</v>
      </c>
      <c r="I9" s="192"/>
      <c r="J9" s="279" t="s">
        <v>54</v>
      </c>
    </row>
    <row r="10" spans="1:19" ht="19.5" x14ac:dyDescent="0.25">
      <c r="B10" s="9"/>
      <c r="C10" s="44"/>
      <c r="D10" s="11" t="s">
        <v>121</v>
      </c>
    </row>
    <row r="11" spans="1:19" ht="19.5" x14ac:dyDescent="0.25">
      <c r="B11" s="9"/>
      <c r="D11" s="11" t="s">
        <v>108</v>
      </c>
      <c r="H11" s="60"/>
      <c r="J11" s="60"/>
    </row>
    <row r="12" spans="1:19" ht="19.5" x14ac:dyDescent="0.25">
      <c r="B12" s="9"/>
      <c r="D12" s="11" t="s">
        <v>79</v>
      </c>
      <c r="G12" s="14">
        <f>G10+G11</f>
        <v>0</v>
      </c>
      <c r="H12" s="64">
        <f>H10+H11</f>
        <v>0</v>
      </c>
      <c r="J12" s="64">
        <f>J10+J11</f>
        <v>0</v>
      </c>
    </row>
    <row r="13" spans="1:19" x14ac:dyDescent="0.25">
      <c r="D13" s="11" t="s">
        <v>122</v>
      </c>
    </row>
    <row r="14" spans="1:19" x14ac:dyDescent="0.25">
      <c r="D14" s="11" t="s">
        <v>123</v>
      </c>
    </row>
    <row r="15" spans="1:19" x14ac:dyDescent="0.25">
      <c r="D15" s="11" t="s">
        <v>118</v>
      </c>
      <c r="H15" s="60"/>
      <c r="J15" s="60"/>
    </row>
    <row r="16" spans="1:19" x14ac:dyDescent="0.25">
      <c r="D16" s="11" t="s">
        <v>91</v>
      </c>
      <c r="G16" s="14">
        <f>SUM(G13:H15)</f>
        <v>0</v>
      </c>
      <c r="H16" s="64">
        <f>SUM(G13:H15)</f>
        <v>0</v>
      </c>
      <c r="J16" s="64">
        <f>SUM(I13:J15)</f>
        <v>0</v>
      </c>
    </row>
    <row r="17" spans="3:10" x14ac:dyDescent="0.25">
      <c r="D17" s="238" t="s">
        <v>124</v>
      </c>
      <c r="H17" s="60"/>
      <c r="J17" s="60"/>
    </row>
    <row r="18" spans="3:10" x14ac:dyDescent="0.25">
      <c r="D18" s="24" t="s">
        <v>125</v>
      </c>
      <c r="G18" s="14">
        <f>SUM(G16:H17)</f>
        <v>0</v>
      </c>
      <c r="H18" s="64">
        <f>SUM(G16:H17)</f>
        <v>0</v>
      </c>
      <c r="J18" s="64">
        <f>SUM(I16:J17)</f>
        <v>0</v>
      </c>
    </row>
    <row r="19" spans="3:10" x14ac:dyDescent="0.25">
      <c r="D19" s="11" t="s">
        <v>126</v>
      </c>
      <c r="H19" s="60"/>
      <c r="J19" s="60"/>
    </row>
    <row r="20" spans="3:10" ht="18.75" thickBot="1" x14ac:dyDescent="0.3">
      <c r="D20" s="36"/>
      <c r="G20" s="14">
        <f>G18+G19</f>
        <v>0</v>
      </c>
      <c r="H20" s="61">
        <f>H18+H19</f>
        <v>0</v>
      </c>
      <c r="J20" s="61">
        <f>J18+J19</f>
        <v>0</v>
      </c>
    </row>
    <row r="21" spans="3:10" ht="18.75" thickTop="1" x14ac:dyDescent="0.25">
      <c r="D21" s="11"/>
    </row>
    <row r="22" spans="3:10" x14ac:dyDescent="0.25">
      <c r="H22" s="47">
        <f>'سر برگ صفحات'!A14</f>
        <v>1399</v>
      </c>
      <c r="I22" s="45"/>
      <c r="J22" s="47">
        <f>'سر برگ صفحات'!A13</f>
        <v>1398</v>
      </c>
    </row>
    <row r="23" spans="3:10" x14ac:dyDescent="0.25">
      <c r="H23" s="239" t="s">
        <v>54</v>
      </c>
      <c r="I23" s="240"/>
      <c r="J23" s="239" t="s">
        <v>54</v>
      </c>
    </row>
    <row r="24" spans="3:10" ht="19.5" x14ac:dyDescent="0.25">
      <c r="D24" s="44" t="s">
        <v>127</v>
      </c>
    </row>
    <row r="25" spans="3:10" x14ac:dyDescent="0.25">
      <c r="D25" s="2160" t="s">
        <v>128</v>
      </c>
      <c r="E25" s="2160"/>
      <c r="F25" s="2160"/>
    </row>
    <row r="26" spans="3:10" x14ac:dyDescent="0.25">
      <c r="D26" s="2157" t="s">
        <v>129</v>
      </c>
      <c r="E26" s="2157"/>
      <c r="F26" s="2157"/>
    </row>
    <row r="27" spans="3:10" x14ac:dyDescent="0.25">
      <c r="D27" s="2157" t="s">
        <v>130</v>
      </c>
      <c r="E27" s="2157"/>
      <c r="F27" s="2157"/>
    </row>
    <row r="28" spans="3:10" ht="20.25" thickBot="1" x14ac:dyDescent="0.3">
      <c r="C28" s="44"/>
      <c r="D28" s="2157" t="s">
        <v>131</v>
      </c>
      <c r="E28" s="2157"/>
      <c r="F28" s="2157"/>
      <c r="H28" s="61">
        <f>SUM(H25:H27)</f>
        <v>0</v>
      </c>
      <c r="J28" s="61">
        <f>SUM(J25:J27)</f>
        <v>0</v>
      </c>
    </row>
    <row r="29" spans="3:10" ht="18.75" thickTop="1" x14ac:dyDescent="0.25"/>
    <row r="41" spans="1:15" s="11" customFormat="1" ht="15.75" x14ac:dyDescent="0.25">
      <c r="A41" s="2158" t="s">
        <v>486</v>
      </c>
      <c r="B41" s="2158"/>
      <c r="C41" s="2158"/>
      <c r="D41" s="2158"/>
      <c r="E41" s="2158"/>
      <c r="F41" s="2158"/>
      <c r="G41" s="2158"/>
      <c r="H41" s="2158"/>
      <c r="I41" s="2158"/>
      <c r="J41" s="2158"/>
      <c r="K41" s="2158"/>
      <c r="L41" s="2158"/>
      <c r="N41" s="16"/>
      <c r="O41" s="16"/>
    </row>
  </sheetData>
  <mergeCells count="11">
    <mergeCell ref="D28:F28"/>
    <mergeCell ref="D27:F27"/>
    <mergeCell ref="A41:L41"/>
    <mergeCell ref="B4:N4"/>
    <mergeCell ref="D25:F25"/>
    <mergeCell ref="D26:F26"/>
    <mergeCell ref="A1:M1"/>
    <mergeCell ref="A2:M2"/>
    <mergeCell ref="A3:M3"/>
    <mergeCell ref="G8:H8"/>
    <mergeCell ref="B5:L6"/>
  </mergeCells>
  <pageMargins left="0.39370078740157483" right="0.78740157480314965" top="0.39370078740157483" bottom="0.39370078740157483" header="0.31496062992125984" footer="0.31496062992125984"/>
  <pageSetup scale="9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FF00"/>
  </sheetPr>
  <dimension ref="A1:AO42"/>
  <sheetViews>
    <sheetView showGridLines="0" rightToLeft="1" view="pageBreakPreview" zoomScale="150" zoomScaleSheetLayoutView="150" workbookViewId="0">
      <selection activeCell="A4" sqref="A4:XFD5"/>
    </sheetView>
  </sheetViews>
  <sheetFormatPr defaultRowHeight="15.75" x14ac:dyDescent="0.25"/>
  <cols>
    <col min="1" max="1" width="6.85546875" style="24" bestFit="1" customWidth="1"/>
    <col min="2" max="2" width="8.7109375" style="264" customWidth="1"/>
    <col min="3" max="3" width="1" style="264" customWidth="1"/>
    <col min="4" max="4" width="8.7109375" style="264" customWidth="1"/>
    <col min="5" max="5" width="1" style="264" customWidth="1"/>
    <col min="6" max="6" width="8.7109375" style="264" customWidth="1"/>
    <col min="7" max="7" width="1" style="264" customWidth="1"/>
    <col min="8" max="8" width="8.7109375" style="264" customWidth="1"/>
    <col min="9" max="9" width="1" style="264" customWidth="1"/>
    <col min="10" max="10" width="10" style="264" customWidth="1"/>
    <col min="11" max="11" width="1" style="264" customWidth="1"/>
    <col min="12" max="12" width="8.7109375" style="264" customWidth="1"/>
    <col min="13" max="13" width="1" style="264" customWidth="1"/>
    <col min="14" max="14" width="8.7109375" style="264" customWidth="1"/>
    <col min="15" max="15" width="0.7109375" style="264" customWidth="1"/>
    <col min="16" max="16" width="8.7109375" style="264" customWidth="1"/>
    <col min="17" max="17" width="2.85546875" style="264" customWidth="1"/>
    <col min="18" max="18" width="13.7109375" style="264" customWidth="1"/>
    <col min="19" max="19" width="0.7109375" style="264" customWidth="1"/>
    <col min="20" max="20" width="14.28515625" style="264" customWidth="1"/>
    <col min="21" max="21" width="0.7109375" style="264" customWidth="1"/>
    <col min="22" max="22" width="11.7109375" style="264" customWidth="1"/>
    <col min="23" max="23" width="0.7109375" style="264" customWidth="1"/>
    <col min="24" max="24" width="11.7109375" style="264" customWidth="1"/>
    <col min="25" max="25" width="0.7109375" style="264" customWidth="1"/>
    <col min="26" max="26" width="11.7109375" style="264" customWidth="1"/>
    <col min="27" max="27" width="0.7109375" style="264" customWidth="1"/>
    <col min="28" max="28" width="11.7109375" style="264" customWidth="1"/>
    <col min="29" max="29" width="1" style="264" customWidth="1"/>
    <col min="30" max="30" width="9.85546875" style="264" customWidth="1"/>
    <col min="31" max="31" width="0.7109375" style="264" customWidth="1"/>
    <col min="32" max="32" width="11.7109375" style="264" customWidth="1"/>
    <col min="33" max="33" width="1" style="264" customWidth="1"/>
    <col min="34" max="34" width="11.7109375" style="264" customWidth="1"/>
    <col min="35" max="35" width="0.7109375" style="264" customWidth="1"/>
    <col min="36" max="36" width="11.7109375" style="264" customWidth="1"/>
    <col min="37" max="37" width="1.85546875" style="264" customWidth="1"/>
    <col min="38" max="38" width="11.7109375" style="266" customWidth="1"/>
    <col min="39" max="39" width="15.28515625" style="266" bestFit="1" customWidth="1"/>
    <col min="40" max="40" width="5" style="264" customWidth="1"/>
    <col min="41" max="41" width="10.28515625" style="264" bestFit="1" customWidth="1"/>
    <col min="42" max="42" width="5" style="264" customWidth="1"/>
    <col min="43" max="43" width="10.28515625" style="264" bestFit="1" customWidth="1"/>
    <col min="44" max="46" width="9" style="264"/>
    <col min="47" max="47" width="10.28515625" style="264" bestFit="1" customWidth="1"/>
    <col min="48" max="276" width="9" style="264"/>
    <col min="277" max="277" width="3.7109375" style="264" customWidth="1"/>
    <col min="278" max="278" width="4.85546875" style="264" customWidth="1"/>
    <col min="279" max="279" width="5.28515625" style="264" customWidth="1"/>
    <col min="280" max="280" width="31.28515625" style="264" customWidth="1"/>
    <col min="281" max="281" width="7.7109375" style="264" customWidth="1"/>
    <col min="282" max="282" width="2.28515625" style="264" customWidth="1"/>
    <col min="283" max="283" width="11.7109375" style="264" customWidth="1"/>
    <col min="284" max="284" width="2.42578125" style="264" customWidth="1"/>
    <col min="285" max="285" width="11.7109375" style="264" customWidth="1"/>
    <col min="286" max="286" width="2.28515625" style="264" customWidth="1"/>
    <col min="287" max="287" width="10.85546875" style="264" customWidth="1"/>
    <col min="288" max="288" width="2.28515625" style="264" customWidth="1"/>
    <col min="289" max="289" width="11.140625" style="264" customWidth="1"/>
    <col min="290" max="290" width="1.85546875" style="264" customWidth="1"/>
    <col min="291" max="291" width="11" style="264" customWidth="1"/>
    <col min="292" max="292" width="0.7109375" style="264" customWidth="1"/>
    <col min="293" max="293" width="1.85546875" style="264" customWidth="1"/>
    <col min="294" max="294" width="11.85546875" style="264" bestFit="1" customWidth="1"/>
    <col min="295" max="295" width="15.28515625" style="264" bestFit="1" customWidth="1"/>
    <col min="296" max="296" width="5" style="264" customWidth="1"/>
    <col min="297" max="297" width="10.28515625" style="264" bestFit="1" customWidth="1"/>
    <col min="298" max="298" width="5" style="264" customWidth="1"/>
    <col min="299" max="299" width="10.28515625" style="264" bestFit="1" customWidth="1"/>
    <col min="300" max="302" width="9" style="264"/>
    <col min="303" max="303" width="10.28515625" style="264" bestFit="1" customWidth="1"/>
    <col min="304" max="532" width="9" style="264"/>
    <col min="533" max="533" width="3.7109375" style="264" customWidth="1"/>
    <col min="534" max="534" width="4.85546875" style="264" customWidth="1"/>
    <col min="535" max="535" width="5.28515625" style="264" customWidth="1"/>
    <col min="536" max="536" width="31.28515625" style="264" customWidth="1"/>
    <col min="537" max="537" width="7.7109375" style="264" customWidth="1"/>
    <col min="538" max="538" width="2.28515625" style="264" customWidth="1"/>
    <col min="539" max="539" width="11.7109375" style="264" customWidth="1"/>
    <col min="540" max="540" width="2.42578125" style="264" customWidth="1"/>
    <col min="541" max="541" width="11.7109375" style="264" customWidth="1"/>
    <col min="542" max="542" width="2.28515625" style="264" customWidth="1"/>
    <col min="543" max="543" width="10.85546875" style="264" customWidth="1"/>
    <col min="544" max="544" width="2.28515625" style="264" customWidth="1"/>
    <col min="545" max="545" width="11.140625" style="264" customWidth="1"/>
    <col min="546" max="546" width="1.85546875" style="264" customWidth="1"/>
    <col min="547" max="547" width="11" style="264" customWidth="1"/>
    <col min="548" max="548" width="0.7109375" style="264" customWidth="1"/>
    <col min="549" max="549" width="1.85546875" style="264" customWidth="1"/>
    <col min="550" max="550" width="11.85546875" style="264" bestFit="1" customWidth="1"/>
    <col min="551" max="551" width="15.28515625" style="264" bestFit="1" customWidth="1"/>
    <col min="552" max="552" width="5" style="264" customWidth="1"/>
    <col min="553" max="553" width="10.28515625" style="264" bestFit="1" customWidth="1"/>
    <col min="554" max="554" width="5" style="264" customWidth="1"/>
    <col min="555" max="555" width="10.28515625" style="264" bestFit="1" customWidth="1"/>
    <col min="556" max="558" width="9" style="264"/>
    <col min="559" max="559" width="10.28515625" style="264" bestFit="1" customWidth="1"/>
    <col min="560" max="788" width="9" style="264"/>
    <col min="789" max="789" width="3.7109375" style="264" customWidth="1"/>
    <col min="790" max="790" width="4.85546875" style="264" customWidth="1"/>
    <col min="791" max="791" width="5.28515625" style="264" customWidth="1"/>
    <col min="792" max="792" width="31.28515625" style="264" customWidth="1"/>
    <col min="793" max="793" width="7.7109375" style="264" customWidth="1"/>
    <col min="794" max="794" width="2.28515625" style="264" customWidth="1"/>
    <col min="795" max="795" width="11.7109375" style="264" customWidth="1"/>
    <col min="796" max="796" width="2.42578125" style="264" customWidth="1"/>
    <col min="797" max="797" width="11.7109375" style="264" customWidth="1"/>
    <col min="798" max="798" width="2.28515625" style="264" customWidth="1"/>
    <col min="799" max="799" width="10.85546875" style="264" customWidth="1"/>
    <col min="800" max="800" width="2.28515625" style="264" customWidth="1"/>
    <col min="801" max="801" width="11.140625" style="264" customWidth="1"/>
    <col min="802" max="802" width="1.85546875" style="264" customWidth="1"/>
    <col min="803" max="803" width="11" style="264" customWidth="1"/>
    <col min="804" max="804" width="0.7109375" style="264" customWidth="1"/>
    <col min="805" max="805" width="1.85546875" style="264" customWidth="1"/>
    <col min="806" max="806" width="11.85546875" style="264" bestFit="1" customWidth="1"/>
    <col min="807" max="807" width="15.28515625" style="264" bestFit="1" customWidth="1"/>
    <col min="808" max="808" width="5" style="264" customWidth="1"/>
    <col min="809" max="809" width="10.28515625" style="264" bestFit="1" customWidth="1"/>
    <col min="810" max="810" width="5" style="264" customWidth="1"/>
    <col min="811" max="811" width="10.28515625" style="264" bestFit="1" customWidth="1"/>
    <col min="812" max="814" width="9" style="264"/>
    <col min="815" max="815" width="10.28515625" style="264" bestFit="1" customWidth="1"/>
    <col min="816" max="1044" width="9" style="264"/>
    <col min="1045" max="1045" width="3.7109375" style="264" customWidth="1"/>
    <col min="1046" max="1046" width="4.85546875" style="264" customWidth="1"/>
    <col min="1047" max="1047" width="5.28515625" style="264" customWidth="1"/>
    <col min="1048" max="1048" width="31.28515625" style="264" customWidth="1"/>
    <col min="1049" max="1049" width="7.7109375" style="264" customWidth="1"/>
    <col min="1050" max="1050" width="2.28515625" style="264" customWidth="1"/>
    <col min="1051" max="1051" width="11.7109375" style="264" customWidth="1"/>
    <col min="1052" max="1052" width="2.42578125" style="264" customWidth="1"/>
    <col min="1053" max="1053" width="11.7109375" style="264" customWidth="1"/>
    <col min="1054" max="1054" width="2.28515625" style="264" customWidth="1"/>
    <col min="1055" max="1055" width="10.85546875" style="264" customWidth="1"/>
    <col min="1056" max="1056" width="2.28515625" style="264" customWidth="1"/>
    <col min="1057" max="1057" width="11.140625" style="264" customWidth="1"/>
    <col min="1058" max="1058" width="1.85546875" style="264" customWidth="1"/>
    <col min="1059" max="1059" width="11" style="264" customWidth="1"/>
    <col min="1060" max="1060" width="0.7109375" style="264" customWidth="1"/>
    <col min="1061" max="1061" width="1.85546875" style="264" customWidth="1"/>
    <col min="1062" max="1062" width="11.85546875" style="264" bestFit="1" customWidth="1"/>
    <col min="1063" max="1063" width="15.28515625" style="264" bestFit="1" customWidth="1"/>
    <col min="1064" max="1064" width="5" style="264" customWidth="1"/>
    <col min="1065" max="1065" width="10.28515625" style="264" bestFit="1" customWidth="1"/>
    <col min="1066" max="1066" width="5" style="264" customWidth="1"/>
    <col min="1067" max="1067" width="10.28515625" style="264" bestFit="1" customWidth="1"/>
    <col min="1068" max="1070" width="9" style="264"/>
    <col min="1071" max="1071" width="10.28515625" style="264" bestFit="1" customWidth="1"/>
    <col min="1072" max="1300" width="9" style="264"/>
    <col min="1301" max="1301" width="3.7109375" style="264" customWidth="1"/>
    <col min="1302" max="1302" width="4.85546875" style="264" customWidth="1"/>
    <col min="1303" max="1303" width="5.28515625" style="264" customWidth="1"/>
    <col min="1304" max="1304" width="31.28515625" style="264" customWidth="1"/>
    <col min="1305" max="1305" width="7.7109375" style="264" customWidth="1"/>
    <col min="1306" max="1306" width="2.28515625" style="264" customWidth="1"/>
    <col min="1307" max="1307" width="11.7109375" style="264" customWidth="1"/>
    <col min="1308" max="1308" width="2.42578125" style="264" customWidth="1"/>
    <col min="1309" max="1309" width="11.7109375" style="264" customWidth="1"/>
    <col min="1310" max="1310" width="2.28515625" style="264" customWidth="1"/>
    <col min="1311" max="1311" width="10.85546875" style="264" customWidth="1"/>
    <col min="1312" max="1312" width="2.28515625" style="264" customWidth="1"/>
    <col min="1313" max="1313" width="11.140625" style="264" customWidth="1"/>
    <col min="1314" max="1314" width="1.85546875" style="264" customWidth="1"/>
    <col min="1315" max="1315" width="11" style="264" customWidth="1"/>
    <col min="1316" max="1316" width="0.7109375" style="264" customWidth="1"/>
    <col min="1317" max="1317" width="1.85546875" style="264" customWidth="1"/>
    <col min="1318" max="1318" width="11.85546875" style="264" bestFit="1" customWidth="1"/>
    <col min="1319" max="1319" width="15.28515625" style="264" bestFit="1" customWidth="1"/>
    <col min="1320" max="1320" width="5" style="264" customWidth="1"/>
    <col min="1321" max="1321" width="10.28515625" style="264" bestFit="1" customWidth="1"/>
    <col min="1322" max="1322" width="5" style="264" customWidth="1"/>
    <col min="1323" max="1323" width="10.28515625" style="264" bestFit="1" customWidth="1"/>
    <col min="1324" max="1326" width="9" style="264"/>
    <col min="1327" max="1327" width="10.28515625" style="264" bestFit="1" customWidth="1"/>
    <col min="1328" max="1556" width="9" style="264"/>
    <col min="1557" max="1557" width="3.7109375" style="264" customWidth="1"/>
    <col min="1558" max="1558" width="4.85546875" style="264" customWidth="1"/>
    <col min="1559" max="1559" width="5.28515625" style="264" customWidth="1"/>
    <col min="1560" max="1560" width="31.28515625" style="264" customWidth="1"/>
    <col min="1561" max="1561" width="7.7109375" style="264" customWidth="1"/>
    <col min="1562" max="1562" width="2.28515625" style="264" customWidth="1"/>
    <col min="1563" max="1563" width="11.7109375" style="264" customWidth="1"/>
    <col min="1564" max="1564" width="2.42578125" style="264" customWidth="1"/>
    <col min="1565" max="1565" width="11.7109375" style="264" customWidth="1"/>
    <col min="1566" max="1566" width="2.28515625" style="264" customWidth="1"/>
    <col min="1567" max="1567" width="10.85546875" style="264" customWidth="1"/>
    <col min="1568" max="1568" width="2.28515625" style="264" customWidth="1"/>
    <col min="1569" max="1569" width="11.140625" style="264" customWidth="1"/>
    <col min="1570" max="1570" width="1.85546875" style="264" customWidth="1"/>
    <col min="1571" max="1571" width="11" style="264" customWidth="1"/>
    <col min="1572" max="1572" width="0.7109375" style="264" customWidth="1"/>
    <col min="1573" max="1573" width="1.85546875" style="264" customWidth="1"/>
    <col min="1574" max="1574" width="11.85546875" style="264" bestFit="1" customWidth="1"/>
    <col min="1575" max="1575" width="15.28515625" style="264" bestFit="1" customWidth="1"/>
    <col min="1576" max="1576" width="5" style="264" customWidth="1"/>
    <col min="1577" max="1577" width="10.28515625" style="264" bestFit="1" customWidth="1"/>
    <col min="1578" max="1578" width="5" style="264" customWidth="1"/>
    <col min="1579" max="1579" width="10.28515625" style="264" bestFit="1" customWidth="1"/>
    <col min="1580" max="1582" width="9" style="264"/>
    <col min="1583" max="1583" width="10.28515625" style="264" bestFit="1" customWidth="1"/>
    <col min="1584" max="1812" width="9" style="264"/>
    <col min="1813" max="1813" width="3.7109375" style="264" customWidth="1"/>
    <col min="1814" max="1814" width="4.85546875" style="264" customWidth="1"/>
    <col min="1815" max="1815" width="5.28515625" style="264" customWidth="1"/>
    <col min="1816" max="1816" width="31.28515625" style="264" customWidth="1"/>
    <col min="1817" max="1817" width="7.7109375" style="264" customWidth="1"/>
    <col min="1818" max="1818" width="2.28515625" style="264" customWidth="1"/>
    <col min="1819" max="1819" width="11.7109375" style="264" customWidth="1"/>
    <col min="1820" max="1820" width="2.42578125" style="264" customWidth="1"/>
    <col min="1821" max="1821" width="11.7109375" style="264" customWidth="1"/>
    <col min="1822" max="1822" width="2.28515625" style="264" customWidth="1"/>
    <col min="1823" max="1823" width="10.85546875" style="264" customWidth="1"/>
    <col min="1824" max="1824" width="2.28515625" style="264" customWidth="1"/>
    <col min="1825" max="1825" width="11.140625" style="264" customWidth="1"/>
    <col min="1826" max="1826" width="1.85546875" style="264" customWidth="1"/>
    <col min="1827" max="1827" width="11" style="264" customWidth="1"/>
    <col min="1828" max="1828" width="0.7109375" style="264" customWidth="1"/>
    <col min="1829" max="1829" width="1.85546875" style="264" customWidth="1"/>
    <col min="1830" max="1830" width="11.85546875" style="264" bestFit="1" customWidth="1"/>
    <col min="1831" max="1831" width="15.28515625" style="264" bestFit="1" customWidth="1"/>
    <col min="1832" max="1832" width="5" style="264" customWidth="1"/>
    <col min="1833" max="1833" width="10.28515625" style="264" bestFit="1" customWidth="1"/>
    <col min="1834" max="1834" width="5" style="264" customWidth="1"/>
    <col min="1835" max="1835" width="10.28515625" style="264" bestFit="1" customWidth="1"/>
    <col min="1836" max="1838" width="9" style="264"/>
    <col min="1839" max="1839" width="10.28515625" style="264" bestFit="1" customWidth="1"/>
    <col min="1840" max="2068" width="9" style="264"/>
    <col min="2069" max="2069" width="3.7109375" style="264" customWidth="1"/>
    <col min="2070" max="2070" width="4.85546875" style="264" customWidth="1"/>
    <col min="2071" max="2071" width="5.28515625" style="264" customWidth="1"/>
    <col min="2072" max="2072" width="31.28515625" style="264" customWidth="1"/>
    <col min="2073" max="2073" width="7.7109375" style="264" customWidth="1"/>
    <col min="2074" max="2074" width="2.28515625" style="264" customWidth="1"/>
    <col min="2075" max="2075" width="11.7109375" style="264" customWidth="1"/>
    <col min="2076" max="2076" width="2.42578125" style="264" customWidth="1"/>
    <col min="2077" max="2077" width="11.7109375" style="264" customWidth="1"/>
    <col min="2078" max="2078" width="2.28515625" style="264" customWidth="1"/>
    <col min="2079" max="2079" width="10.85546875" style="264" customWidth="1"/>
    <col min="2080" max="2080" width="2.28515625" style="264" customWidth="1"/>
    <col min="2081" max="2081" width="11.140625" style="264" customWidth="1"/>
    <col min="2082" max="2082" width="1.85546875" style="264" customWidth="1"/>
    <col min="2083" max="2083" width="11" style="264" customWidth="1"/>
    <col min="2084" max="2084" width="0.7109375" style="264" customWidth="1"/>
    <col min="2085" max="2085" width="1.85546875" style="264" customWidth="1"/>
    <col min="2086" max="2086" width="11.85546875" style="264" bestFit="1" customWidth="1"/>
    <col min="2087" max="2087" width="15.28515625" style="264" bestFit="1" customWidth="1"/>
    <col min="2088" max="2088" width="5" style="264" customWidth="1"/>
    <col min="2089" max="2089" width="10.28515625" style="264" bestFit="1" customWidth="1"/>
    <col min="2090" max="2090" width="5" style="264" customWidth="1"/>
    <col min="2091" max="2091" width="10.28515625" style="264" bestFit="1" customWidth="1"/>
    <col min="2092" max="2094" width="9" style="264"/>
    <col min="2095" max="2095" width="10.28515625" style="264" bestFit="1" customWidth="1"/>
    <col min="2096" max="2324" width="9" style="264"/>
    <col min="2325" max="2325" width="3.7109375" style="264" customWidth="1"/>
    <col min="2326" max="2326" width="4.85546875" style="264" customWidth="1"/>
    <col min="2327" max="2327" width="5.28515625" style="264" customWidth="1"/>
    <col min="2328" max="2328" width="31.28515625" style="264" customWidth="1"/>
    <col min="2329" max="2329" width="7.7109375" style="264" customWidth="1"/>
    <col min="2330" max="2330" width="2.28515625" style="264" customWidth="1"/>
    <col min="2331" max="2331" width="11.7109375" style="264" customWidth="1"/>
    <col min="2332" max="2332" width="2.42578125" style="264" customWidth="1"/>
    <col min="2333" max="2333" width="11.7109375" style="264" customWidth="1"/>
    <col min="2334" max="2334" width="2.28515625" style="264" customWidth="1"/>
    <col min="2335" max="2335" width="10.85546875" style="264" customWidth="1"/>
    <col min="2336" max="2336" width="2.28515625" style="264" customWidth="1"/>
    <col min="2337" max="2337" width="11.140625" style="264" customWidth="1"/>
    <col min="2338" max="2338" width="1.85546875" style="264" customWidth="1"/>
    <col min="2339" max="2339" width="11" style="264" customWidth="1"/>
    <col min="2340" max="2340" width="0.7109375" style="264" customWidth="1"/>
    <col min="2341" max="2341" width="1.85546875" style="264" customWidth="1"/>
    <col min="2342" max="2342" width="11.85546875" style="264" bestFit="1" customWidth="1"/>
    <col min="2343" max="2343" width="15.28515625" style="264" bestFit="1" customWidth="1"/>
    <col min="2344" max="2344" width="5" style="264" customWidth="1"/>
    <col min="2345" max="2345" width="10.28515625" style="264" bestFit="1" customWidth="1"/>
    <col min="2346" max="2346" width="5" style="264" customWidth="1"/>
    <col min="2347" max="2347" width="10.28515625" style="264" bestFit="1" customWidth="1"/>
    <col min="2348" max="2350" width="9" style="264"/>
    <col min="2351" max="2351" width="10.28515625" style="264" bestFit="1" customWidth="1"/>
    <col min="2352" max="2580" width="9" style="264"/>
    <col min="2581" max="2581" width="3.7109375" style="264" customWidth="1"/>
    <col min="2582" max="2582" width="4.85546875" style="264" customWidth="1"/>
    <col min="2583" max="2583" width="5.28515625" style="264" customWidth="1"/>
    <col min="2584" max="2584" width="31.28515625" style="264" customWidth="1"/>
    <col min="2585" max="2585" width="7.7109375" style="264" customWidth="1"/>
    <col min="2586" max="2586" width="2.28515625" style="264" customWidth="1"/>
    <col min="2587" max="2587" width="11.7109375" style="264" customWidth="1"/>
    <col min="2588" max="2588" width="2.42578125" style="264" customWidth="1"/>
    <col min="2589" max="2589" width="11.7109375" style="264" customWidth="1"/>
    <col min="2590" max="2590" width="2.28515625" style="264" customWidth="1"/>
    <col min="2591" max="2591" width="10.85546875" style="264" customWidth="1"/>
    <col min="2592" max="2592" width="2.28515625" style="264" customWidth="1"/>
    <col min="2593" max="2593" width="11.140625" style="264" customWidth="1"/>
    <col min="2594" max="2594" width="1.85546875" style="264" customWidth="1"/>
    <col min="2595" max="2595" width="11" style="264" customWidth="1"/>
    <col min="2596" max="2596" width="0.7109375" style="264" customWidth="1"/>
    <col min="2597" max="2597" width="1.85546875" style="264" customWidth="1"/>
    <col min="2598" max="2598" width="11.85546875" style="264" bestFit="1" customWidth="1"/>
    <col min="2599" max="2599" width="15.28515625" style="264" bestFit="1" customWidth="1"/>
    <col min="2600" max="2600" width="5" style="264" customWidth="1"/>
    <col min="2601" max="2601" width="10.28515625" style="264" bestFit="1" customWidth="1"/>
    <col min="2602" max="2602" width="5" style="264" customWidth="1"/>
    <col min="2603" max="2603" width="10.28515625" style="264" bestFit="1" customWidth="1"/>
    <col min="2604" max="2606" width="9" style="264"/>
    <col min="2607" max="2607" width="10.28515625" style="264" bestFit="1" customWidth="1"/>
    <col min="2608" max="2836" width="9" style="264"/>
    <col min="2837" max="2837" width="3.7109375" style="264" customWidth="1"/>
    <col min="2838" max="2838" width="4.85546875" style="264" customWidth="1"/>
    <col min="2839" max="2839" width="5.28515625" style="264" customWidth="1"/>
    <col min="2840" max="2840" width="31.28515625" style="264" customWidth="1"/>
    <col min="2841" max="2841" width="7.7109375" style="264" customWidth="1"/>
    <col min="2842" max="2842" width="2.28515625" style="264" customWidth="1"/>
    <col min="2843" max="2843" width="11.7109375" style="264" customWidth="1"/>
    <col min="2844" max="2844" width="2.42578125" style="264" customWidth="1"/>
    <col min="2845" max="2845" width="11.7109375" style="264" customWidth="1"/>
    <col min="2846" max="2846" width="2.28515625" style="264" customWidth="1"/>
    <col min="2847" max="2847" width="10.85546875" style="264" customWidth="1"/>
    <col min="2848" max="2848" width="2.28515625" style="264" customWidth="1"/>
    <col min="2849" max="2849" width="11.140625" style="264" customWidth="1"/>
    <col min="2850" max="2850" width="1.85546875" style="264" customWidth="1"/>
    <col min="2851" max="2851" width="11" style="264" customWidth="1"/>
    <col min="2852" max="2852" width="0.7109375" style="264" customWidth="1"/>
    <col min="2853" max="2853" width="1.85546875" style="264" customWidth="1"/>
    <col min="2854" max="2854" width="11.85546875" style="264" bestFit="1" customWidth="1"/>
    <col min="2855" max="2855" width="15.28515625" style="264" bestFit="1" customWidth="1"/>
    <col min="2856" max="2856" width="5" style="264" customWidth="1"/>
    <col min="2857" max="2857" width="10.28515625" style="264" bestFit="1" customWidth="1"/>
    <col min="2858" max="2858" width="5" style="264" customWidth="1"/>
    <col min="2859" max="2859" width="10.28515625" style="264" bestFit="1" customWidth="1"/>
    <col min="2860" max="2862" width="9" style="264"/>
    <col min="2863" max="2863" width="10.28515625" style="264" bestFit="1" customWidth="1"/>
    <col min="2864" max="3092" width="9" style="264"/>
    <col min="3093" max="3093" width="3.7109375" style="264" customWidth="1"/>
    <col min="3094" max="3094" width="4.85546875" style="264" customWidth="1"/>
    <col min="3095" max="3095" width="5.28515625" style="264" customWidth="1"/>
    <col min="3096" max="3096" width="31.28515625" style="264" customWidth="1"/>
    <col min="3097" max="3097" width="7.7109375" style="264" customWidth="1"/>
    <col min="3098" max="3098" width="2.28515625" style="264" customWidth="1"/>
    <col min="3099" max="3099" width="11.7109375" style="264" customWidth="1"/>
    <col min="3100" max="3100" width="2.42578125" style="264" customWidth="1"/>
    <col min="3101" max="3101" width="11.7109375" style="264" customWidth="1"/>
    <col min="3102" max="3102" width="2.28515625" style="264" customWidth="1"/>
    <col min="3103" max="3103" width="10.85546875" style="264" customWidth="1"/>
    <col min="3104" max="3104" width="2.28515625" style="264" customWidth="1"/>
    <col min="3105" max="3105" width="11.140625" style="264" customWidth="1"/>
    <col min="3106" max="3106" width="1.85546875" style="264" customWidth="1"/>
    <col min="3107" max="3107" width="11" style="264" customWidth="1"/>
    <col min="3108" max="3108" width="0.7109375" style="264" customWidth="1"/>
    <col min="3109" max="3109" width="1.85546875" style="264" customWidth="1"/>
    <col min="3110" max="3110" width="11.85546875" style="264" bestFit="1" customWidth="1"/>
    <col min="3111" max="3111" width="15.28515625" style="264" bestFit="1" customWidth="1"/>
    <col min="3112" max="3112" width="5" style="264" customWidth="1"/>
    <col min="3113" max="3113" width="10.28515625" style="264" bestFit="1" customWidth="1"/>
    <col min="3114" max="3114" width="5" style="264" customWidth="1"/>
    <col min="3115" max="3115" width="10.28515625" style="264" bestFit="1" customWidth="1"/>
    <col min="3116" max="3118" width="9" style="264"/>
    <col min="3119" max="3119" width="10.28515625" style="264" bestFit="1" customWidth="1"/>
    <col min="3120" max="3348" width="9" style="264"/>
    <col min="3349" max="3349" width="3.7109375" style="264" customWidth="1"/>
    <col min="3350" max="3350" width="4.85546875" style="264" customWidth="1"/>
    <col min="3351" max="3351" width="5.28515625" style="264" customWidth="1"/>
    <col min="3352" max="3352" width="31.28515625" style="264" customWidth="1"/>
    <col min="3353" max="3353" width="7.7109375" style="264" customWidth="1"/>
    <col min="3354" max="3354" width="2.28515625" style="264" customWidth="1"/>
    <col min="3355" max="3355" width="11.7109375" style="264" customWidth="1"/>
    <col min="3356" max="3356" width="2.42578125" style="264" customWidth="1"/>
    <col min="3357" max="3357" width="11.7109375" style="264" customWidth="1"/>
    <col min="3358" max="3358" width="2.28515625" style="264" customWidth="1"/>
    <col min="3359" max="3359" width="10.85546875" style="264" customWidth="1"/>
    <col min="3360" max="3360" width="2.28515625" style="264" customWidth="1"/>
    <col min="3361" max="3361" width="11.140625" style="264" customWidth="1"/>
    <col min="3362" max="3362" width="1.85546875" style="264" customWidth="1"/>
    <col min="3363" max="3363" width="11" style="264" customWidth="1"/>
    <col min="3364" max="3364" width="0.7109375" style="264" customWidth="1"/>
    <col min="3365" max="3365" width="1.85546875" style="264" customWidth="1"/>
    <col min="3366" max="3366" width="11.85546875" style="264" bestFit="1" customWidth="1"/>
    <col min="3367" max="3367" width="15.28515625" style="264" bestFit="1" customWidth="1"/>
    <col min="3368" max="3368" width="5" style="264" customWidth="1"/>
    <col min="3369" max="3369" width="10.28515625" style="264" bestFit="1" customWidth="1"/>
    <col min="3370" max="3370" width="5" style="264" customWidth="1"/>
    <col min="3371" max="3371" width="10.28515625" style="264" bestFit="1" customWidth="1"/>
    <col min="3372" max="3374" width="9" style="264"/>
    <col min="3375" max="3375" width="10.28515625" style="264" bestFit="1" customWidth="1"/>
    <col min="3376" max="3604" width="9" style="264"/>
    <col min="3605" max="3605" width="3.7109375" style="264" customWidth="1"/>
    <col min="3606" max="3606" width="4.85546875" style="264" customWidth="1"/>
    <col min="3607" max="3607" width="5.28515625" style="264" customWidth="1"/>
    <col min="3608" max="3608" width="31.28515625" style="264" customWidth="1"/>
    <col min="3609" max="3609" width="7.7109375" style="264" customWidth="1"/>
    <col min="3610" max="3610" width="2.28515625" style="264" customWidth="1"/>
    <col min="3611" max="3611" width="11.7109375" style="264" customWidth="1"/>
    <col min="3612" max="3612" width="2.42578125" style="264" customWidth="1"/>
    <col min="3613" max="3613" width="11.7109375" style="264" customWidth="1"/>
    <col min="3614" max="3614" width="2.28515625" style="264" customWidth="1"/>
    <col min="3615" max="3615" width="10.85546875" style="264" customWidth="1"/>
    <col min="3616" max="3616" width="2.28515625" style="264" customWidth="1"/>
    <col min="3617" max="3617" width="11.140625" style="264" customWidth="1"/>
    <col min="3618" max="3618" width="1.85546875" style="264" customWidth="1"/>
    <col min="3619" max="3619" width="11" style="264" customWidth="1"/>
    <col min="3620" max="3620" width="0.7109375" style="264" customWidth="1"/>
    <col min="3621" max="3621" width="1.85546875" style="264" customWidth="1"/>
    <col min="3622" max="3622" width="11.85546875" style="264" bestFit="1" customWidth="1"/>
    <col min="3623" max="3623" width="15.28515625" style="264" bestFit="1" customWidth="1"/>
    <col min="3624" max="3624" width="5" style="264" customWidth="1"/>
    <col min="3625" max="3625" width="10.28515625" style="264" bestFit="1" customWidth="1"/>
    <col min="3626" max="3626" width="5" style="264" customWidth="1"/>
    <col min="3627" max="3627" width="10.28515625" style="264" bestFit="1" customWidth="1"/>
    <col min="3628" max="3630" width="9" style="264"/>
    <col min="3631" max="3631" width="10.28515625" style="264" bestFit="1" customWidth="1"/>
    <col min="3632" max="3860" width="9" style="264"/>
    <col min="3861" max="3861" width="3.7109375" style="264" customWidth="1"/>
    <col min="3862" max="3862" width="4.85546875" style="264" customWidth="1"/>
    <col min="3863" max="3863" width="5.28515625" style="264" customWidth="1"/>
    <col min="3864" max="3864" width="31.28515625" style="264" customWidth="1"/>
    <col min="3865" max="3865" width="7.7109375" style="264" customWidth="1"/>
    <col min="3866" max="3866" width="2.28515625" style="264" customWidth="1"/>
    <col min="3867" max="3867" width="11.7109375" style="264" customWidth="1"/>
    <col min="3868" max="3868" width="2.42578125" style="264" customWidth="1"/>
    <col min="3869" max="3869" width="11.7109375" style="264" customWidth="1"/>
    <col min="3870" max="3870" width="2.28515625" style="264" customWidth="1"/>
    <col min="3871" max="3871" width="10.85546875" style="264" customWidth="1"/>
    <col min="3872" max="3872" width="2.28515625" style="264" customWidth="1"/>
    <col min="3873" max="3873" width="11.140625" style="264" customWidth="1"/>
    <col min="3874" max="3874" width="1.85546875" style="264" customWidth="1"/>
    <col min="3875" max="3875" width="11" style="264" customWidth="1"/>
    <col min="3876" max="3876" width="0.7109375" style="264" customWidth="1"/>
    <col min="3877" max="3877" width="1.85546875" style="264" customWidth="1"/>
    <col min="3878" max="3878" width="11.85546875" style="264" bestFit="1" customWidth="1"/>
    <col min="3879" max="3879" width="15.28515625" style="264" bestFit="1" customWidth="1"/>
    <col min="3880" max="3880" width="5" style="264" customWidth="1"/>
    <col min="3881" max="3881" width="10.28515625" style="264" bestFit="1" customWidth="1"/>
    <col min="3882" max="3882" width="5" style="264" customWidth="1"/>
    <col min="3883" max="3883" width="10.28515625" style="264" bestFit="1" customWidth="1"/>
    <col min="3884" max="3886" width="9" style="264"/>
    <col min="3887" max="3887" width="10.28515625" style="264" bestFit="1" customWidth="1"/>
    <col min="3888" max="4116" width="9" style="264"/>
    <col min="4117" max="4117" width="3.7109375" style="264" customWidth="1"/>
    <col min="4118" max="4118" width="4.85546875" style="264" customWidth="1"/>
    <col min="4119" max="4119" width="5.28515625" style="264" customWidth="1"/>
    <col min="4120" max="4120" width="31.28515625" style="264" customWidth="1"/>
    <col min="4121" max="4121" width="7.7109375" style="264" customWidth="1"/>
    <col min="4122" max="4122" width="2.28515625" style="264" customWidth="1"/>
    <col min="4123" max="4123" width="11.7109375" style="264" customWidth="1"/>
    <col min="4124" max="4124" width="2.42578125" style="264" customWidth="1"/>
    <col min="4125" max="4125" width="11.7109375" style="264" customWidth="1"/>
    <col min="4126" max="4126" width="2.28515625" style="264" customWidth="1"/>
    <col min="4127" max="4127" width="10.85546875" style="264" customWidth="1"/>
    <col min="4128" max="4128" width="2.28515625" style="264" customWidth="1"/>
    <col min="4129" max="4129" width="11.140625" style="264" customWidth="1"/>
    <col min="4130" max="4130" width="1.85546875" style="264" customWidth="1"/>
    <col min="4131" max="4131" width="11" style="264" customWidth="1"/>
    <col min="4132" max="4132" width="0.7109375" style="264" customWidth="1"/>
    <col min="4133" max="4133" width="1.85546875" style="264" customWidth="1"/>
    <col min="4134" max="4134" width="11.85546875" style="264" bestFit="1" customWidth="1"/>
    <col min="4135" max="4135" width="15.28515625" style="264" bestFit="1" customWidth="1"/>
    <col min="4136" max="4136" width="5" style="264" customWidth="1"/>
    <col min="4137" max="4137" width="10.28515625" style="264" bestFit="1" customWidth="1"/>
    <col min="4138" max="4138" width="5" style="264" customWidth="1"/>
    <col min="4139" max="4139" width="10.28515625" style="264" bestFit="1" customWidth="1"/>
    <col min="4140" max="4142" width="9" style="264"/>
    <col min="4143" max="4143" width="10.28515625" style="264" bestFit="1" customWidth="1"/>
    <col min="4144" max="4372" width="9" style="264"/>
    <col min="4373" max="4373" width="3.7109375" style="264" customWidth="1"/>
    <col min="4374" max="4374" width="4.85546875" style="264" customWidth="1"/>
    <col min="4375" max="4375" width="5.28515625" style="264" customWidth="1"/>
    <col min="4376" max="4376" width="31.28515625" style="264" customWidth="1"/>
    <col min="4377" max="4377" width="7.7109375" style="264" customWidth="1"/>
    <col min="4378" max="4378" width="2.28515625" style="264" customWidth="1"/>
    <col min="4379" max="4379" width="11.7109375" style="264" customWidth="1"/>
    <col min="4380" max="4380" width="2.42578125" style="264" customWidth="1"/>
    <col min="4381" max="4381" width="11.7109375" style="264" customWidth="1"/>
    <col min="4382" max="4382" width="2.28515625" style="264" customWidth="1"/>
    <col min="4383" max="4383" width="10.85546875" style="264" customWidth="1"/>
    <col min="4384" max="4384" width="2.28515625" style="264" customWidth="1"/>
    <col min="4385" max="4385" width="11.140625" style="264" customWidth="1"/>
    <col min="4386" max="4386" width="1.85546875" style="264" customWidth="1"/>
    <col min="4387" max="4387" width="11" style="264" customWidth="1"/>
    <col min="4388" max="4388" width="0.7109375" style="264" customWidth="1"/>
    <col min="4389" max="4389" width="1.85546875" style="264" customWidth="1"/>
    <col min="4390" max="4390" width="11.85546875" style="264" bestFit="1" customWidth="1"/>
    <col min="4391" max="4391" width="15.28515625" style="264" bestFit="1" customWidth="1"/>
    <col min="4392" max="4392" width="5" style="264" customWidth="1"/>
    <col min="4393" max="4393" width="10.28515625" style="264" bestFit="1" customWidth="1"/>
    <col min="4394" max="4394" width="5" style="264" customWidth="1"/>
    <col min="4395" max="4395" width="10.28515625" style="264" bestFit="1" customWidth="1"/>
    <col min="4396" max="4398" width="9" style="264"/>
    <col min="4399" max="4399" width="10.28515625" style="264" bestFit="1" customWidth="1"/>
    <col min="4400" max="4628" width="9" style="264"/>
    <col min="4629" max="4629" width="3.7109375" style="264" customWidth="1"/>
    <col min="4630" max="4630" width="4.85546875" style="264" customWidth="1"/>
    <col min="4631" max="4631" width="5.28515625" style="264" customWidth="1"/>
    <col min="4632" max="4632" width="31.28515625" style="264" customWidth="1"/>
    <col min="4633" max="4633" width="7.7109375" style="264" customWidth="1"/>
    <col min="4634" max="4634" width="2.28515625" style="264" customWidth="1"/>
    <col min="4635" max="4635" width="11.7109375" style="264" customWidth="1"/>
    <col min="4636" max="4636" width="2.42578125" style="264" customWidth="1"/>
    <col min="4637" max="4637" width="11.7109375" style="264" customWidth="1"/>
    <col min="4638" max="4638" width="2.28515625" style="264" customWidth="1"/>
    <col min="4639" max="4639" width="10.85546875" style="264" customWidth="1"/>
    <col min="4640" max="4640" width="2.28515625" style="264" customWidth="1"/>
    <col min="4641" max="4641" width="11.140625" style="264" customWidth="1"/>
    <col min="4642" max="4642" width="1.85546875" style="264" customWidth="1"/>
    <col min="4643" max="4643" width="11" style="264" customWidth="1"/>
    <col min="4644" max="4644" width="0.7109375" style="264" customWidth="1"/>
    <col min="4645" max="4645" width="1.85546875" style="264" customWidth="1"/>
    <col min="4646" max="4646" width="11.85546875" style="264" bestFit="1" customWidth="1"/>
    <col min="4647" max="4647" width="15.28515625" style="264" bestFit="1" customWidth="1"/>
    <col min="4648" max="4648" width="5" style="264" customWidth="1"/>
    <col min="4649" max="4649" width="10.28515625" style="264" bestFit="1" customWidth="1"/>
    <col min="4650" max="4650" width="5" style="264" customWidth="1"/>
    <col min="4651" max="4651" width="10.28515625" style="264" bestFit="1" customWidth="1"/>
    <col min="4652" max="4654" width="9" style="264"/>
    <col min="4655" max="4655" width="10.28515625" style="264" bestFit="1" customWidth="1"/>
    <col min="4656" max="4884" width="9" style="264"/>
    <col min="4885" max="4885" width="3.7109375" style="264" customWidth="1"/>
    <col min="4886" max="4886" width="4.85546875" style="264" customWidth="1"/>
    <col min="4887" max="4887" width="5.28515625" style="264" customWidth="1"/>
    <col min="4888" max="4888" width="31.28515625" style="264" customWidth="1"/>
    <col min="4889" max="4889" width="7.7109375" style="264" customWidth="1"/>
    <col min="4890" max="4890" width="2.28515625" style="264" customWidth="1"/>
    <col min="4891" max="4891" width="11.7109375" style="264" customWidth="1"/>
    <col min="4892" max="4892" width="2.42578125" style="264" customWidth="1"/>
    <col min="4893" max="4893" width="11.7109375" style="264" customWidth="1"/>
    <col min="4894" max="4894" width="2.28515625" style="264" customWidth="1"/>
    <col min="4895" max="4895" width="10.85546875" style="264" customWidth="1"/>
    <col min="4896" max="4896" width="2.28515625" style="264" customWidth="1"/>
    <col min="4897" max="4897" width="11.140625" style="264" customWidth="1"/>
    <col min="4898" max="4898" width="1.85546875" style="264" customWidth="1"/>
    <col min="4899" max="4899" width="11" style="264" customWidth="1"/>
    <col min="4900" max="4900" width="0.7109375" style="264" customWidth="1"/>
    <col min="4901" max="4901" width="1.85546875" style="264" customWidth="1"/>
    <col min="4902" max="4902" width="11.85546875" style="264" bestFit="1" customWidth="1"/>
    <col min="4903" max="4903" width="15.28515625" style="264" bestFit="1" customWidth="1"/>
    <col min="4904" max="4904" width="5" style="264" customWidth="1"/>
    <col min="4905" max="4905" width="10.28515625" style="264" bestFit="1" customWidth="1"/>
    <col min="4906" max="4906" width="5" style="264" customWidth="1"/>
    <col min="4907" max="4907" width="10.28515625" style="264" bestFit="1" customWidth="1"/>
    <col min="4908" max="4910" width="9" style="264"/>
    <col min="4911" max="4911" width="10.28515625" style="264" bestFit="1" customWidth="1"/>
    <col min="4912" max="5140" width="9" style="264"/>
    <col min="5141" max="5141" width="3.7109375" style="264" customWidth="1"/>
    <col min="5142" max="5142" width="4.85546875" style="264" customWidth="1"/>
    <col min="5143" max="5143" width="5.28515625" style="264" customWidth="1"/>
    <col min="5144" max="5144" width="31.28515625" style="264" customWidth="1"/>
    <col min="5145" max="5145" width="7.7109375" style="264" customWidth="1"/>
    <col min="5146" max="5146" width="2.28515625" style="264" customWidth="1"/>
    <col min="5147" max="5147" width="11.7109375" style="264" customWidth="1"/>
    <col min="5148" max="5148" width="2.42578125" style="264" customWidth="1"/>
    <col min="5149" max="5149" width="11.7109375" style="264" customWidth="1"/>
    <col min="5150" max="5150" width="2.28515625" style="264" customWidth="1"/>
    <col min="5151" max="5151" width="10.85546875" style="264" customWidth="1"/>
    <col min="5152" max="5152" width="2.28515625" style="264" customWidth="1"/>
    <col min="5153" max="5153" width="11.140625" style="264" customWidth="1"/>
    <col min="5154" max="5154" width="1.85546875" style="264" customWidth="1"/>
    <col min="5155" max="5155" width="11" style="264" customWidth="1"/>
    <col min="5156" max="5156" width="0.7109375" style="264" customWidth="1"/>
    <col min="5157" max="5157" width="1.85546875" style="264" customWidth="1"/>
    <col min="5158" max="5158" width="11.85546875" style="264" bestFit="1" customWidth="1"/>
    <col min="5159" max="5159" width="15.28515625" style="264" bestFit="1" customWidth="1"/>
    <col min="5160" max="5160" width="5" style="264" customWidth="1"/>
    <col min="5161" max="5161" width="10.28515625" style="264" bestFit="1" customWidth="1"/>
    <col min="5162" max="5162" width="5" style="264" customWidth="1"/>
    <col min="5163" max="5163" width="10.28515625" style="264" bestFit="1" customWidth="1"/>
    <col min="5164" max="5166" width="9" style="264"/>
    <col min="5167" max="5167" width="10.28515625" style="264" bestFit="1" customWidth="1"/>
    <col min="5168" max="5396" width="9" style="264"/>
    <col min="5397" max="5397" width="3.7109375" style="264" customWidth="1"/>
    <col min="5398" max="5398" width="4.85546875" style="264" customWidth="1"/>
    <col min="5399" max="5399" width="5.28515625" style="264" customWidth="1"/>
    <col min="5400" max="5400" width="31.28515625" style="264" customWidth="1"/>
    <col min="5401" max="5401" width="7.7109375" style="264" customWidth="1"/>
    <col min="5402" max="5402" width="2.28515625" style="264" customWidth="1"/>
    <col min="5403" max="5403" width="11.7109375" style="264" customWidth="1"/>
    <col min="5404" max="5404" width="2.42578125" style="264" customWidth="1"/>
    <col min="5405" max="5405" width="11.7109375" style="264" customWidth="1"/>
    <col min="5406" max="5406" width="2.28515625" style="264" customWidth="1"/>
    <col min="5407" max="5407" width="10.85546875" style="264" customWidth="1"/>
    <col min="5408" max="5408" width="2.28515625" style="264" customWidth="1"/>
    <col min="5409" max="5409" width="11.140625" style="264" customWidth="1"/>
    <col min="5410" max="5410" width="1.85546875" style="264" customWidth="1"/>
    <col min="5411" max="5411" width="11" style="264" customWidth="1"/>
    <col min="5412" max="5412" width="0.7109375" style="264" customWidth="1"/>
    <col min="5413" max="5413" width="1.85546875" style="264" customWidth="1"/>
    <col min="5414" max="5414" width="11.85546875" style="264" bestFit="1" customWidth="1"/>
    <col min="5415" max="5415" width="15.28515625" style="264" bestFit="1" customWidth="1"/>
    <col min="5416" max="5416" width="5" style="264" customWidth="1"/>
    <col min="5417" max="5417" width="10.28515625" style="264" bestFit="1" customWidth="1"/>
    <col min="5418" max="5418" width="5" style="264" customWidth="1"/>
    <col min="5419" max="5419" width="10.28515625" style="264" bestFit="1" customWidth="1"/>
    <col min="5420" max="5422" width="9" style="264"/>
    <col min="5423" max="5423" width="10.28515625" style="264" bestFit="1" customWidth="1"/>
    <col min="5424" max="5652" width="9" style="264"/>
    <col min="5653" max="5653" width="3.7109375" style="264" customWidth="1"/>
    <col min="5654" max="5654" width="4.85546875" style="264" customWidth="1"/>
    <col min="5655" max="5655" width="5.28515625" style="264" customWidth="1"/>
    <col min="5656" max="5656" width="31.28515625" style="264" customWidth="1"/>
    <col min="5657" max="5657" width="7.7109375" style="264" customWidth="1"/>
    <col min="5658" max="5658" width="2.28515625" style="264" customWidth="1"/>
    <col min="5659" max="5659" width="11.7109375" style="264" customWidth="1"/>
    <col min="5660" max="5660" width="2.42578125" style="264" customWidth="1"/>
    <col min="5661" max="5661" width="11.7109375" style="264" customWidth="1"/>
    <col min="5662" max="5662" width="2.28515625" style="264" customWidth="1"/>
    <col min="5663" max="5663" width="10.85546875" style="264" customWidth="1"/>
    <col min="5664" max="5664" width="2.28515625" style="264" customWidth="1"/>
    <col min="5665" max="5665" width="11.140625" style="264" customWidth="1"/>
    <col min="5666" max="5666" width="1.85546875" style="264" customWidth="1"/>
    <col min="5667" max="5667" width="11" style="264" customWidth="1"/>
    <col min="5668" max="5668" width="0.7109375" style="264" customWidth="1"/>
    <col min="5669" max="5669" width="1.85546875" style="264" customWidth="1"/>
    <col min="5670" max="5670" width="11.85546875" style="264" bestFit="1" customWidth="1"/>
    <col min="5671" max="5671" width="15.28515625" style="264" bestFit="1" customWidth="1"/>
    <col min="5672" max="5672" width="5" style="264" customWidth="1"/>
    <col min="5673" max="5673" width="10.28515625" style="264" bestFit="1" customWidth="1"/>
    <col min="5674" max="5674" width="5" style="264" customWidth="1"/>
    <col min="5675" max="5675" width="10.28515625" style="264" bestFit="1" customWidth="1"/>
    <col min="5676" max="5678" width="9" style="264"/>
    <col min="5679" max="5679" width="10.28515625" style="264" bestFit="1" customWidth="1"/>
    <col min="5680" max="5908" width="9" style="264"/>
    <col min="5909" max="5909" width="3.7109375" style="264" customWidth="1"/>
    <col min="5910" max="5910" width="4.85546875" style="264" customWidth="1"/>
    <col min="5911" max="5911" width="5.28515625" style="264" customWidth="1"/>
    <col min="5912" max="5912" width="31.28515625" style="264" customWidth="1"/>
    <col min="5913" max="5913" width="7.7109375" style="264" customWidth="1"/>
    <col min="5914" max="5914" width="2.28515625" style="264" customWidth="1"/>
    <col min="5915" max="5915" width="11.7109375" style="264" customWidth="1"/>
    <col min="5916" max="5916" width="2.42578125" style="264" customWidth="1"/>
    <col min="5917" max="5917" width="11.7109375" style="264" customWidth="1"/>
    <col min="5918" max="5918" width="2.28515625" style="264" customWidth="1"/>
    <col min="5919" max="5919" width="10.85546875" style="264" customWidth="1"/>
    <col min="5920" max="5920" width="2.28515625" style="264" customWidth="1"/>
    <col min="5921" max="5921" width="11.140625" style="264" customWidth="1"/>
    <col min="5922" max="5922" width="1.85546875" style="264" customWidth="1"/>
    <col min="5923" max="5923" width="11" style="264" customWidth="1"/>
    <col min="5924" max="5924" width="0.7109375" style="264" customWidth="1"/>
    <col min="5925" max="5925" width="1.85546875" style="264" customWidth="1"/>
    <col min="5926" max="5926" width="11.85546875" style="264" bestFit="1" customWidth="1"/>
    <col min="5927" max="5927" width="15.28515625" style="264" bestFit="1" customWidth="1"/>
    <col min="5928" max="5928" width="5" style="264" customWidth="1"/>
    <col min="5929" max="5929" width="10.28515625" style="264" bestFit="1" customWidth="1"/>
    <col min="5930" max="5930" width="5" style="264" customWidth="1"/>
    <col min="5931" max="5931" width="10.28515625" style="264" bestFit="1" customWidth="1"/>
    <col min="5932" max="5934" width="9" style="264"/>
    <col min="5935" max="5935" width="10.28515625" style="264" bestFit="1" customWidth="1"/>
    <col min="5936" max="6164" width="9" style="264"/>
    <col min="6165" max="6165" width="3.7109375" style="264" customWidth="1"/>
    <col min="6166" max="6166" width="4.85546875" style="264" customWidth="1"/>
    <col min="6167" max="6167" width="5.28515625" style="264" customWidth="1"/>
    <col min="6168" max="6168" width="31.28515625" style="264" customWidth="1"/>
    <col min="6169" max="6169" width="7.7109375" style="264" customWidth="1"/>
    <col min="6170" max="6170" width="2.28515625" style="264" customWidth="1"/>
    <col min="6171" max="6171" width="11.7109375" style="264" customWidth="1"/>
    <col min="6172" max="6172" width="2.42578125" style="264" customWidth="1"/>
    <col min="6173" max="6173" width="11.7109375" style="264" customWidth="1"/>
    <col min="6174" max="6174" width="2.28515625" style="264" customWidth="1"/>
    <col min="6175" max="6175" width="10.85546875" style="264" customWidth="1"/>
    <col min="6176" max="6176" width="2.28515625" style="264" customWidth="1"/>
    <col min="6177" max="6177" width="11.140625" style="264" customWidth="1"/>
    <col min="6178" max="6178" width="1.85546875" style="264" customWidth="1"/>
    <col min="6179" max="6179" width="11" style="264" customWidth="1"/>
    <col min="6180" max="6180" width="0.7109375" style="264" customWidth="1"/>
    <col min="6181" max="6181" width="1.85546875" style="264" customWidth="1"/>
    <col min="6182" max="6182" width="11.85546875" style="264" bestFit="1" customWidth="1"/>
    <col min="6183" max="6183" width="15.28515625" style="264" bestFit="1" customWidth="1"/>
    <col min="6184" max="6184" width="5" style="264" customWidth="1"/>
    <col min="6185" max="6185" width="10.28515625" style="264" bestFit="1" customWidth="1"/>
    <col min="6186" max="6186" width="5" style="264" customWidth="1"/>
    <col min="6187" max="6187" width="10.28515625" style="264" bestFit="1" customWidth="1"/>
    <col min="6188" max="6190" width="9" style="264"/>
    <col min="6191" max="6191" width="10.28515625" style="264" bestFit="1" customWidth="1"/>
    <col min="6192" max="6420" width="9" style="264"/>
    <col min="6421" max="6421" width="3.7109375" style="264" customWidth="1"/>
    <col min="6422" max="6422" width="4.85546875" style="264" customWidth="1"/>
    <col min="6423" max="6423" width="5.28515625" style="264" customWidth="1"/>
    <col min="6424" max="6424" width="31.28515625" style="264" customWidth="1"/>
    <col min="6425" max="6425" width="7.7109375" style="264" customWidth="1"/>
    <col min="6426" max="6426" width="2.28515625" style="264" customWidth="1"/>
    <col min="6427" max="6427" width="11.7109375" style="264" customWidth="1"/>
    <col min="6428" max="6428" width="2.42578125" style="264" customWidth="1"/>
    <col min="6429" max="6429" width="11.7109375" style="264" customWidth="1"/>
    <col min="6430" max="6430" width="2.28515625" style="264" customWidth="1"/>
    <col min="6431" max="6431" width="10.85546875" style="264" customWidth="1"/>
    <col min="6432" max="6432" width="2.28515625" style="264" customWidth="1"/>
    <col min="6433" max="6433" width="11.140625" style="264" customWidth="1"/>
    <col min="6434" max="6434" width="1.85546875" style="264" customWidth="1"/>
    <col min="6435" max="6435" width="11" style="264" customWidth="1"/>
    <col min="6436" max="6436" width="0.7109375" style="264" customWidth="1"/>
    <col min="6437" max="6437" width="1.85546875" style="264" customWidth="1"/>
    <col min="6438" max="6438" width="11.85546875" style="264" bestFit="1" customWidth="1"/>
    <col min="6439" max="6439" width="15.28515625" style="264" bestFit="1" customWidth="1"/>
    <col min="6440" max="6440" width="5" style="264" customWidth="1"/>
    <col min="6441" max="6441" width="10.28515625" style="264" bestFit="1" customWidth="1"/>
    <col min="6442" max="6442" width="5" style="264" customWidth="1"/>
    <col min="6443" max="6443" width="10.28515625" style="264" bestFit="1" customWidth="1"/>
    <col min="6444" max="6446" width="9" style="264"/>
    <col min="6447" max="6447" width="10.28515625" style="264" bestFit="1" customWidth="1"/>
    <col min="6448" max="6676" width="9" style="264"/>
    <col min="6677" max="6677" width="3.7109375" style="264" customWidth="1"/>
    <col min="6678" max="6678" width="4.85546875" style="264" customWidth="1"/>
    <col min="6679" max="6679" width="5.28515625" style="264" customWidth="1"/>
    <col min="6680" max="6680" width="31.28515625" style="264" customWidth="1"/>
    <col min="6681" max="6681" width="7.7109375" style="264" customWidth="1"/>
    <col min="6682" max="6682" width="2.28515625" style="264" customWidth="1"/>
    <col min="6683" max="6683" width="11.7109375" style="264" customWidth="1"/>
    <col min="6684" max="6684" width="2.42578125" style="264" customWidth="1"/>
    <col min="6685" max="6685" width="11.7109375" style="264" customWidth="1"/>
    <col min="6686" max="6686" width="2.28515625" style="264" customWidth="1"/>
    <col min="6687" max="6687" width="10.85546875" style="264" customWidth="1"/>
    <col min="6688" max="6688" width="2.28515625" style="264" customWidth="1"/>
    <col min="6689" max="6689" width="11.140625" style="264" customWidth="1"/>
    <col min="6690" max="6690" width="1.85546875" style="264" customWidth="1"/>
    <col min="6691" max="6691" width="11" style="264" customWidth="1"/>
    <col min="6692" max="6692" width="0.7109375" style="264" customWidth="1"/>
    <col min="6693" max="6693" width="1.85546875" style="264" customWidth="1"/>
    <col min="6694" max="6694" width="11.85546875" style="264" bestFit="1" customWidth="1"/>
    <col min="6695" max="6695" width="15.28515625" style="264" bestFit="1" customWidth="1"/>
    <col min="6696" max="6696" width="5" style="264" customWidth="1"/>
    <col min="6697" max="6697" width="10.28515625" style="264" bestFit="1" customWidth="1"/>
    <col min="6698" max="6698" width="5" style="264" customWidth="1"/>
    <col min="6699" max="6699" width="10.28515625" style="264" bestFit="1" customWidth="1"/>
    <col min="6700" max="6702" width="9" style="264"/>
    <col min="6703" max="6703" width="10.28515625" style="264" bestFit="1" customWidth="1"/>
    <col min="6704" max="6932" width="9" style="264"/>
    <col min="6933" max="6933" width="3.7109375" style="264" customWidth="1"/>
    <col min="6934" max="6934" width="4.85546875" style="264" customWidth="1"/>
    <col min="6935" max="6935" width="5.28515625" style="264" customWidth="1"/>
    <col min="6936" max="6936" width="31.28515625" style="264" customWidth="1"/>
    <col min="6937" max="6937" width="7.7109375" style="264" customWidth="1"/>
    <col min="6938" max="6938" width="2.28515625" style="264" customWidth="1"/>
    <col min="6939" max="6939" width="11.7109375" style="264" customWidth="1"/>
    <col min="6940" max="6940" width="2.42578125" style="264" customWidth="1"/>
    <col min="6941" max="6941" width="11.7109375" style="264" customWidth="1"/>
    <col min="6942" max="6942" width="2.28515625" style="264" customWidth="1"/>
    <col min="6943" max="6943" width="10.85546875" style="264" customWidth="1"/>
    <col min="6944" max="6944" width="2.28515625" style="264" customWidth="1"/>
    <col min="6945" max="6945" width="11.140625" style="264" customWidth="1"/>
    <col min="6946" max="6946" width="1.85546875" style="264" customWidth="1"/>
    <col min="6947" max="6947" width="11" style="264" customWidth="1"/>
    <col min="6948" max="6948" width="0.7109375" style="264" customWidth="1"/>
    <col min="6949" max="6949" width="1.85546875" style="264" customWidth="1"/>
    <col min="6950" max="6950" width="11.85546875" style="264" bestFit="1" customWidth="1"/>
    <col min="6951" max="6951" width="15.28515625" style="264" bestFit="1" customWidth="1"/>
    <col min="6952" max="6952" width="5" style="264" customWidth="1"/>
    <col min="6953" max="6953" width="10.28515625" style="264" bestFit="1" customWidth="1"/>
    <col min="6954" max="6954" width="5" style="264" customWidth="1"/>
    <col min="6955" max="6955" width="10.28515625" style="264" bestFit="1" customWidth="1"/>
    <col min="6956" max="6958" width="9" style="264"/>
    <col min="6959" max="6959" width="10.28515625" style="264" bestFit="1" customWidth="1"/>
    <col min="6960" max="7188" width="9" style="264"/>
    <col min="7189" max="7189" width="3.7109375" style="264" customWidth="1"/>
    <col min="7190" max="7190" width="4.85546875" style="264" customWidth="1"/>
    <col min="7191" max="7191" width="5.28515625" style="264" customWidth="1"/>
    <col min="7192" max="7192" width="31.28515625" style="264" customWidth="1"/>
    <col min="7193" max="7193" width="7.7109375" style="264" customWidth="1"/>
    <col min="7194" max="7194" width="2.28515625" style="264" customWidth="1"/>
    <col min="7195" max="7195" width="11.7109375" style="264" customWidth="1"/>
    <col min="7196" max="7196" width="2.42578125" style="264" customWidth="1"/>
    <col min="7197" max="7197" width="11.7109375" style="264" customWidth="1"/>
    <col min="7198" max="7198" width="2.28515625" style="264" customWidth="1"/>
    <col min="7199" max="7199" width="10.85546875" style="264" customWidth="1"/>
    <col min="7200" max="7200" width="2.28515625" style="264" customWidth="1"/>
    <col min="7201" max="7201" width="11.140625" style="264" customWidth="1"/>
    <col min="7202" max="7202" width="1.85546875" style="264" customWidth="1"/>
    <col min="7203" max="7203" width="11" style="264" customWidth="1"/>
    <col min="7204" max="7204" width="0.7109375" style="264" customWidth="1"/>
    <col min="7205" max="7205" width="1.85546875" style="264" customWidth="1"/>
    <col min="7206" max="7206" width="11.85546875" style="264" bestFit="1" customWidth="1"/>
    <col min="7207" max="7207" width="15.28515625" style="264" bestFit="1" customWidth="1"/>
    <col min="7208" max="7208" width="5" style="264" customWidth="1"/>
    <col min="7209" max="7209" width="10.28515625" style="264" bestFit="1" customWidth="1"/>
    <col min="7210" max="7210" width="5" style="264" customWidth="1"/>
    <col min="7211" max="7211" width="10.28515625" style="264" bestFit="1" customWidth="1"/>
    <col min="7212" max="7214" width="9" style="264"/>
    <col min="7215" max="7215" width="10.28515625" style="264" bestFit="1" customWidth="1"/>
    <col min="7216" max="7444" width="9" style="264"/>
    <col min="7445" max="7445" width="3.7109375" style="264" customWidth="1"/>
    <col min="7446" max="7446" width="4.85546875" style="264" customWidth="1"/>
    <col min="7447" max="7447" width="5.28515625" style="264" customWidth="1"/>
    <col min="7448" max="7448" width="31.28515625" style="264" customWidth="1"/>
    <col min="7449" max="7449" width="7.7109375" style="264" customWidth="1"/>
    <col min="7450" max="7450" width="2.28515625" style="264" customWidth="1"/>
    <col min="7451" max="7451" width="11.7109375" style="264" customWidth="1"/>
    <col min="7452" max="7452" width="2.42578125" style="264" customWidth="1"/>
    <col min="7453" max="7453" width="11.7109375" style="264" customWidth="1"/>
    <col min="7454" max="7454" width="2.28515625" style="264" customWidth="1"/>
    <col min="7455" max="7455" width="10.85546875" style="264" customWidth="1"/>
    <col min="7456" max="7456" width="2.28515625" style="264" customWidth="1"/>
    <col min="7457" max="7457" width="11.140625" style="264" customWidth="1"/>
    <col min="7458" max="7458" width="1.85546875" style="264" customWidth="1"/>
    <col min="7459" max="7459" width="11" style="264" customWidth="1"/>
    <col min="7460" max="7460" width="0.7109375" style="264" customWidth="1"/>
    <col min="7461" max="7461" width="1.85546875" style="264" customWidth="1"/>
    <col min="7462" max="7462" width="11.85546875" style="264" bestFit="1" customWidth="1"/>
    <col min="7463" max="7463" width="15.28515625" style="264" bestFit="1" customWidth="1"/>
    <col min="7464" max="7464" width="5" style="264" customWidth="1"/>
    <col min="7465" max="7465" width="10.28515625" style="264" bestFit="1" customWidth="1"/>
    <col min="7466" max="7466" width="5" style="264" customWidth="1"/>
    <col min="7467" max="7467" width="10.28515625" style="264" bestFit="1" customWidth="1"/>
    <col min="7468" max="7470" width="9" style="264"/>
    <col min="7471" max="7471" width="10.28515625" style="264" bestFit="1" customWidth="1"/>
    <col min="7472" max="7700" width="9" style="264"/>
    <col min="7701" max="7701" width="3.7109375" style="264" customWidth="1"/>
    <col min="7702" max="7702" width="4.85546875" style="264" customWidth="1"/>
    <col min="7703" max="7703" width="5.28515625" style="264" customWidth="1"/>
    <col min="7704" max="7704" width="31.28515625" style="264" customWidth="1"/>
    <col min="7705" max="7705" width="7.7109375" style="264" customWidth="1"/>
    <col min="7706" max="7706" width="2.28515625" style="264" customWidth="1"/>
    <col min="7707" max="7707" width="11.7109375" style="264" customWidth="1"/>
    <col min="7708" max="7708" width="2.42578125" style="264" customWidth="1"/>
    <col min="7709" max="7709" width="11.7109375" style="264" customWidth="1"/>
    <col min="7710" max="7710" width="2.28515625" style="264" customWidth="1"/>
    <col min="7711" max="7711" width="10.85546875" style="264" customWidth="1"/>
    <col min="7712" max="7712" width="2.28515625" style="264" customWidth="1"/>
    <col min="7713" max="7713" width="11.140625" style="264" customWidth="1"/>
    <col min="7714" max="7714" width="1.85546875" style="264" customWidth="1"/>
    <col min="7715" max="7715" width="11" style="264" customWidth="1"/>
    <col min="7716" max="7716" width="0.7109375" style="264" customWidth="1"/>
    <col min="7717" max="7717" width="1.85546875" style="264" customWidth="1"/>
    <col min="7718" max="7718" width="11.85546875" style="264" bestFit="1" customWidth="1"/>
    <col min="7719" max="7719" width="15.28515625" style="264" bestFit="1" customWidth="1"/>
    <col min="7720" max="7720" width="5" style="264" customWidth="1"/>
    <col min="7721" max="7721" width="10.28515625" style="264" bestFit="1" customWidth="1"/>
    <col min="7722" max="7722" width="5" style="264" customWidth="1"/>
    <col min="7723" max="7723" width="10.28515625" style="264" bestFit="1" customWidth="1"/>
    <col min="7724" max="7726" width="9" style="264"/>
    <col min="7727" max="7727" width="10.28515625" style="264" bestFit="1" customWidth="1"/>
    <col min="7728" max="7956" width="9" style="264"/>
    <col min="7957" max="7957" width="3.7109375" style="264" customWidth="1"/>
    <col min="7958" max="7958" width="4.85546875" style="264" customWidth="1"/>
    <col min="7959" max="7959" width="5.28515625" style="264" customWidth="1"/>
    <col min="7960" max="7960" width="31.28515625" style="264" customWidth="1"/>
    <col min="7961" max="7961" width="7.7109375" style="264" customWidth="1"/>
    <col min="7962" max="7962" width="2.28515625" style="264" customWidth="1"/>
    <col min="7963" max="7963" width="11.7109375" style="264" customWidth="1"/>
    <col min="7964" max="7964" width="2.42578125" style="264" customWidth="1"/>
    <col min="7965" max="7965" width="11.7109375" style="264" customWidth="1"/>
    <col min="7966" max="7966" width="2.28515625" style="264" customWidth="1"/>
    <col min="7967" max="7967" width="10.85546875" style="264" customWidth="1"/>
    <col min="7968" max="7968" width="2.28515625" style="264" customWidth="1"/>
    <col min="7969" max="7969" width="11.140625" style="264" customWidth="1"/>
    <col min="7970" max="7970" width="1.85546875" style="264" customWidth="1"/>
    <col min="7971" max="7971" width="11" style="264" customWidth="1"/>
    <col min="7972" max="7972" width="0.7109375" style="264" customWidth="1"/>
    <col min="7973" max="7973" width="1.85546875" style="264" customWidth="1"/>
    <col min="7974" max="7974" width="11.85546875" style="264" bestFit="1" customWidth="1"/>
    <col min="7975" max="7975" width="15.28515625" style="264" bestFit="1" customWidth="1"/>
    <col min="7976" max="7976" width="5" style="264" customWidth="1"/>
    <col min="7977" max="7977" width="10.28515625" style="264" bestFit="1" customWidth="1"/>
    <col min="7978" max="7978" width="5" style="264" customWidth="1"/>
    <col min="7979" max="7979" width="10.28515625" style="264" bestFit="1" customWidth="1"/>
    <col min="7980" max="7982" width="9" style="264"/>
    <col min="7983" max="7983" width="10.28515625" style="264" bestFit="1" customWidth="1"/>
    <col min="7984" max="8212" width="9" style="264"/>
    <col min="8213" max="8213" width="3.7109375" style="264" customWidth="1"/>
    <col min="8214" max="8214" width="4.85546875" style="264" customWidth="1"/>
    <col min="8215" max="8215" width="5.28515625" style="264" customWidth="1"/>
    <col min="8216" max="8216" width="31.28515625" style="264" customWidth="1"/>
    <col min="8217" max="8217" width="7.7109375" style="264" customWidth="1"/>
    <col min="8218" max="8218" width="2.28515625" style="264" customWidth="1"/>
    <col min="8219" max="8219" width="11.7109375" style="264" customWidth="1"/>
    <col min="8220" max="8220" width="2.42578125" style="264" customWidth="1"/>
    <col min="8221" max="8221" width="11.7109375" style="264" customWidth="1"/>
    <col min="8222" max="8222" width="2.28515625" style="264" customWidth="1"/>
    <col min="8223" max="8223" width="10.85546875" style="264" customWidth="1"/>
    <col min="8224" max="8224" width="2.28515625" style="264" customWidth="1"/>
    <col min="8225" max="8225" width="11.140625" style="264" customWidth="1"/>
    <col min="8226" max="8226" width="1.85546875" style="264" customWidth="1"/>
    <col min="8227" max="8227" width="11" style="264" customWidth="1"/>
    <col min="8228" max="8228" width="0.7109375" style="264" customWidth="1"/>
    <col min="8229" max="8229" width="1.85546875" style="264" customWidth="1"/>
    <col min="8230" max="8230" width="11.85546875" style="264" bestFit="1" customWidth="1"/>
    <col min="8231" max="8231" width="15.28515625" style="264" bestFit="1" customWidth="1"/>
    <col min="8232" max="8232" width="5" style="264" customWidth="1"/>
    <col min="8233" max="8233" width="10.28515625" style="264" bestFit="1" customWidth="1"/>
    <col min="8234" max="8234" width="5" style="264" customWidth="1"/>
    <col min="8235" max="8235" width="10.28515625" style="264" bestFit="1" customWidth="1"/>
    <col min="8236" max="8238" width="9" style="264"/>
    <col min="8239" max="8239" width="10.28515625" style="264" bestFit="1" customWidth="1"/>
    <col min="8240" max="8468" width="9" style="264"/>
    <col min="8469" max="8469" width="3.7109375" style="264" customWidth="1"/>
    <col min="8470" max="8470" width="4.85546875" style="264" customWidth="1"/>
    <col min="8471" max="8471" width="5.28515625" style="264" customWidth="1"/>
    <col min="8472" max="8472" width="31.28515625" style="264" customWidth="1"/>
    <col min="8473" max="8473" width="7.7109375" style="264" customWidth="1"/>
    <col min="8474" max="8474" width="2.28515625" style="264" customWidth="1"/>
    <col min="8475" max="8475" width="11.7109375" style="264" customWidth="1"/>
    <col min="8476" max="8476" width="2.42578125" style="264" customWidth="1"/>
    <col min="8477" max="8477" width="11.7109375" style="264" customWidth="1"/>
    <col min="8478" max="8478" width="2.28515625" style="264" customWidth="1"/>
    <col min="8479" max="8479" width="10.85546875" style="264" customWidth="1"/>
    <col min="8480" max="8480" width="2.28515625" style="264" customWidth="1"/>
    <col min="8481" max="8481" width="11.140625" style="264" customWidth="1"/>
    <col min="8482" max="8482" width="1.85546875" style="264" customWidth="1"/>
    <col min="8483" max="8483" width="11" style="264" customWidth="1"/>
    <col min="8484" max="8484" width="0.7109375" style="264" customWidth="1"/>
    <col min="8485" max="8485" width="1.85546875" style="264" customWidth="1"/>
    <col min="8486" max="8486" width="11.85546875" style="264" bestFit="1" customWidth="1"/>
    <col min="8487" max="8487" width="15.28515625" style="264" bestFit="1" customWidth="1"/>
    <col min="8488" max="8488" width="5" style="264" customWidth="1"/>
    <col min="8489" max="8489" width="10.28515625" style="264" bestFit="1" customWidth="1"/>
    <col min="8490" max="8490" width="5" style="264" customWidth="1"/>
    <col min="8491" max="8491" width="10.28515625" style="264" bestFit="1" customWidth="1"/>
    <col min="8492" max="8494" width="9" style="264"/>
    <col min="8495" max="8495" width="10.28515625" style="264" bestFit="1" customWidth="1"/>
    <col min="8496" max="8724" width="9" style="264"/>
    <col min="8725" max="8725" width="3.7109375" style="264" customWidth="1"/>
    <col min="8726" max="8726" width="4.85546875" style="264" customWidth="1"/>
    <col min="8727" max="8727" width="5.28515625" style="264" customWidth="1"/>
    <col min="8728" max="8728" width="31.28515625" style="264" customWidth="1"/>
    <col min="8729" max="8729" width="7.7109375" style="264" customWidth="1"/>
    <col min="8730" max="8730" width="2.28515625" style="264" customWidth="1"/>
    <col min="8731" max="8731" width="11.7109375" style="264" customWidth="1"/>
    <col min="8732" max="8732" width="2.42578125" style="264" customWidth="1"/>
    <col min="8733" max="8733" width="11.7109375" style="264" customWidth="1"/>
    <col min="8734" max="8734" width="2.28515625" style="264" customWidth="1"/>
    <col min="8735" max="8735" width="10.85546875" style="264" customWidth="1"/>
    <col min="8736" max="8736" width="2.28515625" style="264" customWidth="1"/>
    <col min="8737" max="8737" width="11.140625" style="264" customWidth="1"/>
    <col min="8738" max="8738" width="1.85546875" style="264" customWidth="1"/>
    <col min="8739" max="8739" width="11" style="264" customWidth="1"/>
    <col min="8740" max="8740" width="0.7109375" style="264" customWidth="1"/>
    <col min="8741" max="8741" width="1.85546875" style="264" customWidth="1"/>
    <col min="8742" max="8742" width="11.85546875" style="264" bestFit="1" customWidth="1"/>
    <col min="8743" max="8743" width="15.28515625" style="264" bestFit="1" customWidth="1"/>
    <col min="8744" max="8744" width="5" style="264" customWidth="1"/>
    <col min="8745" max="8745" width="10.28515625" style="264" bestFit="1" customWidth="1"/>
    <col min="8746" max="8746" width="5" style="264" customWidth="1"/>
    <col min="8747" max="8747" width="10.28515625" style="264" bestFit="1" customWidth="1"/>
    <col min="8748" max="8750" width="9" style="264"/>
    <col min="8751" max="8751" width="10.28515625" style="264" bestFit="1" customWidth="1"/>
    <col min="8752" max="8980" width="9" style="264"/>
    <col min="8981" max="8981" width="3.7109375" style="264" customWidth="1"/>
    <col min="8982" max="8982" width="4.85546875" style="264" customWidth="1"/>
    <col min="8983" max="8983" width="5.28515625" style="264" customWidth="1"/>
    <col min="8984" max="8984" width="31.28515625" style="264" customWidth="1"/>
    <col min="8985" max="8985" width="7.7109375" style="264" customWidth="1"/>
    <col min="8986" max="8986" width="2.28515625" style="264" customWidth="1"/>
    <col min="8987" max="8987" width="11.7109375" style="264" customWidth="1"/>
    <col min="8988" max="8988" width="2.42578125" style="264" customWidth="1"/>
    <col min="8989" max="8989" width="11.7109375" style="264" customWidth="1"/>
    <col min="8990" max="8990" width="2.28515625" style="264" customWidth="1"/>
    <col min="8991" max="8991" width="10.85546875" style="264" customWidth="1"/>
    <col min="8992" max="8992" width="2.28515625" style="264" customWidth="1"/>
    <col min="8993" max="8993" width="11.140625" style="264" customWidth="1"/>
    <col min="8994" max="8994" width="1.85546875" style="264" customWidth="1"/>
    <col min="8995" max="8995" width="11" style="264" customWidth="1"/>
    <col min="8996" max="8996" width="0.7109375" style="264" customWidth="1"/>
    <col min="8997" max="8997" width="1.85546875" style="264" customWidth="1"/>
    <col min="8998" max="8998" width="11.85546875" style="264" bestFit="1" customWidth="1"/>
    <col min="8999" max="8999" width="15.28515625" style="264" bestFit="1" customWidth="1"/>
    <col min="9000" max="9000" width="5" style="264" customWidth="1"/>
    <col min="9001" max="9001" width="10.28515625" style="264" bestFit="1" customWidth="1"/>
    <col min="9002" max="9002" width="5" style="264" customWidth="1"/>
    <col min="9003" max="9003" width="10.28515625" style="264" bestFit="1" customWidth="1"/>
    <col min="9004" max="9006" width="9" style="264"/>
    <col min="9007" max="9007" width="10.28515625" style="264" bestFit="1" customWidth="1"/>
    <col min="9008" max="9236" width="9" style="264"/>
    <col min="9237" max="9237" width="3.7109375" style="264" customWidth="1"/>
    <col min="9238" max="9238" width="4.85546875" style="264" customWidth="1"/>
    <col min="9239" max="9239" width="5.28515625" style="264" customWidth="1"/>
    <col min="9240" max="9240" width="31.28515625" style="264" customWidth="1"/>
    <col min="9241" max="9241" width="7.7109375" style="264" customWidth="1"/>
    <col min="9242" max="9242" width="2.28515625" style="264" customWidth="1"/>
    <col min="9243" max="9243" width="11.7109375" style="264" customWidth="1"/>
    <col min="9244" max="9244" width="2.42578125" style="264" customWidth="1"/>
    <col min="9245" max="9245" width="11.7109375" style="264" customWidth="1"/>
    <col min="9246" max="9246" width="2.28515625" style="264" customWidth="1"/>
    <col min="9247" max="9247" width="10.85546875" style="264" customWidth="1"/>
    <col min="9248" max="9248" width="2.28515625" style="264" customWidth="1"/>
    <col min="9249" max="9249" width="11.140625" style="264" customWidth="1"/>
    <col min="9250" max="9250" width="1.85546875" style="264" customWidth="1"/>
    <col min="9251" max="9251" width="11" style="264" customWidth="1"/>
    <col min="9252" max="9252" width="0.7109375" style="264" customWidth="1"/>
    <col min="9253" max="9253" width="1.85546875" style="264" customWidth="1"/>
    <col min="9254" max="9254" width="11.85546875" style="264" bestFit="1" customWidth="1"/>
    <col min="9255" max="9255" width="15.28515625" style="264" bestFit="1" customWidth="1"/>
    <col min="9256" max="9256" width="5" style="264" customWidth="1"/>
    <col min="9257" max="9257" width="10.28515625" style="264" bestFit="1" customWidth="1"/>
    <col min="9258" max="9258" width="5" style="264" customWidth="1"/>
    <col min="9259" max="9259" width="10.28515625" style="264" bestFit="1" customWidth="1"/>
    <col min="9260" max="9262" width="9" style="264"/>
    <col min="9263" max="9263" width="10.28515625" style="264" bestFit="1" customWidth="1"/>
    <col min="9264" max="9492" width="9" style="264"/>
    <col min="9493" max="9493" width="3.7109375" style="264" customWidth="1"/>
    <col min="9494" max="9494" width="4.85546875" style="264" customWidth="1"/>
    <col min="9495" max="9495" width="5.28515625" style="264" customWidth="1"/>
    <col min="9496" max="9496" width="31.28515625" style="264" customWidth="1"/>
    <col min="9497" max="9497" width="7.7109375" style="264" customWidth="1"/>
    <col min="9498" max="9498" width="2.28515625" style="264" customWidth="1"/>
    <col min="9499" max="9499" width="11.7109375" style="264" customWidth="1"/>
    <col min="9500" max="9500" width="2.42578125" style="264" customWidth="1"/>
    <col min="9501" max="9501" width="11.7109375" style="264" customWidth="1"/>
    <col min="9502" max="9502" width="2.28515625" style="264" customWidth="1"/>
    <col min="9503" max="9503" width="10.85546875" style="264" customWidth="1"/>
    <col min="9504" max="9504" width="2.28515625" style="264" customWidth="1"/>
    <col min="9505" max="9505" width="11.140625" style="264" customWidth="1"/>
    <col min="9506" max="9506" width="1.85546875" style="264" customWidth="1"/>
    <col min="9507" max="9507" width="11" style="264" customWidth="1"/>
    <col min="9508" max="9508" width="0.7109375" style="264" customWidth="1"/>
    <col min="9509" max="9509" width="1.85546875" style="264" customWidth="1"/>
    <col min="9510" max="9510" width="11.85546875" style="264" bestFit="1" customWidth="1"/>
    <col min="9511" max="9511" width="15.28515625" style="264" bestFit="1" customWidth="1"/>
    <col min="9512" max="9512" width="5" style="264" customWidth="1"/>
    <col min="9513" max="9513" width="10.28515625" style="264" bestFit="1" customWidth="1"/>
    <col min="9514" max="9514" width="5" style="264" customWidth="1"/>
    <col min="9515" max="9515" width="10.28515625" style="264" bestFit="1" customWidth="1"/>
    <col min="9516" max="9518" width="9" style="264"/>
    <col min="9519" max="9519" width="10.28515625" style="264" bestFit="1" customWidth="1"/>
    <col min="9520" max="9748" width="9" style="264"/>
    <col min="9749" max="9749" width="3.7109375" style="264" customWidth="1"/>
    <col min="9750" max="9750" width="4.85546875" style="264" customWidth="1"/>
    <col min="9751" max="9751" width="5.28515625" style="264" customWidth="1"/>
    <col min="9752" max="9752" width="31.28515625" style="264" customWidth="1"/>
    <col min="9753" max="9753" width="7.7109375" style="264" customWidth="1"/>
    <col min="9754" max="9754" width="2.28515625" style="264" customWidth="1"/>
    <col min="9755" max="9755" width="11.7109375" style="264" customWidth="1"/>
    <col min="9756" max="9756" width="2.42578125" style="264" customWidth="1"/>
    <col min="9757" max="9757" width="11.7109375" style="264" customWidth="1"/>
    <col min="9758" max="9758" width="2.28515625" style="264" customWidth="1"/>
    <col min="9759" max="9759" width="10.85546875" style="264" customWidth="1"/>
    <col min="9760" max="9760" width="2.28515625" style="264" customWidth="1"/>
    <col min="9761" max="9761" width="11.140625" style="264" customWidth="1"/>
    <col min="9762" max="9762" width="1.85546875" style="264" customWidth="1"/>
    <col min="9763" max="9763" width="11" style="264" customWidth="1"/>
    <col min="9764" max="9764" width="0.7109375" style="264" customWidth="1"/>
    <col min="9765" max="9765" width="1.85546875" style="264" customWidth="1"/>
    <col min="9766" max="9766" width="11.85546875" style="264" bestFit="1" customWidth="1"/>
    <col min="9767" max="9767" width="15.28515625" style="264" bestFit="1" customWidth="1"/>
    <col min="9768" max="9768" width="5" style="264" customWidth="1"/>
    <col min="9769" max="9769" width="10.28515625" style="264" bestFit="1" customWidth="1"/>
    <col min="9770" max="9770" width="5" style="264" customWidth="1"/>
    <col min="9771" max="9771" width="10.28515625" style="264" bestFit="1" customWidth="1"/>
    <col min="9772" max="9774" width="9" style="264"/>
    <col min="9775" max="9775" width="10.28515625" style="264" bestFit="1" customWidth="1"/>
    <col min="9776" max="10004" width="9" style="264"/>
    <col min="10005" max="10005" width="3.7109375" style="264" customWidth="1"/>
    <col min="10006" max="10006" width="4.85546875" style="264" customWidth="1"/>
    <col min="10007" max="10007" width="5.28515625" style="264" customWidth="1"/>
    <col min="10008" max="10008" width="31.28515625" style="264" customWidth="1"/>
    <col min="10009" max="10009" width="7.7109375" style="264" customWidth="1"/>
    <col min="10010" max="10010" width="2.28515625" style="264" customWidth="1"/>
    <col min="10011" max="10011" width="11.7109375" style="264" customWidth="1"/>
    <col min="10012" max="10012" width="2.42578125" style="264" customWidth="1"/>
    <col min="10013" max="10013" width="11.7109375" style="264" customWidth="1"/>
    <col min="10014" max="10014" width="2.28515625" style="264" customWidth="1"/>
    <col min="10015" max="10015" width="10.85546875" style="264" customWidth="1"/>
    <col min="10016" max="10016" width="2.28515625" style="264" customWidth="1"/>
    <col min="10017" max="10017" width="11.140625" style="264" customWidth="1"/>
    <col min="10018" max="10018" width="1.85546875" style="264" customWidth="1"/>
    <col min="10019" max="10019" width="11" style="264" customWidth="1"/>
    <col min="10020" max="10020" width="0.7109375" style="264" customWidth="1"/>
    <col min="10021" max="10021" width="1.85546875" style="264" customWidth="1"/>
    <col min="10022" max="10022" width="11.85546875" style="264" bestFit="1" customWidth="1"/>
    <col min="10023" max="10023" width="15.28515625" style="264" bestFit="1" customWidth="1"/>
    <col min="10024" max="10024" width="5" style="264" customWidth="1"/>
    <col min="10025" max="10025" width="10.28515625" style="264" bestFit="1" customWidth="1"/>
    <col min="10026" max="10026" width="5" style="264" customWidth="1"/>
    <col min="10027" max="10027" width="10.28515625" style="264" bestFit="1" customWidth="1"/>
    <col min="10028" max="10030" width="9" style="264"/>
    <col min="10031" max="10031" width="10.28515625" style="264" bestFit="1" customWidth="1"/>
    <col min="10032" max="10260" width="9" style="264"/>
    <col min="10261" max="10261" width="3.7109375" style="264" customWidth="1"/>
    <col min="10262" max="10262" width="4.85546875" style="264" customWidth="1"/>
    <col min="10263" max="10263" width="5.28515625" style="264" customWidth="1"/>
    <col min="10264" max="10264" width="31.28515625" style="264" customWidth="1"/>
    <col min="10265" max="10265" width="7.7109375" style="264" customWidth="1"/>
    <col min="10266" max="10266" width="2.28515625" style="264" customWidth="1"/>
    <col min="10267" max="10267" width="11.7109375" style="264" customWidth="1"/>
    <col min="10268" max="10268" width="2.42578125" style="264" customWidth="1"/>
    <col min="10269" max="10269" width="11.7109375" style="264" customWidth="1"/>
    <col min="10270" max="10270" width="2.28515625" style="264" customWidth="1"/>
    <col min="10271" max="10271" width="10.85546875" style="264" customWidth="1"/>
    <col min="10272" max="10272" width="2.28515625" style="264" customWidth="1"/>
    <col min="10273" max="10273" width="11.140625" style="264" customWidth="1"/>
    <col min="10274" max="10274" width="1.85546875" style="264" customWidth="1"/>
    <col min="10275" max="10275" width="11" style="264" customWidth="1"/>
    <col min="10276" max="10276" width="0.7109375" style="264" customWidth="1"/>
    <col min="10277" max="10277" width="1.85546875" style="264" customWidth="1"/>
    <col min="10278" max="10278" width="11.85546875" style="264" bestFit="1" customWidth="1"/>
    <col min="10279" max="10279" width="15.28515625" style="264" bestFit="1" customWidth="1"/>
    <col min="10280" max="10280" width="5" style="264" customWidth="1"/>
    <col min="10281" max="10281" width="10.28515625" style="264" bestFit="1" customWidth="1"/>
    <col min="10282" max="10282" width="5" style="264" customWidth="1"/>
    <col min="10283" max="10283" width="10.28515625" style="264" bestFit="1" customWidth="1"/>
    <col min="10284" max="10286" width="9" style="264"/>
    <col min="10287" max="10287" width="10.28515625" style="264" bestFit="1" customWidth="1"/>
    <col min="10288" max="10516" width="9" style="264"/>
    <col min="10517" max="10517" width="3.7109375" style="264" customWidth="1"/>
    <col min="10518" max="10518" width="4.85546875" style="264" customWidth="1"/>
    <col min="10519" max="10519" width="5.28515625" style="264" customWidth="1"/>
    <col min="10520" max="10520" width="31.28515625" style="264" customWidth="1"/>
    <col min="10521" max="10521" width="7.7109375" style="264" customWidth="1"/>
    <col min="10522" max="10522" width="2.28515625" style="264" customWidth="1"/>
    <col min="10523" max="10523" width="11.7109375" style="264" customWidth="1"/>
    <col min="10524" max="10524" width="2.42578125" style="264" customWidth="1"/>
    <col min="10525" max="10525" width="11.7109375" style="264" customWidth="1"/>
    <col min="10526" max="10526" width="2.28515625" style="264" customWidth="1"/>
    <col min="10527" max="10527" width="10.85546875" style="264" customWidth="1"/>
    <col min="10528" max="10528" width="2.28515625" style="264" customWidth="1"/>
    <col min="10529" max="10529" width="11.140625" style="264" customWidth="1"/>
    <col min="10530" max="10530" width="1.85546875" style="264" customWidth="1"/>
    <col min="10531" max="10531" width="11" style="264" customWidth="1"/>
    <col min="10532" max="10532" width="0.7109375" style="264" customWidth="1"/>
    <col min="10533" max="10533" width="1.85546875" style="264" customWidth="1"/>
    <col min="10534" max="10534" width="11.85546875" style="264" bestFit="1" customWidth="1"/>
    <col min="10535" max="10535" width="15.28515625" style="264" bestFit="1" customWidth="1"/>
    <col min="10536" max="10536" width="5" style="264" customWidth="1"/>
    <col min="10537" max="10537" width="10.28515625" style="264" bestFit="1" customWidth="1"/>
    <col min="10538" max="10538" width="5" style="264" customWidth="1"/>
    <col min="10539" max="10539" width="10.28515625" style="264" bestFit="1" customWidth="1"/>
    <col min="10540" max="10542" width="9" style="264"/>
    <col min="10543" max="10543" width="10.28515625" style="264" bestFit="1" customWidth="1"/>
    <col min="10544" max="10772" width="9" style="264"/>
    <col min="10773" max="10773" width="3.7109375" style="264" customWidth="1"/>
    <col min="10774" max="10774" width="4.85546875" style="264" customWidth="1"/>
    <col min="10775" max="10775" width="5.28515625" style="264" customWidth="1"/>
    <col min="10776" max="10776" width="31.28515625" style="264" customWidth="1"/>
    <col min="10777" max="10777" width="7.7109375" style="264" customWidth="1"/>
    <col min="10778" max="10778" width="2.28515625" style="264" customWidth="1"/>
    <col min="10779" max="10779" width="11.7109375" style="264" customWidth="1"/>
    <col min="10780" max="10780" width="2.42578125" style="264" customWidth="1"/>
    <col min="10781" max="10781" width="11.7109375" style="264" customWidth="1"/>
    <col min="10782" max="10782" width="2.28515625" style="264" customWidth="1"/>
    <col min="10783" max="10783" width="10.85546875" style="264" customWidth="1"/>
    <col min="10784" max="10784" width="2.28515625" style="264" customWidth="1"/>
    <col min="10785" max="10785" width="11.140625" style="264" customWidth="1"/>
    <col min="10786" max="10786" width="1.85546875" style="264" customWidth="1"/>
    <col min="10787" max="10787" width="11" style="264" customWidth="1"/>
    <col min="10788" max="10788" width="0.7109375" style="264" customWidth="1"/>
    <col min="10789" max="10789" width="1.85546875" style="264" customWidth="1"/>
    <col min="10790" max="10790" width="11.85546875" style="264" bestFit="1" customWidth="1"/>
    <col min="10791" max="10791" width="15.28515625" style="264" bestFit="1" customWidth="1"/>
    <col min="10792" max="10792" width="5" style="264" customWidth="1"/>
    <col min="10793" max="10793" width="10.28515625" style="264" bestFit="1" customWidth="1"/>
    <col min="10794" max="10794" width="5" style="264" customWidth="1"/>
    <col min="10795" max="10795" width="10.28515625" style="264" bestFit="1" customWidth="1"/>
    <col min="10796" max="10798" width="9" style="264"/>
    <col min="10799" max="10799" width="10.28515625" style="264" bestFit="1" customWidth="1"/>
    <col min="10800" max="11028" width="9" style="264"/>
    <col min="11029" max="11029" width="3.7109375" style="264" customWidth="1"/>
    <col min="11030" max="11030" width="4.85546875" style="264" customWidth="1"/>
    <col min="11031" max="11031" width="5.28515625" style="264" customWidth="1"/>
    <col min="11032" max="11032" width="31.28515625" style="264" customWidth="1"/>
    <col min="11033" max="11033" width="7.7109375" style="264" customWidth="1"/>
    <col min="11034" max="11034" width="2.28515625" style="264" customWidth="1"/>
    <col min="11035" max="11035" width="11.7109375" style="264" customWidth="1"/>
    <col min="11036" max="11036" width="2.42578125" style="264" customWidth="1"/>
    <col min="11037" max="11037" width="11.7109375" style="264" customWidth="1"/>
    <col min="11038" max="11038" width="2.28515625" style="264" customWidth="1"/>
    <col min="11039" max="11039" width="10.85546875" style="264" customWidth="1"/>
    <col min="11040" max="11040" width="2.28515625" style="264" customWidth="1"/>
    <col min="11041" max="11041" width="11.140625" style="264" customWidth="1"/>
    <col min="11042" max="11042" width="1.85546875" style="264" customWidth="1"/>
    <col min="11043" max="11043" width="11" style="264" customWidth="1"/>
    <col min="11044" max="11044" width="0.7109375" style="264" customWidth="1"/>
    <col min="11045" max="11045" width="1.85546875" style="264" customWidth="1"/>
    <col min="11046" max="11046" width="11.85546875" style="264" bestFit="1" customWidth="1"/>
    <col min="11047" max="11047" width="15.28515625" style="264" bestFit="1" customWidth="1"/>
    <col min="11048" max="11048" width="5" style="264" customWidth="1"/>
    <col min="11049" max="11049" width="10.28515625" style="264" bestFit="1" customWidth="1"/>
    <col min="11050" max="11050" width="5" style="264" customWidth="1"/>
    <col min="11051" max="11051" width="10.28515625" style="264" bestFit="1" customWidth="1"/>
    <col min="11052" max="11054" width="9" style="264"/>
    <col min="11055" max="11055" width="10.28515625" style="264" bestFit="1" customWidth="1"/>
    <col min="11056" max="11284" width="9" style="264"/>
    <col min="11285" max="11285" width="3.7109375" style="264" customWidth="1"/>
    <col min="11286" max="11286" width="4.85546875" style="264" customWidth="1"/>
    <col min="11287" max="11287" width="5.28515625" style="264" customWidth="1"/>
    <col min="11288" max="11288" width="31.28515625" style="264" customWidth="1"/>
    <col min="11289" max="11289" width="7.7109375" style="264" customWidth="1"/>
    <col min="11290" max="11290" width="2.28515625" style="264" customWidth="1"/>
    <col min="11291" max="11291" width="11.7109375" style="264" customWidth="1"/>
    <col min="11292" max="11292" width="2.42578125" style="264" customWidth="1"/>
    <col min="11293" max="11293" width="11.7109375" style="264" customWidth="1"/>
    <col min="11294" max="11294" width="2.28515625" style="264" customWidth="1"/>
    <col min="11295" max="11295" width="10.85546875" style="264" customWidth="1"/>
    <col min="11296" max="11296" width="2.28515625" style="264" customWidth="1"/>
    <col min="11297" max="11297" width="11.140625" style="264" customWidth="1"/>
    <col min="11298" max="11298" width="1.85546875" style="264" customWidth="1"/>
    <col min="11299" max="11299" width="11" style="264" customWidth="1"/>
    <col min="11300" max="11300" width="0.7109375" style="264" customWidth="1"/>
    <col min="11301" max="11301" width="1.85546875" style="264" customWidth="1"/>
    <col min="11302" max="11302" width="11.85546875" style="264" bestFit="1" customWidth="1"/>
    <col min="11303" max="11303" width="15.28515625" style="264" bestFit="1" customWidth="1"/>
    <col min="11304" max="11304" width="5" style="264" customWidth="1"/>
    <col min="11305" max="11305" width="10.28515625" style="264" bestFit="1" customWidth="1"/>
    <col min="11306" max="11306" width="5" style="264" customWidth="1"/>
    <col min="11307" max="11307" width="10.28515625" style="264" bestFit="1" customWidth="1"/>
    <col min="11308" max="11310" width="9" style="264"/>
    <col min="11311" max="11311" width="10.28515625" style="264" bestFit="1" customWidth="1"/>
    <col min="11312" max="11540" width="9" style="264"/>
    <col min="11541" max="11541" width="3.7109375" style="264" customWidth="1"/>
    <col min="11542" max="11542" width="4.85546875" style="264" customWidth="1"/>
    <col min="11543" max="11543" width="5.28515625" style="264" customWidth="1"/>
    <col min="11544" max="11544" width="31.28515625" style="264" customWidth="1"/>
    <col min="11545" max="11545" width="7.7109375" style="264" customWidth="1"/>
    <col min="11546" max="11546" width="2.28515625" style="264" customWidth="1"/>
    <col min="11547" max="11547" width="11.7109375" style="264" customWidth="1"/>
    <col min="11548" max="11548" width="2.42578125" style="264" customWidth="1"/>
    <col min="11549" max="11549" width="11.7109375" style="264" customWidth="1"/>
    <col min="11550" max="11550" width="2.28515625" style="264" customWidth="1"/>
    <col min="11551" max="11551" width="10.85546875" style="264" customWidth="1"/>
    <col min="11552" max="11552" width="2.28515625" style="264" customWidth="1"/>
    <col min="11553" max="11553" width="11.140625" style="264" customWidth="1"/>
    <col min="11554" max="11554" width="1.85546875" style="264" customWidth="1"/>
    <col min="11555" max="11555" width="11" style="264" customWidth="1"/>
    <col min="11556" max="11556" width="0.7109375" style="264" customWidth="1"/>
    <col min="11557" max="11557" width="1.85546875" style="264" customWidth="1"/>
    <col min="11558" max="11558" width="11.85546875" style="264" bestFit="1" customWidth="1"/>
    <col min="11559" max="11559" width="15.28515625" style="264" bestFit="1" customWidth="1"/>
    <col min="11560" max="11560" width="5" style="264" customWidth="1"/>
    <col min="11561" max="11561" width="10.28515625" style="264" bestFit="1" customWidth="1"/>
    <col min="11562" max="11562" width="5" style="264" customWidth="1"/>
    <col min="11563" max="11563" width="10.28515625" style="264" bestFit="1" customWidth="1"/>
    <col min="11564" max="11566" width="9" style="264"/>
    <col min="11567" max="11567" width="10.28515625" style="264" bestFit="1" customWidth="1"/>
    <col min="11568" max="11796" width="9" style="264"/>
    <col min="11797" max="11797" width="3.7109375" style="264" customWidth="1"/>
    <col min="11798" max="11798" width="4.85546875" style="264" customWidth="1"/>
    <col min="11799" max="11799" width="5.28515625" style="264" customWidth="1"/>
    <col min="11800" max="11800" width="31.28515625" style="264" customWidth="1"/>
    <col min="11801" max="11801" width="7.7109375" style="264" customWidth="1"/>
    <col min="11802" max="11802" width="2.28515625" style="264" customWidth="1"/>
    <col min="11803" max="11803" width="11.7109375" style="264" customWidth="1"/>
    <col min="11804" max="11804" width="2.42578125" style="264" customWidth="1"/>
    <col min="11805" max="11805" width="11.7109375" style="264" customWidth="1"/>
    <col min="11806" max="11806" width="2.28515625" style="264" customWidth="1"/>
    <col min="11807" max="11807" width="10.85546875" style="264" customWidth="1"/>
    <col min="11808" max="11808" width="2.28515625" style="264" customWidth="1"/>
    <col min="11809" max="11809" width="11.140625" style="264" customWidth="1"/>
    <col min="11810" max="11810" width="1.85546875" style="264" customWidth="1"/>
    <col min="11811" max="11811" width="11" style="264" customWidth="1"/>
    <col min="11812" max="11812" width="0.7109375" style="264" customWidth="1"/>
    <col min="11813" max="11813" width="1.85546875" style="264" customWidth="1"/>
    <col min="11814" max="11814" width="11.85546875" style="264" bestFit="1" customWidth="1"/>
    <col min="11815" max="11815" width="15.28515625" style="264" bestFit="1" customWidth="1"/>
    <col min="11816" max="11816" width="5" style="264" customWidth="1"/>
    <col min="11817" max="11817" width="10.28515625" style="264" bestFit="1" customWidth="1"/>
    <col min="11818" max="11818" width="5" style="264" customWidth="1"/>
    <col min="11819" max="11819" width="10.28515625" style="264" bestFit="1" customWidth="1"/>
    <col min="11820" max="11822" width="9" style="264"/>
    <col min="11823" max="11823" width="10.28515625" style="264" bestFit="1" customWidth="1"/>
    <col min="11824" max="12052" width="9" style="264"/>
    <col min="12053" max="12053" width="3.7109375" style="264" customWidth="1"/>
    <col min="12054" max="12054" width="4.85546875" style="264" customWidth="1"/>
    <col min="12055" max="12055" width="5.28515625" style="264" customWidth="1"/>
    <col min="12056" max="12056" width="31.28515625" style="264" customWidth="1"/>
    <col min="12057" max="12057" width="7.7109375" style="264" customWidth="1"/>
    <col min="12058" max="12058" width="2.28515625" style="264" customWidth="1"/>
    <col min="12059" max="12059" width="11.7109375" style="264" customWidth="1"/>
    <col min="12060" max="12060" width="2.42578125" style="264" customWidth="1"/>
    <col min="12061" max="12061" width="11.7109375" style="264" customWidth="1"/>
    <col min="12062" max="12062" width="2.28515625" style="264" customWidth="1"/>
    <col min="12063" max="12063" width="10.85546875" style="264" customWidth="1"/>
    <col min="12064" max="12064" width="2.28515625" style="264" customWidth="1"/>
    <col min="12065" max="12065" width="11.140625" style="264" customWidth="1"/>
    <col min="12066" max="12066" width="1.85546875" style="264" customWidth="1"/>
    <col min="12067" max="12067" width="11" style="264" customWidth="1"/>
    <col min="12068" max="12068" width="0.7109375" style="264" customWidth="1"/>
    <col min="12069" max="12069" width="1.85546875" style="264" customWidth="1"/>
    <col min="12070" max="12070" width="11.85546875" style="264" bestFit="1" customWidth="1"/>
    <col min="12071" max="12071" width="15.28515625" style="264" bestFit="1" customWidth="1"/>
    <col min="12072" max="12072" width="5" style="264" customWidth="1"/>
    <col min="12073" max="12073" width="10.28515625" style="264" bestFit="1" customWidth="1"/>
    <col min="12074" max="12074" width="5" style="264" customWidth="1"/>
    <col min="12075" max="12075" width="10.28515625" style="264" bestFit="1" customWidth="1"/>
    <col min="12076" max="12078" width="9" style="264"/>
    <col min="12079" max="12079" width="10.28515625" style="264" bestFit="1" customWidth="1"/>
    <col min="12080" max="12308" width="9" style="264"/>
    <col min="12309" max="12309" width="3.7109375" style="264" customWidth="1"/>
    <col min="12310" max="12310" width="4.85546875" style="264" customWidth="1"/>
    <col min="12311" max="12311" width="5.28515625" style="264" customWidth="1"/>
    <col min="12312" max="12312" width="31.28515625" style="264" customWidth="1"/>
    <col min="12313" max="12313" width="7.7109375" style="264" customWidth="1"/>
    <col min="12314" max="12314" width="2.28515625" style="264" customWidth="1"/>
    <col min="12315" max="12315" width="11.7109375" style="264" customWidth="1"/>
    <col min="12316" max="12316" width="2.42578125" style="264" customWidth="1"/>
    <col min="12317" max="12317" width="11.7109375" style="264" customWidth="1"/>
    <col min="12318" max="12318" width="2.28515625" style="264" customWidth="1"/>
    <col min="12319" max="12319" width="10.85546875" style="264" customWidth="1"/>
    <col min="12320" max="12320" width="2.28515625" style="264" customWidth="1"/>
    <col min="12321" max="12321" width="11.140625" style="264" customWidth="1"/>
    <col min="12322" max="12322" width="1.85546875" style="264" customWidth="1"/>
    <col min="12323" max="12323" width="11" style="264" customWidth="1"/>
    <col min="12324" max="12324" width="0.7109375" style="264" customWidth="1"/>
    <col min="12325" max="12325" width="1.85546875" style="264" customWidth="1"/>
    <col min="12326" max="12326" width="11.85546875" style="264" bestFit="1" customWidth="1"/>
    <col min="12327" max="12327" width="15.28515625" style="264" bestFit="1" customWidth="1"/>
    <col min="12328" max="12328" width="5" style="264" customWidth="1"/>
    <col min="12329" max="12329" width="10.28515625" style="264" bestFit="1" customWidth="1"/>
    <col min="12330" max="12330" width="5" style="264" customWidth="1"/>
    <col min="12331" max="12331" width="10.28515625" style="264" bestFit="1" customWidth="1"/>
    <col min="12332" max="12334" width="9" style="264"/>
    <col min="12335" max="12335" width="10.28515625" style="264" bestFit="1" customWidth="1"/>
    <col min="12336" max="12564" width="9" style="264"/>
    <col min="12565" max="12565" width="3.7109375" style="264" customWidth="1"/>
    <col min="12566" max="12566" width="4.85546875" style="264" customWidth="1"/>
    <col min="12567" max="12567" width="5.28515625" style="264" customWidth="1"/>
    <col min="12568" max="12568" width="31.28515625" style="264" customWidth="1"/>
    <col min="12569" max="12569" width="7.7109375" style="264" customWidth="1"/>
    <col min="12570" max="12570" width="2.28515625" style="264" customWidth="1"/>
    <col min="12571" max="12571" width="11.7109375" style="264" customWidth="1"/>
    <col min="12572" max="12572" width="2.42578125" style="264" customWidth="1"/>
    <col min="12573" max="12573" width="11.7109375" style="264" customWidth="1"/>
    <col min="12574" max="12574" width="2.28515625" style="264" customWidth="1"/>
    <col min="12575" max="12575" width="10.85546875" style="264" customWidth="1"/>
    <col min="12576" max="12576" width="2.28515625" style="264" customWidth="1"/>
    <col min="12577" max="12577" width="11.140625" style="264" customWidth="1"/>
    <col min="12578" max="12578" width="1.85546875" style="264" customWidth="1"/>
    <col min="12579" max="12579" width="11" style="264" customWidth="1"/>
    <col min="12580" max="12580" width="0.7109375" style="264" customWidth="1"/>
    <col min="12581" max="12581" width="1.85546875" style="264" customWidth="1"/>
    <col min="12582" max="12582" width="11.85546875" style="264" bestFit="1" customWidth="1"/>
    <col min="12583" max="12583" width="15.28515625" style="264" bestFit="1" customWidth="1"/>
    <col min="12584" max="12584" width="5" style="264" customWidth="1"/>
    <col min="12585" max="12585" width="10.28515625" style="264" bestFit="1" customWidth="1"/>
    <col min="12586" max="12586" width="5" style="264" customWidth="1"/>
    <col min="12587" max="12587" width="10.28515625" style="264" bestFit="1" customWidth="1"/>
    <col min="12588" max="12590" width="9" style="264"/>
    <col min="12591" max="12591" width="10.28515625" style="264" bestFit="1" customWidth="1"/>
    <col min="12592" max="12820" width="9" style="264"/>
    <col min="12821" max="12821" width="3.7109375" style="264" customWidth="1"/>
    <col min="12822" max="12822" width="4.85546875" style="264" customWidth="1"/>
    <col min="12823" max="12823" width="5.28515625" style="264" customWidth="1"/>
    <col min="12824" max="12824" width="31.28515625" style="264" customWidth="1"/>
    <col min="12825" max="12825" width="7.7109375" style="264" customWidth="1"/>
    <col min="12826" max="12826" width="2.28515625" style="264" customWidth="1"/>
    <col min="12827" max="12827" width="11.7109375" style="264" customWidth="1"/>
    <col min="12828" max="12828" width="2.42578125" style="264" customWidth="1"/>
    <col min="12829" max="12829" width="11.7109375" style="264" customWidth="1"/>
    <col min="12830" max="12830" width="2.28515625" style="264" customWidth="1"/>
    <col min="12831" max="12831" width="10.85546875" style="264" customWidth="1"/>
    <col min="12832" max="12832" width="2.28515625" style="264" customWidth="1"/>
    <col min="12833" max="12833" width="11.140625" style="264" customWidth="1"/>
    <col min="12834" max="12834" width="1.85546875" style="264" customWidth="1"/>
    <col min="12835" max="12835" width="11" style="264" customWidth="1"/>
    <col min="12836" max="12836" width="0.7109375" style="264" customWidth="1"/>
    <col min="12837" max="12837" width="1.85546875" style="264" customWidth="1"/>
    <col min="12838" max="12838" width="11.85546875" style="264" bestFit="1" customWidth="1"/>
    <col min="12839" max="12839" width="15.28515625" style="264" bestFit="1" customWidth="1"/>
    <col min="12840" max="12840" width="5" style="264" customWidth="1"/>
    <col min="12841" max="12841" width="10.28515625" style="264" bestFit="1" customWidth="1"/>
    <col min="12842" max="12842" width="5" style="264" customWidth="1"/>
    <col min="12843" max="12843" width="10.28515625" style="264" bestFit="1" customWidth="1"/>
    <col min="12844" max="12846" width="9" style="264"/>
    <col min="12847" max="12847" width="10.28515625" style="264" bestFit="1" customWidth="1"/>
    <col min="12848" max="13076" width="9" style="264"/>
    <col min="13077" max="13077" width="3.7109375" style="264" customWidth="1"/>
    <col min="13078" max="13078" width="4.85546875" style="264" customWidth="1"/>
    <col min="13079" max="13079" width="5.28515625" style="264" customWidth="1"/>
    <col min="13080" max="13080" width="31.28515625" style="264" customWidth="1"/>
    <col min="13081" max="13081" width="7.7109375" style="264" customWidth="1"/>
    <col min="13082" max="13082" width="2.28515625" style="264" customWidth="1"/>
    <col min="13083" max="13083" width="11.7109375" style="264" customWidth="1"/>
    <col min="13084" max="13084" width="2.42578125" style="264" customWidth="1"/>
    <col min="13085" max="13085" width="11.7109375" style="264" customWidth="1"/>
    <col min="13086" max="13086" width="2.28515625" style="264" customWidth="1"/>
    <col min="13087" max="13087" width="10.85546875" style="264" customWidth="1"/>
    <col min="13088" max="13088" width="2.28515625" style="264" customWidth="1"/>
    <col min="13089" max="13089" width="11.140625" style="264" customWidth="1"/>
    <col min="13090" max="13090" width="1.85546875" style="264" customWidth="1"/>
    <col min="13091" max="13091" width="11" style="264" customWidth="1"/>
    <col min="13092" max="13092" width="0.7109375" style="264" customWidth="1"/>
    <col min="13093" max="13093" width="1.85546875" style="264" customWidth="1"/>
    <col min="13094" max="13094" width="11.85546875" style="264" bestFit="1" customWidth="1"/>
    <col min="13095" max="13095" width="15.28515625" style="264" bestFit="1" customWidth="1"/>
    <col min="13096" max="13096" width="5" style="264" customWidth="1"/>
    <col min="13097" max="13097" width="10.28515625" style="264" bestFit="1" customWidth="1"/>
    <col min="13098" max="13098" width="5" style="264" customWidth="1"/>
    <col min="13099" max="13099" width="10.28515625" style="264" bestFit="1" customWidth="1"/>
    <col min="13100" max="13102" width="9" style="264"/>
    <col min="13103" max="13103" width="10.28515625" style="264" bestFit="1" customWidth="1"/>
    <col min="13104" max="13332" width="9" style="264"/>
    <col min="13333" max="13333" width="3.7109375" style="264" customWidth="1"/>
    <col min="13334" max="13334" width="4.85546875" style="264" customWidth="1"/>
    <col min="13335" max="13335" width="5.28515625" style="264" customWidth="1"/>
    <col min="13336" max="13336" width="31.28515625" style="264" customWidth="1"/>
    <col min="13337" max="13337" width="7.7109375" style="264" customWidth="1"/>
    <col min="13338" max="13338" width="2.28515625" style="264" customWidth="1"/>
    <col min="13339" max="13339" width="11.7109375" style="264" customWidth="1"/>
    <col min="13340" max="13340" width="2.42578125" style="264" customWidth="1"/>
    <col min="13341" max="13341" width="11.7109375" style="264" customWidth="1"/>
    <col min="13342" max="13342" width="2.28515625" style="264" customWidth="1"/>
    <col min="13343" max="13343" width="10.85546875" style="264" customWidth="1"/>
    <col min="13344" max="13344" width="2.28515625" style="264" customWidth="1"/>
    <col min="13345" max="13345" width="11.140625" style="264" customWidth="1"/>
    <col min="13346" max="13346" width="1.85546875" style="264" customWidth="1"/>
    <col min="13347" max="13347" width="11" style="264" customWidth="1"/>
    <col min="13348" max="13348" width="0.7109375" style="264" customWidth="1"/>
    <col min="13349" max="13349" width="1.85546875" style="264" customWidth="1"/>
    <col min="13350" max="13350" width="11.85546875" style="264" bestFit="1" customWidth="1"/>
    <col min="13351" max="13351" width="15.28515625" style="264" bestFit="1" customWidth="1"/>
    <col min="13352" max="13352" width="5" style="264" customWidth="1"/>
    <col min="13353" max="13353" width="10.28515625" style="264" bestFit="1" customWidth="1"/>
    <col min="13354" max="13354" width="5" style="264" customWidth="1"/>
    <col min="13355" max="13355" width="10.28515625" style="264" bestFit="1" customWidth="1"/>
    <col min="13356" max="13358" width="9" style="264"/>
    <col min="13359" max="13359" width="10.28515625" style="264" bestFit="1" customWidth="1"/>
    <col min="13360" max="13588" width="9" style="264"/>
    <col min="13589" max="13589" width="3.7109375" style="264" customWidth="1"/>
    <col min="13590" max="13590" width="4.85546875" style="264" customWidth="1"/>
    <col min="13591" max="13591" width="5.28515625" style="264" customWidth="1"/>
    <col min="13592" max="13592" width="31.28515625" style="264" customWidth="1"/>
    <col min="13593" max="13593" width="7.7109375" style="264" customWidth="1"/>
    <col min="13594" max="13594" width="2.28515625" style="264" customWidth="1"/>
    <col min="13595" max="13595" width="11.7109375" style="264" customWidth="1"/>
    <col min="13596" max="13596" width="2.42578125" style="264" customWidth="1"/>
    <col min="13597" max="13597" width="11.7109375" style="264" customWidth="1"/>
    <col min="13598" max="13598" width="2.28515625" style="264" customWidth="1"/>
    <col min="13599" max="13599" width="10.85546875" style="264" customWidth="1"/>
    <col min="13600" max="13600" width="2.28515625" style="264" customWidth="1"/>
    <col min="13601" max="13601" width="11.140625" style="264" customWidth="1"/>
    <col min="13602" max="13602" width="1.85546875" style="264" customWidth="1"/>
    <col min="13603" max="13603" width="11" style="264" customWidth="1"/>
    <col min="13604" max="13604" width="0.7109375" style="264" customWidth="1"/>
    <col min="13605" max="13605" width="1.85546875" style="264" customWidth="1"/>
    <col min="13606" max="13606" width="11.85546875" style="264" bestFit="1" customWidth="1"/>
    <col min="13607" max="13607" width="15.28515625" style="264" bestFit="1" customWidth="1"/>
    <col min="13608" max="13608" width="5" style="264" customWidth="1"/>
    <col min="13609" max="13609" width="10.28515625" style="264" bestFit="1" customWidth="1"/>
    <col min="13610" max="13610" width="5" style="264" customWidth="1"/>
    <col min="13611" max="13611" width="10.28515625" style="264" bestFit="1" customWidth="1"/>
    <col min="13612" max="13614" width="9" style="264"/>
    <col min="13615" max="13615" width="10.28515625" style="264" bestFit="1" customWidth="1"/>
    <col min="13616" max="13844" width="9" style="264"/>
    <col min="13845" max="13845" width="3.7109375" style="264" customWidth="1"/>
    <col min="13846" max="13846" width="4.85546875" style="264" customWidth="1"/>
    <col min="13847" max="13847" width="5.28515625" style="264" customWidth="1"/>
    <col min="13848" max="13848" width="31.28515625" style="264" customWidth="1"/>
    <col min="13849" max="13849" width="7.7109375" style="264" customWidth="1"/>
    <col min="13850" max="13850" width="2.28515625" style="264" customWidth="1"/>
    <col min="13851" max="13851" width="11.7109375" style="264" customWidth="1"/>
    <col min="13852" max="13852" width="2.42578125" style="264" customWidth="1"/>
    <col min="13853" max="13853" width="11.7109375" style="264" customWidth="1"/>
    <col min="13854" max="13854" width="2.28515625" style="264" customWidth="1"/>
    <col min="13855" max="13855" width="10.85546875" style="264" customWidth="1"/>
    <col min="13856" max="13856" width="2.28515625" style="264" customWidth="1"/>
    <col min="13857" max="13857" width="11.140625" style="264" customWidth="1"/>
    <col min="13858" max="13858" width="1.85546875" style="264" customWidth="1"/>
    <col min="13859" max="13859" width="11" style="264" customWidth="1"/>
    <col min="13860" max="13860" width="0.7109375" style="264" customWidth="1"/>
    <col min="13861" max="13861" width="1.85546875" style="264" customWidth="1"/>
    <col min="13862" max="13862" width="11.85546875" style="264" bestFit="1" customWidth="1"/>
    <col min="13863" max="13863" width="15.28515625" style="264" bestFit="1" customWidth="1"/>
    <col min="13864" max="13864" width="5" style="264" customWidth="1"/>
    <col min="13865" max="13865" width="10.28515625" style="264" bestFit="1" customWidth="1"/>
    <col min="13866" max="13866" width="5" style="264" customWidth="1"/>
    <col min="13867" max="13867" width="10.28515625" style="264" bestFit="1" customWidth="1"/>
    <col min="13868" max="13870" width="9" style="264"/>
    <col min="13871" max="13871" width="10.28515625" style="264" bestFit="1" customWidth="1"/>
    <col min="13872" max="14100" width="9" style="264"/>
    <col min="14101" max="14101" width="3.7109375" style="264" customWidth="1"/>
    <col min="14102" max="14102" width="4.85546875" style="264" customWidth="1"/>
    <col min="14103" max="14103" width="5.28515625" style="264" customWidth="1"/>
    <col min="14104" max="14104" width="31.28515625" style="264" customWidth="1"/>
    <col min="14105" max="14105" width="7.7109375" style="264" customWidth="1"/>
    <col min="14106" max="14106" width="2.28515625" style="264" customWidth="1"/>
    <col min="14107" max="14107" width="11.7109375" style="264" customWidth="1"/>
    <col min="14108" max="14108" width="2.42578125" style="264" customWidth="1"/>
    <col min="14109" max="14109" width="11.7109375" style="264" customWidth="1"/>
    <col min="14110" max="14110" width="2.28515625" style="264" customWidth="1"/>
    <col min="14111" max="14111" width="10.85546875" style="264" customWidth="1"/>
    <col min="14112" max="14112" width="2.28515625" style="264" customWidth="1"/>
    <col min="14113" max="14113" width="11.140625" style="264" customWidth="1"/>
    <col min="14114" max="14114" width="1.85546875" style="264" customWidth="1"/>
    <col min="14115" max="14115" width="11" style="264" customWidth="1"/>
    <col min="14116" max="14116" width="0.7109375" style="264" customWidth="1"/>
    <col min="14117" max="14117" width="1.85546875" style="264" customWidth="1"/>
    <col min="14118" max="14118" width="11.85546875" style="264" bestFit="1" customWidth="1"/>
    <col min="14119" max="14119" width="15.28515625" style="264" bestFit="1" customWidth="1"/>
    <col min="14120" max="14120" width="5" style="264" customWidth="1"/>
    <col min="14121" max="14121" width="10.28515625" style="264" bestFit="1" customWidth="1"/>
    <col min="14122" max="14122" width="5" style="264" customWidth="1"/>
    <col min="14123" max="14123" width="10.28515625" style="264" bestFit="1" customWidth="1"/>
    <col min="14124" max="14126" width="9" style="264"/>
    <col min="14127" max="14127" width="10.28515625" style="264" bestFit="1" customWidth="1"/>
    <col min="14128" max="14356" width="9" style="264"/>
    <col min="14357" max="14357" width="3.7109375" style="264" customWidth="1"/>
    <col min="14358" max="14358" width="4.85546875" style="264" customWidth="1"/>
    <col min="14359" max="14359" width="5.28515625" style="264" customWidth="1"/>
    <col min="14360" max="14360" width="31.28515625" style="264" customWidth="1"/>
    <col min="14361" max="14361" width="7.7109375" style="264" customWidth="1"/>
    <col min="14362" max="14362" width="2.28515625" style="264" customWidth="1"/>
    <col min="14363" max="14363" width="11.7109375" style="264" customWidth="1"/>
    <col min="14364" max="14364" width="2.42578125" style="264" customWidth="1"/>
    <col min="14365" max="14365" width="11.7109375" style="264" customWidth="1"/>
    <col min="14366" max="14366" width="2.28515625" style="264" customWidth="1"/>
    <col min="14367" max="14367" width="10.85546875" style="264" customWidth="1"/>
    <col min="14368" max="14368" width="2.28515625" style="264" customWidth="1"/>
    <col min="14369" max="14369" width="11.140625" style="264" customWidth="1"/>
    <col min="14370" max="14370" width="1.85546875" style="264" customWidth="1"/>
    <col min="14371" max="14371" width="11" style="264" customWidth="1"/>
    <col min="14372" max="14372" width="0.7109375" style="264" customWidth="1"/>
    <col min="14373" max="14373" width="1.85546875" style="264" customWidth="1"/>
    <col min="14374" max="14374" width="11.85546875" style="264" bestFit="1" customWidth="1"/>
    <col min="14375" max="14375" width="15.28515625" style="264" bestFit="1" customWidth="1"/>
    <col min="14376" max="14376" width="5" style="264" customWidth="1"/>
    <col min="14377" max="14377" width="10.28515625" style="264" bestFit="1" customWidth="1"/>
    <col min="14378" max="14378" width="5" style="264" customWidth="1"/>
    <col min="14379" max="14379" width="10.28515625" style="264" bestFit="1" customWidth="1"/>
    <col min="14380" max="14382" width="9" style="264"/>
    <col min="14383" max="14383" width="10.28515625" style="264" bestFit="1" customWidth="1"/>
    <col min="14384" max="14612" width="9" style="264"/>
    <col min="14613" max="14613" width="3.7109375" style="264" customWidth="1"/>
    <col min="14614" max="14614" width="4.85546875" style="264" customWidth="1"/>
    <col min="14615" max="14615" width="5.28515625" style="264" customWidth="1"/>
    <col min="14616" max="14616" width="31.28515625" style="264" customWidth="1"/>
    <col min="14617" max="14617" width="7.7109375" style="264" customWidth="1"/>
    <col min="14618" max="14618" width="2.28515625" style="264" customWidth="1"/>
    <col min="14619" max="14619" width="11.7109375" style="264" customWidth="1"/>
    <col min="14620" max="14620" width="2.42578125" style="264" customWidth="1"/>
    <col min="14621" max="14621" width="11.7109375" style="264" customWidth="1"/>
    <col min="14622" max="14622" width="2.28515625" style="264" customWidth="1"/>
    <col min="14623" max="14623" width="10.85546875" style="264" customWidth="1"/>
    <col min="14624" max="14624" width="2.28515625" style="264" customWidth="1"/>
    <col min="14625" max="14625" width="11.140625" style="264" customWidth="1"/>
    <col min="14626" max="14626" width="1.85546875" style="264" customWidth="1"/>
    <col min="14627" max="14627" width="11" style="264" customWidth="1"/>
    <col min="14628" max="14628" width="0.7109375" style="264" customWidth="1"/>
    <col min="14629" max="14629" width="1.85546875" style="264" customWidth="1"/>
    <col min="14630" max="14630" width="11.85546875" style="264" bestFit="1" customWidth="1"/>
    <col min="14631" max="14631" width="15.28515625" style="264" bestFit="1" customWidth="1"/>
    <col min="14632" max="14632" width="5" style="264" customWidth="1"/>
    <col min="14633" max="14633" width="10.28515625" style="264" bestFit="1" customWidth="1"/>
    <col min="14634" max="14634" width="5" style="264" customWidth="1"/>
    <col min="14635" max="14635" width="10.28515625" style="264" bestFit="1" customWidth="1"/>
    <col min="14636" max="14638" width="9" style="264"/>
    <col min="14639" max="14639" width="10.28515625" style="264" bestFit="1" customWidth="1"/>
    <col min="14640" max="14868" width="9" style="264"/>
    <col min="14869" max="14869" width="3.7109375" style="264" customWidth="1"/>
    <col min="14870" max="14870" width="4.85546875" style="264" customWidth="1"/>
    <col min="14871" max="14871" width="5.28515625" style="264" customWidth="1"/>
    <col min="14872" max="14872" width="31.28515625" style="264" customWidth="1"/>
    <col min="14873" max="14873" width="7.7109375" style="264" customWidth="1"/>
    <col min="14874" max="14874" width="2.28515625" style="264" customWidth="1"/>
    <col min="14875" max="14875" width="11.7109375" style="264" customWidth="1"/>
    <col min="14876" max="14876" width="2.42578125" style="264" customWidth="1"/>
    <col min="14877" max="14877" width="11.7109375" style="264" customWidth="1"/>
    <col min="14878" max="14878" width="2.28515625" style="264" customWidth="1"/>
    <col min="14879" max="14879" width="10.85546875" style="264" customWidth="1"/>
    <col min="14880" max="14880" width="2.28515625" style="264" customWidth="1"/>
    <col min="14881" max="14881" width="11.140625" style="264" customWidth="1"/>
    <col min="14882" max="14882" width="1.85546875" style="264" customWidth="1"/>
    <col min="14883" max="14883" width="11" style="264" customWidth="1"/>
    <col min="14884" max="14884" width="0.7109375" style="264" customWidth="1"/>
    <col min="14885" max="14885" width="1.85546875" style="264" customWidth="1"/>
    <col min="14886" max="14886" width="11.85546875" style="264" bestFit="1" customWidth="1"/>
    <col min="14887" max="14887" width="15.28515625" style="264" bestFit="1" customWidth="1"/>
    <col min="14888" max="14888" width="5" style="264" customWidth="1"/>
    <col min="14889" max="14889" width="10.28515625" style="264" bestFit="1" customWidth="1"/>
    <col min="14890" max="14890" width="5" style="264" customWidth="1"/>
    <col min="14891" max="14891" width="10.28515625" style="264" bestFit="1" customWidth="1"/>
    <col min="14892" max="14894" width="9" style="264"/>
    <col min="14895" max="14895" width="10.28515625" style="264" bestFit="1" customWidth="1"/>
    <col min="14896" max="15124" width="9" style="264"/>
    <col min="15125" max="15125" width="3.7109375" style="264" customWidth="1"/>
    <col min="15126" max="15126" width="4.85546875" style="264" customWidth="1"/>
    <col min="15127" max="15127" width="5.28515625" style="264" customWidth="1"/>
    <col min="15128" max="15128" width="31.28515625" style="264" customWidth="1"/>
    <col min="15129" max="15129" width="7.7109375" style="264" customWidth="1"/>
    <col min="15130" max="15130" width="2.28515625" style="264" customWidth="1"/>
    <col min="15131" max="15131" width="11.7109375" style="264" customWidth="1"/>
    <col min="15132" max="15132" width="2.42578125" style="264" customWidth="1"/>
    <col min="15133" max="15133" width="11.7109375" style="264" customWidth="1"/>
    <col min="15134" max="15134" width="2.28515625" style="264" customWidth="1"/>
    <col min="15135" max="15135" width="10.85546875" style="264" customWidth="1"/>
    <col min="15136" max="15136" width="2.28515625" style="264" customWidth="1"/>
    <col min="15137" max="15137" width="11.140625" style="264" customWidth="1"/>
    <col min="15138" max="15138" width="1.85546875" style="264" customWidth="1"/>
    <col min="15139" max="15139" width="11" style="264" customWidth="1"/>
    <col min="15140" max="15140" width="0.7109375" style="264" customWidth="1"/>
    <col min="15141" max="15141" width="1.85546875" style="264" customWidth="1"/>
    <col min="15142" max="15142" width="11.85546875" style="264" bestFit="1" customWidth="1"/>
    <col min="15143" max="15143" width="15.28515625" style="264" bestFit="1" customWidth="1"/>
    <col min="15144" max="15144" width="5" style="264" customWidth="1"/>
    <col min="15145" max="15145" width="10.28515625" style="264" bestFit="1" customWidth="1"/>
    <col min="15146" max="15146" width="5" style="264" customWidth="1"/>
    <col min="15147" max="15147" width="10.28515625" style="264" bestFit="1" customWidth="1"/>
    <col min="15148" max="15150" width="9" style="264"/>
    <col min="15151" max="15151" width="10.28515625" style="264" bestFit="1" customWidth="1"/>
    <col min="15152" max="15380" width="9" style="264"/>
    <col min="15381" max="15381" width="3.7109375" style="264" customWidth="1"/>
    <col min="15382" max="15382" width="4.85546875" style="264" customWidth="1"/>
    <col min="15383" max="15383" width="5.28515625" style="264" customWidth="1"/>
    <col min="15384" max="15384" width="31.28515625" style="264" customWidth="1"/>
    <col min="15385" max="15385" width="7.7109375" style="264" customWidth="1"/>
    <col min="15386" max="15386" width="2.28515625" style="264" customWidth="1"/>
    <col min="15387" max="15387" width="11.7109375" style="264" customWidth="1"/>
    <col min="15388" max="15388" width="2.42578125" style="264" customWidth="1"/>
    <col min="15389" max="15389" width="11.7109375" style="264" customWidth="1"/>
    <col min="15390" max="15390" width="2.28515625" style="264" customWidth="1"/>
    <col min="15391" max="15391" width="10.85546875" style="264" customWidth="1"/>
    <col min="15392" max="15392" width="2.28515625" style="264" customWidth="1"/>
    <col min="15393" max="15393" width="11.140625" style="264" customWidth="1"/>
    <col min="15394" max="15394" width="1.85546875" style="264" customWidth="1"/>
    <col min="15395" max="15395" width="11" style="264" customWidth="1"/>
    <col min="15396" max="15396" width="0.7109375" style="264" customWidth="1"/>
    <col min="15397" max="15397" width="1.85546875" style="264" customWidth="1"/>
    <col min="15398" max="15398" width="11.85546875" style="264" bestFit="1" customWidth="1"/>
    <col min="15399" max="15399" width="15.28515625" style="264" bestFit="1" customWidth="1"/>
    <col min="15400" max="15400" width="5" style="264" customWidth="1"/>
    <col min="15401" max="15401" width="10.28515625" style="264" bestFit="1" customWidth="1"/>
    <col min="15402" max="15402" width="5" style="264" customWidth="1"/>
    <col min="15403" max="15403" width="10.28515625" style="264" bestFit="1" customWidth="1"/>
    <col min="15404" max="15406" width="9" style="264"/>
    <col min="15407" max="15407" width="10.28515625" style="264" bestFit="1" customWidth="1"/>
    <col min="15408" max="15636" width="9" style="264"/>
    <col min="15637" max="15637" width="3.7109375" style="264" customWidth="1"/>
    <col min="15638" max="15638" width="4.85546875" style="264" customWidth="1"/>
    <col min="15639" max="15639" width="5.28515625" style="264" customWidth="1"/>
    <col min="15640" max="15640" width="31.28515625" style="264" customWidth="1"/>
    <col min="15641" max="15641" width="7.7109375" style="264" customWidth="1"/>
    <col min="15642" max="15642" width="2.28515625" style="264" customWidth="1"/>
    <col min="15643" max="15643" width="11.7109375" style="264" customWidth="1"/>
    <col min="15644" max="15644" width="2.42578125" style="264" customWidth="1"/>
    <col min="15645" max="15645" width="11.7109375" style="264" customWidth="1"/>
    <col min="15646" max="15646" width="2.28515625" style="264" customWidth="1"/>
    <col min="15647" max="15647" width="10.85546875" style="264" customWidth="1"/>
    <col min="15648" max="15648" width="2.28515625" style="264" customWidth="1"/>
    <col min="15649" max="15649" width="11.140625" style="264" customWidth="1"/>
    <col min="15650" max="15650" width="1.85546875" style="264" customWidth="1"/>
    <col min="15651" max="15651" width="11" style="264" customWidth="1"/>
    <col min="15652" max="15652" width="0.7109375" style="264" customWidth="1"/>
    <col min="15653" max="15653" width="1.85546875" style="264" customWidth="1"/>
    <col min="15654" max="15654" width="11.85546875" style="264" bestFit="1" customWidth="1"/>
    <col min="15655" max="15655" width="15.28515625" style="264" bestFit="1" customWidth="1"/>
    <col min="15656" max="15656" width="5" style="264" customWidth="1"/>
    <col min="15657" max="15657" width="10.28515625" style="264" bestFit="1" customWidth="1"/>
    <col min="15658" max="15658" width="5" style="264" customWidth="1"/>
    <col min="15659" max="15659" width="10.28515625" style="264" bestFit="1" customWidth="1"/>
    <col min="15660" max="15662" width="9" style="264"/>
    <col min="15663" max="15663" width="10.28515625" style="264" bestFit="1" customWidth="1"/>
    <col min="15664" max="15892" width="9" style="264"/>
    <col min="15893" max="15893" width="3.7109375" style="264" customWidth="1"/>
    <col min="15894" max="15894" width="4.85546875" style="264" customWidth="1"/>
    <col min="15895" max="15895" width="5.28515625" style="264" customWidth="1"/>
    <col min="15896" max="15896" width="31.28515625" style="264" customWidth="1"/>
    <col min="15897" max="15897" width="7.7109375" style="264" customWidth="1"/>
    <col min="15898" max="15898" width="2.28515625" style="264" customWidth="1"/>
    <col min="15899" max="15899" width="11.7109375" style="264" customWidth="1"/>
    <col min="15900" max="15900" width="2.42578125" style="264" customWidth="1"/>
    <col min="15901" max="15901" width="11.7109375" style="264" customWidth="1"/>
    <col min="15902" max="15902" width="2.28515625" style="264" customWidth="1"/>
    <col min="15903" max="15903" width="10.85546875" style="264" customWidth="1"/>
    <col min="15904" max="15904" width="2.28515625" style="264" customWidth="1"/>
    <col min="15905" max="15905" width="11.140625" style="264" customWidth="1"/>
    <col min="15906" max="15906" width="1.85546875" style="264" customWidth="1"/>
    <col min="15907" max="15907" width="11" style="264" customWidth="1"/>
    <col min="15908" max="15908" width="0.7109375" style="264" customWidth="1"/>
    <col min="15909" max="15909" width="1.85546875" style="264" customWidth="1"/>
    <col min="15910" max="15910" width="11.85546875" style="264" bestFit="1" customWidth="1"/>
    <col min="15911" max="15911" width="15.28515625" style="264" bestFit="1" customWidth="1"/>
    <col min="15912" max="15912" width="5" style="264" customWidth="1"/>
    <col min="15913" max="15913" width="10.28515625" style="264" bestFit="1" customWidth="1"/>
    <col min="15914" max="15914" width="5" style="264" customWidth="1"/>
    <col min="15915" max="15915" width="10.28515625" style="264" bestFit="1" customWidth="1"/>
    <col min="15916" max="15918" width="9" style="264"/>
    <col min="15919" max="15919" width="10.28515625" style="264" bestFit="1" customWidth="1"/>
    <col min="15920" max="16148" width="9" style="264"/>
    <col min="16149" max="16149" width="3.7109375" style="264" customWidth="1"/>
    <col min="16150" max="16150" width="4.85546875" style="264" customWidth="1"/>
    <col min="16151" max="16151" width="5.28515625" style="264" customWidth="1"/>
    <col min="16152" max="16152" width="31.28515625" style="264" customWidth="1"/>
    <col min="16153" max="16153" width="7.7109375" style="264" customWidth="1"/>
    <col min="16154" max="16154" width="2.28515625" style="264" customWidth="1"/>
    <col min="16155" max="16155" width="11.7109375" style="264" customWidth="1"/>
    <col min="16156" max="16156" width="2.42578125" style="264" customWidth="1"/>
    <col min="16157" max="16157" width="11.7109375" style="264" customWidth="1"/>
    <col min="16158" max="16158" width="2.28515625" style="264" customWidth="1"/>
    <col min="16159" max="16159" width="10.85546875" style="264" customWidth="1"/>
    <col min="16160" max="16160" width="2.28515625" style="264" customWidth="1"/>
    <col min="16161" max="16161" width="11.140625" style="264" customWidth="1"/>
    <col min="16162" max="16162" width="1.85546875" style="264" customWidth="1"/>
    <col min="16163" max="16163" width="11" style="264" customWidth="1"/>
    <col min="16164" max="16164" width="0.7109375" style="264" customWidth="1"/>
    <col min="16165" max="16165" width="1.85546875" style="264" customWidth="1"/>
    <col min="16166" max="16166" width="11.85546875" style="264" bestFit="1" customWidth="1"/>
    <col min="16167" max="16167" width="15.28515625" style="264" bestFit="1" customWidth="1"/>
    <col min="16168" max="16168" width="5" style="264" customWidth="1"/>
    <col min="16169" max="16169" width="10.28515625" style="264" bestFit="1" customWidth="1"/>
    <col min="16170" max="16170" width="5" style="264" customWidth="1"/>
    <col min="16171" max="16171" width="10.28515625" style="264" bestFit="1" customWidth="1"/>
    <col min="16172" max="16174" width="9" style="264"/>
    <col min="16175" max="16175" width="10.28515625" style="264" bestFit="1" customWidth="1"/>
    <col min="16176" max="16384" width="9" style="264"/>
  </cols>
  <sheetData>
    <row r="1" spans="1:41" s="257" customFormat="1" ht="21" x14ac:dyDescent="0.4">
      <c r="A1" s="1967" t="str">
        <f>'سر برگ صفحات'!A1</f>
        <v>شرکت داروسازان التیام (سهامی خاص)</v>
      </c>
      <c r="B1" s="1967"/>
      <c r="C1" s="1967"/>
      <c r="D1" s="1967"/>
      <c r="E1" s="1967"/>
      <c r="F1" s="1967"/>
      <c r="G1" s="1967"/>
      <c r="H1" s="1967"/>
      <c r="I1" s="1967"/>
      <c r="J1" s="1967"/>
      <c r="K1" s="1967"/>
      <c r="L1" s="1967"/>
      <c r="M1" s="1967"/>
      <c r="N1" s="1967"/>
      <c r="O1" s="1967"/>
      <c r="P1" s="1967"/>
      <c r="Q1" s="1967"/>
      <c r="R1" s="254"/>
      <c r="S1" s="254"/>
      <c r="T1" s="254"/>
      <c r="U1" s="254"/>
      <c r="V1" s="254"/>
      <c r="W1" s="254"/>
      <c r="X1" s="254"/>
      <c r="Y1" s="254"/>
      <c r="Z1" s="254"/>
      <c r="AA1" s="254"/>
      <c r="AB1" s="254"/>
      <c r="AC1" s="254"/>
      <c r="AD1" s="254"/>
      <c r="AE1" s="254"/>
      <c r="AF1" s="254"/>
      <c r="AG1" s="254"/>
      <c r="AH1" s="254"/>
      <c r="AI1" s="254"/>
      <c r="AJ1" s="255"/>
      <c r="AK1" s="255"/>
      <c r="AL1" s="256"/>
      <c r="AM1" s="256"/>
      <c r="AN1" s="255"/>
      <c r="AO1" s="255"/>
    </row>
    <row r="2" spans="1:41" s="257" customFormat="1" ht="21" x14ac:dyDescent="0.4">
      <c r="A2" s="2014" t="str">
        <f>'سر برگ صفحات'!A16</f>
        <v>يادداشتهاي توضيحي صورت هاي مالي</v>
      </c>
      <c r="B2" s="2014"/>
      <c r="C2" s="2014"/>
      <c r="D2" s="2014"/>
      <c r="E2" s="2014"/>
      <c r="F2" s="2014"/>
      <c r="G2" s="2014"/>
      <c r="H2" s="2014"/>
      <c r="I2" s="2014"/>
      <c r="J2" s="2014"/>
      <c r="K2" s="2014"/>
      <c r="L2" s="2014"/>
      <c r="M2" s="2014"/>
      <c r="N2" s="2014"/>
      <c r="O2" s="2014"/>
      <c r="P2" s="2014"/>
      <c r="Q2" s="2014"/>
      <c r="R2" s="254"/>
      <c r="S2" s="254"/>
      <c r="T2" s="254"/>
      <c r="U2" s="254"/>
      <c r="V2" s="254"/>
      <c r="W2" s="254"/>
      <c r="X2" s="254"/>
      <c r="Y2" s="254"/>
      <c r="Z2" s="254"/>
      <c r="AA2" s="254"/>
      <c r="AB2" s="254"/>
      <c r="AC2" s="254"/>
      <c r="AD2" s="254"/>
      <c r="AE2" s="254"/>
      <c r="AF2" s="254"/>
      <c r="AG2" s="254"/>
      <c r="AH2" s="254"/>
      <c r="AI2" s="254"/>
      <c r="AJ2" s="255"/>
      <c r="AK2" s="255"/>
      <c r="AL2" s="256"/>
      <c r="AM2" s="256"/>
      <c r="AN2" s="255"/>
      <c r="AO2" s="255"/>
    </row>
    <row r="3" spans="1:41" s="257" customFormat="1" ht="21" x14ac:dyDescent="0.4">
      <c r="A3" s="2014" t="str">
        <f>'سر برگ صفحات'!A3</f>
        <v>سال مالی منتهی به 30 اسفند 1403</v>
      </c>
      <c r="B3" s="2014"/>
      <c r="C3" s="2014"/>
      <c r="D3" s="2014"/>
      <c r="E3" s="2014"/>
      <c r="F3" s="2014"/>
      <c r="G3" s="2014"/>
      <c r="H3" s="2014"/>
      <c r="I3" s="2014"/>
      <c r="J3" s="2014"/>
      <c r="K3" s="2014"/>
      <c r="L3" s="2014"/>
      <c r="M3" s="2014"/>
      <c r="N3" s="2014"/>
      <c r="O3" s="2014"/>
      <c r="P3" s="2014"/>
      <c r="Q3" s="2014"/>
      <c r="R3" s="254"/>
      <c r="S3" s="254"/>
      <c r="T3" s="254"/>
      <c r="U3" s="254"/>
      <c r="V3" s="254"/>
      <c r="W3" s="254"/>
      <c r="X3" s="254"/>
      <c r="Y3" s="254"/>
      <c r="Z3" s="254"/>
      <c r="AA3" s="254"/>
      <c r="AB3" s="254"/>
      <c r="AC3" s="254"/>
      <c r="AD3" s="254"/>
      <c r="AE3" s="254"/>
      <c r="AF3" s="254"/>
      <c r="AG3" s="254"/>
      <c r="AH3" s="254"/>
      <c r="AI3" s="254"/>
      <c r="AJ3" s="255"/>
      <c r="AK3" s="255"/>
      <c r="AL3" s="256"/>
      <c r="AM3" s="256"/>
      <c r="AN3" s="255"/>
      <c r="AO3" s="255"/>
    </row>
    <row r="4" spans="1:41" s="261" customFormat="1" x14ac:dyDescent="0.4">
      <c r="A4" s="22" t="s">
        <v>144</v>
      </c>
      <c r="B4" s="2167" t="s">
        <v>510</v>
      </c>
      <c r="C4" s="2167"/>
      <c r="D4" s="2167"/>
      <c r="E4" s="2167"/>
      <c r="F4" s="2167"/>
      <c r="G4" s="2167"/>
      <c r="H4" s="2167"/>
      <c r="I4" s="2167"/>
      <c r="J4" s="2167"/>
      <c r="K4" s="2167"/>
      <c r="L4" s="2167"/>
      <c r="M4" s="2167"/>
      <c r="N4" s="2167"/>
      <c r="O4" s="2167"/>
      <c r="P4" s="2167"/>
      <c r="Q4" s="2167"/>
      <c r="R4" s="254"/>
      <c r="S4" s="254"/>
      <c r="T4" s="254"/>
      <c r="U4" s="254"/>
      <c r="V4" s="254"/>
      <c r="W4" s="254"/>
      <c r="X4" s="254"/>
      <c r="Y4" s="254"/>
      <c r="Z4" s="254"/>
      <c r="AA4" s="254"/>
      <c r="AB4" s="254"/>
      <c r="AC4" s="254"/>
      <c r="AD4" s="254"/>
      <c r="AE4" s="254"/>
      <c r="AF4" s="254"/>
      <c r="AG4" s="258"/>
      <c r="AH4" s="258"/>
      <c r="AI4" s="258"/>
      <c r="AJ4" s="259"/>
      <c r="AK4" s="259"/>
      <c r="AL4" s="260"/>
      <c r="AM4" s="260"/>
      <c r="AN4" s="259"/>
      <c r="AO4" s="259"/>
    </row>
    <row r="5" spans="1:41" s="261" customFormat="1" x14ac:dyDescent="0.4">
      <c r="A5" s="22"/>
      <c r="B5" s="2167"/>
      <c r="C5" s="2167"/>
      <c r="D5" s="2167"/>
      <c r="E5" s="2167"/>
      <c r="F5" s="2167"/>
      <c r="G5" s="2167"/>
      <c r="H5" s="2167"/>
      <c r="I5" s="2167"/>
      <c r="J5" s="2167"/>
      <c r="K5" s="2167"/>
      <c r="L5" s="2167"/>
      <c r="M5" s="2167"/>
      <c r="N5" s="2167"/>
      <c r="O5" s="2167"/>
      <c r="P5" s="2167"/>
      <c r="Q5" s="2167"/>
      <c r="R5" s="254"/>
      <c r="S5" s="254"/>
      <c r="T5" s="254"/>
      <c r="U5" s="254"/>
      <c r="V5" s="254"/>
      <c r="W5" s="254"/>
      <c r="X5" s="254"/>
      <c r="Y5" s="254"/>
      <c r="Z5" s="254"/>
      <c r="AA5" s="254"/>
      <c r="AB5" s="254"/>
      <c r="AC5" s="254"/>
      <c r="AD5" s="254"/>
      <c r="AE5" s="254"/>
      <c r="AF5" s="254"/>
      <c r="AG5" s="258"/>
      <c r="AH5" s="258"/>
      <c r="AI5" s="258"/>
      <c r="AJ5" s="259"/>
      <c r="AK5" s="259"/>
      <c r="AL5" s="260"/>
      <c r="AM5" s="260"/>
      <c r="AN5" s="259"/>
      <c r="AO5" s="259"/>
    </row>
    <row r="6" spans="1:41" s="261" customFormat="1" hidden="1" x14ac:dyDescent="0.4">
      <c r="A6" s="22" t="s">
        <v>145</v>
      </c>
      <c r="B6" s="2168" t="s">
        <v>560</v>
      </c>
      <c r="C6" s="2168"/>
      <c r="D6" s="2168"/>
      <c r="E6" s="2168"/>
      <c r="F6" s="2168"/>
      <c r="G6" s="2168"/>
      <c r="H6" s="2168"/>
      <c r="I6" s="2168"/>
      <c r="J6" s="2168"/>
      <c r="K6" s="2168"/>
      <c r="L6" s="2168"/>
      <c r="M6" s="2168"/>
      <c r="N6" s="2168"/>
      <c r="O6" s="2168"/>
      <c r="P6" s="2168"/>
      <c r="Q6" s="2168"/>
      <c r="R6" s="254"/>
      <c r="S6" s="254"/>
      <c r="T6" s="254"/>
      <c r="U6" s="254"/>
      <c r="V6" s="254"/>
      <c r="W6" s="254"/>
      <c r="X6" s="254"/>
      <c r="Y6" s="254"/>
      <c r="Z6" s="254"/>
      <c r="AA6" s="254"/>
      <c r="AB6" s="254"/>
      <c r="AC6" s="254"/>
      <c r="AD6" s="254"/>
      <c r="AE6" s="254"/>
      <c r="AF6" s="254"/>
      <c r="AG6" s="258"/>
      <c r="AH6" s="258"/>
      <c r="AI6" s="258"/>
      <c r="AJ6" s="259"/>
      <c r="AK6" s="259"/>
      <c r="AL6" s="260"/>
      <c r="AM6" s="260"/>
      <c r="AN6" s="259"/>
      <c r="AO6" s="259"/>
    </row>
    <row r="7" spans="1:41" s="261" customFormat="1" hidden="1" x14ac:dyDescent="0.4">
      <c r="A7" s="22"/>
      <c r="B7" s="2168"/>
      <c r="C7" s="2168"/>
      <c r="D7" s="2168"/>
      <c r="E7" s="2168"/>
      <c r="F7" s="2168"/>
      <c r="G7" s="2168"/>
      <c r="H7" s="2168"/>
      <c r="I7" s="2168"/>
      <c r="J7" s="2168"/>
      <c r="K7" s="2168"/>
      <c r="L7" s="2168"/>
      <c r="M7" s="2168"/>
      <c r="N7" s="2168"/>
      <c r="O7" s="2168"/>
      <c r="P7" s="2168"/>
      <c r="Q7" s="2168"/>
      <c r="R7" s="254"/>
      <c r="S7" s="254"/>
      <c r="T7" s="254"/>
      <c r="U7" s="254"/>
      <c r="V7" s="254"/>
      <c r="W7" s="254"/>
      <c r="X7" s="254"/>
      <c r="Y7" s="254"/>
      <c r="Z7" s="254"/>
      <c r="AA7" s="254"/>
      <c r="AB7" s="254"/>
      <c r="AC7" s="254"/>
      <c r="AD7" s="254"/>
      <c r="AE7" s="254"/>
      <c r="AF7" s="254"/>
      <c r="AG7" s="258"/>
      <c r="AH7" s="258"/>
      <c r="AI7" s="258"/>
      <c r="AJ7" s="259"/>
      <c r="AK7" s="259"/>
      <c r="AL7" s="260"/>
      <c r="AM7" s="260"/>
      <c r="AN7" s="259"/>
      <c r="AO7" s="259"/>
    </row>
    <row r="8" spans="1:41" s="261" customFormat="1" hidden="1" x14ac:dyDescent="0.4">
      <c r="A8" s="22"/>
      <c r="B8" s="2168"/>
      <c r="C8" s="2168"/>
      <c r="D8" s="2168"/>
      <c r="E8" s="2168"/>
      <c r="F8" s="2168"/>
      <c r="G8" s="2168"/>
      <c r="H8" s="2168"/>
      <c r="I8" s="2168"/>
      <c r="J8" s="2168"/>
      <c r="K8" s="2168"/>
      <c r="L8" s="2168"/>
      <c r="M8" s="2168"/>
      <c r="N8" s="2168"/>
      <c r="O8" s="2168"/>
      <c r="P8" s="2168"/>
      <c r="Q8" s="2168"/>
      <c r="R8" s="254"/>
      <c r="S8" s="254"/>
      <c r="T8" s="254"/>
      <c r="U8" s="254"/>
      <c r="V8" s="254"/>
      <c r="W8" s="254"/>
      <c r="X8" s="254"/>
      <c r="Y8" s="254"/>
      <c r="Z8" s="254"/>
      <c r="AA8" s="254"/>
      <c r="AB8" s="254"/>
      <c r="AC8" s="254"/>
      <c r="AD8" s="254"/>
      <c r="AE8" s="254"/>
      <c r="AF8" s="254"/>
      <c r="AG8" s="258"/>
      <c r="AH8" s="258"/>
      <c r="AI8" s="258"/>
      <c r="AJ8" s="259"/>
      <c r="AK8" s="259"/>
      <c r="AL8" s="260"/>
      <c r="AM8" s="260"/>
      <c r="AN8" s="259"/>
      <c r="AO8" s="259"/>
    </row>
    <row r="9" spans="1:41" s="261" customFormat="1" hidden="1" x14ac:dyDescent="0.4">
      <c r="A9" s="22"/>
      <c r="B9" s="2169"/>
      <c r="C9" s="2169"/>
      <c r="D9" s="2169"/>
      <c r="E9" s="2169"/>
      <c r="F9" s="2169"/>
      <c r="G9" s="2169"/>
      <c r="H9" s="2169"/>
      <c r="I9" s="2169"/>
      <c r="J9" s="2169"/>
      <c r="K9" s="2169"/>
      <c r="L9" s="2169"/>
      <c r="M9" s="2169"/>
      <c r="N9" s="2169"/>
      <c r="O9" s="2169"/>
      <c r="P9" s="2169"/>
      <c r="Q9" s="2169"/>
      <c r="R9" s="254"/>
      <c r="S9" s="254"/>
      <c r="T9" s="254"/>
      <c r="U9" s="254"/>
      <c r="V9" s="254"/>
      <c r="W9" s="254"/>
      <c r="X9" s="254"/>
      <c r="Y9" s="254"/>
      <c r="Z9" s="254"/>
      <c r="AA9" s="254"/>
      <c r="AB9" s="254"/>
      <c r="AC9" s="254"/>
      <c r="AD9" s="254"/>
      <c r="AE9" s="254"/>
      <c r="AF9" s="254"/>
      <c r="AG9" s="258"/>
      <c r="AH9" s="258"/>
      <c r="AI9" s="258"/>
      <c r="AJ9" s="259"/>
      <c r="AK9" s="259"/>
      <c r="AL9" s="260"/>
      <c r="AM9" s="260"/>
      <c r="AN9" s="259"/>
      <c r="AO9" s="259"/>
    </row>
    <row r="10" spans="1:41" s="288" customFormat="1" ht="15" hidden="1" x14ac:dyDescent="0.35">
      <c r="A10" s="196"/>
      <c r="B10" s="285"/>
      <c r="C10" s="286"/>
      <c r="D10" s="285"/>
      <c r="E10" s="286"/>
      <c r="F10" s="285"/>
      <c r="G10" s="286"/>
      <c r="H10" s="2164" t="str">
        <f>CONCATENATE('سر برگ صفحات'!A14,"-","میلیون ریال")</f>
        <v>1399-میلیون ریال</v>
      </c>
      <c r="I10" s="2164"/>
      <c r="J10" s="2164"/>
      <c r="K10" s="287"/>
      <c r="L10" s="2164" t="str">
        <f>CONCATENATE('سر برگ صفحات'!A13,"-","میلیون ریال")</f>
        <v>1398-میلیون ریال</v>
      </c>
      <c r="M10" s="2164"/>
      <c r="N10" s="2164"/>
      <c r="W10" s="289"/>
      <c r="X10" s="289"/>
      <c r="Y10" s="290"/>
      <c r="AG10" s="291"/>
      <c r="AH10" s="291"/>
      <c r="AI10" s="291"/>
      <c r="AJ10" s="292"/>
      <c r="AK10" s="292"/>
      <c r="AL10" s="293"/>
      <c r="AM10" s="293"/>
      <c r="AN10" s="292"/>
      <c r="AO10" s="292"/>
    </row>
    <row r="11" spans="1:41" s="272" customFormat="1" ht="45" hidden="1" x14ac:dyDescent="0.25">
      <c r="A11" s="294"/>
      <c r="B11" s="271"/>
      <c r="C11" s="271"/>
      <c r="D11" s="271"/>
      <c r="E11" s="271"/>
      <c r="F11" s="271"/>
      <c r="G11" s="271"/>
      <c r="H11" s="251" t="s">
        <v>146</v>
      </c>
      <c r="I11" s="250"/>
      <c r="J11" s="251" t="s">
        <v>147</v>
      </c>
      <c r="K11" s="250"/>
      <c r="L11" s="251" t="s">
        <v>146</v>
      </c>
      <c r="M11" s="250"/>
      <c r="N11" s="251" t="s">
        <v>147</v>
      </c>
      <c r="W11" s="271"/>
      <c r="X11" s="271"/>
      <c r="Y11" s="271"/>
      <c r="AG11" s="271"/>
      <c r="AI11" s="271"/>
      <c r="AJ11" s="271"/>
      <c r="AL11" s="295"/>
      <c r="AM11" s="295"/>
    </row>
    <row r="12" spans="1:41" ht="16.5" hidden="1" thickBot="1" x14ac:dyDescent="0.3">
      <c r="B12" s="2170" t="s">
        <v>137</v>
      </c>
      <c r="C12" s="2170"/>
      <c r="D12" s="2170"/>
      <c r="H12" s="265"/>
      <c r="J12" s="265"/>
      <c r="L12" s="265"/>
      <c r="N12" s="265"/>
    </row>
    <row r="13" spans="1:41" ht="16.5" hidden="1" thickTop="1" x14ac:dyDescent="0.25"/>
    <row r="14" spans="1:41" s="284" customFormat="1" ht="18" hidden="1" x14ac:dyDescent="0.45">
      <c r="A14" s="163" t="s">
        <v>148</v>
      </c>
      <c r="B14" s="2169" t="s">
        <v>561</v>
      </c>
      <c r="C14" s="2169"/>
      <c r="D14" s="2169"/>
      <c r="E14" s="2169"/>
      <c r="F14" s="2169"/>
      <c r="G14" s="2169"/>
      <c r="H14" s="2169"/>
      <c r="I14" s="2169"/>
      <c r="J14" s="2169"/>
      <c r="K14" s="2169"/>
      <c r="L14" s="2169"/>
      <c r="M14" s="2169"/>
      <c r="N14" s="2169"/>
      <c r="O14" s="2169"/>
      <c r="P14" s="2169"/>
      <c r="Q14" s="2169"/>
      <c r="R14" s="280"/>
      <c r="S14" s="280"/>
      <c r="T14" s="280"/>
      <c r="U14" s="280"/>
      <c r="V14" s="280"/>
      <c r="W14" s="280"/>
      <c r="X14" s="280"/>
      <c r="Y14" s="280"/>
      <c r="Z14" s="280"/>
      <c r="AA14" s="280"/>
      <c r="AB14" s="280"/>
      <c r="AC14" s="280"/>
      <c r="AD14" s="280"/>
      <c r="AE14" s="280"/>
      <c r="AF14" s="280"/>
      <c r="AG14" s="281"/>
      <c r="AH14" s="281"/>
      <c r="AI14" s="281"/>
      <c r="AJ14" s="282"/>
      <c r="AK14" s="282"/>
      <c r="AL14" s="283"/>
      <c r="AM14" s="283"/>
      <c r="AN14" s="282"/>
      <c r="AO14" s="282"/>
    </row>
    <row r="15" spans="1:41" s="284" customFormat="1" ht="18" hidden="1" x14ac:dyDescent="0.45">
      <c r="A15" s="163" t="s">
        <v>149</v>
      </c>
      <c r="B15" s="2172" t="s">
        <v>487</v>
      </c>
      <c r="C15" s="2172"/>
      <c r="D15" s="2172"/>
      <c r="E15" s="2172"/>
      <c r="F15" s="2172"/>
      <c r="G15" s="2172"/>
      <c r="H15" s="2172"/>
      <c r="I15" s="2172"/>
      <c r="J15" s="2172"/>
      <c r="K15" s="2172"/>
      <c r="L15" s="2172"/>
      <c r="M15" s="2172"/>
      <c r="N15" s="2172"/>
      <c r="O15" s="2172"/>
      <c r="P15" s="2172"/>
      <c r="Q15" s="2172"/>
      <c r="R15" s="280"/>
      <c r="S15" s="280"/>
      <c r="T15" s="280"/>
      <c r="U15" s="280"/>
      <c r="V15" s="280"/>
      <c r="W15" s="280"/>
      <c r="X15" s="280"/>
      <c r="Y15" s="280"/>
      <c r="Z15" s="280"/>
      <c r="AA15" s="280"/>
      <c r="AB15" s="280"/>
      <c r="AC15" s="280"/>
      <c r="AD15" s="280"/>
      <c r="AE15" s="280"/>
      <c r="AF15" s="280"/>
      <c r="AG15" s="281"/>
      <c r="AH15" s="281"/>
      <c r="AI15" s="281"/>
      <c r="AJ15" s="282"/>
      <c r="AK15" s="282"/>
      <c r="AL15" s="283"/>
      <c r="AM15" s="283"/>
      <c r="AN15" s="282"/>
      <c r="AO15" s="282"/>
    </row>
    <row r="16" spans="1:41" hidden="1" x14ac:dyDescent="0.25"/>
    <row r="17" spans="1:41" s="267" customFormat="1" ht="19.5" hidden="1" customHeight="1" x14ac:dyDescent="0.25">
      <c r="A17" s="204"/>
      <c r="D17" s="2161" t="s">
        <v>152</v>
      </c>
      <c r="E17" s="2161"/>
      <c r="F17" s="2161"/>
      <c r="G17" s="252"/>
      <c r="H17" s="2162" t="s">
        <v>153</v>
      </c>
      <c r="I17" s="252"/>
      <c r="J17" s="2162" t="s">
        <v>488</v>
      </c>
      <c r="K17" s="268"/>
      <c r="L17" s="2164" t="s">
        <v>151</v>
      </c>
      <c r="M17" s="2164"/>
      <c r="N17" s="2164"/>
      <c r="P17" s="2165" t="s">
        <v>150</v>
      </c>
      <c r="AL17" s="269"/>
      <c r="AM17" s="269"/>
    </row>
    <row r="18" spans="1:41" s="252" customFormat="1" ht="15" hidden="1" x14ac:dyDescent="0.25">
      <c r="A18" s="204"/>
      <c r="B18" s="250"/>
      <c r="D18" s="197" t="str">
        <f>'سر برگ صفحات'!A9</f>
        <v>1403/12/30</v>
      </c>
      <c r="E18" s="197"/>
      <c r="F18" s="197">
        <f>'سر برگ صفحات'!A13</f>
        <v>1398</v>
      </c>
      <c r="G18" s="250"/>
      <c r="H18" s="2163"/>
      <c r="I18" s="250"/>
      <c r="J18" s="2163"/>
      <c r="K18" s="250"/>
      <c r="L18" s="197" t="str">
        <f>'سر برگ صفحات'!A9</f>
        <v>1403/12/30</v>
      </c>
      <c r="M18" s="250"/>
      <c r="N18" s="197">
        <f>'سر برگ صفحات'!A13</f>
        <v>1398</v>
      </c>
      <c r="P18" s="2166"/>
      <c r="AL18" s="253"/>
      <c r="AM18" s="253"/>
    </row>
    <row r="19" spans="1:41" s="270" customFormat="1" ht="14.25" hidden="1" x14ac:dyDescent="0.25">
      <c r="A19" s="199"/>
      <c r="B19" s="271"/>
      <c r="D19" s="271"/>
      <c r="F19" s="271"/>
      <c r="G19" s="271"/>
      <c r="H19" s="271"/>
      <c r="I19" s="271"/>
      <c r="J19" s="271" t="s">
        <v>54</v>
      </c>
      <c r="K19" s="271"/>
      <c r="L19" s="271" t="s">
        <v>54</v>
      </c>
      <c r="M19" s="271"/>
      <c r="N19" s="271" t="s">
        <v>54</v>
      </c>
      <c r="P19" s="272"/>
      <c r="AL19" s="273"/>
      <c r="AM19" s="273"/>
    </row>
    <row r="20" spans="1:41" ht="31.5" hidden="1" x14ac:dyDescent="0.25">
      <c r="A20" s="2173" t="s">
        <v>512</v>
      </c>
      <c r="B20" s="2173"/>
      <c r="C20" s="274"/>
      <c r="D20" s="263"/>
      <c r="E20" s="274"/>
      <c r="F20" s="263"/>
      <c r="G20" s="263"/>
      <c r="H20" s="263"/>
      <c r="I20" s="263"/>
      <c r="J20" s="263"/>
      <c r="K20" s="263"/>
      <c r="L20" s="263"/>
      <c r="M20" s="263"/>
      <c r="N20" s="263"/>
      <c r="P20" s="275" t="s">
        <v>154</v>
      </c>
    </row>
    <row r="21" spans="1:41" hidden="1" x14ac:dyDescent="0.25">
      <c r="A21" s="2173" t="s">
        <v>198</v>
      </c>
      <c r="B21" s="2173"/>
      <c r="D21" s="263"/>
      <c r="F21" s="263"/>
      <c r="G21" s="263"/>
      <c r="H21" s="263"/>
      <c r="I21" s="263"/>
      <c r="J21" s="263"/>
      <c r="K21" s="263"/>
      <c r="L21" s="263"/>
      <c r="M21" s="263"/>
      <c r="N21" s="263"/>
      <c r="P21" s="275" t="s">
        <v>225</v>
      </c>
    </row>
    <row r="22" spans="1:41" ht="16.5" hidden="1" thickBot="1" x14ac:dyDescent="0.3">
      <c r="B22" s="276"/>
      <c r="D22" s="276"/>
      <c r="F22" s="276"/>
      <c r="J22" s="265"/>
      <c r="L22" s="265"/>
      <c r="N22" s="265"/>
    </row>
    <row r="23" spans="1:41" ht="16.5" hidden="1" thickTop="1" x14ac:dyDescent="0.25"/>
    <row r="24" spans="1:41" s="284" customFormat="1" ht="16.899999999999999" hidden="1" customHeight="1" x14ac:dyDescent="0.45">
      <c r="A24" s="163" t="s">
        <v>155</v>
      </c>
      <c r="B24" s="2174" t="s">
        <v>511</v>
      </c>
      <c r="C24" s="2174"/>
      <c r="D24" s="2174"/>
      <c r="E24" s="2174"/>
      <c r="F24" s="2174"/>
      <c r="G24" s="2174"/>
      <c r="H24" s="2174"/>
      <c r="I24" s="2174"/>
      <c r="J24" s="2174"/>
      <c r="K24" s="2174"/>
      <c r="L24" s="2174"/>
      <c r="M24" s="2174"/>
      <c r="N24" s="2174"/>
      <c r="O24" s="2174"/>
      <c r="P24" s="2174"/>
      <c r="Q24" s="2174"/>
      <c r="R24" s="280"/>
      <c r="S24" s="280"/>
      <c r="T24" s="280"/>
      <c r="U24" s="280"/>
      <c r="V24" s="280"/>
      <c r="W24" s="280"/>
      <c r="X24" s="280"/>
      <c r="Y24" s="280"/>
      <c r="Z24" s="280"/>
      <c r="AA24" s="280"/>
      <c r="AB24" s="280"/>
      <c r="AC24" s="280"/>
      <c r="AD24" s="280"/>
      <c r="AE24" s="280"/>
      <c r="AF24" s="280"/>
      <c r="AG24" s="281"/>
      <c r="AH24" s="281"/>
      <c r="AI24" s="281"/>
      <c r="AJ24" s="282"/>
      <c r="AK24" s="282"/>
      <c r="AL24" s="283"/>
      <c r="AM24" s="283"/>
      <c r="AN24" s="282"/>
      <c r="AO24" s="282"/>
    </row>
    <row r="25" spans="1:41" s="261" customFormat="1" ht="16.149999999999999" hidden="1" customHeight="1" x14ac:dyDescent="0.4">
      <c r="A25" s="22"/>
      <c r="B25" s="2174"/>
      <c r="C25" s="2174"/>
      <c r="D25" s="2174"/>
      <c r="E25" s="2174"/>
      <c r="F25" s="2174"/>
      <c r="G25" s="2174"/>
      <c r="H25" s="2174"/>
      <c r="I25" s="2174"/>
      <c r="J25" s="2174"/>
      <c r="K25" s="2174"/>
      <c r="L25" s="2174"/>
      <c r="M25" s="2174"/>
      <c r="N25" s="2174"/>
      <c r="O25" s="2174"/>
      <c r="P25" s="2174"/>
      <c r="Q25" s="2174"/>
      <c r="R25" s="254"/>
      <c r="S25" s="254"/>
      <c r="T25" s="254"/>
      <c r="U25" s="254"/>
      <c r="V25" s="254"/>
      <c r="W25" s="254"/>
      <c r="X25" s="254"/>
      <c r="Y25" s="254"/>
      <c r="Z25" s="254"/>
      <c r="AA25" s="254"/>
      <c r="AB25" s="254"/>
      <c r="AC25" s="254"/>
      <c r="AD25" s="254"/>
      <c r="AE25" s="254"/>
      <c r="AF25" s="254"/>
      <c r="AG25" s="258"/>
      <c r="AH25" s="258"/>
      <c r="AI25" s="258"/>
      <c r="AJ25" s="259"/>
      <c r="AK25" s="259"/>
      <c r="AL25" s="260"/>
      <c r="AM25" s="260"/>
      <c r="AN25" s="259"/>
      <c r="AO25" s="259"/>
    </row>
    <row r="26" spans="1:41" s="284" customFormat="1" ht="18" hidden="1" x14ac:dyDescent="0.45">
      <c r="A26" s="163" t="s">
        <v>156</v>
      </c>
      <c r="B26" s="2172" t="s">
        <v>157</v>
      </c>
      <c r="C26" s="2172"/>
      <c r="D26" s="2172"/>
      <c r="E26" s="2172"/>
      <c r="F26" s="2172"/>
      <c r="G26" s="2172"/>
      <c r="H26" s="2172"/>
      <c r="I26" s="2172"/>
      <c r="J26" s="2172"/>
      <c r="K26" s="2172"/>
      <c r="L26" s="2172"/>
      <c r="M26" s="2172"/>
      <c r="N26" s="2172"/>
      <c r="O26" s="2172"/>
      <c r="P26" s="2172"/>
      <c r="Q26" s="2172"/>
      <c r="R26" s="280"/>
      <c r="S26" s="280"/>
      <c r="T26" s="280"/>
      <c r="U26" s="280"/>
      <c r="V26" s="280"/>
      <c r="W26" s="280"/>
      <c r="X26" s="280"/>
      <c r="Y26" s="280"/>
      <c r="Z26" s="280"/>
      <c r="AA26" s="280"/>
      <c r="AB26" s="280"/>
      <c r="AC26" s="280"/>
      <c r="AD26" s="280"/>
      <c r="AE26" s="280"/>
      <c r="AF26" s="280"/>
      <c r="AG26" s="281"/>
      <c r="AH26" s="281"/>
      <c r="AI26" s="281"/>
      <c r="AJ26" s="282"/>
      <c r="AK26" s="282"/>
      <c r="AL26" s="283"/>
      <c r="AM26" s="283"/>
      <c r="AN26" s="282"/>
      <c r="AO26" s="282"/>
    </row>
    <row r="27" spans="1:41" s="277" customFormat="1" hidden="1" x14ac:dyDescent="0.25">
      <c r="A27" s="38"/>
      <c r="J27" s="47" t="str">
        <f>L18</f>
        <v>1403/12/30</v>
      </c>
      <c r="K27" s="46"/>
      <c r="L27" s="47">
        <f>N18</f>
        <v>1398</v>
      </c>
      <c r="Z27" s="262"/>
      <c r="AA27" s="262"/>
      <c r="AL27" s="278"/>
      <c r="AM27" s="278"/>
    </row>
    <row r="28" spans="1:41" hidden="1" x14ac:dyDescent="0.25">
      <c r="J28" s="263" t="s">
        <v>54</v>
      </c>
      <c r="K28" s="263"/>
      <c r="L28" s="263" t="s">
        <v>54</v>
      </c>
      <c r="Z28" s="263"/>
      <c r="AA28" s="263"/>
    </row>
    <row r="29" spans="1:41" hidden="1" x14ac:dyDescent="0.25">
      <c r="D29" s="2173" t="s">
        <v>158</v>
      </c>
      <c r="E29" s="2173"/>
      <c r="F29" s="2173"/>
      <c r="G29" s="2173"/>
      <c r="H29" s="2173"/>
      <c r="J29" s="263"/>
      <c r="K29" s="263"/>
      <c r="L29" s="263"/>
      <c r="Z29" s="263"/>
      <c r="AA29" s="263"/>
    </row>
    <row r="30" spans="1:41" hidden="1" x14ac:dyDescent="0.25">
      <c r="D30" s="2173" t="s">
        <v>159</v>
      </c>
      <c r="E30" s="2173"/>
      <c r="F30" s="2173"/>
      <c r="G30" s="2173"/>
      <c r="H30" s="2173"/>
      <c r="J30" s="263"/>
      <c r="K30" s="263"/>
      <c r="L30" s="263"/>
      <c r="Z30" s="263"/>
      <c r="AA30" s="263"/>
    </row>
    <row r="31" spans="1:41" hidden="1" x14ac:dyDescent="0.25">
      <c r="D31" s="2173" t="s">
        <v>160</v>
      </c>
      <c r="E31" s="2173"/>
      <c r="F31" s="2173"/>
      <c r="G31" s="2173"/>
      <c r="H31" s="2173"/>
      <c r="J31" s="263"/>
      <c r="K31" s="263"/>
      <c r="L31" s="263"/>
      <c r="Z31" s="263"/>
      <c r="AA31" s="263"/>
    </row>
    <row r="32" spans="1:41" ht="16.5" hidden="1" thickBot="1" x14ac:dyDescent="0.3">
      <c r="J32" s="265"/>
      <c r="L32" s="265"/>
    </row>
    <row r="33" spans="1:17" ht="16.5" hidden="1" thickTop="1" x14ac:dyDescent="0.25"/>
    <row r="34" spans="1:17" hidden="1" x14ac:dyDescent="0.25"/>
    <row r="35" spans="1:17" hidden="1" x14ac:dyDescent="0.25"/>
    <row r="36" spans="1:17" hidden="1" x14ac:dyDescent="0.25"/>
    <row r="37" spans="1:17" hidden="1" x14ac:dyDescent="0.25"/>
    <row r="38" spans="1:17" hidden="1" x14ac:dyDescent="0.25"/>
    <row r="39" spans="1:17" ht="18" x14ac:dyDescent="0.25">
      <c r="A39" s="2171">
        <v>28</v>
      </c>
      <c r="B39" s="2171"/>
      <c r="C39" s="2171"/>
      <c r="D39" s="2171"/>
      <c r="E39" s="2171"/>
      <c r="F39" s="2171"/>
      <c r="G39" s="2171"/>
      <c r="H39" s="2171"/>
      <c r="I39" s="2171"/>
      <c r="J39" s="2171"/>
      <c r="K39" s="2171"/>
      <c r="L39" s="2171"/>
      <c r="M39" s="2171"/>
      <c r="N39" s="2171"/>
      <c r="O39" s="2171"/>
      <c r="P39" s="2171"/>
      <c r="Q39" s="2171"/>
    </row>
    <row r="42" spans="1:17" x14ac:dyDescent="0.25">
      <c r="H42" s="264" t="s">
        <v>663</v>
      </c>
    </row>
  </sheetData>
  <mergeCells count="24">
    <mergeCell ref="A39:Q39"/>
    <mergeCell ref="B14:Q14"/>
    <mergeCell ref="B15:Q15"/>
    <mergeCell ref="B26:Q26"/>
    <mergeCell ref="D29:H29"/>
    <mergeCell ref="D30:H30"/>
    <mergeCell ref="D31:H31"/>
    <mergeCell ref="A20:B20"/>
    <mergeCell ref="A21:B21"/>
    <mergeCell ref="B24:Q25"/>
    <mergeCell ref="A1:Q1"/>
    <mergeCell ref="A2:Q2"/>
    <mergeCell ref="A3:Q3"/>
    <mergeCell ref="D17:F17"/>
    <mergeCell ref="H17:H18"/>
    <mergeCell ref="L17:N17"/>
    <mergeCell ref="J17:J18"/>
    <mergeCell ref="H10:J10"/>
    <mergeCell ref="L10:N10"/>
    <mergeCell ref="P17:P18"/>
    <mergeCell ref="B4:Q5"/>
    <mergeCell ref="B6:Q8"/>
    <mergeCell ref="B9:Q9"/>
    <mergeCell ref="B12:D12"/>
  </mergeCells>
  <pageMargins left="0.39370078740157483" right="0.57999999999999996" top="0.39370078740157483" bottom="0.39370078740157483" header="0.31496062992125984" footer="0.31496062992125984"/>
  <pageSetup scale="9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A1:T45"/>
  <sheetViews>
    <sheetView showGridLines="0" rightToLeft="1" view="pageBreakPreview" zoomScale="150" zoomScaleSheetLayoutView="150" workbookViewId="0">
      <selection activeCell="M17" sqref="M17"/>
    </sheetView>
  </sheetViews>
  <sheetFormatPr defaultRowHeight="15.75" x14ac:dyDescent="0.25"/>
  <cols>
    <col min="1" max="1" width="6.85546875" style="26" bestFit="1" customWidth="1"/>
    <col min="2" max="2" width="7.140625" style="11" customWidth="1"/>
    <col min="3" max="3" width="0.7109375" style="11" customWidth="1"/>
    <col min="4" max="4" width="18.85546875" style="11" customWidth="1"/>
    <col min="5" max="5" width="0.7109375" style="11" customWidth="1"/>
    <col min="6" max="6" width="11.7109375" style="11" customWidth="1"/>
    <col min="7" max="7" width="0.7109375" style="11" customWidth="1"/>
    <col min="8" max="8" width="11.7109375" style="11" customWidth="1"/>
    <col min="9" max="10" width="0.7109375" style="11" customWidth="1"/>
    <col min="11" max="11" width="10.42578125" style="11" customWidth="1"/>
    <col min="12" max="12" width="0.7109375" style="11" customWidth="1"/>
    <col min="13" max="13" width="10.42578125" style="11" customWidth="1"/>
    <col min="14" max="15" width="0.7109375" style="11" customWidth="1"/>
    <col min="16" max="16" width="1.85546875" style="11" customWidth="1"/>
    <col min="17" max="17" width="11.7109375" style="16" customWidth="1"/>
    <col min="18" max="18" width="15.28515625" style="16" bestFit="1" customWidth="1"/>
    <col min="19" max="19" width="5" style="11" customWidth="1"/>
    <col min="20" max="20" width="10.28515625" style="11" bestFit="1" customWidth="1"/>
    <col min="21" max="21" width="5" style="11" customWidth="1"/>
    <col min="22" max="22" width="10.28515625" style="11" bestFit="1" customWidth="1"/>
    <col min="23" max="25" width="9" style="11"/>
    <col min="26" max="26" width="10.28515625" style="11" bestFit="1" customWidth="1"/>
    <col min="27" max="255" width="9" style="11"/>
    <col min="256" max="256" width="3.7109375" style="11" customWidth="1"/>
    <col min="257" max="257" width="4.85546875" style="11" customWidth="1"/>
    <col min="258" max="258" width="5.28515625" style="11" customWidth="1"/>
    <col min="259" max="259" width="31.28515625" style="11" customWidth="1"/>
    <col min="260" max="260" width="7.7109375" style="11" customWidth="1"/>
    <col min="261" max="261" width="2.28515625" style="11" customWidth="1"/>
    <col min="262" max="262" width="11.7109375" style="11" customWidth="1"/>
    <col min="263" max="263" width="2.42578125" style="11" customWidth="1"/>
    <col min="264" max="264" width="11.7109375" style="11" customWidth="1"/>
    <col min="265" max="265" width="2.28515625" style="11" customWidth="1"/>
    <col min="266" max="266" width="10.85546875" style="11" customWidth="1"/>
    <col min="267" max="267" width="2.28515625" style="11" customWidth="1"/>
    <col min="268" max="268" width="11.140625" style="11" customWidth="1"/>
    <col min="269" max="269" width="1.85546875" style="11" customWidth="1"/>
    <col min="270" max="270" width="11" style="11" customWidth="1"/>
    <col min="271" max="271" width="0.7109375" style="11" customWidth="1"/>
    <col min="272" max="272" width="1.85546875" style="11" customWidth="1"/>
    <col min="273" max="273" width="11.85546875" style="11" bestFit="1" customWidth="1"/>
    <col min="274" max="274" width="15.28515625" style="11" bestFit="1" customWidth="1"/>
    <col min="275" max="275" width="5" style="11" customWidth="1"/>
    <col min="276" max="276" width="10.28515625" style="11" bestFit="1" customWidth="1"/>
    <col min="277" max="277" width="5" style="11" customWidth="1"/>
    <col min="278" max="278" width="10.28515625" style="11" bestFit="1" customWidth="1"/>
    <col min="279" max="281" width="9" style="11"/>
    <col min="282" max="282" width="10.28515625" style="11" bestFit="1" customWidth="1"/>
    <col min="283" max="511" width="9" style="11"/>
    <col min="512" max="512" width="3.7109375" style="11" customWidth="1"/>
    <col min="513" max="513" width="4.85546875" style="11" customWidth="1"/>
    <col min="514" max="514" width="5.28515625" style="11" customWidth="1"/>
    <col min="515" max="515" width="31.28515625" style="11" customWidth="1"/>
    <col min="516" max="516" width="7.7109375" style="11" customWidth="1"/>
    <col min="517" max="517" width="2.28515625" style="11" customWidth="1"/>
    <col min="518" max="518" width="11.7109375" style="11" customWidth="1"/>
    <col min="519" max="519" width="2.42578125" style="11" customWidth="1"/>
    <col min="520" max="520" width="11.7109375" style="11" customWidth="1"/>
    <col min="521" max="521" width="2.28515625" style="11" customWidth="1"/>
    <col min="522" max="522" width="10.85546875" style="11" customWidth="1"/>
    <col min="523" max="523" width="2.28515625" style="11" customWidth="1"/>
    <col min="524" max="524" width="11.140625" style="11" customWidth="1"/>
    <col min="525" max="525" width="1.85546875" style="11" customWidth="1"/>
    <col min="526" max="526" width="11" style="11" customWidth="1"/>
    <col min="527" max="527" width="0.7109375" style="11" customWidth="1"/>
    <col min="528" max="528" width="1.85546875" style="11" customWidth="1"/>
    <col min="529" max="529" width="11.85546875" style="11" bestFit="1" customWidth="1"/>
    <col min="530" max="530" width="15.28515625" style="11" bestFit="1" customWidth="1"/>
    <col min="531" max="531" width="5" style="11" customWidth="1"/>
    <col min="532" max="532" width="10.28515625" style="11" bestFit="1" customWidth="1"/>
    <col min="533" max="533" width="5" style="11" customWidth="1"/>
    <col min="534" max="534" width="10.28515625" style="11" bestFit="1" customWidth="1"/>
    <col min="535" max="537" width="9" style="11"/>
    <col min="538" max="538" width="10.28515625" style="11" bestFit="1" customWidth="1"/>
    <col min="539" max="767" width="9" style="11"/>
    <col min="768" max="768" width="3.7109375" style="11" customWidth="1"/>
    <col min="769" max="769" width="4.85546875" style="11" customWidth="1"/>
    <col min="770" max="770" width="5.28515625" style="11" customWidth="1"/>
    <col min="771" max="771" width="31.28515625" style="11" customWidth="1"/>
    <col min="772" max="772" width="7.7109375" style="11" customWidth="1"/>
    <col min="773" max="773" width="2.28515625" style="11" customWidth="1"/>
    <col min="774" max="774" width="11.7109375" style="11" customWidth="1"/>
    <col min="775" max="775" width="2.42578125" style="11" customWidth="1"/>
    <col min="776" max="776" width="11.7109375" style="11" customWidth="1"/>
    <col min="777" max="777" width="2.28515625" style="11" customWidth="1"/>
    <col min="778" max="778" width="10.85546875" style="11" customWidth="1"/>
    <col min="779" max="779" width="2.28515625" style="11" customWidth="1"/>
    <col min="780" max="780" width="11.140625" style="11" customWidth="1"/>
    <col min="781" max="781" width="1.85546875" style="11" customWidth="1"/>
    <col min="782" max="782" width="11" style="11" customWidth="1"/>
    <col min="783" max="783" width="0.7109375" style="11" customWidth="1"/>
    <col min="784" max="784" width="1.85546875" style="11" customWidth="1"/>
    <col min="785" max="785" width="11.85546875" style="11" bestFit="1" customWidth="1"/>
    <col min="786" max="786" width="15.28515625" style="11" bestFit="1" customWidth="1"/>
    <col min="787" max="787" width="5" style="11" customWidth="1"/>
    <col min="788" max="788" width="10.28515625" style="11" bestFit="1" customWidth="1"/>
    <col min="789" max="789" width="5" style="11" customWidth="1"/>
    <col min="790" max="790" width="10.28515625" style="11" bestFit="1" customWidth="1"/>
    <col min="791" max="793" width="9" style="11"/>
    <col min="794" max="794" width="10.28515625" style="11" bestFit="1" customWidth="1"/>
    <col min="795" max="1023" width="9" style="11"/>
    <col min="1024" max="1024" width="3.7109375" style="11" customWidth="1"/>
    <col min="1025" max="1025" width="4.85546875" style="11" customWidth="1"/>
    <col min="1026" max="1026" width="5.28515625" style="11" customWidth="1"/>
    <col min="1027" max="1027" width="31.28515625" style="11" customWidth="1"/>
    <col min="1028" max="1028" width="7.7109375" style="11" customWidth="1"/>
    <col min="1029" max="1029" width="2.28515625" style="11" customWidth="1"/>
    <col min="1030" max="1030" width="11.7109375" style="11" customWidth="1"/>
    <col min="1031" max="1031" width="2.42578125" style="11" customWidth="1"/>
    <col min="1032" max="1032" width="11.7109375" style="11" customWidth="1"/>
    <col min="1033" max="1033" width="2.28515625" style="11" customWidth="1"/>
    <col min="1034" max="1034" width="10.85546875" style="11" customWidth="1"/>
    <col min="1035" max="1035" width="2.28515625" style="11" customWidth="1"/>
    <col min="1036" max="1036" width="11.140625" style="11" customWidth="1"/>
    <col min="1037" max="1037" width="1.85546875" style="11" customWidth="1"/>
    <col min="1038" max="1038" width="11" style="11" customWidth="1"/>
    <col min="1039" max="1039" width="0.7109375" style="11" customWidth="1"/>
    <col min="1040" max="1040" width="1.85546875" style="11" customWidth="1"/>
    <col min="1041" max="1041" width="11.85546875" style="11" bestFit="1" customWidth="1"/>
    <col min="1042" max="1042" width="15.28515625" style="11" bestFit="1" customWidth="1"/>
    <col min="1043" max="1043" width="5" style="11" customWidth="1"/>
    <col min="1044" max="1044" width="10.28515625" style="11" bestFit="1" customWidth="1"/>
    <col min="1045" max="1045" width="5" style="11" customWidth="1"/>
    <col min="1046" max="1046" width="10.28515625" style="11" bestFit="1" customWidth="1"/>
    <col min="1047" max="1049" width="9" style="11"/>
    <col min="1050" max="1050" width="10.28515625" style="11" bestFit="1" customWidth="1"/>
    <col min="1051" max="1279" width="9" style="11"/>
    <col min="1280" max="1280" width="3.7109375" style="11" customWidth="1"/>
    <col min="1281" max="1281" width="4.85546875" style="11" customWidth="1"/>
    <col min="1282" max="1282" width="5.28515625" style="11" customWidth="1"/>
    <col min="1283" max="1283" width="31.28515625" style="11" customWidth="1"/>
    <col min="1284" max="1284" width="7.7109375" style="11" customWidth="1"/>
    <col min="1285" max="1285" width="2.28515625" style="11" customWidth="1"/>
    <col min="1286" max="1286" width="11.7109375" style="11" customWidth="1"/>
    <col min="1287" max="1287" width="2.42578125" style="11" customWidth="1"/>
    <col min="1288" max="1288" width="11.7109375" style="11" customWidth="1"/>
    <col min="1289" max="1289" width="2.28515625" style="11" customWidth="1"/>
    <col min="1290" max="1290" width="10.85546875" style="11" customWidth="1"/>
    <col min="1291" max="1291" width="2.28515625" style="11" customWidth="1"/>
    <col min="1292" max="1292" width="11.140625" style="11" customWidth="1"/>
    <col min="1293" max="1293" width="1.85546875" style="11" customWidth="1"/>
    <col min="1294" max="1294" width="11" style="11" customWidth="1"/>
    <col min="1295" max="1295" width="0.7109375" style="11" customWidth="1"/>
    <col min="1296" max="1296" width="1.85546875" style="11" customWidth="1"/>
    <col min="1297" max="1297" width="11.85546875" style="11" bestFit="1" customWidth="1"/>
    <col min="1298" max="1298" width="15.28515625" style="11" bestFit="1" customWidth="1"/>
    <col min="1299" max="1299" width="5" style="11" customWidth="1"/>
    <col min="1300" max="1300" width="10.28515625" style="11" bestFit="1" customWidth="1"/>
    <col min="1301" max="1301" width="5" style="11" customWidth="1"/>
    <col min="1302" max="1302" width="10.28515625" style="11" bestFit="1" customWidth="1"/>
    <col min="1303" max="1305" width="9" style="11"/>
    <col min="1306" max="1306" width="10.28515625" style="11" bestFit="1" customWidth="1"/>
    <col min="1307" max="1535" width="9" style="11"/>
    <col min="1536" max="1536" width="3.7109375" style="11" customWidth="1"/>
    <col min="1537" max="1537" width="4.85546875" style="11" customWidth="1"/>
    <col min="1538" max="1538" width="5.28515625" style="11" customWidth="1"/>
    <col min="1539" max="1539" width="31.28515625" style="11" customWidth="1"/>
    <col min="1540" max="1540" width="7.7109375" style="11" customWidth="1"/>
    <col min="1541" max="1541" width="2.28515625" style="11" customWidth="1"/>
    <col min="1542" max="1542" width="11.7109375" style="11" customWidth="1"/>
    <col min="1543" max="1543" width="2.42578125" style="11" customWidth="1"/>
    <col min="1544" max="1544" width="11.7109375" style="11" customWidth="1"/>
    <col min="1545" max="1545" width="2.28515625" style="11" customWidth="1"/>
    <col min="1546" max="1546" width="10.85546875" style="11" customWidth="1"/>
    <col min="1547" max="1547" width="2.28515625" style="11" customWidth="1"/>
    <col min="1548" max="1548" width="11.140625" style="11" customWidth="1"/>
    <col min="1549" max="1549" width="1.85546875" style="11" customWidth="1"/>
    <col min="1550" max="1550" width="11" style="11" customWidth="1"/>
    <col min="1551" max="1551" width="0.7109375" style="11" customWidth="1"/>
    <col min="1552" max="1552" width="1.85546875" style="11" customWidth="1"/>
    <col min="1553" max="1553" width="11.85546875" style="11" bestFit="1" customWidth="1"/>
    <col min="1554" max="1554" width="15.28515625" style="11" bestFit="1" customWidth="1"/>
    <col min="1555" max="1555" width="5" style="11" customWidth="1"/>
    <col min="1556" max="1556" width="10.28515625" style="11" bestFit="1" customWidth="1"/>
    <col min="1557" max="1557" width="5" style="11" customWidth="1"/>
    <col min="1558" max="1558" width="10.28515625" style="11" bestFit="1" customWidth="1"/>
    <col min="1559" max="1561" width="9" style="11"/>
    <col min="1562" max="1562" width="10.28515625" style="11" bestFit="1" customWidth="1"/>
    <col min="1563" max="1791" width="9" style="11"/>
    <col min="1792" max="1792" width="3.7109375" style="11" customWidth="1"/>
    <col min="1793" max="1793" width="4.85546875" style="11" customWidth="1"/>
    <col min="1794" max="1794" width="5.28515625" style="11" customWidth="1"/>
    <col min="1795" max="1795" width="31.28515625" style="11" customWidth="1"/>
    <col min="1796" max="1796" width="7.7109375" style="11" customWidth="1"/>
    <col min="1797" max="1797" width="2.28515625" style="11" customWidth="1"/>
    <col min="1798" max="1798" width="11.7109375" style="11" customWidth="1"/>
    <col min="1799" max="1799" width="2.42578125" style="11" customWidth="1"/>
    <col min="1800" max="1800" width="11.7109375" style="11" customWidth="1"/>
    <col min="1801" max="1801" width="2.28515625" style="11" customWidth="1"/>
    <col min="1802" max="1802" width="10.85546875" style="11" customWidth="1"/>
    <col min="1803" max="1803" width="2.28515625" style="11" customWidth="1"/>
    <col min="1804" max="1804" width="11.140625" style="11" customWidth="1"/>
    <col min="1805" max="1805" width="1.85546875" style="11" customWidth="1"/>
    <col min="1806" max="1806" width="11" style="11" customWidth="1"/>
    <col min="1807" max="1807" width="0.7109375" style="11" customWidth="1"/>
    <col min="1808" max="1808" width="1.85546875" style="11" customWidth="1"/>
    <col min="1809" max="1809" width="11.85546875" style="11" bestFit="1" customWidth="1"/>
    <col min="1810" max="1810" width="15.28515625" style="11" bestFit="1" customWidth="1"/>
    <col min="1811" max="1811" width="5" style="11" customWidth="1"/>
    <col min="1812" max="1812" width="10.28515625" style="11" bestFit="1" customWidth="1"/>
    <col min="1813" max="1813" width="5" style="11" customWidth="1"/>
    <col min="1814" max="1814" width="10.28515625" style="11" bestFit="1" customWidth="1"/>
    <col min="1815" max="1817" width="9" style="11"/>
    <col min="1818" max="1818" width="10.28515625" style="11" bestFit="1" customWidth="1"/>
    <col min="1819" max="2047" width="9" style="11"/>
    <col min="2048" max="2048" width="3.7109375" style="11" customWidth="1"/>
    <col min="2049" max="2049" width="4.85546875" style="11" customWidth="1"/>
    <col min="2050" max="2050" width="5.28515625" style="11" customWidth="1"/>
    <col min="2051" max="2051" width="31.28515625" style="11" customWidth="1"/>
    <col min="2052" max="2052" width="7.7109375" style="11" customWidth="1"/>
    <col min="2053" max="2053" width="2.28515625" style="11" customWidth="1"/>
    <col min="2054" max="2054" width="11.7109375" style="11" customWidth="1"/>
    <col min="2055" max="2055" width="2.42578125" style="11" customWidth="1"/>
    <col min="2056" max="2056" width="11.7109375" style="11" customWidth="1"/>
    <col min="2057" max="2057" width="2.28515625" style="11" customWidth="1"/>
    <col min="2058" max="2058" width="10.85546875" style="11" customWidth="1"/>
    <col min="2059" max="2059" width="2.28515625" style="11" customWidth="1"/>
    <col min="2060" max="2060" width="11.140625" style="11" customWidth="1"/>
    <col min="2061" max="2061" width="1.85546875" style="11" customWidth="1"/>
    <col min="2062" max="2062" width="11" style="11" customWidth="1"/>
    <col min="2063" max="2063" width="0.7109375" style="11" customWidth="1"/>
    <col min="2064" max="2064" width="1.85546875" style="11" customWidth="1"/>
    <col min="2065" max="2065" width="11.85546875" style="11" bestFit="1" customWidth="1"/>
    <col min="2066" max="2066" width="15.28515625" style="11" bestFit="1" customWidth="1"/>
    <col min="2067" max="2067" width="5" style="11" customWidth="1"/>
    <col min="2068" max="2068" width="10.28515625" style="11" bestFit="1" customWidth="1"/>
    <col min="2069" max="2069" width="5" style="11" customWidth="1"/>
    <col min="2070" max="2070" width="10.28515625" style="11" bestFit="1" customWidth="1"/>
    <col min="2071" max="2073" width="9" style="11"/>
    <col min="2074" max="2074" width="10.28515625" style="11" bestFit="1" customWidth="1"/>
    <col min="2075" max="2303" width="9" style="11"/>
    <col min="2304" max="2304" width="3.7109375" style="11" customWidth="1"/>
    <col min="2305" max="2305" width="4.85546875" style="11" customWidth="1"/>
    <col min="2306" max="2306" width="5.28515625" style="11" customWidth="1"/>
    <col min="2307" max="2307" width="31.28515625" style="11" customWidth="1"/>
    <col min="2308" max="2308" width="7.7109375" style="11" customWidth="1"/>
    <col min="2309" max="2309" width="2.28515625" style="11" customWidth="1"/>
    <col min="2310" max="2310" width="11.7109375" style="11" customWidth="1"/>
    <col min="2311" max="2311" width="2.42578125" style="11" customWidth="1"/>
    <col min="2312" max="2312" width="11.7109375" style="11" customWidth="1"/>
    <col min="2313" max="2313" width="2.28515625" style="11" customWidth="1"/>
    <col min="2314" max="2314" width="10.85546875" style="11" customWidth="1"/>
    <col min="2315" max="2315" width="2.28515625" style="11" customWidth="1"/>
    <col min="2316" max="2316" width="11.140625" style="11" customWidth="1"/>
    <col min="2317" max="2317" width="1.85546875" style="11" customWidth="1"/>
    <col min="2318" max="2318" width="11" style="11" customWidth="1"/>
    <col min="2319" max="2319" width="0.7109375" style="11" customWidth="1"/>
    <col min="2320" max="2320" width="1.85546875" style="11" customWidth="1"/>
    <col min="2321" max="2321" width="11.85546875" style="11" bestFit="1" customWidth="1"/>
    <col min="2322" max="2322" width="15.28515625" style="11" bestFit="1" customWidth="1"/>
    <col min="2323" max="2323" width="5" style="11" customWidth="1"/>
    <col min="2324" max="2324" width="10.28515625" style="11" bestFit="1" customWidth="1"/>
    <col min="2325" max="2325" width="5" style="11" customWidth="1"/>
    <col min="2326" max="2326" width="10.28515625" style="11" bestFit="1" customWidth="1"/>
    <col min="2327" max="2329" width="9" style="11"/>
    <col min="2330" max="2330" width="10.28515625" style="11" bestFit="1" customWidth="1"/>
    <col min="2331" max="2559" width="9" style="11"/>
    <col min="2560" max="2560" width="3.7109375" style="11" customWidth="1"/>
    <col min="2561" max="2561" width="4.85546875" style="11" customWidth="1"/>
    <col min="2562" max="2562" width="5.28515625" style="11" customWidth="1"/>
    <col min="2563" max="2563" width="31.28515625" style="11" customWidth="1"/>
    <col min="2564" max="2564" width="7.7109375" style="11" customWidth="1"/>
    <col min="2565" max="2565" width="2.28515625" style="11" customWidth="1"/>
    <col min="2566" max="2566" width="11.7109375" style="11" customWidth="1"/>
    <col min="2567" max="2567" width="2.42578125" style="11" customWidth="1"/>
    <col min="2568" max="2568" width="11.7109375" style="11" customWidth="1"/>
    <col min="2569" max="2569" width="2.28515625" style="11" customWidth="1"/>
    <col min="2570" max="2570" width="10.85546875" style="11" customWidth="1"/>
    <col min="2571" max="2571" width="2.28515625" style="11" customWidth="1"/>
    <col min="2572" max="2572" width="11.140625" style="11" customWidth="1"/>
    <col min="2573" max="2573" width="1.85546875" style="11" customWidth="1"/>
    <col min="2574" max="2574" width="11" style="11" customWidth="1"/>
    <col min="2575" max="2575" width="0.7109375" style="11" customWidth="1"/>
    <col min="2576" max="2576" width="1.85546875" style="11" customWidth="1"/>
    <col min="2577" max="2577" width="11.85546875" style="11" bestFit="1" customWidth="1"/>
    <col min="2578" max="2578" width="15.28515625" style="11" bestFit="1" customWidth="1"/>
    <col min="2579" max="2579" width="5" style="11" customWidth="1"/>
    <col min="2580" max="2580" width="10.28515625" style="11" bestFit="1" customWidth="1"/>
    <col min="2581" max="2581" width="5" style="11" customWidth="1"/>
    <col min="2582" max="2582" width="10.28515625" style="11" bestFit="1" customWidth="1"/>
    <col min="2583" max="2585" width="9" style="11"/>
    <col min="2586" max="2586" width="10.28515625" style="11" bestFit="1" customWidth="1"/>
    <col min="2587" max="2815" width="9" style="11"/>
    <col min="2816" max="2816" width="3.7109375" style="11" customWidth="1"/>
    <col min="2817" max="2817" width="4.85546875" style="11" customWidth="1"/>
    <col min="2818" max="2818" width="5.28515625" style="11" customWidth="1"/>
    <col min="2819" max="2819" width="31.28515625" style="11" customWidth="1"/>
    <col min="2820" max="2820" width="7.7109375" style="11" customWidth="1"/>
    <col min="2821" max="2821" width="2.28515625" style="11" customWidth="1"/>
    <col min="2822" max="2822" width="11.7109375" style="11" customWidth="1"/>
    <col min="2823" max="2823" width="2.42578125" style="11" customWidth="1"/>
    <col min="2824" max="2824" width="11.7109375" style="11" customWidth="1"/>
    <col min="2825" max="2825" width="2.28515625" style="11" customWidth="1"/>
    <col min="2826" max="2826" width="10.85546875" style="11" customWidth="1"/>
    <col min="2827" max="2827" width="2.28515625" style="11" customWidth="1"/>
    <col min="2828" max="2828" width="11.140625" style="11" customWidth="1"/>
    <col min="2829" max="2829" width="1.85546875" style="11" customWidth="1"/>
    <col min="2830" max="2830" width="11" style="11" customWidth="1"/>
    <col min="2831" max="2831" width="0.7109375" style="11" customWidth="1"/>
    <col min="2832" max="2832" width="1.85546875" style="11" customWidth="1"/>
    <col min="2833" max="2833" width="11.85546875" style="11" bestFit="1" customWidth="1"/>
    <col min="2834" max="2834" width="15.28515625" style="11" bestFit="1" customWidth="1"/>
    <col min="2835" max="2835" width="5" style="11" customWidth="1"/>
    <col min="2836" max="2836" width="10.28515625" style="11" bestFit="1" customWidth="1"/>
    <col min="2837" max="2837" width="5" style="11" customWidth="1"/>
    <col min="2838" max="2838" width="10.28515625" style="11" bestFit="1" customWidth="1"/>
    <col min="2839" max="2841" width="9" style="11"/>
    <col min="2842" max="2842" width="10.28515625" style="11" bestFit="1" customWidth="1"/>
    <col min="2843" max="3071" width="9" style="11"/>
    <col min="3072" max="3072" width="3.7109375" style="11" customWidth="1"/>
    <col min="3073" max="3073" width="4.85546875" style="11" customWidth="1"/>
    <col min="3074" max="3074" width="5.28515625" style="11" customWidth="1"/>
    <col min="3075" max="3075" width="31.28515625" style="11" customWidth="1"/>
    <col min="3076" max="3076" width="7.7109375" style="11" customWidth="1"/>
    <col min="3077" max="3077" width="2.28515625" style="11" customWidth="1"/>
    <col min="3078" max="3078" width="11.7109375" style="11" customWidth="1"/>
    <col min="3079" max="3079" width="2.42578125" style="11" customWidth="1"/>
    <col min="3080" max="3080" width="11.7109375" style="11" customWidth="1"/>
    <col min="3081" max="3081" width="2.28515625" style="11" customWidth="1"/>
    <col min="3082" max="3082" width="10.85546875" style="11" customWidth="1"/>
    <col min="3083" max="3083" width="2.28515625" style="11" customWidth="1"/>
    <col min="3084" max="3084" width="11.140625" style="11" customWidth="1"/>
    <col min="3085" max="3085" width="1.85546875" style="11" customWidth="1"/>
    <col min="3086" max="3086" width="11" style="11" customWidth="1"/>
    <col min="3087" max="3087" width="0.7109375" style="11" customWidth="1"/>
    <col min="3088" max="3088" width="1.85546875" style="11" customWidth="1"/>
    <col min="3089" max="3089" width="11.85546875" style="11" bestFit="1" customWidth="1"/>
    <col min="3090" max="3090" width="15.28515625" style="11" bestFit="1" customWidth="1"/>
    <col min="3091" max="3091" width="5" style="11" customWidth="1"/>
    <col min="3092" max="3092" width="10.28515625" style="11" bestFit="1" customWidth="1"/>
    <col min="3093" max="3093" width="5" style="11" customWidth="1"/>
    <col min="3094" max="3094" width="10.28515625" style="11" bestFit="1" customWidth="1"/>
    <col min="3095" max="3097" width="9" style="11"/>
    <col min="3098" max="3098" width="10.28515625" style="11" bestFit="1" customWidth="1"/>
    <col min="3099" max="3327" width="9" style="11"/>
    <col min="3328" max="3328" width="3.7109375" style="11" customWidth="1"/>
    <col min="3329" max="3329" width="4.85546875" style="11" customWidth="1"/>
    <col min="3330" max="3330" width="5.28515625" style="11" customWidth="1"/>
    <col min="3331" max="3331" width="31.28515625" style="11" customWidth="1"/>
    <col min="3332" max="3332" width="7.7109375" style="11" customWidth="1"/>
    <col min="3333" max="3333" width="2.28515625" style="11" customWidth="1"/>
    <col min="3334" max="3334" width="11.7109375" style="11" customWidth="1"/>
    <col min="3335" max="3335" width="2.42578125" style="11" customWidth="1"/>
    <col min="3336" max="3336" width="11.7109375" style="11" customWidth="1"/>
    <col min="3337" max="3337" width="2.28515625" style="11" customWidth="1"/>
    <col min="3338" max="3338" width="10.85546875" style="11" customWidth="1"/>
    <col min="3339" max="3339" width="2.28515625" style="11" customWidth="1"/>
    <col min="3340" max="3340" width="11.140625" style="11" customWidth="1"/>
    <col min="3341" max="3341" width="1.85546875" style="11" customWidth="1"/>
    <col min="3342" max="3342" width="11" style="11" customWidth="1"/>
    <col min="3343" max="3343" width="0.7109375" style="11" customWidth="1"/>
    <col min="3344" max="3344" width="1.85546875" style="11" customWidth="1"/>
    <col min="3345" max="3345" width="11.85546875" style="11" bestFit="1" customWidth="1"/>
    <col min="3346" max="3346" width="15.28515625" style="11" bestFit="1" customWidth="1"/>
    <col min="3347" max="3347" width="5" style="11" customWidth="1"/>
    <col min="3348" max="3348" width="10.28515625" style="11" bestFit="1" customWidth="1"/>
    <col min="3349" max="3349" width="5" style="11" customWidth="1"/>
    <col min="3350" max="3350" width="10.28515625" style="11" bestFit="1" customWidth="1"/>
    <col min="3351" max="3353" width="9" style="11"/>
    <col min="3354" max="3354" width="10.28515625" style="11" bestFit="1" customWidth="1"/>
    <col min="3355" max="3583" width="9" style="11"/>
    <col min="3584" max="3584" width="3.7109375" style="11" customWidth="1"/>
    <col min="3585" max="3585" width="4.85546875" style="11" customWidth="1"/>
    <col min="3586" max="3586" width="5.28515625" style="11" customWidth="1"/>
    <col min="3587" max="3587" width="31.28515625" style="11" customWidth="1"/>
    <col min="3588" max="3588" width="7.7109375" style="11" customWidth="1"/>
    <col min="3589" max="3589" width="2.28515625" style="11" customWidth="1"/>
    <col min="3590" max="3590" width="11.7109375" style="11" customWidth="1"/>
    <col min="3591" max="3591" width="2.42578125" style="11" customWidth="1"/>
    <col min="3592" max="3592" width="11.7109375" style="11" customWidth="1"/>
    <col min="3593" max="3593" width="2.28515625" style="11" customWidth="1"/>
    <col min="3594" max="3594" width="10.85546875" style="11" customWidth="1"/>
    <col min="3595" max="3595" width="2.28515625" style="11" customWidth="1"/>
    <col min="3596" max="3596" width="11.140625" style="11" customWidth="1"/>
    <col min="3597" max="3597" width="1.85546875" style="11" customWidth="1"/>
    <col min="3598" max="3598" width="11" style="11" customWidth="1"/>
    <col min="3599" max="3599" width="0.7109375" style="11" customWidth="1"/>
    <col min="3600" max="3600" width="1.85546875" style="11" customWidth="1"/>
    <col min="3601" max="3601" width="11.85546875" style="11" bestFit="1" customWidth="1"/>
    <col min="3602" max="3602" width="15.28515625" style="11" bestFit="1" customWidth="1"/>
    <col min="3603" max="3603" width="5" style="11" customWidth="1"/>
    <col min="3604" max="3604" width="10.28515625" style="11" bestFit="1" customWidth="1"/>
    <col min="3605" max="3605" width="5" style="11" customWidth="1"/>
    <col min="3606" max="3606" width="10.28515625" style="11" bestFit="1" customWidth="1"/>
    <col min="3607" max="3609" width="9" style="11"/>
    <col min="3610" max="3610" width="10.28515625" style="11" bestFit="1" customWidth="1"/>
    <col min="3611" max="3839" width="9" style="11"/>
    <col min="3840" max="3840" width="3.7109375" style="11" customWidth="1"/>
    <col min="3841" max="3841" width="4.85546875" style="11" customWidth="1"/>
    <col min="3842" max="3842" width="5.28515625" style="11" customWidth="1"/>
    <col min="3843" max="3843" width="31.28515625" style="11" customWidth="1"/>
    <col min="3844" max="3844" width="7.7109375" style="11" customWidth="1"/>
    <col min="3845" max="3845" width="2.28515625" style="11" customWidth="1"/>
    <col min="3846" max="3846" width="11.7109375" style="11" customWidth="1"/>
    <col min="3847" max="3847" width="2.42578125" style="11" customWidth="1"/>
    <col min="3848" max="3848" width="11.7109375" style="11" customWidth="1"/>
    <col min="3849" max="3849" width="2.28515625" style="11" customWidth="1"/>
    <col min="3850" max="3850" width="10.85546875" style="11" customWidth="1"/>
    <col min="3851" max="3851" width="2.28515625" style="11" customWidth="1"/>
    <col min="3852" max="3852" width="11.140625" style="11" customWidth="1"/>
    <col min="3853" max="3853" width="1.85546875" style="11" customWidth="1"/>
    <col min="3854" max="3854" width="11" style="11" customWidth="1"/>
    <col min="3855" max="3855" width="0.7109375" style="11" customWidth="1"/>
    <col min="3856" max="3856" width="1.85546875" style="11" customWidth="1"/>
    <col min="3857" max="3857" width="11.85546875" style="11" bestFit="1" customWidth="1"/>
    <col min="3858" max="3858" width="15.28515625" style="11" bestFit="1" customWidth="1"/>
    <col min="3859" max="3859" width="5" style="11" customWidth="1"/>
    <col min="3860" max="3860" width="10.28515625" style="11" bestFit="1" customWidth="1"/>
    <col min="3861" max="3861" width="5" style="11" customWidth="1"/>
    <col min="3862" max="3862" width="10.28515625" style="11" bestFit="1" customWidth="1"/>
    <col min="3863" max="3865" width="9" style="11"/>
    <col min="3866" max="3866" width="10.28515625" style="11" bestFit="1" customWidth="1"/>
    <col min="3867" max="4095" width="9" style="11"/>
    <col min="4096" max="4096" width="3.7109375" style="11" customWidth="1"/>
    <col min="4097" max="4097" width="4.85546875" style="11" customWidth="1"/>
    <col min="4098" max="4098" width="5.28515625" style="11" customWidth="1"/>
    <col min="4099" max="4099" width="31.28515625" style="11" customWidth="1"/>
    <col min="4100" max="4100" width="7.7109375" style="11" customWidth="1"/>
    <col min="4101" max="4101" width="2.28515625" style="11" customWidth="1"/>
    <col min="4102" max="4102" width="11.7109375" style="11" customWidth="1"/>
    <col min="4103" max="4103" width="2.42578125" style="11" customWidth="1"/>
    <col min="4104" max="4104" width="11.7109375" style="11" customWidth="1"/>
    <col min="4105" max="4105" width="2.28515625" style="11" customWidth="1"/>
    <col min="4106" max="4106" width="10.85546875" style="11" customWidth="1"/>
    <col min="4107" max="4107" width="2.28515625" style="11" customWidth="1"/>
    <col min="4108" max="4108" width="11.140625" style="11" customWidth="1"/>
    <col min="4109" max="4109" width="1.85546875" style="11" customWidth="1"/>
    <col min="4110" max="4110" width="11" style="11" customWidth="1"/>
    <col min="4111" max="4111" width="0.7109375" style="11" customWidth="1"/>
    <col min="4112" max="4112" width="1.85546875" style="11" customWidth="1"/>
    <col min="4113" max="4113" width="11.85546875" style="11" bestFit="1" customWidth="1"/>
    <col min="4114" max="4114" width="15.28515625" style="11" bestFit="1" customWidth="1"/>
    <col min="4115" max="4115" width="5" style="11" customWidth="1"/>
    <col min="4116" max="4116" width="10.28515625" style="11" bestFit="1" customWidth="1"/>
    <col min="4117" max="4117" width="5" style="11" customWidth="1"/>
    <col min="4118" max="4118" width="10.28515625" style="11" bestFit="1" customWidth="1"/>
    <col min="4119" max="4121" width="9" style="11"/>
    <col min="4122" max="4122" width="10.28515625" style="11" bestFit="1" customWidth="1"/>
    <col min="4123" max="4351" width="9" style="11"/>
    <col min="4352" max="4352" width="3.7109375" style="11" customWidth="1"/>
    <col min="4353" max="4353" width="4.85546875" style="11" customWidth="1"/>
    <col min="4354" max="4354" width="5.28515625" style="11" customWidth="1"/>
    <col min="4355" max="4355" width="31.28515625" style="11" customWidth="1"/>
    <col min="4356" max="4356" width="7.7109375" style="11" customWidth="1"/>
    <col min="4357" max="4357" width="2.28515625" style="11" customWidth="1"/>
    <col min="4358" max="4358" width="11.7109375" style="11" customWidth="1"/>
    <col min="4359" max="4359" width="2.42578125" style="11" customWidth="1"/>
    <col min="4360" max="4360" width="11.7109375" style="11" customWidth="1"/>
    <col min="4361" max="4361" width="2.28515625" style="11" customWidth="1"/>
    <col min="4362" max="4362" width="10.85546875" style="11" customWidth="1"/>
    <col min="4363" max="4363" width="2.28515625" style="11" customWidth="1"/>
    <col min="4364" max="4364" width="11.140625" style="11" customWidth="1"/>
    <col min="4365" max="4365" width="1.85546875" style="11" customWidth="1"/>
    <col min="4366" max="4366" width="11" style="11" customWidth="1"/>
    <col min="4367" max="4367" width="0.7109375" style="11" customWidth="1"/>
    <col min="4368" max="4368" width="1.85546875" style="11" customWidth="1"/>
    <col min="4369" max="4369" width="11.85546875" style="11" bestFit="1" customWidth="1"/>
    <col min="4370" max="4370" width="15.28515625" style="11" bestFit="1" customWidth="1"/>
    <col min="4371" max="4371" width="5" style="11" customWidth="1"/>
    <col min="4372" max="4372" width="10.28515625" style="11" bestFit="1" customWidth="1"/>
    <col min="4373" max="4373" width="5" style="11" customWidth="1"/>
    <col min="4374" max="4374" width="10.28515625" style="11" bestFit="1" customWidth="1"/>
    <col min="4375" max="4377" width="9" style="11"/>
    <col min="4378" max="4378" width="10.28515625" style="11" bestFit="1" customWidth="1"/>
    <col min="4379" max="4607" width="9" style="11"/>
    <col min="4608" max="4608" width="3.7109375" style="11" customWidth="1"/>
    <col min="4609" max="4609" width="4.85546875" style="11" customWidth="1"/>
    <col min="4610" max="4610" width="5.28515625" style="11" customWidth="1"/>
    <col min="4611" max="4611" width="31.28515625" style="11" customWidth="1"/>
    <col min="4612" max="4612" width="7.7109375" style="11" customWidth="1"/>
    <col min="4613" max="4613" width="2.28515625" style="11" customWidth="1"/>
    <col min="4614" max="4614" width="11.7109375" style="11" customWidth="1"/>
    <col min="4615" max="4615" width="2.42578125" style="11" customWidth="1"/>
    <col min="4616" max="4616" width="11.7109375" style="11" customWidth="1"/>
    <col min="4617" max="4617" width="2.28515625" style="11" customWidth="1"/>
    <col min="4618" max="4618" width="10.85546875" style="11" customWidth="1"/>
    <col min="4619" max="4619" width="2.28515625" style="11" customWidth="1"/>
    <col min="4620" max="4620" width="11.140625" style="11" customWidth="1"/>
    <col min="4621" max="4621" width="1.85546875" style="11" customWidth="1"/>
    <col min="4622" max="4622" width="11" style="11" customWidth="1"/>
    <col min="4623" max="4623" width="0.7109375" style="11" customWidth="1"/>
    <col min="4624" max="4624" width="1.85546875" style="11" customWidth="1"/>
    <col min="4625" max="4625" width="11.85546875" style="11" bestFit="1" customWidth="1"/>
    <col min="4626" max="4626" width="15.28515625" style="11" bestFit="1" customWidth="1"/>
    <col min="4627" max="4627" width="5" style="11" customWidth="1"/>
    <col min="4628" max="4628" width="10.28515625" style="11" bestFit="1" customWidth="1"/>
    <col min="4629" max="4629" width="5" style="11" customWidth="1"/>
    <col min="4630" max="4630" width="10.28515625" style="11" bestFit="1" customWidth="1"/>
    <col min="4631" max="4633" width="9" style="11"/>
    <col min="4634" max="4634" width="10.28515625" style="11" bestFit="1" customWidth="1"/>
    <col min="4635" max="4863" width="9" style="11"/>
    <col min="4864" max="4864" width="3.7109375" style="11" customWidth="1"/>
    <col min="4865" max="4865" width="4.85546875" style="11" customWidth="1"/>
    <col min="4866" max="4866" width="5.28515625" style="11" customWidth="1"/>
    <col min="4867" max="4867" width="31.28515625" style="11" customWidth="1"/>
    <col min="4868" max="4868" width="7.7109375" style="11" customWidth="1"/>
    <col min="4869" max="4869" width="2.28515625" style="11" customWidth="1"/>
    <col min="4870" max="4870" width="11.7109375" style="11" customWidth="1"/>
    <col min="4871" max="4871" width="2.42578125" style="11" customWidth="1"/>
    <col min="4872" max="4872" width="11.7109375" style="11" customWidth="1"/>
    <col min="4873" max="4873" width="2.28515625" style="11" customWidth="1"/>
    <col min="4874" max="4874" width="10.85546875" style="11" customWidth="1"/>
    <col min="4875" max="4875" width="2.28515625" style="11" customWidth="1"/>
    <col min="4876" max="4876" width="11.140625" style="11" customWidth="1"/>
    <col min="4877" max="4877" width="1.85546875" style="11" customWidth="1"/>
    <col min="4878" max="4878" width="11" style="11" customWidth="1"/>
    <col min="4879" max="4879" width="0.7109375" style="11" customWidth="1"/>
    <col min="4880" max="4880" width="1.85546875" style="11" customWidth="1"/>
    <col min="4881" max="4881" width="11.85546875" style="11" bestFit="1" customWidth="1"/>
    <col min="4882" max="4882" width="15.28515625" style="11" bestFit="1" customWidth="1"/>
    <col min="4883" max="4883" width="5" style="11" customWidth="1"/>
    <col min="4884" max="4884" width="10.28515625" style="11" bestFit="1" customWidth="1"/>
    <col min="4885" max="4885" width="5" style="11" customWidth="1"/>
    <col min="4886" max="4886" width="10.28515625" style="11" bestFit="1" customWidth="1"/>
    <col min="4887" max="4889" width="9" style="11"/>
    <col min="4890" max="4890" width="10.28515625" style="11" bestFit="1" customWidth="1"/>
    <col min="4891" max="5119" width="9" style="11"/>
    <col min="5120" max="5120" width="3.7109375" style="11" customWidth="1"/>
    <col min="5121" max="5121" width="4.85546875" style="11" customWidth="1"/>
    <col min="5122" max="5122" width="5.28515625" style="11" customWidth="1"/>
    <col min="5123" max="5123" width="31.28515625" style="11" customWidth="1"/>
    <col min="5124" max="5124" width="7.7109375" style="11" customWidth="1"/>
    <col min="5125" max="5125" width="2.28515625" style="11" customWidth="1"/>
    <col min="5126" max="5126" width="11.7109375" style="11" customWidth="1"/>
    <col min="5127" max="5127" width="2.42578125" style="11" customWidth="1"/>
    <col min="5128" max="5128" width="11.7109375" style="11" customWidth="1"/>
    <col min="5129" max="5129" width="2.28515625" style="11" customWidth="1"/>
    <col min="5130" max="5130" width="10.85546875" style="11" customWidth="1"/>
    <col min="5131" max="5131" width="2.28515625" style="11" customWidth="1"/>
    <col min="5132" max="5132" width="11.140625" style="11" customWidth="1"/>
    <col min="5133" max="5133" width="1.85546875" style="11" customWidth="1"/>
    <col min="5134" max="5134" width="11" style="11" customWidth="1"/>
    <col min="5135" max="5135" width="0.7109375" style="11" customWidth="1"/>
    <col min="5136" max="5136" width="1.85546875" style="11" customWidth="1"/>
    <col min="5137" max="5137" width="11.85546875" style="11" bestFit="1" customWidth="1"/>
    <col min="5138" max="5138" width="15.28515625" style="11" bestFit="1" customWidth="1"/>
    <col min="5139" max="5139" width="5" style="11" customWidth="1"/>
    <col min="5140" max="5140" width="10.28515625" style="11" bestFit="1" customWidth="1"/>
    <col min="5141" max="5141" width="5" style="11" customWidth="1"/>
    <col min="5142" max="5142" width="10.28515625" style="11" bestFit="1" customWidth="1"/>
    <col min="5143" max="5145" width="9" style="11"/>
    <col min="5146" max="5146" width="10.28515625" style="11" bestFit="1" customWidth="1"/>
    <col min="5147" max="5375" width="9" style="11"/>
    <col min="5376" max="5376" width="3.7109375" style="11" customWidth="1"/>
    <col min="5377" max="5377" width="4.85546875" style="11" customWidth="1"/>
    <col min="5378" max="5378" width="5.28515625" style="11" customWidth="1"/>
    <col min="5379" max="5379" width="31.28515625" style="11" customWidth="1"/>
    <col min="5380" max="5380" width="7.7109375" style="11" customWidth="1"/>
    <col min="5381" max="5381" width="2.28515625" style="11" customWidth="1"/>
    <col min="5382" max="5382" width="11.7109375" style="11" customWidth="1"/>
    <col min="5383" max="5383" width="2.42578125" style="11" customWidth="1"/>
    <col min="5384" max="5384" width="11.7109375" style="11" customWidth="1"/>
    <col min="5385" max="5385" width="2.28515625" style="11" customWidth="1"/>
    <col min="5386" max="5386" width="10.85546875" style="11" customWidth="1"/>
    <col min="5387" max="5387" width="2.28515625" style="11" customWidth="1"/>
    <col min="5388" max="5388" width="11.140625" style="11" customWidth="1"/>
    <col min="5389" max="5389" width="1.85546875" style="11" customWidth="1"/>
    <col min="5390" max="5390" width="11" style="11" customWidth="1"/>
    <col min="5391" max="5391" width="0.7109375" style="11" customWidth="1"/>
    <col min="5392" max="5392" width="1.85546875" style="11" customWidth="1"/>
    <col min="5393" max="5393" width="11.85546875" style="11" bestFit="1" customWidth="1"/>
    <col min="5394" max="5394" width="15.28515625" style="11" bestFit="1" customWidth="1"/>
    <col min="5395" max="5395" width="5" style="11" customWidth="1"/>
    <col min="5396" max="5396" width="10.28515625" style="11" bestFit="1" customWidth="1"/>
    <col min="5397" max="5397" width="5" style="11" customWidth="1"/>
    <col min="5398" max="5398" width="10.28515625" style="11" bestFit="1" customWidth="1"/>
    <col min="5399" max="5401" width="9" style="11"/>
    <col min="5402" max="5402" width="10.28515625" style="11" bestFit="1" customWidth="1"/>
    <col min="5403" max="5631" width="9" style="11"/>
    <col min="5632" max="5632" width="3.7109375" style="11" customWidth="1"/>
    <col min="5633" max="5633" width="4.85546875" style="11" customWidth="1"/>
    <col min="5634" max="5634" width="5.28515625" style="11" customWidth="1"/>
    <col min="5635" max="5635" width="31.28515625" style="11" customWidth="1"/>
    <col min="5636" max="5636" width="7.7109375" style="11" customWidth="1"/>
    <col min="5637" max="5637" width="2.28515625" style="11" customWidth="1"/>
    <col min="5638" max="5638" width="11.7109375" style="11" customWidth="1"/>
    <col min="5639" max="5639" width="2.42578125" style="11" customWidth="1"/>
    <col min="5640" max="5640" width="11.7109375" style="11" customWidth="1"/>
    <col min="5641" max="5641" width="2.28515625" style="11" customWidth="1"/>
    <col min="5642" max="5642" width="10.85546875" style="11" customWidth="1"/>
    <col min="5643" max="5643" width="2.28515625" style="11" customWidth="1"/>
    <col min="5644" max="5644" width="11.140625" style="11" customWidth="1"/>
    <col min="5645" max="5645" width="1.85546875" style="11" customWidth="1"/>
    <col min="5646" max="5646" width="11" style="11" customWidth="1"/>
    <col min="5647" max="5647" width="0.7109375" style="11" customWidth="1"/>
    <col min="5648" max="5648" width="1.85546875" style="11" customWidth="1"/>
    <col min="5649" max="5649" width="11.85546875" style="11" bestFit="1" customWidth="1"/>
    <col min="5650" max="5650" width="15.28515625" style="11" bestFit="1" customWidth="1"/>
    <col min="5651" max="5651" width="5" style="11" customWidth="1"/>
    <col min="5652" max="5652" width="10.28515625" style="11" bestFit="1" customWidth="1"/>
    <col min="5653" max="5653" width="5" style="11" customWidth="1"/>
    <col min="5654" max="5654" width="10.28515625" style="11" bestFit="1" customWidth="1"/>
    <col min="5655" max="5657" width="9" style="11"/>
    <col min="5658" max="5658" width="10.28515625" style="11" bestFit="1" customWidth="1"/>
    <col min="5659" max="5887" width="9" style="11"/>
    <col min="5888" max="5888" width="3.7109375" style="11" customWidth="1"/>
    <col min="5889" max="5889" width="4.85546875" style="11" customWidth="1"/>
    <col min="5890" max="5890" width="5.28515625" style="11" customWidth="1"/>
    <col min="5891" max="5891" width="31.28515625" style="11" customWidth="1"/>
    <col min="5892" max="5892" width="7.7109375" style="11" customWidth="1"/>
    <col min="5893" max="5893" width="2.28515625" style="11" customWidth="1"/>
    <col min="5894" max="5894" width="11.7109375" style="11" customWidth="1"/>
    <col min="5895" max="5895" width="2.42578125" style="11" customWidth="1"/>
    <col min="5896" max="5896" width="11.7109375" style="11" customWidth="1"/>
    <col min="5897" max="5897" width="2.28515625" style="11" customWidth="1"/>
    <col min="5898" max="5898" width="10.85546875" style="11" customWidth="1"/>
    <col min="5899" max="5899" width="2.28515625" style="11" customWidth="1"/>
    <col min="5900" max="5900" width="11.140625" style="11" customWidth="1"/>
    <col min="5901" max="5901" width="1.85546875" style="11" customWidth="1"/>
    <col min="5902" max="5902" width="11" style="11" customWidth="1"/>
    <col min="5903" max="5903" width="0.7109375" style="11" customWidth="1"/>
    <col min="5904" max="5904" width="1.85546875" style="11" customWidth="1"/>
    <col min="5905" max="5905" width="11.85546875" style="11" bestFit="1" customWidth="1"/>
    <col min="5906" max="5906" width="15.28515625" style="11" bestFit="1" customWidth="1"/>
    <col min="5907" max="5907" width="5" style="11" customWidth="1"/>
    <col min="5908" max="5908" width="10.28515625" style="11" bestFit="1" customWidth="1"/>
    <col min="5909" max="5909" width="5" style="11" customWidth="1"/>
    <col min="5910" max="5910" width="10.28515625" style="11" bestFit="1" customWidth="1"/>
    <col min="5911" max="5913" width="9" style="11"/>
    <col min="5914" max="5914" width="10.28515625" style="11" bestFit="1" customWidth="1"/>
    <col min="5915" max="6143" width="9" style="11"/>
    <col min="6144" max="6144" width="3.7109375" style="11" customWidth="1"/>
    <col min="6145" max="6145" width="4.85546875" style="11" customWidth="1"/>
    <col min="6146" max="6146" width="5.28515625" style="11" customWidth="1"/>
    <col min="6147" max="6147" width="31.28515625" style="11" customWidth="1"/>
    <col min="6148" max="6148" width="7.7109375" style="11" customWidth="1"/>
    <col min="6149" max="6149" width="2.28515625" style="11" customWidth="1"/>
    <col min="6150" max="6150" width="11.7109375" style="11" customWidth="1"/>
    <col min="6151" max="6151" width="2.42578125" style="11" customWidth="1"/>
    <col min="6152" max="6152" width="11.7109375" style="11" customWidth="1"/>
    <col min="6153" max="6153" width="2.28515625" style="11" customWidth="1"/>
    <col min="6154" max="6154" width="10.85546875" style="11" customWidth="1"/>
    <col min="6155" max="6155" width="2.28515625" style="11" customWidth="1"/>
    <col min="6156" max="6156" width="11.140625" style="11" customWidth="1"/>
    <col min="6157" max="6157" width="1.85546875" style="11" customWidth="1"/>
    <col min="6158" max="6158" width="11" style="11" customWidth="1"/>
    <col min="6159" max="6159" width="0.7109375" style="11" customWidth="1"/>
    <col min="6160" max="6160" width="1.85546875" style="11" customWidth="1"/>
    <col min="6161" max="6161" width="11.85546875" style="11" bestFit="1" customWidth="1"/>
    <col min="6162" max="6162" width="15.28515625" style="11" bestFit="1" customWidth="1"/>
    <col min="6163" max="6163" width="5" style="11" customWidth="1"/>
    <col min="6164" max="6164" width="10.28515625" style="11" bestFit="1" customWidth="1"/>
    <col min="6165" max="6165" width="5" style="11" customWidth="1"/>
    <col min="6166" max="6166" width="10.28515625" style="11" bestFit="1" customWidth="1"/>
    <col min="6167" max="6169" width="9" style="11"/>
    <col min="6170" max="6170" width="10.28515625" style="11" bestFit="1" customWidth="1"/>
    <col min="6171" max="6399" width="9" style="11"/>
    <col min="6400" max="6400" width="3.7109375" style="11" customWidth="1"/>
    <col min="6401" max="6401" width="4.85546875" style="11" customWidth="1"/>
    <col min="6402" max="6402" width="5.28515625" style="11" customWidth="1"/>
    <col min="6403" max="6403" width="31.28515625" style="11" customWidth="1"/>
    <col min="6404" max="6404" width="7.7109375" style="11" customWidth="1"/>
    <col min="6405" max="6405" width="2.28515625" style="11" customWidth="1"/>
    <col min="6406" max="6406" width="11.7109375" style="11" customWidth="1"/>
    <col min="6407" max="6407" width="2.42578125" style="11" customWidth="1"/>
    <col min="6408" max="6408" width="11.7109375" style="11" customWidth="1"/>
    <col min="6409" max="6409" width="2.28515625" style="11" customWidth="1"/>
    <col min="6410" max="6410" width="10.85546875" style="11" customWidth="1"/>
    <col min="6411" max="6411" width="2.28515625" style="11" customWidth="1"/>
    <col min="6412" max="6412" width="11.140625" style="11" customWidth="1"/>
    <col min="6413" max="6413" width="1.85546875" style="11" customWidth="1"/>
    <col min="6414" max="6414" width="11" style="11" customWidth="1"/>
    <col min="6415" max="6415" width="0.7109375" style="11" customWidth="1"/>
    <col min="6416" max="6416" width="1.85546875" style="11" customWidth="1"/>
    <col min="6417" max="6417" width="11.85546875" style="11" bestFit="1" customWidth="1"/>
    <col min="6418" max="6418" width="15.28515625" style="11" bestFit="1" customWidth="1"/>
    <col min="6419" max="6419" width="5" style="11" customWidth="1"/>
    <col min="6420" max="6420" width="10.28515625" style="11" bestFit="1" customWidth="1"/>
    <col min="6421" max="6421" width="5" style="11" customWidth="1"/>
    <col min="6422" max="6422" width="10.28515625" style="11" bestFit="1" customWidth="1"/>
    <col min="6423" max="6425" width="9" style="11"/>
    <col min="6426" max="6426" width="10.28515625" style="11" bestFit="1" customWidth="1"/>
    <col min="6427" max="6655" width="9" style="11"/>
    <col min="6656" max="6656" width="3.7109375" style="11" customWidth="1"/>
    <col min="6657" max="6657" width="4.85546875" style="11" customWidth="1"/>
    <col min="6658" max="6658" width="5.28515625" style="11" customWidth="1"/>
    <col min="6659" max="6659" width="31.28515625" style="11" customWidth="1"/>
    <col min="6660" max="6660" width="7.7109375" style="11" customWidth="1"/>
    <col min="6661" max="6661" width="2.28515625" style="11" customWidth="1"/>
    <col min="6662" max="6662" width="11.7109375" style="11" customWidth="1"/>
    <col min="6663" max="6663" width="2.42578125" style="11" customWidth="1"/>
    <col min="6664" max="6664" width="11.7109375" style="11" customWidth="1"/>
    <col min="6665" max="6665" width="2.28515625" style="11" customWidth="1"/>
    <col min="6666" max="6666" width="10.85546875" style="11" customWidth="1"/>
    <col min="6667" max="6667" width="2.28515625" style="11" customWidth="1"/>
    <col min="6668" max="6668" width="11.140625" style="11" customWidth="1"/>
    <col min="6669" max="6669" width="1.85546875" style="11" customWidth="1"/>
    <col min="6670" max="6670" width="11" style="11" customWidth="1"/>
    <col min="6671" max="6671" width="0.7109375" style="11" customWidth="1"/>
    <col min="6672" max="6672" width="1.85546875" style="11" customWidth="1"/>
    <col min="6673" max="6673" width="11.85546875" style="11" bestFit="1" customWidth="1"/>
    <col min="6674" max="6674" width="15.28515625" style="11" bestFit="1" customWidth="1"/>
    <col min="6675" max="6675" width="5" style="11" customWidth="1"/>
    <col min="6676" max="6676" width="10.28515625" style="11" bestFit="1" customWidth="1"/>
    <col min="6677" max="6677" width="5" style="11" customWidth="1"/>
    <col min="6678" max="6678" width="10.28515625" style="11" bestFit="1" customWidth="1"/>
    <col min="6679" max="6681" width="9" style="11"/>
    <col min="6682" max="6682" width="10.28515625" style="11" bestFit="1" customWidth="1"/>
    <col min="6683" max="6911" width="9" style="11"/>
    <col min="6912" max="6912" width="3.7109375" style="11" customWidth="1"/>
    <col min="6913" max="6913" width="4.85546875" style="11" customWidth="1"/>
    <col min="6914" max="6914" width="5.28515625" style="11" customWidth="1"/>
    <col min="6915" max="6915" width="31.28515625" style="11" customWidth="1"/>
    <col min="6916" max="6916" width="7.7109375" style="11" customWidth="1"/>
    <col min="6917" max="6917" width="2.28515625" style="11" customWidth="1"/>
    <col min="6918" max="6918" width="11.7109375" style="11" customWidth="1"/>
    <col min="6919" max="6919" width="2.42578125" style="11" customWidth="1"/>
    <col min="6920" max="6920" width="11.7109375" style="11" customWidth="1"/>
    <col min="6921" max="6921" width="2.28515625" style="11" customWidth="1"/>
    <col min="6922" max="6922" width="10.85546875" style="11" customWidth="1"/>
    <col min="6923" max="6923" width="2.28515625" style="11" customWidth="1"/>
    <col min="6924" max="6924" width="11.140625" style="11" customWidth="1"/>
    <col min="6925" max="6925" width="1.85546875" style="11" customWidth="1"/>
    <col min="6926" max="6926" width="11" style="11" customWidth="1"/>
    <col min="6927" max="6927" width="0.7109375" style="11" customWidth="1"/>
    <col min="6928" max="6928" width="1.85546875" style="11" customWidth="1"/>
    <col min="6929" max="6929" width="11.85546875" style="11" bestFit="1" customWidth="1"/>
    <col min="6930" max="6930" width="15.28515625" style="11" bestFit="1" customWidth="1"/>
    <col min="6931" max="6931" width="5" style="11" customWidth="1"/>
    <col min="6932" max="6932" width="10.28515625" style="11" bestFit="1" customWidth="1"/>
    <col min="6933" max="6933" width="5" style="11" customWidth="1"/>
    <col min="6934" max="6934" width="10.28515625" style="11" bestFit="1" customWidth="1"/>
    <col min="6935" max="6937" width="9" style="11"/>
    <col min="6938" max="6938" width="10.28515625" style="11" bestFit="1" customWidth="1"/>
    <col min="6939" max="7167" width="9" style="11"/>
    <col min="7168" max="7168" width="3.7109375" style="11" customWidth="1"/>
    <col min="7169" max="7169" width="4.85546875" style="11" customWidth="1"/>
    <col min="7170" max="7170" width="5.28515625" style="11" customWidth="1"/>
    <col min="7171" max="7171" width="31.28515625" style="11" customWidth="1"/>
    <col min="7172" max="7172" width="7.7109375" style="11" customWidth="1"/>
    <col min="7173" max="7173" width="2.28515625" style="11" customWidth="1"/>
    <col min="7174" max="7174" width="11.7109375" style="11" customWidth="1"/>
    <col min="7175" max="7175" width="2.42578125" style="11" customWidth="1"/>
    <col min="7176" max="7176" width="11.7109375" style="11" customWidth="1"/>
    <col min="7177" max="7177" width="2.28515625" style="11" customWidth="1"/>
    <col min="7178" max="7178" width="10.85546875" style="11" customWidth="1"/>
    <col min="7179" max="7179" width="2.28515625" style="11" customWidth="1"/>
    <col min="7180" max="7180" width="11.140625" style="11" customWidth="1"/>
    <col min="7181" max="7181" width="1.85546875" style="11" customWidth="1"/>
    <col min="7182" max="7182" width="11" style="11" customWidth="1"/>
    <col min="7183" max="7183" width="0.7109375" style="11" customWidth="1"/>
    <col min="7184" max="7184" width="1.85546875" style="11" customWidth="1"/>
    <col min="7185" max="7185" width="11.85546875" style="11" bestFit="1" customWidth="1"/>
    <col min="7186" max="7186" width="15.28515625" style="11" bestFit="1" customWidth="1"/>
    <col min="7187" max="7187" width="5" style="11" customWidth="1"/>
    <col min="7188" max="7188" width="10.28515625" style="11" bestFit="1" customWidth="1"/>
    <col min="7189" max="7189" width="5" style="11" customWidth="1"/>
    <col min="7190" max="7190" width="10.28515625" style="11" bestFit="1" customWidth="1"/>
    <col min="7191" max="7193" width="9" style="11"/>
    <col min="7194" max="7194" width="10.28515625" style="11" bestFit="1" customWidth="1"/>
    <col min="7195" max="7423" width="9" style="11"/>
    <col min="7424" max="7424" width="3.7109375" style="11" customWidth="1"/>
    <col min="7425" max="7425" width="4.85546875" style="11" customWidth="1"/>
    <col min="7426" max="7426" width="5.28515625" style="11" customWidth="1"/>
    <col min="7427" max="7427" width="31.28515625" style="11" customWidth="1"/>
    <col min="7428" max="7428" width="7.7109375" style="11" customWidth="1"/>
    <col min="7429" max="7429" width="2.28515625" style="11" customWidth="1"/>
    <col min="7430" max="7430" width="11.7109375" style="11" customWidth="1"/>
    <col min="7431" max="7431" width="2.42578125" style="11" customWidth="1"/>
    <col min="7432" max="7432" width="11.7109375" style="11" customWidth="1"/>
    <col min="7433" max="7433" width="2.28515625" style="11" customWidth="1"/>
    <col min="7434" max="7434" width="10.85546875" style="11" customWidth="1"/>
    <col min="7435" max="7435" width="2.28515625" style="11" customWidth="1"/>
    <col min="7436" max="7436" width="11.140625" style="11" customWidth="1"/>
    <col min="7437" max="7437" width="1.85546875" style="11" customWidth="1"/>
    <col min="7438" max="7438" width="11" style="11" customWidth="1"/>
    <col min="7439" max="7439" width="0.7109375" style="11" customWidth="1"/>
    <col min="7440" max="7440" width="1.85546875" style="11" customWidth="1"/>
    <col min="7441" max="7441" width="11.85546875" style="11" bestFit="1" customWidth="1"/>
    <col min="7442" max="7442" width="15.28515625" style="11" bestFit="1" customWidth="1"/>
    <col min="7443" max="7443" width="5" style="11" customWidth="1"/>
    <col min="7444" max="7444" width="10.28515625" style="11" bestFit="1" customWidth="1"/>
    <col min="7445" max="7445" width="5" style="11" customWidth="1"/>
    <col min="7446" max="7446" width="10.28515625" style="11" bestFit="1" customWidth="1"/>
    <col min="7447" max="7449" width="9" style="11"/>
    <col min="7450" max="7450" width="10.28515625" style="11" bestFit="1" customWidth="1"/>
    <col min="7451" max="7679" width="9" style="11"/>
    <col min="7680" max="7680" width="3.7109375" style="11" customWidth="1"/>
    <col min="7681" max="7681" width="4.85546875" style="11" customWidth="1"/>
    <col min="7682" max="7682" width="5.28515625" style="11" customWidth="1"/>
    <col min="7683" max="7683" width="31.28515625" style="11" customWidth="1"/>
    <col min="7684" max="7684" width="7.7109375" style="11" customWidth="1"/>
    <col min="7685" max="7685" width="2.28515625" style="11" customWidth="1"/>
    <col min="7686" max="7686" width="11.7109375" style="11" customWidth="1"/>
    <col min="7687" max="7687" width="2.42578125" style="11" customWidth="1"/>
    <col min="7688" max="7688" width="11.7109375" style="11" customWidth="1"/>
    <col min="7689" max="7689" width="2.28515625" style="11" customWidth="1"/>
    <col min="7690" max="7690" width="10.85546875" style="11" customWidth="1"/>
    <col min="7691" max="7691" width="2.28515625" style="11" customWidth="1"/>
    <col min="7692" max="7692" width="11.140625" style="11" customWidth="1"/>
    <col min="7693" max="7693" width="1.85546875" style="11" customWidth="1"/>
    <col min="7694" max="7694" width="11" style="11" customWidth="1"/>
    <col min="7695" max="7695" width="0.7109375" style="11" customWidth="1"/>
    <col min="7696" max="7696" width="1.85546875" style="11" customWidth="1"/>
    <col min="7697" max="7697" width="11.85546875" style="11" bestFit="1" customWidth="1"/>
    <col min="7698" max="7698" width="15.28515625" style="11" bestFit="1" customWidth="1"/>
    <col min="7699" max="7699" width="5" style="11" customWidth="1"/>
    <col min="7700" max="7700" width="10.28515625" style="11" bestFit="1" customWidth="1"/>
    <col min="7701" max="7701" width="5" style="11" customWidth="1"/>
    <col min="7702" max="7702" width="10.28515625" style="11" bestFit="1" customWidth="1"/>
    <col min="7703" max="7705" width="9" style="11"/>
    <col min="7706" max="7706" width="10.28515625" style="11" bestFit="1" customWidth="1"/>
    <col min="7707" max="7935" width="9" style="11"/>
    <col min="7936" max="7936" width="3.7109375" style="11" customWidth="1"/>
    <col min="7937" max="7937" width="4.85546875" style="11" customWidth="1"/>
    <col min="7938" max="7938" width="5.28515625" style="11" customWidth="1"/>
    <col min="7939" max="7939" width="31.28515625" style="11" customWidth="1"/>
    <col min="7940" max="7940" width="7.7109375" style="11" customWidth="1"/>
    <col min="7941" max="7941" width="2.28515625" style="11" customWidth="1"/>
    <col min="7942" max="7942" width="11.7109375" style="11" customWidth="1"/>
    <col min="7943" max="7943" width="2.42578125" style="11" customWidth="1"/>
    <col min="7944" max="7944" width="11.7109375" style="11" customWidth="1"/>
    <col min="7945" max="7945" width="2.28515625" style="11" customWidth="1"/>
    <col min="7946" max="7946" width="10.85546875" style="11" customWidth="1"/>
    <col min="7947" max="7947" width="2.28515625" style="11" customWidth="1"/>
    <col min="7948" max="7948" width="11.140625" style="11" customWidth="1"/>
    <col min="7949" max="7949" width="1.85546875" style="11" customWidth="1"/>
    <col min="7950" max="7950" width="11" style="11" customWidth="1"/>
    <col min="7951" max="7951" width="0.7109375" style="11" customWidth="1"/>
    <col min="7952" max="7952" width="1.85546875" style="11" customWidth="1"/>
    <col min="7953" max="7953" width="11.85546875" style="11" bestFit="1" customWidth="1"/>
    <col min="7954" max="7954" width="15.28515625" style="11" bestFit="1" customWidth="1"/>
    <col min="7955" max="7955" width="5" style="11" customWidth="1"/>
    <col min="7956" max="7956" width="10.28515625" style="11" bestFit="1" customWidth="1"/>
    <col min="7957" max="7957" width="5" style="11" customWidth="1"/>
    <col min="7958" max="7958" width="10.28515625" style="11" bestFit="1" customWidth="1"/>
    <col min="7959" max="7961" width="9" style="11"/>
    <col min="7962" max="7962" width="10.28515625" style="11" bestFit="1" customWidth="1"/>
    <col min="7963" max="8191" width="9" style="11"/>
    <col min="8192" max="8192" width="3.7109375" style="11" customWidth="1"/>
    <col min="8193" max="8193" width="4.85546875" style="11" customWidth="1"/>
    <col min="8194" max="8194" width="5.28515625" style="11" customWidth="1"/>
    <col min="8195" max="8195" width="31.28515625" style="11" customWidth="1"/>
    <col min="8196" max="8196" width="7.7109375" style="11" customWidth="1"/>
    <col min="8197" max="8197" width="2.28515625" style="11" customWidth="1"/>
    <col min="8198" max="8198" width="11.7109375" style="11" customWidth="1"/>
    <col min="8199" max="8199" width="2.42578125" style="11" customWidth="1"/>
    <col min="8200" max="8200" width="11.7109375" style="11" customWidth="1"/>
    <col min="8201" max="8201" width="2.28515625" style="11" customWidth="1"/>
    <col min="8202" max="8202" width="10.85546875" style="11" customWidth="1"/>
    <col min="8203" max="8203" width="2.28515625" style="11" customWidth="1"/>
    <col min="8204" max="8204" width="11.140625" style="11" customWidth="1"/>
    <col min="8205" max="8205" width="1.85546875" style="11" customWidth="1"/>
    <col min="8206" max="8206" width="11" style="11" customWidth="1"/>
    <col min="8207" max="8207" width="0.7109375" style="11" customWidth="1"/>
    <col min="8208" max="8208" width="1.85546875" style="11" customWidth="1"/>
    <col min="8209" max="8209" width="11.85546875" style="11" bestFit="1" customWidth="1"/>
    <col min="8210" max="8210" width="15.28515625" style="11" bestFit="1" customWidth="1"/>
    <col min="8211" max="8211" width="5" style="11" customWidth="1"/>
    <col min="8212" max="8212" width="10.28515625" style="11" bestFit="1" customWidth="1"/>
    <col min="8213" max="8213" width="5" style="11" customWidth="1"/>
    <col min="8214" max="8214" width="10.28515625" style="11" bestFit="1" customWidth="1"/>
    <col min="8215" max="8217" width="9" style="11"/>
    <col min="8218" max="8218" width="10.28515625" style="11" bestFit="1" customWidth="1"/>
    <col min="8219" max="8447" width="9" style="11"/>
    <col min="8448" max="8448" width="3.7109375" style="11" customWidth="1"/>
    <col min="8449" max="8449" width="4.85546875" style="11" customWidth="1"/>
    <col min="8450" max="8450" width="5.28515625" style="11" customWidth="1"/>
    <col min="8451" max="8451" width="31.28515625" style="11" customWidth="1"/>
    <col min="8452" max="8452" width="7.7109375" style="11" customWidth="1"/>
    <col min="8453" max="8453" width="2.28515625" style="11" customWidth="1"/>
    <col min="8454" max="8454" width="11.7109375" style="11" customWidth="1"/>
    <col min="8455" max="8455" width="2.42578125" style="11" customWidth="1"/>
    <col min="8456" max="8456" width="11.7109375" style="11" customWidth="1"/>
    <col min="8457" max="8457" width="2.28515625" style="11" customWidth="1"/>
    <col min="8458" max="8458" width="10.85546875" style="11" customWidth="1"/>
    <col min="8459" max="8459" width="2.28515625" style="11" customWidth="1"/>
    <col min="8460" max="8460" width="11.140625" style="11" customWidth="1"/>
    <col min="8461" max="8461" width="1.85546875" style="11" customWidth="1"/>
    <col min="8462" max="8462" width="11" style="11" customWidth="1"/>
    <col min="8463" max="8463" width="0.7109375" style="11" customWidth="1"/>
    <col min="8464" max="8464" width="1.85546875" style="11" customWidth="1"/>
    <col min="8465" max="8465" width="11.85546875" style="11" bestFit="1" customWidth="1"/>
    <col min="8466" max="8466" width="15.28515625" style="11" bestFit="1" customWidth="1"/>
    <col min="8467" max="8467" width="5" style="11" customWidth="1"/>
    <col min="8468" max="8468" width="10.28515625" style="11" bestFit="1" customWidth="1"/>
    <col min="8469" max="8469" width="5" style="11" customWidth="1"/>
    <col min="8470" max="8470" width="10.28515625" style="11" bestFit="1" customWidth="1"/>
    <col min="8471" max="8473" width="9" style="11"/>
    <col min="8474" max="8474" width="10.28515625" style="11" bestFit="1" customWidth="1"/>
    <col min="8475" max="8703" width="9" style="11"/>
    <col min="8704" max="8704" width="3.7109375" style="11" customWidth="1"/>
    <col min="8705" max="8705" width="4.85546875" style="11" customWidth="1"/>
    <col min="8706" max="8706" width="5.28515625" style="11" customWidth="1"/>
    <col min="8707" max="8707" width="31.28515625" style="11" customWidth="1"/>
    <col min="8708" max="8708" width="7.7109375" style="11" customWidth="1"/>
    <col min="8709" max="8709" width="2.28515625" style="11" customWidth="1"/>
    <col min="8710" max="8710" width="11.7109375" style="11" customWidth="1"/>
    <col min="8711" max="8711" width="2.42578125" style="11" customWidth="1"/>
    <col min="8712" max="8712" width="11.7109375" style="11" customWidth="1"/>
    <col min="8713" max="8713" width="2.28515625" style="11" customWidth="1"/>
    <col min="8714" max="8714" width="10.85546875" style="11" customWidth="1"/>
    <col min="8715" max="8715" width="2.28515625" style="11" customWidth="1"/>
    <col min="8716" max="8716" width="11.140625" style="11" customWidth="1"/>
    <col min="8717" max="8717" width="1.85546875" style="11" customWidth="1"/>
    <col min="8718" max="8718" width="11" style="11" customWidth="1"/>
    <col min="8719" max="8719" width="0.7109375" style="11" customWidth="1"/>
    <col min="8720" max="8720" width="1.85546875" style="11" customWidth="1"/>
    <col min="8721" max="8721" width="11.85546875" style="11" bestFit="1" customWidth="1"/>
    <col min="8722" max="8722" width="15.28515625" style="11" bestFit="1" customWidth="1"/>
    <col min="8723" max="8723" width="5" style="11" customWidth="1"/>
    <col min="8724" max="8724" width="10.28515625" style="11" bestFit="1" customWidth="1"/>
    <col min="8725" max="8725" width="5" style="11" customWidth="1"/>
    <col min="8726" max="8726" width="10.28515625" style="11" bestFit="1" customWidth="1"/>
    <col min="8727" max="8729" width="9" style="11"/>
    <col min="8730" max="8730" width="10.28515625" style="11" bestFit="1" customWidth="1"/>
    <col min="8731" max="8959" width="9" style="11"/>
    <col min="8960" max="8960" width="3.7109375" style="11" customWidth="1"/>
    <col min="8961" max="8961" width="4.85546875" style="11" customWidth="1"/>
    <col min="8962" max="8962" width="5.28515625" style="11" customWidth="1"/>
    <col min="8963" max="8963" width="31.28515625" style="11" customWidth="1"/>
    <col min="8964" max="8964" width="7.7109375" style="11" customWidth="1"/>
    <col min="8965" max="8965" width="2.28515625" style="11" customWidth="1"/>
    <col min="8966" max="8966" width="11.7109375" style="11" customWidth="1"/>
    <col min="8967" max="8967" width="2.42578125" style="11" customWidth="1"/>
    <col min="8968" max="8968" width="11.7109375" style="11" customWidth="1"/>
    <col min="8969" max="8969" width="2.28515625" style="11" customWidth="1"/>
    <col min="8970" max="8970" width="10.85546875" style="11" customWidth="1"/>
    <col min="8971" max="8971" width="2.28515625" style="11" customWidth="1"/>
    <col min="8972" max="8972" width="11.140625" style="11" customWidth="1"/>
    <col min="8973" max="8973" width="1.85546875" style="11" customWidth="1"/>
    <col min="8974" max="8974" width="11" style="11" customWidth="1"/>
    <col min="8975" max="8975" width="0.7109375" style="11" customWidth="1"/>
    <col min="8976" max="8976" width="1.85546875" style="11" customWidth="1"/>
    <col min="8977" max="8977" width="11.85546875" style="11" bestFit="1" customWidth="1"/>
    <col min="8978" max="8978" width="15.28515625" style="11" bestFit="1" customWidth="1"/>
    <col min="8979" max="8979" width="5" style="11" customWidth="1"/>
    <col min="8980" max="8980" width="10.28515625" style="11" bestFit="1" customWidth="1"/>
    <col min="8981" max="8981" width="5" style="11" customWidth="1"/>
    <col min="8982" max="8982" width="10.28515625" style="11" bestFit="1" customWidth="1"/>
    <col min="8983" max="8985" width="9" style="11"/>
    <col min="8986" max="8986" width="10.28515625" style="11" bestFit="1" customWidth="1"/>
    <col min="8987" max="9215" width="9" style="11"/>
    <col min="9216" max="9216" width="3.7109375" style="11" customWidth="1"/>
    <col min="9217" max="9217" width="4.85546875" style="11" customWidth="1"/>
    <col min="9218" max="9218" width="5.28515625" style="11" customWidth="1"/>
    <col min="9219" max="9219" width="31.28515625" style="11" customWidth="1"/>
    <col min="9220" max="9220" width="7.7109375" style="11" customWidth="1"/>
    <col min="9221" max="9221" width="2.28515625" style="11" customWidth="1"/>
    <col min="9222" max="9222" width="11.7109375" style="11" customWidth="1"/>
    <col min="9223" max="9223" width="2.42578125" style="11" customWidth="1"/>
    <col min="9224" max="9224" width="11.7109375" style="11" customWidth="1"/>
    <col min="9225" max="9225" width="2.28515625" style="11" customWidth="1"/>
    <col min="9226" max="9226" width="10.85546875" style="11" customWidth="1"/>
    <col min="9227" max="9227" width="2.28515625" style="11" customWidth="1"/>
    <col min="9228" max="9228" width="11.140625" style="11" customWidth="1"/>
    <col min="9229" max="9229" width="1.85546875" style="11" customWidth="1"/>
    <col min="9230" max="9230" width="11" style="11" customWidth="1"/>
    <col min="9231" max="9231" width="0.7109375" style="11" customWidth="1"/>
    <col min="9232" max="9232" width="1.85546875" style="11" customWidth="1"/>
    <col min="9233" max="9233" width="11.85546875" style="11" bestFit="1" customWidth="1"/>
    <col min="9234" max="9234" width="15.28515625" style="11" bestFit="1" customWidth="1"/>
    <col min="9235" max="9235" width="5" style="11" customWidth="1"/>
    <col min="9236" max="9236" width="10.28515625" style="11" bestFit="1" customWidth="1"/>
    <col min="9237" max="9237" width="5" style="11" customWidth="1"/>
    <col min="9238" max="9238" width="10.28515625" style="11" bestFit="1" customWidth="1"/>
    <col min="9239" max="9241" width="9" style="11"/>
    <col min="9242" max="9242" width="10.28515625" style="11" bestFit="1" customWidth="1"/>
    <col min="9243" max="9471" width="9" style="11"/>
    <col min="9472" max="9472" width="3.7109375" style="11" customWidth="1"/>
    <col min="9473" max="9473" width="4.85546875" style="11" customWidth="1"/>
    <col min="9474" max="9474" width="5.28515625" style="11" customWidth="1"/>
    <col min="9475" max="9475" width="31.28515625" style="11" customWidth="1"/>
    <col min="9476" max="9476" width="7.7109375" style="11" customWidth="1"/>
    <col min="9477" max="9477" width="2.28515625" style="11" customWidth="1"/>
    <col min="9478" max="9478" width="11.7109375" style="11" customWidth="1"/>
    <col min="9479" max="9479" width="2.42578125" style="11" customWidth="1"/>
    <col min="9480" max="9480" width="11.7109375" style="11" customWidth="1"/>
    <col min="9481" max="9481" width="2.28515625" style="11" customWidth="1"/>
    <col min="9482" max="9482" width="10.85546875" style="11" customWidth="1"/>
    <col min="9483" max="9483" width="2.28515625" style="11" customWidth="1"/>
    <col min="9484" max="9484" width="11.140625" style="11" customWidth="1"/>
    <col min="9485" max="9485" width="1.85546875" style="11" customWidth="1"/>
    <col min="9486" max="9486" width="11" style="11" customWidth="1"/>
    <col min="9487" max="9487" width="0.7109375" style="11" customWidth="1"/>
    <col min="9488" max="9488" width="1.85546875" style="11" customWidth="1"/>
    <col min="9489" max="9489" width="11.85546875" style="11" bestFit="1" customWidth="1"/>
    <col min="9490" max="9490" width="15.28515625" style="11" bestFit="1" customWidth="1"/>
    <col min="9491" max="9491" width="5" style="11" customWidth="1"/>
    <col min="9492" max="9492" width="10.28515625" style="11" bestFit="1" customWidth="1"/>
    <col min="9493" max="9493" width="5" style="11" customWidth="1"/>
    <col min="9494" max="9494" width="10.28515625" style="11" bestFit="1" customWidth="1"/>
    <col min="9495" max="9497" width="9" style="11"/>
    <col min="9498" max="9498" width="10.28515625" style="11" bestFit="1" customWidth="1"/>
    <col min="9499" max="9727" width="9" style="11"/>
    <col min="9728" max="9728" width="3.7109375" style="11" customWidth="1"/>
    <col min="9729" max="9729" width="4.85546875" style="11" customWidth="1"/>
    <col min="9730" max="9730" width="5.28515625" style="11" customWidth="1"/>
    <col min="9731" max="9731" width="31.28515625" style="11" customWidth="1"/>
    <col min="9732" max="9732" width="7.7109375" style="11" customWidth="1"/>
    <col min="9733" max="9733" width="2.28515625" style="11" customWidth="1"/>
    <col min="9734" max="9734" width="11.7109375" style="11" customWidth="1"/>
    <col min="9735" max="9735" width="2.42578125" style="11" customWidth="1"/>
    <col min="9736" max="9736" width="11.7109375" style="11" customWidth="1"/>
    <col min="9737" max="9737" width="2.28515625" style="11" customWidth="1"/>
    <col min="9738" max="9738" width="10.85546875" style="11" customWidth="1"/>
    <col min="9739" max="9739" width="2.28515625" style="11" customWidth="1"/>
    <col min="9740" max="9740" width="11.140625" style="11" customWidth="1"/>
    <col min="9741" max="9741" width="1.85546875" style="11" customWidth="1"/>
    <col min="9742" max="9742" width="11" style="11" customWidth="1"/>
    <col min="9743" max="9743" width="0.7109375" style="11" customWidth="1"/>
    <col min="9744" max="9744" width="1.85546875" style="11" customWidth="1"/>
    <col min="9745" max="9745" width="11.85546875" style="11" bestFit="1" customWidth="1"/>
    <col min="9746" max="9746" width="15.28515625" style="11" bestFit="1" customWidth="1"/>
    <col min="9747" max="9747" width="5" style="11" customWidth="1"/>
    <col min="9748" max="9748" width="10.28515625" style="11" bestFit="1" customWidth="1"/>
    <col min="9749" max="9749" width="5" style="11" customWidth="1"/>
    <col min="9750" max="9750" width="10.28515625" style="11" bestFit="1" customWidth="1"/>
    <col min="9751" max="9753" width="9" style="11"/>
    <col min="9754" max="9754" width="10.28515625" style="11" bestFit="1" customWidth="1"/>
    <col min="9755" max="9983" width="9" style="11"/>
    <col min="9984" max="9984" width="3.7109375" style="11" customWidth="1"/>
    <col min="9985" max="9985" width="4.85546875" style="11" customWidth="1"/>
    <col min="9986" max="9986" width="5.28515625" style="11" customWidth="1"/>
    <col min="9987" max="9987" width="31.28515625" style="11" customWidth="1"/>
    <col min="9988" max="9988" width="7.7109375" style="11" customWidth="1"/>
    <col min="9989" max="9989" width="2.28515625" style="11" customWidth="1"/>
    <col min="9990" max="9990" width="11.7109375" style="11" customWidth="1"/>
    <col min="9991" max="9991" width="2.42578125" style="11" customWidth="1"/>
    <col min="9992" max="9992" width="11.7109375" style="11" customWidth="1"/>
    <col min="9993" max="9993" width="2.28515625" style="11" customWidth="1"/>
    <col min="9994" max="9994" width="10.85546875" style="11" customWidth="1"/>
    <col min="9995" max="9995" width="2.28515625" style="11" customWidth="1"/>
    <col min="9996" max="9996" width="11.140625" style="11" customWidth="1"/>
    <col min="9997" max="9997" width="1.85546875" style="11" customWidth="1"/>
    <col min="9998" max="9998" width="11" style="11" customWidth="1"/>
    <col min="9999" max="9999" width="0.7109375" style="11" customWidth="1"/>
    <col min="10000" max="10000" width="1.85546875" style="11" customWidth="1"/>
    <col min="10001" max="10001" width="11.85546875" style="11" bestFit="1" customWidth="1"/>
    <col min="10002" max="10002" width="15.28515625" style="11" bestFit="1" customWidth="1"/>
    <col min="10003" max="10003" width="5" style="11" customWidth="1"/>
    <col min="10004" max="10004" width="10.28515625" style="11" bestFit="1" customWidth="1"/>
    <col min="10005" max="10005" width="5" style="11" customWidth="1"/>
    <col min="10006" max="10006" width="10.28515625" style="11" bestFit="1" customWidth="1"/>
    <col min="10007" max="10009" width="9" style="11"/>
    <col min="10010" max="10010" width="10.28515625" style="11" bestFit="1" customWidth="1"/>
    <col min="10011" max="10239" width="9" style="11"/>
    <col min="10240" max="10240" width="3.7109375" style="11" customWidth="1"/>
    <col min="10241" max="10241" width="4.85546875" style="11" customWidth="1"/>
    <col min="10242" max="10242" width="5.28515625" style="11" customWidth="1"/>
    <col min="10243" max="10243" width="31.28515625" style="11" customWidth="1"/>
    <col min="10244" max="10244" width="7.7109375" style="11" customWidth="1"/>
    <col min="10245" max="10245" width="2.28515625" style="11" customWidth="1"/>
    <col min="10246" max="10246" width="11.7109375" style="11" customWidth="1"/>
    <col min="10247" max="10247" width="2.42578125" style="11" customWidth="1"/>
    <col min="10248" max="10248" width="11.7109375" style="11" customWidth="1"/>
    <col min="10249" max="10249" width="2.28515625" style="11" customWidth="1"/>
    <col min="10250" max="10250" width="10.85546875" style="11" customWidth="1"/>
    <col min="10251" max="10251" width="2.28515625" style="11" customWidth="1"/>
    <col min="10252" max="10252" width="11.140625" style="11" customWidth="1"/>
    <col min="10253" max="10253" width="1.85546875" style="11" customWidth="1"/>
    <col min="10254" max="10254" width="11" style="11" customWidth="1"/>
    <col min="10255" max="10255" width="0.7109375" style="11" customWidth="1"/>
    <col min="10256" max="10256" width="1.85546875" style="11" customWidth="1"/>
    <col min="10257" max="10257" width="11.85546875" style="11" bestFit="1" customWidth="1"/>
    <col min="10258" max="10258" width="15.28515625" style="11" bestFit="1" customWidth="1"/>
    <col min="10259" max="10259" width="5" style="11" customWidth="1"/>
    <col min="10260" max="10260" width="10.28515625" style="11" bestFit="1" customWidth="1"/>
    <col min="10261" max="10261" width="5" style="11" customWidth="1"/>
    <col min="10262" max="10262" width="10.28515625" style="11" bestFit="1" customWidth="1"/>
    <col min="10263" max="10265" width="9" style="11"/>
    <col min="10266" max="10266" width="10.28515625" style="11" bestFit="1" customWidth="1"/>
    <col min="10267" max="10495" width="9" style="11"/>
    <col min="10496" max="10496" width="3.7109375" style="11" customWidth="1"/>
    <col min="10497" max="10497" width="4.85546875" style="11" customWidth="1"/>
    <col min="10498" max="10498" width="5.28515625" style="11" customWidth="1"/>
    <col min="10499" max="10499" width="31.28515625" style="11" customWidth="1"/>
    <col min="10500" max="10500" width="7.7109375" style="11" customWidth="1"/>
    <col min="10501" max="10501" width="2.28515625" style="11" customWidth="1"/>
    <col min="10502" max="10502" width="11.7109375" style="11" customWidth="1"/>
    <col min="10503" max="10503" width="2.42578125" style="11" customWidth="1"/>
    <col min="10504" max="10504" width="11.7109375" style="11" customWidth="1"/>
    <col min="10505" max="10505" width="2.28515625" style="11" customWidth="1"/>
    <col min="10506" max="10506" width="10.85546875" style="11" customWidth="1"/>
    <col min="10507" max="10507" width="2.28515625" style="11" customWidth="1"/>
    <col min="10508" max="10508" width="11.140625" style="11" customWidth="1"/>
    <col min="10509" max="10509" width="1.85546875" style="11" customWidth="1"/>
    <col min="10510" max="10510" width="11" style="11" customWidth="1"/>
    <col min="10511" max="10511" width="0.7109375" style="11" customWidth="1"/>
    <col min="10512" max="10512" width="1.85546875" style="11" customWidth="1"/>
    <col min="10513" max="10513" width="11.85546875" style="11" bestFit="1" customWidth="1"/>
    <col min="10514" max="10514" width="15.28515625" style="11" bestFit="1" customWidth="1"/>
    <col min="10515" max="10515" width="5" style="11" customWidth="1"/>
    <col min="10516" max="10516" width="10.28515625" style="11" bestFit="1" customWidth="1"/>
    <col min="10517" max="10517" width="5" style="11" customWidth="1"/>
    <col min="10518" max="10518" width="10.28515625" style="11" bestFit="1" customWidth="1"/>
    <col min="10519" max="10521" width="9" style="11"/>
    <col min="10522" max="10522" width="10.28515625" style="11" bestFit="1" customWidth="1"/>
    <col min="10523" max="10751" width="9" style="11"/>
    <col min="10752" max="10752" width="3.7109375" style="11" customWidth="1"/>
    <col min="10753" max="10753" width="4.85546875" style="11" customWidth="1"/>
    <col min="10754" max="10754" width="5.28515625" style="11" customWidth="1"/>
    <col min="10755" max="10755" width="31.28515625" style="11" customWidth="1"/>
    <col min="10756" max="10756" width="7.7109375" style="11" customWidth="1"/>
    <col min="10757" max="10757" width="2.28515625" style="11" customWidth="1"/>
    <col min="10758" max="10758" width="11.7109375" style="11" customWidth="1"/>
    <col min="10759" max="10759" width="2.42578125" style="11" customWidth="1"/>
    <col min="10760" max="10760" width="11.7109375" style="11" customWidth="1"/>
    <col min="10761" max="10761" width="2.28515625" style="11" customWidth="1"/>
    <col min="10762" max="10762" width="10.85546875" style="11" customWidth="1"/>
    <col min="10763" max="10763" width="2.28515625" style="11" customWidth="1"/>
    <col min="10764" max="10764" width="11.140625" style="11" customWidth="1"/>
    <col min="10765" max="10765" width="1.85546875" style="11" customWidth="1"/>
    <col min="10766" max="10766" width="11" style="11" customWidth="1"/>
    <col min="10767" max="10767" width="0.7109375" style="11" customWidth="1"/>
    <col min="10768" max="10768" width="1.85546875" style="11" customWidth="1"/>
    <col min="10769" max="10769" width="11.85546875" style="11" bestFit="1" customWidth="1"/>
    <col min="10770" max="10770" width="15.28515625" style="11" bestFit="1" customWidth="1"/>
    <col min="10771" max="10771" width="5" style="11" customWidth="1"/>
    <col min="10772" max="10772" width="10.28515625" style="11" bestFit="1" customWidth="1"/>
    <col min="10773" max="10773" width="5" style="11" customWidth="1"/>
    <col min="10774" max="10774" width="10.28515625" style="11" bestFit="1" customWidth="1"/>
    <col min="10775" max="10777" width="9" style="11"/>
    <col min="10778" max="10778" width="10.28515625" style="11" bestFit="1" customWidth="1"/>
    <col min="10779" max="11007" width="9" style="11"/>
    <col min="11008" max="11008" width="3.7109375" style="11" customWidth="1"/>
    <col min="11009" max="11009" width="4.85546875" style="11" customWidth="1"/>
    <col min="11010" max="11010" width="5.28515625" style="11" customWidth="1"/>
    <col min="11011" max="11011" width="31.28515625" style="11" customWidth="1"/>
    <col min="11012" max="11012" width="7.7109375" style="11" customWidth="1"/>
    <col min="11013" max="11013" width="2.28515625" style="11" customWidth="1"/>
    <col min="11014" max="11014" width="11.7109375" style="11" customWidth="1"/>
    <col min="11015" max="11015" width="2.42578125" style="11" customWidth="1"/>
    <col min="11016" max="11016" width="11.7109375" style="11" customWidth="1"/>
    <col min="11017" max="11017" width="2.28515625" style="11" customWidth="1"/>
    <col min="11018" max="11018" width="10.85546875" style="11" customWidth="1"/>
    <col min="11019" max="11019" width="2.28515625" style="11" customWidth="1"/>
    <col min="11020" max="11020" width="11.140625" style="11" customWidth="1"/>
    <col min="11021" max="11021" width="1.85546875" style="11" customWidth="1"/>
    <col min="11022" max="11022" width="11" style="11" customWidth="1"/>
    <col min="11023" max="11023" width="0.7109375" style="11" customWidth="1"/>
    <col min="11024" max="11024" width="1.85546875" style="11" customWidth="1"/>
    <col min="11025" max="11025" width="11.85546875" style="11" bestFit="1" customWidth="1"/>
    <col min="11026" max="11026" width="15.28515625" style="11" bestFit="1" customWidth="1"/>
    <col min="11027" max="11027" width="5" style="11" customWidth="1"/>
    <col min="11028" max="11028" width="10.28515625" style="11" bestFit="1" customWidth="1"/>
    <col min="11029" max="11029" width="5" style="11" customWidth="1"/>
    <col min="11030" max="11030" width="10.28515625" style="11" bestFit="1" customWidth="1"/>
    <col min="11031" max="11033" width="9" style="11"/>
    <col min="11034" max="11034" width="10.28515625" style="11" bestFit="1" customWidth="1"/>
    <col min="11035" max="11263" width="9" style="11"/>
    <col min="11264" max="11264" width="3.7109375" style="11" customWidth="1"/>
    <col min="11265" max="11265" width="4.85546875" style="11" customWidth="1"/>
    <col min="11266" max="11266" width="5.28515625" style="11" customWidth="1"/>
    <col min="11267" max="11267" width="31.28515625" style="11" customWidth="1"/>
    <col min="11268" max="11268" width="7.7109375" style="11" customWidth="1"/>
    <col min="11269" max="11269" width="2.28515625" style="11" customWidth="1"/>
    <col min="11270" max="11270" width="11.7109375" style="11" customWidth="1"/>
    <col min="11271" max="11271" width="2.42578125" style="11" customWidth="1"/>
    <col min="11272" max="11272" width="11.7109375" style="11" customWidth="1"/>
    <col min="11273" max="11273" width="2.28515625" style="11" customWidth="1"/>
    <col min="11274" max="11274" width="10.85546875" style="11" customWidth="1"/>
    <col min="11275" max="11275" width="2.28515625" style="11" customWidth="1"/>
    <col min="11276" max="11276" width="11.140625" style="11" customWidth="1"/>
    <col min="11277" max="11277" width="1.85546875" style="11" customWidth="1"/>
    <col min="11278" max="11278" width="11" style="11" customWidth="1"/>
    <col min="11279" max="11279" width="0.7109375" style="11" customWidth="1"/>
    <col min="11280" max="11280" width="1.85546875" style="11" customWidth="1"/>
    <col min="11281" max="11281" width="11.85546875" style="11" bestFit="1" customWidth="1"/>
    <col min="11282" max="11282" width="15.28515625" style="11" bestFit="1" customWidth="1"/>
    <col min="11283" max="11283" width="5" style="11" customWidth="1"/>
    <col min="11284" max="11284" width="10.28515625" style="11" bestFit="1" customWidth="1"/>
    <col min="11285" max="11285" width="5" style="11" customWidth="1"/>
    <col min="11286" max="11286" width="10.28515625" style="11" bestFit="1" customWidth="1"/>
    <col min="11287" max="11289" width="9" style="11"/>
    <col min="11290" max="11290" width="10.28515625" style="11" bestFit="1" customWidth="1"/>
    <col min="11291" max="11519" width="9" style="11"/>
    <col min="11520" max="11520" width="3.7109375" style="11" customWidth="1"/>
    <col min="11521" max="11521" width="4.85546875" style="11" customWidth="1"/>
    <col min="11522" max="11522" width="5.28515625" style="11" customWidth="1"/>
    <col min="11523" max="11523" width="31.28515625" style="11" customWidth="1"/>
    <col min="11524" max="11524" width="7.7109375" style="11" customWidth="1"/>
    <col min="11525" max="11525" width="2.28515625" style="11" customWidth="1"/>
    <col min="11526" max="11526" width="11.7109375" style="11" customWidth="1"/>
    <col min="11527" max="11527" width="2.42578125" style="11" customWidth="1"/>
    <col min="11528" max="11528" width="11.7109375" style="11" customWidth="1"/>
    <col min="11529" max="11529" width="2.28515625" style="11" customWidth="1"/>
    <col min="11530" max="11530" width="10.85546875" style="11" customWidth="1"/>
    <col min="11531" max="11531" width="2.28515625" style="11" customWidth="1"/>
    <col min="11532" max="11532" width="11.140625" style="11" customWidth="1"/>
    <col min="11533" max="11533" width="1.85546875" style="11" customWidth="1"/>
    <col min="11534" max="11534" width="11" style="11" customWidth="1"/>
    <col min="11535" max="11535" width="0.7109375" style="11" customWidth="1"/>
    <col min="11536" max="11536" width="1.85546875" style="11" customWidth="1"/>
    <col min="11537" max="11537" width="11.85546875" style="11" bestFit="1" customWidth="1"/>
    <col min="11538" max="11538" width="15.28515625" style="11" bestFit="1" customWidth="1"/>
    <col min="11539" max="11539" width="5" style="11" customWidth="1"/>
    <col min="11540" max="11540" width="10.28515625" style="11" bestFit="1" customWidth="1"/>
    <col min="11541" max="11541" width="5" style="11" customWidth="1"/>
    <col min="11542" max="11542" width="10.28515625" style="11" bestFit="1" customWidth="1"/>
    <col min="11543" max="11545" width="9" style="11"/>
    <col min="11546" max="11546" width="10.28515625" style="11" bestFit="1" customWidth="1"/>
    <col min="11547" max="11775" width="9" style="11"/>
    <col min="11776" max="11776" width="3.7109375" style="11" customWidth="1"/>
    <col min="11777" max="11777" width="4.85546875" style="11" customWidth="1"/>
    <col min="11778" max="11778" width="5.28515625" style="11" customWidth="1"/>
    <col min="11779" max="11779" width="31.28515625" style="11" customWidth="1"/>
    <col min="11780" max="11780" width="7.7109375" style="11" customWidth="1"/>
    <col min="11781" max="11781" width="2.28515625" style="11" customWidth="1"/>
    <col min="11782" max="11782" width="11.7109375" style="11" customWidth="1"/>
    <col min="11783" max="11783" width="2.42578125" style="11" customWidth="1"/>
    <col min="11784" max="11784" width="11.7109375" style="11" customWidth="1"/>
    <col min="11785" max="11785" width="2.28515625" style="11" customWidth="1"/>
    <col min="11786" max="11786" width="10.85546875" style="11" customWidth="1"/>
    <col min="11787" max="11787" width="2.28515625" style="11" customWidth="1"/>
    <col min="11788" max="11788" width="11.140625" style="11" customWidth="1"/>
    <col min="11789" max="11789" width="1.85546875" style="11" customWidth="1"/>
    <col min="11790" max="11790" width="11" style="11" customWidth="1"/>
    <col min="11791" max="11791" width="0.7109375" style="11" customWidth="1"/>
    <col min="11792" max="11792" width="1.85546875" style="11" customWidth="1"/>
    <col min="11793" max="11793" width="11.85546875" style="11" bestFit="1" customWidth="1"/>
    <col min="11794" max="11794" width="15.28515625" style="11" bestFit="1" customWidth="1"/>
    <col min="11795" max="11795" width="5" style="11" customWidth="1"/>
    <col min="11796" max="11796" width="10.28515625" style="11" bestFit="1" customWidth="1"/>
    <col min="11797" max="11797" width="5" style="11" customWidth="1"/>
    <col min="11798" max="11798" width="10.28515625" style="11" bestFit="1" customWidth="1"/>
    <col min="11799" max="11801" width="9" style="11"/>
    <col min="11802" max="11802" width="10.28515625" style="11" bestFit="1" customWidth="1"/>
    <col min="11803" max="12031" width="9" style="11"/>
    <col min="12032" max="12032" width="3.7109375" style="11" customWidth="1"/>
    <col min="12033" max="12033" width="4.85546875" style="11" customWidth="1"/>
    <col min="12034" max="12034" width="5.28515625" style="11" customWidth="1"/>
    <col min="12035" max="12035" width="31.28515625" style="11" customWidth="1"/>
    <col min="12036" max="12036" width="7.7109375" style="11" customWidth="1"/>
    <col min="12037" max="12037" width="2.28515625" style="11" customWidth="1"/>
    <col min="12038" max="12038" width="11.7109375" style="11" customWidth="1"/>
    <col min="12039" max="12039" width="2.42578125" style="11" customWidth="1"/>
    <col min="12040" max="12040" width="11.7109375" style="11" customWidth="1"/>
    <col min="12041" max="12041" width="2.28515625" style="11" customWidth="1"/>
    <col min="12042" max="12042" width="10.85546875" style="11" customWidth="1"/>
    <col min="12043" max="12043" width="2.28515625" style="11" customWidth="1"/>
    <col min="12044" max="12044" width="11.140625" style="11" customWidth="1"/>
    <col min="12045" max="12045" width="1.85546875" style="11" customWidth="1"/>
    <col min="12046" max="12046" width="11" style="11" customWidth="1"/>
    <col min="12047" max="12047" width="0.7109375" style="11" customWidth="1"/>
    <col min="12048" max="12048" width="1.85546875" style="11" customWidth="1"/>
    <col min="12049" max="12049" width="11.85546875" style="11" bestFit="1" customWidth="1"/>
    <col min="12050" max="12050" width="15.28515625" style="11" bestFit="1" customWidth="1"/>
    <col min="12051" max="12051" width="5" style="11" customWidth="1"/>
    <col min="12052" max="12052" width="10.28515625" style="11" bestFit="1" customWidth="1"/>
    <col min="12053" max="12053" width="5" style="11" customWidth="1"/>
    <col min="12054" max="12054" width="10.28515625" style="11" bestFit="1" customWidth="1"/>
    <col min="12055" max="12057" width="9" style="11"/>
    <col min="12058" max="12058" width="10.28515625" style="11" bestFit="1" customWidth="1"/>
    <col min="12059" max="12287" width="9" style="11"/>
    <col min="12288" max="12288" width="3.7109375" style="11" customWidth="1"/>
    <col min="12289" max="12289" width="4.85546875" style="11" customWidth="1"/>
    <col min="12290" max="12290" width="5.28515625" style="11" customWidth="1"/>
    <col min="12291" max="12291" width="31.28515625" style="11" customWidth="1"/>
    <col min="12292" max="12292" width="7.7109375" style="11" customWidth="1"/>
    <col min="12293" max="12293" width="2.28515625" style="11" customWidth="1"/>
    <col min="12294" max="12294" width="11.7109375" style="11" customWidth="1"/>
    <col min="12295" max="12295" width="2.42578125" style="11" customWidth="1"/>
    <col min="12296" max="12296" width="11.7109375" style="11" customWidth="1"/>
    <col min="12297" max="12297" width="2.28515625" style="11" customWidth="1"/>
    <col min="12298" max="12298" width="10.85546875" style="11" customWidth="1"/>
    <col min="12299" max="12299" width="2.28515625" style="11" customWidth="1"/>
    <col min="12300" max="12300" width="11.140625" style="11" customWidth="1"/>
    <col min="12301" max="12301" width="1.85546875" style="11" customWidth="1"/>
    <col min="12302" max="12302" width="11" style="11" customWidth="1"/>
    <col min="12303" max="12303" width="0.7109375" style="11" customWidth="1"/>
    <col min="12304" max="12304" width="1.85546875" style="11" customWidth="1"/>
    <col min="12305" max="12305" width="11.85546875" style="11" bestFit="1" customWidth="1"/>
    <col min="12306" max="12306" width="15.28515625" style="11" bestFit="1" customWidth="1"/>
    <col min="12307" max="12307" width="5" style="11" customWidth="1"/>
    <col min="12308" max="12308" width="10.28515625" style="11" bestFit="1" customWidth="1"/>
    <col min="12309" max="12309" width="5" style="11" customWidth="1"/>
    <col min="12310" max="12310" width="10.28515625" style="11" bestFit="1" customWidth="1"/>
    <col min="12311" max="12313" width="9" style="11"/>
    <col min="12314" max="12314" width="10.28515625" style="11" bestFit="1" customWidth="1"/>
    <col min="12315" max="12543" width="9" style="11"/>
    <col min="12544" max="12544" width="3.7109375" style="11" customWidth="1"/>
    <col min="12545" max="12545" width="4.85546875" style="11" customWidth="1"/>
    <col min="12546" max="12546" width="5.28515625" style="11" customWidth="1"/>
    <col min="12547" max="12547" width="31.28515625" style="11" customWidth="1"/>
    <col min="12548" max="12548" width="7.7109375" style="11" customWidth="1"/>
    <col min="12549" max="12549" width="2.28515625" style="11" customWidth="1"/>
    <col min="12550" max="12550" width="11.7109375" style="11" customWidth="1"/>
    <col min="12551" max="12551" width="2.42578125" style="11" customWidth="1"/>
    <col min="12552" max="12552" width="11.7109375" style="11" customWidth="1"/>
    <col min="12553" max="12553" width="2.28515625" style="11" customWidth="1"/>
    <col min="12554" max="12554" width="10.85546875" style="11" customWidth="1"/>
    <col min="12555" max="12555" width="2.28515625" style="11" customWidth="1"/>
    <col min="12556" max="12556" width="11.140625" style="11" customWidth="1"/>
    <col min="12557" max="12557" width="1.85546875" style="11" customWidth="1"/>
    <col min="12558" max="12558" width="11" style="11" customWidth="1"/>
    <col min="12559" max="12559" width="0.7109375" style="11" customWidth="1"/>
    <col min="12560" max="12560" width="1.85546875" style="11" customWidth="1"/>
    <col min="12561" max="12561" width="11.85546875" style="11" bestFit="1" customWidth="1"/>
    <col min="12562" max="12562" width="15.28515625" style="11" bestFit="1" customWidth="1"/>
    <col min="12563" max="12563" width="5" style="11" customWidth="1"/>
    <col min="12564" max="12564" width="10.28515625" style="11" bestFit="1" customWidth="1"/>
    <col min="12565" max="12565" width="5" style="11" customWidth="1"/>
    <col min="12566" max="12566" width="10.28515625" style="11" bestFit="1" customWidth="1"/>
    <col min="12567" max="12569" width="9" style="11"/>
    <col min="12570" max="12570" width="10.28515625" style="11" bestFit="1" customWidth="1"/>
    <col min="12571" max="12799" width="9" style="11"/>
    <col min="12800" max="12800" width="3.7109375" style="11" customWidth="1"/>
    <col min="12801" max="12801" width="4.85546875" style="11" customWidth="1"/>
    <col min="12802" max="12802" width="5.28515625" style="11" customWidth="1"/>
    <col min="12803" max="12803" width="31.28515625" style="11" customWidth="1"/>
    <col min="12804" max="12804" width="7.7109375" style="11" customWidth="1"/>
    <col min="12805" max="12805" width="2.28515625" style="11" customWidth="1"/>
    <col min="12806" max="12806" width="11.7109375" style="11" customWidth="1"/>
    <col min="12807" max="12807" width="2.42578125" style="11" customWidth="1"/>
    <col min="12808" max="12808" width="11.7109375" style="11" customWidth="1"/>
    <col min="12809" max="12809" width="2.28515625" style="11" customWidth="1"/>
    <col min="12810" max="12810" width="10.85546875" style="11" customWidth="1"/>
    <col min="12811" max="12811" width="2.28515625" style="11" customWidth="1"/>
    <col min="12812" max="12812" width="11.140625" style="11" customWidth="1"/>
    <col min="12813" max="12813" width="1.85546875" style="11" customWidth="1"/>
    <col min="12814" max="12814" width="11" style="11" customWidth="1"/>
    <col min="12815" max="12815" width="0.7109375" style="11" customWidth="1"/>
    <col min="12816" max="12816" width="1.85546875" style="11" customWidth="1"/>
    <col min="12817" max="12817" width="11.85546875" style="11" bestFit="1" customWidth="1"/>
    <col min="12818" max="12818" width="15.28515625" style="11" bestFit="1" customWidth="1"/>
    <col min="12819" max="12819" width="5" style="11" customWidth="1"/>
    <col min="12820" max="12820" width="10.28515625" style="11" bestFit="1" customWidth="1"/>
    <col min="12821" max="12821" width="5" style="11" customWidth="1"/>
    <col min="12822" max="12822" width="10.28515625" style="11" bestFit="1" customWidth="1"/>
    <col min="12823" max="12825" width="9" style="11"/>
    <col min="12826" max="12826" width="10.28515625" style="11" bestFit="1" customWidth="1"/>
    <col min="12827" max="13055" width="9" style="11"/>
    <col min="13056" max="13056" width="3.7109375" style="11" customWidth="1"/>
    <col min="13057" max="13057" width="4.85546875" style="11" customWidth="1"/>
    <col min="13058" max="13058" width="5.28515625" style="11" customWidth="1"/>
    <col min="13059" max="13059" width="31.28515625" style="11" customWidth="1"/>
    <col min="13060" max="13060" width="7.7109375" style="11" customWidth="1"/>
    <col min="13061" max="13061" width="2.28515625" style="11" customWidth="1"/>
    <col min="13062" max="13062" width="11.7109375" style="11" customWidth="1"/>
    <col min="13063" max="13063" width="2.42578125" style="11" customWidth="1"/>
    <col min="13064" max="13064" width="11.7109375" style="11" customWidth="1"/>
    <col min="13065" max="13065" width="2.28515625" style="11" customWidth="1"/>
    <col min="13066" max="13066" width="10.85546875" style="11" customWidth="1"/>
    <col min="13067" max="13067" width="2.28515625" style="11" customWidth="1"/>
    <col min="13068" max="13068" width="11.140625" style="11" customWidth="1"/>
    <col min="13069" max="13069" width="1.85546875" style="11" customWidth="1"/>
    <col min="13070" max="13070" width="11" style="11" customWidth="1"/>
    <col min="13071" max="13071" width="0.7109375" style="11" customWidth="1"/>
    <col min="13072" max="13072" width="1.85546875" style="11" customWidth="1"/>
    <col min="13073" max="13073" width="11.85546875" style="11" bestFit="1" customWidth="1"/>
    <col min="13074" max="13074" width="15.28515625" style="11" bestFit="1" customWidth="1"/>
    <col min="13075" max="13075" width="5" style="11" customWidth="1"/>
    <col min="13076" max="13076" width="10.28515625" style="11" bestFit="1" customWidth="1"/>
    <col min="13077" max="13077" width="5" style="11" customWidth="1"/>
    <col min="13078" max="13078" width="10.28515625" style="11" bestFit="1" customWidth="1"/>
    <col min="13079" max="13081" width="9" style="11"/>
    <col min="13082" max="13082" width="10.28515625" style="11" bestFit="1" customWidth="1"/>
    <col min="13083" max="13311" width="9" style="11"/>
    <col min="13312" max="13312" width="3.7109375" style="11" customWidth="1"/>
    <col min="13313" max="13313" width="4.85546875" style="11" customWidth="1"/>
    <col min="13314" max="13314" width="5.28515625" style="11" customWidth="1"/>
    <col min="13315" max="13315" width="31.28515625" style="11" customWidth="1"/>
    <col min="13316" max="13316" width="7.7109375" style="11" customWidth="1"/>
    <col min="13317" max="13317" width="2.28515625" style="11" customWidth="1"/>
    <col min="13318" max="13318" width="11.7109375" style="11" customWidth="1"/>
    <col min="13319" max="13319" width="2.42578125" style="11" customWidth="1"/>
    <col min="13320" max="13320" width="11.7109375" style="11" customWidth="1"/>
    <col min="13321" max="13321" width="2.28515625" style="11" customWidth="1"/>
    <col min="13322" max="13322" width="10.85546875" style="11" customWidth="1"/>
    <col min="13323" max="13323" width="2.28515625" style="11" customWidth="1"/>
    <col min="13324" max="13324" width="11.140625" style="11" customWidth="1"/>
    <col min="13325" max="13325" width="1.85546875" style="11" customWidth="1"/>
    <col min="13326" max="13326" width="11" style="11" customWidth="1"/>
    <col min="13327" max="13327" width="0.7109375" style="11" customWidth="1"/>
    <col min="13328" max="13328" width="1.85546875" style="11" customWidth="1"/>
    <col min="13329" max="13329" width="11.85546875" style="11" bestFit="1" customWidth="1"/>
    <col min="13330" max="13330" width="15.28515625" style="11" bestFit="1" customWidth="1"/>
    <col min="13331" max="13331" width="5" style="11" customWidth="1"/>
    <col min="13332" max="13332" width="10.28515625" style="11" bestFit="1" customWidth="1"/>
    <col min="13333" max="13333" width="5" style="11" customWidth="1"/>
    <col min="13334" max="13334" width="10.28515625" style="11" bestFit="1" customWidth="1"/>
    <col min="13335" max="13337" width="9" style="11"/>
    <col min="13338" max="13338" width="10.28515625" style="11" bestFit="1" customWidth="1"/>
    <col min="13339" max="13567" width="9" style="11"/>
    <col min="13568" max="13568" width="3.7109375" style="11" customWidth="1"/>
    <col min="13569" max="13569" width="4.85546875" style="11" customWidth="1"/>
    <col min="13570" max="13570" width="5.28515625" style="11" customWidth="1"/>
    <col min="13571" max="13571" width="31.28515625" style="11" customWidth="1"/>
    <col min="13572" max="13572" width="7.7109375" style="11" customWidth="1"/>
    <col min="13573" max="13573" width="2.28515625" style="11" customWidth="1"/>
    <col min="13574" max="13574" width="11.7109375" style="11" customWidth="1"/>
    <col min="13575" max="13575" width="2.42578125" style="11" customWidth="1"/>
    <col min="13576" max="13576" width="11.7109375" style="11" customWidth="1"/>
    <col min="13577" max="13577" width="2.28515625" style="11" customWidth="1"/>
    <col min="13578" max="13578" width="10.85546875" style="11" customWidth="1"/>
    <col min="13579" max="13579" width="2.28515625" style="11" customWidth="1"/>
    <col min="13580" max="13580" width="11.140625" style="11" customWidth="1"/>
    <col min="13581" max="13581" width="1.85546875" style="11" customWidth="1"/>
    <col min="13582" max="13582" width="11" style="11" customWidth="1"/>
    <col min="13583" max="13583" width="0.7109375" style="11" customWidth="1"/>
    <col min="13584" max="13584" width="1.85546875" style="11" customWidth="1"/>
    <col min="13585" max="13585" width="11.85546875" style="11" bestFit="1" customWidth="1"/>
    <col min="13586" max="13586" width="15.28515625" style="11" bestFit="1" customWidth="1"/>
    <col min="13587" max="13587" width="5" style="11" customWidth="1"/>
    <col min="13588" max="13588" width="10.28515625" style="11" bestFit="1" customWidth="1"/>
    <col min="13589" max="13589" width="5" style="11" customWidth="1"/>
    <col min="13590" max="13590" width="10.28515625" style="11" bestFit="1" customWidth="1"/>
    <col min="13591" max="13593" width="9" style="11"/>
    <col min="13594" max="13594" width="10.28515625" style="11" bestFit="1" customWidth="1"/>
    <col min="13595" max="13823" width="9" style="11"/>
    <col min="13824" max="13824" width="3.7109375" style="11" customWidth="1"/>
    <col min="13825" max="13825" width="4.85546875" style="11" customWidth="1"/>
    <col min="13826" max="13826" width="5.28515625" style="11" customWidth="1"/>
    <col min="13827" max="13827" width="31.28515625" style="11" customWidth="1"/>
    <col min="13828" max="13828" width="7.7109375" style="11" customWidth="1"/>
    <col min="13829" max="13829" width="2.28515625" style="11" customWidth="1"/>
    <col min="13830" max="13830" width="11.7109375" style="11" customWidth="1"/>
    <col min="13831" max="13831" width="2.42578125" style="11" customWidth="1"/>
    <col min="13832" max="13832" width="11.7109375" style="11" customWidth="1"/>
    <col min="13833" max="13833" width="2.28515625" style="11" customWidth="1"/>
    <col min="13834" max="13834" width="10.85546875" style="11" customWidth="1"/>
    <col min="13835" max="13835" width="2.28515625" style="11" customWidth="1"/>
    <col min="13836" max="13836" width="11.140625" style="11" customWidth="1"/>
    <col min="13837" max="13837" width="1.85546875" style="11" customWidth="1"/>
    <col min="13838" max="13838" width="11" style="11" customWidth="1"/>
    <col min="13839" max="13839" width="0.7109375" style="11" customWidth="1"/>
    <col min="13840" max="13840" width="1.85546875" style="11" customWidth="1"/>
    <col min="13841" max="13841" width="11.85546875" style="11" bestFit="1" customWidth="1"/>
    <col min="13842" max="13842" width="15.28515625" style="11" bestFit="1" customWidth="1"/>
    <col min="13843" max="13843" width="5" style="11" customWidth="1"/>
    <col min="13844" max="13844" width="10.28515625" style="11" bestFit="1" customWidth="1"/>
    <col min="13845" max="13845" width="5" style="11" customWidth="1"/>
    <col min="13846" max="13846" width="10.28515625" style="11" bestFit="1" customWidth="1"/>
    <col min="13847" max="13849" width="9" style="11"/>
    <col min="13850" max="13850" width="10.28515625" style="11" bestFit="1" customWidth="1"/>
    <col min="13851" max="14079" width="9" style="11"/>
    <col min="14080" max="14080" width="3.7109375" style="11" customWidth="1"/>
    <col min="14081" max="14081" width="4.85546875" style="11" customWidth="1"/>
    <col min="14082" max="14082" width="5.28515625" style="11" customWidth="1"/>
    <col min="14083" max="14083" width="31.28515625" style="11" customWidth="1"/>
    <col min="14084" max="14084" width="7.7109375" style="11" customWidth="1"/>
    <col min="14085" max="14085" width="2.28515625" style="11" customWidth="1"/>
    <col min="14086" max="14086" width="11.7109375" style="11" customWidth="1"/>
    <col min="14087" max="14087" width="2.42578125" style="11" customWidth="1"/>
    <col min="14088" max="14088" width="11.7109375" style="11" customWidth="1"/>
    <col min="14089" max="14089" width="2.28515625" style="11" customWidth="1"/>
    <col min="14090" max="14090" width="10.85546875" style="11" customWidth="1"/>
    <col min="14091" max="14091" width="2.28515625" style="11" customWidth="1"/>
    <col min="14092" max="14092" width="11.140625" style="11" customWidth="1"/>
    <col min="14093" max="14093" width="1.85546875" style="11" customWidth="1"/>
    <col min="14094" max="14094" width="11" style="11" customWidth="1"/>
    <col min="14095" max="14095" width="0.7109375" style="11" customWidth="1"/>
    <col min="14096" max="14096" width="1.85546875" style="11" customWidth="1"/>
    <col min="14097" max="14097" width="11.85546875" style="11" bestFit="1" customWidth="1"/>
    <col min="14098" max="14098" width="15.28515625" style="11" bestFit="1" customWidth="1"/>
    <col min="14099" max="14099" width="5" style="11" customWidth="1"/>
    <col min="14100" max="14100" width="10.28515625" style="11" bestFit="1" customWidth="1"/>
    <col min="14101" max="14101" width="5" style="11" customWidth="1"/>
    <col min="14102" max="14102" width="10.28515625" style="11" bestFit="1" customWidth="1"/>
    <col min="14103" max="14105" width="9" style="11"/>
    <col min="14106" max="14106" width="10.28515625" style="11" bestFit="1" customWidth="1"/>
    <col min="14107" max="14335" width="9" style="11"/>
    <col min="14336" max="14336" width="3.7109375" style="11" customWidth="1"/>
    <col min="14337" max="14337" width="4.85546875" style="11" customWidth="1"/>
    <col min="14338" max="14338" width="5.28515625" style="11" customWidth="1"/>
    <col min="14339" max="14339" width="31.28515625" style="11" customWidth="1"/>
    <col min="14340" max="14340" width="7.7109375" style="11" customWidth="1"/>
    <col min="14341" max="14341" width="2.28515625" style="11" customWidth="1"/>
    <col min="14342" max="14342" width="11.7109375" style="11" customWidth="1"/>
    <col min="14343" max="14343" width="2.42578125" style="11" customWidth="1"/>
    <col min="14344" max="14344" width="11.7109375" style="11" customWidth="1"/>
    <col min="14345" max="14345" width="2.28515625" style="11" customWidth="1"/>
    <col min="14346" max="14346" width="10.85546875" style="11" customWidth="1"/>
    <col min="14347" max="14347" width="2.28515625" style="11" customWidth="1"/>
    <col min="14348" max="14348" width="11.140625" style="11" customWidth="1"/>
    <col min="14349" max="14349" width="1.85546875" style="11" customWidth="1"/>
    <col min="14350" max="14350" width="11" style="11" customWidth="1"/>
    <col min="14351" max="14351" width="0.7109375" style="11" customWidth="1"/>
    <col min="14352" max="14352" width="1.85546875" style="11" customWidth="1"/>
    <col min="14353" max="14353" width="11.85546875" style="11" bestFit="1" customWidth="1"/>
    <col min="14354" max="14354" width="15.28515625" style="11" bestFit="1" customWidth="1"/>
    <col min="14355" max="14355" width="5" style="11" customWidth="1"/>
    <col min="14356" max="14356" width="10.28515625" style="11" bestFit="1" customWidth="1"/>
    <col min="14357" max="14357" width="5" style="11" customWidth="1"/>
    <col min="14358" max="14358" width="10.28515625" style="11" bestFit="1" customWidth="1"/>
    <col min="14359" max="14361" width="9" style="11"/>
    <col min="14362" max="14362" width="10.28515625" style="11" bestFit="1" customWidth="1"/>
    <col min="14363" max="14591" width="9" style="11"/>
    <col min="14592" max="14592" width="3.7109375" style="11" customWidth="1"/>
    <col min="14593" max="14593" width="4.85546875" style="11" customWidth="1"/>
    <col min="14594" max="14594" width="5.28515625" style="11" customWidth="1"/>
    <col min="14595" max="14595" width="31.28515625" style="11" customWidth="1"/>
    <col min="14596" max="14596" width="7.7109375" style="11" customWidth="1"/>
    <col min="14597" max="14597" width="2.28515625" style="11" customWidth="1"/>
    <col min="14598" max="14598" width="11.7109375" style="11" customWidth="1"/>
    <col min="14599" max="14599" width="2.42578125" style="11" customWidth="1"/>
    <col min="14600" max="14600" width="11.7109375" style="11" customWidth="1"/>
    <col min="14601" max="14601" width="2.28515625" style="11" customWidth="1"/>
    <col min="14602" max="14602" width="10.85546875" style="11" customWidth="1"/>
    <col min="14603" max="14603" width="2.28515625" style="11" customWidth="1"/>
    <col min="14604" max="14604" width="11.140625" style="11" customWidth="1"/>
    <col min="14605" max="14605" width="1.85546875" style="11" customWidth="1"/>
    <col min="14606" max="14606" width="11" style="11" customWidth="1"/>
    <col min="14607" max="14607" width="0.7109375" style="11" customWidth="1"/>
    <col min="14608" max="14608" width="1.85546875" style="11" customWidth="1"/>
    <col min="14609" max="14609" width="11.85546875" style="11" bestFit="1" customWidth="1"/>
    <col min="14610" max="14610" width="15.28515625" style="11" bestFit="1" customWidth="1"/>
    <col min="14611" max="14611" width="5" style="11" customWidth="1"/>
    <col min="14612" max="14612" width="10.28515625" style="11" bestFit="1" customWidth="1"/>
    <col min="14613" max="14613" width="5" style="11" customWidth="1"/>
    <col min="14614" max="14614" width="10.28515625" style="11" bestFit="1" customWidth="1"/>
    <col min="14615" max="14617" width="9" style="11"/>
    <col min="14618" max="14618" width="10.28515625" style="11" bestFit="1" customWidth="1"/>
    <col min="14619" max="14847" width="9" style="11"/>
    <col min="14848" max="14848" width="3.7109375" style="11" customWidth="1"/>
    <col min="14849" max="14849" width="4.85546875" style="11" customWidth="1"/>
    <col min="14850" max="14850" width="5.28515625" style="11" customWidth="1"/>
    <col min="14851" max="14851" width="31.28515625" style="11" customWidth="1"/>
    <col min="14852" max="14852" width="7.7109375" style="11" customWidth="1"/>
    <col min="14853" max="14853" width="2.28515625" style="11" customWidth="1"/>
    <col min="14854" max="14854" width="11.7109375" style="11" customWidth="1"/>
    <col min="14855" max="14855" width="2.42578125" style="11" customWidth="1"/>
    <col min="14856" max="14856" width="11.7109375" style="11" customWidth="1"/>
    <col min="14857" max="14857" width="2.28515625" style="11" customWidth="1"/>
    <col min="14858" max="14858" width="10.85546875" style="11" customWidth="1"/>
    <col min="14859" max="14859" width="2.28515625" style="11" customWidth="1"/>
    <col min="14860" max="14860" width="11.140625" style="11" customWidth="1"/>
    <col min="14861" max="14861" width="1.85546875" style="11" customWidth="1"/>
    <col min="14862" max="14862" width="11" style="11" customWidth="1"/>
    <col min="14863" max="14863" width="0.7109375" style="11" customWidth="1"/>
    <col min="14864" max="14864" width="1.85546875" style="11" customWidth="1"/>
    <col min="14865" max="14865" width="11.85546875" style="11" bestFit="1" customWidth="1"/>
    <col min="14866" max="14866" width="15.28515625" style="11" bestFit="1" customWidth="1"/>
    <col min="14867" max="14867" width="5" style="11" customWidth="1"/>
    <col min="14868" max="14868" width="10.28515625" style="11" bestFit="1" customWidth="1"/>
    <col min="14869" max="14869" width="5" style="11" customWidth="1"/>
    <col min="14870" max="14870" width="10.28515625" style="11" bestFit="1" customWidth="1"/>
    <col min="14871" max="14873" width="9" style="11"/>
    <col min="14874" max="14874" width="10.28515625" style="11" bestFit="1" customWidth="1"/>
    <col min="14875" max="15103" width="9" style="11"/>
    <col min="15104" max="15104" width="3.7109375" style="11" customWidth="1"/>
    <col min="15105" max="15105" width="4.85546875" style="11" customWidth="1"/>
    <col min="15106" max="15106" width="5.28515625" style="11" customWidth="1"/>
    <col min="15107" max="15107" width="31.28515625" style="11" customWidth="1"/>
    <col min="15108" max="15108" width="7.7109375" style="11" customWidth="1"/>
    <col min="15109" max="15109" width="2.28515625" style="11" customWidth="1"/>
    <col min="15110" max="15110" width="11.7109375" style="11" customWidth="1"/>
    <col min="15111" max="15111" width="2.42578125" style="11" customWidth="1"/>
    <col min="15112" max="15112" width="11.7109375" style="11" customWidth="1"/>
    <col min="15113" max="15113" width="2.28515625" style="11" customWidth="1"/>
    <col min="15114" max="15114" width="10.85546875" style="11" customWidth="1"/>
    <col min="15115" max="15115" width="2.28515625" style="11" customWidth="1"/>
    <col min="15116" max="15116" width="11.140625" style="11" customWidth="1"/>
    <col min="15117" max="15117" width="1.85546875" style="11" customWidth="1"/>
    <col min="15118" max="15118" width="11" style="11" customWidth="1"/>
    <col min="15119" max="15119" width="0.7109375" style="11" customWidth="1"/>
    <col min="15120" max="15120" width="1.85546875" style="11" customWidth="1"/>
    <col min="15121" max="15121" width="11.85546875" style="11" bestFit="1" customWidth="1"/>
    <col min="15122" max="15122" width="15.28515625" style="11" bestFit="1" customWidth="1"/>
    <col min="15123" max="15123" width="5" style="11" customWidth="1"/>
    <col min="15124" max="15124" width="10.28515625" style="11" bestFit="1" customWidth="1"/>
    <col min="15125" max="15125" width="5" style="11" customWidth="1"/>
    <col min="15126" max="15126" width="10.28515625" style="11" bestFit="1" customWidth="1"/>
    <col min="15127" max="15129" width="9" style="11"/>
    <col min="15130" max="15130" width="10.28515625" style="11" bestFit="1" customWidth="1"/>
    <col min="15131" max="15359" width="9" style="11"/>
    <col min="15360" max="15360" width="3.7109375" style="11" customWidth="1"/>
    <col min="15361" max="15361" width="4.85546875" style="11" customWidth="1"/>
    <col min="15362" max="15362" width="5.28515625" style="11" customWidth="1"/>
    <col min="15363" max="15363" width="31.28515625" style="11" customWidth="1"/>
    <col min="15364" max="15364" width="7.7109375" style="11" customWidth="1"/>
    <col min="15365" max="15365" width="2.28515625" style="11" customWidth="1"/>
    <col min="15366" max="15366" width="11.7109375" style="11" customWidth="1"/>
    <col min="15367" max="15367" width="2.42578125" style="11" customWidth="1"/>
    <col min="15368" max="15368" width="11.7109375" style="11" customWidth="1"/>
    <col min="15369" max="15369" width="2.28515625" style="11" customWidth="1"/>
    <col min="15370" max="15370" width="10.85546875" style="11" customWidth="1"/>
    <col min="15371" max="15371" width="2.28515625" style="11" customWidth="1"/>
    <col min="15372" max="15372" width="11.140625" style="11" customWidth="1"/>
    <col min="15373" max="15373" width="1.85546875" style="11" customWidth="1"/>
    <col min="15374" max="15374" width="11" style="11" customWidth="1"/>
    <col min="15375" max="15375" width="0.7109375" style="11" customWidth="1"/>
    <col min="15376" max="15376" width="1.85546875" style="11" customWidth="1"/>
    <col min="15377" max="15377" width="11.85546875" style="11" bestFit="1" customWidth="1"/>
    <col min="15378" max="15378" width="15.28515625" style="11" bestFit="1" customWidth="1"/>
    <col min="15379" max="15379" width="5" style="11" customWidth="1"/>
    <col min="15380" max="15380" width="10.28515625" style="11" bestFit="1" customWidth="1"/>
    <col min="15381" max="15381" width="5" style="11" customWidth="1"/>
    <col min="15382" max="15382" width="10.28515625" style="11" bestFit="1" customWidth="1"/>
    <col min="15383" max="15385" width="9" style="11"/>
    <col min="15386" max="15386" width="10.28515625" style="11" bestFit="1" customWidth="1"/>
    <col min="15387" max="15615" width="9" style="11"/>
    <col min="15616" max="15616" width="3.7109375" style="11" customWidth="1"/>
    <col min="15617" max="15617" width="4.85546875" style="11" customWidth="1"/>
    <col min="15618" max="15618" width="5.28515625" style="11" customWidth="1"/>
    <col min="15619" max="15619" width="31.28515625" style="11" customWidth="1"/>
    <col min="15620" max="15620" width="7.7109375" style="11" customWidth="1"/>
    <col min="15621" max="15621" width="2.28515625" style="11" customWidth="1"/>
    <col min="15622" max="15622" width="11.7109375" style="11" customWidth="1"/>
    <col min="15623" max="15623" width="2.42578125" style="11" customWidth="1"/>
    <col min="15624" max="15624" width="11.7109375" style="11" customWidth="1"/>
    <col min="15625" max="15625" width="2.28515625" style="11" customWidth="1"/>
    <col min="15626" max="15626" width="10.85546875" style="11" customWidth="1"/>
    <col min="15627" max="15627" width="2.28515625" style="11" customWidth="1"/>
    <col min="15628" max="15628" width="11.140625" style="11" customWidth="1"/>
    <col min="15629" max="15629" width="1.85546875" style="11" customWidth="1"/>
    <col min="15630" max="15630" width="11" style="11" customWidth="1"/>
    <col min="15631" max="15631" width="0.7109375" style="11" customWidth="1"/>
    <col min="15632" max="15632" width="1.85546875" style="11" customWidth="1"/>
    <col min="15633" max="15633" width="11.85546875" style="11" bestFit="1" customWidth="1"/>
    <col min="15634" max="15634" width="15.28515625" style="11" bestFit="1" customWidth="1"/>
    <col min="15635" max="15635" width="5" style="11" customWidth="1"/>
    <col min="15636" max="15636" width="10.28515625" style="11" bestFit="1" customWidth="1"/>
    <col min="15637" max="15637" width="5" style="11" customWidth="1"/>
    <col min="15638" max="15638" width="10.28515625" style="11" bestFit="1" customWidth="1"/>
    <col min="15639" max="15641" width="9" style="11"/>
    <col min="15642" max="15642" width="10.28515625" style="11" bestFit="1" customWidth="1"/>
    <col min="15643" max="15871" width="9" style="11"/>
    <col min="15872" max="15872" width="3.7109375" style="11" customWidth="1"/>
    <col min="15873" max="15873" width="4.85546875" style="11" customWidth="1"/>
    <col min="15874" max="15874" width="5.28515625" style="11" customWidth="1"/>
    <col min="15875" max="15875" width="31.28515625" style="11" customWidth="1"/>
    <col min="15876" max="15876" width="7.7109375" style="11" customWidth="1"/>
    <col min="15877" max="15877" width="2.28515625" style="11" customWidth="1"/>
    <col min="15878" max="15878" width="11.7109375" style="11" customWidth="1"/>
    <col min="15879" max="15879" width="2.42578125" style="11" customWidth="1"/>
    <col min="15880" max="15880" width="11.7109375" style="11" customWidth="1"/>
    <col min="15881" max="15881" width="2.28515625" style="11" customWidth="1"/>
    <col min="15882" max="15882" width="10.85546875" style="11" customWidth="1"/>
    <col min="15883" max="15883" width="2.28515625" style="11" customWidth="1"/>
    <col min="15884" max="15884" width="11.140625" style="11" customWidth="1"/>
    <col min="15885" max="15885" width="1.85546875" style="11" customWidth="1"/>
    <col min="15886" max="15886" width="11" style="11" customWidth="1"/>
    <col min="15887" max="15887" width="0.7109375" style="11" customWidth="1"/>
    <col min="15888" max="15888" width="1.85546875" style="11" customWidth="1"/>
    <col min="15889" max="15889" width="11.85546875" style="11" bestFit="1" customWidth="1"/>
    <col min="15890" max="15890" width="15.28515625" style="11" bestFit="1" customWidth="1"/>
    <col min="15891" max="15891" width="5" style="11" customWidth="1"/>
    <col min="15892" max="15892" width="10.28515625" style="11" bestFit="1" customWidth="1"/>
    <col min="15893" max="15893" width="5" style="11" customWidth="1"/>
    <col min="15894" max="15894" width="10.28515625" style="11" bestFit="1" customWidth="1"/>
    <col min="15895" max="15897" width="9" style="11"/>
    <col min="15898" max="15898" width="10.28515625" style="11" bestFit="1" customWidth="1"/>
    <col min="15899" max="16127" width="9" style="11"/>
    <col min="16128" max="16128" width="3.7109375" style="11" customWidth="1"/>
    <col min="16129" max="16129" width="4.85546875" style="11" customWidth="1"/>
    <col min="16130" max="16130" width="5.28515625" style="11" customWidth="1"/>
    <col min="16131" max="16131" width="31.28515625" style="11" customWidth="1"/>
    <col min="16132" max="16132" width="7.7109375" style="11" customWidth="1"/>
    <col min="16133" max="16133" width="2.28515625" style="11" customWidth="1"/>
    <col min="16134" max="16134" width="11.7109375" style="11" customWidth="1"/>
    <col min="16135" max="16135" width="2.42578125" style="11" customWidth="1"/>
    <col min="16136" max="16136" width="11.7109375" style="11" customWidth="1"/>
    <col min="16137" max="16137" width="2.28515625" style="11" customWidth="1"/>
    <col min="16138" max="16138" width="10.85546875" style="11" customWidth="1"/>
    <col min="16139" max="16139" width="2.28515625" style="11" customWidth="1"/>
    <col min="16140" max="16140" width="11.140625" style="11" customWidth="1"/>
    <col min="16141" max="16141" width="1.85546875" style="11" customWidth="1"/>
    <col min="16142" max="16142" width="11" style="11" customWidth="1"/>
    <col min="16143" max="16143" width="0.7109375" style="11" customWidth="1"/>
    <col min="16144" max="16144" width="1.85546875" style="11" customWidth="1"/>
    <col min="16145" max="16145" width="11.85546875" style="11" bestFit="1" customWidth="1"/>
    <col min="16146" max="16146" width="15.28515625" style="11" bestFit="1" customWidth="1"/>
    <col min="16147" max="16147" width="5" style="11" customWidth="1"/>
    <col min="16148" max="16148" width="10.28515625" style="11" bestFit="1" customWidth="1"/>
    <col min="16149" max="16149" width="5" style="11" customWidth="1"/>
    <col min="16150" max="16150" width="10.28515625" style="11" bestFit="1" customWidth="1"/>
    <col min="16151" max="16153" width="9" style="11"/>
    <col min="16154" max="16154" width="10.28515625" style="11" bestFit="1" customWidth="1"/>
    <col min="16155" max="16384" width="9" style="11"/>
  </cols>
  <sheetData>
    <row r="1" spans="1:20" s="4" customFormat="1" ht="21" x14ac:dyDescent="0.4">
      <c r="A1" s="1967" t="str">
        <f>'سر برگ صفحات'!A1</f>
        <v>شرکت داروسازان التیام (سهامی خاص)</v>
      </c>
      <c r="B1" s="1967"/>
      <c r="C1" s="1967"/>
      <c r="D1" s="1967"/>
      <c r="E1" s="1967"/>
      <c r="F1" s="1967"/>
      <c r="G1" s="1967"/>
      <c r="H1" s="1967"/>
      <c r="I1" s="1967"/>
      <c r="J1" s="1967"/>
      <c r="K1" s="1967"/>
      <c r="L1" s="1967"/>
      <c r="M1" s="1967"/>
      <c r="N1" s="1967"/>
      <c r="O1" s="1967"/>
      <c r="P1" s="12"/>
      <c r="Q1" s="13"/>
      <c r="R1" s="13"/>
      <c r="S1" s="12"/>
      <c r="T1" s="12"/>
    </row>
    <row r="2" spans="1:20" s="4" customFormat="1" ht="21" x14ac:dyDescent="0.4">
      <c r="A2" s="2153" t="str">
        <f>'سر برگ صفحات'!A16</f>
        <v>يادداشتهاي توضيحي صورت هاي مالي</v>
      </c>
      <c r="B2" s="2153"/>
      <c r="C2" s="2153"/>
      <c r="D2" s="2153"/>
      <c r="E2" s="2153"/>
      <c r="F2" s="2153"/>
      <c r="G2" s="2153"/>
      <c r="H2" s="2153"/>
      <c r="I2" s="2153"/>
      <c r="J2" s="2153"/>
      <c r="K2" s="2153"/>
      <c r="L2" s="2153"/>
      <c r="M2" s="2153"/>
      <c r="N2" s="2153"/>
      <c r="O2" s="2153"/>
      <c r="P2" s="12"/>
      <c r="Q2" s="13"/>
      <c r="R2" s="13"/>
      <c r="S2" s="12"/>
      <c r="T2" s="12"/>
    </row>
    <row r="3" spans="1:20" s="4" customFormat="1" ht="21" x14ac:dyDescent="0.4">
      <c r="A3" s="2153" t="str">
        <f>'سر برگ صفحات'!A3</f>
        <v>سال مالی منتهی به 30 اسفند 1403</v>
      </c>
      <c r="B3" s="2153"/>
      <c r="C3" s="2153"/>
      <c r="D3" s="2153"/>
      <c r="E3" s="2153"/>
      <c r="F3" s="2153"/>
      <c r="G3" s="2153"/>
      <c r="H3" s="2153"/>
      <c r="I3" s="2153"/>
      <c r="J3" s="2153"/>
      <c r="K3" s="2153"/>
      <c r="L3" s="2153"/>
      <c r="M3" s="2153"/>
      <c r="N3" s="2153"/>
      <c r="O3" s="2153"/>
      <c r="P3" s="12"/>
      <c r="Q3" s="13"/>
      <c r="R3" s="13"/>
      <c r="S3" s="12"/>
      <c r="T3" s="12"/>
    </row>
    <row r="4" spans="1:20" s="339" customFormat="1" ht="18" hidden="1" x14ac:dyDescent="0.25">
      <c r="A4" s="391" t="s">
        <v>173</v>
      </c>
      <c r="B4" s="818" t="s">
        <v>174</v>
      </c>
      <c r="Q4" s="343"/>
      <c r="R4" s="343"/>
    </row>
    <row r="5" spans="1:20" s="352" customFormat="1" ht="19.5" hidden="1" x14ac:dyDescent="0.5">
      <c r="A5" s="395"/>
      <c r="B5" s="815"/>
      <c r="C5" s="820"/>
      <c r="D5" s="820"/>
      <c r="E5" s="820"/>
      <c r="F5" s="820"/>
      <c r="G5" s="820"/>
      <c r="H5" s="2175"/>
      <c r="I5" s="2175"/>
      <c r="J5" s="820"/>
      <c r="K5" s="821" t="str">
        <f>'سر برگ صفحات'!A9</f>
        <v>1403/12/30</v>
      </c>
      <c r="L5" s="819"/>
      <c r="M5" s="821">
        <f>'سر برگ صفحات'!A13</f>
        <v>1398</v>
      </c>
      <c r="N5" s="819"/>
      <c r="O5" s="820"/>
      <c r="P5" s="350"/>
      <c r="Q5" s="351"/>
      <c r="R5" s="351"/>
      <c r="S5" s="350"/>
      <c r="T5" s="350"/>
    </row>
    <row r="6" spans="1:20" s="389" customFormat="1" hidden="1" x14ac:dyDescent="0.25">
      <c r="A6" s="375"/>
      <c r="D6" s="390"/>
      <c r="E6" s="390"/>
      <c r="F6" s="390"/>
      <c r="G6" s="390"/>
      <c r="H6" s="390"/>
      <c r="I6" s="390"/>
      <c r="J6" s="390"/>
      <c r="K6" s="822" t="s">
        <v>54</v>
      </c>
      <c r="L6" s="822"/>
      <c r="M6" s="822" t="s">
        <v>54</v>
      </c>
      <c r="N6" s="390"/>
      <c r="Q6" s="823"/>
      <c r="R6" s="823"/>
    </row>
    <row r="7" spans="1:20" s="367" customFormat="1" ht="18.600000000000001" hidden="1" customHeight="1" x14ac:dyDescent="0.25">
      <c r="A7" s="365"/>
      <c r="B7" s="2176" t="s">
        <v>562</v>
      </c>
      <c r="C7" s="2176"/>
      <c r="D7" s="2176"/>
      <c r="L7" s="388"/>
      <c r="Q7" s="369"/>
      <c r="R7" s="369"/>
    </row>
    <row r="8" spans="1:20" s="367" customFormat="1" hidden="1" x14ac:dyDescent="0.25">
      <c r="A8" s="365"/>
      <c r="B8" s="2177" t="s">
        <v>172</v>
      </c>
      <c r="C8" s="2177"/>
      <c r="D8" s="2177"/>
      <c r="L8" s="388"/>
      <c r="Q8" s="369"/>
      <c r="R8" s="369"/>
    </row>
    <row r="9" spans="1:20" s="367" customFormat="1" hidden="1" x14ac:dyDescent="0.25">
      <c r="A9" s="365"/>
      <c r="B9" s="2177" t="s">
        <v>172</v>
      </c>
      <c r="C9" s="2177"/>
      <c r="D9" s="2177"/>
      <c r="L9" s="388"/>
      <c r="Q9" s="369"/>
      <c r="R9" s="369"/>
    </row>
    <row r="10" spans="1:20" s="367" customFormat="1" hidden="1" x14ac:dyDescent="0.25">
      <c r="A10" s="365"/>
      <c r="B10" s="2177" t="s">
        <v>170</v>
      </c>
      <c r="C10" s="2177"/>
      <c r="D10" s="2177"/>
      <c r="K10" s="386"/>
      <c r="M10" s="386"/>
      <c r="Q10" s="369"/>
      <c r="R10" s="369"/>
    </row>
    <row r="11" spans="1:20" s="367" customFormat="1" ht="16.5" hidden="1" thickBot="1" x14ac:dyDescent="0.3">
      <c r="A11" s="365"/>
      <c r="B11" s="824"/>
      <c r="K11" s="387">
        <f>SUM(K8:K10)</f>
        <v>0</v>
      </c>
      <c r="M11" s="387">
        <f>SUM(M8:M10)</f>
        <v>0</v>
      </c>
      <c r="Q11" s="369"/>
      <c r="R11" s="369"/>
    </row>
    <row r="12" spans="1:20" x14ac:dyDescent="0.25">
      <c r="B12" s="36"/>
    </row>
    <row r="13" spans="1:20" s="14" customFormat="1" ht="18" x14ac:dyDescent="0.25">
      <c r="A13" s="234" t="s">
        <v>175</v>
      </c>
      <c r="B13" s="54" t="s">
        <v>1221</v>
      </c>
      <c r="Q13" s="52"/>
      <c r="R13" s="52"/>
    </row>
    <row r="15" spans="1:20" ht="19.5" x14ac:dyDescent="0.25">
      <c r="K15" s="48" t="str">
        <f>'سر برگ صفحات'!A9</f>
        <v>1403/12/30</v>
      </c>
      <c r="L15" s="28"/>
      <c r="M15" s="48">
        <f>'سر برگ صفحات'!A13</f>
        <v>1398</v>
      </c>
    </row>
    <row r="16" spans="1:20" x14ac:dyDescent="0.25">
      <c r="K16" s="242" t="s">
        <v>54</v>
      </c>
      <c r="L16" s="242"/>
      <c r="M16" s="242" t="s">
        <v>54</v>
      </c>
    </row>
    <row r="17" spans="2:13" x14ac:dyDescent="0.25">
      <c r="B17" s="2178" t="s">
        <v>176</v>
      </c>
      <c r="C17" s="2178"/>
      <c r="D17" s="2178"/>
      <c r="K17" s="11" t="e">
        <f>#REF!</f>
        <v>#REF!</v>
      </c>
      <c r="L17" s="45"/>
      <c r="M17" s="11">
        <v>9055</v>
      </c>
    </row>
    <row r="18" spans="2:13" x14ac:dyDescent="0.25">
      <c r="B18" s="2178" t="s">
        <v>1283</v>
      </c>
      <c r="C18" s="2178"/>
      <c r="D18" s="2178"/>
      <c r="K18" s="11" t="e">
        <f>-#REF!</f>
        <v>#REF!</v>
      </c>
      <c r="L18" s="45"/>
      <c r="M18" s="11">
        <v>0</v>
      </c>
    </row>
    <row r="19" spans="2:13" x14ac:dyDescent="0.25">
      <c r="B19" s="2178" t="s">
        <v>1284</v>
      </c>
      <c r="C19" s="2178"/>
      <c r="D19" s="2178"/>
      <c r="K19" s="11">
        <v>0</v>
      </c>
      <c r="L19" s="45"/>
      <c r="M19" s="11">
        <v>0</v>
      </c>
    </row>
    <row r="20" spans="2:13" ht="16.5" thickBot="1" x14ac:dyDescent="0.3">
      <c r="B20" s="2178" t="s">
        <v>177</v>
      </c>
      <c r="C20" s="2178"/>
      <c r="D20" s="2178"/>
      <c r="K20" s="30" t="e">
        <f>SUM(K17:K19)</f>
        <v>#REF!</v>
      </c>
      <c r="M20" s="30">
        <f>SUM(M17:M19)</f>
        <v>9055</v>
      </c>
    </row>
    <row r="21" spans="2:13" ht="16.5" thickTop="1" x14ac:dyDescent="0.25">
      <c r="K21" s="51"/>
      <c r="M21" s="51"/>
    </row>
    <row r="44" spans="1:15" x14ac:dyDescent="0.25">
      <c r="A44" s="2158" t="s">
        <v>489</v>
      </c>
      <c r="B44" s="2158"/>
      <c r="C44" s="2158"/>
      <c r="D44" s="2158"/>
      <c r="E44" s="2158"/>
      <c r="F44" s="2158"/>
      <c r="G44" s="2158"/>
      <c r="H44" s="2158"/>
      <c r="I44" s="2158"/>
      <c r="J44" s="2158"/>
      <c r="K44" s="2158"/>
      <c r="L44" s="2158"/>
      <c r="M44" s="2158"/>
      <c r="N44" s="2158"/>
      <c r="O44" s="2158"/>
    </row>
    <row r="45" spans="1:15" x14ac:dyDescent="0.25">
      <c r="A45" s="26" t="s">
        <v>664</v>
      </c>
    </row>
  </sheetData>
  <mergeCells count="13">
    <mergeCell ref="A1:O1"/>
    <mergeCell ref="A2:O2"/>
    <mergeCell ref="A3:O3"/>
    <mergeCell ref="H5:I5"/>
    <mergeCell ref="A44:O44"/>
    <mergeCell ref="B7:D7"/>
    <mergeCell ref="B8:D8"/>
    <mergeCell ref="B9:D9"/>
    <mergeCell ref="B10:D10"/>
    <mergeCell ref="B17:D17"/>
    <mergeCell ref="B18:D18"/>
    <mergeCell ref="B19:D19"/>
    <mergeCell ref="B20:D20"/>
  </mergeCells>
  <pageMargins left="0.39370078740157483" right="0.78740157480314965" top="0.39370078740157483" bottom="0.39370078740157483" header="0.31496062992125984" footer="0.3149606299212598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B050"/>
  </sheetPr>
  <dimension ref="A1:U52"/>
  <sheetViews>
    <sheetView showGridLines="0" rightToLeft="1" view="pageBreakPreview" zoomScale="145" zoomScaleSheetLayoutView="145" workbookViewId="0">
      <selection activeCell="B24" sqref="B24:O24"/>
    </sheetView>
  </sheetViews>
  <sheetFormatPr defaultRowHeight="15.75" x14ac:dyDescent="0.25"/>
  <cols>
    <col min="1" max="1" width="7.5703125" style="26" bestFit="1" customWidth="1"/>
    <col min="2" max="2" width="7.140625" style="11" customWidth="1"/>
    <col min="3" max="3" width="0.7109375" style="11" customWidth="1"/>
    <col min="4" max="4" width="14.85546875" style="11" customWidth="1"/>
    <col min="5" max="5" width="0.7109375" style="11" customWidth="1"/>
    <col min="6" max="6" width="11.7109375" style="11" customWidth="1"/>
    <col min="7" max="7" width="0.7109375" style="11" customWidth="1"/>
    <col min="8" max="8" width="17" style="11" customWidth="1"/>
    <col min="9" max="9" width="0.7109375" style="11" customWidth="1"/>
    <col min="10" max="10" width="17" style="11" customWidth="1"/>
    <col min="11" max="11" width="0.7109375" style="11" customWidth="1"/>
    <col min="12" max="12" width="10.42578125" style="11" customWidth="1"/>
    <col min="13" max="13" width="0.7109375" style="11" customWidth="1"/>
    <col min="14" max="14" width="9.28515625" style="11" customWidth="1"/>
    <col min="15" max="15" width="0.7109375" style="11" customWidth="1"/>
    <col min="16" max="16" width="11.7109375" style="11" customWidth="1"/>
    <col min="17" max="17" width="1.85546875" style="11" customWidth="1"/>
    <col min="18" max="18" width="11.7109375" style="16" customWidth="1"/>
    <col min="19" max="19" width="15.28515625" style="16" bestFit="1" customWidth="1"/>
    <col min="20" max="20" width="5" style="11" customWidth="1"/>
    <col min="21" max="21" width="10.28515625" style="11" bestFit="1" customWidth="1"/>
    <col min="22" max="22" width="5" style="11" customWidth="1"/>
    <col min="23" max="23" width="10.28515625" style="11" bestFit="1" customWidth="1"/>
    <col min="24" max="26" width="9" style="11"/>
    <col min="27" max="27" width="10.28515625" style="11" bestFit="1" customWidth="1"/>
    <col min="28" max="256" width="9" style="11"/>
    <col min="257" max="257" width="3.7109375" style="11" customWidth="1"/>
    <col min="258" max="258" width="4.85546875" style="11" customWidth="1"/>
    <col min="259" max="259" width="5.28515625" style="11" customWidth="1"/>
    <col min="260" max="260" width="31.28515625" style="11" customWidth="1"/>
    <col min="261" max="261" width="7.7109375" style="11" customWidth="1"/>
    <col min="262" max="262" width="2.28515625" style="11" customWidth="1"/>
    <col min="263" max="263" width="11.7109375" style="11" customWidth="1"/>
    <col min="264" max="264" width="2.42578125" style="11" customWidth="1"/>
    <col min="265" max="265" width="11.7109375" style="11" customWidth="1"/>
    <col min="266" max="266" width="2.28515625" style="11" customWidth="1"/>
    <col min="267" max="267" width="10.85546875" style="11" customWidth="1"/>
    <col min="268" max="268" width="2.28515625" style="11" customWidth="1"/>
    <col min="269" max="269" width="11.140625" style="11" customWidth="1"/>
    <col min="270" max="270" width="1.85546875" style="11" customWidth="1"/>
    <col min="271" max="271" width="11" style="11" customWidth="1"/>
    <col min="272" max="272" width="0.7109375" style="11" customWidth="1"/>
    <col min="273" max="273" width="1.85546875" style="11" customWidth="1"/>
    <col min="274" max="274" width="11.85546875" style="11" bestFit="1" customWidth="1"/>
    <col min="275" max="275" width="15.28515625" style="11" bestFit="1" customWidth="1"/>
    <col min="276" max="276" width="5" style="11" customWidth="1"/>
    <col min="277" max="277" width="10.28515625" style="11" bestFit="1" customWidth="1"/>
    <col min="278" max="278" width="5" style="11" customWidth="1"/>
    <col min="279" max="279" width="10.28515625" style="11" bestFit="1" customWidth="1"/>
    <col min="280" max="282" width="9" style="11"/>
    <col min="283" max="283" width="10.28515625" style="11" bestFit="1" customWidth="1"/>
    <col min="284" max="512" width="9" style="11"/>
    <col min="513" max="513" width="3.7109375" style="11" customWidth="1"/>
    <col min="514" max="514" width="4.85546875" style="11" customWidth="1"/>
    <col min="515" max="515" width="5.28515625" style="11" customWidth="1"/>
    <col min="516" max="516" width="31.28515625" style="11" customWidth="1"/>
    <col min="517" max="517" width="7.7109375" style="11" customWidth="1"/>
    <col min="518" max="518" width="2.28515625" style="11" customWidth="1"/>
    <col min="519" max="519" width="11.7109375" style="11" customWidth="1"/>
    <col min="520" max="520" width="2.42578125" style="11" customWidth="1"/>
    <col min="521" max="521" width="11.7109375" style="11" customWidth="1"/>
    <col min="522" max="522" width="2.28515625" style="11" customWidth="1"/>
    <col min="523" max="523" width="10.85546875" style="11" customWidth="1"/>
    <col min="524" max="524" width="2.28515625" style="11" customWidth="1"/>
    <col min="525" max="525" width="11.140625" style="11" customWidth="1"/>
    <col min="526" max="526" width="1.85546875" style="11" customWidth="1"/>
    <col min="527" max="527" width="11" style="11" customWidth="1"/>
    <col min="528" max="528" width="0.7109375" style="11" customWidth="1"/>
    <col min="529" max="529" width="1.85546875" style="11" customWidth="1"/>
    <col min="530" max="530" width="11.85546875" style="11" bestFit="1" customWidth="1"/>
    <col min="531" max="531" width="15.28515625" style="11" bestFit="1" customWidth="1"/>
    <col min="532" max="532" width="5" style="11" customWidth="1"/>
    <col min="533" max="533" width="10.28515625" style="11" bestFit="1" customWidth="1"/>
    <col min="534" max="534" width="5" style="11" customWidth="1"/>
    <col min="535" max="535" width="10.28515625" style="11" bestFit="1" customWidth="1"/>
    <col min="536" max="538" width="9" style="11"/>
    <col min="539" max="539" width="10.28515625" style="11" bestFit="1" customWidth="1"/>
    <col min="540" max="768" width="9" style="11"/>
    <col min="769" max="769" width="3.7109375" style="11" customWidth="1"/>
    <col min="770" max="770" width="4.85546875" style="11" customWidth="1"/>
    <col min="771" max="771" width="5.28515625" style="11" customWidth="1"/>
    <col min="772" max="772" width="31.28515625" style="11" customWidth="1"/>
    <col min="773" max="773" width="7.7109375" style="11" customWidth="1"/>
    <col min="774" max="774" width="2.28515625" style="11" customWidth="1"/>
    <col min="775" max="775" width="11.7109375" style="11" customWidth="1"/>
    <col min="776" max="776" width="2.42578125" style="11" customWidth="1"/>
    <col min="777" max="777" width="11.7109375" style="11" customWidth="1"/>
    <col min="778" max="778" width="2.28515625" style="11" customWidth="1"/>
    <col min="779" max="779" width="10.85546875" style="11" customWidth="1"/>
    <col min="780" max="780" width="2.28515625" style="11" customWidth="1"/>
    <col min="781" max="781" width="11.140625" style="11" customWidth="1"/>
    <col min="782" max="782" width="1.85546875" style="11" customWidth="1"/>
    <col min="783" max="783" width="11" style="11" customWidth="1"/>
    <col min="784" max="784" width="0.7109375" style="11" customWidth="1"/>
    <col min="785" max="785" width="1.85546875" style="11" customWidth="1"/>
    <col min="786" max="786" width="11.85546875" style="11" bestFit="1" customWidth="1"/>
    <col min="787" max="787" width="15.28515625" style="11" bestFit="1" customWidth="1"/>
    <col min="788" max="788" width="5" style="11" customWidth="1"/>
    <col min="789" max="789" width="10.28515625" style="11" bestFit="1" customWidth="1"/>
    <col min="790" max="790" width="5" style="11" customWidth="1"/>
    <col min="791" max="791" width="10.28515625" style="11" bestFit="1" customWidth="1"/>
    <col min="792" max="794" width="9" style="11"/>
    <col min="795" max="795" width="10.28515625" style="11" bestFit="1" customWidth="1"/>
    <col min="796" max="1024" width="9" style="11"/>
    <col min="1025" max="1025" width="3.7109375" style="11" customWidth="1"/>
    <col min="1026" max="1026" width="4.85546875" style="11" customWidth="1"/>
    <col min="1027" max="1027" width="5.28515625" style="11" customWidth="1"/>
    <col min="1028" max="1028" width="31.28515625" style="11" customWidth="1"/>
    <col min="1029" max="1029" width="7.7109375" style="11" customWidth="1"/>
    <col min="1030" max="1030" width="2.28515625" style="11" customWidth="1"/>
    <col min="1031" max="1031" width="11.7109375" style="11" customWidth="1"/>
    <col min="1032" max="1032" width="2.42578125" style="11" customWidth="1"/>
    <col min="1033" max="1033" width="11.7109375" style="11" customWidth="1"/>
    <col min="1034" max="1034" width="2.28515625" style="11" customWidth="1"/>
    <col min="1035" max="1035" width="10.85546875" style="11" customWidth="1"/>
    <col min="1036" max="1036" width="2.28515625" style="11" customWidth="1"/>
    <col min="1037" max="1037" width="11.140625" style="11" customWidth="1"/>
    <col min="1038" max="1038" width="1.85546875" style="11" customWidth="1"/>
    <col min="1039" max="1039" width="11" style="11" customWidth="1"/>
    <col min="1040" max="1040" width="0.7109375" style="11" customWidth="1"/>
    <col min="1041" max="1041" width="1.85546875" style="11" customWidth="1"/>
    <col min="1042" max="1042" width="11.85546875" style="11" bestFit="1" customWidth="1"/>
    <col min="1043" max="1043" width="15.28515625" style="11" bestFit="1" customWidth="1"/>
    <col min="1044" max="1044" width="5" style="11" customWidth="1"/>
    <col min="1045" max="1045" width="10.28515625" style="11" bestFit="1" customWidth="1"/>
    <col min="1046" max="1046" width="5" style="11" customWidth="1"/>
    <col min="1047" max="1047" width="10.28515625" style="11" bestFit="1" customWidth="1"/>
    <col min="1048" max="1050" width="9" style="11"/>
    <col min="1051" max="1051" width="10.28515625" style="11" bestFit="1" customWidth="1"/>
    <col min="1052" max="1280" width="9" style="11"/>
    <col min="1281" max="1281" width="3.7109375" style="11" customWidth="1"/>
    <col min="1282" max="1282" width="4.85546875" style="11" customWidth="1"/>
    <col min="1283" max="1283" width="5.28515625" style="11" customWidth="1"/>
    <col min="1284" max="1284" width="31.28515625" style="11" customWidth="1"/>
    <col min="1285" max="1285" width="7.7109375" style="11" customWidth="1"/>
    <col min="1286" max="1286" width="2.28515625" style="11" customWidth="1"/>
    <col min="1287" max="1287" width="11.7109375" style="11" customWidth="1"/>
    <col min="1288" max="1288" width="2.42578125" style="11" customWidth="1"/>
    <col min="1289" max="1289" width="11.7109375" style="11" customWidth="1"/>
    <col min="1290" max="1290" width="2.28515625" style="11" customWidth="1"/>
    <col min="1291" max="1291" width="10.85546875" style="11" customWidth="1"/>
    <col min="1292" max="1292" width="2.28515625" style="11" customWidth="1"/>
    <col min="1293" max="1293" width="11.140625" style="11" customWidth="1"/>
    <col min="1294" max="1294" width="1.85546875" style="11" customWidth="1"/>
    <col min="1295" max="1295" width="11" style="11" customWidth="1"/>
    <col min="1296" max="1296" width="0.7109375" style="11" customWidth="1"/>
    <col min="1297" max="1297" width="1.85546875" style="11" customWidth="1"/>
    <col min="1298" max="1298" width="11.85546875" style="11" bestFit="1" customWidth="1"/>
    <col min="1299" max="1299" width="15.28515625" style="11" bestFit="1" customWidth="1"/>
    <col min="1300" max="1300" width="5" style="11" customWidth="1"/>
    <col min="1301" max="1301" width="10.28515625" style="11" bestFit="1" customWidth="1"/>
    <col min="1302" max="1302" width="5" style="11" customWidth="1"/>
    <col min="1303" max="1303" width="10.28515625" style="11" bestFit="1" customWidth="1"/>
    <col min="1304" max="1306" width="9" style="11"/>
    <col min="1307" max="1307" width="10.28515625" style="11" bestFit="1" customWidth="1"/>
    <col min="1308" max="1536" width="9" style="11"/>
    <col min="1537" max="1537" width="3.7109375" style="11" customWidth="1"/>
    <col min="1538" max="1538" width="4.85546875" style="11" customWidth="1"/>
    <col min="1539" max="1539" width="5.28515625" style="11" customWidth="1"/>
    <col min="1540" max="1540" width="31.28515625" style="11" customWidth="1"/>
    <col min="1541" max="1541" width="7.7109375" style="11" customWidth="1"/>
    <col min="1542" max="1542" width="2.28515625" style="11" customWidth="1"/>
    <col min="1543" max="1543" width="11.7109375" style="11" customWidth="1"/>
    <col min="1544" max="1544" width="2.42578125" style="11" customWidth="1"/>
    <col min="1545" max="1545" width="11.7109375" style="11" customWidth="1"/>
    <col min="1546" max="1546" width="2.28515625" style="11" customWidth="1"/>
    <col min="1547" max="1547" width="10.85546875" style="11" customWidth="1"/>
    <col min="1548" max="1548" width="2.28515625" style="11" customWidth="1"/>
    <col min="1549" max="1549" width="11.140625" style="11" customWidth="1"/>
    <col min="1550" max="1550" width="1.85546875" style="11" customWidth="1"/>
    <col min="1551" max="1551" width="11" style="11" customWidth="1"/>
    <col min="1552" max="1552" width="0.7109375" style="11" customWidth="1"/>
    <col min="1553" max="1553" width="1.85546875" style="11" customWidth="1"/>
    <col min="1554" max="1554" width="11.85546875" style="11" bestFit="1" customWidth="1"/>
    <col min="1555" max="1555" width="15.28515625" style="11" bestFit="1" customWidth="1"/>
    <col min="1556" max="1556" width="5" style="11" customWidth="1"/>
    <col min="1557" max="1557" width="10.28515625" style="11" bestFit="1" customWidth="1"/>
    <col min="1558" max="1558" width="5" style="11" customWidth="1"/>
    <col min="1559" max="1559" width="10.28515625" style="11" bestFit="1" customWidth="1"/>
    <col min="1560" max="1562" width="9" style="11"/>
    <col min="1563" max="1563" width="10.28515625" style="11" bestFit="1" customWidth="1"/>
    <col min="1564" max="1792" width="9" style="11"/>
    <col min="1793" max="1793" width="3.7109375" style="11" customWidth="1"/>
    <col min="1794" max="1794" width="4.85546875" style="11" customWidth="1"/>
    <col min="1795" max="1795" width="5.28515625" style="11" customWidth="1"/>
    <col min="1796" max="1796" width="31.28515625" style="11" customWidth="1"/>
    <col min="1797" max="1797" width="7.7109375" style="11" customWidth="1"/>
    <col min="1798" max="1798" width="2.28515625" style="11" customWidth="1"/>
    <col min="1799" max="1799" width="11.7109375" style="11" customWidth="1"/>
    <col min="1800" max="1800" width="2.42578125" style="11" customWidth="1"/>
    <col min="1801" max="1801" width="11.7109375" style="11" customWidth="1"/>
    <col min="1802" max="1802" width="2.28515625" style="11" customWidth="1"/>
    <col min="1803" max="1803" width="10.85546875" style="11" customWidth="1"/>
    <col min="1804" max="1804" width="2.28515625" style="11" customWidth="1"/>
    <col min="1805" max="1805" width="11.140625" style="11" customWidth="1"/>
    <col min="1806" max="1806" width="1.85546875" style="11" customWidth="1"/>
    <col min="1807" max="1807" width="11" style="11" customWidth="1"/>
    <col min="1808" max="1808" width="0.7109375" style="11" customWidth="1"/>
    <col min="1809" max="1809" width="1.85546875" style="11" customWidth="1"/>
    <col min="1810" max="1810" width="11.85546875" style="11" bestFit="1" customWidth="1"/>
    <col min="1811" max="1811" width="15.28515625" style="11" bestFit="1" customWidth="1"/>
    <col min="1812" max="1812" width="5" style="11" customWidth="1"/>
    <col min="1813" max="1813" width="10.28515625" style="11" bestFit="1" customWidth="1"/>
    <col min="1814" max="1814" width="5" style="11" customWidth="1"/>
    <col min="1815" max="1815" width="10.28515625" style="11" bestFit="1" customWidth="1"/>
    <col min="1816" max="1818" width="9" style="11"/>
    <col min="1819" max="1819" width="10.28515625" style="11" bestFit="1" customWidth="1"/>
    <col min="1820" max="2048" width="9" style="11"/>
    <col min="2049" max="2049" width="3.7109375" style="11" customWidth="1"/>
    <col min="2050" max="2050" width="4.85546875" style="11" customWidth="1"/>
    <col min="2051" max="2051" width="5.28515625" style="11" customWidth="1"/>
    <col min="2052" max="2052" width="31.28515625" style="11" customWidth="1"/>
    <col min="2053" max="2053" width="7.7109375" style="11" customWidth="1"/>
    <col min="2054" max="2054" width="2.28515625" style="11" customWidth="1"/>
    <col min="2055" max="2055" width="11.7109375" style="11" customWidth="1"/>
    <col min="2056" max="2056" width="2.42578125" style="11" customWidth="1"/>
    <col min="2057" max="2057" width="11.7109375" style="11" customWidth="1"/>
    <col min="2058" max="2058" width="2.28515625" style="11" customWidth="1"/>
    <col min="2059" max="2059" width="10.85546875" style="11" customWidth="1"/>
    <col min="2060" max="2060" width="2.28515625" style="11" customWidth="1"/>
    <col min="2061" max="2061" width="11.140625" style="11" customWidth="1"/>
    <col min="2062" max="2062" width="1.85546875" style="11" customWidth="1"/>
    <col min="2063" max="2063" width="11" style="11" customWidth="1"/>
    <col min="2064" max="2064" width="0.7109375" style="11" customWidth="1"/>
    <col min="2065" max="2065" width="1.85546875" style="11" customWidth="1"/>
    <col min="2066" max="2066" width="11.85546875" style="11" bestFit="1" customWidth="1"/>
    <col min="2067" max="2067" width="15.28515625" style="11" bestFit="1" customWidth="1"/>
    <col min="2068" max="2068" width="5" style="11" customWidth="1"/>
    <col min="2069" max="2069" width="10.28515625" style="11" bestFit="1" customWidth="1"/>
    <col min="2070" max="2070" width="5" style="11" customWidth="1"/>
    <col min="2071" max="2071" width="10.28515625" style="11" bestFit="1" customWidth="1"/>
    <col min="2072" max="2074" width="9" style="11"/>
    <col min="2075" max="2075" width="10.28515625" style="11" bestFit="1" customWidth="1"/>
    <col min="2076" max="2304" width="9" style="11"/>
    <col min="2305" max="2305" width="3.7109375" style="11" customWidth="1"/>
    <col min="2306" max="2306" width="4.85546875" style="11" customWidth="1"/>
    <col min="2307" max="2307" width="5.28515625" style="11" customWidth="1"/>
    <col min="2308" max="2308" width="31.28515625" style="11" customWidth="1"/>
    <col min="2309" max="2309" width="7.7109375" style="11" customWidth="1"/>
    <col min="2310" max="2310" width="2.28515625" style="11" customWidth="1"/>
    <col min="2311" max="2311" width="11.7109375" style="11" customWidth="1"/>
    <col min="2312" max="2312" width="2.42578125" style="11" customWidth="1"/>
    <col min="2313" max="2313" width="11.7109375" style="11" customWidth="1"/>
    <col min="2314" max="2314" width="2.28515625" style="11" customWidth="1"/>
    <col min="2315" max="2315" width="10.85546875" style="11" customWidth="1"/>
    <col min="2316" max="2316" width="2.28515625" style="11" customWidth="1"/>
    <col min="2317" max="2317" width="11.140625" style="11" customWidth="1"/>
    <col min="2318" max="2318" width="1.85546875" style="11" customWidth="1"/>
    <col min="2319" max="2319" width="11" style="11" customWidth="1"/>
    <col min="2320" max="2320" width="0.7109375" style="11" customWidth="1"/>
    <col min="2321" max="2321" width="1.85546875" style="11" customWidth="1"/>
    <col min="2322" max="2322" width="11.85546875" style="11" bestFit="1" customWidth="1"/>
    <col min="2323" max="2323" width="15.28515625" style="11" bestFit="1" customWidth="1"/>
    <col min="2324" max="2324" width="5" style="11" customWidth="1"/>
    <col min="2325" max="2325" width="10.28515625" style="11" bestFit="1" customWidth="1"/>
    <col min="2326" max="2326" width="5" style="11" customWidth="1"/>
    <col min="2327" max="2327" width="10.28515625" style="11" bestFit="1" customWidth="1"/>
    <col min="2328" max="2330" width="9" style="11"/>
    <col min="2331" max="2331" width="10.28515625" style="11" bestFit="1" customWidth="1"/>
    <col min="2332" max="2560" width="9" style="11"/>
    <col min="2561" max="2561" width="3.7109375" style="11" customWidth="1"/>
    <col min="2562" max="2562" width="4.85546875" style="11" customWidth="1"/>
    <col min="2563" max="2563" width="5.28515625" style="11" customWidth="1"/>
    <col min="2564" max="2564" width="31.28515625" style="11" customWidth="1"/>
    <col min="2565" max="2565" width="7.7109375" style="11" customWidth="1"/>
    <col min="2566" max="2566" width="2.28515625" style="11" customWidth="1"/>
    <col min="2567" max="2567" width="11.7109375" style="11" customWidth="1"/>
    <col min="2568" max="2568" width="2.42578125" style="11" customWidth="1"/>
    <col min="2569" max="2569" width="11.7109375" style="11" customWidth="1"/>
    <col min="2570" max="2570" width="2.28515625" style="11" customWidth="1"/>
    <col min="2571" max="2571" width="10.85546875" style="11" customWidth="1"/>
    <col min="2572" max="2572" width="2.28515625" style="11" customWidth="1"/>
    <col min="2573" max="2573" width="11.140625" style="11" customWidth="1"/>
    <col min="2574" max="2574" width="1.85546875" style="11" customWidth="1"/>
    <col min="2575" max="2575" width="11" style="11" customWidth="1"/>
    <col min="2576" max="2576" width="0.7109375" style="11" customWidth="1"/>
    <col min="2577" max="2577" width="1.85546875" style="11" customWidth="1"/>
    <col min="2578" max="2578" width="11.85546875" style="11" bestFit="1" customWidth="1"/>
    <col min="2579" max="2579" width="15.28515625" style="11" bestFit="1" customWidth="1"/>
    <col min="2580" max="2580" width="5" style="11" customWidth="1"/>
    <col min="2581" max="2581" width="10.28515625" style="11" bestFit="1" customWidth="1"/>
    <col min="2582" max="2582" width="5" style="11" customWidth="1"/>
    <col min="2583" max="2583" width="10.28515625" style="11" bestFit="1" customWidth="1"/>
    <col min="2584" max="2586" width="9" style="11"/>
    <col min="2587" max="2587" width="10.28515625" style="11" bestFit="1" customWidth="1"/>
    <col min="2588" max="2816" width="9" style="11"/>
    <col min="2817" max="2817" width="3.7109375" style="11" customWidth="1"/>
    <col min="2818" max="2818" width="4.85546875" style="11" customWidth="1"/>
    <col min="2819" max="2819" width="5.28515625" style="11" customWidth="1"/>
    <col min="2820" max="2820" width="31.28515625" style="11" customWidth="1"/>
    <col min="2821" max="2821" width="7.7109375" style="11" customWidth="1"/>
    <col min="2822" max="2822" width="2.28515625" style="11" customWidth="1"/>
    <col min="2823" max="2823" width="11.7109375" style="11" customWidth="1"/>
    <col min="2824" max="2824" width="2.42578125" style="11" customWidth="1"/>
    <col min="2825" max="2825" width="11.7109375" style="11" customWidth="1"/>
    <col min="2826" max="2826" width="2.28515625" style="11" customWidth="1"/>
    <col min="2827" max="2827" width="10.85546875" style="11" customWidth="1"/>
    <col min="2828" max="2828" width="2.28515625" style="11" customWidth="1"/>
    <col min="2829" max="2829" width="11.140625" style="11" customWidth="1"/>
    <col min="2830" max="2830" width="1.85546875" style="11" customWidth="1"/>
    <col min="2831" max="2831" width="11" style="11" customWidth="1"/>
    <col min="2832" max="2832" width="0.7109375" style="11" customWidth="1"/>
    <col min="2833" max="2833" width="1.85546875" style="11" customWidth="1"/>
    <col min="2834" max="2834" width="11.85546875" style="11" bestFit="1" customWidth="1"/>
    <col min="2835" max="2835" width="15.28515625" style="11" bestFit="1" customWidth="1"/>
    <col min="2836" max="2836" width="5" style="11" customWidth="1"/>
    <col min="2837" max="2837" width="10.28515625" style="11" bestFit="1" customWidth="1"/>
    <col min="2838" max="2838" width="5" style="11" customWidth="1"/>
    <col min="2839" max="2839" width="10.28515625" style="11" bestFit="1" customWidth="1"/>
    <col min="2840" max="2842" width="9" style="11"/>
    <col min="2843" max="2843" width="10.28515625" style="11" bestFit="1" customWidth="1"/>
    <col min="2844" max="3072" width="9" style="11"/>
    <col min="3073" max="3073" width="3.7109375" style="11" customWidth="1"/>
    <col min="3074" max="3074" width="4.85546875" style="11" customWidth="1"/>
    <col min="3075" max="3075" width="5.28515625" style="11" customWidth="1"/>
    <col min="3076" max="3076" width="31.28515625" style="11" customWidth="1"/>
    <col min="3077" max="3077" width="7.7109375" style="11" customWidth="1"/>
    <col min="3078" max="3078" width="2.28515625" style="11" customWidth="1"/>
    <col min="3079" max="3079" width="11.7109375" style="11" customWidth="1"/>
    <col min="3080" max="3080" width="2.42578125" style="11" customWidth="1"/>
    <col min="3081" max="3081" width="11.7109375" style="11" customWidth="1"/>
    <col min="3082" max="3082" width="2.28515625" style="11" customWidth="1"/>
    <col min="3083" max="3083" width="10.85546875" style="11" customWidth="1"/>
    <col min="3084" max="3084" width="2.28515625" style="11" customWidth="1"/>
    <col min="3085" max="3085" width="11.140625" style="11" customWidth="1"/>
    <col min="3086" max="3086" width="1.85546875" style="11" customWidth="1"/>
    <col min="3087" max="3087" width="11" style="11" customWidth="1"/>
    <col min="3088" max="3088" width="0.7109375" style="11" customWidth="1"/>
    <col min="3089" max="3089" width="1.85546875" style="11" customWidth="1"/>
    <col min="3090" max="3090" width="11.85546875" style="11" bestFit="1" customWidth="1"/>
    <col min="3091" max="3091" width="15.28515625" style="11" bestFit="1" customWidth="1"/>
    <col min="3092" max="3092" width="5" style="11" customWidth="1"/>
    <col min="3093" max="3093" width="10.28515625" style="11" bestFit="1" customWidth="1"/>
    <col min="3094" max="3094" width="5" style="11" customWidth="1"/>
    <col min="3095" max="3095" width="10.28515625" style="11" bestFit="1" customWidth="1"/>
    <col min="3096" max="3098" width="9" style="11"/>
    <col min="3099" max="3099" width="10.28515625" style="11" bestFit="1" customWidth="1"/>
    <col min="3100" max="3328" width="9" style="11"/>
    <col min="3329" max="3329" width="3.7109375" style="11" customWidth="1"/>
    <col min="3330" max="3330" width="4.85546875" style="11" customWidth="1"/>
    <col min="3331" max="3331" width="5.28515625" style="11" customWidth="1"/>
    <col min="3332" max="3332" width="31.28515625" style="11" customWidth="1"/>
    <col min="3333" max="3333" width="7.7109375" style="11" customWidth="1"/>
    <col min="3334" max="3334" width="2.28515625" style="11" customWidth="1"/>
    <col min="3335" max="3335" width="11.7109375" style="11" customWidth="1"/>
    <col min="3336" max="3336" width="2.42578125" style="11" customWidth="1"/>
    <col min="3337" max="3337" width="11.7109375" style="11" customWidth="1"/>
    <col min="3338" max="3338" width="2.28515625" style="11" customWidth="1"/>
    <col min="3339" max="3339" width="10.85546875" style="11" customWidth="1"/>
    <col min="3340" max="3340" width="2.28515625" style="11" customWidth="1"/>
    <col min="3341" max="3341" width="11.140625" style="11" customWidth="1"/>
    <col min="3342" max="3342" width="1.85546875" style="11" customWidth="1"/>
    <col min="3343" max="3343" width="11" style="11" customWidth="1"/>
    <col min="3344" max="3344" width="0.7109375" style="11" customWidth="1"/>
    <col min="3345" max="3345" width="1.85546875" style="11" customWidth="1"/>
    <col min="3346" max="3346" width="11.85546875" style="11" bestFit="1" customWidth="1"/>
    <col min="3347" max="3347" width="15.28515625" style="11" bestFit="1" customWidth="1"/>
    <col min="3348" max="3348" width="5" style="11" customWidth="1"/>
    <col min="3349" max="3349" width="10.28515625" style="11" bestFit="1" customWidth="1"/>
    <col min="3350" max="3350" width="5" style="11" customWidth="1"/>
    <col min="3351" max="3351" width="10.28515625" style="11" bestFit="1" customWidth="1"/>
    <col min="3352" max="3354" width="9" style="11"/>
    <col min="3355" max="3355" width="10.28515625" style="11" bestFit="1" customWidth="1"/>
    <col min="3356" max="3584" width="9" style="11"/>
    <col min="3585" max="3585" width="3.7109375" style="11" customWidth="1"/>
    <col min="3586" max="3586" width="4.85546875" style="11" customWidth="1"/>
    <col min="3587" max="3587" width="5.28515625" style="11" customWidth="1"/>
    <col min="3588" max="3588" width="31.28515625" style="11" customWidth="1"/>
    <col min="3589" max="3589" width="7.7109375" style="11" customWidth="1"/>
    <col min="3590" max="3590" width="2.28515625" style="11" customWidth="1"/>
    <col min="3591" max="3591" width="11.7109375" style="11" customWidth="1"/>
    <col min="3592" max="3592" width="2.42578125" style="11" customWidth="1"/>
    <col min="3593" max="3593" width="11.7109375" style="11" customWidth="1"/>
    <col min="3594" max="3594" width="2.28515625" style="11" customWidth="1"/>
    <col min="3595" max="3595" width="10.85546875" style="11" customWidth="1"/>
    <col min="3596" max="3596" width="2.28515625" style="11" customWidth="1"/>
    <col min="3597" max="3597" width="11.140625" style="11" customWidth="1"/>
    <col min="3598" max="3598" width="1.85546875" style="11" customWidth="1"/>
    <col min="3599" max="3599" width="11" style="11" customWidth="1"/>
    <col min="3600" max="3600" width="0.7109375" style="11" customWidth="1"/>
    <col min="3601" max="3601" width="1.85546875" style="11" customWidth="1"/>
    <col min="3602" max="3602" width="11.85546875" style="11" bestFit="1" customWidth="1"/>
    <col min="3603" max="3603" width="15.28515625" style="11" bestFit="1" customWidth="1"/>
    <col min="3604" max="3604" width="5" style="11" customWidth="1"/>
    <col min="3605" max="3605" width="10.28515625" style="11" bestFit="1" customWidth="1"/>
    <col min="3606" max="3606" width="5" style="11" customWidth="1"/>
    <col min="3607" max="3607" width="10.28515625" style="11" bestFit="1" customWidth="1"/>
    <col min="3608" max="3610" width="9" style="11"/>
    <col min="3611" max="3611" width="10.28515625" style="11" bestFit="1" customWidth="1"/>
    <col min="3612" max="3840" width="9" style="11"/>
    <col min="3841" max="3841" width="3.7109375" style="11" customWidth="1"/>
    <col min="3842" max="3842" width="4.85546875" style="11" customWidth="1"/>
    <col min="3843" max="3843" width="5.28515625" style="11" customWidth="1"/>
    <col min="3844" max="3844" width="31.28515625" style="11" customWidth="1"/>
    <col min="3845" max="3845" width="7.7109375" style="11" customWidth="1"/>
    <col min="3846" max="3846" width="2.28515625" style="11" customWidth="1"/>
    <col min="3847" max="3847" width="11.7109375" style="11" customWidth="1"/>
    <col min="3848" max="3848" width="2.42578125" style="11" customWidth="1"/>
    <col min="3849" max="3849" width="11.7109375" style="11" customWidth="1"/>
    <col min="3850" max="3850" width="2.28515625" style="11" customWidth="1"/>
    <col min="3851" max="3851" width="10.85546875" style="11" customWidth="1"/>
    <col min="3852" max="3852" width="2.28515625" style="11" customWidth="1"/>
    <col min="3853" max="3853" width="11.140625" style="11" customWidth="1"/>
    <col min="3854" max="3854" width="1.85546875" style="11" customWidth="1"/>
    <col min="3855" max="3855" width="11" style="11" customWidth="1"/>
    <col min="3856" max="3856" width="0.7109375" style="11" customWidth="1"/>
    <col min="3857" max="3857" width="1.85546875" style="11" customWidth="1"/>
    <col min="3858" max="3858" width="11.85546875" style="11" bestFit="1" customWidth="1"/>
    <col min="3859" max="3859" width="15.28515625" style="11" bestFit="1" customWidth="1"/>
    <col min="3860" max="3860" width="5" style="11" customWidth="1"/>
    <col min="3861" max="3861" width="10.28515625" style="11" bestFit="1" customWidth="1"/>
    <col min="3862" max="3862" width="5" style="11" customWidth="1"/>
    <col min="3863" max="3863" width="10.28515625" style="11" bestFit="1" customWidth="1"/>
    <col min="3864" max="3866" width="9" style="11"/>
    <col min="3867" max="3867" width="10.28515625" style="11" bestFit="1" customWidth="1"/>
    <col min="3868" max="4096" width="9" style="11"/>
    <col min="4097" max="4097" width="3.7109375" style="11" customWidth="1"/>
    <col min="4098" max="4098" width="4.85546875" style="11" customWidth="1"/>
    <col min="4099" max="4099" width="5.28515625" style="11" customWidth="1"/>
    <col min="4100" max="4100" width="31.28515625" style="11" customWidth="1"/>
    <col min="4101" max="4101" width="7.7109375" style="11" customWidth="1"/>
    <col min="4102" max="4102" width="2.28515625" style="11" customWidth="1"/>
    <col min="4103" max="4103" width="11.7109375" style="11" customWidth="1"/>
    <col min="4104" max="4104" width="2.42578125" style="11" customWidth="1"/>
    <col min="4105" max="4105" width="11.7109375" style="11" customWidth="1"/>
    <col min="4106" max="4106" width="2.28515625" style="11" customWidth="1"/>
    <col min="4107" max="4107" width="10.85546875" style="11" customWidth="1"/>
    <col min="4108" max="4108" width="2.28515625" style="11" customWidth="1"/>
    <col min="4109" max="4109" width="11.140625" style="11" customWidth="1"/>
    <col min="4110" max="4110" width="1.85546875" style="11" customWidth="1"/>
    <col min="4111" max="4111" width="11" style="11" customWidth="1"/>
    <col min="4112" max="4112" width="0.7109375" style="11" customWidth="1"/>
    <col min="4113" max="4113" width="1.85546875" style="11" customWidth="1"/>
    <col min="4114" max="4114" width="11.85546875" style="11" bestFit="1" customWidth="1"/>
    <col min="4115" max="4115" width="15.28515625" style="11" bestFit="1" customWidth="1"/>
    <col min="4116" max="4116" width="5" style="11" customWidth="1"/>
    <col min="4117" max="4117" width="10.28515625" style="11" bestFit="1" customWidth="1"/>
    <col min="4118" max="4118" width="5" style="11" customWidth="1"/>
    <col min="4119" max="4119" width="10.28515625" style="11" bestFit="1" customWidth="1"/>
    <col min="4120" max="4122" width="9" style="11"/>
    <col min="4123" max="4123" width="10.28515625" style="11" bestFit="1" customWidth="1"/>
    <col min="4124" max="4352" width="9" style="11"/>
    <col min="4353" max="4353" width="3.7109375" style="11" customWidth="1"/>
    <col min="4354" max="4354" width="4.85546875" style="11" customWidth="1"/>
    <col min="4355" max="4355" width="5.28515625" style="11" customWidth="1"/>
    <col min="4356" max="4356" width="31.28515625" style="11" customWidth="1"/>
    <col min="4357" max="4357" width="7.7109375" style="11" customWidth="1"/>
    <col min="4358" max="4358" width="2.28515625" style="11" customWidth="1"/>
    <col min="4359" max="4359" width="11.7109375" style="11" customWidth="1"/>
    <col min="4360" max="4360" width="2.42578125" style="11" customWidth="1"/>
    <col min="4361" max="4361" width="11.7109375" style="11" customWidth="1"/>
    <col min="4362" max="4362" width="2.28515625" style="11" customWidth="1"/>
    <col min="4363" max="4363" width="10.85546875" style="11" customWidth="1"/>
    <col min="4364" max="4364" width="2.28515625" style="11" customWidth="1"/>
    <col min="4365" max="4365" width="11.140625" style="11" customWidth="1"/>
    <col min="4366" max="4366" width="1.85546875" style="11" customWidth="1"/>
    <col min="4367" max="4367" width="11" style="11" customWidth="1"/>
    <col min="4368" max="4368" width="0.7109375" style="11" customWidth="1"/>
    <col min="4369" max="4369" width="1.85546875" style="11" customWidth="1"/>
    <col min="4370" max="4370" width="11.85546875" style="11" bestFit="1" customWidth="1"/>
    <col min="4371" max="4371" width="15.28515625" style="11" bestFit="1" customWidth="1"/>
    <col min="4372" max="4372" width="5" style="11" customWidth="1"/>
    <col min="4373" max="4373" width="10.28515625" style="11" bestFit="1" customWidth="1"/>
    <col min="4374" max="4374" width="5" style="11" customWidth="1"/>
    <col min="4375" max="4375" width="10.28515625" style="11" bestFit="1" customWidth="1"/>
    <col min="4376" max="4378" width="9" style="11"/>
    <col min="4379" max="4379" width="10.28515625" style="11" bestFit="1" customWidth="1"/>
    <col min="4380" max="4608" width="9" style="11"/>
    <col min="4609" max="4609" width="3.7109375" style="11" customWidth="1"/>
    <col min="4610" max="4610" width="4.85546875" style="11" customWidth="1"/>
    <col min="4611" max="4611" width="5.28515625" style="11" customWidth="1"/>
    <col min="4612" max="4612" width="31.28515625" style="11" customWidth="1"/>
    <col min="4613" max="4613" width="7.7109375" style="11" customWidth="1"/>
    <col min="4614" max="4614" width="2.28515625" style="11" customWidth="1"/>
    <col min="4615" max="4615" width="11.7109375" style="11" customWidth="1"/>
    <col min="4616" max="4616" width="2.42578125" style="11" customWidth="1"/>
    <col min="4617" max="4617" width="11.7109375" style="11" customWidth="1"/>
    <col min="4618" max="4618" width="2.28515625" style="11" customWidth="1"/>
    <col min="4619" max="4619" width="10.85546875" style="11" customWidth="1"/>
    <col min="4620" max="4620" width="2.28515625" style="11" customWidth="1"/>
    <col min="4621" max="4621" width="11.140625" style="11" customWidth="1"/>
    <col min="4622" max="4622" width="1.85546875" style="11" customWidth="1"/>
    <col min="4623" max="4623" width="11" style="11" customWidth="1"/>
    <col min="4624" max="4624" width="0.7109375" style="11" customWidth="1"/>
    <col min="4625" max="4625" width="1.85546875" style="11" customWidth="1"/>
    <col min="4626" max="4626" width="11.85546875" style="11" bestFit="1" customWidth="1"/>
    <col min="4627" max="4627" width="15.28515625" style="11" bestFit="1" customWidth="1"/>
    <col min="4628" max="4628" width="5" style="11" customWidth="1"/>
    <col min="4629" max="4629" width="10.28515625" style="11" bestFit="1" customWidth="1"/>
    <col min="4630" max="4630" width="5" style="11" customWidth="1"/>
    <col min="4631" max="4631" width="10.28515625" style="11" bestFit="1" customWidth="1"/>
    <col min="4632" max="4634" width="9" style="11"/>
    <col min="4635" max="4635" width="10.28515625" style="11" bestFit="1" customWidth="1"/>
    <col min="4636" max="4864" width="9" style="11"/>
    <col min="4865" max="4865" width="3.7109375" style="11" customWidth="1"/>
    <col min="4866" max="4866" width="4.85546875" style="11" customWidth="1"/>
    <col min="4867" max="4867" width="5.28515625" style="11" customWidth="1"/>
    <col min="4868" max="4868" width="31.28515625" style="11" customWidth="1"/>
    <col min="4869" max="4869" width="7.7109375" style="11" customWidth="1"/>
    <col min="4870" max="4870" width="2.28515625" style="11" customWidth="1"/>
    <col min="4871" max="4871" width="11.7109375" style="11" customWidth="1"/>
    <col min="4872" max="4872" width="2.42578125" style="11" customWidth="1"/>
    <col min="4873" max="4873" width="11.7109375" style="11" customWidth="1"/>
    <col min="4874" max="4874" width="2.28515625" style="11" customWidth="1"/>
    <col min="4875" max="4875" width="10.85546875" style="11" customWidth="1"/>
    <col min="4876" max="4876" width="2.28515625" style="11" customWidth="1"/>
    <col min="4877" max="4877" width="11.140625" style="11" customWidth="1"/>
    <col min="4878" max="4878" width="1.85546875" style="11" customWidth="1"/>
    <col min="4879" max="4879" width="11" style="11" customWidth="1"/>
    <col min="4880" max="4880" width="0.7109375" style="11" customWidth="1"/>
    <col min="4881" max="4881" width="1.85546875" style="11" customWidth="1"/>
    <col min="4882" max="4882" width="11.85546875" style="11" bestFit="1" customWidth="1"/>
    <col min="4883" max="4883" width="15.28515625" style="11" bestFit="1" customWidth="1"/>
    <col min="4884" max="4884" width="5" style="11" customWidth="1"/>
    <col min="4885" max="4885" width="10.28515625" style="11" bestFit="1" customWidth="1"/>
    <col min="4886" max="4886" width="5" style="11" customWidth="1"/>
    <col min="4887" max="4887" width="10.28515625" style="11" bestFit="1" customWidth="1"/>
    <col min="4888" max="4890" width="9" style="11"/>
    <col min="4891" max="4891" width="10.28515625" style="11" bestFit="1" customWidth="1"/>
    <col min="4892" max="5120" width="9" style="11"/>
    <col min="5121" max="5121" width="3.7109375" style="11" customWidth="1"/>
    <col min="5122" max="5122" width="4.85546875" style="11" customWidth="1"/>
    <col min="5123" max="5123" width="5.28515625" style="11" customWidth="1"/>
    <col min="5124" max="5124" width="31.28515625" style="11" customWidth="1"/>
    <col min="5125" max="5125" width="7.7109375" style="11" customWidth="1"/>
    <col min="5126" max="5126" width="2.28515625" style="11" customWidth="1"/>
    <col min="5127" max="5127" width="11.7109375" style="11" customWidth="1"/>
    <col min="5128" max="5128" width="2.42578125" style="11" customWidth="1"/>
    <col min="5129" max="5129" width="11.7109375" style="11" customWidth="1"/>
    <col min="5130" max="5130" width="2.28515625" style="11" customWidth="1"/>
    <col min="5131" max="5131" width="10.85546875" style="11" customWidth="1"/>
    <col min="5132" max="5132" width="2.28515625" style="11" customWidth="1"/>
    <col min="5133" max="5133" width="11.140625" style="11" customWidth="1"/>
    <col min="5134" max="5134" width="1.85546875" style="11" customWidth="1"/>
    <col min="5135" max="5135" width="11" style="11" customWidth="1"/>
    <col min="5136" max="5136" width="0.7109375" style="11" customWidth="1"/>
    <col min="5137" max="5137" width="1.85546875" style="11" customWidth="1"/>
    <col min="5138" max="5138" width="11.85546875" style="11" bestFit="1" customWidth="1"/>
    <col min="5139" max="5139" width="15.28515625" style="11" bestFit="1" customWidth="1"/>
    <col min="5140" max="5140" width="5" style="11" customWidth="1"/>
    <col min="5141" max="5141" width="10.28515625" style="11" bestFit="1" customWidth="1"/>
    <col min="5142" max="5142" width="5" style="11" customWidth="1"/>
    <col min="5143" max="5143" width="10.28515625" style="11" bestFit="1" customWidth="1"/>
    <col min="5144" max="5146" width="9" style="11"/>
    <col min="5147" max="5147" width="10.28515625" style="11" bestFit="1" customWidth="1"/>
    <col min="5148" max="5376" width="9" style="11"/>
    <col min="5377" max="5377" width="3.7109375" style="11" customWidth="1"/>
    <col min="5378" max="5378" width="4.85546875" style="11" customWidth="1"/>
    <col min="5379" max="5379" width="5.28515625" style="11" customWidth="1"/>
    <col min="5380" max="5380" width="31.28515625" style="11" customWidth="1"/>
    <col min="5381" max="5381" width="7.7109375" style="11" customWidth="1"/>
    <col min="5382" max="5382" width="2.28515625" style="11" customWidth="1"/>
    <col min="5383" max="5383" width="11.7109375" style="11" customWidth="1"/>
    <col min="5384" max="5384" width="2.42578125" style="11" customWidth="1"/>
    <col min="5385" max="5385" width="11.7109375" style="11" customWidth="1"/>
    <col min="5386" max="5386" width="2.28515625" style="11" customWidth="1"/>
    <col min="5387" max="5387" width="10.85546875" style="11" customWidth="1"/>
    <col min="5388" max="5388" width="2.28515625" style="11" customWidth="1"/>
    <col min="5389" max="5389" width="11.140625" style="11" customWidth="1"/>
    <col min="5390" max="5390" width="1.85546875" style="11" customWidth="1"/>
    <col min="5391" max="5391" width="11" style="11" customWidth="1"/>
    <col min="5392" max="5392" width="0.7109375" style="11" customWidth="1"/>
    <col min="5393" max="5393" width="1.85546875" style="11" customWidth="1"/>
    <col min="5394" max="5394" width="11.85546875" style="11" bestFit="1" customWidth="1"/>
    <col min="5395" max="5395" width="15.28515625" style="11" bestFit="1" customWidth="1"/>
    <col min="5396" max="5396" width="5" style="11" customWidth="1"/>
    <col min="5397" max="5397" width="10.28515625" style="11" bestFit="1" customWidth="1"/>
    <col min="5398" max="5398" width="5" style="11" customWidth="1"/>
    <col min="5399" max="5399" width="10.28515625" style="11" bestFit="1" customWidth="1"/>
    <col min="5400" max="5402" width="9" style="11"/>
    <col min="5403" max="5403" width="10.28515625" style="11" bestFit="1" customWidth="1"/>
    <col min="5404" max="5632" width="9" style="11"/>
    <col min="5633" max="5633" width="3.7109375" style="11" customWidth="1"/>
    <col min="5634" max="5634" width="4.85546875" style="11" customWidth="1"/>
    <col min="5635" max="5635" width="5.28515625" style="11" customWidth="1"/>
    <col min="5636" max="5636" width="31.28515625" style="11" customWidth="1"/>
    <col min="5637" max="5637" width="7.7109375" style="11" customWidth="1"/>
    <col min="5638" max="5638" width="2.28515625" style="11" customWidth="1"/>
    <col min="5639" max="5639" width="11.7109375" style="11" customWidth="1"/>
    <col min="5640" max="5640" width="2.42578125" style="11" customWidth="1"/>
    <col min="5641" max="5641" width="11.7109375" style="11" customWidth="1"/>
    <col min="5642" max="5642" width="2.28515625" style="11" customWidth="1"/>
    <col min="5643" max="5643" width="10.85546875" style="11" customWidth="1"/>
    <col min="5644" max="5644" width="2.28515625" style="11" customWidth="1"/>
    <col min="5645" max="5645" width="11.140625" style="11" customWidth="1"/>
    <col min="5646" max="5646" width="1.85546875" style="11" customWidth="1"/>
    <col min="5647" max="5647" width="11" style="11" customWidth="1"/>
    <col min="5648" max="5648" width="0.7109375" style="11" customWidth="1"/>
    <col min="5649" max="5649" width="1.85546875" style="11" customWidth="1"/>
    <col min="5650" max="5650" width="11.85546875" style="11" bestFit="1" customWidth="1"/>
    <col min="5651" max="5651" width="15.28515625" style="11" bestFit="1" customWidth="1"/>
    <col min="5652" max="5652" width="5" style="11" customWidth="1"/>
    <col min="5653" max="5653" width="10.28515625" style="11" bestFit="1" customWidth="1"/>
    <col min="5654" max="5654" width="5" style="11" customWidth="1"/>
    <col min="5655" max="5655" width="10.28515625" style="11" bestFit="1" customWidth="1"/>
    <col min="5656" max="5658" width="9" style="11"/>
    <col min="5659" max="5659" width="10.28515625" style="11" bestFit="1" customWidth="1"/>
    <col min="5660" max="5888" width="9" style="11"/>
    <col min="5889" max="5889" width="3.7109375" style="11" customWidth="1"/>
    <col min="5890" max="5890" width="4.85546875" style="11" customWidth="1"/>
    <col min="5891" max="5891" width="5.28515625" style="11" customWidth="1"/>
    <col min="5892" max="5892" width="31.28515625" style="11" customWidth="1"/>
    <col min="5893" max="5893" width="7.7109375" style="11" customWidth="1"/>
    <col min="5894" max="5894" width="2.28515625" style="11" customWidth="1"/>
    <col min="5895" max="5895" width="11.7109375" style="11" customWidth="1"/>
    <col min="5896" max="5896" width="2.42578125" style="11" customWidth="1"/>
    <col min="5897" max="5897" width="11.7109375" style="11" customWidth="1"/>
    <col min="5898" max="5898" width="2.28515625" style="11" customWidth="1"/>
    <col min="5899" max="5899" width="10.85546875" style="11" customWidth="1"/>
    <col min="5900" max="5900" width="2.28515625" style="11" customWidth="1"/>
    <col min="5901" max="5901" width="11.140625" style="11" customWidth="1"/>
    <col min="5902" max="5902" width="1.85546875" style="11" customWidth="1"/>
    <col min="5903" max="5903" width="11" style="11" customWidth="1"/>
    <col min="5904" max="5904" width="0.7109375" style="11" customWidth="1"/>
    <col min="5905" max="5905" width="1.85546875" style="11" customWidth="1"/>
    <col min="5906" max="5906" width="11.85546875" style="11" bestFit="1" customWidth="1"/>
    <col min="5907" max="5907" width="15.28515625" style="11" bestFit="1" customWidth="1"/>
    <col min="5908" max="5908" width="5" style="11" customWidth="1"/>
    <col min="5909" max="5909" width="10.28515625" style="11" bestFit="1" customWidth="1"/>
    <col min="5910" max="5910" width="5" style="11" customWidth="1"/>
    <col min="5911" max="5911" width="10.28515625" style="11" bestFit="1" customWidth="1"/>
    <col min="5912" max="5914" width="9" style="11"/>
    <col min="5915" max="5915" width="10.28515625" style="11" bestFit="1" customWidth="1"/>
    <col min="5916" max="6144" width="9" style="11"/>
    <col min="6145" max="6145" width="3.7109375" style="11" customWidth="1"/>
    <col min="6146" max="6146" width="4.85546875" style="11" customWidth="1"/>
    <col min="6147" max="6147" width="5.28515625" style="11" customWidth="1"/>
    <col min="6148" max="6148" width="31.28515625" style="11" customWidth="1"/>
    <col min="6149" max="6149" width="7.7109375" style="11" customWidth="1"/>
    <col min="6150" max="6150" width="2.28515625" style="11" customWidth="1"/>
    <col min="6151" max="6151" width="11.7109375" style="11" customWidth="1"/>
    <col min="6152" max="6152" width="2.42578125" style="11" customWidth="1"/>
    <col min="6153" max="6153" width="11.7109375" style="11" customWidth="1"/>
    <col min="6154" max="6154" width="2.28515625" style="11" customWidth="1"/>
    <col min="6155" max="6155" width="10.85546875" style="11" customWidth="1"/>
    <col min="6156" max="6156" width="2.28515625" style="11" customWidth="1"/>
    <col min="6157" max="6157" width="11.140625" style="11" customWidth="1"/>
    <col min="6158" max="6158" width="1.85546875" style="11" customWidth="1"/>
    <col min="6159" max="6159" width="11" style="11" customWidth="1"/>
    <col min="6160" max="6160" width="0.7109375" style="11" customWidth="1"/>
    <col min="6161" max="6161" width="1.85546875" style="11" customWidth="1"/>
    <col min="6162" max="6162" width="11.85546875" style="11" bestFit="1" customWidth="1"/>
    <col min="6163" max="6163" width="15.28515625" style="11" bestFit="1" customWidth="1"/>
    <col min="6164" max="6164" width="5" style="11" customWidth="1"/>
    <col min="6165" max="6165" width="10.28515625" style="11" bestFit="1" customWidth="1"/>
    <col min="6166" max="6166" width="5" style="11" customWidth="1"/>
    <col min="6167" max="6167" width="10.28515625" style="11" bestFit="1" customWidth="1"/>
    <col min="6168" max="6170" width="9" style="11"/>
    <col min="6171" max="6171" width="10.28515625" style="11" bestFit="1" customWidth="1"/>
    <col min="6172" max="6400" width="9" style="11"/>
    <col min="6401" max="6401" width="3.7109375" style="11" customWidth="1"/>
    <col min="6402" max="6402" width="4.85546875" style="11" customWidth="1"/>
    <col min="6403" max="6403" width="5.28515625" style="11" customWidth="1"/>
    <col min="6404" max="6404" width="31.28515625" style="11" customWidth="1"/>
    <col min="6405" max="6405" width="7.7109375" style="11" customWidth="1"/>
    <col min="6406" max="6406" width="2.28515625" style="11" customWidth="1"/>
    <col min="6407" max="6407" width="11.7109375" style="11" customWidth="1"/>
    <col min="6408" max="6408" width="2.42578125" style="11" customWidth="1"/>
    <col min="6409" max="6409" width="11.7109375" style="11" customWidth="1"/>
    <col min="6410" max="6410" width="2.28515625" style="11" customWidth="1"/>
    <col min="6411" max="6411" width="10.85546875" style="11" customWidth="1"/>
    <col min="6412" max="6412" width="2.28515625" style="11" customWidth="1"/>
    <col min="6413" max="6413" width="11.140625" style="11" customWidth="1"/>
    <col min="6414" max="6414" width="1.85546875" style="11" customWidth="1"/>
    <col min="6415" max="6415" width="11" style="11" customWidth="1"/>
    <col min="6416" max="6416" width="0.7109375" style="11" customWidth="1"/>
    <col min="6417" max="6417" width="1.85546875" style="11" customWidth="1"/>
    <col min="6418" max="6418" width="11.85546875" style="11" bestFit="1" customWidth="1"/>
    <col min="6419" max="6419" width="15.28515625" style="11" bestFit="1" customWidth="1"/>
    <col min="6420" max="6420" width="5" style="11" customWidth="1"/>
    <col min="6421" max="6421" width="10.28515625" style="11" bestFit="1" customWidth="1"/>
    <col min="6422" max="6422" width="5" style="11" customWidth="1"/>
    <col min="6423" max="6423" width="10.28515625" style="11" bestFit="1" customWidth="1"/>
    <col min="6424" max="6426" width="9" style="11"/>
    <col min="6427" max="6427" width="10.28515625" style="11" bestFit="1" customWidth="1"/>
    <col min="6428" max="6656" width="9" style="11"/>
    <col min="6657" max="6657" width="3.7109375" style="11" customWidth="1"/>
    <col min="6658" max="6658" width="4.85546875" style="11" customWidth="1"/>
    <col min="6659" max="6659" width="5.28515625" style="11" customWidth="1"/>
    <col min="6660" max="6660" width="31.28515625" style="11" customWidth="1"/>
    <col min="6661" max="6661" width="7.7109375" style="11" customWidth="1"/>
    <col min="6662" max="6662" width="2.28515625" style="11" customWidth="1"/>
    <col min="6663" max="6663" width="11.7109375" style="11" customWidth="1"/>
    <col min="6664" max="6664" width="2.42578125" style="11" customWidth="1"/>
    <col min="6665" max="6665" width="11.7109375" style="11" customWidth="1"/>
    <col min="6666" max="6666" width="2.28515625" style="11" customWidth="1"/>
    <col min="6667" max="6667" width="10.85546875" style="11" customWidth="1"/>
    <col min="6668" max="6668" width="2.28515625" style="11" customWidth="1"/>
    <col min="6669" max="6669" width="11.140625" style="11" customWidth="1"/>
    <col min="6670" max="6670" width="1.85546875" style="11" customWidth="1"/>
    <col min="6671" max="6671" width="11" style="11" customWidth="1"/>
    <col min="6672" max="6672" width="0.7109375" style="11" customWidth="1"/>
    <col min="6673" max="6673" width="1.85546875" style="11" customWidth="1"/>
    <col min="6674" max="6674" width="11.85546875" style="11" bestFit="1" customWidth="1"/>
    <col min="6675" max="6675" width="15.28515625" style="11" bestFit="1" customWidth="1"/>
    <col min="6676" max="6676" width="5" style="11" customWidth="1"/>
    <col min="6677" max="6677" width="10.28515625" style="11" bestFit="1" customWidth="1"/>
    <col min="6678" max="6678" width="5" style="11" customWidth="1"/>
    <col min="6679" max="6679" width="10.28515625" style="11" bestFit="1" customWidth="1"/>
    <col min="6680" max="6682" width="9" style="11"/>
    <col min="6683" max="6683" width="10.28515625" style="11" bestFit="1" customWidth="1"/>
    <col min="6684" max="6912" width="9" style="11"/>
    <col min="6913" max="6913" width="3.7109375" style="11" customWidth="1"/>
    <col min="6914" max="6914" width="4.85546875" style="11" customWidth="1"/>
    <col min="6915" max="6915" width="5.28515625" style="11" customWidth="1"/>
    <col min="6916" max="6916" width="31.28515625" style="11" customWidth="1"/>
    <col min="6917" max="6917" width="7.7109375" style="11" customWidth="1"/>
    <col min="6918" max="6918" width="2.28515625" style="11" customWidth="1"/>
    <col min="6919" max="6919" width="11.7109375" style="11" customWidth="1"/>
    <col min="6920" max="6920" width="2.42578125" style="11" customWidth="1"/>
    <col min="6921" max="6921" width="11.7109375" style="11" customWidth="1"/>
    <col min="6922" max="6922" width="2.28515625" style="11" customWidth="1"/>
    <col min="6923" max="6923" width="10.85546875" style="11" customWidth="1"/>
    <col min="6924" max="6924" width="2.28515625" style="11" customWidth="1"/>
    <col min="6925" max="6925" width="11.140625" style="11" customWidth="1"/>
    <col min="6926" max="6926" width="1.85546875" style="11" customWidth="1"/>
    <col min="6927" max="6927" width="11" style="11" customWidth="1"/>
    <col min="6928" max="6928" width="0.7109375" style="11" customWidth="1"/>
    <col min="6929" max="6929" width="1.85546875" style="11" customWidth="1"/>
    <col min="6930" max="6930" width="11.85546875" style="11" bestFit="1" customWidth="1"/>
    <col min="6931" max="6931" width="15.28515625" style="11" bestFit="1" customWidth="1"/>
    <col min="6932" max="6932" width="5" style="11" customWidth="1"/>
    <col min="6933" max="6933" width="10.28515625" style="11" bestFit="1" customWidth="1"/>
    <col min="6934" max="6934" width="5" style="11" customWidth="1"/>
    <col min="6935" max="6935" width="10.28515625" style="11" bestFit="1" customWidth="1"/>
    <col min="6936" max="6938" width="9" style="11"/>
    <col min="6939" max="6939" width="10.28515625" style="11" bestFit="1" customWidth="1"/>
    <col min="6940" max="7168" width="9" style="11"/>
    <col min="7169" max="7169" width="3.7109375" style="11" customWidth="1"/>
    <col min="7170" max="7170" width="4.85546875" style="11" customWidth="1"/>
    <col min="7171" max="7171" width="5.28515625" style="11" customWidth="1"/>
    <col min="7172" max="7172" width="31.28515625" style="11" customWidth="1"/>
    <col min="7173" max="7173" width="7.7109375" style="11" customWidth="1"/>
    <col min="7174" max="7174" width="2.28515625" style="11" customWidth="1"/>
    <col min="7175" max="7175" width="11.7109375" style="11" customWidth="1"/>
    <col min="7176" max="7176" width="2.42578125" style="11" customWidth="1"/>
    <col min="7177" max="7177" width="11.7109375" style="11" customWidth="1"/>
    <col min="7178" max="7178" width="2.28515625" style="11" customWidth="1"/>
    <col min="7179" max="7179" width="10.85546875" style="11" customWidth="1"/>
    <col min="7180" max="7180" width="2.28515625" style="11" customWidth="1"/>
    <col min="7181" max="7181" width="11.140625" style="11" customWidth="1"/>
    <col min="7182" max="7182" width="1.85546875" style="11" customWidth="1"/>
    <col min="7183" max="7183" width="11" style="11" customWidth="1"/>
    <col min="7184" max="7184" width="0.7109375" style="11" customWidth="1"/>
    <col min="7185" max="7185" width="1.85546875" style="11" customWidth="1"/>
    <col min="7186" max="7186" width="11.85546875" style="11" bestFit="1" customWidth="1"/>
    <col min="7187" max="7187" width="15.28515625" style="11" bestFit="1" customWidth="1"/>
    <col min="7188" max="7188" width="5" style="11" customWidth="1"/>
    <col min="7189" max="7189" width="10.28515625" style="11" bestFit="1" customWidth="1"/>
    <col min="7190" max="7190" width="5" style="11" customWidth="1"/>
    <col min="7191" max="7191" width="10.28515625" style="11" bestFit="1" customWidth="1"/>
    <col min="7192" max="7194" width="9" style="11"/>
    <col min="7195" max="7195" width="10.28515625" style="11" bestFit="1" customWidth="1"/>
    <col min="7196" max="7424" width="9" style="11"/>
    <col min="7425" max="7425" width="3.7109375" style="11" customWidth="1"/>
    <col min="7426" max="7426" width="4.85546875" style="11" customWidth="1"/>
    <col min="7427" max="7427" width="5.28515625" style="11" customWidth="1"/>
    <col min="7428" max="7428" width="31.28515625" style="11" customWidth="1"/>
    <col min="7429" max="7429" width="7.7109375" style="11" customWidth="1"/>
    <col min="7430" max="7430" width="2.28515625" style="11" customWidth="1"/>
    <col min="7431" max="7431" width="11.7109375" style="11" customWidth="1"/>
    <col min="7432" max="7432" width="2.42578125" style="11" customWidth="1"/>
    <col min="7433" max="7433" width="11.7109375" style="11" customWidth="1"/>
    <col min="7434" max="7434" width="2.28515625" style="11" customWidth="1"/>
    <col min="7435" max="7435" width="10.85546875" style="11" customWidth="1"/>
    <col min="7436" max="7436" width="2.28515625" style="11" customWidth="1"/>
    <col min="7437" max="7437" width="11.140625" style="11" customWidth="1"/>
    <col min="7438" max="7438" width="1.85546875" style="11" customWidth="1"/>
    <col min="7439" max="7439" width="11" style="11" customWidth="1"/>
    <col min="7440" max="7440" width="0.7109375" style="11" customWidth="1"/>
    <col min="7441" max="7441" width="1.85546875" style="11" customWidth="1"/>
    <col min="7442" max="7442" width="11.85546875" style="11" bestFit="1" customWidth="1"/>
    <col min="7443" max="7443" width="15.28515625" style="11" bestFit="1" customWidth="1"/>
    <col min="7444" max="7444" width="5" style="11" customWidth="1"/>
    <col min="7445" max="7445" width="10.28515625" style="11" bestFit="1" customWidth="1"/>
    <col min="7446" max="7446" width="5" style="11" customWidth="1"/>
    <col min="7447" max="7447" width="10.28515625" style="11" bestFit="1" customWidth="1"/>
    <col min="7448" max="7450" width="9" style="11"/>
    <col min="7451" max="7451" width="10.28515625" style="11" bestFit="1" customWidth="1"/>
    <col min="7452" max="7680" width="9" style="11"/>
    <col min="7681" max="7681" width="3.7109375" style="11" customWidth="1"/>
    <col min="7682" max="7682" width="4.85546875" style="11" customWidth="1"/>
    <col min="7683" max="7683" width="5.28515625" style="11" customWidth="1"/>
    <col min="7684" max="7684" width="31.28515625" style="11" customWidth="1"/>
    <col min="7685" max="7685" width="7.7109375" style="11" customWidth="1"/>
    <col min="7686" max="7686" width="2.28515625" style="11" customWidth="1"/>
    <col min="7687" max="7687" width="11.7109375" style="11" customWidth="1"/>
    <col min="7688" max="7688" width="2.42578125" style="11" customWidth="1"/>
    <col min="7689" max="7689" width="11.7109375" style="11" customWidth="1"/>
    <col min="7690" max="7690" width="2.28515625" style="11" customWidth="1"/>
    <col min="7691" max="7691" width="10.85546875" style="11" customWidth="1"/>
    <col min="7692" max="7692" width="2.28515625" style="11" customWidth="1"/>
    <col min="7693" max="7693" width="11.140625" style="11" customWidth="1"/>
    <col min="7694" max="7694" width="1.85546875" style="11" customWidth="1"/>
    <col min="7695" max="7695" width="11" style="11" customWidth="1"/>
    <col min="7696" max="7696" width="0.7109375" style="11" customWidth="1"/>
    <col min="7697" max="7697" width="1.85546875" style="11" customWidth="1"/>
    <col min="7698" max="7698" width="11.85546875" style="11" bestFit="1" customWidth="1"/>
    <col min="7699" max="7699" width="15.28515625" style="11" bestFit="1" customWidth="1"/>
    <col min="7700" max="7700" width="5" style="11" customWidth="1"/>
    <col min="7701" max="7701" width="10.28515625" style="11" bestFit="1" customWidth="1"/>
    <col min="7702" max="7702" width="5" style="11" customWidth="1"/>
    <col min="7703" max="7703" width="10.28515625" style="11" bestFit="1" customWidth="1"/>
    <col min="7704" max="7706" width="9" style="11"/>
    <col min="7707" max="7707" width="10.28515625" style="11" bestFit="1" customWidth="1"/>
    <col min="7708" max="7936" width="9" style="11"/>
    <col min="7937" max="7937" width="3.7109375" style="11" customWidth="1"/>
    <col min="7938" max="7938" width="4.85546875" style="11" customWidth="1"/>
    <col min="7939" max="7939" width="5.28515625" style="11" customWidth="1"/>
    <col min="7940" max="7940" width="31.28515625" style="11" customWidth="1"/>
    <col min="7941" max="7941" width="7.7109375" style="11" customWidth="1"/>
    <col min="7942" max="7942" width="2.28515625" style="11" customWidth="1"/>
    <col min="7943" max="7943" width="11.7109375" style="11" customWidth="1"/>
    <col min="7944" max="7944" width="2.42578125" style="11" customWidth="1"/>
    <col min="7945" max="7945" width="11.7109375" style="11" customWidth="1"/>
    <col min="7946" max="7946" width="2.28515625" style="11" customWidth="1"/>
    <col min="7947" max="7947" width="10.85546875" style="11" customWidth="1"/>
    <col min="7948" max="7948" width="2.28515625" style="11" customWidth="1"/>
    <col min="7949" max="7949" width="11.140625" style="11" customWidth="1"/>
    <col min="7950" max="7950" width="1.85546875" style="11" customWidth="1"/>
    <col min="7951" max="7951" width="11" style="11" customWidth="1"/>
    <col min="7952" max="7952" width="0.7109375" style="11" customWidth="1"/>
    <col min="7953" max="7953" width="1.85546875" style="11" customWidth="1"/>
    <col min="7954" max="7954" width="11.85546875" style="11" bestFit="1" customWidth="1"/>
    <col min="7955" max="7955" width="15.28515625" style="11" bestFit="1" customWidth="1"/>
    <col min="7956" max="7956" width="5" style="11" customWidth="1"/>
    <col min="7957" max="7957" width="10.28515625" style="11" bestFit="1" customWidth="1"/>
    <col min="7958" max="7958" width="5" style="11" customWidth="1"/>
    <col min="7959" max="7959" width="10.28515625" style="11" bestFit="1" customWidth="1"/>
    <col min="7960" max="7962" width="9" style="11"/>
    <col min="7963" max="7963" width="10.28515625" style="11" bestFit="1" customWidth="1"/>
    <col min="7964" max="8192" width="9" style="11"/>
    <col min="8193" max="8193" width="3.7109375" style="11" customWidth="1"/>
    <col min="8194" max="8194" width="4.85546875" style="11" customWidth="1"/>
    <col min="8195" max="8195" width="5.28515625" style="11" customWidth="1"/>
    <col min="8196" max="8196" width="31.28515625" style="11" customWidth="1"/>
    <col min="8197" max="8197" width="7.7109375" style="11" customWidth="1"/>
    <col min="8198" max="8198" width="2.28515625" style="11" customWidth="1"/>
    <col min="8199" max="8199" width="11.7109375" style="11" customWidth="1"/>
    <col min="8200" max="8200" width="2.42578125" style="11" customWidth="1"/>
    <col min="8201" max="8201" width="11.7109375" style="11" customWidth="1"/>
    <col min="8202" max="8202" width="2.28515625" style="11" customWidth="1"/>
    <col min="8203" max="8203" width="10.85546875" style="11" customWidth="1"/>
    <col min="8204" max="8204" width="2.28515625" style="11" customWidth="1"/>
    <col min="8205" max="8205" width="11.140625" style="11" customWidth="1"/>
    <col min="8206" max="8206" width="1.85546875" style="11" customWidth="1"/>
    <col min="8207" max="8207" width="11" style="11" customWidth="1"/>
    <col min="8208" max="8208" width="0.7109375" style="11" customWidth="1"/>
    <col min="8209" max="8209" width="1.85546875" style="11" customWidth="1"/>
    <col min="8210" max="8210" width="11.85546875" style="11" bestFit="1" customWidth="1"/>
    <col min="8211" max="8211" width="15.28515625" style="11" bestFit="1" customWidth="1"/>
    <col min="8212" max="8212" width="5" style="11" customWidth="1"/>
    <col min="8213" max="8213" width="10.28515625" style="11" bestFit="1" customWidth="1"/>
    <col min="8214" max="8214" width="5" style="11" customWidth="1"/>
    <col min="8215" max="8215" width="10.28515625" style="11" bestFit="1" customWidth="1"/>
    <col min="8216" max="8218" width="9" style="11"/>
    <col min="8219" max="8219" width="10.28515625" style="11" bestFit="1" customWidth="1"/>
    <col min="8220" max="8448" width="9" style="11"/>
    <col min="8449" max="8449" width="3.7109375" style="11" customWidth="1"/>
    <col min="8450" max="8450" width="4.85546875" style="11" customWidth="1"/>
    <col min="8451" max="8451" width="5.28515625" style="11" customWidth="1"/>
    <col min="8452" max="8452" width="31.28515625" style="11" customWidth="1"/>
    <col min="8453" max="8453" width="7.7109375" style="11" customWidth="1"/>
    <col min="8454" max="8454" width="2.28515625" style="11" customWidth="1"/>
    <col min="8455" max="8455" width="11.7109375" style="11" customWidth="1"/>
    <col min="8456" max="8456" width="2.42578125" style="11" customWidth="1"/>
    <col min="8457" max="8457" width="11.7109375" style="11" customWidth="1"/>
    <col min="8458" max="8458" width="2.28515625" style="11" customWidth="1"/>
    <col min="8459" max="8459" width="10.85546875" style="11" customWidth="1"/>
    <col min="8460" max="8460" width="2.28515625" style="11" customWidth="1"/>
    <col min="8461" max="8461" width="11.140625" style="11" customWidth="1"/>
    <col min="8462" max="8462" width="1.85546875" style="11" customWidth="1"/>
    <col min="8463" max="8463" width="11" style="11" customWidth="1"/>
    <col min="8464" max="8464" width="0.7109375" style="11" customWidth="1"/>
    <col min="8465" max="8465" width="1.85546875" style="11" customWidth="1"/>
    <col min="8466" max="8466" width="11.85546875" style="11" bestFit="1" customWidth="1"/>
    <col min="8467" max="8467" width="15.28515625" style="11" bestFit="1" customWidth="1"/>
    <col min="8468" max="8468" width="5" style="11" customWidth="1"/>
    <col min="8469" max="8469" width="10.28515625" style="11" bestFit="1" customWidth="1"/>
    <col min="8470" max="8470" width="5" style="11" customWidth="1"/>
    <col min="8471" max="8471" width="10.28515625" style="11" bestFit="1" customWidth="1"/>
    <col min="8472" max="8474" width="9" style="11"/>
    <col min="8475" max="8475" width="10.28515625" style="11" bestFit="1" customWidth="1"/>
    <col min="8476" max="8704" width="9" style="11"/>
    <col min="8705" max="8705" width="3.7109375" style="11" customWidth="1"/>
    <col min="8706" max="8706" width="4.85546875" style="11" customWidth="1"/>
    <col min="8707" max="8707" width="5.28515625" style="11" customWidth="1"/>
    <col min="8708" max="8708" width="31.28515625" style="11" customWidth="1"/>
    <col min="8709" max="8709" width="7.7109375" style="11" customWidth="1"/>
    <col min="8710" max="8710" width="2.28515625" style="11" customWidth="1"/>
    <col min="8711" max="8711" width="11.7109375" style="11" customWidth="1"/>
    <col min="8712" max="8712" width="2.42578125" style="11" customWidth="1"/>
    <col min="8713" max="8713" width="11.7109375" style="11" customWidth="1"/>
    <col min="8714" max="8714" width="2.28515625" style="11" customWidth="1"/>
    <col min="8715" max="8715" width="10.85546875" style="11" customWidth="1"/>
    <col min="8716" max="8716" width="2.28515625" style="11" customWidth="1"/>
    <col min="8717" max="8717" width="11.140625" style="11" customWidth="1"/>
    <col min="8718" max="8718" width="1.85546875" style="11" customWidth="1"/>
    <col min="8719" max="8719" width="11" style="11" customWidth="1"/>
    <col min="8720" max="8720" width="0.7109375" style="11" customWidth="1"/>
    <col min="8721" max="8721" width="1.85546875" style="11" customWidth="1"/>
    <col min="8722" max="8722" width="11.85546875" style="11" bestFit="1" customWidth="1"/>
    <col min="8723" max="8723" width="15.28515625" style="11" bestFit="1" customWidth="1"/>
    <col min="8724" max="8724" width="5" style="11" customWidth="1"/>
    <col min="8725" max="8725" width="10.28515625" style="11" bestFit="1" customWidth="1"/>
    <col min="8726" max="8726" width="5" style="11" customWidth="1"/>
    <col min="8727" max="8727" width="10.28515625" style="11" bestFit="1" customWidth="1"/>
    <col min="8728" max="8730" width="9" style="11"/>
    <col min="8731" max="8731" width="10.28515625" style="11" bestFit="1" customWidth="1"/>
    <col min="8732" max="8960" width="9" style="11"/>
    <col min="8961" max="8961" width="3.7109375" style="11" customWidth="1"/>
    <col min="8962" max="8962" width="4.85546875" style="11" customWidth="1"/>
    <col min="8963" max="8963" width="5.28515625" style="11" customWidth="1"/>
    <col min="8964" max="8964" width="31.28515625" style="11" customWidth="1"/>
    <col min="8965" max="8965" width="7.7109375" style="11" customWidth="1"/>
    <col min="8966" max="8966" width="2.28515625" style="11" customWidth="1"/>
    <col min="8967" max="8967" width="11.7109375" style="11" customWidth="1"/>
    <col min="8968" max="8968" width="2.42578125" style="11" customWidth="1"/>
    <col min="8969" max="8969" width="11.7109375" style="11" customWidth="1"/>
    <col min="8970" max="8970" width="2.28515625" style="11" customWidth="1"/>
    <col min="8971" max="8971" width="10.85546875" style="11" customWidth="1"/>
    <col min="8972" max="8972" width="2.28515625" style="11" customWidth="1"/>
    <col min="8973" max="8973" width="11.140625" style="11" customWidth="1"/>
    <col min="8974" max="8974" width="1.85546875" style="11" customWidth="1"/>
    <col min="8975" max="8975" width="11" style="11" customWidth="1"/>
    <col min="8976" max="8976" width="0.7109375" style="11" customWidth="1"/>
    <col min="8977" max="8977" width="1.85546875" style="11" customWidth="1"/>
    <col min="8978" max="8978" width="11.85546875" style="11" bestFit="1" customWidth="1"/>
    <col min="8979" max="8979" width="15.28515625" style="11" bestFit="1" customWidth="1"/>
    <col min="8980" max="8980" width="5" style="11" customWidth="1"/>
    <col min="8981" max="8981" width="10.28515625" style="11" bestFit="1" customWidth="1"/>
    <col min="8982" max="8982" width="5" style="11" customWidth="1"/>
    <col min="8983" max="8983" width="10.28515625" style="11" bestFit="1" customWidth="1"/>
    <col min="8984" max="8986" width="9" style="11"/>
    <col min="8987" max="8987" width="10.28515625" style="11" bestFit="1" customWidth="1"/>
    <col min="8988" max="9216" width="9" style="11"/>
    <col min="9217" max="9217" width="3.7109375" style="11" customWidth="1"/>
    <col min="9218" max="9218" width="4.85546875" style="11" customWidth="1"/>
    <col min="9219" max="9219" width="5.28515625" style="11" customWidth="1"/>
    <col min="9220" max="9220" width="31.28515625" style="11" customWidth="1"/>
    <col min="9221" max="9221" width="7.7109375" style="11" customWidth="1"/>
    <col min="9222" max="9222" width="2.28515625" style="11" customWidth="1"/>
    <col min="9223" max="9223" width="11.7109375" style="11" customWidth="1"/>
    <col min="9224" max="9224" width="2.42578125" style="11" customWidth="1"/>
    <col min="9225" max="9225" width="11.7109375" style="11" customWidth="1"/>
    <col min="9226" max="9226" width="2.28515625" style="11" customWidth="1"/>
    <col min="9227" max="9227" width="10.85546875" style="11" customWidth="1"/>
    <col min="9228" max="9228" width="2.28515625" style="11" customWidth="1"/>
    <col min="9229" max="9229" width="11.140625" style="11" customWidth="1"/>
    <col min="9230" max="9230" width="1.85546875" style="11" customWidth="1"/>
    <col min="9231" max="9231" width="11" style="11" customWidth="1"/>
    <col min="9232" max="9232" width="0.7109375" style="11" customWidth="1"/>
    <col min="9233" max="9233" width="1.85546875" style="11" customWidth="1"/>
    <col min="9234" max="9234" width="11.85546875" style="11" bestFit="1" customWidth="1"/>
    <col min="9235" max="9235" width="15.28515625" style="11" bestFit="1" customWidth="1"/>
    <col min="9236" max="9236" width="5" style="11" customWidth="1"/>
    <col min="9237" max="9237" width="10.28515625" style="11" bestFit="1" customWidth="1"/>
    <col min="9238" max="9238" width="5" style="11" customWidth="1"/>
    <col min="9239" max="9239" width="10.28515625" style="11" bestFit="1" customWidth="1"/>
    <col min="9240" max="9242" width="9" style="11"/>
    <col min="9243" max="9243" width="10.28515625" style="11" bestFit="1" customWidth="1"/>
    <col min="9244" max="9472" width="9" style="11"/>
    <col min="9473" max="9473" width="3.7109375" style="11" customWidth="1"/>
    <col min="9474" max="9474" width="4.85546875" style="11" customWidth="1"/>
    <col min="9475" max="9475" width="5.28515625" style="11" customWidth="1"/>
    <col min="9476" max="9476" width="31.28515625" style="11" customWidth="1"/>
    <col min="9477" max="9477" width="7.7109375" style="11" customWidth="1"/>
    <col min="9478" max="9478" width="2.28515625" style="11" customWidth="1"/>
    <col min="9479" max="9479" width="11.7109375" style="11" customWidth="1"/>
    <col min="9480" max="9480" width="2.42578125" style="11" customWidth="1"/>
    <col min="9481" max="9481" width="11.7109375" style="11" customWidth="1"/>
    <col min="9482" max="9482" width="2.28515625" style="11" customWidth="1"/>
    <col min="9483" max="9483" width="10.85546875" style="11" customWidth="1"/>
    <col min="9484" max="9484" width="2.28515625" style="11" customWidth="1"/>
    <col min="9485" max="9485" width="11.140625" style="11" customWidth="1"/>
    <col min="9486" max="9486" width="1.85546875" style="11" customWidth="1"/>
    <col min="9487" max="9487" width="11" style="11" customWidth="1"/>
    <col min="9488" max="9488" width="0.7109375" style="11" customWidth="1"/>
    <col min="9489" max="9489" width="1.85546875" style="11" customWidth="1"/>
    <col min="9490" max="9490" width="11.85546875" style="11" bestFit="1" customWidth="1"/>
    <col min="9491" max="9491" width="15.28515625" style="11" bestFit="1" customWidth="1"/>
    <col min="9492" max="9492" width="5" style="11" customWidth="1"/>
    <col min="9493" max="9493" width="10.28515625" style="11" bestFit="1" customWidth="1"/>
    <col min="9494" max="9494" width="5" style="11" customWidth="1"/>
    <col min="9495" max="9495" width="10.28515625" style="11" bestFit="1" customWidth="1"/>
    <col min="9496" max="9498" width="9" style="11"/>
    <col min="9499" max="9499" width="10.28515625" style="11" bestFit="1" customWidth="1"/>
    <col min="9500" max="9728" width="9" style="11"/>
    <col min="9729" max="9729" width="3.7109375" style="11" customWidth="1"/>
    <col min="9730" max="9730" width="4.85546875" style="11" customWidth="1"/>
    <col min="9731" max="9731" width="5.28515625" style="11" customWidth="1"/>
    <col min="9732" max="9732" width="31.28515625" style="11" customWidth="1"/>
    <col min="9733" max="9733" width="7.7109375" style="11" customWidth="1"/>
    <col min="9734" max="9734" width="2.28515625" style="11" customWidth="1"/>
    <col min="9735" max="9735" width="11.7109375" style="11" customWidth="1"/>
    <col min="9736" max="9736" width="2.42578125" style="11" customWidth="1"/>
    <col min="9737" max="9737" width="11.7109375" style="11" customWidth="1"/>
    <col min="9738" max="9738" width="2.28515625" style="11" customWidth="1"/>
    <col min="9739" max="9739" width="10.85546875" style="11" customWidth="1"/>
    <col min="9740" max="9740" width="2.28515625" style="11" customWidth="1"/>
    <col min="9741" max="9741" width="11.140625" style="11" customWidth="1"/>
    <col min="9742" max="9742" width="1.85546875" style="11" customWidth="1"/>
    <col min="9743" max="9743" width="11" style="11" customWidth="1"/>
    <col min="9744" max="9744" width="0.7109375" style="11" customWidth="1"/>
    <col min="9745" max="9745" width="1.85546875" style="11" customWidth="1"/>
    <col min="9746" max="9746" width="11.85546875" style="11" bestFit="1" customWidth="1"/>
    <col min="9747" max="9747" width="15.28515625" style="11" bestFit="1" customWidth="1"/>
    <col min="9748" max="9748" width="5" style="11" customWidth="1"/>
    <col min="9749" max="9749" width="10.28515625" style="11" bestFit="1" customWidth="1"/>
    <col min="9750" max="9750" width="5" style="11" customWidth="1"/>
    <col min="9751" max="9751" width="10.28515625" style="11" bestFit="1" customWidth="1"/>
    <col min="9752" max="9754" width="9" style="11"/>
    <col min="9755" max="9755" width="10.28515625" style="11" bestFit="1" customWidth="1"/>
    <col min="9756" max="9984" width="9" style="11"/>
    <col min="9985" max="9985" width="3.7109375" style="11" customWidth="1"/>
    <col min="9986" max="9986" width="4.85546875" style="11" customWidth="1"/>
    <col min="9987" max="9987" width="5.28515625" style="11" customWidth="1"/>
    <col min="9988" max="9988" width="31.28515625" style="11" customWidth="1"/>
    <col min="9989" max="9989" width="7.7109375" style="11" customWidth="1"/>
    <col min="9990" max="9990" width="2.28515625" style="11" customWidth="1"/>
    <col min="9991" max="9991" width="11.7109375" style="11" customWidth="1"/>
    <col min="9992" max="9992" width="2.42578125" style="11" customWidth="1"/>
    <col min="9993" max="9993" width="11.7109375" style="11" customWidth="1"/>
    <col min="9994" max="9994" width="2.28515625" style="11" customWidth="1"/>
    <col min="9995" max="9995" width="10.85546875" style="11" customWidth="1"/>
    <col min="9996" max="9996" width="2.28515625" style="11" customWidth="1"/>
    <col min="9997" max="9997" width="11.140625" style="11" customWidth="1"/>
    <col min="9998" max="9998" width="1.85546875" style="11" customWidth="1"/>
    <col min="9999" max="9999" width="11" style="11" customWidth="1"/>
    <col min="10000" max="10000" width="0.7109375" style="11" customWidth="1"/>
    <col min="10001" max="10001" width="1.85546875" style="11" customWidth="1"/>
    <col min="10002" max="10002" width="11.85546875" style="11" bestFit="1" customWidth="1"/>
    <col min="10003" max="10003" width="15.28515625" style="11" bestFit="1" customWidth="1"/>
    <col min="10004" max="10004" width="5" style="11" customWidth="1"/>
    <col min="10005" max="10005" width="10.28515625" style="11" bestFit="1" customWidth="1"/>
    <col min="10006" max="10006" width="5" style="11" customWidth="1"/>
    <col min="10007" max="10007" width="10.28515625" style="11" bestFit="1" customWidth="1"/>
    <col min="10008" max="10010" width="9" style="11"/>
    <col min="10011" max="10011" width="10.28515625" style="11" bestFit="1" customWidth="1"/>
    <col min="10012" max="10240" width="9" style="11"/>
    <col min="10241" max="10241" width="3.7109375" style="11" customWidth="1"/>
    <col min="10242" max="10242" width="4.85546875" style="11" customWidth="1"/>
    <col min="10243" max="10243" width="5.28515625" style="11" customWidth="1"/>
    <col min="10244" max="10244" width="31.28515625" style="11" customWidth="1"/>
    <col min="10245" max="10245" width="7.7109375" style="11" customWidth="1"/>
    <col min="10246" max="10246" width="2.28515625" style="11" customWidth="1"/>
    <col min="10247" max="10247" width="11.7109375" style="11" customWidth="1"/>
    <col min="10248" max="10248" width="2.42578125" style="11" customWidth="1"/>
    <col min="10249" max="10249" width="11.7109375" style="11" customWidth="1"/>
    <col min="10250" max="10250" width="2.28515625" style="11" customWidth="1"/>
    <col min="10251" max="10251" width="10.85546875" style="11" customWidth="1"/>
    <col min="10252" max="10252" width="2.28515625" style="11" customWidth="1"/>
    <col min="10253" max="10253" width="11.140625" style="11" customWidth="1"/>
    <col min="10254" max="10254" width="1.85546875" style="11" customWidth="1"/>
    <col min="10255" max="10255" width="11" style="11" customWidth="1"/>
    <col min="10256" max="10256" width="0.7109375" style="11" customWidth="1"/>
    <col min="10257" max="10257" width="1.85546875" style="11" customWidth="1"/>
    <col min="10258" max="10258" width="11.85546875" style="11" bestFit="1" customWidth="1"/>
    <col min="10259" max="10259" width="15.28515625" style="11" bestFit="1" customWidth="1"/>
    <col min="10260" max="10260" width="5" style="11" customWidth="1"/>
    <col min="10261" max="10261" width="10.28515625" style="11" bestFit="1" customWidth="1"/>
    <col min="10262" max="10262" width="5" style="11" customWidth="1"/>
    <col min="10263" max="10263" width="10.28515625" style="11" bestFit="1" customWidth="1"/>
    <col min="10264" max="10266" width="9" style="11"/>
    <col min="10267" max="10267" width="10.28515625" style="11" bestFit="1" customWidth="1"/>
    <col min="10268" max="10496" width="9" style="11"/>
    <col min="10497" max="10497" width="3.7109375" style="11" customWidth="1"/>
    <col min="10498" max="10498" width="4.85546875" style="11" customWidth="1"/>
    <col min="10499" max="10499" width="5.28515625" style="11" customWidth="1"/>
    <col min="10500" max="10500" width="31.28515625" style="11" customWidth="1"/>
    <col min="10501" max="10501" width="7.7109375" style="11" customWidth="1"/>
    <col min="10502" max="10502" width="2.28515625" style="11" customWidth="1"/>
    <col min="10503" max="10503" width="11.7109375" style="11" customWidth="1"/>
    <col min="10504" max="10504" width="2.42578125" style="11" customWidth="1"/>
    <col min="10505" max="10505" width="11.7109375" style="11" customWidth="1"/>
    <col min="10506" max="10506" width="2.28515625" style="11" customWidth="1"/>
    <col min="10507" max="10507" width="10.85546875" style="11" customWidth="1"/>
    <col min="10508" max="10508" width="2.28515625" style="11" customWidth="1"/>
    <col min="10509" max="10509" width="11.140625" style="11" customWidth="1"/>
    <col min="10510" max="10510" width="1.85546875" style="11" customWidth="1"/>
    <col min="10511" max="10511" width="11" style="11" customWidth="1"/>
    <col min="10512" max="10512" width="0.7109375" style="11" customWidth="1"/>
    <col min="10513" max="10513" width="1.85546875" style="11" customWidth="1"/>
    <col min="10514" max="10514" width="11.85546875" style="11" bestFit="1" customWidth="1"/>
    <col min="10515" max="10515" width="15.28515625" style="11" bestFit="1" customWidth="1"/>
    <col min="10516" max="10516" width="5" style="11" customWidth="1"/>
    <col min="10517" max="10517" width="10.28515625" style="11" bestFit="1" customWidth="1"/>
    <col min="10518" max="10518" width="5" style="11" customWidth="1"/>
    <col min="10519" max="10519" width="10.28515625" style="11" bestFit="1" customWidth="1"/>
    <col min="10520" max="10522" width="9" style="11"/>
    <col min="10523" max="10523" width="10.28515625" style="11" bestFit="1" customWidth="1"/>
    <col min="10524" max="10752" width="9" style="11"/>
    <col min="10753" max="10753" width="3.7109375" style="11" customWidth="1"/>
    <col min="10754" max="10754" width="4.85546875" style="11" customWidth="1"/>
    <col min="10755" max="10755" width="5.28515625" style="11" customWidth="1"/>
    <col min="10756" max="10756" width="31.28515625" style="11" customWidth="1"/>
    <col min="10757" max="10757" width="7.7109375" style="11" customWidth="1"/>
    <col min="10758" max="10758" width="2.28515625" style="11" customWidth="1"/>
    <col min="10759" max="10759" width="11.7109375" style="11" customWidth="1"/>
    <col min="10760" max="10760" width="2.42578125" style="11" customWidth="1"/>
    <col min="10761" max="10761" width="11.7109375" style="11" customWidth="1"/>
    <col min="10762" max="10762" width="2.28515625" style="11" customWidth="1"/>
    <col min="10763" max="10763" width="10.85546875" style="11" customWidth="1"/>
    <col min="10764" max="10764" width="2.28515625" style="11" customWidth="1"/>
    <col min="10765" max="10765" width="11.140625" style="11" customWidth="1"/>
    <col min="10766" max="10766" width="1.85546875" style="11" customWidth="1"/>
    <col min="10767" max="10767" width="11" style="11" customWidth="1"/>
    <col min="10768" max="10768" width="0.7109375" style="11" customWidth="1"/>
    <col min="10769" max="10769" width="1.85546875" style="11" customWidth="1"/>
    <col min="10770" max="10770" width="11.85546875" style="11" bestFit="1" customWidth="1"/>
    <col min="10771" max="10771" width="15.28515625" style="11" bestFit="1" customWidth="1"/>
    <col min="10772" max="10772" width="5" style="11" customWidth="1"/>
    <col min="10773" max="10773" width="10.28515625" style="11" bestFit="1" customWidth="1"/>
    <col min="10774" max="10774" width="5" style="11" customWidth="1"/>
    <col min="10775" max="10775" width="10.28515625" style="11" bestFit="1" customWidth="1"/>
    <col min="10776" max="10778" width="9" style="11"/>
    <col min="10779" max="10779" width="10.28515625" style="11" bestFit="1" customWidth="1"/>
    <col min="10780" max="11008" width="9" style="11"/>
    <col min="11009" max="11009" width="3.7109375" style="11" customWidth="1"/>
    <col min="11010" max="11010" width="4.85546875" style="11" customWidth="1"/>
    <col min="11011" max="11011" width="5.28515625" style="11" customWidth="1"/>
    <col min="11012" max="11012" width="31.28515625" style="11" customWidth="1"/>
    <col min="11013" max="11013" width="7.7109375" style="11" customWidth="1"/>
    <col min="11014" max="11014" width="2.28515625" style="11" customWidth="1"/>
    <col min="11015" max="11015" width="11.7109375" style="11" customWidth="1"/>
    <col min="11016" max="11016" width="2.42578125" style="11" customWidth="1"/>
    <col min="11017" max="11017" width="11.7109375" style="11" customWidth="1"/>
    <col min="11018" max="11018" width="2.28515625" style="11" customWidth="1"/>
    <col min="11019" max="11019" width="10.85546875" style="11" customWidth="1"/>
    <col min="11020" max="11020" width="2.28515625" style="11" customWidth="1"/>
    <col min="11021" max="11021" width="11.140625" style="11" customWidth="1"/>
    <col min="11022" max="11022" width="1.85546875" style="11" customWidth="1"/>
    <col min="11023" max="11023" width="11" style="11" customWidth="1"/>
    <col min="11024" max="11024" width="0.7109375" style="11" customWidth="1"/>
    <col min="11025" max="11025" width="1.85546875" style="11" customWidth="1"/>
    <col min="11026" max="11026" width="11.85546875" style="11" bestFit="1" customWidth="1"/>
    <col min="11027" max="11027" width="15.28515625" style="11" bestFit="1" customWidth="1"/>
    <col min="11028" max="11028" width="5" style="11" customWidth="1"/>
    <col min="11029" max="11029" width="10.28515625" style="11" bestFit="1" customWidth="1"/>
    <col min="11030" max="11030" width="5" style="11" customWidth="1"/>
    <col min="11031" max="11031" width="10.28515625" style="11" bestFit="1" customWidth="1"/>
    <col min="11032" max="11034" width="9" style="11"/>
    <col min="11035" max="11035" width="10.28515625" style="11" bestFit="1" customWidth="1"/>
    <col min="11036" max="11264" width="9" style="11"/>
    <col min="11265" max="11265" width="3.7109375" style="11" customWidth="1"/>
    <col min="11266" max="11266" width="4.85546875" style="11" customWidth="1"/>
    <col min="11267" max="11267" width="5.28515625" style="11" customWidth="1"/>
    <col min="11268" max="11268" width="31.28515625" style="11" customWidth="1"/>
    <col min="11269" max="11269" width="7.7109375" style="11" customWidth="1"/>
    <col min="11270" max="11270" width="2.28515625" style="11" customWidth="1"/>
    <col min="11271" max="11271" width="11.7109375" style="11" customWidth="1"/>
    <col min="11272" max="11272" width="2.42578125" style="11" customWidth="1"/>
    <col min="11273" max="11273" width="11.7109375" style="11" customWidth="1"/>
    <col min="11274" max="11274" width="2.28515625" style="11" customWidth="1"/>
    <col min="11275" max="11275" width="10.85546875" style="11" customWidth="1"/>
    <col min="11276" max="11276" width="2.28515625" style="11" customWidth="1"/>
    <col min="11277" max="11277" width="11.140625" style="11" customWidth="1"/>
    <col min="11278" max="11278" width="1.85546875" style="11" customWidth="1"/>
    <col min="11279" max="11279" width="11" style="11" customWidth="1"/>
    <col min="11280" max="11280" width="0.7109375" style="11" customWidth="1"/>
    <col min="11281" max="11281" width="1.85546875" style="11" customWidth="1"/>
    <col min="11282" max="11282" width="11.85546875" style="11" bestFit="1" customWidth="1"/>
    <col min="11283" max="11283" width="15.28515625" style="11" bestFit="1" customWidth="1"/>
    <col min="11284" max="11284" width="5" style="11" customWidth="1"/>
    <col min="11285" max="11285" width="10.28515625" style="11" bestFit="1" customWidth="1"/>
    <col min="11286" max="11286" width="5" style="11" customWidth="1"/>
    <col min="11287" max="11287" width="10.28515625" style="11" bestFit="1" customWidth="1"/>
    <col min="11288" max="11290" width="9" style="11"/>
    <col min="11291" max="11291" width="10.28515625" style="11" bestFit="1" customWidth="1"/>
    <col min="11292" max="11520" width="9" style="11"/>
    <col min="11521" max="11521" width="3.7109375" style="11" customWidth="1"/>
    <col min="11522" max="11522" width="4.85546875" style="11" customWidth="1"/>
    <col min="11523" max="11523" width="5.28515625" style="11" customWidth="1"/>
    <col min="11524" max="11524" width="31.28515625" style="11" customWidth="1"/>
    <col min="11525" max="11525" width="7.7109375" style="11" customWidth="1"/>
    <col min="11526" max="11526" width="2.28515625" style="11" customWidth="1"/>
    <col min="11527" max="11527" width="11.7109375" style="11" customWidth="1"/>
    <col min="11528" max="11528" width="2.42578125" style="11" customWidth="1"/>
    <col min="11529" max="11529" width="11.7109375" style="11" customWidth="1"/>
    <col min="11530" max="11530" width="2.28515625" style="11" customWidth="1"/>
    <col min="11531" max="11531" width="10.85546875" style="11" customWidth="1"/>
    <col min="11532" max="11532" width="2.28515625" style="11" customWidth="1"/>
    <col min="11533" max="11533" width="11.140625" style="11" customWidth="1"/>
    <col min="11534" max="11534" width="1.85546875" style="11" customWidth="1"/>
    <col min="11535" max="11535" width="11" style="11" customWidth="1"/>
    <col min="11536" max="11536" width="0.7109375" style="11" customWidth="1"/>
    <col min="11537" max="11537" width="1.85546875" style="11" customWidth="1"/>
    <col min="11538" max="11538" width="11.85546875" style="11" bestFit="1" customWidth="1"/>
    <col min="11539" max="11539" width="15.28515625" style="11" bestFit="1" customWidth="1"/>
    <col min="11540" max="11540" width="5" style="11" customWidth="1"/>
    <col min="11541" max="11541" width="10.28515625" style="11" bestFit="1" customWidth="1"/>
    <col min="11542" max="11542" width="5" style="11" customWidth="1"/>
    <col min="11543" max="11543" width="10.28515625" style="11" bestFit="1" customWidth="1"/>
    <col min="11544" max="11546" width="9" style="11"/>
    <col min="11547" max="11547" width="10.28515625" style="11" bestFit="1" customWidth="1"/>
    <col min="11548" max="11776" width="9" style="11"/>
    <col min="11777" max="11777" width="3.7109375" style="11" customWidth="1"/>
    <col min="11778" max="11778" width="4.85546875" style="11" customWidth="1"/>
    <col min="11779" max="11779" width="5.28515625" style="11" customWidth="1"/>
    <col min="11780" max="11780" width="31.28515625" style="11" customWidth="1"/>
    <col min="11781" max="11781" width="7.7109375" style="11" customWidth="1"/>
    <col min="11782" max="11782" width="2.28515625" style="11" customWidth="1"/>
    <col min="11783" max="11783" width="11.7109375" style="11" customWidth="1"/>
    <col min="11784" max="11784" width="2.42578125" style="11" customWidth="1"/>
    <col min="11785" max="11785" width="11.7109375" style="11" customWidth="1"/>
    <col min="11786" max="11786" width="2.28515625" style="11" customWidth="1"/>
    <col min="11787" max="11787" width="10.85546875" style="11" customWidth="1"/>
    <col min="11788" max="11788" width="2.28515625" style="11" customWidth="1"/>
    <col min="11789" max="11789" width="11.140625" style="11" customWidth="1"/>
    <col min="11790" max="11790" width="1.85546875" style="11" customWidth="1"/>
    <col min="11791" max="11791" width="11" style="11" customWidth="1"/>
    <col min="11792" max="11792" width="0.7109375" style="11" customWidth="1"/>
    <col min="11793" max="11793" width="1.85546875" style="11" customWidth="1"/>
    <col min="11794" max="11794" width="11.85546875" style="11" bestFit="1" customWidth="1"/>
    <col min="11795" max="11795" width="15.28515625" style="11" bestFit="1" customWidth="1"/>
    <col min="11796" max="11796" width="5" style="11" customWidth="1"/>
    <col min="11797" max="11797" width="10.28515625" style="11" bestFit="1" customWidth="1"/>
    <col min="11798" max="11798" width="5" style="11" customWidth="1"/>
    <col min="11799" max="11799" width="10.28515625" style="11" bestFit="1" customWidth="1"/>
    <col min="11800" max="11802" width="9" style="11"/>
    <col min="11803" max="11803" width="10.28515625" style="11" bestFit="1" customWidth="1"/>
    <col min="11804" max="12032" width="9" style="11"/>
    <col min="12033" max="12033" width="3.7109375" style="11" customWidth="1"/>
    <col min="12034" max="12034" width="4.85546875" style="11" customWidth="1"/>
    <col min="12035" max="12035" width="5.28515625" style="11" customWidth="1"/>
    <col min="12036" max="12036" width="31.28515625" style="11" customWidth="1"/>
    <col min="12037" max="12037" width="7.7109375" style="11" customWidth="1"/>
    <col min="12038" max="12038" width="2.28515625" style="11" customWidth="1"/>
    <col min="12039" max="12039" width="11.7109375" style="11" customWidth="1"/>
    <col min="12040" max="12040" width="2.42578125" style="11" customWidth="1"/>
    <col min="12041" max="12041" width="11.7109375" style="11" customWidth="1"/>
    <col min="12042" max="12042" width="2.28515625" style="11" customWidth="1"/>
    <col min="12043" max="12043" width="10.85546875" style="11" customWidth="1"/>
    <col min="12044" max="12044" width="2.28515625" style="11" customWidth="1"/>
    <col min="12045" max="12045" width="11.140625" style="11" customWidth="1"/>
    <col min="12046" max="12046" width="1.85546875" style="11" customWidth="1"/>
    <col min="12047" max="12047" width="11" style="11" customWidth="1"/>
    <col min="12048" max="12048" width="0.7109375" style="11" customWidth="1"/>
    <col min="12049" max="12049" width="1.85546875" style="11" customWidth="1"/>
    <col min="12050" max="12050" width="11.85546875" style="11" bestFit="1" customWidth="1"/>
    <col min="12051" max="12051" width="15.28515625" style="11" bestFit="1" customWidth="1"/>
    <col min="12052" max="12052" width="5" style="11" customWidth="1"/>
    <col min="12053" max="12053" width="10.28515625" style="11" bestFit="1" customWidth="1"/>
    <col min="12054" max="12054" width="5" style="11" customWidth="1"/>
    <col min="12055" max="12055" width="10.28515625" style="11" bestFit="1" customWidth="1"/>
    <col min="12056" max="12058" width="9" style="11"/>
    <col min="12059" max="12059" width="10.28515625" style="11" bestFit="1" customWidth="1"/>
    <col min="12060" max="12288" width="9" style="11"/>
    <col min="12289" max="12289" width="3.7109375" style="11" customWidth="1"/>
    <col min="12290" max="12290" width="4.85546875" style="11" customWidth="1"/>
    <col min="12291" max="12291" width="5.28515625" style="11" customWidth="1"/>
    <col min="12292" max="12292" width="31.28515625" style="11" customWidth="1"/>
    <col min="12293" max="12293" width="7.7109375" style="11" customWidth="1"/>
    <col min="12294" max="12294" width="2.28515625" style="11" customWidth="1"/>
    <col min="12295" max="12295" width="11.7109375" style="11" customWidth="1"/>
    <col min="12296" max="12296" width="2.42578125" style="11" customWidth="1"/>
    <col min="12297" max="12297" width="11.7109375" style="11" customWidth="1"/>
    <col min="12298" max="12298" width="2.28515625" style="11" customWidth="1"/>
    <col min="12299" max="12299" width="10.85546875" style="11" customWidth="1"/>
    <col min="12300" max="12300" width="2.28515625" style="11" customWidth="1"/>
    <col min="12301" max="12301" width="11.140625" style="11" customWidth="1"/>
    <col min="12302" max="12302" width="1.85546875" style="11" customWidth="1"/>
    <col min="12303" max="12303" width="11" style="11" customWidth="1"/>
    <col min="12304" max="12304" width="0.7109375" style="11" customWidth="1"/>
    <col min="12305" max="12305" width="1.85546875" style="11" customWidth="1"/>
    <col min="12306" max="12306" width="11.85546875" style="11" bestFit="1" customWidth="1"/>
    <col min="12307" max="12307" width="15.28515625" style="11" bestFit="1" customWidth="1"/>
    <col min="12308" max="12308" width="5" style="11" customWidth="1"/>
    <col min="12309" max="12309" width="10.28515625" style="11" bestFit="1" customWidth="1"/>
    <col min="12310" max="12310" width="5" style="11" customWidth="1"/>
    <col min="12311" max="12311" width="10.28515625" style="11" bestFit="1" customWidth="1"/>
    <col min="12312" max="12314" width="9" style="11"/>
    <col min="12315" max="12315" width="10.28515625" style="11" bestFit="1" customWidth="1"/>
    <col min="12316" max="12544" width="9" style="11"/>
    <col min="12545" max="12545" width="3.7109375" style="11" customWidth="1"/>
    <col min="12546" max="12546" width="4.85546875" style="11" customWidth="1"/>
    <col min="12547" max="12547" width="5.28515625" style="11" customWidth="1"/>
    <col min="12548" max="12548" width="31.28515625" style="11" customWidth="1"/>
    <col min="12549" max="12549" width="7.7109375" style="11" customWidth="1"/>
    <col min="12550" max="12550" width="2.28515625" style="11" customWidth="1"/>
    <col min="12551" max="12551" width="11.7109375" style="11" customWidth="1"/>
    <col min="12552" max="12552" width="2.42578125" style="11" customWidth="1"/>
    <col min="12553" max="12553" width="11.7109375" style="11" customWidth="1"/>
    <col min="12554" max="12554" width="2.28515625" style="11" customWidth="1"/>
    <col min="12555" max="12555" width="10.85546875" style="11" customWidth="1"/>
    <col min="12556" max="12556" width="2.28515625" style="11" customWidth="1"/>
    <col min="12557" max="12557" width="11.140625" style="11" customWidth="1"/>
    <col min="12558" max="12558" width="1.85546875" style="11" customWidth="1"/>
    <col min="12559" max="12559" width="11" style="11" customWidth="1"/>
    <col min="12560" max="12560" width="0.7109375" style="11" customWidth="1"/>
    <col min="12561" max="12561" width="1.85546875" style="11" customWidth="1"/>
    <col min="12562" max="12562" width="11.85546875" style="11" bestFit="1" customWidth="1"/>
    <col min="12563" max="12563" width="15.28515625" style="11" bestFit="1" customWidth="1"/>
    <col min="12564" max="12564" width="5" style="11" customWidth="1"/>
    <col min="12565" max="12565" width="10.28515625" style="11" bestFit="1" customWidth="1"/>
    <col min="12566" max="12566" width="5" style="11" customWidth="1"/>
    <col min="12567" max="12567" width="10.28515625" style="11" bestFit="1" customWidth="1"/>
    <col min="12568" max="12570" width="9" style="11"/>
    <col min="12571" max="12571" width="10.28515625" style="11" bestFit="1" customWidth="1"/>
    <col min="12572" max="12800" width="9" style="11"/>
    <col min="12801" max="12801" width="3.7109375" style="11" customWidth="1"/>
    <col min="12802" max="12802" width="4.85546875" style="11" customWidth="1"/>
    <col min="12803" max="12803" width="5.28515625" style="11" customWidth="1"/>
    <col min="12804" max="12804" width="31.28515625" style="11" customWidth="1"/>
    <col min="12805" max="12805" width="7.7109375" style="11" customWidth="1"/>
    <col min="12806" max="12806" width="2.28515625" style="11" customWidth="1"/>
    <col min="12807" max="12807" width="11.7109375" style="11" customWidth="1"/>
    <col min="12808" max="12808" width="2.42578125" style="11" customWidth="1"/>
    <col min="12809" max="12809" width="11.7109375" style="11" customWidth="1"/>
    <col min="12810" max="12810" width="2.28515625" style="11" customWidth="1"/>
    <col min="12811" max="12811" width="10.85546875" style="11" customWidth="1"/>
    <col min="12812" max="12812" width="2.28515625" style="11" customWidth="1"/>
    <col min="12813" max="12813" width="11.140625" style="11" customWidth="1"/>
    <col min="12814" max="12814" width="1.85546875" style="11" customWidth="1"/>
    <col min="12815" max="12815" width="11" style="11" customWidth="1"/>
    <col min="12816" max="12816" width="0.7109375" style="11" customWidth="1"/>
    <col min="12817" max="12817" width="1.85546875" style="11" customWidth="1"/>
    <col min="12818" max="12818" width="11.85546875" style="11" bestFit="1" customWidth="1"/>
    <col min="12819" max="12819" width="15.28515625" style="11" bestFit="1" customWidth="1"/>
    <col min="12820" max="12820" width="5" style="11" customWidth="1"/>
    <col min="12821" max="12821" width="10.28515625" style="11" bestFit="1" customWidth="1"/>
    <col min="12822" max="12822" width="5" style="11" customWidth="1"/>
    <col min="12823" max="12823" width="10.28515625" style="11" bestFit="1" customWidth="1"/>
    <col min="12824" max="12826" width="9" style="11"/>
    <col min="12827" max="12827" width="10.28515625" style="11" bestFit="1" customWidth="1"/>
    <col min="12828" max="13056" width="9" style="11"/>
    <col min="13057" max="13057" width="3.7109375" style="11" customWidth="1"/>
    <col min="13058" max="13058" width="4.85546875" style="11" customWidth="1"/>
    <col min="13059" max="13059" width="5.28515625" style="11" customWidth="1"/>
    <col min="13060" max="13060" width="31.28515625" style="11" customWidth="1"/>
    <col min="13061" max="13061" width="7.7109375" style="11" customWidth="1"/>
    <col min="13062" max="13062" width="2.28515625" style="11" customWidth="1"/>
    <col min="13063" max="13063" width="11.7109375" style="11" customWidth="1"/>
    <col min="13064" max="13064" width="2.42578125" style="11" customWidth="1"/>
    <col min="13065" max="13065" width="11.7109375" style="11" customWidth="1"/>
    <col min="13066" max="13066" width="2.28515625" style="11" customWidth="1"/>
    <col min="13067" max="13067" width="10.85546875" style="11" customWidth="1"/>
    <col min="13068" max="13068" width="2.28515625" style="11" customWidth="1"/>
    <col min="13069" max="13069" width="11.140625" style="11" customWidth="1"/>
    <col min="13070" max="13070" width="1.85546875" style="11" customWidth="1"/>
    <col min="13071" max="13071" width="11" style="11" customWidth="1"/>
    <col min="13072" max="13072" width="0.7109375" style="11" customWidth="1"/>
    <col min="13073" max="13073" width="1.85546875" style="11" customWidth="1"/>
    <col min="13074" max="13074" width="11.85546875" style="11" bestFit="1" customWidth="1"/>
    <col min="13075" max="13075" width="15.28515625" style="11" bestFit="1" customWidth="1"/>
    <col min="13076" max="13076" width="5" style="11" customWidth="1"/>
    <col min="13077" max="13077" width="10.28515625" style="11" bestFit="1" customWidth="1"/>
    <col min="13078" max="13078" width="5" style="11" customWidth="1"/>
    <col min="13079" max="13079" width="10.28515625" style="11" bestFit="1" customWidth="1"/>
    <col min="13080" max="13082" width="9" style="11"/>
    <col min="13083" max="13083" width="10.28515625" style="11" bestFit="1" customWidth="1"/>
    <col min="13084" max="13312" width="9" style="11"/>
    <col min="13313" max="13313" width="3.7109375" style="11" customWidth="1"/>
    <col min="13314" max="13314" width="4.85546875" style="11" customWidth="1"/>
    <col min="13315" max="13315" width="5.28515625" style="11" customWidth="1"/>
    <col min="13316" max="13316" width="31.28515625" style="11" customWidth="1"/>
    <col min="13317" max="13317" width="7.7109375" style="11" customWidth="1"/>
    <col min="13318" max="13318" width="2.28515625" style="11" customWidth="1"/>
    <col min="13319" max="13319" width="11.7109375" style="11" customWidth="1"/>
    <col min="13320" max="13320" width="2.42578125" style="11" customWidth="1"/>
    <col min="13321" max="13321" width="11.7109375" style="11" customWidth="1"/>
    <col min="13322" max="13322" width="2.28515625" style="11" customWidth="1"/>
    <col min="13323" max="13323" width="10.85546875" style="11" customWidth="1"/>
    <col min="13324" max="13324" width="2.28515625" style="11" customWidth="1"/>
    <col min="13325" max="13325" width="11.140625" style="11" customWidth="1"/>
    <col min="13326" max="13326" width="1.85546875" style="11" customWidth="1"/>
    <col min="13327" max="13327" width="11" style="11" customWidth="1"/>
    <col min="13328" max="13328" width="0.7109375" style="11" customWidth="1"/>
    <col min="13329" max="13329" width="1.85546875" style="11" customWidth="1"/>
    <col min="13330" max="13330" width="11.85546875" style="11" bestFit="1" customWidth="1"/>
    <col min="13331" max="13331" width="15.28515625" style="11" bestFit="1" customWidth="1"/>
    <col min="13332" max="13332" width="5" style="11" customWidth="1"/>
    <col min="13333" max="13333" width="10.28515625" style="11" bestFit="1" customWidth="1"/>
    <col min="13334" max="13334" width="5" style="11" customWidth="1"/>
    <col min="13335" max="13335" width="10.28515625" style="11" bestFit="1" customWidth="1"/>
    <col min="13336" max="13338" width="9" style="11"/>
    <col min="13339" max="13339" width="10.28515625" style="11" bestFit="1" customWidth="1"/>
    <col min="13340" max="13568" width="9" style="11"/>
    <col min="13569" max="13569" width="3.7109375" style="11" customWidth="1"/>
    <col min="13570" max="13570" width="4.85546875" style="11" customWidth="1"/>
    <col min="13571" max="13571" width="5.28515625" style="11" customWidth="1"/>
    <col min="13572" max="13572" width="31.28515625" style="11" customWidth="1"/>
    <col min="13573" max="13573" width="7.7109375" style="11" customWidth="1"/>
    <col min="13574" max="13574" width="2.28515625" style="11" customWidth="1"/>
    <col min="13575" max="13575" width="11.7109375" style="11" customWidth="1"/>
    <col min="13576" max="13576" width="2.42578125" style="11" customWidth="1"/>
    <col min="13577" max="13577" width="11.7109375" style="11" customWidth="1"/>
    <col min="13578" max="13578" width="2.28515625" style="11" customWidth="1"/>
    <col min="13579" max="13579" width="10.85546875" style="11" customWidth="1"/>
    <col min="13580" max="13580" width="2.28515625" style="11" customWidth="1"/>
    <col min="13581" max="13581" width="11.140625" style="11" customWidth="1"/>
    <col min="13582" max="13582" width="1.85546875" style="11" customWidth="1"/>
    <col min="13583" max="13583" width="11" style="11" customWidth="1"/>
    <col min="13584" max="13584" width="0.7109375" style="11" customWidth="1"/>
    <col min="13585" max="13585" width="1.85546875" style="11" customWidth="1"/>
    <col min="13586" max="13586" width="11.85546875" style="11" bestFit="1" customWidth="1"/>
    <col min="13587" max="13587" width="15.28515625" style="11" bestFit="1" customWidth="1"/>
    <col min="13588" max="13588" width="5" style="11" customWidth="1"/>
    <col min="13589" max="13589" width="10.28515625" style="11" bestFit="1" customWidth="1"/>
    <col min="13590" max="13590" width="5" style="11" customWidth="1"/>
    <col min="13591" max="13591" width="10.28515625" style="11" bestFit="1" customWidth="1"/>
    <col min="13592" max="13594" width="9" style="11"/>
    <col min="13595" max="13595" width="10.28515625" style="11" bestFit="1" customWidth="1"/>
    <col min="13596" max="13824" width="9" style="11"/>
    <col min="13825" max="13825" width="3.7109375" style="11" customWidth="1"/>
    <col min="13826" max="13826" width="4.85546875" style="11" customWidth="1"/>
    <col min="13827" max="13827" width="5.28515625" style="11" customWidth="1"/>
    <col min="13828" max="13828" width="31.28515625" style="11" customWidth="1"/>
    <col min="13829" max="13829" width="7.7109375" style="11" customWidth="1"/>
    <col min="13830" max="13830" width="2.28515625" style="11" customWidth="1"/>
    <col min="13831" max="13831" width="11.7109375" style="11" customWidth="1"/>
    <col min="13832" max="13832" width="2.42578125" style="11" customWidth="1"/>
    <col min="13833" max="13833" width="11.7109375" style="11" customWidth="1"/>
    <col min="13834" max="13834" width="2.28515625" style="11" customWidth="1"/>
    <col min="13835" max="13835" width="10.85546875" style="11" customWidth="1"/>
    <col min="13836" max="13836" width="2.28515625" style="11" customWidth="1"/>
    <col min="13837" max="13837" width="11.140625" style="11" customWidth="1"/>
    <col min="13838" max="13838" width="1.85546875" style="11" customWidth="1"/>
    <col min="13839" max="13839" width="11" style="11" customWidth="1"/>
    <col min="13840" max="13840" width="0.7109375" style="11" customWidth="1"/>
    <col min="13841" max="13841" width="1.85546875" style="11" customWidth="1"/>
    <col min="13842" max="13842" width="11.85546875" style="11" bestFit="1" customWidth="1"/>
    <col min="13843" max="13843" width="15.28515625" style="11" bestFit="1" customWidth="1"/>
    <col min="13844" max="13844" width="5" style="11" customWidth="1"/>
    <col min="13845" max="13845" width="10.28515625" style="11" bestFit="1" customWidth="1"/>
    <col min="13846" max="13846" width="5" style="11" customWidth="1"/>
    <col min="13847" max="13847" width="10.28515625" style="11" bestFit="1" customWidth="1"/>
    <col min="13848" max="13850" width="9" style="11"/>
    <col min="13851" max="13851" width="10.28515625" style="11" bestFit="1" customWidth="1"/>
    <col min="13852" max="14080" width="9" style="11"/>
    <col min="14081" max="14081" width="3.7109375" style="11" customWidth="1"/>
    <col min="14082" max="14082" width="4.85546875" style="11" customWidth="1"/>
    <col min="14083" max="14083" width="5.28515625" style="11" customWidth="1"/>
    <col min="14084" max="14084" width="31.28515625" style="11" customWidth="1"/>
    <col min="14085" max="14085" width="7.7109375" style="11" customWidth="1"/>
    <col min="14086" max="14086" width="2.28515625" style="11" customWidth="1"/>
    <col min="14087" max="14087" width="11.7109375" style="11" customWidth="1"/>
    <col min="14088" max="14088" width="2.42578125" style="11" customWidth="1"/>
    <col min="14089" max="14089" width="11.7109375" style="11" customWidth="1"/>
    <col min="14090" max="14090" width="2.28515625" style="11" customWidth="1"/>
    <col min="14091" max="14091" width="10.85546875" style="11" customWidth="1"/>
    <col min="14092" max="14092" width="2.28515625" style="11" customWidth="1"/>
    <col min="14093" max="14093" width="11.140625" style="11" customWidth="1"/>
    <col min="14094" max="14094" width="1.85546875" style="11" customWidth="1"/>
    <col min="14095" max="14095" width="11" style="11" customWidth="1"/>
    <col min="14096" max="14096" width="0.7109375" style="11" customWidth="1"/>
    <col min="14097" max="14097" width="1.85546875" style="11" customWidth="1"/>
    <col min="14098" max="14098" width="11.85546875" style="11" bestFit="1" customWidth="1"/>
    <col min="14099" max="14099" width="15.28515625" style="11" bestFit="1" customWidth="1"/>
    <col min="14100" max="14100" width="5" style="11" customWidth="1"/>
    <col min="14101" max="14101" width="10.28515625" style="11" bestFit="1" customWidth="1"/>
    <col min="14102" max="14102" width="5" style="11" customWidth="1"/>
    <col min="14103" max="14103" width="10.28515625" style="11" bestFit="1" customWidth="1"/>
    <col min="14104" max="14106" width="9" style="11"/>
    <col min="14107" max="14107" width="10.28515625" style="11" bestFit="1" customWidth="1"/>
    <col min="14108" max="14336" width="9" style="11"/>
    <col min="14337" max="14337" width="3.7109375" style="11" customWidth="1"/>
    <col min="14338" max="14338" width="4.85546875" style="11" customWidth="1"/>
    <col min="14339" max="14339" width="5.28515625" style="11" customWidth="1"/>
    <col min="14340" max="14340" width="31.28515625" style="11" customWidth="1"/>
    <col min="14341" max="14341" width="7.7109375" style="11" customWidth="1"/>
    <col min="14342" max="14342" width="2.28515625" style="11" customWidth="1"/>
    <col min="14343" max="14343" width="11.7109375" style="11" customWidth="1"/>
    <col min="14344" max="14344" width="2.42578125" style="11" customWidth="1"/>
    <col min="14345" max="14345" width="11.7109375" style="11" customWidth="1"/>
    <col min="14346" max="14346" width="2.28515625" style="11" customWidth="1"/>
    <col min="14347" max="14347" width="10.85546875" style="11" customWidth="1"/>
    <col min="14348" max="14348" width="2.28515625" style="11" customWidth="1"/>
    <col min="14349" max="14349" width="11.140625" style="11" customWidth="1"/>
    <col min="14350" max="14350" width="1.85546875" style="11" customWidth="1"/>
    <col min="14351" max="14351" width="11" style="11" customWidth="1"/>
    <col min="14352" max="14352" width="0.7109375" style="11" customWidth="1"/>
    <col min="14353" max="14353" width="1.85546875" style="11" customWidth="1"/>
    <col min="14354" max="14354" width="11.85546875" style="11" bestFit="1" customWidth="1"/>
    <col min="14355" max="14355" width="15.28515625" style="11" bestFit="1" customWidth="1"/>
    <col min="14356" max="14356" width="5" style="11" customWidth="1"/>
    <col min="14357" max="14357" width="10.28515625" style="11" bestFit="1" customWidth="1"/>
    <col min="14358" max="14358" width="5" style="11" customWidth="1"/>
    <col min="14359" max="14359" width="10.28515625" style="11" bestFit="1" customWidth="1"/>
    <col min="14360" max="14362" width="9" style="11"/>
    <col min="14363" max="14363" width="10.28515625" style="11" bestFit="1" customWidth="1"/>
    <col min="14364" max="14592" width="9" style="11"/>
    <col min="14593" max="14593" width="3.7109375" style="11" customWidth="1"/>
    <col min="14594" max="14594" width="4.85546875" style="11" customWidth="1"/>
    <col min="14595" max="14595" width="5.28515625" style="11" customWidth="1"/>
    <col min="14596" max="14596" width="31.28515625" style="11" customWidth="1"/>
    <col min="14597" max="14597" width="7.7109375" style="11" customWidth="1"/>
    <col min="14598" max="14598" width="2.28515625" style="11" customWidth="1"/>
    <col min="14599" max="14599" width="11.7109375" style="11" customWidth="1"/>
    <col min="14600" max="14600" width="2.42578125" style="11" customWidth="1"/>
    <col min="14601" max="14601" width="11.7109375" style="11" customWidth="1"/>
    <col min="14602" max="14602" width="2.28515625" style="11" customWidth="1"/>
    <col min="14603" max="14603" width="10.85546875" style="11" customWidth="1"/>
    <col min="14604" max="14604" width="2.28515625" style="11" customWidth="1"/>
    <col min="14605" max="14605" width="11.140625" style="11" customWidth="1"/>
    <col min="14606" max="14606" width="1.85546875" style="11" customWidth="1"/>
    <col min="14607" max="14607" width="11" style="11" customWidth="1"/>
    <col min="14608" max="14608" width="0.7109375" style="11" customWidth="1"/>
    <col min="14609" max="14609" width="1.85546875" style="11" customWidth="1"/>
    <col min="14610" max="14610" width="11.85546875" style="11" bestFit="1" customWidth="1"/>
    <col min="14611" max="14611" width="15.28515625" style="11" bestFit="1" customWidth="1"/>
    <col min="14612" max="14612" width="5" style="11" customWidth="1"/>
    <col min="14613" max="14613" width="10.28515625" style="11" bestFit="1" customWidth="1"/>
    <col min="14614" max="14614" width="5" style="11" customWidth="1"/>
    <col min="14615" max="14615" width="10.28515625" style="11" bestFit="1" customWidth="1"/>
    <col min="14616" max="14618" width="9" style="11"/>
    <col min="14619" max="14619" width="10.28515625" style="11" bestFit="1" customWidth="1"/>
    <col min="14620" max="14848" width="9" style="11"/>
    <col min="14849" max="14849" width="3.7109375" style="11" customWidth="1"/>
    <col min="14850" max="14850" width="4.85546875" style="11" customWidth="1"/>
    <col min="14851" max="14851" width="5.28515625" style="11" customWidth="1"/>
    <col min="14852" max="14852" width="31.28515625" style="11" customWidth="1"/>
    <col min="14853" max="14853" width="7.7109375" style="11" customWidth="1"/>
    <col min="14854" max="14854" width="2.28515625" style="11" customWidth="1"/>
    <col min="14855" max="14855" width="11.7109375" style="11" customWidth="1"/>
    <col min="14856" max="14856" width="2.42578125" style="11" customWidth="1"/>
    <col min="14857" max="14857" width="11.7109375" style="11" customWidth="1"/>
    <col min="14858" max="14858" width="2.28515625" style="11" customWidth="1"/>
    <col min="14859" max="14859" width="10.85546875" style="11" customWidth="1"/>
    <col min="14860" max="14860" width="2.28515625" style="11" customWidth="1"/>
    <col min="14861" max="14861" width="11.140625" style="11" customWidth="1"/>
    <col min="14862" max="14862" width="1.85546875" style="11" customWidth="1"/>
    <col min="14863" max="14863" width="11" style="11" customWidth="1"/>
    <col min="14864" max="14864" width="0.7109375" style="11" customWidth="1"/>
    <col min="14865" max="14865" width="1.85546875" style="11" customWidth="1"/>
    <col min="14866" max="14866" width="11.85546875" style="11" bestFit="1" customWidth="1"/>
    <col min="14867" max="14867" width="15.28515625" style="11" bestFit="1" customWidth="1"/>
    <col min="14868" max="14868" width="5" style="11" customWidth="1"/>
    <col min="14869" max="14869" width="10.28515625" style="11" bestFit="1" customWidth="1"/>
    <col min="14870" max="14870" width="5" style="11" customWidth="1"/>
    <col min="14871" max="14871" width="10.28515625" style="11" bestFit="1" customWidth="1"/>
    <col min="14872" max="14874" width="9" style="11"/>
    <col min="14875" max="14875" width="10.28515625" style="11" bestFit="1" customWidth="1"/>
    <col min="14876" max="15104" width="9" style="11"/>
    <col min="15105" max="15105" width="3.7109375" style="11" customWidth="1"/>
    <col min="15106" max="15106" width="4.85546875" style="11" customWidth="1"/>
    <col min="15107" max="15107" width="5.28515625" style="11" customWidth="1"/>
    <col min="15108" max="15108" width="31.28515625" style="11" customWidth="1"/>
    <col min="15109" max="15109" width="7.7109375" style="11" customWidth="1"/>
    <col min="15110" max="15110" width="2.28515625" style="11" customWidth="1"/>
    <col min="15111" max="15111" width="11.7109375" style="11" customWidth="1"/>
    <col min="15112" max="15112" width="2.42578125" style="11" customWidth="1"/>
    <col min="15113" max="15113" width="11.7109375" style="11" customWidth="1"/>
    <col min="15114" max="15114" width="2.28515625" style="11" customWidth="1"/>
    <col min="15115" max="15115" width="10.85546875" style="11" customWidth="1"/>
    <col min="15116" max="15116" width="2.28515625" style="11" customWidth="1"/>
    <col min="15117" max="15117" width="11.140625" style="11" customWidth="1"/>
    <col min="15118" max="15118" width="1.85546875" style="11" customWidth="1"/>
    <col min="15119" max="15119" width="11" style="11" customWidth="1"/>
    <col min="15120" max="15120" width="0.7109375" style="11" customWidth="1"/>
    <col min="15121" max="15121" width="1.85546875" style="11" customWidth="1"/>
    <col min="15122" max="15122" width="11.85546875" style="11" bestFit="1" customWidth="1"/>
    <col min="15123" max="15123" width="15.28515625" style="11" bestFit="1" customWidth="1"/>
    <col min="15124" max="15124" width="5" style="11" customWidth="1"/>
    <col min="15125" max="15125" width="10.28515625" style="11" bestFit="1" customWidth="1"/>
    <col min="15126" max="15126" width="5" style="11" customWidth="1"/>
    <col min="15127" max="15127" width="10.28515625" style="11" bestFit="1" customWidth="1"/>
    <col min="15128" max="15130" width="9" style="11"/>
    <col min="15131" max="15131" width="10.28515625" style="11" bestFit="1" customWidth="1"/>
    <col min="15132" max="15360" width="9" style="11"/>
    <col min="15361" max="15361" width="3.7109375" style="11" customWidth="1"/>
    <col min="15362" max="15362" width="4.85546875" style="11" customWidth="1"/>
    <col min="15363" max="15363" width="5.28515625" style="11" customWidth="1"/>
    <col min="15364" max="15364" width="31.28515625" style="11" customWidth="1"/>
    <col min="15365" max="15365" width="7.7109375" style="11" customWidth="1"/>
    <col min="15366" max="15366" width="2.28515625" style="11" customWidth="1"/>
    <col min="15367" max="15367" width="11.7109375" style="11" customWidth="1"/>
    <col min="15368" max="15368" width="2.42578125" style="11" customWidth="1"/>
    <col min="15369" max="15369" width="11.7109375" style="11" customWidth="1"/>
    <col min="15370" max="15370" width="2.28515625" style="11" customWidth="1"/>
    <col min="15371" max="15371" width="10.85546875" style="11" customWidth="1"/>
    <col min="15372" max="15372" width="2.28515625" style="11" customWidth="1"/>
    <col min="15373" max="15373" width="11.140625" style="11" customWidth="1"/>
    <col min="15374" max="15374" width="1.85546875" style="11" customWidth="1"/>
    <col min="15375" max="15375" width="11" style="11" customWidth="1"/>
    <col min="15376" max="15376" width="0.7109375" style="11" customWidth="1"/>
    <col min="15377" max="15377" width="1.85546875" style="11" customWidth="1"/>
    <col min="15378" max="15378" width="11.85546875" style="11" bestFit="1" customWidth="1"/>
    <col min="15379" max="15379" width="15.28515625" style="11" bestFit="1" customWidth="1"/>
    <col min="15380" max="15380" width="5" style="11" customWidth="1"/>
    <col min="15381" max="15381" width="10.28515625" style="11" bestFit="1" customWidth="1"/>
    <col min="15382" max="15382" width="5" style="11" customWidth="1"/>
    <col min="15383" max="15383" width="10.28515625" style="11" bestFit="1" customWidth="1"/>
    <col min="15384" max="15386" width="9" style="11"/>
    <col min="15387" max="15387" width="10.28515625" style="11" bestFit="1" customWidth="1"/>
    <col min="15388" max="15616" width="9" style="11"/>
    <col min="15617" max="15617" width="3.7109375" style="11" customWidth="1"/>
    <col min="15618" max="15618" width="4.85546875" style="11" customWidth="1"/>
    <col min="15619" max="15619" width="5.28515625" style="11" customWidth="1"/>
    <col min="15620" max="15620" width="31.28515625" style="11" customWidth="1"/>
    <col min="15621" max="15621" width="7.7109375" style="11" customWidth="1"/>
    <col min="15622" max="15622" width="2.28515625" style="11" customWidth="1"/>
    <col min="15623" max="15623" width="11.7109375" style="11" customWidth="1"/>
    <col min="15624" max="15624" width="2.42578125" style="11" customWidth="1"/>
    <col min="15625" max="15625" width="11.7109375" style="11" customWidth="1"/>
    <col min="15626" max="15626" width="2.28515625" style="11" customWidth="1"/>
    <col min="15627" max="15627" width="10.85546875" style="11" customWidth="1"/>
    <col min="15628" max="15628" width="2.28515625" style="11" customWidth="1"/>
    <col min="15629" max="15629" width="11.140625" style="11" customWidth="1"/>
    <col min="15630" max="15630" width="1.85546875" style="11" customWidth="1"/>
    <col min="15631" max="15631" width="11" style="11" customWidth="1"/>
    <col min="15632" max="15632" width="0.7109375" style="11" customWidth="1"/>
    <col min="15633" max="15633" width="1.85546875" style="11" customWidth="1"/>
    <col min="15634" max="15634" width="11.85546875" style="11" bestFit="1" customWidth="1"/>
    <col min="15635" max="15635" width="15.28515625" style="11" bestFit="1" customWidth="1"/>
    <col min="15636" max="15636" width="5" style="11" customWidth="1"/>
    <col min="15637" max="15637" width="10.28515625" style="11" bestFit="1" customWidth="1"/>
    <col min="15638" max="15638" width="5" style="11" customWidth="1"/>
    <col min="15639" max="15639" width="10.28515625" style="11" bestFit="1" customWidth="1"/>
    <col min="15640" max="15642" width="9" style="11"/>
    <col min="15643" max="15643" width="10.28515625" style="11" bestFit="1" customWidth="1"/>
    <col min="15644" max="15872" width="9" style="11"/>
    <col min="15873" max="15873" width="3.7109375" style="11" customWidth="1"/>
    <col min="15874" max="15874" width="4.85546875" style="11" customWidth="1"/>
    <col min="15875" max="15875" width="5.28515625" style="11" customWidth="1"/>
    <col min="15876" max="15876" width="31.28515625" style="11" customWidth="1"/>
    <col min="15877" max="15877" width="7.7109375" style="11" customWidth="1"/>
    <col min="15878" max="15878" width="2.28515625" style="11" customWidth="1"/>
    <col min="15879" max="15879" width="11.7109375" style="11" customWidth="1"/>
    <col min="15880" max="15880" width="2.42578125" style="11" customWidth="1"/>
    <col min="15881" max="15881" width="11.7109375" style="11" customWidth="1"/>
    <col min="15882" max="15882" width="2.28515625" style="11" customWidth="1"/>
    <col min="15883" max="15883" width="10.85546875" style="11" customWidth="1"/>
    <col min="15884" max="15884" width="2.28515625" style="11" customWidth="1"/>
    <col min="15885" max="15885" width="11.140625" style="11" customWidth="1"/>
    <col min="15886" max="15886" width="1.85546875" style="11" customWidth="1"/>
    <col min="15887" max="15887" width="11" style="11" customWidth="1"/>
    <col min="15888" max="15888" width="0.7109375" style="11" customWidth="1"/>
    <col min="15889" max="15889" width="1.85546875" style="11" customWidth="1"/>
    <col min="15890" max="15890" width="11.85546875" style="11" bestFit="1" customWidth="1"/>
    <col min="15891" max="15891" width="15.28515625" style="11" bestFit="1" customWidth="1"/>
    <col min="15892" max="15892" width="5" style="11" customWidth="1"/>
    <col min="15893" max="15893" width="10.28515625" style="11" bestFit="1" customWidth="1"/>
    <col min="15894" max="15894" width="5" style="11" customWidth="1"/>
    <col min="15895" max="15895" width="10.28515625" style="11" bestFit="1" customWidth="1"/>
    <col min="15896" max="15898" width="9" style="11"/>
    <col min="15899" max="15899" width="10.28515625" style="11" bestFit="1" customWidth="1"/>
    <col min="15900" max="16128" width="9" style="11"/>
    <col min="16129" max="16129" width="3.7109375" style="11" customWidth="1"/>
    <col min="16130" max="16130" width="4.85546875" style="11" customWidth="1"/>
    <col min="16131" max="16131" width="5.28515625" style="11" customWidth="1"/>
    <col min="16132" max="16132" width="31.28515625" style="11" customWidth="1"/>
    <col min="16133" max="16133" width="7.7109375" style="11" customWidth="1"/>
    <col min="16134" max="16134" width="2.28515625" style="11" customWidth="1"/>
    <col min="16135" max="16135" width="11.7109375" style="11" customWidth="1"/>
    <col min="16136" max="16136" width="2.42578125" style="11" customWidth="1"/>
    <col min="16137" max="16137" width="11.7109375" style="11" customWidth="1"/>
    <col min="16138" max="16138" width="2.28515625" style="11" customWidth="1"/>
    <col min="16139" max="16139" width="10.85546875" style="11" customWidth="1"/>
    <col min="16140" max="16140" width="2.28515625" style="11" customWidth="1"/>
    <col min="16141" max="16141" width="11.140625" style="11" customWidth="1"/>
    <col min="16142" max="16142" width="1.85546875" style="11" customWidth="1"/>
    <col min="16143" max="16143" width="11" style="11" customWidth="1"/>
    <col min="16144" max="16144" width="0.7109375" style="11" customWidth="1"/>
    <col min="16145" max="16145" width="1.85546875" style="11" customWidth="1"/>
    <col min="16146" max="16146" width="11.85546875" style="11" bestFit="1" customWidth="1"/>
    <col min="16147" max="16147" width="15.28515625" style="11" bestFit="1" customWidth="1"/>
    <col min="16148" max="16148" width="5" style="11" customWidth="1"/>
    <col min="16149" max="16149" width="10.28515625" style="11" bestFit="1" customWidth="1"/>
    <col min="16150" max="16150" width="5" style="11" customWidth="1"/>
    <col min="16151" max="16151" width="10.28515625" style="11" bestFit="1" customWidth="1"/>
    <col min="16152" max="16154" width="9" style="11"/>
    <col min="16155" max="16155" width="10.28515625" style="11" bestFit="1" customWidth="1"/>
    <col min="16156" max="16382" width="9" style="11"/>
    <col min="16383" max="16384" width="9" style="11" customWidth="1"/>
  </cols>
  <sheetData>
    <row r="1" spans="1:21" s="4" customFormat="1" ht="21" x14ac:dyDescent="0.4">
      <c r="A1" s="1967" t="str">
        <f>'سر برگ صفحات'!A1</f>
        <v>شرکت داروسازان التیام (سهامی خاص)</v>
      </c>
      <c r="B1" s="1967"/>
      <c r="C1" s="1967"/>
      <c r="D1" s="1967"/>
      <c r="E1" s="1967"/>
      <c r="F1" s="1967"/>
      <c r="G1" s="1967"/>
      <c r="H1" s="1967"/>
      <c r="I1" s="1967"/>
      <c r="J1" s="1967"/>
      <c r="K1" s="1967"/>
      <c r="L1" s="1967"/>
      <c r="M1" s="1967"/>
      <c r="N1" s="1967"/>
      <c r="O1" s="1967"/>
      <c r="P1" s="12"/>
      <c r="Q1" s="12"/>
      <c r="R1" s="13"/>
      <c r="S1" s="13"/>
      <c r="T1" s="12"/>
      <c r="U1" s="12"/>
    </row>
    <row r="2" spans="1:21" s="4" customFormat="1" ht="21" x14ac:dyDescent="0.4">
      <c r="A2" s="2153" t="str">
        <f>'سر برگ صفحات'!A16</f>
        <v>يادداشتهاي توضيحي صورت هاي مالي</v>
      </c>
      <c r="B2" s="2153"/>
      <c r="C2" s="2153"/>
      <c r="D2" s="2153"/>
      <c r="E2" s="2153"/>
      <c r="F2" s="2153"/>
      <c r="G2" s="2153"/>
      <c r="H2" s="2153"/>
      <c r="I2" s="2153"/>
      <c r="J2" s="2153"/>
      <c r="K2" s="2153"/>
      <c r="L2" s="2153"/>
      <c r="M2" s="2153"/>
      <c r="N2" s="2153"/>
      <c r="O2" s="2153"/>
      <c r="P2" s="12"/>
      <c r="Q2" s="12"/>
      <c r="R2" s="13"/>
      <c r="S2" s="13"/>
      <c r="T2" s="12"/>
      <c r="U2" s="12"/>
    </row>
    <row r="3" spans="1:21" s="4" customFormat="1" ht="21" x14ac:dyDescent="0.4">
      <c r="A3" s="2153" t="str">
        <f>'سر برگ صفحات'!A3</f>
        <v>سال مالی منتهی به 30 اسفند 1403</v>
      </c>
      <c r="B3" s="2153"/>
      <c r="C3" s="2153"/>
      <c r="D3" s="2153"/>
      <c r="E3" s="2153"/>
      <c r="F3" s="2153"/>
      <c r="G3" s="2153"/>
      <c r="H3" s="2153"/>
      <c r="I3" s="2153"/>
      <c r="J3" s="2153"/>
      <c r="K3" s="2153"/>
      <c r="L3" s="2153"/>
      <c r="M3" s="2153"/>
      <c r="N3" s="2153"/>
      <c r="O3" s="2153"/>
      <c r="P3" s="12"/>
      <c r="Q3" s="12"/>
      <c r="R3" s="13"/>
      <c r="S3" s="13"/>
      <c r="T3" s="12"/>
      <c r="U3" s="12"/>
    </row>
    <row r="4" spans="1:21" s="4" customFormat="1" ht="21" x14ac:dyDescent="0.4">
      <c r="A4" s="998"/>
      <c r="B4" s="998"/>
      <c r="C4" s="998"/>
      <c r="D4" s="998"/>
      <c r="E4" s="998"/>
      <c r="F4" s="998"/>
      <c r="G4" s="998"/>
      <c r="H4" s="998"/>
      <c r="I4" s="998"/>
      <c r="J4" s="998"/>
      <c r="K4" s="998"/>
      <c r="L4" s="998"/>
      <c r="M4" s="998"/>
      <c r="N4" s="998"/>
      <c r="O4" s="998"/>
      <c r="P4" s="12"/>
      <c r="Q4" s="12"/>
      <c r="R4" s="13"/>
      <c r="S4" s="13"/>
      <c r="T4" s="12"/>
      <c r="U4" s="12"/>
    </row>
    <row r="5" spans="1:21" s="14" customFormat="1" ht="25.5" customHeight="1" x14ac:dyDescent="0.25">
      <c r="A5" s="234" t="s">
        <v>1329</v>
      </c>
      <c r="B5" s="2180" t="s">
        <v>188</v>
      </c>
      <c r="C5" s="2180"/>
      <c r="D5" s="2180"/>
      <c r="E5" s="2180"/>
      <c r="F5" s="2180"/>
      <c r="G5" s="2180"/>
      <c r="H5" s="2180"/>
      <c r="I5" s="2180"/>
      <c r="J5" s="2180"/>
      <c r="K5" s="2180"/>
      <c r="L5" s="2180"/>
      <c r="M5" s="2180"/>
      <c r="N5" s="2180"/>
      <c r="O5" s="2180"/>
      <c r="R5" s="52"/>
      <c r="S5" s="52"/>
    </row>
    <row r="6" spans="1:21" s="21" customFormat="1" ht="25.5" customHeight="1" x14ac:dyDescent="0.5">
      <c r="A6" s="27"/>
      <c r="B6" s="43"/>
      <c r="C6" s="18"/>
      <c r="D6" s="18"/>
      <c r="E6" s="18"/>
      <c r="F6" s="18"/>
      <c r="G6" s="18"/>
      <c r="H6" s="18"/>
      <c r="I6" s="18"/>
      <c r="J6" s="28"/>
      <c r="K6" s="28"/>
      <c r="L6" s="28"/>
      <c r="M6" s="28"/>
      <c r="P6" s="19"/>
      <c r="Q6" s="19"/>
      <c r="R6" s="20"/>
      <c r="S6" s="20"/>
      <c r="T6" s="19"/>
      <c r="U6" s="19"/>
    </row>
    <row r="7" spans="1:21" ht="25.5" customHeight="1" x14ac:dyDescent="0.25">
      <c r="B7" s="14"/>
      <c r="C7" s="44"/>
      <c r="H7" s="48" t="str">
        <f>'سر برگ صفحات'!A9</f>
        <v>1403/12/30</v>
      </c>
      <c r="I7" s="28"/>
      <c r="J7" s="48">
        <f>'سر برگ صفحات'!A13</f>
        <v>1398</v>
      </c>
    </row>
    <row r="8" spans="1:21" ht="25.5" customHeight="1" x14ac:dyDescent="0.25">
      <c r="B8" s="44"/>
      <c r="C8" s="44"/>
      <c r="H8" s="46" t="s">
        <v>54</v>
      </c>
      <c r="J8" s="46" t="s">
        <v>54</v>
      </c>
      <c r="O8" s="45"/>
    </row>
    <row r="9" spans="1:21" ht="18" customHeight="1" x14ac:dyDescent="0.25">
      <c r="B9" s="44"/>
      <c r="C9" s="44"/>
      <c r="D9" s="11" t="s">
        <v>1314</v>
      </c>
      <c r="H9" s="46"/>
      <c r="J9" s="46"/>
      <c r="O9" s="45"/>
    </row>
    <row r="10" spans="1:21" ht="18" customHeight="1" x14ac:dyDescent="0.25">
      <c r="D10" s="297" t="s">
        <v>1315</v>
      </c>
      <c r="H10" s="1000">
        <v>2636635</v>
      </c>
      <c r="J10" s="1000">
        <v>1560010</v>
      </c>
      <c r="R10" s="17"/>
      <c r="S10" s="17"/>
    </row>
    <row r="11" spans="1:21" ht="18" customHeight="1" x14ac:dyDescent="0.25">
      <c r="D11" s="297" t="s">
        <v>1351</v>
      </c>
      <c r="H11" s="11">
        <v>15408</v>
      </c>
      <c r="J11" s="11">
        <v>12488</v>
      </c>
      <c r="R11" s="17"/>
      <c r="S11" s="17"/>
    </row>
    <row r="12" spans="1:21" ht="18" customHeight="1" x14ac:dyDescent="0.25">
      <c r="D12" s="297"/>
      <c r="H12" s="51">
        <f>SUM(H10:H11)</f>
        <v>2652043</v>
      </c>
      <c r="J12" s="51">
        <f>SUM(J10:J11)</f>
        <v>1572498</v>
      </c>
      <c r="R12" s="17"/>
      <c r="S12" s="17"/>
    </row>
    <row r="13" spans="1:21" ht="18" customHeight="1" x14ac:dyDescent="0.25">
      <c r="D13" s="297" t="s">
        <v>1313</v>
      </c>
      <c r="R13" s="17"/>
      <c r="S13" s="17"/>
    </row>
    <row r="14" spans="1:21" ht="18" customHeight="1" x14ac:dyDescent="0.25">
      <c r="D14" s="297" t="s">
        <v>1349</v>
      </c>
      <c r="H14" s="1000">
        <v>171599</v>
      </c>
      <c r="J14" s="1000">
        <v>139464</v>
      </c>
      <c r="R14" s="17"/>
      <c r="S14" s="17"/>
    </row>
    <row r="15" spans="1:21" ht="18" customHeight="1" x14ac:dyDescent="0.25">
      <c r="D15" s="297" t="s">
        <v>1350</v>
      </c>
      <c r="H15" s="11">
        <v>16998</v>
      </c>
      <c r="J15" s="11">
        <v>17921</v>
      </c>
      <c r="R15" s="17"/>
      <c r="S15" s="17"/>
    </row>
    <row r="16" spans="1:21" ht="18" customHeight="1" x14ac:dyDescent="0.25">
      <c r="D16" s="297" t="s">
        <v>1351</v>
      </c>
      <c r="H16" s="11">
        <v>16327</v>
      </c>
      <c r="J16" s="11">
        <v>12120</v>
      </c>
      <c r="R16" s="17"/>
      <c r="S16" s="17"/>
    </row>
    <row r="17" spans="1:19" ht="18" customHeight="1" x14ac:dyDescent="0.25">
      <c r="D17" s="297"/>
      <c r="H17" s="51">
        <f>SUM(H14:H16)</f>
        <v>204924</v>
      </c>
      <c r="J17" s="51">
        <f>SUM(J14:J16)</f>
        <v>169505</v>
      </c>
      <c r="R17" s="17"/>
      <c r="S17" s="17"/>
    </row>
    <row r="18" spans="1:19" ht="18" customHeight="1" thickBot="1" x14ac:dyDescent="0.3">
      <c r="D18" s="297" t="s">
        <v>110</v>
      </c>
      <c r="H18" s="30">
        <f>H17+H12</f>
        <v>2856967</v>
      </c>
      <c r="J18" s="30">
        <f>J17+J12</f>
        <v>1742003</v>
      </c>
      <c r="R18" s="17"/>
      <c r="S18" s="17"/>
    </row>
    <row r="19" spans="1:19" ht="18" customHeight="1" thickTop="1" thickBot="1" x14ac:dyDescent="0.3">
      <c r="D19" s="297" t="s">
        <v>189</v>
      </c>
      <c r="H19" s="55">
        <v>359</v>
      </c>
      <c r="J19" s="55">
        <v>365</v>
      </c>
      <c r="R19" s="17"/>
      <c r="S19" s="17"/>
    </row>
    <row r="20" spans="1:19" ht="16.5" customHeight="1" thickTop="1" x14ac:dyDescent="0.25">
      <c r="B20" s="44"/>
      <c r="R20" s="17"/>
      <c r="S20" s="17"/>
    </row>
    <row r="21" spans="1:19" s="14" customFormat="1" ht="62.25" customHeight="1" x14ac:dyDescent="0.25">
      <c r="A21" s="1008" t="s">
        <v>1344</v>
      </c>
      <c r="B21" s="2182" t="s">
        <v>1343</v>
      </c>
      <c r="C21" s="2182"/>
      <c r="D21" s="2182"/>
      <c r="E21" s="2182"/>
      <c r="F21" s="2182"/>
      <c r="G21" s="2182"/>
      <c r="H21" s="2182"/>
      <c r="I21" s="2182"/>
      <c r="J21" s="2182"/>
      <c r="K21" s="2182"/>
      <c r="L21" s="2182"/>
      <c r="M21" s="2182"/>
      <c r="N21" s="2182"/>
      <c r="O21" s="1006"/>
      <c r="R21" s="52"/>
      <c r="S21" s="52"/>
    </row>
    <row r="22" spans="1:19" s="14" customFormat="1" ht="23.25" hidden="1" customHeight="1" x14ac:dyDescent="0.25">
      <c r="A22" s="27"/>
      <c r="B22" s="1006"/>
      <c r="C22" s="1006"/>
      <c r="D22" s="1006"/>
      <c r="E22" s="1006"/>
      <c r="F22" s="1006"/>
      <c r="G22" s="1006"/>
      <c r="H22" s="1006"/>
      <c r="I22" s="1006"/>
      <c r="J22" s="1006"/>
      <c r="K22" s="1006"/>
      <c r="L22" s="1006"/>
      <c r="M22" s="1006"/>
      <c r="N22" s="1006"/>
      <c r="O22" s="1006"/>
      <c r="R22" s="52"/>
      <c r="S22" s="52"/>
    </row>
    <row r="23" spans="1:19" s="14" customFormat="1" ht="63.75" hidden="1" customHeight="1" x14ac:dyDescent="0.25">
      <c r="A23" s="27"/>
      <c r="B23" s="2182" t="s">
        <v>1282</v>
      </c>
      <c r="C23" s="2182"/>
      <c r="D23" s="2182"/>
      <c r="E23" s="2182"/>
      <c r="F23" s="2182"/>
      <c r="G23" s="2182"/>
      <c r="H23" s="2182"/>
      <c r="I23" s="2182"/>
      <c r="J23" s="2182"/>
      <c r="K23" s="2182"/>
      <c r="L23" s="2182"/>
      <c r="M23" s="2182"/>
      <c r="N23" s="2182"/>
      <c r="O23" s="1005"/>
      <c r="R23" s="52"/>
      <c r="S23" s="52"/>
    </row>
    <row r="24" spans="1:19" s="14" customFormat="1" ht="22.5" customHeight="1" x14ac:dyDescent="0.25">
      <c r="A24" s="234" t="s">
        <v>1330</v>
      </c>
      <c r="B24" s="2180" t="s">
        <v>190</v>
      </c>
      <c r="C24" s="2180"/>
      <c r="D24" s="2180"/>
      <c r="E24" s="2180"/>
      <c r="F24" s="2180"/>
      <c r="G24" s="2180"/>
      <c r="H24" s="2180"/>
      <c r="I24" s="2180"/>
      <c r="J24" s="2180"/>
      <c r="K24" s="2180"/>
      <c r="L24" s="2180"/>
      <c r="M24" s="2180"/>
      <c r="N24" s="2180"/>
      <c r="O24" s="2180"/>
      <c r="R24" s="52"/>
      <c r="S24" s="52"/>
    </row>
    <row r="25" spans="1:19" ht="22.5" customHeight="1" x14ac:dyDescent="0.25">
      <c r="H25" s="243" t="str">
        <f>'سر برگ صفحات'!A9</f>
        <v>1403/12/30</v>
      </c>
      <c r="I25" s="200"/>
      <c r="J25" s="243">
        <f>'سر برگ صفحات'!A13</f>
        <v>1398</v>
      </c>
      <c r="R25" s="17"/>
      <c r="S25" s="17"/>
    </row>
    <row r="26" spans="1:19" ht="22.5" customHeight="1" x14ac:dyDescent="0.25">
      <c r="H26" s="242" t="s">
        <v>54</v>
      </c>
      <c r="I26" s="200"/>
      <c r="J26" s="242" t="s">
        <v>54</v>
      </c>
      <c r="R26" s="17"/>
      <c r="S26" s="17"/>
    </row>
    <row r="27" spans="1:19" ht="22.5" customHeight="1" x14ac:dyDescent="0.25">
      <c r="B27" s="44"/>
      <c r="D27" s="2178" t="s">
        <v>176</v>
      </c>
      <c r="E27" s="2178"/>
      <c r="F27" s="2178"/>
      <c r="G27" s="238"/>
      <c r="H27" s="11">
        <f>J32</f>
        <v>101000</v>
      </c>
      <c r="I27" s="192"/>
      <c r="J27" s="11">
        <v>20754</v>
      </c>
      <c r="R27" s="17"/>
      <c r="S27" s="17"/>
    </row>
    <row r="28" spans="1:19" ht="22.5" customHeight="1" x14ac:dyDescent="0.25">
      <c r="B28" s="44"/>
      <c r="D28" s="2178" t="s">
        <v>191</v>
      </c>
      <c r="E28" s="2178"/>
      <c r="F28" s="2178"/>
      <c r="G28" s="238"/>
      <c r="H28" s="11">
        <v>0</v>
      </c>
      <c r="J28" s="11">
        <f>J32-J27</f>
        <v>80246</v>
      </c>
      <c r="R28" s="17"/>
      <c r="S28" s="17"/>
    </row>
    <row r="29" spans="1:19" ht="22.5" customHeight="1" x14ac:dyDescent="0.25">
      <c r="D29" s="2178" t="s">
        <v>192</v>
      </c>
      <c r="E29" s="2178"/>
      <c r="F29" s="2178"/>
      <c r="G29" s="238"/>
      <c r="H29" s="11">
        <v>0</v>
      </c>
      <c r="J29" s="11">
        <v>0</v>
      </c>
      <c r="R29" s="17"/>
      <c r="S29" s="17"/>
    </row>
    <row r="30" spans="1:19" ht="22.5" customHeight="1" x14ac:dyDescent="0.25">
      <c r="D30" s="2178" t="s">
        <v>193</v>
      </c>
      <c r="E30" s="2178"/>
      <c r="F30" s="2178"/>
      <c r="G30" s="238"/>
      <c r="H30" s="11" t="e">
        <f>ROUND(-'60-20moin'!#REF!/1000000,0)</f>
        <v>#REF!</v>
      </c>
      <c r="J30" s="11">
        <v>0</v>
      </c>
      <c r="R30" s="17"/>
      <c r="S30" s="17"/>
    </row>
    <row r="31" spans="1:19" ht="22.5" customHeight="1" x14ac:dyDescent="0.25">
      <c r="D31" s="2178" t="s">
        <v>194</v>
      </c>
      <c r="E31" s="2178"/>
      <c r="F31" s="2178"/>
      <c r="G31" s="238"/>
      <c r="H31" s="11">
        <v>0</v>
      </c>
      <c r="J31" s="11">
        <v>0</v>
      </c>
      <c r="R31" s="17"/>
      <c r="S31" s="17"/>
    </row>
    <row r="32" spans="1:19" ht="22.5" customHeight="1" thickBot="1" x14ac:dyDescent="0.3">
      <c r="D32" s="2178" t="s">
        <v>177</v>
      </c>
      <c r="E32" s="2178"/>
      <c r="F32" s="2178"/>
      <c r="G32" s="238"/>
      <c r="H32" s="30" t="e">
        <f>H27+H30</f>
        <v>#REF!</v>
      </c>
      <c r="J32" s="30">
        <v>101000</v>
      </c>
      <c r="R32" s="17"/>
      <c r="S32" s="17"/>
    </row>
    <row r="33" spans="1:19" ht="15.75" customHeight="1" thickTop="1" x14ac:dyDescent="0.25">
      <c r="D33" s="14"/>
      <c r="R33" s="17"/>
      <c r="S33" s="17"/>
    </row>
    <row r="34" spans="1:19" ht="25.5" customHeight="1" x14ac:dyDescent="0.25">
      <c r="A34" s="1007" t="s">
        <v>1331</v>
      </c>
      <c r="B34" s="2156" t="s">
        <v>1282</v>
      </c>
      <c r="C34" s="2156"/>
      <c r="D34" s="2156"/>
      <c r="E34" s="2156"/>
      <c r="F34" s="2156"/>
      <c r="G34" s="2156"/>
      <c r="H34" s="2156"/>
      <c r="I34" s="2156"/>
      <c r="J34" s="2156"/>
      <c r="K34" s="2156"/>
      <c r="L34" s="2156"/>
      <c r="M34" s="2156"/>
      <c r="N34" s="2156"/>
      <c r="R34" s="17"/>
      <c r="S34" s="17"/>
    </row>
    <row r="35" spans="1:19" ht="25.5" customHeight="1" x14ac:dyDescent="0.25">
      <c r="B35" s="2156"/>
      <c r="C35" s="2156"/>
      <c r="D35" s="2156"/>
      <c r="E35" s="2156"/>
      <c r="F35" s="2156"/>
      <c r="G35" s="2156"/>
      <c r="H35" s="2156"/>
      <c r="I35" s="2156"/>
      <c r="J35" s="2156"/>
      <c r="K35" s="2156"/>
      <c r="L35" s="2156"/>
      <c r="M35" s="2156"/>
      <c r="N35" s="2156"/>
      <c r="R35" s="17"/>
      <c r="S35" s="17"/>
    </row>
    <row r="36" spans="1:19" ht="25.5" hidden="1" customHeight="1" x14ac:dyDescent="0.25">
      <c r="A36" s="234" t="s">
        <v>1293</v>
      </c>
      <c r="B36" s="2181" t="s">
        <v>563</v>
      </c>
      <c r="C36" s="2181"/>
      <c r="D36" s="2181"/>
      <c r="E36" s="2181"/>
      <c r="F36" s="2181"/>
      <c r="G36" s="2181"/>
      <c r="H36" s="2181"/>
      <c r="I36" s="2181"/>
      <c r="J36" s="2181"/>
      <c r="K36" s="2181"/>
      <c r="L36" s="2181"/>
      <c r="M36" s="2181"/>
      <c r="N36" s="2181"/>
      <c r="R36" s="17"/>
      <c r="S36" s="17"/>
    </row>
    <row r="37" spans="1:19" ht="25.5" hidden="1" customHeight="1" x14ac:dyDescent="0.25">
      <c r="A37" s="234"/>
      <c r="B37" s="2181"/>
      <c r="C37" s="2181"/>
      <c r="D37" s="2181"/>
      <c r="E37" s="2181"/>
      <c r="F37" s="2181"/>
      <c r="G37" s="2181"/>
      <c r="H37" s="2181"/>
      <c r="I37" s="2181"/>
      <c r="J37" s="2181"/>
      <c r="K37" s="2181"/>
      <c r="L37" s="2181"/>
      <c r="M37" s="2181"/>
      <c r="N37" s="2181"/>
      <c r="R37" s="17"/>
      <c r="S37" s="17"/>
    </row>
    <row r="38" spans="1:19" ht="34.5" hidden="1" customHeight="1" x14ac:dyDescent="0.25">
      <c r="A38" s="234"/>
      <c r="B38" s="2181"/>
      <c r="C38" s="2181"/>
      <c r="D38" s="2181"/>
      <c r="E38" s="2181"/>
      <c r="F38" s="2181"/>
      <c r="G38" s="2181"/>
      <c r="H38" s="2181"/>
      <c r="I38" s="2181"/>
      <c r="J38" s="2181"/>
      <c r="K38" s="2181"/>
      <c r="L38" s="2181"/>
      <c r="M38" s="2181"/>
      <c r="N38" s="2181"/>
      <c r="R38" s="17"/>
      <c r="S38" s="17"/>
    </row>
    <row r="39" spans="1:19" ht="34.5" hidden="1" customHeight="1" x14ac:dyDescent="0.25">
      <c r="A39" s="234"/>
      <c r="B39" s="2181"/>
      <c r="C39" s="2181"/>
      <c r="D39" s="2181"/>
      <c r="E39" s="2181"/>
      <c r="F39" s="2181"/>
      <c r="G39" s="2181"/>
      <c r="H39" s="2181"/>
      <c r="I39" s="2181"/>
      <c r="J39" s="2181"/>
      <c r="K39" s="2181"/>
      <c r="L39" s="2181"/>
      <c r="M39" s="2181"/>
      <c r="N39" s="2181"/>
      <c r="R39" s="17"/>
      <c r="S39" s="17"/>
    </row>
    <row r="40" spans="1:19" ht="19.5" hidden="1" x14ac:dyDescent="0.25">
      <c r="A40" s="27"/>
      <c r="B40" s="320"/>
      <c r="D40" s="14"/>
      <c r="R40" s="17"/>
      <c r="S40" s="17"/>
    </row>
    <row r="41" spans="1:19" s="34" customFormat="1" ht="21" hidden="1" x14ac:dyDescent="0.25">
      <c r="A41" s="33" t="s">
        <v>195</v>
      </c>
      <c r="B41" s="2036" t="s">
        <v>196</v>
      </c>
      <c r="C41" s="2036"/>
      <c r="D41" s="2036"/>
      <c r="E41" s="2036"/>
      <c r="F41" s="2036"/>
      <c r="G41" s="2036"/>
      <c r="H41" s="2036"/>
      <c r="I41" s="2036"/>
      <c r="J41" s="2036"/>
      <c r="K41" s="2036"/>
      <c r="L41" s="2036"/>
      <c r="M41" s="2036"/>
      <c r="N41" s="2036"/>
      <c r="R41" s="35"/>
      <c r="S41" s="35"/>
    </row>
    <row r="42" spans="1:19" ht="19.5" hidden="1" x14ac:dyDescent="0.25">
      <c r="D42" s="14"/>
      <c r="H42" s="321" t="str">
        <f>'سر برگ صفحات'!A9</f>
        <v>1403/12/30</v>
      </c>
      <c r="I42" s="44"/>
      <c r="J42" s="321">
        <f>'سر برگ صفحات'!A13</f>
        <v>1398</v>
      </c>
      <c r="R42" s="17"/>
      <c r="S42" s="17"/>
    </row>
    <row r="43" spans="1:19" s="192" customFormat="1" ht="14.25" hidden="1" x14ac:dyDescent="0.25">
      <c r="A43" s="249"/>
      <c r="H43" s="331" t="s">
        <v>54</v>
      </c>
      <c r="J43" s="331" t="s">
        <v>54</v>
      </c>
      <c r="R43" s="202"/>
      <c r="S43" s="202"/>
    </row>
    <row r="44" spans="1:19" hidden="1" x14ac:dyDescent="0.25">
      <c r="D44" s="2183" t="s">
        <v>1286</v>
      </c>
      <c r="E44" s="2183"/>
      <c r="F44" s="2183"/>
      <c r="H44" s="11">
        <v>0</v>
      </c>
      <c r="J44" s="11">
        <v>0</v>
      </c>
      <c r="R44" s="17"/>
      <c r="S44" s="17"/>
    </row>
    <row r="45" spans="1:19" hidden="1" x14ac:dyDescent="0.25">
      <c r="D45" s="2178" t="s">
        <v>197</v>
      </c>
      <c r="E45" s="2178"/>
      <c r="F45" s="2178"/>
      <c r="R45" s="17"/>
      <c r="S45" s="17"/>
    </row>
    <row r="46" spans="1:19" hidden="1" x14ac:dyDescent="0.25">
      <c r="D46" s="2178" t="s">
        <v>186</v>
      </c>
      <c r="E46" s="2178"/>
      <c r="F46" s="2178"/>
      <c r="R46" s="17"/>
      <c r="S46" s="17"/>
    </row>
    <row r="47" spans="1:19" ht="16.5" hidden="1" thickBot="1" x14ac:dyDescent="0.3">
      <c r="H47" s="30">
        <f>SUM(H44:H46)</f>
        <v>0</v>
      </c>
      <c r="J47" s="30">
        <f>SUM(J44:J46)</f>
        <v>0</v>
      </c>
    </row>
    <row r="48" spans="1:19" ht="16.5" hidden="1" thickTop="1" x14ac:dyDescent="0.25"/>
    <row r="49" spans="1:15" ht="68.25" customHeight="1" x14ac:dyDescent="0.25"/>
    <row r="50" spans="1:15" x14ac:dyDescent="0.25">
      <c r="A50" s="2158" t="s">
        <v>485</v>
      </c>
      <c r="B50" s="2158"/>
      <c r="C50" s="2158"/>
      <c r="D50" s="2158"/>
      <c r="E50" s="2158"/>
      <c r="F50" s="2158"/>
      <c r="G50" s="2158"/>
      <c r="H50" s="2158"/>
      <c r="I50" s="2158"/>
      <c r="J50" s="2158"/>
      <c r="K50" s="2158"/>
      <c r="L50" s="2158"/>
      <c r="M50" s="2158"/>
      <c r="N50" s="2158"/>
      <c r="O50" s="2158"/>
    </row>
    <row r="52" spans="1:15" x14ac:dyDescent="0.25">
      <c r="A52" s="2179" t="s">
        <v>601</v>
      </c>
      <c r="B52" s="2179"/>
      <c r="C52" s="2179"/>
      <c r="D52" s="2179"/>
      <c r="E52" s="2179"/>
      <c r="F52" s="2179"/>
      <c r="G52" s="2179"/>
      <c r="H52" s="2179"/>
      <c r="I52" s="2179"/>
      <c r="J52" s="2179"/>
      <c r="K52" s="2179"/>
      <c r="L52" s="2179"/>
    </row>
  </sheetData>
  <mergeCells count="21">
    <mergeCell ref="B41:N41"/>
    <mergeCell ref="D44:F44"/>
    <mergeCell ref="D45:F45"/>
    <mergeCell ref="D32:F32"/>
    <mergeCell ref="B23:N23"/>
    <mergeCell ref="A52:L52"/>
    <mergeCell ref="A1:O1"/>
    <mergeCell ref="A2:O2"/>
    <mergeCell ref="A3:O3"/>
    <mergeCell ref="A50:O50"/>
    <mergeCell ref="B5:O5"/>
    <mergeCell ref="B24:O24"/>
    <mergeCell ref="D27:F27"/>
    <mergeCell ref="D28:F28"/>
    <mergeCell ref="D29:F29"/>
    <mergeCell ref="D30:F30"/>
    <mergeCell ref="D31:F31"/>
    <mergeCell ref="D46:F46"/>
    <mergeCell ref="B34:N35"/>
    <mergeCell ref="B36:N39"/>
    <mergeCell ref="B21:N21"/>
  </mergeCells>
  <printOptions horizontalCentered="1"/>
  <pageMargins left="0" right="0" top="0.39370078740157483" bottom="0" header="0" footer="0"/>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FF00"/>
  </sheetPr>
  <dimension ref="A1:U40"/>
  <sheetViews>
    <sheetView showGridLines="0" rightToLeft="1" view="pageBreakPreview" zoomScale="175" zoomScaleSheetLayoutView="175" workbookViewId="0">
      <selection activeCell="J33" sqref="J33:L33"/>
    </sheetView>
  </sheetViews>
  <sheetFormatPr defaultRowHeight="18" x14ac:dyDescent="0.25"/>
  <cols>
    <col min="1" max="1" width="5.7109375" style="57" bestFit="1" customWidth="1"/>
    <col min="2" max="2" width="7.140625" style="14" customWidth="1"/>
    <col min="3" max="3" width="0.7109375" style="14" customWidth="1"/>
    <col min="4" max="4" width="16" style="14" customWidth="1"/>
    <col min="5" max="5" width="0.7109375" style="14" customWidth="1"/>
    <col min="6" max="6" width="12.5703125" style="14" bestFit="1" customWidth="1"/>
    <col min="7" max="7" width="0.7109375" style="14" customWidth="1"/>
    <col min="8" max="8" width="8.7109375" style="14" customWidth="1"/>
    <col min="9" max="9" width="0.7109375" style="14" customWidth="1"/>
    <col min="10" max="10" width="12.5703125" style="14" bestFit="1" customWidth="1"/>
    <col min="11" max="11" width="0.7109375" style="14" customWidth="1"/>
    <col min="12" max="12" width="8.7109375" style="14" customWidth="1"/>
    <col min="13" max="13" width="0.7109375" style="14" customWidth="1"/>
    <col min="14" max="14" width="7" style="14" customWidth="1"/>
    <col min="15" max="15" width="1.28515625" style="14" customWidth="1"/>
    <col min="16" max="16" width="11.7109375" style="14" customWidth="1"/>
    <col min="17" max="17" width="1.85546875" style="14" customWidth="1"/>
    <col min="18" max="18" width="11.7109375" style="52" customWidth="1"/>
    <col min="19" max="19" width="15.28515625" style="52" bestFit="1" customWidth="1"/>
    <col min="20" max="20" width="5" style="14" customWidth="1"/>
    <col min="21" max="21" width="10.28515625" style="14" bestFit="1" customWidth="1"/>
    <col min="22" max="22" width="5" style="14" customWidth="1"/>
    <col min="23" max="23" width="10.28515625" style="14" bestFit="1" customWidth="1"/>
    <col min="24" max="26" width="9" style="14"/>
    <col min="27" max="27" width="10.28515625" style="14" bestFit="1" customWidth="1"/>
    <col min="28" max="256" width="9" style="14"/>
    <col min="257" max="257" width="3.7109375" style="14" customWidth="1"/>
    <col min="258" max="258" width="4.85546875" style="14" customWidth="1"/>
    <col min="259" max="259" width="5.28515625" style="14" customWidth="1"/>
    <col min="260" max="260" width="31.28515625" style="14" customWidth="1"/>
    <col min="261" max="261" width="7.7109375" style="14" customWidth="1"/>
    <col min="262" max="262" width="2.28515625" style="14" customWidth="1"/>
    <col min="263" max="263" width="11.7109375" style="14" customWidth="1"/>
    <col min="264" max="264" width="2.42578125" style="14" customWidth="1"/>
    <col min="265" max="265" width="11.7109375" style="14" customWidth="1"/>
    <col min="266" max="266" width="2.28515625" style="14" customWidth="1"/>
    <col min="267" max="267" width="10.85546875" style="14" customWidth="1"/>
    <col min="268" max="268" width="2.28515625" style="14" customWidth="1"/>
    <col min="269" max="269" width="11.140625" style="14" customWidth="1"/>
    <col min="270" max="270" width="1.85546875" style="14" customWidth="1"/>
    <col min="271" max="271" width="11" style="14" customWidth="1"/>
    <col min="272" max="272" width="0.7109375" style="14" customWidth="1"/>
    <col min="273" max="273" width="1.85546875" style="14" customWidth="1"/>
    <col min="274" max="274" width="11.85546875" style="14" bestFit="1" customWidth="1"/>
    <col min="275" max="275" width="15.28515625" style="14" bestFit="1" customWidth="1"/>
    <col min="276" max="276" width="5" style="14" customWidth="1"/>
    <col min="277" max="277" width="10.28515625" style="14" bestFit="1" customWidth="1"/>
    <col min="278" max="278" width="5" style="14" customWidth="1"/>
    <col min="279" max="279" width="10.28515625" style="14" bestFit="1" customWidth="1"/>
    <col min="280" max="282" width="9" style="14"/>
    <col min="283" max="283" width="10.28515625" style="14" bestFit="1" customWidth="1"/>
    <col min="284" max="512" width="9" style="14"/>
    <col min="513" max="513" width="3.7109375" style="14" customWidth="1"/>
    <col min="514" max="514" width="4.85546875" style="14" customWidth="1"/>
    <col min="515" max="515" width="5.28515625" style="14" customWidth="1"/>
    <col min="516" max="516" width="31.28515625" style="14" customWidth="1"/>
    <col min="517" max="517" width="7.7109375" style="14" customWidth="1"/>
    <col min="518" max="518" width="2.28515625" style="14" customWidth="1"/>
    <col min="519" max="519" width="11.7109375" style="14" customWidth="1"/>
    <col min="520" max="520" width="2.42578125" style="14" customWidth="1"/>
    <col min="521" max="521" width="11.7109375" style="14" customWidth="1"/>
    <col min="522" max="522" width="2.28515625" style="14" customWidth="1"/>
    <col min="523" max="523" width="10.85546875" style="14" customWidth="1"/>
    <col min="524" max="524" width="2.28515625" style="14" customWidth="1"/>
    <col min="525" max="525" width="11.140625" style="14" customWidth="1"/>
    <col min="526" max="526" width="1.85546875" style="14" customWidth="1"/>
    <col min="527" max="527" width="11" style="14" customWidth="1"/>
    <col min="528" max="528" width="0.7109375" style="14" customWidth="1"/>
    <col min="529" max="529" width="1.85546875" style="14" customWidth="1"/>
    <col min="530" max="530" width="11.85546875" style="14" bestFit="1" customWidth="1"/>
    <col min="531" max="531" width="15.28515625" style="14" bestFit="1" customWidth="1"/>
    <col min="532" max="532" width="5" style="14" customWidth="1"/>
    <col min="533" max="533" width="10.28515625" style="14" bestFit="1" customWidth="1"/>
    <col min="534" max="534" width="5" style="14" customWidth="1"/>
    <col min="535" max="535" width="10.28515625" style="14" bestFit="1" customWidth="1"/>
    <col min="536" max="538" width="9" style="14"/>
    <col min="539" max="539" width="10.28515625" style="14" bestFit="1" customWidth="1"/>
    <col min="540" max="768" width="9" style="14"/>
    <col min="769" max="769" width="3.7109375" style="14" customWidth="1"/>
    <col min="770" max="770" width="4.85546875" style="14" customWidth="1"/>
    <col min="771" max="771" width="5.28515625" style="14" customWidth="1"/>
    <col min="772" max="772" width="31.28515625" style="14" customWidth="1"/>
    <col min="773" max="773" width="7.7109375" style="14" customWidth="1"/>
    <col min="774" max="774" width="2.28515625" style="14" customWidth="1"/>
    <col min="775" max="775" width="11.7109375" style="14" customWidth="1"/>
    <col min="776" max="776" width="2.42578125" style="14" customWidth="1"/>
    <col min="777" max="777" width="11.7109375" style="14" customWidth="1"/>
    <col min="778" max="778" width="2.28515625" style="14" customWidth="1"/>
    <col min="779" max="779" width="10.85546875" style="14" customWidth="1"/>
    <col min="780" max="780" width="2.28515625" style="14" customWidth="1"/>
    <col min="781" max="781" width="11.140625" style="14" customWidth="1"/>
    <col min="782" max="782" width="1.85546875" style="14" customWidth="1"/>
    <col min="783" max="783" width="11" style="14" customWidth="1"/>
    <col min="784" max="784" width="0.7109375" style="14" customWidth="1"/>
    <col min="785" max="785" width="1.85546875" style="14" customWidth="1"/>
    <col min="786" max="786" width="11.85546875" style="14" bestFit="1" customWidth="1"/>
    <col min="787" max="787" width="15.28515625" style="14" bestFit="1" customWidth="1"/>
    <col min="788" max="788" width="5" style="14" customWidth="1"/>
    <col min="789" max="789" width="10.28515625" style="14" bestFit="1" customWidth="1"/>
    <col min="790" max="790" width="5" style="14" customWidth="1"/>
    <col min="791" max="791" width="10.28515625" style="14" bestFit="1" customWidth="1"/>
    <col min="792" max="794" width="9" style="14"/>
    <col min="795" max="795" width="10.28515625" style="14" bestFit="1" customWidth="1"/>
    <col min="796" max="1024" width="9" style="14"/>
    <col min="1025" max="1025" width="3.7109375" style="14" customWidth="1"/>
    <col min="1026" max="1026" width="4.85546875" style="14" customWidth="1"/>
    <col min="1027" max="1027" width="5.28515625" style="14" customWidth="1"/>
    <col min="1028" max="1028" width="31.28515625" style="14" customWidth="1"/>
    <col min="1029" max="1029" width="7.7109375" style="14" customWidth="1"/>
    <col min="1030" max="1030" width="2.28515625" style="14" customWidth="1"/>
    <col min="1031" max="1031" width="11.7109375" style="14" customWidth="1"/>
    <col min="1032" max="1032" width="2.42578125" style="14" customWidth="1"/>
    <col min="1033" max="1033" width="11.7109375" style="14" customWidth="1"/>
    <col min="1034" max="1034" width="2.28515625" style="14" customWidth="1"/>
    <col min="1035" max="1035" width="10.85546875" style="14" customWidth="1"/>
    <col min="1036" max="1036" width="2.28515625" style="14" customWidth="1"/>
    <col min="1037" max="1037" width="11.140625" style="14" customWidth="1"/>
    <col min="1038" max="1038" width="1.85546875" style="14" customWidth="1"/>
    <col min="1039" max="1039" width="11" style="14" customWidth="1"/>
    <col min="1040" max="1040" width="0.7109375" style="14" customWidth="1"/>
    <col min="1041" max="1041" width="1.85546875" style="14" customWidth="1"/>
    <col min="1042" max="1042" width="11.85546875" style="14" bestFit="1" customWidth="1"/>
    <col min="1043" max="1043" width="15.28515625" style="14" bestFit="1" customWidth="1"/>
    <col min="1044" max="1044" width="5" style="14" customWidth="1"/>
    <col min="1045" max="1045" width="10.28515625" style="14" bestFit="1" customWidth="1"/>
    <col min="1046" max="1046" width="5" style="14" customWidth="1"/>
    <col min="1047" max="1047" width="10.28515625" style="14" bestFit="1" customWidth="1"/>
    <col min="1048" max="1050" width="9" style="14"/>
    <col min="1051" max="1051" width="10.28515625" style="14" bestFit="1" customWidth="1"/>
    <col min="1052" max="1280" width="9" style="14"/>
    <col min="1281" max="1281" width="3.7109375" style="14" customWidth="1"/>
    <col min="1282" max="1282" width="4.85546875" style="14" customWidth="1"/>
    <col min="1283" max="1283" width="5.28515625" style="14" customWidth="1"/>
    <col min="1284" max="1284" width="31.28515625" style="14" customWidth="1"/>
    <col min="1285" max="1285" width="7.7109375" style="14" customWidth="1"/>
    <col min="1286" max="1286" width="2.28515625" style="14" customWidth="1"/>
    <col min="1287" max="1287" width="11.7109375" style="14" customWidth="1"/>
    <col min="1288" max="1288" width="2.42578125" style="14" customWidth="1"/>
    <col min="1289" max="1289" width="11.7109375" style="14" customWidth="1"/>
    <col min="1290" max="1290" width="2.28515625" style="14" customWidth="1"/>
    <col min="1291" max="1291" width="10.85546875" style="14" customWidth="1"/>
    <col min="1292" max="1292" width="2.28515625" style="14" customWidth="1"/>
    <col min="1293" max="1293" width="11.140625" style="14" customWidth="1"/>
    <col min="1294" max="1294" width="1.85546875" style="14" customWidth="1"/>
    <col min="1295" max="1295" width="11" style="14" customWidth="1"/>
    <col min="1296" max="1296" width="0.7109375" style="14" customWidth="1"/>
    <col min="1297" max="1297" width="1.85546875" style="14" customWidth="1"/>
    <col min="1298" max="1298" width="11.85546875" style="14" bestFit="1" customWidth="1"/>
    <col min="1299" max="1299" width="15.28515625" style="14" bestFit="1" customWidth="1"/>
    <col min="1300" max="1300" width="5" style="14" customWidth="1"/>
    <col min="1301" max="1301" width="10.28515625" style="14" bestFit="1" customWidth="1"/>
    <col min="1302" max="1302" width="5" style="14" customWidth="1"/>
    <col min="1303" max="1303" width="10.28515625" style="14" bestFit="1" customWidth="1"/>
    <col min="1304" max="1306" width="9" style="14"/>
    <col min="1307" max="1307" width="10.28515625" style="14" bestFit="1" customWidth="1"/>
    <col min="1308" max="1536" width="9" style="14"/>
    <col min="1537" max="1537" width="3.7109375" style="14" customWidth="1"/>
    <col min="1538" max="1538" width="4.85546875" style="14" customWidth="1"/>
    <col min="1539" max="1539" width="5.28515625" style="14" customWidth="1"/>
    <col min="1540" max="1540" width="31.28515625" style="14" customWidth="1"/>
    <col min="1541" max="1541" width="7.7109375" style="14" customWidth="1"/>
    <col min="1542" max="1542" width="2.28515625" style="14" customWidth="1"/>
    <col min="1543" max="1543" width="11.7109375" style="14" customWidth="1"/>
    <col min="1544" max="1544" width="2.42578125" style="14" customWidth="1"/>
    <col min="1545" max="1545" width="11.7109375" style="14" customWidth="1"/>
    <col min="1546" max="1546" width="2.28515625" style="14" customWidth="1"/>
    <col min="1547" max="1547" width="10.85546875" style="14" customWidth="1"/>
    <col min="1548" max="1548" width="2.28515625" style="14" customWidth="1"/>
    <col min="1549" max="1549" width="11.140625" style="14" customWidth="1"/>
    <col min="1550" max="1550" width="1.85546875" style="14" customWidth="1"/>
    <col min="1551" max="1551" width="11" style="14" customWidth="1"/>
    <col min="1552" max="1552" width="0.7109375" style="14" customWidth="1"/>
    <col min="1553" max="1553" width="1.85546875" style="14" customWidth="1"/>
    <col min="1554" max="1554" width="11.85546875" style="14" bestFit="1" customWidth="1"/>
    <col min="1555" max="1555" width="15.28515625" style="14" bestFit="1" customWidth="1"/>
    <col min="1556" max="1556" width="5" style="14" customWidth="1"/>
    <col min="1557" max="1557" width="10.28515625" style="14" bestFit="1" customWidth="1"/>
    <col min="1558" max="1558" width="5" style="14" customWidth="1"/>
    <col min="1559" max="1559" width="10.28515625" style="14" bestFit="1" customWidth="1"/>
    <col min="1560" max="1562" width="9" style="14"/>
    <col min="1563" max="1563" width="10.28515625" style="14" bestFit="1" customWidth="1"/>
    <col min="1564" max="1792" width="9" style="14"/>
    <col min="1793" max="1793" width="3.7109375" style="14" customWidth="1"/>
    <col min="1794" max="1794" width="4.85546875" style="14" customWidth="1"/>
    <col min="1795" max="1795" width="5.28515625" style="14" customWidth="1"/>
    <col min="1796" max="1796" width="31.28515625" style="14" customWidth="1"/>
    <col min="1797" max="1797" width="7.7109375" style="14" customWidth="1"/>
    <col min="1798" max="1798" width="2.28515625" style="14" customWidth="1"/>
    <col min="1799" max="1799" width="11.7109375" style="14" customWidth="1"/>
    <col min="1800" max="1800" width="2.42578125" style="14" customWidth="1"/>
    <col min="1801" max="1801" width="11.7109375" style="14" customWidth="1"/>
    <col min="1802" max="1802" width="2.28515625" style="14" customWidth="1"/>
    <col min="1803" max="1803" width="10.85546875" style="14" customWidth="1"/>
    <col min="1804" max="1804" width="2.28515625" style="14" customWidth="1"/>
    <col min="1805" max="1805" width="11.140625" style="14" customWidth="1"/>
    <col min="1806" max="1806" width="1.85546875" style="14" customWidth="1"/>
    <col min="1807" max="1807" width="11" style="14" customWidth="1"/>
    <col min="1808" max="1808" width="0.7109375" style="14" customWidth="1"/>
    <col min="1809" max="1809" width="1.85546875" style="14" customWidth="1"/>
    <col min="1810" max="1810" width="11.85546875" style="14" bestFit="1" customWidth="1"/>
    <col min="1811" max="1811" width="15.28515625" style="14" bestFit="1" customWidth="1"/>
    <col min="1812" max="1812" width="5" style="14" customWidth="1"/>
    <col min="1813" max="1813" width="10.28515625" style="14" bestFit="1" customWidth="1"/>
    <col min="1814" max="1814" width="5" style="14" customWidth="1"/>
    <col min="1815" max="1815" width="10.28515625" style="14" bestFit="1" customWidth="1"/>
    <col min="1816" max="1818" width="9" style="14"/>
    <col min="1819" max="1819" width="10.28515625" style="14" bestFit="1" customWidth="1"/>
    <col min="1820" max="2048" width="9" style="14"/>
    <col min="2049" max="2049" width="3.7109375" style="14" customWidth="1"/>
    <col min="2050" max="2050" width="4.85546875" style="14" customWidth="1"/>
    <col min="2051" max="2051" width="5.28515625" style="14" customWidth="1"/>
    <col min="2052" max="2052" width="31.28515625" style="14" customWidth="1"/>
    <col min="2053" max="2053" width="7.7109375" style="14" customWidth="1"/>
    <col min="2054" max="2054" width="2.28515625" style="14" customWidth="1"/>
    <col min="2055" max="2055" width="11.7109375" style="14" customWidth="1"/>
    <col min="2056" max="2056" width="2.42578125" style="14" customWidth="1"/>
    <col min="2057" max="2057" width="11.7109375" style="14" customWidth="1"/>
    <col min="2058" max="2058" width="2.28515625" style="14" customWidth="1"/>
    <col min="2059" max="2059" width="10.85546875" style="14" customWidth="1"/>
    <col min="2060" max="2060" width="2.28515625" style="14" customWidth="1"/>
    <col min="2061" max="2061" width="11.140625" style="14" customWidth="1"/>
    <col min="2062" max="2062" width="1.85546875" style="14" customWidth="1"/>
    <col min="2063" max="2063" width="11" style="14" customWidth="1"/>
    <col min="2064" max="2064" width="0.7109375" style="14" customWidth="1"/>
    <col min="2065" max="2065" width="1.85546875" style="14" customWidth="1"/>
    <col min="2066" max="2066" width="11.85546875" style="14" bestFit="1" customWidth="1"/>
    <col min="2067" max="2067" width="15.28515625" style="14" bestFit="1" customWidth="1"/>
    <col min="2068" max="2068" width="5" style="14" customWidth="1"/>
    <col min="2069" max="2069" width="10.28515625" style="14" bestFit="1" customWidth="1"/>
    <col min="2070" max="2070" width="5" style="14" customWidth="1"/>
    <col min="2071" max="2071" width="10.28515625" style="14" bestFit="1" customWidth="1"/>
    <col min="2072" max="2074" width="9" style="14"/>
    <col min="2075" max="2075" width="10.28515625" style="14" bestFit="1" customWidth="1"/>
    <col min="2076" max="2304" width="9" style="14"/>
    <col min="2305" max="2305" width="3.7109375" style="14" customWidth="1"/>
    <col min="2306" max="2306" width="4.85546875" style="14" customWidth="1"/>
    <col min="2307" max="2307" width="5.28515625" style="14" customWidth="1"/>
    <col min="2308" max="2308" width="31.28515625" style="14" customWidth="1"/>
    <col min="2309" max="2309" width="7.7109375" style="14" customWidth="1"/>
    <col min="2310" max="2310" width="2.28515625" style="14" customWidth="1"/>
    <col min="2311" max="2311" width="11.7109375" style="14" customWidth="1"/>
    <col min="2312" max="2312" width="2.42578125" style="14" customWidth="1"/>
    <col min="2313" max="2313" width="11.7109375" style="14" customWidth="1"/>
    <col min="2314" max="2314" width="2.28515625" style="14" customWidth="1"/>
    <col min="2315" max="2315" width="10.85546875" style="14" customWidth="1"/>
    <col min="2316" max="2316" width="2.28515625" style="14" customWidth="1"/>
    <col min="2317" max="2317" width="11.140625" style="14" customWidth="1"/>
    <col min="2318" max="2318" width="1.85546875" style="14" customWidth="1"/>
    <col min="2319" max="2319" width="11" style="14" customWidth="1"/>
    <col min="2320" max="2320" width="0.7109375" style="14" customWidth="1"/>
    <col min="2321" max="2321" width="1.85546875" style="14" customWidth="1"/>
    <col min="2322" max="2322" width="11.85546875" style="14" bestFit="1" customWidth="1"/>
    <col min="2323" max="2323" width="15.28515625" style="14" bestFit="1" customWidth="1"/>
    <col min="2324" max="2324" width="5" style="14" customWidth="1"/>
    <col min="2325" max="2325" width="10.28515625" style="14" bestFit="1" customWidth="1"/>
    <col min="2326" max="2326" width="5" style="14" customWidth="1"/>
    <col min="2327" max="2327" width="10.28515625" style="14" bestFit="1" customWidth="1"/>
    <col min="2328" max="2330" width="9" style="14"/>
    <col min="2331" max="2331" width="10.28515625" style="14" bestFit="1" customWidth="1"/>
    <col min="2332" max="2560" width="9" style="14"/>
    <col min="2561" max="2561" width="3.7109375" style="14" customWidth="1"/>
    <col min="2562" max="2562" width="4.85546875" style="14" customWidth="1"/>
    <col min="2563" max="2563" width="5.28515625" style="14" customWidth="1"/>
    <col min="2564" max="2564" width="31.28515625" style="14" customWidth="1"/>
    <col min="2565" max="2565" width="7.7109375" style="14" customWidth="1"/>
    <col min="2566" max="2566" width="2.28515625" style="14" customWidth="1"/>
    <col min="2567" max="2567" width="11.7109375" style="14" customWidth="1"/>
    <col min="2568" max="2568" width="2.42578125" style="14" customWidth="1"/>
    <col min="2569" max="2569" width="11.7109375" style="14" customWidth="1"/>
    <col min="2570" max="2570" width="2.28515625" style="14" customWidth="1"/>
    <col min="2571" max="2571" width="10.85546875" style="14" customWidth="1"/>
    <col min="2572" max="2572" width="2.28515625" style="14" customWidth="1"/>
    <col min="2573" max="2573" width="11.140625" style="14" customWidth="1"/>
    <col min="2574" max="2574" width="1.85546875" style="14" customWidth="1"/>
    <col min="2575" max="2575" width="11" style="14" customWidth="1"/>
    <col min="2576" max="2576" width="0.7109375" style="14" customWidth="1"/>
    <col min="2577" max="2577" width="1.85546875" style="14" customWidth="1"/>
    <col min="2578" max="2578" width="11.85546875" style="14" bestFit="1" customWidth="1"/>
    <col min="2579" max="2579" width="15.28515625" style="14" bestFit="1" customWidth="1"/>
    <col min="2580" max="2580" width="5" style="14" customWidth="1"/>
    <col min="2581" max="2581" width="10.28515625" style="14" bestFit="1" customWidth="1"/>
    <col min="2582" max="2582" width="5" style="14" customWidth="1"/>
    <col min="2583" max="2583" width="10.28515625" style="14" bestFit="1" customWidth="1"/>
    <col min="2584" max="2586" width="9" style="14"/>
    <col min="2587" max="2587" width="10.28515625" style="14" bestFit="1" customWidth="1"/>
    <col min="2588" max="2816" width="9" style="14"/>
    <col min="2817" max="2817" width="3.7109375" style="14" customWidth="1"/>
    <col min="2818" max="2818" width="4.85546875" style="14" customWidth="1"/>
    <col min="2819" max="2819" width="5.28515625" style="14" customWidth="1"/>
    <col min="2820" max="2820" width="31.28515625" style="14" customWidth="1"/>
    <col min="2821" max="2821" width="7.7109375" style="14" customWidth="1"/>
    <col min="2822" max="2822" width="2.28515625" style="14" customWidth="1"/>
    <col min="2823" max="2823" width="11.7109375" style="14" customWidth="1"/>
    <col min="2824" max="2824" width="2.42578125" style="14" customWidth="1"/>
    <col min="2825" max="2825" width="11.7109375" style="14" customWidth="1"/>
    <col min="2826" max="2826" width="2.28515625" style="14" customWidth="1"/>
    <col min="2827" max="2827" width="10.85546875" style="14" customWidth="1"/>
    <col min="2828" max="2828" width="2.28515625" style="14" customWidth="1"/>
    <col min="2829" max="2829" width="11.140625" style="14" customWidth="1"/>
    <col min="2830" max="2830" width="1.85546875" style="14" customWidth="1"/>
    <col min="2831" max="2831" width="11" style="14" customWidth="1"/>
    <col min="2832" max="2832" width="0.7109375" style="14" customWidth="1"/>
    <col min="2833" max="2833" width="1.85546875" style="14" customWidth="1"/>
    <col min="2834" max="2834" width="11.85546875" style="14" bestFit="1" customWidth="1"/>
    <col min="2835" max="2835" width="15.28515625" style="14" bestFit="1" customWidth="1"/>
    <col min="2836" max="2836" width="5" style="14" customWidth="1"/>
    <col min="2837" max="2837" width="10.28515625" style="14" bestFit="1" customWidth="1"/>
    <col min="2838" max="2838" width="5" style="14" customWidth="1"/>
    <col min="2839" max="2839" width="10.28515625" style="14" bestFit="1" customWidth="1"/>
    <col min="2840" max="2842" width="9" style="14"/>
    <col min="2843" max="2843" width="10.28515625" style="14" bestFit="1" customWidth="1"/>
    <col min="2844" max="3072" width="9" style="14"/>
    <col min="3073" max="3073" width="3.7109375" style="14" customWidth="1"/>
    <col min="3074" max="3074" width="4.85546875" style="14" customWidth="1"/>
    <col min="3075" max="3075" width="5.28515625" style="14" customWidth="1"/>
    <col min="3076" max="3076" width="31.28515625" style="14" customWidth="1"/>
    <col min="3077" max="3077" width="7.7109375" style="14" customWidth="1"/>
    <col min="3078" max="3078" width="2.28515625" style="14" customWidth="1"/>
    <col min="3079" max="3079" width="11.7109375" style="14" customWidth="1"/>
    <col min="3080" max="3080" width="2.42578125" style="14" customWidth="1"/>
    <col min="3081" max="3081" width="11.7109375" style="14" customWidth="1"/>
    <col min="3082" max="3082" width="2.28515625" style="14" customWidth="1"/>
    <col min="3083" max="3083" width="10.85546875" style="14" customWidth="1"/>
    <col min="3084" max="3084" width="2.28515625" style="14" customWidth="1"/>
    <col min="3085" max="3085" width="11.140625" style="14" customWidth="1"/>
    <col min="3086" max="3086" width="1.85546875" style="14" customWidth="1"/>
    <col min="3087" max="3087" width="11" style="14" customWidth="1"/>
    <col min="3088" max="3088" width="0.7109375" style="14" customWidth="1"/>
    <col min="3089" max="3089" width="1.85546875" style="14" customWidth="1"/>
    <col min="3090" max="3090" width="11.85546875" style="14" bestFit="1" customWidth="1"/>
    <col min="3091" max="3091" width="15.28515625" style="14" bestFit="1" customWidth="1"/>
    <col min="3092" max="3092" width="5" style="14" customWidth="1"/>
    <col min="3093" max="3093" width="10.28515625" style="14" bestFit="1" customWidth="1"/>
    <col min="3094" max="3094" width="5" style="14" customWidth="1"/>
    <col min="3095" max="3095" width="10.28515625" style="14" bestFit="1" customWidth="1"/>
    <col min="3096" max="3098" width="9" style="14"/>
    <col min="3099" max="3099" width="10.28515625" style="14" bestFit="1" customWidth="1"/>
    <col min="3100" max="3328" width="9" style="14"/>
    <col min="3329" max="3329" width="3.7109375" style="14" customWidth="1"/>
    <col min="3330" max="3330" width="4.85546875" style="14" customWidth="1"/>
    <col min="3331" max="3331" width="5.28515625" style="14" customWidth="1"/>
    <col min="3332" max="3332" width="31.28515625" style="14" customWidth="1"/>
    <col min="3333" max="3333" width="7.7109375" style="14" customWidth="1"/>
    <col min="3334" max="3334" width="2.28515625" style="14" customWidth="1"/>
    <col min="3335" max="3335" width="11.7109375" style="14" customWidth="1"/>
    <col min="3336" max="3336" width="2.42578125" style="14" customWidth="1"/>
    <col min="3337" max="3337" width="11.7109375" style="14" customWidth="1"/>
    <col min="3338" max="3338" width="2.28515625" style="14" customWidth="1"/>
    <col min="3339" max="3339" width="10.85546875" style="14" customWidth="1"/>
    <col min="3340" max="3340" width="2.28515625" style="14" customWidth="1"/>
    <col min="3341" max="3341" width="11.140625" style="14" customWidth="1"/>
    <col min="3342" max="3342" width="1.85546875" style="14" customWidth="1"/>
    <col min="3343" max="3343" width="11" style="14" customWidth="1"/>
    <col min="3344" max="3344" width="0.7109375" style="14" customWidth="1"/>
    <col min="3345" max="3345" width="1.85546875" style="14" customWidth="1"/>
    <col min="3346" max="3346" width="11.85546875" style="14" bestFit="1" customWidth="1"/>
    <col min="3347" max="3347" width="15.28515625" style="14" bestFit="1" customWidth="1"/>
    <col min="3348" max="3348" width="5" style="14" customWidth="1"/>
    <col min="3349" max="3349" width="10.28515625" style="14" bestFit="1" customWidth="1"/>
    <col min="3350" max="3350" width="5" style="14" customWidth="1"/>
    <col min="3351" max="3351" width="10.28515625" style="14" bestFit="1" customWidth="1"/>
    <col min="3352" max="3354" width="9" style="14"/>
    <col min="3355" max="3355" width="10.28515625" style="14" bestFit="1" customWidth="1"/>
    <col min="3356" max="3584" width="9" style="14"/>
    <col min="3585" max="3585" width="3.7109375" style="14" customWidth="1"/>
    <col min="3586" max="3586" width="4.85546875" style="14" customWidth="1"/>
    <col min="3587" max="3587" width="5.28515625" style="14" customWidth="1"/>
    <col min="3588" max="3588" width="31.28515625" style="14" customWidth="1"/>
    <col min="3589" max="3589" width="7.7109375" style="14" customWidth="1"/>
    <col min="3590" max="3590" width="2.28515625" style="14" customWidth="1"/>
    <col min="3591" max="3591" width="11.7109375" style="14" customWidth="1"/>
    <col min="3592" max="3592" width="2.42578125" style="14" customWidth="1"/>
    <col min="3593" max="3593" width="11.7109375" style="14" customWidth="1"/>
    <col min="3594" max="3594" width="2.28515625" style="14" customWidth="1"/>
    <col min="3595" max="3595" width="10.85546875" style="14" customWidth="1"/>
    <col min="3596" max="3596" width="2.28515625" style="14" customWidth="1"/>
    <col min="3597" max="3597" width="11.140625" style="14" customWidth="1"/>
    <col min="3598" max="3598" width="1.85546875" style="14" customWidth="1"/>
    <col min="3599" max="3599" width="11" style="14" customWidth="1"/>
    <col min="3600" max="3600" width="0.7109375" style="14" customWidth="1"/>
    <col min="3601" max="3601" width="1.85546875" style="14" customWidth="1"/>
    <col min="3602" max="3602" width="11.85546875" style="14" bestFit="1" customWidth="1"/>
    <col min="3603" max="3603" width="15.28515625" style="14" bestFit="1" customWidth="1"/>
    <col min="3604" max="3604" width="5" style="14" customWidth="1"/>
    <col min="3605" max="3605" width="10.28515625" style="14" bestFit="1" customWidth="1"/>
    <col min="3606" max="3606" width="5" style="14" customWidth="1"/>
    <col min="3607" max="3607" width="10.28515625" style="14" bestFit="1" customWidth="1"/>
    <col min="3608" max="3610" width="9" style="14"/>
    <col min="3611" max="3611" width="10.28515625" style="14" bestFit="1" customWidth="1"/>
    <col min="3612" max="3840" width="9" style="14"/>
    <col min="3841" max="3841" width="3.7109375" style="14" customWidth="1"/>
    <col min="3842" max="3842" width="4.85546875" style="14" customWidth="1"/>
    <col min="3843" max="3843" width="5.28515625" style="14" customWidth="1"/>
    <col min="3844" max="3844" width="31.28515625" style="14" customWidth="1"/>
    <col min="3845" max="3845" width="7.7109375" style="14" customWidth="1"/>
    <col min="3846" max="3846" width="2.28515625" style="14" customWidth="1"/>
    <col min="3847" max="3847" width="11.7109375" style="14" customWidth="1"/>
    <col min="3848" max="3848" width="2.42578125" style="14" customWidth="1"/>
    <col min="3849" max="3849" width="11.7109375" style="14" customWidth="1"/>
    <col min="3850" max="3850" width="2.28515625" style="14" customWidth="1"/>
    <col min="3851" max="3851" width="10.85546875" style="14" customWidth="1"/>
    <col min="3852" max="3852" width="2.28515625" style="14" customWidth="1"/>
    <col min="3853" max="3853" width="11.140625" style="14" customWidth="1"/>
    <col min="3854" max="3854" width="1.85546875" style="14" customWidth="1"/>
    <col min="3855" max="3855" width="11" style="14" customWidth="1"/>
    <col min="3856" max="3856" width="0.7109375" style="14" customWidth="1"/>
    <col min="3857" max="3857" width="1.85546875" style="14" customWidth="1"/>
    <col min="3858" max="3858" width="11.85546875" style="14" bestFit="1" customWidth="1"/>
    <col min="3859" max="3859" width="15.28515625" style="14" bestFit="1" customWidth="1"/>
    <col min="3860" max="3860" width="5" style="14" customWidth="1"/>
    <col min="3861" max="3861" width="10.28515625" style="14" bestFit="1" customWidth="1"/>
    <col min="3862" max="3862" width="5" style="14" customWidth="1"/>
    <col min="3863" max="3863" width="10.28515625" style="14" bestFit="1" customWidth="1"/>
    <col min="3864" max="3866" width="9" style="14"/>
    <col min="3867" max="3867" width="10.28515625" style="14" bestFit="1" customWidth="1"/>
    <col min="3868" max="4096" width="9" style="14"/>
    <col min="4097" max="4097" width="3.7109375" style="14" customWidth="1"/>
    <col min="4098" max="4098" width="4.85546875" style="14" customWidth="1"/>
    <col min="4099" max="4099" width="5.28515625" style="14" customWidth="1"/>
    <col min="4100" max="4100" width="31.28515625" style="14" customWidth="1"/>
    <col min="4101" max="4101" width="7.7109375" style="14" customWidth="1"/>
    <col min="4102" max="4102" width="2.28515625" style="14" customWidth="1"/>
    <col min="4103" max="4103" width="11.7109375" style="14" customWidth="1"/>
    <col min="4104" max="4104" width="2.42578125" style="14" customWidth="1"/>
    <col min="4105" max="4105" width="11.7109375" style="14" customWidth="1"/>
    <col min="4106" max="4106" width="2.28515625" style="14" customWidth="1"/>
    <col min="4107" max="4107" width="10.85546875" style="14" customWidth="1"/>
    <col min="4108" max="4108" width="2.28515625" style="14" customWidth="1"/>
    <col min="4109" max="4109" width="11.140625" style="14" customWidth="1"/>
    <col min="4110" max="4110" width="1.85546875" style="14" customWidth="1"/>
    <col min="4111" max="4111" width="11" style="14" customWidth="1"/>
    <col min="4112" max="4112" width="0.7109375" style="14" customWidth="1"/>
    <col min="4113" max="4113" width="1.85546875" style="14" customWidth="1"/>
    <col min="4114" max="4114" width="11.85546875" style="14" bestFit="1" customWidth="1"/>
    <col min="4115" max="4115" width="15.28515625" style="14" bestFit="1" customWidth="1"/>
    <col min="4116" max="4116" width="5" style="14" customWidth="1"/>
    <col min="4117" max="4117" width="10.28515625" style="14" bestFit="1" customWidth="1"/>
    <col min="4118" max="4118" width="5" style="14" customWidth="1"/>
    <col min="4119" max="4119" width="10.28515625" style="14" bestFit="1" customWidth="1"/>
    <col min="4120" max="4122" width="9" style="14"/>
    <col min="4123" max="4123" width="10.28515625" style="14" bestFit="1" customWidth="1"/>
    <col min="4124" max="4352" width="9" style="14"/>
    <col min="4353" max="4353" width="3.7109375" style="14" customWidth="1"/>
    <col min="4354" max="4354" width="4.85546875" style="14" customWidth="1"/>
    <col min="4355" max="4355" width="5.28515625" style="14" customWidth="1"/>
    <col min="4356" max="4356" width="31.28515625" style="14" customWidth="1"/>
    <col min="4357" max="4357" width="7.7109375" style="14" customWidth="1"/>
    <col min="4358" max="4358" width="2.28515625" style="14" customWidth="1"/>
    <col min="4359" max="4359" width="11.7109375" style="14" customWidth="1"/>
    <col min="4360" max="4360" width="2.42578125" style="14" customWidth="1"/>
    <col min="4361" max="4361" width="11.7109375" style="14" customWidth="1"/>
    <col min="4362" max="4362" width="2.28515625" style="14" customWidth="1"/>
    <col min="4363" max="4363" width="10.85546875" style="14" customWidth="1"/>
    <col min="4364" max="4364" width="2.28515625" style="14" customWidth="1"/>
    <col min="4365" max="4365" width="11.140625" style="14" customWidth="1"/>
    <col min="4366" max="4366" width="1.85546875" style="14" customWidth="1"/>
    <col min="4367" max="4367" width="11" style="14" customWidth="1"/>
    <col min="4368" max="4368" width="0.7109375" style="14" customWidth="1"/>
    <col min="4369" max="4369" width="1.85546875" style="14" customWidth="1"/>
    <col min="4370" max="4370" width="11.85546875" style="14" bestFit="1" customWidth="1"/>
    <col min="4371" max="4371" width="15.28515625" style="14" bestFit="1" customWidth="1"/>
    <col min="4372" max="4372" width="5" style="14" customWidth="1"/>
    <col min="4373" max="4373" width="10.28515625" style="14" bestFit="1" customWidth="1"/>
    <col min="4374" max="4374" width="5" style="14" customWidth="1"/>
    <col min="4375" max="4375" width="10.28515625" style="14" bestFit="1" customWidth="1"/>
    <col min="4376" max="4378" width="9" style="14"/>
    <col min="4379" max="4379" width="10.28515625" style="14" bestFit="1" customWidth="1"/>
    <col min="4380" max="4608" width="9" style="14"/>
    <col min="4609" max="4609" width="3.7109375" style="14" customWidth="1"/>
    <col min="4610" max="4610" width="4.85546875" style="14" customWidth="1"/>
    <col min="4611" max="4611" width="5.28515625" style="14" customWidth="1"/>
    <col min="4612" max="4612" width="31.28515625" style="14" customWidth="1"/>
    <col min="4613" max="4613" width="7.7109375" style="14" customWidth="1"/>
    <col min="4614" max="4614" width="2.28515625" style="14" customWidth="1"/>
    <col min="4615" max="4615" width="11.7109375" style="14" customWidth="1"/>
    <col min="4616" max="4616" width="2.42578125" style="14" customWidth="1"/>
    <col min="4617" max="4617" width="11.7109375" style="14" customWidth="1"/>
    <col min="4618" max="4618" width="2.28515625" style="14" customWidth="1"/>
    <col min="4619" max="4619" width="10.85546875" style="14" customWidth="1"/>
    <col min="4620" max="4620" width="2.28515625" style="14" customWidth="1"/>
    <col min="4621" max="4621" width="11.140625" style="14" customWidth="1"/>
    <col min="4622" max="4622" width="1.85546875" style="14" customWidth="1"/>
    <col min="4623" max="4623" width="11" style="14" customWidth="1"/>
    <col min="4624" max="4624" width="0.7109375" style="14" customWidth="1"/>
    <col min="4625" max="4625" width="1.85546875" style="14" customWidth="1"/>
    <col min="4626" max="4626" width="11.85546875" style="14" bestFit="1" customWidth="1"/>
    <col min="4627" max="4627" width="15.28515625" style="14" bestFit="1" customWidth="1"/>
    <col min="4628" max="4628" width="5" style="14" customWidth="1"/>
    <col min="4629" max="4629" width="10.28515625" style="14" bestFit="1" customWidth="1"/>
    <col min="4630" max="4630" width="5" style="14" customWidth="1"/>
    <col min="4631" max="4631" width="10.28515625" style="14" bestFit="1" customWidth="1"/>
    <col min="4632" max="4634" width="9" style="14"/>
    <col min="4635" max="4635" width="10.28515625" style="14" bestFit="1" customWidth="1"/>
    <col min="4636" max="4864" width="9" style="14"/>
    <col min="4865" max="4865" width="3.7109375" style="14" customWidth="1"/>
    <col min="4866" max="4866" width="4.85546875" style="14" customWidth="1"/>
    <col min="4867" max="4867" width="5.28515625" style="14" customWidth="1"/>
    <col min="4868" max="4868" width="31.28515625" style="14" customWidth="1"/>
    <col min="4869" max="4869" width="7.7109375" style="14" customWidth="1"/>
    <col min="4870" max="4870" width="2.28515625" style="14" customWidth="1"/>
    <col min="4871" max="4871" width="11.7109375" style="14" customWidth="1"/>
    <col min="4872" max="4872" width="2.42578125" style="14" customWidth="1"/>
    <col min="4873" max="4873" width="11.7109375" style="14" customWidth="1"/>
    <col min="4874" max="4874" width="2.28515625" style="14" customWidth="1"/>
    <col min="4875" max="4875" width="10.85546875" style="14" customWidth="1"/>
    <col min="4876" max="4876" width="2.28515625" style="14" customWidth="1"/>
    <col min="4877" max="4877" width="11.140625" style="14" customWidth="1"/>
    <col min="4878" max="4878" width="1.85546875" style="14" customWidth="1"/>
    <col min="4879" max="4879" width="11" style="14" customWidth="1"/>
    <col min="4880" max="4880" width="0.7109375" style="14" customWidth="1"/>
    <col min="4881" max="4881" width="1.85546875" style="14" customWidth="1"/>
    <col min="4882" max="4882" width="11.85546875" style="14" bestFit="1" customWidth="1"/>
    <col min="4883" max="4883" width="15.28515625" style="14" bestFit="1" customWidth="1"/>
    <col min="4884" max="4884" width="5" style="14" customWidth="1"/>
    <col min="4885" max="4885" width="10.28515625" style="14" bestFit="1" customWidth="1"/>
    <col min="4886" max="4886" width="5" style="14" customWidth="1"/>
    <col min="4887" max="4887" width="10.28515625" style="14" bestFit="1" customWidth="1"/>
    <col min="4888" max="4890" width="9" style="14"/>
    <col min="4891" max="4891" width="10.28515625" style="14" bestFit="1" customWidth="1"/>
    <col min="4892" max="5120" width="9" style="14"/>
    <col min="5121" max="5121" width="3.7109375" style="14" customWidth="1"/>
    <col min="5122" max="5122" width="4.85546875" style="14" customWidth="1"/>
    <col min="5123" max="5123" width="5.28515625" style="14" customWidth="1"/>
    <col min="5124" max="5124" width="31.28515625" style="14" customWidth="1"/>
    <col min="5125" max="5125" width="7.7109375" style="14" customWidth="1"/>
    <col min="5126" max="5126" width="2.28515625" style="14" customWidth="1"/>
    <col min="5127" max="5127" width="11.7109375" style="14" customWidth="1"/>
    <col min="5128" max="5128" width="2.42578125" style="14" customWidth="1"/>
    <col min="5129" max="5129" width="11.7109375" style="14" customWidth="1"/>
    <col min="5130" max="5130" width="2.28515625" style="14" customWidth="1"/>
    <col min="5131" max="5131" width="10.85546875" style="14" customWidth="1"/>
    <col min="5132" max="5132" width="2.28515625" style="14" customWidth="1"/>
    <col min="5133" max="5133" width="11.140625" style="14" customWidth="1"/>
    <col min="5134" max="5134" width="1.85546875" style="14" customWidth="1"/>
    <col min="5135" max="5135" width="11" style="14" customWidth="1"/>
    <col min="5136" max="5136" width="0.7109375" style="14" customWidth="1"/>
    <col min="5137" max="5137" width="1.85546875" style="14" customWidth="1"/>
    <col min="5138" max="5138" width="11.85546875" style="14" bestFit="1" customWidth="1"/>
    <col min="5139" max="5139" width="15.28515625" style="14" bestFit="1" customWidth="1"/>
    <col min="5140" max="5140" width="5" style="14" customWidth="1"/>
    <col min="5141" max="5141" width="10.28515625" style="14" bestFit="1" customWidth="1"/>
    <col min="5142" max="5142" width="5" style="14" customWidth="1"/>
    <col min="5143" max="5143" width="10.28515625" style="14" bestFit="1" customWidth="1"/>
    <col min="5144" max="5146" width="9" style="14"/>
    <col min="5147" max="5147" width="10.28515625" style="14" bestFit="1" customWidth="1"/>
    <col min="5148" max="5376" width="9" style="14"/>
    <col min="5377" max="5377" width="3.7109375" style="14" customWidth="1"/>
    <col min="5378" max="5378" width="4.85546875" style="14" customWidth="1"/>
    <col min="5379" max="5379" width="5.28515625" style="14" customWidth="1"/>
    <col min="5380" max="5380" width="31.28515625" style="14" customWidth="1"/>
    <col min="5381" max="5381" width="7.7109375" style="14" customWidth="1"/>
    <col min="5382" max="5382" width="2.28515625" style="14" customWidth="1"/>
    <col min="5383" max="5383" width="11.7109375" style="14" customWidth="1"/>
    <col min="5384" max="5384" width="2.42578125" style="14" customWidth="1"/>
    <col min="5385" max="5385" width="11.7109375" style="14" customWidth="1"/>
    <col min="5386" max="5386" width="2.28515625" style="14" customWidth="1"/>
    <col min="5387" max="5387" width="10.85546875" style="14" customWidth="1"/>
    <col min="5388" max="5388" width="2.28515625" style="14" customWidth="1"/>
    <col min="5389" max="5389" width="11.140625" style="14" customWidth="1"/>
    <col min="5390" max="5390" width="1.85546875" style="14" customWidth="1"/>
    <col min="5391" max="5391" width="11" style="14" customWidth="1"/>
    <col min="5392" max="5392" width="0.7109375" style="14" customWidth="1"/>
    <col min="5393" max="5393" width="1.85546875" style="14" customWidth="1"/>
    <col min="5394" max="5394" width="11.85546875" style="14" bestFit="1" customWidth="1"/>
    <col min="5395" max="5395" width="15.28515625" style="14" bestFit="1" customWidth="1"/>
    <col min="5396" max="5396" width="5" style="14" customWidth="1"/>
    <col min="5397" max="5397" width="10.28515625" style="14" bestFit="1" customWidth="1"/>
    <col min="5398" max="5398" width="5" style="14" customWidth="1"/>
    <col min="5399" max="5399" width="10.28515625" style="14" bestFit="1" customWidth="1"/>
    <col min="5400" max="5402" width="9" style="14"/>
    <col min="5403" max="5403" width="10.28515625" style="14" bestFit="1" customWidth="1"/>
    <col min="5404" max="5632" width="9" style="14"/>
    <col min="5633" max="5633" width="3.7109375" style="14" customWidth="1"/>
    <col min="5634" max="5634" width="4.85546875" style="14" customWidth="1"/>
    <col min="5635" max="5635" width="5.28515625" style="14" customWidth="1"/>
    <col min="5636" max="5636" width="31.28515625" style="14" customWidth="1"/>
    <col min="5637" max="5637" width="7.7109375" style="14" customWidth="1"/>
    <col min="5638" max="5638" width="2.28515625" style="14" customWidth="1"/>
    <col min="5639" max="5639" width="11.7109375" style="14" customWidth="1"/>
    <col min="5640" max="5640" width="2.42578125" style="14" customWidth="1"/>
    <col min="5641" max="5641" width="11.7109375" style="14" customWidth="1"/>
    <col min="5642" max="5642" width="2.28515625" style="14" customWidth="1"/>
    <col min="5643" max="5643" width="10.85546875" style="14" customWidth="1"/>
    <col min="5644" max="5644" width="2.28515625" style="14" customWidth="1"/>
    <col min="5645" max="5645" width="11.140625" style="14" customWidth="1"/>
    <col min="5646" max="5646" width="1.85546875" style="14" customWidth="1"/>
    <col min="5647" max="5647" width="11" style="14" customWidth="1"/>
    <col min="5648" max="5648" width="0.7109375" style="14" customWidth="1"/>
    <col min="5649" max="5649" width="1.85546875" style="14" customWidth="1"/>
    <col min="5650" max="5650" width="11.85546875" style="14" bestFit="1" customWidth="1"/>
    <col min="5651" max="5651" width="15.28515625" style="14" bestFit="1" customWidth="1"/>
    <col min="5652" max="5652" width="5" style="14" customWidth="1"/>
    <col min="5653" max="5653" width="10.28515625" style="14" bestFit="1" customWidth="1"/>
    <col min="5654" max="5654" width="5" style="14" customWidth="1"/>
    <col min="5655" max="5655" width="10.28515625" style="14" bestFit="1" customWidth="1"/>
    <col min="5656" max="5658" width="9" style="14"/>
    <col min="5659" max="5659" width="10.28515625" style="14" bestFit="1" customWidth="1"/>
    <col min="5660" max="5888" width="9" style="14"/>
    <col min="5889" max="5889" width="3.7109375" style="14" customWidth="1"/>
    <col min="5890" max="5890" width="4.85546875" style="14" customWidth="1"/>
    <col min="5891" max="5891" width="5.28515625" style="14" customWidth="1"/>
    <col min="5892" max="5892" width="31.28515625" style="14" customWidth="1"/>
    <col min="5893" max="5893" width="7.7109375" style="14" customWidth="1"/>
    <col min="5894" max="5894" width="2.28515625" style="14" customWidth="1"/>
    <col min="5895" max="5895" width="11.7109375" style="14" customWidth="1"/>
    <col min="5896" max="5896" width="2.42578125" style="14" customWidth="1"/>
    <col min="5897" max="5897" width="11.7109375" style="14" customWidth="1"/>
    <col min="5898" max="5898" width="2.28515625" style="14" customWidth="1"/>
    <col min="5899" max="5899" width="10.85546875" style="14" customWidth="1"/>
    <col min="5900" max="5900" width="2.28515625" style="14" customWidth="1"/>
    <col min="5901" max="5901" width="11.140625" style="14" customWidth="1"/>
    <col min="5902" max="5902" width="1.85546875" style="14" customWidth="1"/>
    <col min="5903" max="5903" width="11" style="14" customWidth="1"/>
    <col min="5904" max="5904" width="0.7109375" style="14" customWidth="1"/>
    <col min="5905" max="5905" width="1.85546875" style="14" customWidth="1"/>
    <col min="5906" max="5906" width="11.85546875" style="14" bestFit="1" customWidth="1"/>
    <col min="5907" max="5907" width="15.28515625" style="14" bestFit="1" customWidth="1"/>
    <col min="5908" max="5908" width="5" style="14" customWidth="1"/>
    <col min="5909" max="5909" width="10.28515625" style="14" bestFit="1" customWidth="1"/>
    <col min="5910" max="5910" width="5" style="14" customWidth="1"/>
    <col min="5911" max="5911" width="10.28515625" style="14" bestFit="1" customWidth="1"/>
    <col min="5912" max="5914" width="9" style="14"/>
    <col min="5915" max="5915" width="10.28515625" style="14" bestFit="1" customWidth="1"/>
    <col min="5916" max="6144" width="9" style="14"/>
    <col min="6145" max="6145" width="3.7109375" style="14" customWidth="1"/>
    <col min="6146" max="6146" width="4.85546875" style="14" customWidth="1"/>
    <col min="6147" max="6147" width="5.28515625" style="14" customWidth="1"/>
    <col min="6148" max="6148" width="31.28515625" style="14" customWidth="1"/>
    <col min="6149" max="6149" width="7.7109375" style="14" customWidth="1"/>
    <col min="6150" max="6150" width="2.28515625" style="14" customWidth="1"/>
    <col min="6151" max="6151" width="11.7109375" style="14" customWidth="1"/>
    <col min="6152" max="6152" width="2.42578125" style="14" customWidth="1"/>
    <col min="6153" max="6153" width="11.7109375" style="14" customWidth="1"/>
    <col min="6154" max="6154" width="2.28515625" style="14" customWidth="1"/>
    <col min="6155" max="6155" width="10.85546875" style="14" customWidth="1"/>
    <col min="6156" max="6156" width="2.28515625" style="14" customWidth="1"/>
    <col min="6157" max="6157" width="11.140625" style="14" customWidth="1"/>
    <col min="6158" max="6158" width="1.85546875" style="14" customWidth="1"/>
    <col min="6159" max="6159" width="11" style="14" customWidth="1"/>
    <col min="6160" max="6160" width="0.7109375" style="14" customWidth="1"/>
    <col min="6161" max="6161" width="1.85546875" style="14" customWidth="1"/>
    <col min="6162" max="6162" width="11.85546875" style="14" bestFit="1" customWidth="1"/>
    <col min="6163" max="6163" width="15.28515625" style="14" bestFit="1" customWidth="1"/>
    <col min="6164" max="6164" width="5" style="14" customWidth="1"/>
    <col min="6165" max="6165" width="10.28515625" style="14" bestFit="1" customWidth="1"/>
    <col min="6166" max="6166" width="5" style="14" customWidth="1"/>
    <col min="6167" max="6167" width="10.28515625" style="14" bestFit="1" customWidth="1"/>
    <col min="6168" max="6170" width="9" style="14"/>
    <col min="6171" max="6171" width="10.28515625" style="14" bestFit="1" customWidth="1"/>
    <col min="6172" max="6400" width="9" style="14"/>
    <col min="6401" max="6401" width="3.7109375" style="14" customWidth="1"/>
    <col min="6402" max="6402" width="4.85546875" style="14" customWidth="1"/>
    <col min="6403" max="6403" width="5.28515625" style="14" customWidth="1"/>
    <col min="6404" max="6404" width="31.28515625" style="14" customWidth="1"/>
    <col min="6405" max="6405" width="7.7109375" style="14" customWidth="1"/>
    <col min="6406" max="6406" width="2.28515625" style="14" customWidth="1"/>
    <col min="6407" max="6407" width="11.7109375" style="14" customWidth="1"/>
    <col min="6408" max="6408" width="2.42578125" style="14" customWidth="1"/>
    <col min="6409" max="6409" width="11.7109375" style="14" customWidth="1"/>
    <col min="6410" max="6410" width="2.28515625" style="14" customWidth="1"/>
    <col min="6411" max="6411" width="10.85546875" style="14" customWidth="1"/>
    <col min="6412" max="6412" width="2.28515625" style="14" customWidth="1"/>
    <col min="6413" max="6413" width="11.140625" style="14" customWidth="1"/>
    <col min="6414" max="6414" width="1.85546875" style="14" customWidth="1"/>
    <col min="6415" max="6415" width="11" style="14" customWidth="1"/>
    <col min="6416" max="6416" width="0.7109375" style="14" customWidth="1"/>
    <col min="6417" max="6417" width="1.85546875" style="14" customWidth="1"/>
    <col min="6418" max="6418" width="11.85546875" style="14" bestFit="1" customWidth="1"/>
    <col min="6419" max="6419" width="15.28515625" style="14" bestFit="1" customWidth="1"/>
    <col min="6420" max="6420" width="5" style="14" customWidth="1"/>
    <col min="6421" max="6421" width="10.28515625" style="14" bestFit="1" customWidth="1"/>
    <col min="6422" max="6422" width="5" style="14" customWidth="1"/>
    <col min="6423" max="6423" width="10.28515625" style="14" bestFit="1" customWidth="1"/>
    <col min="6424" max="6426" width="9" style="14"/>
    <col min="6427" max="6427" width="10.28515625" style="14" bestFit="1" customWidth="1"/>
    <col min="6428" max="6656" width="9" style="14"/>
    <col min="6657" max="6657" width="3.7109375" style="14" customWidth="1"/>
    <col min="6658" max="6658" width="4.85546875" style="14" customWidth="1"/>
    <col min="6659" max="6659" width="5.28515625" style="14" customWidth="1"/>
    <col min="6660" max="6660" width="31.28515625" style="14" customWidth="1"/>
    <col min="6661" max="6661" width="7.7109375" style="14" customWidth="1"/>
    <col min="6662" max="6662" width="2.28515625" style="14" customWidth="1"/>
    <col min="6663" max="6663" width="11.7109375" style="14" customWidth="1"/>
    <col min="6664" max="6664" width="2.42578125" style="14" customWidth="1"/>
    <col min="6665" max="6665" width="11.7109375" style="14" customWidth="1"/>
    <col min="6666" max="6666" width="2.28515625" style="14" customWidth="1"/>
    <col min="6667" max="6667" width="10.85546875" style="14" customWidth="1"/>
    <col min="6668" max="6668" width="2.28515625" style="14" customWidth="1"/>
    <col min="6669" max="6669" width="11.140625" style="14" customWidth="1"/>
    <col min="6670" max="6670" width="1.85546875" style="14" customWidth="1"/>
    <col min="6671" max="6671" width="11" style="14" customWidth="1"/>
    <col min="6672" max="6672" width="0.7109375" style="14" customWidth="1"/>
    <col min="6673" max="6673" width="1.85546875" style="14" customWidth="1"/>
    <col min="6674" max="6674" width="11.85546875" style="14" bestFit="1" customWidth="1"/>
    <col min="6675" max="6675" width="15.28515625" style="14" bestFit="1" customWidth="1"/>
    <col min="6676" max="6676" width="5" style="14" customWidth="1"/>
    <col min="6677" max="6677" width="10.28515625" style="14" bestFit="1" customWidth="1"/>
    <col min="6678" max="6678" width="5" style="14" customWidth="1"/>
    <col min="6679" max="6679" width="10.28515625" style="14" bestFit="1" customWidth="1"/>
    <col min="6680" max="6682" width="9" style="14"/>
    <col min="6683" max="6683" width="10.28515625" style="14" bestFit="1" customWidth="1"/>
    <col min="6684" max="6912" width="9" style="14"/>
    <col min="6913" max="6913" width="3.7109375" style="14" customWidth="1"/>
    <col min="6914" max="6914" width="4.85546875" style="14" customWidth="1"/>
    <col min="6915" max="6915" width="5.28515625" style="14" customWidth="1"/>
    <col min="6916" max="6916" width="31.28515625" style="14" customWidth="1"/>
    <col min="6917" max="6917" width="7.7109375" style="14" customWidth="1"/>
    <col min="6918" max="6918" width="2.28515625" style="14" customWidth="1"/>
    <col min="6919" max="6919" width="11.7109375" style="14" customWidth="1"/>
    <col min="6920" max="6920" width="2.42578125" style="14" customWidth="1"/>
    <col min="6921" max="6921" width="11.7109375" style="14" customWidth="1"/>
    <col min="6922" max="6922" width="2.28515625" style="14" customWidth="1"/>
    <col min="6923" max="6923" width="10.85546875" style="14" customWidth="1"/>
    <col min="6924" max="6924" width="2.28515625" style="14" customWidth="1"/>
    <col min="6925" max="6925" width="11.140625" style="14" customWidth="1"/>
    <col min="6926" max="6926" width="1.85546875" style="14" customWidth="1"/>
    <col min="6927" max="6927" width="11" style="14" customWidth="1"/>
    <col min="6928" max="6928" width="0.7109375" style="14" customWidth="1"/>
    <col min="6929" max="6929" width="1.85546875" style="14" customWidth="1"/>
    <col min="6930" max="6930" width="11.85546875" style="14" bestFit="1" customWidth="1"/>
    <col min="6931" max="6931" width="15.28515625" style="14" bestFit="1" customWidth="1"/>
    <col min="6932" max="6932" width="5" style="14" customWidth="1"/>
    <col min="6933" max="6933" width="10.28515625" style="14" bestFit="1" customWidth="1"/>
    <col min="6934" max="6934" width="5" style="14" customWidth="1"/>
    <col min="6935" max="6935" width="10.28515625" style="14" bestFit="1" customWidth="1"/>
    <col min="6936" max="6938" width="9" style="14"/>
    <col min="6939" max="6939" width="10.28515625" style="14" bestFit="1" customWidth="1"/>
    <col min="6940" max="7168" width="9" style="14"/>
    <col min="7169" max="7169" width="3.7109375" style="14" customWidth="1"/>
    <col min="7170" max="7170" width="4.85546875" style="14" customWidth="1"/>
    <col min="7171" max="7171" width="5.28515625" style="14" customWidth="1"/>
    <col min="7172" max="7172" width="31.28515625" style="14" customWidth="1"/>
    <col min="7173" max="7173" width="7.7109375" style="14" customWidth="1"/>
    <col min="7174" max="7174" width="2.28515625" style="14" customWidth="1"/>
    <col min="7175" max="7175" width="11.7109375" style="14" customWidth="1"/>
    <col min="7176" max="7176" width="2.42578125" style="14" customWidth="1"/>
    <col min="7177" max="7177" width="11.7109375" style="14" customWidth="1"/>
    <col min="7178" max="7178" width="2.28515625" style="14" customWidth="1"/>
    <col min="7179" max="7179" width="10.85546875" style="14" customWidth="1"/>
    <col min="7180" max="7180" width="2.28515625" style="14" customWidth="1"/>
    <col min="7181" max="7181" width="11.140625" style="14" customWidth="1"/>
    <col min="7182" max="7182" width="1.85546875" style="14" customWidth="1"/>
    <col min="7183" max="7183" width="11" style="14" customWidth="1"/>
    <col min="7184" max="7184" width="0.7109375" style="14" customWidth="1"/>
    <col min="7185" max="7185" width="1.85546875" style="14" customWidth="1"/>
    <col min="7186" max="7186" width="11.85546875" style="14" bestFit="1" customWidth="1"/>
    <col min="7187" max="7187" width="15.28515625" style="14" bestFit="1" customWidth="1"/>
    <col min="7188" max="7188" width="5" style="14" customWidth="1"/>
    <col min="7189" max="7189" width="10.28515625" style="14" bestFit="1" customWidth="1"/>
    <col min="7190" max="7190" width="5" style="14" customWidth="1"/>
    <col min="7191" max="7191" width="10.28515625" style="14" bestFit="1" customWidth="1"/>
    <col min="7192" max="7194" width="9" style="14"/>
    <col min="7195" max="7195" width="10.28515625" style="14" bestFit="1" customWidth="1"/>
    <col min="7196" max="7424" width="9" style="14"/>
    <col min="7425" max="7425" width="3.7109375" style="14" customWidth="1"/>
    <col min="7426" max="7426" width="4.85546875" style="14" customWidth="1"/>
    <col min="7427" max="7427" width="5.28515625" style="14" customWidth="1"/>
    <col min="7428" max="7428" width="31.28515625" style="14" customWidth="1"/>
    <col min="7429" max="7429" width="7.7109375" style="14" customWidth="1"/>
    <col min="7430" max="7430" width="2.28515625" style="14" customWidth="1"/>
    <col min="7431" max="7431" width="11.7109375" style="14" customWidth="1"/>
    <col min="7432" max="7432" width="2.42578125" style="14" customWidth="1"/>
    <col min="7433" max="7433" width="11.7109375" style="14" customWidth="1"/>
    <col min="7434" max="7434" width="2.28515625" style="14" customWidth="1"/>
    <col min="7435" max="7435" width="10.85546875" style="14" customWidth="1"/>
    <col min="7436" max="7436" width="2.28515625" style="14" customWidth="1"/>
    <col min="7437" max="7437" width="11.140625" style="14" customWidth="1"/>
    <col min="7438" max="7438" width="1.85546875" style="14" customWidth="1"/>
    <col min="7439" max="7439" width="11" style="14" customWidth="1"/>
    <col min="7440" max="7440" width="0.7109375" style="14" customWidth="1"/>
    <col min="7441" max="7441" width="1.85546875" style="14" customWidth="1"/>
    <col min="7442" max="7442" width="11.85546875" style="14" bestFit="1" customWidth="1"/>
    <col min="7443" max="7443" width="15.28515625" style="14" bestFit="1" customWidth="1"/>
    <col min="7444" max="7444" width="5" style="14" customWidth="1"/>
    <col min="7445" max="7445" width="10.28515625" style="14" bestFit="1" customWidth="1"/>
    <col min="7446" max="7446" width="5" style="14" customWidth="1"/>
    <col min="7447" max="7447" width="10.28515625" style="14" bestFit="1" customWidth="1"/>
    <col min="7448" max="7450" width="9" style="14"/>
    <col min="7451" max="7451" width="10.28515625" style="14" bestFit="1" customWidth="1"/>
    <col min="7452" max="7680" width="9" style="14"/>
    <col min="7681" max="7681" width="3.7109375" style="14" customWidth="1"/>
    <col min="7682" max="7682" width="4.85546875" style="14" customWidth="1"/>
    <col min="7683" max="7683" width="5.28515625" style="14" customWidth="1"/>
    <col min="7684" max="7684" width="31.28515625" style="14" customWidth="1"/>
    <col min="7685" max="7685" width="7.7109375" style="14" customWidth="1"/>
    <col min="7686" max="7686" width="2.28515625" style="14" customWidth="1"/>
    <col min="7687" max="7687" width="11.7109375" style="14" customWidth="1"/>
    <col min="7688" max="7688" width="2.42578125" style="14" customWidth="1"/>
    <col min="7689" max="7689" width="11.7109375" style="14" customWidth="1"/>
    <col min="7690" max="7690" width="2.28515625" style="14" customWidth="1"/>
    <col min="7691" max="7691" width="10.85546875" style="14" customWidth="1"/>
    <col min="7692" max="7692" width="2.28515625" style="14" customWidth="1"/>
    <col min="7693" max="7693" width="11.140625" style="14" customWidth="1"/>
    <col min="7694" max="7694" width="1.85546875" style="14" customWidth="1"/>
    <col min="7695" max="7695" width="11" style="14" customWidth="1"/>
    <col min="7696" max="7696" width="0.7109375" style="14" customWidth="1"/>
    <col min="7697" max="7697" width="1.85546875" style="14" customWidth="1"/>
    <col min="7698" max="7698" width="11.85546875" style="14" bestFit="1" customWidth="1"/>
    <col min="7699" max="7699" width="15.28515625" style="14" bestFit="1" customWidth="1"/>
    <col min="7700" max="7700" width="5" style="14" customWidth="1"/>
    <col min="7701" max="7701" width="10.28515625" style="14" bestFit="1" customWidth="1"/>
    <col min="7702" max="7702" width="5" style="14" customWidth="1"/>
    <col min="7703" max="7703" width="10.28515625" style="14" bestFit="1" customWidth="1"/>
    <col min="7704" max="7706" width="9" style="14"/>
    <col min="7707" max="7707" width="10.28515625" style="14" bestFit="1" customWidth="1"/>
    <col min="7708" max="7936" width="9" style="14"/>
    <col min="7937" max="7937" width="3.7109375" style="14" customWidth="1"/>
    <col min="7938" max="7938" width="4.85546875" style="14" customWidth="1"/>
    <col min="7939" max="7939" width="5.28515625" style="14" customWidth="1"/>
    <col min="7940" max="7940" width="31.28515625" style="14" customWidth="1"/>
    <col min="7941" max="7941" width="7.7109375" style="14" customWidth="1"/>
    <col min="7942" max="7942" width="2.28515625" style="14" customWidth="1"/>
    <col min="7943" max="7943" width="11.7109375" style="14" customWidth="1"/>
    <col min="7944" max="7944" width="2.42578125" style="14" customWidth="1"/>
    <col min="7945" max="7945" width="11.7109375" style="14" customWidth="1"/>
    <col min="7946" max="7946" width="2.28515625" style="14" customWidth="1"/>
    <col min="7947" max="7947" width="10.85546875" style="14" customWidth="1"/>
    <col min="7948" max="7948" width="2.28515625" style="14" customWidth="1"/>
    <col min="7949" max="7949" width="11.140625" style="14" customWidth="1"/>
    <col min="7950" max="7950" width="1.85546875" style="14" customWidth="1"/>
    <col min="7951" max="7951" width="11" style="14" customWidth="1"/>
    <col min="7952" max="7952" width="0.7109375" style="14" customWidth="1"/>
    <col min="7953" max="7953" width="1.85546875" style="14" customWidth="1"/>
    <col min="7954" max="7954" width="11.85546875" style="14" bestFit="1" customWidth="1"/>
    <col min="7955" max="7955" width="15.28515625" style="14" bestFit="1" customWidth="1"/>
    <col min="7956" max="7956" width="5" style="14" customWidth="1"/>
    <col min="7957" max="7957" width="10.28515625" style="14" bestFit="1" customWidth="1"/>
    <col min="7958" max="7958" width="5" style="14" customWidth="1"/>
    <col min="7959" max="7959" width="10.28515625" style="14" bestFit="1" customWidth="1"/>
    <col min="7960" max="7962" width="9" style="14"/>
    <col min="7963" max="7963" width="10.28515625" style="14" bestFit="1" customWidth="1"/>
    <col min="7964" max="8192" width="9" style="14"/>
    <col min="8193" max="8193" width="3.7109375" style="14" customWidth="1"/>
    <col min="8194" max="8194" width="4.85546875" style="14" customWidth="1"/>
    <col min="8195" max="8195" width="5.28515625" style="14" customWidth="1"/>
    <col min="8196" max="8196" width="31.28515625" style="14" customWidth="1"/>
    <col min="8197" max="8197" width="7.7109375" style="14" customWidth="1"/>
    <col min="8198" max="8198" width="2.28515625" style="14" customWidth="1"/>
    <col min="8199" max="8199" width="11.7109375" style="14" customWidth="1"/>
    <col min="8200" max="8200" width="2.42578125" style="14" customWidth="1"/>
    <col min="8201" max="8201" width="11.7109375" style="14" customWidth="1"/>
    <col min="8202" max="8202" width="2.28515625" style="14" customWidth="1"/>
    <col min="8203" max="8203" width="10.85546875" style="14" customWidth="1"/>
    <col min="8204" max="8204" width="2.28515625" style="14" customWidth="1"/>
    <col min="8205" max="8205" width="11.140625" style="14" customWidth="1"/>
    <col min="8206" max="8206" width="1.85546875" style="14" customWidth="1"/>
    <col min="8207" max="8207" width="11" style="14" customWidth="1"/>
    <col min="8208" max="8208" width="0.7109375" style="14" customWidth="1"/>
    <col min="8209" max="8209" width="1.85546875" style="14" customWidth="1"/>
    <col min="8210" max="8210" width="11.85546875" style="14" bestFit="1" customWidth="1"/>
    <col min="8211" max="8211" width="15.28515625" style="14" bestFit="1" customWidth="1"/>
    <col min="8212" max="8212" width="5" style="14" customWidth="1"/>
    <col min="8213" max="8213" width="10.28515625" style="14" bestFit="1" customWidth="1"/>
    <col min="8214" max="8214" width="5" style="14" customWidth="1"/>
    <col min="8215" max="8215" width="10.28515625" style="14" bestFit="1" customWidth="1"/>
    <col min="8216" max="8218" width="9" style="14"/>
    <col min="8219" max="8219" width="10.28515625" style="14" bestFit="1" customWidth="1"/>
    <col min="8220" max="8448" width="9" style="14"/>
    <col min="8449" max="8449" width="3.7109375" style="14" customWidth="1"/>
    <col min="8450" max="8450" width="4.85546875" style="14" customWidth="1"/>
    <col min="8451" max="8451" width="5.28515625" style="14" customWidth="1"/>
    <col min="8452" max="8452" width="31.28515625" style="14" customWidth="1"/>
    <col min="8453" max="8453" width="7.7109375" style="14" customWidth="1"/>
    <col min="8454" max="8454" width="2.28515625" style="14" customWidth="1"/>
    <col min="8455" max="8455" width="11.7109375" style="14" customWidth="1"/>
    <col min="8456" max="8456" width="2.42578125" style="14" customWidth="1"/>
    <col min="8457" max="8457" width="11.7109375" style="14" customWidth="1"/>
    <col min="8458" max="8458" width="2.28515625" style="14" customWidth="1"/>
    <col min="8459" max="8459" width="10.85546875" style="14" customWidth="1"/>
    <col min="8460" max="8460" width="2.28515625" style="14" customWidth="1"/>
    <col min="8461" max="8461" width="11.140625" style="14" customWidth="1"/>
    <col min="8462" max="8462" width="1.85546875" style="14" customWidth="1"/>
    <col min="8463" max="8463" width="11" style="14" customWidth="1"/>
    <col min="8464" max="8464" width="0.7109375" style="14" customWidth="1"/>
    <col min="8465" max="8465" width="1.85546875" style="14" customWidth="1"/>
    <col min="8466" max="8466" width="11.85546875" style="14" bestFit="1" customWidth="1"/>
    <col min="8467" max="8467" width="15.28515625" style="14" bestFit="1" customWidth="1"/>
    <col min="8468" max="8468" width="5" style="14" customWidth="1"/>
    <col min="8469" max="8469" width="10.28515625" style="14" bestFit="1" customWidth="1"/>
    <col min="8470" max="8470" width="5" style="14" customWidth="1"/>
    <col min="8471" max="8471" width="10.28515625" style="14" bestFit="1" customWidth="1"/>
    <col min="8472" max="8474" width="9" style="14"/>
    <col min="8475" max="8475" width="10.28515625" style="14" bestFit="1" customWidth="1"/>
    <col min="8476" max="8704" width="9" style="14"/>
    <col min="8705" max="8705" width="3.7109375" style="14" customWidth="1"/>
    <col min="8706" max="8706" width="4.85546875" style="14" customWidth="1"/>
    <col min="8707" max="8707" width="5.28515625" style="14" customWidth="1"/>
    <col min="8708" max="8708" width="31.28515625" style="14" customWidth="1"/>
    <col min="8709" max="8709" width="7.7109375" style="14" customWidth="1"/>
    <col min="8710" max="8710" width="2.28515625" style="14" customWidth="1"/>
    <col min="8711" max="8711" width="11.7109375" style="14" customWidth="1"/>
    <col min="8712" max="8712" width="2.42578125" style="14" customWidth="1"/>
    <col min="8713" max="8713" width="11.7109375" style="14" customWidth="1"/>
    <col min="8714" max="8714" width="2.28515625" style="14" customWidth="1"/>
    <col min="8715" max="8715" width="10.85546875" style="14" customWidth="1"/>
    <col min="8716" max="8716" width="2.28515625" style="14" customWidth="1"/>
    <col min="8717" max="8717" width="11.140625" style="14" customWidth="1"/>
    <col min="8718" max="8718" width="1.85546875" style="14" customWidth="1"/>
    <col min="8719" max="8719" width="11" style="14" customWidth="1"/>
    <col min="8720" max="8720" width="0.7109375" style="14" customWidth="1"/>
    <col min="8721" max="8721" width="1.85546875" style="14" customWidth="1"/>
    <col min="8722" max="8722" width="11.85546875" style="14" bestFit="1" customWidth="1"/>
    <col min="8723" max="8723" width="15.28515625" style="14" bestFit="1" customWidth="1"/>
    <col min="8724" max="8724" width="5" style="14" customWidth="1"/>
    <col min="8725" max="8725" width="10.28515625" style="14" bestFit="1" customWidth="1"/>
    <col min="8726" max="8726" width="5" style="14" customWidth="1"/>
    <col min="8727" max="8727" width="10.28515625" style="14" bestFit="1" customWidth="1"/>
    <col min="8728" max="8730" width="9" style="14"/>
    <col min="8731" max="8731" width="10.28515625" style="14" bestFit="1" customWidth="1"/>
    <col min="8732" max="8960" width="9" style="14"/>
    <col min="8961" max="8961" width="3.7109375" style="14" customWidth="1"/>
    <col min="8962" max="8962" width="4.85546875" style="14" customWidth="1"/>
    <col min="8963" max="8963" width="5.28515625" style="14" customWidth="1"/>
    <col min="8964" max="8964" width="31.28515625" style="14" customWidth="1"/>
    <col min="8965" max="8965" width="7.7109375" style="14" customWidth="1"/>
    <col min="8966" max="8966" width="2.28515625" style="14" customWidth="1"/>
    <col min="8967" max="8967" width="11.7109375" style="14" customWidth="1"/>
    <col min="8968" max="8968" width="2.42578125" style="14" customWidth="1"/>
    <col min="8969" max="8969" width="11.7109375" style="14" customWidth="1"/>
    <col min="8970" max="8970" width="2.28515625" style="14" customWidth="1"/>
    <col min="8971" max="8971" width="10.85546875" style="14" customWidth="1"/>
    <col min="8972" max="8972" width="2.28515625" style="14" customWidth="1"/>
    <col min="8973" max="8973" width="11.140625" style="14" customWidth="1"/>
    <col min="8974" max="8974" width="1.85546875" style="14" customWidth="1"/>
    <col min="8975" max="8975" width="11" style="14" customWidth="1"/>
    <col min="8976" max="8976" width="0.7109375" style="14" customWidth="1"/>
    <col min="8977" max="8977" width="1.85546875" style="14" customWidth="1"/>
    <col min="8978" max="8978" width="11.85546875" style="14" bestFit="1" customWidth="1"/>
    <col min="8979" max="8979" width="15.28515625" style="14" bestFit="1" customWidth="1"/>
    <col min="8980" max="8980" width="5" style="14" customWidth="1"/>
    <col min="8981" max="8981" width="10.28515625" style="14" bestFit="1" customWidth="1"/>
    <col min="8982" max="8982" width="5" style="14" customWidth="1"/>
    <col min="8983" max="8983" width="10.28515625" style="14" bestFit="1" customWidth="1"/>
    <col min="8984" max="8986" width="9" style="14"/>
    <col min="8987" max="8987" width="10.28515625" style="14" bestFit="1" customWidth="1"/>
    <col min="8988" max="9216" width="9" style="14"/>
    <col min="9217" max="9217" width="3.7109375" style="14" customWidth="1"/>
    <col min="9218" max="9218" width="4.85546875" style="14" customWidth="1"/>
    <col min="9219" max="9219" width="5.28515625" style="14" customWidth="1"/>
    <col min="9220" max="9220" width="31.28515625" style="14" customWidth="1"/>
    <col min="9221" max="9221" width="7.7109375" style="14" customWidth="1"/>
    <col min="9222" max="9222" width="2.28515625" style="14" customWidth="1"/>
    <col min="9223" max="9223" width="11.7109375" style="14" customWidth="1"/>
    <col min="9224" max="9224" width="2.42578125" style="14" customWidth="1"/>
    <col min="9225" max="9225" width="11.7109375" style="14" customWidth="1"/>
    <col min="9226" max="9226" width="2.28515625" style="14" customWidth="1"/>
    <col min="9227" max="9227" width="10.85546875" style="14" customWidth="1"/>
    <col min="9228" max="9228" width="2.28515625" style="14" customWidth="1"/>
    <col min="9229" max="9229" width="11.140625" style="14" customWidth="1"/>
    <col min="9230" max="9230" width="1.85546875" style="14" customWidth="1"/>
    <col min="9231" max="9231" width="11" style="14" customWidth="1"/>
    <col min="9232" max="9232" width="0.7109375" style="14" customWidth="1"/>
    <col min="9233" max="9233" width="1.85546875" style="14" customWidth="1"/>
    <col min="9234" max="9234" width="11.85546875" style="14" bestFit="1" customWidth="1"/>
    <col min="9235" max="9235" width="15.28515625" style="14" bestFit="1" customWidth="1"/>
    <col min="9236" max="9236" width="5" style="14" customWidth="1"/>
    <col min="9237" max="9237" width="10.28515625" style="14" bestFit="1" customWidth="1"/>
    <col min="9238" max="9238" width="5" style="14" customWidth="1"/>
    <col min="9239" max="9239" width="10.28515625" style="14" bestFit="1" customWidth="1"/>
    <col min="9240" max="9242" width="9" style="14"/>
    <col min="9243" max="9243" width="10.28515625" style="14" bestFit="1" customWidth="1"/>
    <col min="9244" max="9472" width="9" style="14"/>
    <col min="9473" max="9473" width="3.7109375" style="14" customWidth="1"/>
    <col min="9474" max="9474" width="4.85546875" style="14" customWidth="1"/>
    <col min="9475" max="9475" width="5.28515625" style="14" customWidth="1"/>
    <col min="9476" max="9476" width="31.28515625" style="14" customWidth="1"/>
    <col min="9477" max="9477" width="7.7109375" style="14" customWidth="1"/>
    <col min="9478" max="9478" width="2.28515625" style="14" customWidth="1"/>
    <col min="9479" max="9479" width="11.7109375" style="14" customWidth="1"/>
    <col min="9480" max="9480" width="2.42578125" style="14" customWidth="1"/>
    <col min="9481" max="9481" width="11.7109375" style="14" customWidth="1"/>
    <col min="9482" max="9482" width="2.28515625" style="14" customWidth="1"/>
    <col min="9483" max="9483" width="10.85546875" style="14" customWidth="1"/>
    <col min="9484" max="9484" width="2.28515625" style="14" customWidth="1"/>
    <col min="9485" max="9485" width="11.140625" style="14" customWidth="1"/>
    <col min="9486" max="9486" width="1.85546875" style="14" customWidth="1"/>
    <col min="9487" max="9487" width="11" style="14" customWidth="1"/>
    <col min="9488" max="9488" width="0.7109375" style="14" customWidth="1"/>
    <col min="9489" max="9489" width="1.85546875" style="14" customWidth="1"/>
    <col min="9490" max="9490" width="11.85546875" style="14" bestFit="1" customWidth="1"/>
    <col min="9491" max="9491" width="15.28515625" style="14" bestFit="1" customWidth="1"/>
    <col min="9492" max="9492" width="5" style="14" customWidth="1"/>
    <col min="9493" max="9493" width="10.28515625" style="14" bestFit="1" customWidth="1"/>
    <col min="9494" max="9494" width="5" style="14" customWidth="1"/>
    <col min="9495" max="9495" width="10.28515625" style="14" bestFit="1" customWidth="1"/>
    <col min="9496" max="9498" width="9" style="14"/>
    <col min="9499" max="9499" width="10.28515625" style="14" bestFit="1" customWidth="1"/>
    <col min="9500" max="9728" width="9" style="14"/>
    <col min="9729" max="9729" width="3.7109375" style="14" customWidth="1"/>
    <col min="9730" max="9730" width="4.85546875" style="14" customWidth="1"/>
    <col min="9731" max="9731" width="5.28515625" style="14" customWidth="1"/>
    <col min="9732" max="9732" width="31.28515625" style="14" customWidth="1"/>
    <col min="9733" max="9733" width="7.7109375" style="14" customWidth="1"/>
    <col min="9734" max="9734" width="2.28515625" style="14" customWidth="1"/>
    <col min="9735" max="9735" width="11.7109375" style="14" customWidth="1"/>
    <col min="9736" max="9736" width="2.42578125" style="14" customWidth="1"/>
    <col min="9737" max="9737" width="11.7109375" style="14" customWidth="1"/>
    <col min="9738" max="9738" width="2.28515625" style="14" customWidth="1"/>
    <col min="9739" max="9739" width="10.85546875" style="14" customWidth="1"/>
    <col min="9740" max="9740" width="2.28515625" style="14" customWidth="1"/>
    <col min="9741" max="9741" width="11.140625" style="14" customWidth="1"/>
    <col min="9742" max="9742" width="1.85546875" style="14" customWidth="1"/>
    <col min="9743" max="9743" width="11" style="14" customWidth="1"/>
    <col min="9744" max="9744" width="0.7109375" style="14" customWidth="1"/>
    <col min="9745" max="9745" width="1.85546875" style="14" customWidth="1"/>
    <col min="9746" max="9746" width="11.85546875" style="14" bestFit="1" customWidth="1"/>
    <col min="9747" max="9747" width="15.28515625" style="14" bestFit="1" customWidth="1"/>
    <col min="9748" max="9748" width="5" style="14" customWidth="1"/>
    <col min="9749" max="9749" width="10.28515625" style="14" bestFit="1" customWidth="1"/>
    <col min="9750" max="9750" width="5" style="14" customWidth="1"/>
    <col min="9751" max="9751" width="10.28515625" style="14" bestFit="1" customWidth="1"/>
    <col min="9752" max="9754" width="9" style="14"/>
    <col min="9755" max="9755" width="10.28515625" style="14" bestFit="1" customWidth="1"/>
    <col min="9756" max="9984" width="9" style="14"/>
    <col min="9985" max="9985" width="3.7109375" style="14" customWidth="1"/>
    <col min="9986" max="9986" width="4.85546875" style="14" customWidth="1"/>
    <col min="9987" max="9987" width="5.28515625" style="14" customWidth="1"/>
    <col min="9988" max="9988" width="31.28515625" style="14" customWidth="1"/>
    <col min="9989" max="9989" width="7.7109375" style="14" customWidth="1"/>
    <col min="9990" max="9990" width="2.28515625" style="14" customWidth="1"/>
    <col min="9991" max="9991" width="11.7109375" style="14" customWidth="1"/>
    <col min="9992" max="9992" width="2.42578125" style="14" customWidth="1"/>
    <col min="9993" max="9993" width="11.7109375" style="14" customWidth="1"/>
    <col min="9994" max="9994" width="2.28515625" style="14" customWidth="1"/>
    <col min="9995" max="9995" width="10.85546875" style="14" customWidth="1"/>
    <col min="9996" max="9996" width="2.28515625" style="14" customWidth="1"/>
    <col min="9997" max="9997" width="11.140625" style="14" customWidth="1"/>
    <col min="9998" max="9998" width="1.85546875" style="14" customWidth="1"/>
    <col min="9999" max="9999" width="11" style="14" customWidth="1"/>
    <col min="10000" max="10000" width="0.7109375" style="14" customWidth="1"/>
    <col min="10001" max="10001" width="1.85546875" style="14" customWidth="1"/>
    <col min="10002" max="10002" width="11.85546875" style="14" bestFit="1" customWidth="1"/>
    <col min="10003" max="10003" width="15.28515625" style="14" bestFit="1" customWidth="1"/>
    <col min="10004" max="10004" width="5" style="14" customWidth="1"/>
    <col min="10005" max="10005" width="10.28515625" style="14" bestFit="1" customWidth="1"/>
    <col min="10006" max="10006" width="5" style="14" customWidth="1"/>
    <col min="10007" max="10007" width="10.28515625" style="14" bestFit="1" customWidth="1"/>
    <col min="10008" max="10010" width="9" style="14"/>
    <col min="10011" max="10011" width="10.28515625" style="14" bestFit="1" customWidth="1"/>
    <col min="10012" max="10240" width="9" style="14"/>
    <col min="10241" max="10241" width="3.7109375" style="14" customWidth="1"/>
    <col min="10242" max="10242" width="4.85546875" style="14" customWidth="1"/>
    <col min="10243" max="10243" width="5.28515625" style="14" customWidth="1"/>
    <col min="10244" max="10244" width="31.28515625" style="14" customWidth="1"/>
    <col min="10245" max="10245" width="7.7109375" style="14" customWidth="1"/>
    <col min="10246" max="10246" width="2.28515625" style="14" customWidth="1"/>
    <col min="10247" max="10247" width="11.7109375" style="14" customWidth="1"/>
    <col min="10248" max="10248" width="2.42578125" style="14" customWidth="1"/>
    <col min="10249" max="10249" width="11.7109375" style="14" customWidth="1"/>
    <col min="10250" max="10250" width="2.28515625" style="14" customWidth="1"/>
    <col min="10251" max="10251" width="10.85546875" style="14" customWidth="1"/>
    <col min="10252" max="10252" width="2.28515625" style="14" customWidth="1"/>
    <col min="10253" max="10253" width="11.140625" style="14" customWidth="1"/>
    <col min="10254" max="10254" width="1.85546875" style="14" customWidth="1"/>
    <col min="10255" max="10255" width="11" style="14" customWidth="1"/>
    <col min="10256" max="10256" width="0.7109375" style="14" customWidth="1"/>
    <col min="10257" max="10257" width="1.85546875" style="14" customWidth="1"/>
    <col min="10258" max="10258" width="11.85546875" style="14" bestFit="1" customWidth="1"/>
    <col min="10259" max="10259" width="15.28515625" style="14" bestFit="1" customWidth="1"/>
    <col min="10260" max="10260" width="5" style="14" customWidth="1"/>
    <col min="10261" max="10261" width="10.28515625" style="14" bestFit="1" customWidth="1"/>
    <col min="10262" max="10262" width="5" style="14" customWidth="1"/>
    <col min="10263" max="10263" width="10.28515625" style="14" bestFit="1" customWidth="1"/>
    <col min="10264" max="10266" width="9" style="14"/>
    <col min="10267" max="10267" width="10.28515625" style="14" bestFit="1" customWidth="1"/>
    <col min="10268" max="10496" width="9" style="14"/>
    <col min="10497" max="10497" width="3.7109375" style="14" customWidth="1"/>
    <col min="10498" max="10498" width="4.85546875" style="14" customWidth="1"/>
    <col min="10499" max="10499" width="5.28515625" style="14" customWidth="1"/>
    <col min="10500" max="10500" width="31.28515625" style="14" customWidth="1"/>
    <col min="10501" max="10501" width="7.7109375" style="14" customWidth="1"/>
    <col min="10502" max="10502" width="2.28515625" style="14" customWidth="1"/>
    <col min="10503" max="10503" width="11.7109375" style="14" customWidth="1"/>
    <col min="10504" max="10504" width="2.42578125" style="14" customWidth="1"/>
    <col min="10505" max="10505" width="11.7109375" style="14" customWidth="1"/>
    <col min="10506" max="10506" width="2.28515625" style="14" customWidth="1"/>
    <col min="10507" max="10507" width="10.85546875" style="14" customWidth="1"/>
    <col min="10508" max="10508" width="2.28515625" style="14" customWidth="1"/>
    <col min="10509" max="10509" width="11.140625" style="14" customWidth="1"/>
    <col min="10510" max="10510" width="1.85546875" style="14" customWidth="1"/>
    <col min="10511" max="10511" width="11" style="14" customWidth="1"/>
    <col min="10512" max="10512" width="0.7109375" style="14" customWidth="1"/>
    <col min="10513" max="10513" width="1.85546875" style="14" customWidth="1"/>
    <col min="10514" max="10514" width="11.85546875" style="14" bestFit="1" customWidth="1"/>
    <col min="10515" max="10515" width="15.28515625" style="14" bestFit="1" customWidth="1"/>
    <col min="10516" max="10516" width="5" style="14" customWidth="1"/>
    <col min="10517" max="10517" width="10.28515625" style="14" bestFit="1" customWidth="1"/>
    <col min="10518" max="10518" width="5" style="14" customWidth="1"/>
    <col min="10519" max="10519" width="10.28515625" style="14" bestFit="1" customWidth="1"/>
    <col min="10520" max="10522" width="9" style="14"/>
    <col min="10523" max="10523" width="10.28515625" style="14" bestFit="1" customWidth="1"/>
    <col min="10524" max="10752" width="9" style="14"/>
    <col min="10753" max="10753" width="3.7109375" style="14" customWidth="1"/>
    <col min="10754" max="10754" width="4.85546875" style="14" customWidth="1"/>
    <col min="10755" max="10755" width="5.28515625" style="14" customWidth="1"/>
    <col min="10756" max="10756" width="31.28515625" style="14" customWidth="1"/>
    <col min="10757" max="10757" width="7.7109375" style="14" customWidth="1"/>
    <col min="10758" max="10758" width="2.28515625" style="14" customWidth="1"/>
    <col min="10759" max="10759" width="11.7109375" style="14" customWidth="1"/>
    <col min="10760" max="10760" width="2.42578125" style="14" customWidth="1"/>
    <col min="10761" max="10761" width="11.7109375" style="14" customWidth="1"/>
    <col min="10762" max="10762" width="2.28515625" style="14" customWidth="1"/>
    <col min="10763" max="10763" width="10.85546875" style="14" customWidth="1"/>
    <col min="10764" max="10764" width="2.28515625" style="14" customWidth="1"/>
    <col min="10765" max="10765" width="11.140625" style="14" customWidth="1"/>
    <col min="10766" max="10766" width="1.85546875" style="14" customWidth="1"/>
    <col min="10767" max="10767" width="11" style="14" customWidth="1"/>
    <col min="10768" max="10768" width="0.7109375" style="14" customWidth="1"/>
    <col min="10769" max="10769" width="1.85546875" style="14" customWidth="1"/>
    <col min="10770" max="10770" width="11.85546875" style="14" bestFit="1" customWidth="1"/>
    <col min="10771" max="10771" width="15.28515625" style="14" bestFit="1" customWidth="1"/>
    <col min="10772" max="10772" width="5" style="14" customWidth="1"/>
    <col min="10773" max="10773" width="10.28515625" style="14" bestFit="1" customWidth="1"/>
    <col min="10774" max="10774" width="5" style="14" customWidth="1"/>
    <col min="10775" max="10775" width="10.28515625" style="14" bestFit="1" customWidth="1"/>
    <col min="10776" max="10778" width="9" style="14"/>
    <col min="10779" max="10779" width="10.28515625" style="14" bestFit="1" customWidth="1"/>
    <col min="10780" max="11008" width="9" style="14"/>
    <col min="11009" max="11009" width="3.7109375" style="14" customWidth="1"/>
    <col min="11010" max="11010" width="4.85546875" style="14" customWidth="1"/>
    <col min="11011" max="11011" width="5.28515625" style="14" customWidth="1"/>
    <col min="11012" max="11012" width="31.28515625" style="14" customWidth="1"/>
    <col min="11013" max="11013" width="7.7109375" style="14" customWidth="1"/>
    <col min="11014" max="11014" width="2.28515625" style="14" customWidth="1"/>
    <col min="11015" max="11015" width="11.7109375" style="14" customWidth="1"/>
    <col min="11016" max="11016" width="2.42578125" style="14" customWidth="1"/>
    <col min="11017" max="11017" width="11.7109375" style="14" customWidth="1"/>
    <col min="11018" max="11018" width="2.28515625" style="14" customWidth="1"/>
    <col min="11019" max="11019" width="10.85546875" style="14" customWidth="1"/>
    <col min="11020" max="11020" width="2.28515625" style="14" customWidth="1"/>
    <col min="11021" max="11021" width="11.140625" style="14" customWidth="1"/>
    <col min="11022" max="11022" width="1.85546875" style="14" customWidth="1"/>
    <col min="11023" max="11023" width="11" style="14" customWidth="1"/>
    <col min="11024" max="11024" width="0.7109375" style="14" customWidth="1"/>
    <col min="11025" max="11025" width="1.85546875" style="14" customWidth="1"/>
    <col min="11026" max="11026" width="11.85546875" style="14" bestFit="1" customWidth="1"/>
    <col min="11027" max="11027" width="15.28515625" style="14" bestFit="1" customWidth="1"/>
    <col min="11028" max="11028" width="5" style="14" customWidth="1"/>
    <col min="11029" max="11029" width="10.28515625" style="14" bestFit="1" customWidth="1"/>
    <col min="11030" max="11030" width="5" style="14" customWidth="1"/>
    <col min="11031" max="11031" width="10.28515625" style="14" bestFit="1" customWidth="1"/>
    <col min="11032" max="11034" width="9" style="14"/>
    <col min="11035" max="11035" width="10.28515625" style="14" bestFit="1" customWidth="1"/>
    <col min="11036" max="11264" width="9" style="14"/>
    <col min="11265" max="11265" width="3.7109375" style="14" customWidth="1"/>
    <col min="11266" max="11266" width="4.85546875" style="14" customWidth="1"/>
    <col min="11267" max="11267" width="5.28515625" style="14" customWidth="1"/>
    <col min="11268" max="11268" width="31.28515625" style="14" customWidth="1"/>
    <col min="11269" max="11269" width="7.7109375" style="14" customWidth="1"/>
    <col min="11270" max="11270" width="2.28515625" style="14" customWidth="1"/>
    <col min="11271" max="11271" width="11.7109375" style="14" customWidth="1"/>
    <col min="11272" max="11272" width="2.42578125" style="14" customWidth="1"/>
    <col min="11273" max="11273" width="11.7109375" style="14" customWidth="1"/>
    <col min="11274" max="11274" width="2.28515625" style="14" customWidth="1"/>
    <col min="11275" max="11275" width="10.85546875" style="14" customWidth="1"/>
    <col min="11276" max="11276" width="2.28515625" style="14" customWidth="1"/>
    <col min="11277" max="11277" width="11.140625" style="14" customWidth="1"/>
    <col min="11278" max="11278" width="1.85546875" style="14" customWidth="1"/>
    <col min="11279" max="11279" width="11" style="14" customWidth="1"/>
    <col min="11280" max="11280" width="0.7109375" style="14" customWidth="1"/>
    <col min="11281" max="11281" width="1.85546875" style="14" customWidth="1"/>
    <col min="11282" max="11282" width="11.85546875" style="14" bestFit="1" customWidth="1"/>
    <col min="11283" max="11283" width="15.28515625" style="14" bestFit="1" customWidth="1"/>
    <col min="11284" max="11284" width="5" style="14" customWidth="1"/>
    <col min="11285" max="11285" width="10.28515625" style="14" bestFit="1" customWidth="1"/>
    <col min="11286" max="11286" width="5" style="14" customWidth="1"/>
    <col min="11287" max="11287" width="10.28515625" style="14" bestFit="1" customWidth="1"/>
    <col min="11288" max="11290" width="9" style="14"/>
    <col min="11291" max="11291" width="10.28515625" style="14" bestFit="1" customWidth="1"/>
    <col min="11292" max="11520" width="9" style="14"/>
    <col min="11521" max="11521" width="3.7109375" style="14" customWidth="1"/>
    <col min="11522" max="11522" width="4.85546875" style="14" customWidth="1"/>
    <col min="11523" max="11523" width="5.28515625" style="14" customWidth="1"/>
    <col min="11524" max="11524" width="31.28515625" style="14" customWidth="1"/>
    <col min="11525" max="11525" width="7.7109375" style="14" customWidth="1"/>
    <col min="11526" max="11526" width="2.28515625" style="14" customWidth="1"/>
    <col min="11527" max="11527" width="11.7109375" style="14" customWidth="1"/>
    <col min="11528" max="11528" width="2.42578125" style="14" customWidth="1"/>
    <col min="11529" max="11529" width="11.7109375" style="14" customWidth="1"/>
    <col min="11530" max="11530" width="2.28515625" style="14" customWidth="1"/>
    <col min="11531" max="11531" width="10.85546875" style="14" customWidth="1"/>
    <col min="11532" max="11532" width="2.28515625" style="14" customWidth="1"/>
    <col min="11533" max="11533" width="11.140625" style="14" customWidth="1"/>
    <col min="11534" max="11534" width="1.85546875" style="14" customWidth="1"/>
    <col min="11535" max="11535" width="11" style="14" customWidth="1"/>
    <col min="11536" max="11536" width="0.7109375" style="14" customWidth="1"/>
    <col min="11537" max="11537" width="1.85546875" style="14" customWidth="1"/>
    <col min="11538" max="11538" width="11.85546875" style="14" bestFit="1" customWidth="1"/>
    <col min="11539" max="11539" width="15.28515625" style="14" bestFit="1" customWidth="1"/>
    <col min="11540" max="11540" width="5" style="14" customWidth="1"/>
    <col min="11541" max="11541" width="10.28515625" style="14" bestFit="1" customWidth="1"/>
    <col min="11542" max="11542" width="5" style="14" customWidth="1"/>
    <col min="11543" max="11543" width="10.28515625" style="14" bestFit="1" customWidth="1"/>
    <col min="11544" max="11546" width="9" style="14"/>
    <col min="11547" max="11547" width="10.28515625" style="14" bestFit="1" customWidth="1"/>
    <col min="11548" max="11776" width="9" style="14"/>
    <col min="11777" max="11777" width="3.7109375" style="14" customWidth="1"/>
    <col min="11778" max="11778" width="4.85546875" style="14" customWidth="1"/>
    <col min="11779" max="11779" width="5.28515625" style="14" customWidth="1"/>
    <col min="11780" max="11780" width="31.28515625" style="14" customWidth="1"/>
    <col min="11781" max="11781" width="7.7109375" style="14" customWidth="1"/>
    <col min="11782" max="11782" width="2.28515625" style="14" customWidth="1"/>
    <col min="11783" max="11783" width="11.7109375" style="14" customWidth="1"/>
    <col min="11784" max="11784" width="2.42578125" style="14" customWidth="1"/>
    <col min="11785" max="11785" width="11.7109375" style="14" customWidth="1"/>
    <col min="11786" max="11786" width="2.28515625" style="14" customWidth="1"/>
    <col min="11787" max="11787" width="10.85546875" style="14" customWidth="1"/>
    <col min="11788" max="11788" width="2.28515625" style="14" customWidth="1"/>
    <col min="11789" max="11789" width="11.140625" style="14" customWidth="1"/>
    <col min="11790" max="11790" width="1.85546875" style="14" customWidth="1"/>
    <col min="11791" max="11791" width="11" style="14" customWidth="1"/>
    <col min="11792" max="11792" width="0.7109375" style="14" customWidth="1"/>
    <col min="11793" max="11793" width="1.85546875" style="14" customWidth="1"/>
    <col min="11794" max="11794" width="11.85546875" style="14" bestFit="1" customWidth="1"/>
    <col min="11795" max="11795" width="15.28515625" style="14" bestFit="1" customWidth="1"/>
    <col min="11796" max="11796" width="5" style="14" customWidth="1"/>
    <col min="11797" max="11797" width="10.28515625" style="14" bestFit="1" customWidth="1"/>
    <col min="11798" max="11798" width="5" style="14" customWidth="1"/>
    <col min="11799" max="11799" width="10.28515625" style="14" bestFit="1" customWidth="1"/>
    <col min="11800" max="11802" width="9" style="14"/>
    <col min="11803" max="11803" width="10.28515625" style="14" bestFit="1" customWidth="1"/>
    <col min="11804" max="12032" width="9" style="14"/>
    <col min="12033" max="12033" width="3.7109375" style="14" customWidth="1"/>
    <col min="12034" max="12034" width="4.85546875" style="14" customWidth="1"/>
    <col min="12035" max="12035" width="5.28515625" style="14" customWidth="1"/>
    <col min="12036" max="12036" width="31.28515625" style="14" customWidth="1"/>
    <col min="12037" max="12037" width="7.7109375" style="14" customWidth="1"/>
    <col min="12038" max="12038" width="2.28515625" style="14" customWidth="1"/>
    <col min="12039" max="12039" width="11.7109375" style="14" customWidth="1"/>
    <col min="12040" max="12040" width="2.42578125" style="14" customWidth="1"/>
    <col min="12041" max="12041" width="11.7109375" style="14" customWidth="1"/>
    <col min="12042" max="12042" width="2.28515625" style="14" customWidth="1"/>
    <col min="12043" max="12043" width="10.85546875" style="14" customWidth="1"/>
    <col min="12044" max="12044" width="2.28515625" style="14" customWidth="1"/>
    <col min="12045" max="12045" width="11.140625" style="14" customWidth="1"/>
    <col min="12046" max="12046" width="1.85546875" style="14" customWidth="1"/>
    <col min="12047" max="12047" width="11" style="14" customWidth="1"/>
    <col min="12048" max="12048" width="0.7109375" style="14" customWidth="1"/>
    <col min="12049" max="12049" width="1.85546875" style="14" customWidth="1"/>
    <col min="12050" max="12050" width="11.85546875" style="14" bestFit="1" customWidth="1"/>
    <col min="12051" max="12051" width="15.28515625" style="14" bestFit="1" customWidth="1"/>
    <col min="12052" max="12052" width="5" style="14" customWidth="1"/>
    <col min="12053" max="12053" width="10.28515625" style="14" bestFit="1" customWidth="1"/>
    <col min="12054" max="12054" width="5" style="14" customWidth="1"/>
    <col min="12055" max="12055" width="10.28515625" style="14" bestFit="1" customWidth="1"/>
    <col min="12056" max="12058" width="9" style="14"/>
    <col min="12059" max="12059" width="10.28515625" style="14" bestFit="1" customWidth="1"/>
    <col min="12060" max="12288" width="9" style="14"/>
    <col min="12289" max="12289" width="3.7109375" style="14" customWidth="1"/>
    <col min="12290" max="12290" width="4.85546875" style="14" customWidth="1"/>
    <col min="12291" max="12291" width="5.28515625" style="14" customWidth="1"/>
    <col min="12292" max="12292" width="31.28515625" style="14" customWidth="1"/>
    <col min="12293" max="12293" width="7.7109375" style="14" customWidth="1"/>
    <col min="12294" max="12294" width="2.28515625" style="14" customWidth="1"/>
    <col min="12295" max="12295" width="11.7109375" style="14" customWidth="1"/>
    <col min="12296" max="12296" width="2.42578125" style="14" customWidth="1"/>
    <col min="12297" max="12297" width="11.7109375" style="14" customWidth="1"/>
    <col min="12298" max="12298" width="2.28515625" style="14" customWidth="1"/>
    <col min="12299" max="12299" width="10.85546875" style="14" customWidth="1"/>
    <col min="12300" max="12300" width="2.28515625" style="14" customWidth="1"/>
    <col min="12301" max="12301" width="11.140625" style="14" customWidth="1"/>
    <col min="12302" max="12302" width="1.85546875" style="14" customWidth="1"/>
    <col min="12303" max="12303" width="11" style="14" customWidth="1"/>
    <col min="12304" max="12304" width="0.7109375" style="14" customWidth="1"/>
    <col min="12305" max="12305" width="1.85546875" style="14" customWidth="1"/>
    <col min="12306" max="12306" width="11.85546875" style="14" bestFit="1" customWidth="1"/>
    <col min="12307" max="12307" width="15.28515625" style="14" bestFit="1" customWidth="1"/>
    <col min="12308" max="12308" width="5" style="14" customWidth="1"/>
    <col min="12309" max="12309" width="10.28515625" style="14" bestFit="1" customWidth="1"/>
    <col min="12310" max="12310" width="5" style="14" customWidth="1"/>
    <col min="12311" max="12311" width="10.28515625" style="14" bestFit="1" customWidth="1"/>
    <col min="12312" max="12314" width="9" style="14"/>
    <col min="12315" max="12315" width="10.28515625" style="14" bestFit="1" customWidth="1"/>
    <col min="12316" max="12544" width="9" style="14"/>
    <col min="12545" max="12545" width="3.7109375" style="14" customWidth="1"/>
    <col min="12546" max="12546" width="4.85546875" style="14" customWidth="1"/>
    <col min="12547" max="12547" width="5.28515625" style="14" customWidth="1"/>
    <col min="12548" max="12548" width="31.28515625" style="14" customWidth="1"/>
    <col min="12549" max="12549" width="7.7109375" style="14" customWidth="1"/>
    <col min="12550" max="12550" width="2.28515625" style="14" customWidth="1"/>
    <col min="12551" max="12551" width="11.7109375" style="14" customWidth="1"/>
    <col min="12552" max="12552" width="2.42578125" style="14" customWidth="1"/>
    <col min="12553" max="12553" width="11.7109375" style="14" customWidth="1"/>
    <col min="12554" max="12554" width="2.28515625" style="14" customWidth="1"/>
    <col min="12555" max="12555" width="10.85546875" style="14" customWidth="1"/>
    <col min="12556" max="12556" width="2.28515625" style="14" customWidth="1"/>
    <col min="12557" max="12557" width="11.140625" style="14" customWidth="1"/>
    <col min="12558" max="12558" width="1.85546875" style="14" customWidth="1"/>
    <col min="12559" max="12559" width="11" style="14" customWidth="1"/>
    <col min="12560" max="12560" width="0.7109375" style="14" customWidth="1"/>
    <col min="12561" max="12561" width="1.85546875" style="14" customWidth="1"/>
    <col min="12562" max="12562" width="11.85546875" style="14" bestFit="1" customWidth="1"/>
    <col min="12563" max="12563" width="15.28515625" style="14" bestFit="1" customWidth="1"/>
    <col min="12564" max="12564" width="5" style="14" customWidth="1"/>
    <col min="12565" max="12565" width="10.28515625" style="14" bestFit="1" customWidth="1"/>
    <col min="12566" max="12566" width="5" style="14" customWidth="1"/>
    <col min="12567" max="12567" width="10.28515625" style="14" bestFit="1" customWidth="1"/>
    <col min="12568" max="12570" width="9" style="14"/>
    <col min="12571" max="12571" width="10.28515625" style="14" bestFit="1" customWidth="1"/>
    <col min="12572" max="12800" width="9" style="14"/>
    <col min="12801" max="12801" width="3.7109375" style="14" customWidth="1"/>
    <col min="12802" max="12802" width="4.85546875" style="14" customWidth="1"/>
    <col min="12803" max="12803" width="5.28515625" style="14" customWidth="1"/>
    <col min="12804" max="12804" width="31.28515625" style="14" customWidth="1"/>
    <col min="12805" max="12805" width="7.7109375" style="14" customWidth="1"/>
    <col min="12806" max="12806" width="2.28515625" style="14" customWidth="1"/>
    <col min="12807" max="12807" width="11.7109375" style="14" customWidth="1"/>
    <col min="12808" max="12808" width="2.42578125" style="14" customWidth="1"/>
    <col min="12809" max="12809" width="11.7109375" style="14" customWidth="1"/>
    <col min="12810" max="12810" width="2.28515625" style="14" customWidth="1"/>
    <col min="12811" max="12811" width="10.85546875" style="14" customWidth="1"/>
    <col min="12812" max="12812" width="2.28515625" style="14" customWidth="1"/>
    <col min="12813" max="12813" width="11.140625" style="14" customWidth="1"/>
    <col min="12814" max="12814" width="1.85546875" style="14" customWidth="1"/>
    <col min="12815" max="12815" width="11" style="14" customWidth="1"/>
    <col min="12816" max="12816" width="0.7109375" style="14" customWidth="1"/>
    <col min="12817" max="12817" width="1.85546875" style="14" customWidth="1"/>
    <col min="12818" max="12818" width="11.85546875" style="14" bestFit="1" customWidth="1"/>
    <col min="12819" max="12819" width="15.28515625" style="14" bestFit="1" customWidth="1"/>
    <col min="12820" max="12820" width="5" style="14" customWidth="1"/>
    <col min="12821" max="12821" width="10.28515625" style="14" bestFit="1" customWidth="1"/>
    <col min="12822" max="12822" width="5" style="14" customWidth="1"/>
    <col min="12823" max="12823" width="10.28515625" style="14" bestFit="1" customWidth="1"/>
    <col min="12824" max="12826" width="9" style="14"/>
    <col min="12827" max="12827" width="10.28515625" style="14" bestFit="1" customWidth="1"/>
    <col min="12828" max="13056" width="9" style="14"/>
    <col min="13057" max="13057" width="3.7109375" style="14" customWidth="1"/>
    <col min="13058" max="13058" width="4.85546875" style="14" customWidth="1"/>
    <col min="13059" max="13059" width="5.28515625" style="14" customWidth="1"/>
    <col min="13060" max="13060" width="31.28515625" style="14" customWidth="1"/>
    <col min="13061" max="13061" width="7.7109375" style="14" customWidth="1"/>
    <col min="13062" max="13062" width="2.28515625" style="14" customWidth="1"/>
    <col min="13063" max="13063" width="11.7109375" style="14" customWidth="1"/>
    <col min="13064" max="13064" width="2.42578125" style="14" customWidth="1"/>
    <col min="13065" max="13065" width="11.7109375" style="14" customWidth="1"/>
    <col min="13066" max="13066" width="2.28515625" style="14" customWidth="1"/>
    <col min="13067" max="13067" width="10.85546875" style="14" customWidth="1"/>
    <col min="13068" max="13068" width="2.28515625" style="14" customWidth="1"/>
    <col min="13069" max="13069" width="11.140625" style="14" customWidth="1"/>
    <col min="13070" max="13070" width="1.85546875" style="14" customWidth="1"/>
    <col min="13071" max="13071" width="11" style="14" customWidth="1"/>
    <col min="13072" max="13072" width="0.7109375" style="14" customWidth="1"/>
    <col min="13073" max="13073" width="1.85546875" style="14" customWidth="1"/>
    <col min="13074" max="13074" width="11.85546875" style="14" bestFit="1" customWidth="1"/>
    <col min="13075" max="13075" width="15.28515625" style="14" bestFit="1" customWidth="1"/>
    <col min="13076" max="13076" width="5" style="14" customWidth="1"/>
    <col min="13077" max="13077" width="10.28515625" style="14" bestFit="1" customWidth="1"/>
    <col min="13078" max="13078" width="5" style="14" customWidth="1"/>
    <col min="13079" max="13079" width="10.28515625" style="14" bestFit="1" customWidth="1"/>
    <col min="13080" max="13082" width="9" style="14"/>
    <col min="13083" max="13083" width="10.28515625" style="14" bestFit="1" customWidth="1"/>
    <col min="13084" max="13312" width="9" style="14"/>
    <col min="13313" max="13313" width="3.7109375" style="14" customWidth="1"/>
    <col min="13314" max="13314" width="4.85546875" style="14" customWidth="1"/>
    <col min="13315" max="13315" width="5.28515625" style="14" customWidth="1"/>
    <col min="13316" max="13316" width="31.28515625" style="14" customWidth="1"/>
    <col min="13317" max="13317" width="7.7109375" style="14" customWidth="1"/>
    <col min="13318" max="13318" width="2.28515625" style="14" customWidth="1"/>
    <col min="13319" max="13319" width="11.7109375" style="14" customWidth="1"/>
    <col min="13320" max="13320" width="2.42578125" style="14" customWidth="1"/>
    <col min="13321" max="13321" width="11.7109375" style="14" customWidth="1"/>
    <col min="13322" max="13322" width="2.28515625" style="14" customWidth="1"/>
    <col min="13323" max="13323" width="10.85546875" style="14" customWidth="1"/>
    <col min="13324" max="13324" width="2.28515625" style="14" customWidth="1"/>
    <col min="13325" max="13325" width="11.140625" style="14" customWidth="1"/>
    <col min="13326" max="13326" width="1.85546875" style="14" customWidth="1"/>
    <col min="13327" max="13327" width="11" style="14" customWidth="1"/>
    <col min="13328" max="13328" width="0.7109375" style="14" customWidth="1"/>
    <col min="13329" max="13329" width="1.85546875" style="14" customWidth="1"/>
    <col min="13330" max="13330" width="11.85546875" style="14" bestFit="1" customWidth="1"/>
    <col min="13331" max="13331" width="15.28515625" style="14" bestFit="1" customWidth="1"/>
    <col min="13332" max="13332" width="5" style="14" customWidth="1"/>
    <col min="13333" max="13333" width="10.28515625" style="14" bestFit="1" customWidth="1"/>
    <col min="13334" max="13334" width="5" style="14" customWidth="1"/>
    <col min="13335" max="13335" width="10.28515625" style="14" bestFit="1" customWidth="1"/>
    <col min="13336" max="13338" width="9" style="14"/>
    <col min="13339" max="13339" width="10.28515625" style="14" bestFit="1" customWidth="1"/>
    <col min="13340" max="13568" width="9" style="14"/>
    <col min="13569" max="13569" width="3.7109375" style="14" customWidth="1"/>
    <col min="13570" max="13570" width="4.85546875" style="14" customWidth="1"/>
    <col min="13571" max="13571" width="5.28515625" style="14" customWidth="1"/>
    <col min="13572" max="13572" width="31.28515625" style="14" customWidth="1"/>
    <col min="13573" max="13573" width="7.7109375" style="14" customWidth="1"/>
    <col min="13574" max="13574" width="2.28515625" style="14" customWidth="1"/>
    <col min="13575" max="13575" width="11.7109375" style="14" customWidth="1"/>
    <col min="13576" max="13576" width="2.42578125" style="14" customWidth="1"/>
    <col min="13577" max="13577" width="11.7109375" style="14" customWidth="1"/>
    <col min="13578" max="13578" width="2.28515625" style="14" customWidth="1"/>
    <col min="13579" max="13579" width="10.85546875" style="14" customWidth="1"/>
    <col min="13580" max="13580" width="2.28515625" style="14" customWidth="1"/>
    <col min="13581" max="13581" width="11.140625" style="14" customWidth="1"/>
    <col min="13582" max="13582" width="1.85546875" style="14" customWidth="1"/>
    <col min="13583" max="13583" width="11" style="14" customWidth="1"/>
    <col min="13584" max="13584" width="0.7109375" style="14" customWidth="1"/>
    <col min="13585" max="13585" width="1.85546875" style="14" customWidth="1"/>
    <col min="13586" max="13586" width="11.85546875" style="14" bestFit="1" customWidth="1"/>
    <col min="13587" max="13587" width="15.28515625" style="14" bestFit="1" customWidth="1"/>
    <col min="13588" max="13588" width="5" style="14" customWidth="1"/>
    <col min="13589" max="13589" width="10.28515625" style="14" bestFit="1" customWidth="1"/>
    <col min="13590" max="13590" width="5" style="14" customWidth="1"/>
    <col min="13591" max="13591" width="10.28515625" style="14" bestFit="1" customWidth="1"/>
    <col min="13592" max="13594" width="9" style="14"/>
    <col min="13595" max="13595" width="10.28515625" style="14" bestFit="1" customWidth="1"/>
    <col min="13596" max="13824" width="9" style="14"/>
    <col min="13825" max="13825" width="3.7109375" style="14" customWidth="1"/>
    <col min="13826" max="13826" width="4.85546875" style="14" customWidth="1"/>
    <col min="13827" max="13827" width="5.28515625" style="14" customWidth="1"/>
    <col min="13828" max="13828" width="31.28515625" style="14" customWidth="1"/>
    <col min="13829" max="13829" width="7.7109375" style="14" customWidth="1"/>
    <col min="13830" max="13830" width="2.28515625" style="14" customWidth="1"/>
    <col min="13831" max="13831" width="11.7109375" style="14" customWidth="1"/>
    <col min="13832" max="13832" width="2.42578125" style="14" customWidth="1"/>
    <col min="13833" max="13833" width="11.7109375" style="14" customWidth="1"/>
    <col min="13834" max="13834" width="2.28515625" style="14" customWidth="1"/>
    <col min="13835" max="13835" width="10.85546875" style="14" customWidth="1"/>
    <col min="13836" max="13836" width="2.28515625" style="14" customWidth="1"/>
    <col min="13837" max="13837" width="11.140625" style="14" customWidth="1"/>
    <col min="13838" max="13838" width="1.85546875" style="14" customWidth="1"/>
    <col min="13839" max="13839" width="11" style="14" customWidth="1"/>
    <col min="13840" max="13840" width="0.7109375" style="14" customWidth="1"/>
    <col min="13841" max="13841" width="1.85546875" style="14" customWidth="1"/>
    <col min="13842" max="13842" width="11.85546875" style="14" bestFit="1" customWidth="1"/>
    <col min="13843" max="13843" width="15.28515625" style="14" bestFit="1" customWidth="1"/>
    <col min="13844" max="13844" width="5" style="14" customWidth="1"/>
    <col min="13845" max="13845" width="10.28515625" style="14" bestFit="1" customWidth="1"/>
    <col min="13846" max="13846" width="5" style="14" customWidth="1"/>
    <col min="13847" max="13847" width="10.28515625" style="14" bestFit="1" customWidth="1"/>
    <col min="13848" max="13850" width="9" style="14"/>
    <col min="13851" max="13851" width="10.28515625" style="14" bestFit="1" customWidth="1"/>
    <col min="13852" max="14080" width="9" style="14"/>
    <col min="14081" max="14081" width="3.7109375" style="14" customWidth="1"/>
    <col min="14082" max="14082" width="4.85546875" style="14" customWidth="1"/>
    <col min="14083" max="14083" width="5.28515625" style="14" customWidth="1"/>
    <col min="14084" max="14084" width="31.28515625" style="14" customWidth="1"/>
    <col min="14085" max="14085" width="7.7109375" style="14" customWidth="1"/>
    <col min="14086" max="14086" width="2.28515625" style="14" customWidth="1"/>
    <col min="14087" max="14087" width="11.7109375" style="14" customWidth="1"/>
    <col min="14088" max="14088" width="2.42578125" style="14" customWidth="1"/>
    <col min="14089" max="14089" width="11.7109375" style="14" customWidth="1"/>
    <col min="14090" max="14090" width="2.28515625" style="14" customWidth="1"/>
    <col min="14091" max="14091" width="10.85546875" style="14" customWidth="1"/>
    <col min="14092" max="14092" width="2.28515625" style="14" customWidth="1"/>
    <col min="14093" max="14093" width="11.140625" style="14" customWidth="1"/>
    <col min="14094" max="14094" width="1.85546875" style="14" customWidth="1"/>
    <col min="14095" max="14095" width="11" style="14" customWidth="1"/>
    <col min="14096" max="14096" width="0.7109375" style="14" customWidth="1"/>
    <col min="14097" max="14097" width="1.85546875" style="14" customWidth="1"/>
    <col min="14098" max="14098" width="11.85546875" style="14" bestFit="1" customWidth="1"/>
    <col min="14099" max="14099" width="15.28515625" style="14" bestFit="1" customWidth="1"/>
    <col min="14100" max="14100" width="5" style="14" customWidth="1"/>
    <col min="14101" max="14101" width="10.28515625" style="14" bestFit="1" customWidth="1"/>
    <col min="14102" max="14102" width="5" style="14" customWidth="1"/>
    <col min="14103" max="14103" width="10.28515625" style="14" bestFit="1" customWidth="1"/>
    <col min="14104" max="14106" width="9" style="14"/>
    <col min="14107" max="14107" width="10.28515625" style="14" bestFit="1" customWidth="1"/>
    <col min="14108" max="14336" width="9" style="14"/>
    <col min="14337" max="14337" width="3.7109375" style="14" customWidth="1"/>
    <col min="14338" max="14338" width="4.85546875" style="14" customWidth="1"/>
    <col min="14339" max="14339" width="5.28515625" style="14" customWidth="1"/>
    <col min="14340" max="14340" width="31.28515625" style="14" customWidth="1"/>
    <col min="14341" max="14341" width="7.7109375" style="14" customWidth="1"/>
    <col min="14342" max="14342" width="2.28515625" style="14" customWidth="1"/>
    <col min="14343" max="14343" width="11.7109375" style="14" customWidth="1"/>
    <col min="14344" max="14344" width="2.42578125" style="14" customWidth="1"/>
    <col min="14345" max="14345" width="11.7109375" style="14" customWidth="1"/>
    <col min="14346" max="14346" width="2.28515625" style="14" customWidth="1"/>
    <col min="14347" max="14347" width="10.85546875" style="14" customWidth="1"/>
    <col min="14348" max="14348" width="2.28515625" style="14" customWidth="1"/>
    <col min="14349" max="14349" width="11.140625" style="14" customWidth="1"/>
    <col min="14350" max="14350" width="1.85546875" style="14" customWidth="1"/>
    <col min="14351" max="14351" width="11" style="14" customWidth="1"/>
    <col min="14352" max="14352" width="0.7109375" style="14" customWidth="1"/>
    <col min="14353" max="14353" width="1.85546875" style="14" customWidth="1"/>
    <col min="14354" max="14354" width="11.85546875" style="14" bestFit="1" customWidth="1"/>
    <col min="14355" max="14355" width="15.28515625" style="14" bestFit="1" customWidth="1"/>
    <col min="14356" max="14356" width="5" style="14" customWidth="1"/>
    <col min="14357" max="14357" width="10.28515625" style="14" bestFit="1" customWidth="1"/>
    <col min="14358" max="14358" width="5" style="14" customWidth="1"/>
    <col min="14359" max="14359" width="10.28515625" style="14" bestFit="1" customWidth="1"/>
    <col min="14360" max="14362" width="9" style="14"/>
    <col min="14363" max="14363" width="10.28515625" style="14" bestFit="1" customWidth="1"/>
    <col min="14364" max="14592" width="9" style="14"/>
    <col min="14593" max="14593" width="3.7109375" style="14" customWidth="1"/>
    <col min="14594" max="14594" width="4.85546875" style="14" customWidth="1"/>
    <col min="14595" max="14595" width="5.28515625" style="14" customWidth="1"/>
    <col min="14596" max="14596" width="31.28515625" style="14" customWidth="1"/>
    <col min="14597" max="14597" width="7.7109375" style="14" customWidth="1"/>
    <col min="14598" max="14598" width="2.28515625" style="14" customWidth="1"/>
    <col min="14599" max="14599" width="11.7109375" style="14" customWidth="1"/>
    <col min="14600" max="14600" width="2.42578125" style="14" customWidth="1"/>
    <col min="14601" max="14601" width="11.7109375" style="14" customWidth="1"/>
    <col min="14602" max="14602" width="2.28515625" style="14" customWidth="1"/>
    <col min="14603" max="14603" width="10.85546875" style="14" customWidth="1"/>
    <col min="14604" max="14604" width="2.28515625" style="14" customWidth="1"/>
    <col min="14605" max="14605" width="11.140625" style="14" customWidth="1"/>
    <col min="14606" max="14606" width="1.85546875" style="14" customWidth="1"/>
    <col min="14607" max="14607" width="11" style="14" customWidth="1"/>
    <col min="14608" max="14608" width="0.7109375" style="14" customWidth="1"/>
    <col min="14609" max="14609" width="1.85546875" style="14" customWidth="1"/>
    <col min="14610" max="14610" width="11.85546875" style="14" bestFit="1" customWidth="1"/>
    <col min="14611" max="14611" width="15.28515625" style="14" bestFit="1" customWidth="1"/>
    <col min="14612" max="14612" width="5" style="14" customWidth="1"/>
    <col min="14613" max="14613" width="10.28515625" style="14" bestFit="1" customWidth="1"/>
    <col min="14614" max="14614" width="5" style="14" customWidth="1"/>
    <col min="14615" max="14615" width="10.28515625" style="14" bestFit="1" customWidth="1"/>
    <col min="14616" max="14618" width="9" style="14"/>
    <col min="14619" max="14619" width="10.28515625" style="14" bestFit="1" customWidth="1"/>
    <col min="14620" max="14848" width="9" style="14"/>
    <col min="14849" max="14849" width="3.7109375" style="14" customWidth="1"/>
    <col min="14850" max="14850" width="4.85546875" style="14" customWidth="1"/>
    <col min="14851" max="14851" width="5.28515625" style="14" customWidth="1"/>
    <col min="14852" max="14852" width="31.28515625" style="14" customWidth="1"/>
    <col min="14853" max="14853" width="7.7109375" style="14" customWidth="1"/>
    <col min="14854" max="14854" width="2.28515625" style="14" customWidth="1"/>
    <col min="14855" max="14855" width="11.7109375" style="14" customWidth="1"/>
    <col min="14856" max="14856" width="2.42578125" style="14" customWidth="1"/>
    <col min="14857" max="14857" width="11.7109375" style="14" customWidth="1"/>
    <col min="14858" max="14858" width="2.28515625" style="14" customWidth="1"/>
    <col min="14859" max="14859" width="10.85546875" style="14" customWidth="1"/>
    <col min="14860" max="14860" width="2.28515625" style="14" customWidth="1"/>
    <col min="14861" max="14861" width="11.140625" style="14" customWidth="1"/>
    <col min="14862" max="14862" width="1.85546875" style="14" customWidth="1"/>
    <col min="14863" max="14863" width="11" style="14" customWidth="1"/>
    <col min="14864" max="14864" width="0.7109375" style="14" customWidth="1"/>
    <col min="14865" max="14865" width="1.85546875" style="14" customWidth="1"/>
    <col min="14866" max="14866" width="11.85546875" style="14" bestFit="1" customWidth="1"/>
    <col min="14867" max="14867" width="15.28515625" style="14" bestFit="1" customWidth="1"/>
    <col min="14868" max="14868" width="5" style="14" customWidth="1"/>
    <col min="14869" max="14869" width="10.28515625" style="14" bestFit="1" customWidth="1"/>
    <col min="14870" max="14870" width="5" style="14" customWidth="1"/>
    <col min="14871" max="14871" width="10.28515625" style="14" bestFit="1" customWidth="1"/>
    <col min="14872" max="14874" width="9" style="14"/>
    <col min="14875" max="14875" width="10.28515625" style="14" bestFit="1" customWidth="1"/>
    <col min="14876" max="15104" width="9" style="14"/>
    <col min="15105" max="15105" width="3.7109375" style="14" customWidth="1"/>
    <col min="15106" max="15106" width="4.85546875" style="14" customWidth="1"/>
    <col min="15107" max="15107" width="5.28515625" style="14" customWidth="1"/>
    <col min="15108" max="15108" width="31.28515625" style="14" customWidth="1"/>
    <col min="15109" max="15109" width="7.7109375" style="14" customWidth="1"/>
    <col min="15110" max="15110" width="2.28515625" style="14" customWidth="1"/>
    <col min="15111" max="15111" width="11.7109375" style="14" customWidth="1"/>
    <col min="15112" max="15112" width="2.42578125" style="14" customWidth="1"/>
    <col min="15113" max="15113" width="11.7109375" style="14" customWidth="1"/>
    <col min="15114" max="15114" width="2.28515625" style="14" customWidth="1"/>
    <col min="15115" max="15115" width="10.85546875" style="14" customWidth="1"/>
    <col min="15116" max="15116" width="2.28515625" style="14" customWidth="1"/>
    <col min="15117" max="15117" width="11.140625" style="14" customWidth="1"/>
    <col min="15118" max="15118" width="1.85546875" style="14" customWidth="1"/>
    <col min="15119" max="15119" width="11" style="14" customWidth="1"/>
    <col min="15120" max="15120" width="0.7109375" style="14" customWidth="1"/>
    <col min="15121" max="15121" width="1.85546875" style="14" customWidth="1"/>
    <col min="15122" max="15122" width="11.85546875" style="14" bestFit="1" customWidth="1"/>
    <col min="15123" max="15123" width="15.28515625" style="14" bestFit="1" customWidth="1"/>
    <col min="15124" max="15124" width="5" style="14" customWidth="1"/>
    <col min="15125" max="15125" width="10.28515625" style="14" bestFit="1" customWidth="1"/>
    <col min="15126" max="15126" width="5" style="14" customWidth="1"/>
    <col min="15127" max="15127" width="10.28515625" style="14" bestFit="1" customWidth="1"/>
    <col min="15128" max="15130" width="9" style="14"/>
    <col min="15131" max="15131" width="10.28515625" style="14" bestFit="1" customWidth="1"/>
    <col min="15132" max="15360" width="9" style="14"/>
    <col min="15361" max="15361" width="3.7109375" style="14" customWidth="1"/>
    <col min="15362" max="15362" width="4.85546875" style="14" customWidth="1"/>
    <col min="15363" max="15363" width="5.28515625" style="14" customWidth="1"/>
    <col min="15364" max="15364" width="31.28515625" style="14" customWidth="1"/>
    <col min="15365" max="15365" width="7.7109375" style="14" customWidth="1"/>
    <col min="15366" max="15366" width="2.28515625" style="14" customWidth="1"/>
    <col min="15367" max="15367" width="11.7109375" style="14" customWidth="1"/>
    <col min="15368" max="15368" width="2.42578125" style="14" customWidth="1"/>
    <col min="15369" max="15369" width="11.7109375" style="14" customWidth="1"/>
    <col min="15370" max="15370" width="2.28515625" style="14" customWidth="1"/>
    <col min="15371" max="15371" width="10.85546875" style="14" customWidth="1"/>
    <col min="15372" max="15372" width="2.28515625" style="14" customWidth="1"/>
    <col min="15373" max="15373" width="11.140625" style="14" customWidth="1"/>
    <col min="15374" max="15374" width="1.85546875" style="14" customWidth="1"/>
    <col min="15375" max="15375" width="11" style="14" customWidth="1"/>
    <col min="15376" max="15376" width="0.7109375" style="14" customWidth="1"/>
    <col min="15377" max="15377" width="1.85546875" style="14" customWidth="1"/>
    <col min="15378" max="15378" width="11.85546875" style="14" bestFit="1" customWidth="1"/>
    <col min="15379" max="15379" width="15.28515625" style="14" bestFit="1" customWidth="1"/>
    <col min="15380" max="15380" width="5" style="14" customWidth="1"/>
    <col min="15381" max="15381" width="10.28515625" style="14" bestFit="1" customWidth="1"/>
    <col min="15382" max="15382" width="5" style="14" customWidth="1"/>
    <col min="15383" max="15383" width="10.28515625" style="14" bestFit="1" customWidth="1"/>
    <col min="15384" max="15386" width="9" style="14"/>
    <col min="15387" max="15387" width="10.28515625" style="14" bestFit="1" customWidth="1"/>
    <col min="15388" max="15616" width="9" style="14"/>
    <col min="15617" max="15617" width="3.7109375" style="14" customWidth="1"/>
    <col min="15618" max="15618" width="4.85546875" style="14" customWidth="1"/>
    <col min="15619" max="15619" width="5.28515625" style="14" customWidth="1"/>
    <col min="15620" max="15620" width="31.28515625" style="14" customWidth="1"/>
    <col min="15621" max="15621" width="7.7109375" style="14" customWidth="1"/>
    <col min="15622" max="15622" width="2.28515625" style="14" customWidth="1"/>
    <col min="15623" max="15623" width="11.7109375" style="14" customWidth="1"/>
    <col min="15624" max="15624" width="2.42578125" style="14" customWidth="1"/>
    <col min="15625" max="15625" width="11.7109375" style="14" customWidth="1"/>
    <col min="15626" max="15626" width="2.28515625" style="14" customWidth="1"/>
    <col min="15627" max="15627" width="10.85546875" style="14" customWidth="1"/>
    <col min="15628" max="15628" width="2.28515625" style="14" customWidth="1"/>
    <col min="15629" max="15629" width="11.140625" style="14" customWidth="1"/>
    <col min="15630" max="15630" width="1.85546875" style="14" customWidth="1"/>
    <col min="15631" max="15631" width="11" style="14" customWidth="1"/>
    <col min="15632" max="15632" width="0.7109375" style="14" customWidth="1"/>
    <col min="15633" max="15633" width="1.85546875" style="14" customWidth="1"/>
    <col min="15634" max="15634" width="11.85546875" style="14" bestFit="1" customWidth="1"/>
    <col min="15635" max="15635" width="15.28515625" style="14" bestFit="1" customWidth="1"/>
    <col min="15636" max="15636" width="5" style="14" customWidth="1"/>
    <col min="15637" max="15637" width="10.28515625" style="14" bestFit="1" customWidth="1"/>
    <col min="15638" max="15638" width="5" style="14" customWidth="1"/>
    <col min="15639" max="15639" width="10.28515625" style="14" bestFit="1" customWidth="1"/>
    <col min="15640" max="15642" width="9" style="14"/>
    <col min="15643" max="15643" width="10.28515625" style="14" bestFit="1" customWidth="1"/>
    <col min="15644" max="15872" width="9" style="14"/>
    <col min="15873" max="15873" width="3.7109375" style="14" customWidth="1"/>
    <col min="15874" max="15874" width="4.85546875" style="14" customWidth="1"/>
    <col min="15875" max="15875" width="5.28515625" style="14" customWidth="1"/>
    <col min="15876" max="15876" width="31.28515625" style="14" customWidth="1"/>
    <col min="15877" max="15877" width="7.7109375" style="14" customWidth="1"/>
    <col min="15878" max="15878" width="2.28515625" style="14" customWidth="1"/>
    <col min="15879" max="15879" width="11.7109375" style="14" customWidth="1"/>
    <col min="15880" max="15880" width="2.42578125" style="14" customWidth="1"/>
    <col min="15881" max="15881" width="11.7109375" style="14" customWidth="1"/>
    <col min="15882" max="15882" width="2.28515625" style="14" customWidth="1"/>
    <col min="15883" max="15883" width="10.85546875" style="14" customWidth="1"/>
    <col min="15884" max="15884" width="2.28515625" style="14" customWidth="1"/>
    <col min="15885" max="15885" width="11.140625" style="14" customWidth="1"/>
    <col min="15886" max="15886" width="1.85546875" style="14" customWidth="1"/>
    <col min="15887" max="15887" width="11" style="14" customWidth="1"/>
    <col min="15888" max="15888" width="0.7109375" style="14" customWidth="1"/>
    <col min="15889" max="15889" width="1.85546875" style="14" customWidth="1"/>
    <col min="15890" max="15890" width="11.85546875" style="14" bestFit="1" customWidth="1"/>
    <col min="15891" max="15891" width="15.28515625" style="14" bestFit="1" customWidth="1"/>
    <col min="15892" max="15892" width="5" style="14" customWidth="1"/>
    <col min="15893" max="15893" width="10.28515625" style="14" bestFit="1" customWidth="1"/>
    <col min="15894" max="15894" width="5" style="14" customWidth="1"/>
    <col min="15895" max="15895" width="10.28515625" style="14" bestFit="1" customWidth="1"/>
    <col min="15896" max="15898" width="9" style="14"/>
    <col min="15899" max="15899" width="10.28515625" style="14" bestFit="1" customWidth="1"/>
    <col min="15900" max="16128" width="9" style="14"/>
    <col min="16129" max="16129" width="3.7109375" style="14" customWidth="1"/>
    <col min="16130" max="16130" width="4.85546875" style="14" customWidth="1"/>
    <col min="16131" max="16131" width="5.28515625" style="14" customWidth="1"/>
    <col min="16132" max="16132" width="31.28515625" style="14" customWidth="1"/>
    <col min="16133" max="16133" width="7.7109375" style="14" customWidth="1"/>
    <col min="16134" max="16134" width="2.28515625" style="14" customWidth="1"/>
    <col min="16135" max="16135" width="11.7109375" style="14" customWidth="1"/>
    <col min="16136" max="16136" width="2.42578125" style="14" customWidth="1"/>
    <col min="16137" max="16137" width="11.7109375" style="14" customWidth="1"/>
    <col min="16138" max="16138" width="2.28515625" style="14" customWidth="1"/>
    <col min="16139" max="16139" width="10.85546875" style="14" customWidth="1"/>
    <col min="16140" max="16140" width="2.28515625" style="14" customWidth="1"/>
    <col min="16141" max="16141" width="11.140625" style="14" customWidth="1"/>
    <col min="16142" max="16142" width="1.85546875" style="14" customWidth="1"/>
    <col min="16143" max="16143" width="11" style="14" customWidth="1"/>
    <col min="16144" max="16144" width="0.7109375" style="14" customWidth="1"/>
    <col min="16145" max="16145" width="1.85546875" style="14" customWidth="1"/>
    <col min="16146" max="16146" width="11.85546875" style="14" bestFit="1" customWidth="1"/>
    <col min="16147" max="16147" width="15.28515625" style="14" bestFit="1" customWidth="1"/>
    <col min="16148" max="16148" width="5" style="14" customWidth="1"/>
    <col min="16149" max="16149" width="10.28515625" style="14" bestFit="1" customWidth="1"/>
    <col min="16150" max="16150" width="5" style="14" customWidth="1"/>
    <col min="16151" max="16151" width="10.28515625" style="14" bestFit="1" customWidth="1"/>
    <col min="16152" max="16154" width="9" style="14"/>
    <col min="16155" max="16155" width="10.28515625" style="14" bestFit="1" customWidth="1"/>
    <col min="16156" max="16383" width="9" style="14"/>
    <col min="16384" max="16384" width="9" style="14" customWidth="1"/>
  </cols>
  <sheetData>
    <row r="1" spans="1:21" s="21" customFormat="1" ht="21" x14ac:dyDescent="0.5">
      <c r="A1" s="1967" t="str">
        <f>'سر برگ صفحات'!A1</f>
        <v>شرکت داروسازان التیام (سهامی خاص)</v>
      </c>
      <c r="B1" s="1967"/>
      <c r="C1" s="1967"/>
      <c r="D1" s="1967"/>
      <c r="E1" s="1967"/>
      <c r="F1" s="1967"/>
      <c r="G1" s="1967"/>
      <c r="H1" s="1967"/>
      <c r="I1" s="1967"/>
      <c r="J1" s="1967"/>
      <c r="K1" s="1967"/>
      <c r="L1" s="1967"/>
      <c r="M1" s="1967"/>
      <c r="N1" s="1967"/>
      <c r="O1" s="1967"/>
      <c r="P1" s="19"/>
      <c r="Q1" s="19"/>
      <c r="R1" s="20"/>
      <c r="S1" s="20"/>
      <c r="T1" s="19"/>
      <c r="U1" s="19"/>
    </row>
    <row r="2" spans="1:21" s="21" customFormat="1" ht="21" x14ac:dyDescent="0.5">
      <c r="A2" s="2153" t="str">
        <f>'سر برگ صفحات'!A16</f>
        <v>يادداشتهاي توضيحي صورت هاي مالي</v>
      </c>
      <c r="B2" s="2153"/>
      <c r="C2" s="2153"/>
      <c r="D2" s="2153"/>
      <c r="E2" s="2153"/>
      <c r="F2" s="2153"/>
      <c r="G2" s="2153"/>
      <c r="H2" s="2153"/>
      <c r="I2" s="2153"/>
      <c r="J2" s="2153"/>
      <c r="K2" s="2153"/>
      <c r="L2" s="2153"/>
      <c r="M2" s="2153"/>
      <c r="N2" s="2153"/>
      <c r="O2" s="2153"/>
      <c r="P2" s="19"/>
      <c r="Q2" s="19"/>
      <c r="R2" s="20"/>
      <c r="S2" s="20"/>
      <c r="T2" s="19"/>
      <c r="U2" s="19"/>
    </row>
    <row r="3" spans="1:21" s="21" customFormat="1" ht="21" x14ac:dyDescent="0.5">
      <c r="A3" s="2153" t="str">
        <f>'سر برگ صفحات'!A3</f>
        <v>سال مالی منتهی به 30 اسفند 1403</v>
      </c>
      <c r="B3" s="2153"/>
      <c r="C3" s="2153"/>
      <c r="D3" s="2153"/>
      <c r="E3" s="2153"/>
      <c r="F3" s="2153"/>
      <c r="G3" s="2153"/>
      <c r="H3" s="2153"/>
      <c r="I3" s="2153"/>
      <c r="J3" s="2153"/>
      <c r="K3" s="2153"/>
      <c r="L3" s="2153"/>
      <c r="M3" s="2153"/>
      <c r="N3" s="2153"/>
      <c r="O3" s="2153"/>
      <c r="P3" s="19"/>
      <c r="Q3" s="19"/>
      <c r="R3" s="20"/>
      <c r="S3" s="20"/>
      <c r="T3" s="19"/>
      <c r="U3" s="19"/>
    </row>
    <row r="4" spans="1:21" s="394" customFormat="1" hidden="1" x14ac:dyDescent="0.45">
      <c r="A4" s="391" t="s">
        <v>204</v>
      </c>
      <c r="B4" s="2184" t="s">
        <v>513</v>
      </c>
      <c r="C4" s="2184"/>
      <c r="D4" s="2184"/>
      <c r="E4" s="2184"/>
      <c r="F4" s="2184"/>
      <c r="G4" s="2184"/>
      <c r="H4" s="2184"/>
      <c r="I4" s="2184"/>
      <c r="J4" s="2184"/>
      <c r="K4" s="2184"/>
      <c r="L4" s="2184"/>
      <c r="M4" s="2184"/>
      <c r="N4" s="2184"/>
      <c r="O4" s="2184"/>
      <c r="P4" s="393"/>
      <c r="Q4" s="393"/>
      <c r="R4" s="392"/>
      <c r="S4" s="392"/>
      <c r="T4" s="393"/>
      <c r="U4" s="393"/>
    </row>
    <row r="5" spans="1:21" s="394" customFormat="1" hidden="1" x14ac:dyDescent="0.45">
      <c r="A5" s="391"/>
      <c r="B5" s="2184"/>
      <c r="C5" s="2184"/>
      <c r="D5" s="2184"/>
      <c r="E5" s="2184"/>
      <c r="F5" s="2184"/>
      <c r="G5" s="2184"/>
      <c r="H5" s="2184"/>
      <c r="I5" s="2184"/>
      <c r="J5" s="2184"/>
      <c r="K5" s="2184"/>
      <c r="L5" s="2184"/>
      <c r="M5" s="2184"/>
      <c r="N5" s="2184"/>
      <c r="O5" s="2184"/>
      <c r="P5" s="393"/>
      <c r="Q5" s="393"/>
      <c r="R5" s="392"/>
      <c r="S5" s="392"/>
      <c r="T5" s="393"/>
      <c r="U5" s="393"/>
    </row>
    <row r="6" spans="1:21" s="388" customFormat="1" ht="15.75" hidden="1" x14ac:dyDescent="0.25">
      <c r="A6" s="816"/>
      <c r="C6" s="389"/>
      <c r="E6" s="389"/>
      <c r="L6" s="827" t="str">
        <f>'سر برگ صفحات'!A9</f>
        <v>1403/12/30</v>
      </c>
      <c r="M6" s="389"/>
      <c r="N6" s="827">
        <f>'سر برگ صفحات'!A13</f>
        <v>1398</v>
      </c>
      <c r="O6" s="389"/>
      <c r="R6" s="828"/>
      <c r="S6" s="828"/>
    </row>
    <row r="7" spans="1:21" s="358" customFormat="1" ht="28.5" hidden="1" x14ac:dyDescent="0.25">
      <c r="A7" s="354"/>
      <c r="L7" s="822" t="s">
        <v>54</v>
      </c>
      <c r="N7" s="822" t="s">
        <v>54</v>
      </c>
      <c r="R7" s="826"/>
      <c r="S7" s="826"/>
    </row>
    <row r="8" spans="1:21" s="339" customFormat="1" hidden="1" x14ac:dyDescent="0.25">
      <c r="A8" s="340"/>
      <c r="B8" s="2177" t="s">
        <v>205</v>
      </c>
      <c r="C8" s="2177"/>
      <c r="D8" s="2177"/>
      <c r="E8" s="2177"/>
      <c r="F8" s="2177"/>
      <c r="G8" s="2177"/>
      <c r="H8" s="2177"/>
      <c r="I8" s="2177"/>
      <c r="J8" s="2177"/>
      <c r="O8" s="344"/>
      <c r="R8" s="341"/>
      <c r="S8" s="341"/>
    </row>
    <row r="9" spans="1:21" s="339" customFormat="1" hidden="1" x14ac:dyDescent="0.25">
      <c r="A9" s="340"/>
      <c r="B9" s="2177" t="s">
        <v>206</v>
      </c>
      <c r="C9" s="2177"/>
      <c r="D9" s="2177"/>
      <c r="E9" s="2177"/>
      <c r="F9" s="2177"/>
      <c r="G9" s="2177"/>
      <c r="H9" s="2177"/>
      <c r="I9" s="2177"/>
      <c r="J9" s="2177"/>
      <c r="L9" s="396"/>
      <c r="N9" s="396"/>
      <c r="R9" s="341"/>
      <c r="S9" s="341"/>
    </row>
    <row r="10" spans="1:21" s="339" customFormat="1" ht="18.75" hidden="1" thickBot="1" x14ac:dyDescent="0.3">
      <c r="A10" s="340"/>
      <c r="B10" s="2177" t="s">
        <v>207</v>
      </c>
      <c r="C10" s="2177"/>
      <c r="D10" s="2177"/>
      <c r="E10" s="2177"/>
      <c r="F10" s="2177"/>
      <c r="G10" s="2177"/>
      <c r="H10" s="2177"/>
      <c r="I10" s="2177"/>
      <c r="J10" s="2177"/>
      <c r="L10" s="397">
        <f>SUM(L8:L9)</f>
        <v>0</v>
      </c>
      <c r="N10" s="397">
        <f>SUM(N8:N9)</f>
        <v>0</v>
      </c>
      <c r="R10" s="341"/>
      <c r="S10" s="341"/>
    </row>
    <row r="11" spans="1:21" s="339" customFormat="1" ht="19.5" hidden="1" thickTop="1" thickBot="1" x14ac:dyDescent="0.3">
      <c r="A11" s="340"/>
      <c r="B11" s="2177" t="s">
        <v>208</v>
      </c>
      <c r="C11" s="2177"/>
      <c r="D11" s="2177"/>
      <c r="E11" s="2177"/>
      <c r="F11" s="2177"/>
      <c r="G11" s="2177"/>
      <c r="H11" s="2177"/>
      <c r="I11" s="2177"/>
      <c r="J11" s="2177"/>
      <c r="L11" s="829"/>
      <c r="N11" s="829"/>
      <c r="R11" s="341"/>
      <c r="S11" s="341"/>
    </row>
    <row r="12" spans="1:21" s="339" customFormat="1" ht="18.75" hidden="1" thickTop="1" x14ac:dyDescent="0.25">
      <c r="A12" s="340"/>
      <c r="R12" s="341"/>
      <c r="S12" s="341"/>
    </row>
    <row r="13" spans="1:21" s="394" customFormat="1" hidden="1" x14ac:dyDescent="0.45">
      <c r="A13" s="391" t="s">
        <v>209</v>
      </c>
      <c r="B13" s="2185" t="s">
        <v>514</v>
      </c>
      <c r="C13" s="2185"/>
      <c r="D13" s="2185"/>
      <c r="E13" s="2185"/>
      <c r="F13" s="2185"/>
      <c r="G13" s="2185"/>
      <c r="H13" s="2185"/>
      <c r="I13" s="2185"/>
      <c r="J13" s="2185"/>
      <c r="K13" s="2185"/>
      <c r="L13" s="2185"/>
      <c r="M13" s="2185"/>
      <c r="N13" s="2185"/>
      <c r="O13" s="2185"/>
      <c r="P13" s="393"/>
      <c r="Q13" s="393"/>
      <c r="R13" s="392"/>
      <c r="S13" s="392"/>
      <c r="T13" s="393"/>
      <c r="U13" s="393"/>
    </row>
    <row r="14" spans="1:21" s="394" customFormat="1" hidden="1" x14ac:dyDescent="0.45">
      <c r="A14" s="391"/>
      <c r="B14" s="2185"/>
      <c r="C14" s="2185"/>
      <c r="D14" s="2185"/>
      <c r="E14" s="2185"/>
      <c r="F14" s="2185"/>
      <c r="G14" s="2185"/>
      <c r="H14" s="2185"/>
      <c r="I14" s="2185"/>
      <c r="J14" s="2185"/>
      <c r="K14" s="2185"/>
      <c r="L14" s="2185"/>
      <c r="M14" s="2185"/>
      <c r="N14" s="2185"/>
      <c r="O14" s="2185"/>
      <c r="P14" s="393"/>
      <c r="Q14" s="393"/>
      <c r="R14" s="392"/>
      <c r="S14" s="392"/>
      <c r="T14" s="393"/>
      <c r="U14" s="393"/>
    </row>
    <row r="15" spans="1:21" s="352" customFormat="1" ht="19.5" hidden="1" x14ac:dyDescent="0.5">
      <c r="A15" s="391" t="s">
        <v>210</v>
      </c>
      <c r="B15" s="2185" t="s">
        <v>565</v>
      </c>
      <c r="C15" s="2185"/>
      <c r="D15" s="2185"/>
      <c r="E15" s="2185"/>
      <c r="F15" s="2185"/>
      <c r="G15" s="2185"/>
      <c r="H15" s="2185"/>
      <c r="I15" s="2185"/>
      <c r="J15" s="2185"/>
      <c r="K15" s="2185"/>
      <c r="L15" s="2185"/>
      <c r="M15" s="2185"/>
      <c r="N15" s="2185"/>
      <c r="O15" s="2185"/>
      <c r="P15" s="350"/>
      <c r="Q15" s="350"/>
      <c r="R15" s="351"/>
      <c r="S15" s="351"/>
      <c r="T15" s="350"/>
      <c r="U15" s="350"/>
    </row>
    <row r="16" spans="1:21" s="352" customFormat="1" ht="19.5" hidden="1" x14ac:dyDescent="0.5">
      <c r="A16" s="395"/>
      <c r="B16" s="2185"/>
      <c r="C16" s="2185"/>
      <c r="D16" s="2185"/>
      <c r="E16" s="2185"/>
      <c r="F16" s="2185"/>
      <c r="G16" s="2185"/>
      <c r="H16" s="2185"/>
      <c r="I16" s="2185"/>
      <c r="J16" s="2185"/>
      <c r="K16" s="2185"/>
      <c r="L16" s="2185"/>
      <c r="M16" s="2185"/>
      <c r="N16" s="2185"/>
      <c r="O16" s="2185"/>
      <c r="P16" s="350"/>
      <c r="Q16" s="350"/>
      <c r="R16" s="351"/>
      <c r="S16" s="351"/>
      <c r="T16" s="350"/>
      <c r="U16" s="350"/>
    </row>
    <row r="17" spans="1:21" s="352" customFormat="1" ht="19.5" hidden="1" x14ac:dyDescent="0.5">
      <c r="A17" s="395"/>
      <c r="B17" s="2185"/>
      <c r="C17" s="2185"/>
      <c r="D17" s="2185"/>
      <c r="E17" s="2185"/>
      <c r="F17" s="2185"/>
      <c r="G17" s="2185"/>
      <c r="H17" s="2185"/>
      <c r="I17" s="2185"/>
      <c r="J17" s="2185"/>
      <c r="K17" s="2185"/>
      <c r="L17" s="2185"/>
      <c r="M17" s="2185"/>
      <c r="N17" s="2185"/>
      <c r="O17" s="2185"/>
      <c r="P17" s="350"/>
      <c r="Q17" s="350"/>
      <c r="R17" s="351"/>
      <c r="S17" s="351"/>
      <c r="T17" s="350"/>
      <c r="U17" s="350"/>
    </row>
    <row r="18" spans="1:21" s="352" customFormat="1" ht="19.5" hidden="1" x14ac:dyDescent="0.5">
      <c r="A18" s="395"/>
      <c r="B18" s="2185"/>
      <c r="C18" s="2185"/>
      <c r="D18" s="2185"/>
      <c r="E18" s="2185"/>
      <c r="F18" s="2185"/>
      <c r="G18" s="2185"/>
      <c r="H18" s="2185"/>
      <c r="I18" s="2185"/>
      <c r="J18" s="2185"/>
      <c r="K18" s="2185"/>
      <c r="L18" s="2185"/>
      <c r="M18" s="2185"/>
      <c r="N18" s="2185"/>
      <c r="O18" s="2185"/>
      <c r="P18" s="350"/>
      <c r="Q18" s="350"/>
      <c r="R18" s="351"/>
      <c r="S18" s="351"/>
      <c r="T18" s="350"/>
      <c r="U18" s="350"/>
    </row>
    <row r="19" spans="1:21" s="339" customFormat="1" ht="19.5" hidden="1" x14ac:dyDescent="0.25">
      <c r="A19" s="340"/>
      <c r="J19" s="827" t="str">
        <f>'سر برگ صفحات'!A9</f>
        <v>1403/12/30</v>
      </c>
      <c r="K19" s="819"/>
      <c r="L19" s="345"/>
      <c r="M19" s="819"/>
      <c r="N19" s="819"/>
      <c r="O19" s="819"/>
      <c r="R19" s="341"/>
      <c r="S19" s="341"/>
    </row>
    <row r="20" spans="1:21" s="339" customFormat="1" ht="19.5" hidden="1" x14ac:dyDescent="0.25">
      <c r="A20" s="340"/>
      <c r="B20" s="2186" t="s">
        <v>211</v>
      </c>
      <c r="C20" s="2186"/>
      <c r="D20" s="2186"/>
      <c r="F20" s="819"/>
      <c r="J20" s="822" t="s">
        <v>54</v>
      </c>
      <c r="L20" s="830"/>
      <c r="N20" s="830"/>
      <c r="R20" s="341"/>
      <c r="S20" s="341"/>
    </row>
    <row r="21" spans="1:21" s="339" customFormat="1" hidden="1" x14ac:dyDescent="0.25">
      <c r="A21" s="340"/>
      <c r="D21" s="2176" t="s">
        <v>212</v>
      </c>
      <c r="E21" s="2176"/>
      <c r="F21" s="2176"/>
      <c r="K21" s="344"/>
      <c r="O21" s="344"/>
      <c r="R21" s="341"/>
      <c r="S21" s="341"/>
    </row>
    <row r="22" spans="1:21" s="339" customFormat="1" hidden="1" x14ac:dyDescent="0.25">
      <c r="A22" s="340"/>
      <c r="D22" s="2176" t="s">
        <v>213</v>
      </c>
      <c r="E22" s="2176"/>
      <c r="F22" s="2176"/>
      <c r="R22" s="341"/>
      <c r="S22" s="341"/>
    </row>
    <row r="23" spans="1:21" s="339" customFormat="1" hidden="1" x14ac:dyDescent="0.25">
      <c r="A23" s="340"/>
      <c r="D23" s="2176" t="s">
        <v>214</v>
      </c>
      <c r="E23" s="2176"/>
      <c r="F23" s="2176"/>
      <c r="J23" s="396"/>
      <c r="R23" s="343"/>
      <c r="S23" s="343"/>
    </row>
    <row r="24" spans="1:21" s="339" customFormat="1" ht="18.75" hidden="1" thickBot="1" x14ac:dyDescent="0.3">
      <c r="A24" s="340"/>
      <c r="J24" s="397"/>
      <c r="R24" s="343"/>
      <c r="S24" s="343"/>
    </row>
    <row r="25" spans="1:21" s="339" customFormat="1" ht="20.25" hidden="1" thickTop="1" x14ac:dyDescent="0.25">
      <c r="A25" s="340"/>
      <c r="B25" s="2186" t="s">
        <v>215</v>
      </c>
      <c r="C25" s="2186"/>
      <c r="D25" s="2186"/>
      <c r="F25" s="819"/>
      <c r="R25" s="343"/>
      <c r="S25" s="343"/>
    </row>
    <row r="26" spans="1:21" s="339" customFormat="1" hidden="1" x14ac:dyDescent="0.25">
      <c r="A26" s="340"/>
      <c r="D26" s="2176" t="s">
        <v>216</v>
      </c>
      <c r="E26" s="2176"/>
      <c r="F26" s="2176"/>
      <c r="R26" s="343"/>
      <c r="S26" s="343"/>
    </row>
    <row r="27" spans="1:21" s="339" customFormat="1" hidden="1" x14ac:dyDescent="0.25">
      <c r="A27" s="340"/>
      <c r="D27" s="2176" t="s">
        <v>217</v>
      </c>
      <c r="E27" s="2176"/>
      <c r="F27" s="2176" t="s">
        <v>217</v>
      </c>
      <c r="J27" s="396"/>
      <c r="R27" s="343"/>
      <c r="S27" s="343"/>
    </row>
    <row r="28" spans="1:21" s="339" customFormat="1" ht="18.75" hidden="1" thickBot="1" x14ac:dyDescent="0.3">
      <c r="A28" s="340"/>
      <c r="J28" s="397"/>
      <c r="R28" s="343"/>
      <c r="S28" s="343"/>
    </row>
    <row r="30" spans="1:21" s="21" customFormat="1" ht="19.5" x14ac:dyDescent="0.5">
      <c r="A30" s="27" t="s">
        <v>218</v>
      </c>
      <c r="B30" s="2139" t="s">
        <v>219</v>
      </c>
      <c r="C30" s="2139"/>
      <c r="D30" s="2139"/>
      <c r="E30" s="2139"/>
      <c r="F30" s="2139"/>
      <c r="G30" s="2139"/>
      <c r="H30" s="2139"/>
      <c r="I30" s="2139"/>
      <c r="J30" s="2139"/>
      <c r="K30" s="2139"/>
      <c r="L30" s="2139"/>
      <c r="M30" s="2139"/>
      <c r="N30" s="2139"/>
      <c r="P30" s="19"/>
      <c r="Q30" s="19"/>
      <c r="R30" s="20"/>
      <c r="S30" s="20"/>
      <c r="T30" s="19"/>
      <c r="U30" s="19"/>
    </row>
    <row r="31" spans="1:21" s="237" customFormat="1" x14ac:dyDescent="0.45">
      <c r="A31" s="234"/>
      <c r="B31" s="2131" t="str">
        <f>CONCATENATE("سرمايه شركت در تاريخ"," ",'سر برگ صفحات'!A9," ","مبلغ 600.000 ميليون ريال شامل 600 میلیون سهم 1.000 ريالي با نام تمام پرداخت شده مي باشد")</f>
        <v>سرمايه شركت در تاريخ 1403/12/30 مبلغ 600.000 ميليون ريال شامل 600 میلیون سهم 1.000 ريالي با نام تمام پرداخت شده مي باشد</v>
      </c>
      <c r="C31" s="2131"/>
      <c r="D31" s="2131"/>
      <c r="E31" s="2131"/>
      <c r="F31" s="2131"/>
      <c r="G31" s="2131"/>
      <c r="H31" s="2131"/>
      <c r="I31" s="2131"/>
      <c r="J31" s="2131"/>
      <c r="K31" s="2131"/>
      <c r="L31" s="2131"/>
      <c r="M31" s="2131"/>
      <c r="N31" s="2131"/>
      <c r="O31" s="2131"/>
      <c r="P31" s="236"/>
      <c r="Q31" s="236"/>
      <c r="R31" s="235"/>
      <c r="S31" s="235"/>
      <c r="T31" s="236"/>
      <c r="U31" s="236"/>
    </row>
    <row r="32" spans="1:21" s="237" customFormat="1" x14ac:dyDescent="0.45">
      <c r="A32" s="234"/>
      <c r="B32" s="2172" t="s">
        <v>220</v>
      </c>
      <c r="C32" s="2172"/>
      <c r="D32" s="2172"/>
      <c r="E32" s="2172"/>
      <c r="F32" s="2172"/>
      <c r="G32" s="2172"/>
      <c r="H32" s="2172"/>
      <c r="I32" s="2172"/>
      <c r="J32" s="2172"/>
      <c r="K32" s="2172"/>
      <c r="L32" s="2172"/>
      <c r="M32" s="2172"/>
      <c r="N32" s="2172"/>
      <c r="O32" s="2172"/>
      <c r="P32" s="236"/>
      <c r="Q32" s="236"/>
      <c r="R32" s="235"/>
      <c r="S32" s="235"/>
      <c r="T32" s="236"/>
      <c r="U32" s="236"/>
    </row>
    <row r="33" spans="1:19" s="11" customFormat="1" ht="15.75" x14ac:dyDescent="0.25">
      <c r="A33" s="26"/>
      <c r="D33" s="200"/>
      <c r="F33" s="2187" t="str">
        <f>'سر برگ صفحات'!A9</f>
        <v>1403/12/30</v>
      </c>
      <c r="G33" s="2187"/>
      <c r="H33" s="2187"/>
      <c r="I33" s="38"/>
      <c r="J33" s="2187">
        <f>'سر برگ صفحات'!A13</f>
        <v>1398</v>
      </c>
      <c r="K33" s="2187"/>
      <c r="L33" s="2187"/>
      <c r="R33" s="16"/>
      <c r="S33" s="16"/>
    </row>
    <row r="34" spans="1:19" s="232" customFormat="1" ht="30" x14ac:dyDescent="0.25">
      <c r="A34" s="248"/>
      <c r="D34" s="198"/>
      <c r="F34" s="332" t="s">
        <v>171</v>
      </c>
      <c r="G34" s="333"/>
      <c r="H34" s="332" t="s">
        <v>221</v>
      </c>
      <c r="J34" s="334" t="s">
        <v>171</v>
      </c>
      <c r="K34" s="333"/>
      <c r="L34" s="334" t="s">
        <v>221</v>
      </c>
      <c r="R34" s="233"/>
      <c r="S34" s="233"/>
    </row>
    <row r="35" spans="1:19" x14ac:dyDescent="0.25">
      <c r="B35" s="831" t="s">
        <v>1222</v>
      </c>
      <c r="C35" s="53"/>
      <c r="D35" s="53"/>
      <c r="F35" s="14">
        <f>J35*2</f>
        <v>539999520</v>
      </c>
      <c r="H35" s="14">
        <f>F35/$F$38%</f>
        <v>89.999920000000003</v>
      </c>
      <c r="J35" s="14">
        <v>269999760</v>
      </c>
      <c r="K35" s="58"/>
      <c r="L35" s="14">
        <f>J35/$J$38%</f>
        <v>89.999920000000003</v>
      </c>
    </row>
    <row r="36" spans="1:19" x14ac:dyDescent="0.25">
      <c r="B36" s="831" t="s">
        <v>1223</v>
      </c>
      <c r="C36" s="53"/>
      <c r="D36" s="53"/>
      <c r="F36" s="14">
        <f>J36*2</f>
        <v>60000000</v>
      </c>
      <c r="H36" s="14">
        <f>F36/$F$38%</f>
        <v>10</v>
      </c>
      <c r="J36" s="14">
        <v>30000000</v>
      </c>
      <c r="L36" s="14">
        <f>J36/$J$38%</f>
        <v>10</v>
      </c>
    </row>
    <row r="37" spans="1:19" x14ac:dyDescent="0.25">
      <c r="B37" s="2180" t="s">
        <v>1224</v>
      </c>
      <c r="C37" s="2180"/>
      <c r="D37" s="2180"/>
      <c r="F37" s="60">
        <f>J37*2</f>
        <v>480</v>
      </c>
      <c r="H37" s="60">
        <f>F37/$F$38%</f>
        <v>8.0000000000000007E-5</v>
      </c>
      <c r="J37" s="60">
        <v>240</v>
      </c>
      <c r="L37" s="60">
        <f>J37/$J$38%</f>
        <v>8.0000000000000007E-5</v>
      </c>
    </row>
    <row r="38" spans="1:19" ht="18.75" thickBot="1" x14ac:dyDescent="0.3">
      <c r="F38" s="61">
        <f>SUM(F35:F37)</f>
        <v>600000000</v>
      </c>
      <c r="H38" s="62">
        <v>100</v>
      </c>
      <c r="J38" s="61">
        <f>SUM(J35:J37)</f>
        <v>300000000</v>
      </c>
      <c r="L38" s="62">
        <v>100</v>
      </c>
    </row>
    <row r="39" spans="1:19" ht="18.75" thickTop="1" x14ac:dyDescent="0.25"/>
    <row r="40" spans="1:19" x14ac:dyDescent="0.25">
      <c r="A40" s="2171" t="s">
        <v>490</v>
      </c>
      <c r="B40" s="2171"/>
      <c r="C40" s="2171"/>
      <c r="D40" s="2171"/>
      <c r="E40" s="2171"/>
      <c r="F40" s="2171"/>
      <c r="G40" s="2171"/>
      <c r="H40" s="2171"/>
      <c r="I40" s="2171"/>
      <c r="J40" s="2171"/>
      <c r="K40" s="2171"/>
      <c r="L40" s="2171"/>
      <c r="M40" s="2171"/>
      <c r="N40" s="2171"/>
      <c r="O40" s="2171"/>
    </row>
  </sheetData>
  <mergeCells count="24">
    <mergeCell ref="B20:D20"/>
    <mergeCell ref="B25:D25"/>
    <mergeCell ref="B37:D37"/>
    <mergeCell ref="D26:F26"/>
    <mergeCell ref="D27:F27"/>
    <mergeCell ref="B30:N30"/>
    <mergeCell ref="F33:H33"/>
    <mergeCell ref="J33:L33"/>
    <mergeCell ref="A40:O40"/>
    <mergeCell ref="A1:O1"/>
    <mergeCell ref="A2:O2"/>
    <mergeCell ref="A3:O3"/>
    <mergeCell ref="B31:O31"/>
    <mergeCell ref="B32:O32"/>
    <mergeCell ref="B4:O5"/>
    <mergeCell ref="B8:J8"/>
    <mergeCell ref="B9:J9"/>
    <mergeCell ref="B10:J10"/>
    <mergeCell ref="B11:J11"/>
    <mergeCell ref="B13:O14"/>
    <mergeCell ref="B15:O18"/>
    <mergeCell ref="D21:F21"/>
    <mergeCell ref="D22:F22"/>
    <mergeCell ref="D23:F23"/>
  </mergeCells>
  <pageMargins left="0.39370078740157483" right="1.62" top="0.39370078740157483" bottom="0.39370078740157483" header="0.31496062992125984" footer="0.31496062992125984"/>
  <pageSetup scale="98"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FF00"/>
  </sheetPr>
  <dimension ref="A1:X41"/>
  <sheetViews>
    <sheetView showGridLines="0" rightToLeft="1" view="pageBreakPreview" zoomScale="160" zoomScaleSheetLayoutView="160" workbookViewId="0">
      <selection activeCell="A4" sqref="A4:XFD13"/>
    </sheetView>
  </sheetViews>
  <sheetFormatPr defaultRowHeight="18" x14ac:dyDescent="0.25"/>
  <cols>
    <col min="1" max="1" width="5.42578125" style="57" bestFit="1" customWidth="1"/>
    <col min="2" max="2" width="9.28515625" style="14" customWidth="1"/>
    <col min="3" max="3" width="0.7109375" style="14" customWidth="1"/>
    <col min="4" max="4" width="10.7109375" style="14" customWidth="1"/>
    <col min="5" max="5" width="0.7109375" style="14" customWidth="1"/>
    <col min="6" max="6" width="10.7109375" style="14" customWidth="1"/>
    <col min="7" max="7" width="0.7109375" style="14" customWidth="1"/>
    <col min="8" max="8" width="10.7109375" style="14" customWidth="1"/>
    <col min="9" max="9" width="0.7109375" style="14" customWidth="1"/>
    <col min="10" max="10" width="10.7109375" style="14" customWidth="1"/>
    <col min="11" max="11" width="0.7109375" style="14" customWidth="1"/>
    <col min="12" max="12" width="10.7109375" style="14" customWidth="1"/>
    <col min="13" max="13" width="0.7109375" style="14" customWidth="1"/>
    <col min="14" max="14" width="10.7109375" style="14" customWidth="1"/>
    <col min="15" max="18" width="0.7109375" style="14" customWidth="1"/>
    <col min="19" max="19" width="11.7109375" style="14" customWidth="1"/>
    <col min="20" max="20" width="1.85546875" style="14" customWidth="1"/>
    <col min="21" max="21" width="11.7109375" style="52" customWidth="1"/>
    <col min="22" max="22" width="15.28515625" style="52" bestFit="1" customWidth="1"/>
    <col min="23" max="23" width="5" style="14" customWidth="1"/>
    <col min="24" max="24" width="10.28515625" style="14" bestFit="1" customWidth="1"/>
    <col min="25" max="25" width="5" style="14" customWidth="1"/>
    <col min="26" max="26" width="10.28515625" style="14" bestFit="1" customWidth="1"/>
    <col min="27" max="29" width="9" style="14"/>
    <col min="30" max="30" width="10.28515625" style="14" bestFit="1" customWidth="1"/>
    <col min="31" max="259" width="9" style="14"/>
    <col min="260" max="260" width="3.7109375" style="14" customWidth="1"/>
    <col min="261" max="261" width="4.85546875" style="14" customWidth="1"/>
    <col min="262" max="262" width="5.28515625" style="14" customWidth="1"/>
    <col min="263" max="263" width="31.28515625" style="14" customWidth="1"/>
    <col min="264" max="264" width="7.7109375" style="14" customWidth="1"/>
    <col min="265" max="265" width="2.28515625" style="14" customWidth="1"/>
    <col min="266" max="266" width="11.7109375" style="14" customWidth="1"/>
    <col min="267" max="267" width="2.42578125" style="14" customWidth="1"/>
    <col min="268" max="268" width="11.7109375" style="14" customWidth="1"/>
    <col min="269" max="269" width="2.28515625" style="14" customWidth="1"/>
    <col min="270" max="270" width="10.85546875" style="14" customWidth="1"/>
    <col min="271" max="271" width="2.28515625" style="14" customWidth="1"/>
    <col min="272" max="272" width="11.140625" style="14" customWidth="1"/>
    <col min="273" max="273" width="1.85546875" style="14" customWidth="1"/>
    <col min="274" max="274" width="11" style="14" customWidth="1"/>
    <col min="275" max="275" width="0.7109375" style="14" customWidth="1"/>
    <col min="276" max="276" width="1.85546875" style="14" customWidth="1"/>
    <col min="277" max="277" width="11.85546875" style="14" bestFit="1" customWidth="1"/>
    <col min="278" max="278" width="15.28515625" style="14" bestFit="1" customWidth="1"/>
    <col min="279" max="279" width="5" style="14" customWidth="1"/>
    <col min="280" max="280" width="10.28515625" style="14" bestFit="1" customWidth="1"/>
    <col min="281" max="281" width="5" style="14" customWidth="1"/>
    <col min="282" max="282" width="10.28515625" style="14" bestFit="1" customWidth="1"/>
    <col min="283" max="285" width="9" style="14"/>
    <col min="286" max="286" width="10.28515625" style="14" bestFit="1" customWidth="1"/>
    <col min="287" max="515" width="9" style="14"/>
    <col min="516" max="516" width="3.7109375" style="14" customWidth="1"/>
    <col min="517" max="517" width="4.85546875" style="14" customWidth="1"/>
    <col min="518" max="518" width="5.28515625" style="14" customWidth="1"/>
    <col min="519" max="519" width="31.28515625" style="14" customWidth="1"/>
    <col min="520" max="520" width="7.7109375" style="14" customWidth="1"/>
    <col min="521" max="521" width="2.28515625" style="14" customWidth="1"/>
    <col min="522" max="522" width="11.7109375" style="14" customWidth="1"/>
    <col min="523" max="523" width="2.42578125" style="14" customWidth="1"/>
    <col min="524" max="524" width="11.7109375" style="14" customWidth="1"/>
    <col min="525" max="525" width="2.28515625" style="14" customWidth="1"/>
    <col min="526" max="526" width="10.85546875" style="14" customWidth="1"/>
    <col min="527" max="527" width="2.28515625" style="14" customWidth="1"/>
    <col min="528" max="528" width="11.140625" style="14" customWidth="1"/>
    <col min="529" max="529" width="1.85546875" style="14" customWidth="1"/>
    <col min="530" max="530" width="11" style="14" customWidth="1"/>
    <col min="531" max="531" width="0.7109375" style="14" customWidth="1"/>
    <col min="532" max="532" width="1.85546875" style="14" customWidth="1"/>
    <col min="533" max="533" width="11.85546875" style="14" bestFit="1" customWidth="1"/>
    <col min="534" max="534" width="15.28515625" style="14" bestFit="1" customWidth="1"/>
    <col min="535" max="535" width="5" style="14" customWidth="1"/>
    <col min="536" max="536" width="10.28515625" style="14" bestFit="1" customWidth="1"/>
    <col min="537" max="537" width="5" style="14" customWidth="1"/>
    <col min="538" max="538" width="10.28515625" style="14" bestFit="1" customWidth="1"/>
    <col min="539" max="541" width="9" style="14"/>
    <col min="542" max="542" width="10.28515625" style="14" bestFit="1" customWidth="1"/>
    <col min="543" max="771" width="9" style="14"/>
    <col min="772" max="772" width="3.7109375" style="14" customWidth="1"/>
    <col min="773" max="773" width="4.85546875" style="14" customWidth="1"/>
    <col min="774" max="774" width="5.28515625" style="14" customWidth="1"/>
    <col min="775" max="775" width="31.28515625" style="14" customWidth="1"/>
    <col min="776" max="776" width="7.7109375" style="14" customWidth="1"/>
    <col min="777" max="777" width="2.28515625" style="14" customWidth="1"/>
    <col min="778" max="778" width="11.7109375" style="14" customWidth="1"/>
    <col min="779" max="779" width="2.42578125" style="14" customWidth="1"/>
    <col min="780" max="780" width="11.7109375" style="14" customWidth="1"/>
    <col min="781" max="781" width="2.28515625" style="14" customWidth="1"/>
    <col min="782" max="782" width="10.85546875" style="14" customWidth="1"/>
    <col min="783" max="783" width="2.28515625" style="14" customWidth="1"/>
    <col min="784" max="784" width="11.140625" style="14" customWidth="1"/>
    <col min="785" max="785" width="1.85546875" style="14" customWidth="1"/>
    <col min="786" max="786" width="11" style="14" customWidth="1"/>
    <col min="787" max="787" width="0.7109375" style="14" customWidth="1"/>
    <col min="788" max="788" width="1.85546875" style="14" customWidth="1"/>
    <col min="789" max="789" width="11.85546875" style="14" bestFit="1" customWidth="1"/>
    <col min="790" max="790" width="15.28515625" style="14" bestFit="1" customWidth="1"/>
    <col min="791" max="791" width="5" style="14" customWidth="1"/>
    <col min="792" max="792" width="10.28515625" style="14" bestFit="1" customWidth="1"/>
    <col min="793" max="793" width="5" style="14" customWidth="1"/>
    <col min="794" max="794" width="10.28515625" style="14" bestFit="1" customWidth="1"/>
    <col min="795" max="797" width="9" style="14"/>
    <col min="798" max="798" width="10.28515625" style="14" bestFit="1" customWidth="1"/>
    <col min="799" max="1027" width="9" style="14"/>
    <col min="1028" max="1028" width="3.7109375" style="14" customWidth="1"/>
    <col min="1029" max="1029" width="4.85546875" style="14" customWidth="1"/>
    <col min="1030" max="1030" width="5.28515625" style="14" customWidth="1"/>
    <col min="1031" max="1031" width="31.28515625" style="14" customWidth="1"/>
    <col min="1032" max="1032" width="7.7109375" style="14" customWidth="1"/>
    <col min="1033" max="1033" width="2.28515625" style="14" customWidth="1"/>
    <col min="1034" max="1034" width="11.7109375" style="14" customWidth="1"/>
    <col min="1035" max="1035" width="2.42578125" style="14" customWidth="1"/>
    <col min="1036" max="1036" width="11.7109375" style="14" customWidth="1"/>
    <col min="1037" max="1037" width="2.28515625" style="14" customWidth="1"/>
    <col min="1038" max="1038" width="10.85546875" style="14" customWidth="1"/>
    <col min="1039" max="1039" width="2.28515625" style="14" customWidth="1"/>
    <col min="1040" max="1040" width="11.140625" style="14" customWidth="1"/>
    <col min="1041" max="1041" width="1.85546875" style="14" customWidth="1"/>
    <col min="1042" max="1042" width="11" style="14" customWidth="1"/>
    <col min="1043" max="1043" width="0.7109375" style="14" customWidth="1"/>
    <col min="1044" max="1044" width="1.85546875" style="14" customWidth="1"/>
    <col min="1045" max="1045" width="11.85546875" style="14" bestFit="1" customWidth="1"/>
    <col min="1046" max="1046" width="15.28515625" style="14" bestFit="1" customWidth="1"/>
    <col min="1047" max="1047" width="5" style="14" customWidth="1"/>
    <col min="1048" max="1048" width="10.28515625" style="14" bestFit="1" customWidth="1"/>
    <col min="1049" max="1049" width="5" style="14" customWidth="1"/>
    <col min="1050" max="1050" width="10.28515625" style="14" bestFit="1" customWidth="1"/>
    <col min="1051" max="1053" width="9" style="14"/>
    <col min="1054" max="1054" width="10.28515625" style="14" bestFit="1" customWidth="1"/>
    <col min="1055" max="1283" width="9" style="14"/>
    <col min="1284" max="1284" width="3.7109375" style="14" customWidth="1"/>
    <col min="1285" max="1285" width="4.85546875" style="14" customWidth="1"/>
    <col min="1286" max="1286" width="5.28515625" style="14" customWidth="1"/>
    <col min="1287" max="1287" width="31.28515625" style="14" customWidth="1"/>
    <col min="1288" max="1288" width="7.7109375" style="14" customWidth="1"/>
    <col min="1289" max="1289" width="2.28515625" style="14" customWidth="1"/>
    <col min="1290" max="1290" width="11.7109375" style="14" customWidth="1"/>
    <col min="1291" max="1291" width="2.42578125" style="14" customWidth="1"/>
    <col min="1292" max="1292" width="11.7109375" style="14" customWidth="1"/>
    <col min="1293" max="1293" width="2.28515625" style="14" customWidth="1"/>
    <col min="1294" max="1294" width="10.85546875" style="14" customWidth="1"/>
    <col min="1295" max="1295" width="2.28515625" style="14" customWidth="1"/>
    <col min="1296" max="1296" width="11.140625" style="14" customWidth="1"/>
    <col min="1297" max="1297" width="1.85546875" style="14" customWidth="1"/>
    <col min="1298" max="1298" width="11" style="14" customWidth="1"/>
    <col min="1299" max="1299" width="0.7109375" style="14" customWidth="1"/>
    <col min="1300" max="1300" width="1.85546875" style="14" customWidth="1"/>
    <col min="1301" max="1301" width="11.85546875" style="14" bestFit="1" customWidth="1"/>
    <col min="1302" max="1302" width="15.28515625" style="14" bestFit="1" customWidth="1"/>
    <col min="1303" max="1303" width="5" style="14" customWidth="1"/>
    <col min="1304" max="1304" width="10.28515625" style="14" bestFit="1" customWidth="1"/>
    <col min="1305" max="1305" width="5" style="14" customWidth="1"/>
    <col min="1306" max="1306" width="10.28515625" style="14" bestFit="1" customWidth="1"/>
    <col min="1307" max="1309" width="9" style="14"/>
    <col min="1310" max="1310" width="10.28515625" style="14" bestFit="1" customWidth="1"/>
    <col min="1311" max="1539" width="9" style="14"/>
    <col min="1540" max="1540" width="3.7109375" style="14" customWidth="1"/>
    <col min="1541" max="1541" width="4.85546875" style="14" customWidth="1"/>
    <col min="1542" max="1542" width="5.28515625" style="14" customWidth="1"/>
    <col min="1543" max="1543" width="31.28515625" style="14" customWidth="1"/>
    <col min="1544" max="1544" width="7.7109375" style="14" customWidth="1"/>
    <col min="1545" max="1545" width="2.28515625" style="14" customWidth="1"/>
    <col min="1546" max="1546" width="11.7109375" style="14" customWidth="1"/>
    <col min="1547" max="1547" width="2.42578125" style="14" customWidth="1"/>
    <col min="1548" max="1548" width="11.7109375" style="14" customWidth="1"/>
    <col min="1549" max="1549" width="2.28515625" style="14" customWidth="1"/>
    <col min="1550" max="1550" width="10.85546875" style="14" customWidth="1"/>
    <col min="1551" max="1551" width="2.28515625" style="14" customWidth="1"/>
    <col min="1552" max="1552" width="11.140625" style="14" customWidth="1"/>
    <col min="1553" max="1553" width="1.85546875" style="14" customWidth="1"/>
    <col min="1554" max="1554" width="11" style="14" customWidth="1"/>
    <col min="1555" max="1555" width="0.7109375" style="14" customWidth="1"/>
    <col min="1556" max="1556" width="1.85546875" style="14" customWidth="1"/>
    <col min="1557" max="1557" width="11.85546875" style="14" bestFit="1" customWidth="1"/>
    <col min="1558" max="1558" width="15.28515625" style="14" bestFit="1" customWidth="1"/>
    <col min="1559" max="1559" width="5" style="14" customWidth="1"/>
    <col min="1560" max="1560" width="10.28515625" style="14" bestFit="1" customWidth="1"/>
    <col min="1561" max="1561" width="5" style="14" customWidth="1"/>
    <col min="1562" max="1562" width="10.28515625" style="14" bestFit="1" customWidth="1"/>
    <col min="1563" max="1565" width="9" style="14"/>
    <col min="1566" max="1566" width="10.28515625" style="14" bestFit="1" customWidth="1"/>
    <col min="1567" max="1795" width="9" style="14"/>
    <col min="1796" max="1796" width="3.7109375" style="14" customWidth="1"/>
    <col min="1797" max="1797" width="4.85546875" style="14" customWidth="1"/>
    <col min="1798" max="1798" width="5.28515625" style="14" customWidth="1"/>
    <col min="1799" max="1799" width="31.28515625" style="14" customWidth="1"/>
    <col min="1800" max="1800" width="7.7109375" style="14" customWidth="1"/>
    <col min="1801" max="1801" width="2.28515625" style="14" customWidth="1"/>
    <col min="1802" max="1802" width="11.7109375" style="14" customWidth="1"/>
    <col min="1803" max="1803" width="2.42578125" style="14" customWidth="1"/>
    <col min="1804" max="1804" width="11.7109375" style="14" customWidth="1"/>
    <col min="1805" max="1805" width="2.28515625" style="14" customWidth="1"/>
    <col min="1806" max="1806" width="10.85546875" style="14" customWidth="1"/>
    <col min="1807" max="1807" width="2.28515625" style="14" customWidth="1"/>
    <col min="1808" max="1808" width="11.140625" style="14" customWidth="1"/>
    <col min="1809" max="1809" width="1.85546875" style="14" customWidth="1"/>
    <col min="1810" max="1810" width="11" style="14" customWidth="1"/>
    <col min="1811" max="1811" width="0.7109375" style="14" customWidth="1"/>
    <col min="1812" max="1812" width="1.85546875" style="14" customWidth="1"/>
    <col min="1813" max="1813" width="11.85546875" style="14" bestFit="1" customWidth="1"/>
    <col min="1814" max="1814" width="15.28515625" style="14" bestFit="1" customWidth="1"/>
    <col min="1815" max="1815" width="5" style="14" customWidth="1"/>
    <col min="1816" max="1816" width="10.28515625" style="14" bestFit="1" customWidth="1"/>
    <col min="1817" max="1817" width="5" style="14" customWidth="1"/>
    <col min="1818" max="1818" width="10.28515625" style="14" bestFit="1" customWidth="1"/>
    <col min="1819" max="1821" width="9" style="14"/>
    <col min="1822" max="1822" width="10.28515625" style="14" bestFit="1" customWidth="1"/>
    <col min="1823" max="2051" width="9" style="14"/>
    <col min="2052" max="2052" width="3.7109375" style="14" customWidth="1"/>
    <col min="2053" max="2053" width="4.85546875" style="14" customWidth="1"/>
    <col min="2054" max="2054" width="5.28515625" style="14" customWidth="1"/>
    <col min="2055" max="2055" width="31.28515625" style="14" customWidth="1"/>
    <col min="2056" max="2056" width="7.7109375" style="14" customWidth="1"/>
    <col min="2057" max="2057" width="2.28515625" style="14" customWidth="1"/>
    <col min="2058" max="2058" width="11.7109375" style="14" customWidth="1"/>
    <col min="2059" max="2059" width="2.42578125" style="14" customWidth="1"/>
    <col min="2060" max="2060" width="11.7109375" style="14" customWidth="1"/>
    <col min="2061" max="2061" width="2.28515625" style="14" customWidth="1"/>
    <col min="2062" max="2062" width="10.85546875" style="14" customWidth="1"/>
    <col min="2063" max="2063" width="2.28515625" style="14" customWidth="1"/>
    <col min="2064" max="2064" width="11.140625" style="14" customWidth="1"/>
    <col min="2065" max="2065" width="1.85546875" style="14" customWidth="1"/>
    <col min="2066" max="2066" width="11" style="14" customWidth="1"/>
    <col min="2067" max="2067" width="0.7109375" style="14" customWidth="1"/>
    <col min="2068" max="2068" width="1.85546875" style="14" customWidth="1"/>
    <col min="2069" max="2069" width="11.85546875" style="14" bestFit="1" customWidth="1"/>
    <col min="2070" max="2070" width="15.28515625" style="14" bestFit="1" customWidth="1"/>
    <col min="2071" max="2071" width="5" style="14" customWidth="1"/>
    <col min="2072" max="2072" width="10.28515625" style="14" bestFit="1" customWidth="1"/>
    <col min="2073" max="2073" width="5" style="14" customWidth="1"/>
    <col min="2074" max="2074" width="10.28515625" style="14" bestFit="1" customWidth="1"/>
    <col min="2075" max="2077" width="9" style="14"/>
    <col min="2078" max="2078" width="10.28515625" style="14" bestFit="1" customWidth="1"/>
    <col min="2079" max="2307" width="9" style="14"/>
    <col min="2308" max="2308" width="3.7109375" style="14" customWidth="1"/>
    <col min="2309" max="2309" width="4.85546875" style="14" customWidth="1"/>
    <col min="2310" max="2310" width="5.28515625" style="14" customWidth="1"/>
    <col min="2311" max="2311" width="31.28515625" style="14" customWidth="1"/>
    <col min="2312" max="2312" width="7.7109375" style="14" customWidth="1"/>
    <col min="2313" max="2313" width="2.28515625" style="14" customWidth="1"/>
    <col min="2314" max="2314" width="11.7109375" style="14" customWidth="1"/>
    <col min="2315" max="2315" width="2.42578125" style="14" customWidth="1"/>
    <col min="2316" max="2316" width="11.7109375" style="14" customWidth="1"/>
    <col min="2317" max="2317" width="2.28515625" style="14" customWidth="1"/>
    <col min="2318" max="2318" width="10.85546875" style="14" customWidth="1"/>
    <col min="2319" max="2319" width="2.28515625" style="14" customWidth="1"/>
    <col min="2320" max="2320" width="11.140625" style="14" customWidth="1"/>
    <col min="2321" max="2321" width="1.85546875" style="14" customWidth="1"/>
    <col min="2322" max="2322" width="11" style="14" customWidth="1"/>
    <col min="2323" max="2323" width="0.7109375" style="14" customWidth="1"/>
    <col min="2324" max="2324" width="1.85546875" style="14" customWidth="1"/>
    <col min="2325" max="2325" width="11.85546875" style="14" bestFit="1" customWidth="1"/>
    <col min="2326" max="2326" width="15.28515625" style="14" bestFit="1" customWidth="1"/>
    <col min="2327" max="2327" width="5" style="14" customWidth="1"/>
    <col min="2328" max="2328" width="10.28515625" style="14" bestFit="1" customWidth="1"/>
    <col min="2329" max="2329" width="5" style="14" customWidth="1"/>
    <col min="2330" max="2330" width="10.28515625" style="14" bestFit="1" customWidth="1"/>
    <col min="2331" max="2333" width="9" style="14"/>
    <col min="2334" max="2334" width="10.28515625" style="14" bestFit="1" customWidth="1"/>
    <col min="2335" max="2563" width="9" style="14"/>
    <col min="2564" max="2564" width="3.7109375" style="14" customWidth="1"/>
    <col min="2565" max="2565" width="4.85546875" style="14" customWidth="1"/>
    <col min="2566" max="2566" width="5.28515625" style="14" customWidth="1"/>
    <col min="2567" max="2567" width="31.28515625" style="14" customWidth="1"/>
    <col min="2568" max="2568" width="7.7109375" style="14" customWidth="1"/>
    <col min="2569" max="2569" width="2.28515625" style="14" customWidth="1"/>
    <col min="2570" max="2570" width="11.7109375" style="14" customWidth="1"/>
    <col min="2571" max="2571" width="2.42578125" style="14" customWidth="1"/>
    <col min="2572" max="2572" width="11.7109375" style="14" customWidth="1"/>
    <col min="2573" max="2573" width="2.28515625" style="14" customWidth="1"/>
    <col min="2574" max="2574" width="10.85546875" style="14" customWidth="1"/>
    <col min="2575" max="2575" width="2.28515625" style="14" customWidth="1"/>
    <col min="2576" max="2576" width="11.140625" style="14" customWidth="1"/>
    <col min="2577" max="2577" width="1.85546875" style="14" customWidth="1"/>
    <col min="2578" max="2578" width="11" style="14" customWidth="1"/>
    <col min="2579" max="2579" width="0.7109375" style="14" customWidth="1"/>
    <col min="2580" max="2580" width="1.85546875" style="14" customWidth="1"/>
    <col min="2581" max="2581" width="11.85546875" style="14" bestFit="1" customWidth="1"/>
    <col min="2582" max="2582" width="15.28515625" style="14" bestFit="1" customWidth="1"/>
    <col min="2583" max="2583" width="5" style="14" customWidth="1"/>
    <col min="2584" max="2584" width="10.28515625" style="14" bestFit="1" customWidth="1"/>
    <col min="2585" max="2585" width="5" style="14" customWidth="1"/>
    <col min="2586" max="2586" width="10.28515625" style="14" bestFit="1" customWidth="1"/>
    <col min="2587" max="2589" width="9" style="14"/>
    <col min="2590" max="2590" width="10.28515625" style="14" bestFit="1" customWidth="1"/>
    <col min="2591" max="2819" width="9" style="14"/>
    <col min="2820" max="2820" width="3.7109375" style="14" customWidth="1"/>
    <col min="2821" max="2821" width="4.85546875" style="14" customWidth="1"/>
    <col min="2822" max="2822" width="5.28515625" style="14" customWidth="1"/>
    <col min="2823" max="2823" width="31.28515625" style="14" customWidth="1"/>
    <col min="2824" max="2824" width="7.7109375" style="14" customWidth="1"/>
    <col min="2825" max="2825" width="2.28515625" style="14" customWidth="1"/>
    <col min="2826" max="2826" width="11.7109375" style="14" customWidth="1"/>
    <col min="2827" max="2827" width="2.42578125" style="14" customWidth="1"/>
    <col min="2828" max="2828" width="11.7109375" style="14" customWidth="1"/>
    <col min="2829" max="2829" width="2.28515625" style="14" customWidth="1"/>
    <col min="2830" max="2830" width="10.85546875" style="14" customWidth="1"/>
    <col min="2831" max="2831" width="2.28515625" style="14" customWidth="1"/>
    <col min="2832" max="2832" width="11.140625" style="14" customWidth="1"/>
    <col min="2833" max="2833" width="1.85546875" style="14" customWidth="1"/>
    <col min="2834" max="2834" width="11" style="14" customWidth="1"/>
    <col min="2835" max="2835" width="0.7109375" style="14" customWidth="1"/>
    <col min="2836" max="2836" width="1.85546875" style="14" customWidth="1"/>
    <col min="2837" max="2837" width="11.85546875" style="14" bestFit="1" customWidth="1"/>
    <col min="2838" max="2838" width="15.28515625" style="14" bestFit="1" customWidth="1"/>
    <col min="2839" max="2839" width="5" style="14" customWidth="1"/>
    <col min="2840" max="2840" width="10.28515625" style="14" bestFit="1" customWidth="1"/>
    <col min="2841" max="2841" width="5" style="14" customWidth="1"/>
    <col min="2842" max="2842" width="10.28515625" style="14" bestFit="1" customWidth="1"/>
    <col min="2843" max="2845" width="9" style="14"/>
    <col min="2846" max="2846" width="10.28515625" style="14" bestFit="1" customWidth="1"/>
    <col min="2847" max="3075" width="9" style="14"/>
    <col min="3076" max="3076" width="3.7109375" style="14" customWidth="1"/>
    <col min="3077" max="3077" width="4.85546875" style="14" customWidth="1"/>
    <col min="3078" max="3078" width="5.28515625" style="14" customWidth="1"/>
    <col min="3079" max="3079" width="31.28515625" style="14" customWidth="1"/>
    <col min="3080" max="3080" width="7.7109375" style="14" customWidth="1"/>
    <col min="3081" max="3081" width="2.28515625" style="14" customWidth="1"/>
    <col min="3082" max="3082" width="11.7109375" style="14" customWidth="1"/>
    <col min="3083" max="3083" width="2.42578125" style="14" customWidth="1"/>
    <col min="3084" max="3084" width="11.7109375" style="14" customWidth="1"/>
    <col min="3085" max="3085" width="2.28515625" style="14" customWidth="1"/>
    <col min="3086" max="3086" width="10.85546875" style="14" customWidth="1"/>
    <col min="3087" max="3087" width="2.28515625" style="14" customWidth="1"/>
    <col min="3088" max="3088" width="11.140625" style="14" customWidth="1"/>
    <col min="3089" max="3089" width="1.85546875" style="14" customWidth="1"/>
    <col min="3090" max="3090" width="11" style="14" customWidth="1"/>
    <col min="3091" max="3091" width="0.7109375" style="14" customWidth="1"/>
    <col min="3092" max="3092" width="1.85546875" style="14" customWidth="1"/>
    <col min="3093" max="3093" width="11.85546875" style="14" bestFit="1" customWidth="1"/>
    <col min="3094" max="3094" width="15.28515625" style="14" bestFit="1" customWidth="1"/>
    <col min="3095" max="3095" width="5" style="14" customWidth="1"/>
    <col min="3096" max="3096" width="10.28515625" style="14" bestFit="1" customWidth="1"/>
    <col min="3097" max="3097" width="5" style="14" customWidth="1"/>
    <col min="3098" max="3098" width="10.28515625" style="14" bestFit="1" customWidth="1"/>
    <col min="3099" max="3101" width="9" style="14"/>
    <col min="3102" max="3102" width="10.28515625" style="14" bestFit="1" customWidth="1"/>
    <col min="3103" max="3331" width="9" style="14"/>
    <col min="3332" max="3332" width="3.7109375" style="14" customWidth="1"/>
    <col min="3333" max="3333" width="4.85546875" style="14" customWidth="1"/>
    <col min="3334" max="3334" width="5.28515625" style="14" customWidth="1"/>
    <col min="3335" max="3335" width="31.28515625" style="14" customWidth="1"/>
    <col min="3336" max="3336" width="7.7109375" style="14" customWidth="1"/>
    <col min="3337" max="3337" width="2.28515625" style="14" customWidth="1"/>
    <col min="3338" max="3338" width="11.7109375" style="14" customWidth="1"/>
    <col min="3339" max="3339" width="2.42578125" style="14" customWidth="1"/>
    <col min="3340" max="3340" width="11.7109375" style="14" customWidth="1"/>
    <col min="3341" max="3341" width="2.28515625" style="14" customWidth="1"/>
    <col min="3342" max="3342" width="10.85546875" style="14" customWidth="1"/>
    <col min="3343" max="3343" width="2.28515625" style="14" customWidth="1"/>
    <col min="3344" max="3344" width="11.140625" style="14" customWidth="1"/>
    <col min="3345" max="3345" width="1.85546875" style="14" customWidth="1"/>
    <col min="3346" max="3346" width="11" style="14" customWidth="1"/>
    <col min="3347" max="3347" width="0.7109375" style="14" customWidth="1"/>
    <col min="3348" max="3348" width="1.85546875" style="14" customWidth="1"/>
    <col min="3349" max="3349" width="11.85546875" style="14" bestFit="1" customWidth="1"/>
    <col min="3350" max="3350" width="15.28515625" style="14" bestFit="1" customWidth="1"/>
    <col min="3351" max="3351" width="5" style="14" customWidth="1"/>
    <col min="3352" max="3352" width="10.28515625" style="14" bestFit="1" customWidth="1"/>
    <col min="3353" max="3353" width="5" style="14" customWidth="1"/>
    <col min="3354" max="3354" width="10.28515625" style="14" bestFit="1" customWidth="1"/>
    <col min="3355" max="3357" width="9" style="14"/>
    <col min="3358" max="3358" width="10.28515625" style="14" bestFit="1" customWidth="1"/>
    <col min="3359" max="3587" width="9" style="14"/>
    <col min="3588" max="3588" width="3.7109375" style="14" customWidth="1"/>
    <col min="3589" max="3589" width="4.85546875" style="14" customWidth="1"/>
    <col min="3590" max="3590" width="5.28515625" style="14" customWidth="1"/>
    <col min="3591" max="3591" width="31.28515625" style="14" customWidth="1"/>
    <col min="3592" max="3592" width="7.7109375" style="14" customWidth="1"/>
    <col min="3593" max="3593" width="2.28515625" style="14" customWidth="1"/>
    <col min="3594" max="3594" width="11.7109375" style="14" customWidth="1"/>
    <col min="3595" max="3595" width="2.42578125" style="14" customWidth="1"/>
    <col min="3596" max="3596" width="11.7109375" style="14" customWidth="1"/>
    <col min="3597" max="3597" width="2.28515625" style="14" customWidth="1"/>
    <col min="3598" max="3598" width="10.85546875" style="14" customWidth="1"/>
    <col min="3599" max="3599" width="2.28515625" style="14" customWidth="1"/>
    <col min="3600" max="3600" width="11.140625" style="14" customWidth="1"/>
    <col min="3601" max="3601" width="1.85546875" style="14" customWidth="1"/>
    <col min="3602" max="3602" width="11" style="14" customWidth="1"/>
    <col min="3603" max="3603" width="0.7109375" style="14" customWidth="1"/>
    <col min="3604" max="3604" width="1.85546875" style="14" customWidth="1"/>
    <col min="3605" max="3605" width="11.85546875" style="14" bestFit="1" customWidth="1"/>
    <col min="3606" max="3606" width="15.28515625" style="14" bestFit="1" customWidth="1"/>
    <col min="3607" max="3607" width="5" style="14" customWidth="1"/>
    <col min="3608" max="3608" width="10.28515625" style="14" bestFit="1" customWidth="1"/>
    <col min="3609" max="3609" width="5" style="14" customWidth="1"/>
    <col min="3610" max="3610" width="10.28515625" style="14" bestFit="1" customWidth="1"/>
    <col min="3611" max="3613" width="9" style="14"/>
    <col min="3614" max="3614" width="10.28515625" style="14" bestFit="1" customWidth="1"/>
    <col min="3615" max="3843" width="9" style="14"/>
    <col min="3844" max="3844" width="3.7109375" style="14" customWidth="1"/>
    <col min="3845" max="3845" width="4.85546875" style="14" customWidth="1"/>
    <col min="3846" max="3846" width="5.28515625" style="14" customWidth="1"/>
    <col min="3847" max="3847" width="31.28515625" style="14" customWidth="1"/>
    <col min="3848" max="3848" width="7.7109375" style="14" customWidth="1"/>
    <col min="3849" max="3849" width="2.28515625" style="14" customWidth="1"/>
    <col min="3850" max="3850" width="11.7109375" style="14" customWidth="1"/>
    <col min="3851" max="3851" width="2.42578125" style="14" customWidth="1"/>
    <col min="3852" max="3852" width="11.7109375" style="14" customWidth="1"/>
    <col min="3853" max="3853" width="2.28515625" style="14" customWidth="1"/>
    <col min="3854" max="3854" width="10.85546875" style="14" customWidth="1"/>
    <col min="3855" max="3855" width="2.28515625" style="14" customWidth="1"/>
    <col min="3856" max="3856" width="11.140625" style="14" customWidth="1"/>
    <col min="3857" max="3857" width="1.85546875" style="14" customWidth="1"/>
    <col min="3858" max="3858" width="11" style="14" customWidth="1"/>
    <col min="3859" max="3859" width="0.7109375" style="14" customWidth="1"/>
    <col min="3860" max="3860" width="1.85546875" style="14" customWidth="1"/>
    <col min="3861" max="3861" width="11.85546875" style="14" bestFit="1" customWidth="1"/>
    <col min="3862" max="3862" width="15.28515625" style="14" bestFit="1" customWidth="1"/>
    <col min="3863" max="3863" width="5" style="14" customWidth="1"/>
    <col min="3864" max="3864" width="10.28515625" style="14" bestFit="1" customWidth="1"/>
    <col min="3865" max="3865" width="5" style="14" customWidth="1"/>
    <col min="3866" max="3866" width="10.28515625" style="14" bestFit="1" customWidth="1"/>
    <col min="3867" max="3869" width="9" style="14"/>
    <col min="3870" max="3870" width="10.28515625" style="14" bestFit="1" customWidth="1"/>
    <col min="3871" max="4099" width="9" style="14"/>
    <col min="4100" max="4100" width="3.7109375" style="14" customWidth="1"/>
    <col min="4101" max="4101" width="4.85546875" style="14" customWidth="1"/>
    <col min="4102" max="4102" width="5.28515625" style="14" customWidth="1"/>
    <col min="4103" max="4103" width="31.28515625" style="14" customWidth="1"/>
    <col min="4104" max="4104" width="7.7109375" style="14" customWidth="1"/>
    <col min="4105" max="4105" width="2.28515625" style="14" customWidth="1"/>
    <col min="4106" max="4106" width="11.7109375" style="14" customWidth="1"/>
    <col min="4107" max="4107" width="2.42578125" style="14" customWidth="1"/>
    <col min="4108" max="4108" width="11.7109375" style="14" customWidth="1"/>
    <col min="4109" max="4109" width="2.28515625" style="14" customWidth="1"/>
    <col min="4110" max="4110" width="10.85546875" style="14" customWidth="1"/>
    <col min="4111" max="4111" width="2.28515625" style="14" customWidth="1"/>
    <col min="4112" max="4112" width="11.140625" style="14" customWidth="1"/>
    <col min="4113" max="4113" width="1.85546875" style="14" customWidth="1"/>
    <col min="4114" max="4114" width="11" style="14" customWidth="1"/>
    <col min="4115" max="4115" width="0.7109375" style="14" customWidth="1"/>
    <col min="4116" max="4116" width="1.85546875" style="14" customWidth="1"/>
    <col min="4117" max="4117" width="11.85546875" style="14" bestFit="1" customWidth="1"/>
    <col min="4118" max="4118" width="15.28515625" style="14" bestFit="1" customWidth="1"/>
    <col min="4119" max="4119" width="5" style="14" customWidth="1"/>
    <col min="4120" max="4120" width="10.28515625" style="14" bestFit="1" customWidth="1"/>
    <col min="4121" max="4121" width="5" style="14" customWidth="1"/>
    <col min="4122" max="4122" width="10.28515625" style="14" bestFit="1" customWidth="1"/>
    <col min="4123" max="4125" width="9" style="14"/>
    <col min="4126" max="4126" width="10.28515625" style="14" bestFit="1" customWidth="1"/>
    <col min="4127" max="4355" width="9" style="14"/>
    <col min="4356" max="4356" width="3.7109375" style="14" customWidth="1"/>
    <col min="4357" max="4357" width="4.85546875" style="14" customWidth="1"/>
    <col min="4358" max="4358" width="5.28515625" style="14" customWidth="1"/>
    <col min="4359" max="4359" width="31.28515625" style="14" customWidth="1"/>
    <col min="4360" max="4360" width="7.7109375" style="14" customWidth="1"/>
    <col min="4361" max="4361" width="2.28515625" style="14" customWidth="1"/>
    <col min="4362" max="4362" width="11.7109375" style="14" customWidth="1"/>
    <col min="4363" max="4363" width="2.42578125" style="14" customWidth="1"/>
    <col min="4364" max="4364" width="11.7109375" style="14" customWidth="1"/>
    <col min="4365" max="4365" width="2.28515625" style="14" customWidth="1"/>
    <col min="4366" max="4366" width="10.85546875" style="14" customWidth="1"/>
    <col min="4367" max="4367" width="2.28515625" style="14" customWidth="1"/>
    <col min="4368" max="4368" width="11.140625" style="14" customWidth="1"/>
    <col min="4369" max="4369" width="1.85546875" style="14" customWidth="1"/>
    <col min="4370" max="4370" width="11" style="14" customWidth="1"/>
    <col min="4371" max="4371" width="0.7109375" style="14" customWidth="1"/>
    <col min="4372" max="4372" width="1.85546875" style="14" customWidth="1"/>
    <col min="4373" max="4373" width="11.85546875" style="14" bestFit="1" customWidth="1"/>
    <col min="4374" max="4374" width="15.28515625" style="14" bestFit="1" customWidth="1"/>
    <col min="4375" max="4375" width="5" style="14" customWidth="1"/>
    <col min="4376" max="4376" width="10.28515625" style="14" bestFit="1" customWidth="1"/>
    <col min="4377" max="4377" width="5" style="14" customWidth="1"/>
    <col min="4378" max="4378" width="10.28515625" style="14" bestFit="1" customWidth="1"/>
    <col min="4379" max="4381" width="9" style="14"/>
    <col min="4382" max="4382" width="10.28515625" style="14" bestFit="1" customWidth="1"/>
    <col min="4383" max="4611" width="9" style="14"/>
    <col min="4612" max="4612" width="3.7109375" style="14" customWidth="1"/>
    <col min="4613" max="4613" width="4.85546875" style="14" customWidth="1"/>
    <col min="4614" max="4614" width="5.28515625" style="14" customWidth="1"/>
    <col min="4615" max="4615" width="31.28515625" style="14" customWidth="1"/>
    <col min="4616" max="4616" width="7.7109375" style="14" customWidth="1"/>
    <col min="4617" max="4617" width="2.28515625" style="14" customWidth="1"/>
    <col min="4618" max="4618" width="11.7109375" style="14" customWidth="1"/>
    <col min="4619" max="4619" width="2.42578125" style="14" customWidth="1"/>
    <col min="4620" max="4620" width="11.7109375" style="14" customWidth="1"/>
    <col min="4621" max="4621" width="2.28515625" style="14" customWidth="1"/>
    <col min="4622" max="4622" width="10.85546875" style="14" customWidth="1"/>
    <col min="4623" max="4623" width="2.28515625" style="14" customWidth="1"/>
    <col min="4624" max="4624" width="11.140625" style="14" customWidth="1"/>
    <col min="4625" max="4625" width="1.85546875" style="14" customWidth="1"/>
    <col min="4626" max="4626" width="11" style="14" customWidth="1"/>
    <col min="4627" max="4627" width="0.7109375" style="14" customWidth="1"/>
    <col min="4628" max="4628" width="1.85546875" style="14" customWidth="1"/>
    <col min="4629" max="4629" width="11.85546875" style="14" bestFit="1" customWidth="1"/>
    <col min="4630" max="4630" width="15.28515625" style="14" bestFit="1" customWidth="1"/>
    <col min="4631" max="4631" width="5" style="14" customWidth="1"/>
    <col min="4632" max="4632" width="10.28515625" style="14" bestFit="1" customWidth="1"/>
    <col min="4633" max="4633" width="5" style="14" customWidth="1"/>
    <col min="4634" max="4634" width="10.28515625" style="14" bestFit="1" customWidth="1"/>
    <col min="4635" max="4637" width="9" style="14"/>
    <col min="4638" max="4638" width="10.28515625" style="14" bestFit="1" customWidth="1"/>
    <col min="4639" max="4867" width="9" style="14"/>
    <col min="4868" max="4868" width="3.7109375" style="14" customWidth="1"/>
    <col min="4869" max="4869" width="4.85546875" style="14" customWidth="1"/>
    <col min="4870" max="4870" width="5.28515625" style="14" customWidth="1"/>
    <col min="4871" max="4871" width="31.28515625" style="14" customWidth="1"/>
    <col min="4872" max="4872" width="7.7109375" style="14" customWidth="1"/>
    <col min="4873" max="4873" width="2.28515625" style="14" customWidth="1"/>
    <col min="4874" max="4874" width="11.7109375" style="14" customWidth="1"/>
    <col min="4875" max="4875" width="2.42578125" style="14" customWidth="1"/>
    <col min="4876" max="4876" width="11.7109375" style="14" customWidth="1"/>
    <col min="4877" max="4877" width="2.28515625" style="14" customWidth="1"/>
    <col min="4878" max="4878" width="10.85546875" style="14" customWidth="1"/>
    <col min="4879" max="4879" width="2.28515625" style="14" customWidth="1"/>
    <col min="4880" max="4880" width="11.140625" style="14" customWidth="1"/>
    <col min="4881" max="4881" width="1.85546875" style="14" customWidth="1"/>
    <col min="4882" max="4882" width="11" style="14" customWidth="1"/>
    <col min="4883" max="4883" width="0.7109375" style="14" customWidth="1"/>
    <col min="4884" max="4884" width="1.85546875" style="14" customWidth="1"/>
    <col min="4885" max="4885" width="11.85546875" style="14" bestFit="1" customWidth="1"/>
    <col min="4886" max="4886" width="15.28515625" style="14" bestFit="1" customWidth="1"/>
    <col min="4887" max="4887" width="5" style="14" customWidth="1"/>
    <col min="4888" max="4888" width="10.28515625" style="14" bestFit="1" customWidth="1"/>
    <col min="4889" max="4889" width="5" style="14" customWidth="1"/>
    <col min="4890" max="4890" width="10.28515625" style="14" bestFit="1" customWidth="1"/>
    <col min="4891" max="4893" width="9" style="14"/>
    <col min="4894" max="4894" width="10.28515625" style="14" bestFit="1" customWidth="1"/>
    <col min="4895" max="5123" width="9" style="14"/>
    <col min="5124" max="5124" width="3.7109375" style="14" customWidth="1"/>
    <col min="5125" max="5125" width="4.85546875" style="14" customWidth="1"/>
    <col min="5126" max="5126" width="5.28515625" style="14" customWidth="1"/>
    <col min="5127" max="5127" width="31.28515625" style="14" customWidth="1"/>
    <col min="5128" max="5128" width="7.7109375" style="14" customWidth="1"/>
    <col min="5129" max="5129" width="2.28515625" style="14" customWidth="1"/>
    <col min="5130" max="5130" width="11.7109375" style="14" customWidth="1"/>
    <col min="5131" max="5131" width="2.42578125" style="14" customWidth="1"/>
    <col min="5132" max="5132" width="11.7109375" style="14" customWidth="1"/>
    <col min="5133" max="5133" width="2.28515625" style="14" customWidth="1"/>
    <col min="5134" max="5134" width="10.85546875" style="14" customWidth="1"/>
    <col min="5135" max="5135" width="2.28515625" style="14" customWidth="1"/>
    <col min="5136" max="5136" width="11.140625" style="14" customWidth="1"/>
    <col min="5137" max="5137" width="1.85546875" style="14" customWidth="1"/>
    <col min="5138" max="5138" width="11" style="14" customWidth="1"/>
    <col min="5139" max="5139" width="0.7109375" style="14" customWidth="1"/>
    <col min="5140" max="5140" width="1.85546875" style="14" customWidth="1"/>
    <col min="5141" max="5141" width="11.85546875" style="14" bestFit="1" customWidth="1"/>
    <col min="5142" max="5142" width="15.28515625" style="14" bestFit="1" customWidth="1"/>
    <col min="5143" max="5143" width="5" style="14" customWidth="1"/>
    <col min="5144" max="5144" width="10.28515625" style="14" bestFit="1" customWidth="1"/>
    <col min="5145" max="5145" width="5" style="14" customWidth="1"/>
    <col min="5146" max="5146" width="10.28515625" style="14" bestFit="1" customWidth="1"/>
    <col min="5147" max="5149" width="9" style="14"/>
    <col min="5150" max="5150" width="10.28515625" style="14" bestFit="1" customWidth="1"/>
    <col min="5151" max="5379" width="9" style="14"/>
    <col min="5380" max="5380" width="3.7109375" style="14" customWidth="1"/>
    <col min="5381" max="5381" width="4.85546875" style="14" customWidth="1"/>
    <col min="5382" max="5382" width="5.28515625" style="14" customWidth="1"/>
    <col min="5383" max="5383" width="31.28515625" style="14" customWidth="1"/>
    <col min="5384" max="5384" width="7.7109375" style="14" customWidth="1"/>
    <col min="5385" max="5385" width="2.28515625" style="14" customWidth="1"/>
    <col min="5386" max="5386" width="11.7109375" style="14" customWidth="1"/>
    <col min="5387" max="5387" width="2.42578125" style="14" customWidth="1"/>
    <col min="5388" max="5388" width="11.7109375" style="14" customWidth="1"/>
    <col min="5389" max="5389" width="2.28515625" style="14" customWidth="1"/>
    <col min="5390" max="5390" width="10.85546875" style="14" customWidth="1"/>
    <col min="5391" max="5391" width="2.28515625" style="14" customWidth="1"/>
    <col min="5392" max="5392" width="11.140625" style="14" customWidth="1"/>
    <col min="5393" max="5393" width="1.85546875" style="14" customWidth="1"/>
    <col min="5394" max="5394" width="11" style="14" customWidth="1"/>
    <col min="5395" max="5395" width="0.7109375" style="14" customWidth="1"/>
    <col min="5396" max="5396" width="1.85546875" style="14" customWidth="1"/>
    <col min="5397" max="5397" width="11.85546875" style="14" bestFit="1" customWidth="1"/>
    <col min="5398" max="5398" width="15.28515625" style="14" bestFit="1" customWidth="1"/>
    <col min="5399" max="5399" width="5" style="14" customWidth="1"/>
    <col min="5400" max="5400" width="10.28515625" style="14" bestFit="1" customWidth="1"/>
    <col min="5401" max="5401" width="5" style="14" customWidth="1"/>
    <col min="5402" max="5402" width="10.28515625" style="14" bestFit="1" customWidth="1"/>
    <col min="5403" max="5405" width="9" style="14"/>
    <col min="5406" max="5406" width="10.28515625" style="14" bestFit="1" customWidth="1"/>
    <col min="5407" max="5635" width="9" style="14"/>
    <col min="5636" max="5636" width="3.7109375" style="14" customWidth="1"/>
    <col min="5637" max="5637" width="4.85546875" style="14" customWidth="1"/>
    <col min="5638" max="5638" width="5.28515625" style="14" customWidth="1"/>
    <col min="5639" max="5639" width="31.28515625" style="14" customWidth="1"/>
    <col min="5640" max="5640" width="7.7109375" style="14" customWidth="1"/>
    <col min="5641" max="5641" width="2.28515625" style="14" customWidth="1"/>
    <col min="5642" max="5642" width="11.7109375" style="14" customWidth="1"/>
    <col min="5643" max="5643" width="2.42578125" style="14" customWidth="1"/>
    <col min="5644" max="5644" width="11.7109375" style="14" customWidth="1"/>
    <col min="5645" max="5645" width="2.28515625" style="14" customWidth="1"/>
    <col min="5646" max="5646" width="10.85546875" style="14" customWidth="1"/>
    <col min="5647" max="5647" width="2.28515625" style="14" customWidth="1"/>
    <col min="5648" max="5648" width="11.140625" style="14" customWidth="1"/>
    <col min="5649" max="5649" width="1.85546875" style="14" customWidth="1"/>
    <col min="5650" max="5650" width="11" style="14" customWidth="1"/>
    <col min="5651" max="5651" width="0.7109375" style="14" customWidth="1"/>
    <col min="5652" max="5652" width="1.85546875" style="14" customWidth="1"/>
    <col min="5653" max="5653" width="11.85546875" style="14" bestFit="1" customWidth="1"/>
    <col min="5654" max="5654" width="15.28515625" style="14" bestFit="1" customWidth="1"/>
    <col min="5655" max="5655" width="5" style="14" customWidth="1"/>
    <col min="5656" max="5656" width="10.28515625" style="14" bestFit="1" customWidth="1"/>
    <col min="5657" max="5657" width="5" style="14" customWidth="1"/>
    <col min="5658" max="5658" width="10.28515625" style="14" bestFit="1" customWidth="1"/>
    <col min="5659" max="5661" width="9" style="14"/>
    <col min="5662" max="5662" width="10.28515625" style="14" bestFit="1" customWidth="1"/>
    <col min="5663" max="5891" width="9" style="14"/>
    <col min="5892" max="5892" width="3.7109375" style="14" customWidth="1"/>
    <col min="5893" max="5893" width="4.85546875" style="14" customWidth="1"/>
    <col min="5894" max="5894" width="5.28515625" style="14" customWidth="1"/>
    <col min="5895" max="5895" width="31.28515625" style="14" customWidth="1"/>
    <col min="5896" max="5896" width="7.7109375" style="14" customWidth="1"/>
    <col min="5897" max="5897" width="2.28515625" style="14" customWidth="1"/>
    <col min="5898" max="5898" width="11.7109375" style="14" customWidth="1"/>
    <col min="5899" max="5899" width="2.42578125" style="14" customWidth="1"/>
    <col min="5900" max="5900" width="11.7109375" style="14" customWidth="1"/>
    <col min="5901" max="5901" width="2.28515625" style="14" customWidth="1"/>
    <col min="5902" max="5902" width="10.85546875" style="14" customWidth="1"/>
    <col min="5903" max="5903" width="2.28515625" style="14" customWidth="1"/>
    <col min="5904" max="5904" width="11.140625" style="14" customWidth="1"/>
    <col min="5905" max="5905" width="1.85546875" style="14" customWidth="1"/>
    <col min="5906" max="5906" width="11" style="14" customWidth="1"/>
    <col min="5907" max="5907" width="0.7109375" style="14" customWidth="1"/>
    <col min="5908" max="5908" width="1.85546875" style="14" customWidth="1"/>
    <col min="5909" max="5909" width="11.85546875" style="14" bestFit="1" customWidth="1"/>
    <col min="5910" max="5910" width="15.28515625" style="14" bestFit="1" customWidth="1"/>
    <col min="5911" max="5911" width="5" style="14" customWidth="1"/>
    <col min="5912" max="5912" width="10.28515625" style="14" bestFit="1" customWidth="1"/>
    <col min="5913" max="5913" width="5" style="14" customWidth="1"/>
    <col min="5914" max="5914" width="10.28515625" style="14" bestFit="1" customWidth="1"/>
    <col min="5915" max="5917" width="9" style="14"/>
    <col min="5918" max="5918" width="10.28515625" style="14" bestFit="1" customWidth="1"/>
    <col min="5919" max="6147" width="9" style="14"/>
    <col min="6148" max="6148" width="3.7109375" style="14" customWidth="1"/>
    <col min="6149" max="6149" width="4.85546875" style="14" customWidth="1"/>
    <col min="6150" max="6150" width="5.28515625" style="14" customWidth="1"/>
    <col min="6151" max="6151" width="31.28515625" style="14" customWidth="1"/>
    <col min="6152" max="6152" width="7.7109375" style="14" customWidth="1"/>
    <col min="6153" max="6153" width="2.28515625" style="14" customWidth="1"/>
    <col min="6154" max="6154" width="11.7109375" style="14" customWidth="1"/>
    <col min="6155" max="6155" width="2.42578125" style="14" customWidth="1"/>
    <col min="6156" max="6156" width="11.7109375" style="14" customWidth="1"/>
    <col min="6157" max="6157" width="2.28515625" style="14" customWidth="1"/>
    <col min="6158" max="6158" width="10.85546875" style="14" customWidth="1"/>
    <col min="6159" max="6159" width="2.28515625" style="14" customWidth="1"/>
    <col min="6160" max="6160" width="11.140625" style="14" customWidth="1"/>
    <col min="6161" max="6161" width="1.85546875" style="14" customWidth="1"/>
    <col min="6162" max="6162" width="11" style="14" customWidth="1"/>
    <col min="6163" max="6163" width="0.7109375" style="14" customWidth="1"/>
    <col min="6164" max="6164" width="1.85546875" style="14" customWidth="1"/>
    <col min="6165" max="6165" width="11.85546875" style="14" bestFit="1" customWidth="1"/>
    <col min="6166" max="6166" width="15.28515625" style="14" bestFit="1" customWidth="1"/>
    <col min="6167" max="6167" width="5" style="14" customWidth="1"/>
    <col min="6168" max="6168" width="10.28515625" style="14" bestFit="1" customWidth="1"/>
    <col min="6169" max="6169" width="5" style="14" customWidth="1"/>
    <col min="6170" max="6170" width="10.28515625" style="14" bestFit="1" customWidth="1"/>
    <col min="6171" max="6173" width="9" style="14"/>
    <col min="6174" max="6174" width="10.28515625" style="14" bestFit="1" customWidth="1"/>
    <col min="6175" max="6403" width="9" style="14"/>
    <col min="6404" max="6404" width="3.7109375" style="14" customWidth="1"/>
    <col min="6405" max="6405" width="4.85546875" style="14" customWidth="1"/>
    <col min="6406" max="6406" width="5.28515625" style="14" customWidth="1"/>
    <col min="6407" max="6407" width="31.28515625" style="14" customWidth="1"/>
    <col min="6408" max="6408" width="7.7109375" style="14" customWidth="1"/>
    <col min="6409" max="6409" width="2.28515625" style="14" customWidth="1"/>
    <col min="6410" max="6410" width="11.7109375" style="14" customWidth="1"/>
    <col min="6411" max="6411" width="2.42578125" style="14" customWidth="1"/>
    <col min="6412" max="6412" width="11.7109375" style="14" customWidth="1"/>
    <col min="6413" max="6413" width="2.28515625" style="14" customWidth="1"/>
    <col min="6414" max="6414" width="10.85546875" style="14" customWidth="1"/>
    <col min="6415" max="6415" width="2.28515625" style="14" customWidth="1"/>
    <col min="6416" max="6416" width="11.140625" style="14" customWidth="1"/>
    <col min="6417" max="6417" width="1.85546875" style="14" customWidth="1"/>
    <col min="6418" max="6418" width="11" style="14" customWidth="1"/>
    <col min="6419" max="6419" width="0.7109375" style="14" customWidth="1"/>
    <col min="6420" max="6420" width="1.85546875" style="14" customWidth="1"/>
    <col min="6421" max="6421" width="11.85546875" style="14" bestFit="1" customWidth="1"/>
    <col min="6422" max="6422" width="15.28515625" style="14" bestFit="1" customWidth="1"/>
    <col min="6423" max="6423" width="5" style="14" customWidth="1"/>
    <col min="6424" max="6424" width="10.28515625" style="14" bestFit="1" customWidth="1"/>
    <col min="6425" max="6425" width="5" style="14" customWidth="1"/>
    <col min="6426" max="6426" width="10.28515625" style="14" bestFit="1" customWidth="1"/>
    <col min="6427" max="6429" width="9" style="14"/>
    <col min="6430" max="6430" width="10.28515625" style="14" bestFit="1" customWidth="1"/>
    <col min="6431" max="6659" width="9" style="14"/>
    <col min="6660" max="6660" width="3.7109375" style="14" customWidth="1"/>
    <col min="6661" max="6661" width="4.85546875" style="14" customWidth="1"/>
    <col min="6662" max="6662" width="5.28515625" style="14" customWidth="1"/>
    <col min="6663" max="6663" width="31.28515625" style="14" customWidth="1"/>
    <col min="6664" max="6664" width="7.7109375" style="14" customWidth="1"/>
    <col min="6665" max="6665" width="2.28515625" style="14" customWidth="1"/>
    <col min="6666" max="6666" width="11.7109375" style="14" customWidth="1"/>
    <col min="6667" max="6667" width="2.42578125" style="14" customWidth="1"/>
    <col min="6668" max="6668" width="11.7109375" style="14" customWidth="1"/>
    <col min="6669" max="6669" width="2.28515625" style="14" customWidth="1"/>
    <col min="6670" max="6670" width="10.85546875" style="14" customWidth="1"/>
    <col min="6671" max="6671" width="2.28515625" style="14" customWidth="1"/>
    <col min="6672" max="6672" width="11.140625" style="14" customWidth="1"/>
    <col min="6673" max="6673" width="1.85546875" style="14" customWidth="1"/>
    <col min="6674" max="6674" width="11" style="14" customWidth="1"/>
    <col min="6675" max="6675" width="0.7109375" style="14" customWidth="1"/>
    <col min="6676" max="6676" width="1.85546875" style="14" customWidth="1"/>
    <col min="6677" max="6677" width="11.85546875" style="14" bestFit="1" customWidth="1"/>
    <col min="6678" max="6678" width="15.28515625" style="14" bestFit="1" customWidth="1"/>
    <col min="6679" max="6679" width="5" style="14" customWidth="1"/>
    <col min="6680" max="6680" width="10.28515625" style="14" bestFit="1" customWidth="1"/>
    <col min="6681" max="6681" width="5" style="14" customWidth="1"/>
    <col min="6682" max="6682" width="10.28515625" style="14" bestFit="1" customWidth="1"/>
    <col min="6683" max="6685" width="9" style="14"/>
    <col min="6686" max="6686" width="10.28515625" style="14" bestFit="1" customWidth="1"/>
    <col min="6687" max="6915" width="9" style="14"/>
    <col min="6916" max="6916" width="3.7109375" style="14" customWidth="1"/>
    <col min="6917" max="6917" width="4.85546875" style="14" customWidth="1"/>
    <col min="6918" max="6918" width="5.28515625" style="14" customWidth="1"/>
    <col min="6919" max="6919" width="31.28515625" style="14" customWidth="1"/>
    <col min="6920" max="6920" width="7.7109375" style="14" customWidth="1"/>
    <col min="6921" max="6921" width="2.28515625" style="14" customWidth="1"/>
    <col min="6922" max="6922" width="11.7109375" style="14" customWidth="1"/>
    <col min="6923" max="6923" width="2.42578125" style="14" customWidth="1"/>
    <col min="6924" max="6924" width="11.7109375" style="14" customWidth="1"/>
    <col min="6925" max="6925" width="2.28515625" style="14" customWidth="1"/>
    <col min="6926" max="6926" width="10.85546875" style="14" customWidth="1"/>
    <col min="6927" max="6927" width="2.28515625" style="14" customWidth="1"/>
    <col min="6928" max="6928" width="11.140625" style="14" customWidth="1"/>
    <col min="6929" max="6929" width="1.85546875" style="14" customWidth="1"/>
    <col min="6930" max="6930" width="11" style="14" customWidth="1"/>
    <col min="6931" max="6931" width="0.7109375" style="14" customWidth="1"/>
    <col min="6932" max="6932" width="1.85546875" style="14" customWidth="1"/>
    <col min="6933" max="6933" width="11.85546875" style="14" bestFit="1" customWidth="1"/>
    <col min="6934" max="6934" width="15.28515625" style="14" bestFit="1" customWidth="1"/>
    <col min="6935" max="6935" width="5" style="14" customWidth="1"/>
    <col min="6936" max="6936" width="10.28515625" style="14" bestFit="1" customWidth="1"/>
    <col min="6937" max="6937" width="5" style="14" customWidth="1"/>
    <col min="6938" max="6938" width="10.28515625" style="14" bestFit="1" customWidth="1"/>
    <col min="6939" max="6941" width="9" style="14"/>
    <col min="6942" max="6942" width="10.28515625" style="14" bestFit="1" customWidth="1"/>
    <col min="6943" max="7171" width="9" style="14"/>
    <col min="7172" max="7172" width="3.7109375" style="14" customWidth="1"/>
    <col min="7173" max="7173" width="4.85546875" style="14" customWidth="1"/>
    <col min="7174" max="7174" width="5.28515625" style="14" customWidth="1"/>
    <col min="7175" max="7175" width="31.28515625" style="14" customWidth="1"/>
    <col min="7176" max="7176" width="7.7109375" style="14" customWidth="1"/>
    <col min="7177" max="7177" width="2.28515625" style="14" customWidth="1"/>
    <col min="7178" max="7178" width="11.7109375" style="14" customWidth="1"/>
    <col min="7179" max="7179" width="2.42578125" style="14" customWidth="1"/>
    <col min="7180" max="7180" width="11.7109375" style="14" customWidth="1"/>
    <col min="7181" max="7181" width="2.28515625" style="14" customWidth="1"/>
    <col min="7182" max="7182" width="10.85546875" style="14" customWidth="1"/>
    <col min="7183" max="7183" width="2.28515625" style="14" customWidth="1"/>
    <col min="7184" max="7184" width="11.140625" style="14" customWidth="1"/>
    <col min="7185" max="7185" width="1.85546875" style="14" customWidth="1"/>
    <col min="7186" max="7186" width="11" style="14" customWidth="1"/>
    <col min="7187" max="7187" width="0.7109375" style="14" customWidth="1"/>
    <col min="7188" max="7188" width="1.85546875" style="14" customWidth="1"/>
    <col min="7189" max="7189" width="11.85546875" style="14" bestFit="1" customWidth="1"/>
    <col min="7190" max="7190" width="15.28515625" style="14" bestFit="1" customWidth="1"/>
    <col min="7191" max="7191" width="5" style="14" customWidth="1"/>
    <col min="7192" max="7192" width="10.28515625" style="14" bestFit="1" customWidth="1"/>
    <col min="7193" max="7193" width="5" style="14" customWidth="1"/>
    <col min="7194" max="7194" width="10.28515625" style="14" bestFit="1" customWidth="1"/>
    <col min="7195" max="7197" width="9" style="14"/>
    <col min="7198" max="7198" width="10.28515625" style="14" bestFit="1" customWidth="1"/>
    <col min="7199" max="7427" width="9" style="14"/>
    <col min="7428" max="7428" width="3.7109375" style="14" customWidth="1"/>
    <col min="7429" max="7429" width="4.85546875" style="14" customWidth="1"/>
    <col min="7430" max="7430" width="5.28515625" style="14" customWidth="1"/>
    <col min="7431" max="7431" width="31.28515625" style="14" customWidth="1"/>
    <col min="7432" max="7432" width="7.7109375" style="14" customWidth="1"/>
    <col min="7433" max="7433" width="2.28515625" style="14" customWidth="1"/>
    <col min="7434" max="7434" width="11.7109375" style="14" customWidth="1"/>
    <col min="7435" max="7435" width="2.42578125" style="14" customWidth="1"/>
    <col min="7436" max="7436" width="11.7109375" style="14" customWidth="1"/>
    <col min="7437" max="7437" width="2.28515625" style="14" customWidth="1"/>
    <col min="7438" max="7438" width="10.85546875" style="14" customWidth="1"/>
    <col min="7439" max="7439" width="2.28515625" style="14" customWidth="1"/>
    <col min="7440" max="7440" width="11.140625" style="14" customWidth="1"/>
    <col min="7441" max="7441" width="1.85546875" style="14" customWidth="1"/>
    <col min="7442" max="7442" width="11" style="14" customWidth="1"/>
    <col min="7443" max="7443" width="0.7109375" style="14" customWidth="1"/>
    <col min="7444" max="7444" width="1.85546875" style="14" customWidth="1"/>
    <col min="7445" max="7445" width="11.85546875" style="14" bestFit="1" customWidth="1"/>
    <col min="7446" max="7446" width="15.28515625" style="14" bestFit="1" customWidth="1"/>
    <col min="7447" max="7447" width="5" style="14" customWidth="1"/>
    <col min="7448" max="7448" width="10.28515625" style="14" bestFit="1" customWidth="1"/>
    <col min="7449" max="7449" width="5" style="14" customWidth="1"/>
    <col min="7450" max="7450" width="10.28515625" style="14" bestFit="1" customWidth="1"/>
    <col min="7451" max="7453" width="9" style="14"/>
    <col min="7454" max="7454" width="10.28515625" style="14" bestFit="1" customWidth="1"/>
    <col min="7455" max="7683" width="9" style="14"/>
    <col min="7684" max="7684" width="3.7109375" style="14" customWidth="1"/>
    <col min="7685" max="7685" width="4.85546875" style="14" customWidth="1"/>
    <col min="7686" max="7686" width="5.28515625" style="14" customWidth="1"/>
    <col min="7687" max="7687" width="31.28515625" style="14" customWidth="1"/>
    <col min="7688" max="7688" width="7.7109375" style="14" customWidth="1"/>
    <col min="7689" max="7689" width="2.28515625" style="14" customWidth="1"/>
    <col min="7690" max="7690" width="11.7109375" style="14" customWidth="1"/>
    <col min="7691" max="7691" width="2.42578125" style="14" customWidth="1"/>
    <col min="7692" max="7692" width="11.7109375" style="14" customWidth="1"/>
    <col min="7693" max="7693" width="2.28515625" style="14" customWidth="1"/>
    <col min="7694" max="7694" width="10.85546875" style="14" customWidth="1"/>
    <col min="7695" max="7695" width="2.28515625" style="14" customWidth="1"/>
    <col min="7696" max="7696" width="11.140625" style="14" customWidth="1"/>
    <col min="7697" max="7697" width="1.85546875" style="14" customWidth="1"/>
    <col min="7698" max="7698" width="11" style="14" customWidth="1"/>
    <col min="7699" max="7699" width="0.7109375" style="14" customWidth="1"/>
    <col min="7700" max="7700" width="1.85546875" style="14" customWidth="1"/>
    <col min="7701" max="7701" width="11.85546875" style="14" bestFit="1" customWidth="1"/>
    <col min="7702" max="7702" width="15.28515625" style="14" bestFit="1" customWidth="1"/>
    <col min="7703" max="7703" width="5" style="14" customWidth="1"/>
    <col min="7704" max="7704" width="10.28515625" style="14" bestFit="1" customWidth="1"/>
    <col min="7705" max="7705" width="5" style="14" customWidth="1"/>
    <col min="7706" max="7706" width="10.28515625" style="14" bestFit="1" customWidth="1"/>
    <col min="7707" max="7709" width="9" style="14"/>
    <col min="7710" max="7710" width="10.28515625" style="14" bestFit="1" customWidth="1"/>
    <col min="7711" max="7939" width="9" style="14"/>
    <col min="7940" max="7940" width="3.7109375" style="14" customWidth="1"/>
    <col min="7941" max="7941" width="4.85546875" style="14" customWidth="1"/>
    <col min="7942" max="7942" width="5.28515625" style="14" customWidth="1"/>
    <col min="7943" max="7943" width="31.28515625" style="14" customWidth="1"/>
    <col min="7944" max="7944" width="7.7109375" style="14" customWidth="1"/>
    <col min="7945" max="7945" width="2.28515625" style="14" customWidth="1"/>
    <col min="7946" max="7946" width="11.7109375" style="14" customWidth="1"/>
    <col min="7947" max="7947" width="2.42578125" style="14" customWidth="1"/>
    <col min="7948" max="7948" width="11.7109375" style="14" customWidth="1"/>
    <col min="7949" max="7949" width="2.28515625" style="14" customWidth="1"/>
    <col min="7950" max="7950" width="10.85546875" style="14" customWidth="1"/>
    <col min="7951" max="7951" width="2.28515625" style="14" customWidth="1"/>
    <col min="7952" max="7952" width="11.140625" style="14" customWidth="1"/>
    <col min="7953" max="7953" width="1.85546875" style="14" customWidth="1"/>
    <col min="7954" max="7954" width="11" style="14" customWidth="1"/>
    <col min="7955" max="7955" width="0.7109375" style="14" customWidth="1"/>
    <col min="7956" max="7956" width="1.85546875" style="14" customWidth="1"/>
    <col min="7957" max="7957" width="11.85546875" style="14" bestFit="1" customWidth="1"/>
    <col min="7958" max="7958" width="15.28515625" style="14" bestFit="1" customWidth="1"/>
    <col min="7959" max="7959" width="5" style="14" customWidth="1"/>
    <col min="7960" max="7960" width="10.28515625" style="14" bestFit="1" customWidth="1"/>
    <col min="7961" max="7961" width="5" style="14" customWidth="1"/>
    <col min="7962" max="7962" width="10.28515625" style="14" bestFit="1" customWidth="1"/>
    <col min="7963" max="7965" width="9" style="14"/>
    <col min="7966" max="7966" width="10.28515625" style="14" bestFit="1" customWidth="1"/>
    <col min="7967" max="8195" width="9" style="14"/>
    <col min="8196" max="8196" width="3.7109375" style="14" customWidth="1"/>
    <col min="8197" max="8197" width="4.85546875" style="14" customWidth="1"/>
    <col min="8198" max="8198" width="5.28515625" style="14" customWidth="1"/>
    <col min="8199" max="8199" width="31.28515625" style="14" customWidth="1"/>
    <col min="8200" max="8200" width="7.7109375" style="14" customWidth="1"/>
    <col min="8201" max="8201" width="2.28515625" style="14" customWidth="1"/>
    <col min="8202" max="8202" width="11.7109375" style="14" customWidth="1"/>
    <col min="8203" max="8203" width="2.42578125" style="14" customWidth="1"/>
    <col min="8204" max="8204" width="11.7109375" style="14" customWidth="1"/>
    <col min="8205" max="8205" width="2.28515625" style="14" customWidth="1"/>
    <col min="8206" max="8206" width="10.85546875" style="14" customWidth="1"/>
    <col min="8207" max="8207" width="2.28515625" style="14" customWidth="1"/>
    <col min="8208" max="8208" width="11.140625" style="14" customWidth="1"/>
    <col min="8209" max="8209" width="1.85546875" style="14" customWidth="1"/>
    <col min="8210" max="8210" width="11" style="14" customWidth="1"/>
    <col min="8211" max="8211" width="0.7109375" style="14" customWidth="1"/>
    <col min="8212" max="8212" width="1.85546875" style="14" customWidth="1"/>
    <col min="8213" max="8213" width="11.85546875" style="14" bestFit="1" customWidth="1"/>
    <col min="8214" max="8214" width="15.28515625" style="14" bestFit="1" customWidth="1"/>
    <col min="8215" max="8215" width="5" style="14" customWidth="1"/>
    <col min="8216" max="8216" width="10.28515625" style="14" bestFit="1" customWidth="1"/>
    <col min="8217" max="8217" width="5" style="14" customWidth="1"/>
    <col min="8218" max="8218" width="10.28515625" style="14" bestFit="1" customWidth="1"/>
    <col min="8219" max="8221" width="9" style="14"/>
    <col min="8222" max="8222" width="10.28515625" style="14" bestFit="1" customWidth="1"/>
    <col min="8223" max="8451" width="9" style="14"/>
    <col min="8452" max="8452" width="3.7109375" style="14" customWidth="1"/>
    <col min="8453" max="8453" width="4.85546875" style="14" customWidth="1"/>
    <col min="8454" max="8454" width="5.28515625" style="14" customWidth="1"/>
    <col min="8455" max="8455" width="31.28515625" style="14" customWidth="1"/>
    <col min="8456" max="8456" width="7.7109375" style="14" customWidth="1"/>
    <col min="8457" max="8457" width="2.28515625" style="14" customWidth="1"/>
    <col min="8458" max="8458" width="11.7109375" style="14" customWidth="1"/>
    <col min="8459" max="8459" width="2.42578125" style="14" customWidth="1"/>
    <col min="8460" max="8460" width="11.7109375" style="14" customWidth="1"/>
    <col min="8461" max="8461" width="2.28515625" style="14" customWidth="1"/>
    <col min="8462" max="8462" width="10.85546875" style="14" customWidth="1"/>
    <col min="8463" max="8463" width="2.28515625" style="14" customWidth="1"/>
    <col min="8464" max="8464" width="11.140625" style="14" customWidth="1"/>
    <col min="8465" max="8465" width="1.85546875" style="14" customWidth="1"/>
    <col min="8466" max="8466" width="11" style="14" customWidth="1"/>
    <col min="8467" max="8467" width="0.7109375" style="14" customWidth="1"/>
    <col min="8468" max="8468" width="1.85546875" style="14" customWidth="1"/>
    <col min="8469" max="8469" width="11.85546875" style="14" bestFit="1" customWidth="1"/>
    <col min="8470" max="8470" width="15.28515625" style="14" bestFit="1" customWidth="1"/>
    <col min="8471" max="8471" width="5" style="14" customWidth="1"/>
    <col min="8472" max="8472" width="10.28515625" style="14" bestFit="1" customWidth="1"/>
    <col min="8473" max="8473" width="5" style="14" customWidth="1"/>
    <col min="8474" max="8474" width="10.28515625" style="14" bestFit="1" customWidth="1"/>
    <col min="8475" max="8477" width="9" style="14"/>
    <col min="8478" max="8478" width="10.28515625" style="14" bestFit="1" customWidth="1"/>
    <col min="8479" max="8707" width="9" style="14"/>
    <col min="8708" max="8708" width="3.7109375" style="14" customWidth="1"/>
    <col min="8709" max="8709" width="4.85546875" style="14" customWidth="1"/>
    <col min="8710" max="8710" width="5.28515625" style="14" customWidth="1"/>
    <col min="8711" max="8711" width="31.28515625" style="14" customWidth="1"/>
    <col min="8712" max="8712" width="7.7109375" style="14" customWidth="1"/>
    <col min="8713" max="8713" width="2.28515625" style="14" customWidth="1"/>
    <col min="8714" max="8714" width="11.7109375" style="14" customWidth="1"/>
    <col min="8715" max="8715" width="2.42578125" style="14" customWidth="1"/>
    <col min="8716" max="8716" width="11.7109375" style="14" customWidth="1"/>
    <col min="8717" max="8717" width="2.28515625" style="14" customWidth="1"/>
    <col min="8718" max="8718" width="10.85546875" style="14" customWidth="1"/>
    <col min="8719" max="8719" width="2.28515625" style="14" customWidth="1"/>
    <col min="8720" max="8720" width="11.140625" style="14" customWidth="1"/>
    <col min="8721" max="8721" width="1.85546875" style="14" customWidth="1"/>
    <col min="8722" max="8722" width="11" style="14" customWidth="1"/>
    <col min="8723" max="8723" width="0.7109375" style="14" customWidth="1"/>
    <col min="8724" max="8724" width="1.85546875" style="14" customWidth="1"/>
    <col min="8725" max="8725" width="11.85546875" style="14" bestFit="1" customWidth="1"/>
    <col min="8726" max="8726" width="15.28515625" style="14" bestFit="1" customWidth="1"/>
    <col min="8727" max="8727" width="5" style="14" customWidth="1"/>
    <col min="8728" max="8728" width="10.28515625" style="14" bestFit="1" customWidth="1"/>
    <col min="8729" max="8729" width="5" style="14" customWidth="1"/>
    <col min="8730" max="8730" width="10.28515625" style="14" bestFit="1" customWidth="1"/>
    <col min="8731" max="8733" width="9" style="14"/>
    <col min="8734" max="8734" width="10.28515625" style="14" bestFit="1" customWidth="1"/>
    <col min="8735" max="8963" width="9" style="14"/>
    <col min="8964" max="8964" width="3.7109375" style="14" customWidth="1"/>
    <col min="8965" max="8965" width="4.85546875" style="14" customWidth="1"/>
    <col min="8966" max="8966" width="5.28515625" style="14" customWidth="1"/>
    <col min="8967" max="8967" width="31.28515625" style="14" customWidth="1"/>
    <col min="8968" max="8968" width="7.7109375" style="14" customWidth="1"/>
    <col min="8969" max="8969" width="2.28515625" style="14" customWidth="1"/>
    <col min="8970" max="8970" width="11.7109375" style="14" customWidth="1"/>
    <col min="8971" max="8971" width="2.42578125" style="14" customWidth="1"/>
    <col min="8972" max="8972" width="11.7109375" style="14" customWidth="1"/>
    <col min="8973" max="8973" width="2.28515625" style="14" customWidth="1"/>
    <col min="8974" max="8974" width="10.85546875" style="14" customWidth="1"/>
    <col min="8975" max="8975" width="2.28515625" style="14" customWidth="1"/>
    <col min="8976" max="8976" width="11.140625" style="14" customWidth="1"/>
    <col min="8977" max="8977" width="1.85546875" style="14" customWidth="1"/>
    <col min="8978" max="8978" width="11" style="14" customWidth="1"/>
    <col min="8979" max="8979" width="0.7109375" style="14" customWidth="1"/>
    <col min="8980" max="8980" width="1.85546875" style="14" customWidth="1"/>
    <col min="8981" max="8981" width="11.85546875" style="14" bestFit="1" customWidth="1"/>
    <col min="8982" max="8982" width="15.28515625" style="14" bestFit="1" customWidth="1"/>
    <col min="8983" max="8983" width="5" style="14" customWidth="1"/>
    <col min="8984" max="8984" width="10.28515625" style="14" bestFit="1" customWidth="1"/>
    <col min="8985" max="8985" width="5" style="14" customWidth="1"/>
    <col min="8986" max="8986" width="10.28515625" style="14" bestFit="1" customWidth="1"/>
    <col min="8987" max="8989" width="9" style="14"/>
    <col min="8990" max="8990" width="10.28515625" style="14" bestFit="1" customWidth="1"/>
    <col min="8991" max="9219" width="9" style="14"/>
    <col min="9220" max="9220" width="3.7109375" style="14" customWidth="1"/>
    <col min="9221" max="9221" width="4.85546875" style="14" customWidth="1"/>
    <col min="9222" max="9222" width="5.28515625" style="14" customWidth="1"/>
    <col min="9223" max="9223" width="31.28515625" style="14" customWidth="1"/>
    <col min="9224" max="9224" width="7.7109375" style="14" customWidth="1"/>
    <col min="9225" max="9225" width="2.28515625" style="14" customWidth="1"/>
    <col min="9226" max="9226" width="11.7109375" style="14" customWidth="1"/>
    <col min="9227" max="9227" width="2.42578125" style="14" customWidth="1"/>
    <col min="9228" max="9228" width="11.7109375" style="14" customWidth="1"/>
    <col min="9229" max="9229" width="2.28515625" style="14" customWidth="1"/>
    <col min="9230" max="9230" width="10.85546875" style="14" customWidth="1"/>
    <col min="9231" max="9231" width="2.28515625" style="14" customWidth="1"/>
    <col min="9232" max="9232" width="11.140625" style="14" customWidth="1"/>
    <col min="9233" max="9233" width="1.85546875" style="14" customWidth="1"/>
    <col min="9234" max="9234" width="11" style="14" customWidth="1"/>
    <col min="9235" max="9235" width="0.7109375" style="14" customWidth="1"/>
    <col min="9236" max="9236" width="1.85546875" style="14" customWidth="1"/>
    <col min="9237" max="9237" width="11.85546875" style="14" bestFit="1" customWidth="1"/>
    <col min="9238" max="9238" width="15.28515625" style="14" bestFit="1" customWidth="1"/>
    <col min="9239" max="9239" width="5" style="14" customWidth="1"/>
    <col min="9240" max="9240" width="10.28515625" style="14" bestFit="1" customWidth="1"/>
    <col min="9241" max="9241" width="5" style="14" customWidth="1"/>
    <col min="9242" max="9242" width="10.28515625" style="14" bestFit="1" customWidth="1"/>
    <col min="9243" max="9245" width="9" style="14"/>
    <col min="9246" max="9246" width="10.28515625" style="14" bestFit="1" customWidth="1"/>
    <col min="9247" max="9475" width="9" style="14"/>
    <col min="9476" max="9476" width="3.7109375" style="14" customWidth="1"/>
    <col min="9477" max="9477" width="4.85546875" style="14" customWidth="1"/>
    <col min="9478" max="9478" width="5.28515625" style="14" customWidth="1"/>
    <col min="9479" max="9479" width="31.28515625" style="14" customWidth="1"/>
    <col min="9480" max="9480" width="7.7109375" style="14" customWidth="1"/>
    <col min="9481" max="9481" width="2.28515625" style="14" customWidth="1"/>
    <col min="9482" max="9482" width="11.7109375" style="14" customWidth="1"/>
    <col min="9483" max="9483" width="2.42578125" style="14" customWidth="1"/>
    <col min="9484" max="9484" width="11.7109375" style="14" customWidth="1"/>
    <col min="9485" max="9485" width="2.28515625" style="14" customWidth="1"/>
    <col min="9486" max="9486" width="10.85546875" style="14" customWidth="1"/>
    <col min="9487" max="9487" width="2.28515625" style="14" customWidth="1"/>
    <col min="9488" max="9488" width="11.140625" style="14" customWidth="1"/>
    <col min="9489" max="9489" width="1.85546875" style="14" customWidth="1"/>
    <col min="9490" max="9490" width="11" style="14" customWidth="1"/>
    <col min="9491" max="9491" width="0.7109375" style="14" customWidth="1"/>
    <col min="9492" max="9492" width="1.85546875" style="14" customWidth="1"/>
    <col min="9493" max="9493" width="11.85546875" style="14" bestFit="1" customWidth="1"/>
    <col min="9494" max="9494" width="15.28515625" style="14" bestFit="1" customWidth="1"/>
    <col min="9495" max="9495" width="5" style="14" customWidth="1"/>
    <col min="9496" max="9496" width="10.28515625" style="14" bestFit="1" customWidth="1"/>
    <col min="9497" max="9497" width="5" style="14" customWidth="1"/>
    <col min="9498" max="9498" width="10.28515625" style="14" bestFit="1" customWidth="1"/>
    <col min="9499" max="9501" width="9" style="14"/>
    <col min="9502" max="9502" width="10.28515625" style="14" bestFit="1" customWidth="1"/>
    <col min="9503" max="9731" width="9" style="14"/>
    <col min="9732" max="9732" width="3.7109375" style="14" customWidth="1"/>
    <col min="9733" max="9733" width="4.85546875" style="14" customWidth="1"/>
    <col min="9734" max="9734" width="5.28515625" style="14" customWidth="1"/>
    <col min="9735" max="9735" width="31.28515625" style="14" customWidth="1"/>
    <col min="9736" max="9736" width="7.7109375" style="14" customWidth="1"/>
    <col min="9737" max="9737" width="2.28515625" style="14" customWidth="1"/>
    <col min="9738" max="9738" width="11.7109375" style="14" customWidth="1"/>
    <col min="9739" max="9739" width="2.42578125" style="14" customWidth="1"/>
    <col min="9740" max="9740" width="11.7109375" style="14" customWidth="1"/>
    <col min="9741" max="9741" width="2.28515625" style="14" customWidth="1"/>
    <col min="9742" max="9742" width="10.85546875" style="14" customWidth="1"/>
    <col min="9743" max="9743" width="2.28515625" style="14" customWidth="1"/>
    <col min="9744" max="9744" width="11.140625" style="14" customWidth="1"/>
    <col min="9745" max="9745" width="1.85546875" style="14" customWidth="1"/>
    <col min="9746" max="9746" width="11" style="14" customWidth="1"/>
    <col min="9747" max="9747" width="0.7109375" style="14" customWidth="1"/>
    <col min="9748" max="9748" width="1.85546875" style="14" customWidth="1"/>
    <col min="9749" max="9749" width="11.85546875" style="14" bestFit="1" customWidth="1"/>
    <col min="9750" max="9750" width="15.28515625" style="14" bestFit="1" customWidth="1"/>
    <col min="9751" max="9751" width="5" style="14" customWidth="1"/>
    <col min="9752" max="9752" width="10.28515625" style="14" bestFit="1" customWidth="1"/>
    <col min="9753" max="9753" width="5" style="14" customWidth="1"/>
    <col min="9754" max="9754" width="10.28515625" style="14" bestFit="1" customWidth="1"/>
    <col min="9755" max="9757" width="9" style="14"/>
    <col min="9758" max="9758" width="10.28515625" style="14" bestFit="1" customWidth="1"/>
    <col min="9759" max="9987" width="9" style="14"/>
    <col min="9988" max="9988" width="3.7109375" style="14" customWidth="1"/>
    <col min="9989" max="9989" width="4.85546875" style="14" customWidth="1"/>
    <col min="9990" max="9990" width="5.28515625" style="14" customWidth="1"/>
    <col min="9991" max="9991" width="31.28515625" style="14" customWidth="1"/>
    <col min="9992" max="9992" width="7.7109375" style="14" customWidth="1"/>
    <col min="9993" max="9993" width="2.28515625" style="14" customWidth="1"/>
    <col min="9994" max="9994" width="11.7109375" style="14" customWidth="1"/>
    <col min="9995" max="9995" width="2.42578125" style="14" customWidth="1"/>
    <col min="9996" max="9996" width="11.7109375" style="14" customWidth="1"/>
    <col min="9997" max="9997" width="2.28515625" style="14" customWidth="1"/>
    <col min="9998" max="9998" width="10.85546875" style="14" customWidth="1"/>
    <col min="9999" max="9999" width="2.28515625" style="14" customWidth="1"/>
    <col min="10000" max="10000" width="11.140625" style="14" customWidth="1"/>
    <col min="10001" max="10001" width="1.85546875" style="14" customWidth="1"/>
    <col min="10002" max="10002" width="11" style="14" customWidth="1"/>
    <col min="10003" max="10003" width="0.7109375" style="14" customWidth="1"/>
    <col min="10004" max="10004" width="1.85546875" style="14" customWidth="1"/>
    <col min="10005" max="10005" width="11.85546875" style="14" bestFit="1" customWidth="1"/>
    <col min="10006" max="10006" width="15.28515625" style="14" bestFit="1" customWidth="1"/>
    <col min="10007" max="10007" width="5" style="14" customWidth="1"/>
    <col min="10008" max="10008" width="10.28515625" style="14" bestFit="1" customWidth="1"/>
    <col min="10009" max="10009" width="5" style="14" customWidth="1"/>
    <col min="10010" max="10010" width="10.28515625" style="14" bestFit="1" customWidth="1"/>
    <col min="10011" max="10013" width="9" style="14"/>
    <col min="10014" max="10014" width="10.28515625" style="14" bestFit="1" customWidth="1"/>
    <col min="10015" max="10243" width="9" style="14"/>
    <col min="10244" max="10244" width="3.7109375" style="14" customWidth="1"/>
    <col min="10245" max="10245" width="4.85546875" style="14" customWidth="1"/>
    <col min="10246" max="10246" width="5.28515625" style="14" customWidth="1"/>
    <col min="10247" max="10247" width="31.28515625" style="14" customWidth="1"/>
    <col min="10248" max="10248" width="7.7109375" style="14" customWidth="1"/>
    <col min="10249" max="10249" width="2.28515625" style="14" customWidth="1"/>
    <col min="10250" max="10250" width="11.7109375" style="14" customWidth="1"/>
    <col min="10251" max="10251" width="2.42578125" style="14" customWidth="1"/>
    <col min="10252" max="10252" width="11.7109375" style="14" customWidth="1"/>
    <col min="10253" max="10253" width="2.28515625" style="14" customWidth="1"/>
    <col min="10254" max="10254" width="10.85546875" style="14" customWidth="1"/>
    <col min="10255" max="10255" width="2.28515625" style="14" customWidth="1"/>
    <col min="10256" max="10256" width="11.140625" style="14" customWidth="1"/>
    <col min="10257" max="10257" width="1.85546875" style="14" customWidth="1"/>
    <col min="10258" max="10258" width="11" style="14" customWidth="1"/>
    <col min="10259" max="10259" width="0.7109375" style="14" customWidth="1"/>
    <col min="10260" max="10260" width="1.85546875" style="14" customWidth="1"/>
    <col min="10261" max="10261" width="11.85546875" style="14" bestFit="1" customWidth="1"/>
    <col min="10262" max="10262" width="15.28515625" style="14" bestFit="1" customWidth="1"/>
    <col min="10263" max="10263" width="5" style="14" customWidth="1"/>
    <col min="10264" max="10264" width="10.28515625" style="14" bestFit="1" customWidth="1"/>
    <col min="10265" max="10265" width="5" style="14" customWidth="1"/>
    <col min="10266" max="10266" width="10.28515625" style="14" bestFit="1" customWidth="1"/>
    <col min="10267" max="10269" width="9" style="14"/>
    <col min="10270" max="10270" width="10.28515625" style="14" bestFit="1" customWidth="1"/>
    <col min="10271" max="10499" width="9" style="14"/>
    <col min="10500" max="10500" width="3.7109375" style="14" customWidth="1"/>
    <col min="10501" max="10501" width="4.85546875" style="14" customWidth="1"/>
    <col min="10502" max="10502" width="5.28515625" style="14" customWidth="1"/>
    <col min="10503" max="10503" width="31.28515625" style="14" customWidth="1"/>
    <col min="10504" max="10504" width="7.7109375" style="14" customWidth="1"/>
    <col min="10505" max="10505" width="2.28515625" style="14" customWidth="1"/>
    <col min="10506" max="10506" width="11.7109375" style="14" customWidth="1"/>
    <col min="10507" max="10507" width="2.42578125" style="14" customWidth="1"/>
    <col min="10508" max="10508" width="11.7109375" style="14" customWidth="1"/>
    <col min="10509" max="10509" width="2.28515625" style="14" customWidth="1"/>
    <col min="10510" max="10510" width="10.85546875" style="14" customWidth="1"/>
    <col min="10511" max="10511" width="2.28515625" style="14" customWidth="1"/>
    <col min="10512" max="10512" width="11.140625" style="14" customWidth="1"/>
    <col min="10513" max="10513" width="1.85546875" style="14" customWidth="1"/>
    <col min="10514" max="10514" width="11" style="14" customWidth="1"/>
    <col min="10515" max="10515" width="0.7109375" style="14" customWidth="1"/>
    <col min="10516" max="10516" width="1.85546875" style="14" customWidth="1"/>
    <col min="10517" max="10517" width="11.85546875" style="14" bestFit="1" customWidth="1"/>
    <col min="10518" max="10518" width="15.28515625" style="14" bestFit="1" customWidth="1"/>
    <col min="10519" max="10519" width="5" style="14" customWidth="1"/>
    <col min="10520" max="10520" width="10.28515625" style="14" bestFit="1" customWidth="1"/>
    <col min="10521" max="10521" width="5" style="14" customWidth="1"/>
    <col min="10522" max="10522" width="10.28515625" style="14" bestFit="1" customWidth="1"/>
    <col min="10523" max="10525" width="9" style="14"/>
    <col min="10526" max="10526" width="10.28515625" style="14" bestFit="1" customWidth="1"/>
    <col min="10527" max="10755" width="9" style="14"/>
    <col min="10756" max="10756" width="3.7109375" style="14" customWidth="1"/>
    <col min="10757" max="10757" width="4.85546875" style="14" customWidth="1"/>
    <col min="10758" max="10758" width="5.28515625" style="14" customWidth="1"/>
    <col min="10759" max="10759" width="31.28515625" style="14" customWidth="1"/>
    <col min="10760" max="10760" width="7.7109375" style="14" customWidth="1"/>
    <col min="10761" max="10761" width="2.28515625" style="14" customWidth="1"/>
    <col min="10762" max="10762" width="11.7109375" style="14" customWidth="1"/>
    <col min="10763" max="10763" width="2.42578125" style="14" customWidth="1"/>
    <col min="10764" max="10764" width="11.7109375" style="14" customWidth="1"/>
    <col min="10765" max="10765" width="2.28515625" style="14" customWidth="1"/>
    <col min="10766" max="10766" width="10.85546875" style="14" customWidth="1"/>
    <col min="10767" max="10767" width="2.28515625" style="14" customWidth="1"/>
    <col min="10768" max="10768" width="11.140625" style="14" customWidth="1"/>
    <col min="10769" max="10769" width="1.85546875" style="14" customWidth="1"/>
    <col min="10770" max="10770" width="11" style="14" customWidth="1"/>
    <col min="10771" max="10771" width="0.7109375" style="14" customWidth="1"/>
    <col min="10772" max="10772" width="1.85546875" style="14" customWidth="1"/>
    <col min="10773" max="10773" width="11.85546875" style="14" bestFit="1" customWidth="1"/>
    <col min="10774" max="10774" width="15.28515625" style="14" bestFit="1" customWidth="1"/>
    <col min="10775" max="10775" width="5" style="14" customWidth="1"/>
    <col min="10776" max="10776" width="10.28515625" style="14" bestFit="1" customWidth="1"/>
    <col min="10777" max="10777" width="5" style="14" customWidth="1"/>
    <col min="10778" max="10778" width="10.28515625" style="14" bestFit="1" customWidth="1"/>
    <col min="10779" max="10781" width="9" style="14"/>
    <col min="10782" max="10782" width="10.28515625" style="14" bestFit="1" customWidth="1"/>
    <col min="10783" max="11011" width="9" style="14"/>
    <col min="11012" max="11012" width="3.7109375" style="14" customWidth="1"/>
    <col min="11013" max="11013" width="4.85546875" style="14" customWidth="1"/>
    <col min="11014" max="11014" width="5.28515625" style="14" customWidth="1"/>
    <col min="11015" max="11015" width="31.28515625" style="14" customWidth="1"/>
    <col min="11016" max="11016" width="7.7109375" style="14" customWidth="1"/>
    <col min="11017" max="11017" width="2.28515625" style="14" customWidth="1"/>
    <col min="11018" max="11018" width="11.7109375" style="14" customWidth="1"/>
    <col min="11019" max="11019" width="2.42578125" style="14" customWidth="1"/>
    <col min="11020" max="11020" width="11.7109375" style="14" customWidth="1"/>
    <col min="11021" max="11021" width="2.28515625" style="14" customWidth="1"/>
    <col min="11022" max="11022" width="10.85546875" style="14" customWidth="1"/>
    <col min="11023" max="11023" width="2.28515625" style="14" customWidth="1"/>
    <col min="11024" max="11024" width="11.140625" style="14" customWidth="1"/>
    <col min="11025" max="11025" width="1.85546875" style="14" customWidth="1"/>
    <col min="11026" max="11026" width="11" style="14" customWidth="1"/>
    <col min="11027" max="11027" width="0.7109375" style="14" customWidth="1"/>
    <col min="11028" max="11028" width="1.85546875" style="14" customWidth="1"/>
    <col min="11029" max="11029" width="11.85546875" style="14" bestFit="1" customWidth="1"/>
    <col min="11030" max="11030" width="15.28515625" style="14" bestFit="1" customWidth="1"/>
    <col min="11031" max="11031" width="5" style="14" customWidth="1"/>
    <col min="11032" max="11032" width="10.28515625" style="14" bestFit="1" customWidth="1"/>
    <col min="11033" max="11033" width="5" style="14" customWidth="1"/>
    <col min="11034" max="11034" width="10.28515625" style="14" bestFit="1" customWidth="1"/>
    <col min="11035" max="11037" width="9" style="14"/>
    <col min="11038" max="11038" width="10.28515625" style="14" bestFit="1" customWidth="1"/>
    <col min="11039" max="11267" width="9" style="14"/>
    <col min="11268" max="11268" width="3.7109375" style="14" customWidth="1"/>
    <col min="11269" max="11269" width="4.85546875" style="14" customWidth="1"/>
    <col min="11270" max="11270" width="5.28515625" style="14" customWidth="1"/>
    <col min="11271" max="11271" width="31.28515625" style="14" customWidth="1"/>
    <col min="11272" max="11272" width="7.7109375" style="14" customWidth="1"/>
    <col min="11273" max="11273" width="2.28515625" style="14" customWidth="1"/>
    <col min="11274" max="11274" width="11.7109375" style="14" customWidth="1"/>
    <col min="11275" max="11275" width="2.42578125" style="14" customWidth="1"/>
    <col min="11276" max="11276" width="11.7109375" style="14" customWidth="1"/>
    <col min="11277" max="11277" width="2.28515625" style="14" customWidth="1"/>
    <col min="11278" max="11278" width="10.85546875" style="14" customWidth="1"/>
    <col min="11279" max="11279" width="2.28515625" style="14" customWidth="1"/>
    <col min="11280" max="11280" width="11.140625" style="14" customWidth="1"/>
    <col min="11281" max="11281" width="1.85546875" style="14" customWidth="1"/>
    <col min="11282" max="11282" width="11" style="14" customWidth="1"/>
    <col min="11283" max="11283" width="0.7109375" style="14" customWidth="1"/>
    <col min="11284" max="11284" width="1.85546875" style="14" customWidth="1"/>
    <col min="11285" max="11285" width="11.85546875" style="14" bestFit="1" customWidth="1"/>
    <col min="11286" max="11286" width="15.28515625" style="14" bestFit="1" customWidth="1"/>
    <col min="11287" max="11287" width="5" style="14" customWidth="1"/>
    <col min="11288" max="11288" width="10.28515625" style="14" bestFit="1" customWidth="1"/>
    <col min="11289" max="11289" width="5" style="14" customWidth="1"/>
    <col min="11290" max="11290" width="10.28515625" style="14" bestFit="1" customWidth="1"/>
    <col min="11291" max="11293" width="9" style="14"/>
    <col min="11294" max="11294" width="10.28515625" style="14" bestFit="1" customWidth="1"/>
    <col min="11295" max="11523" width="9" style="14"/>
    <col min="11524" max="11524" width="3.7109375" style="14" customWidth="1"/>
    <col min="11525" max="11525" width="4.85546875" style="14" customWidth="1"/>
    <col min="11526" max="11526" width="5.28515625" style="14" customWidth="1"/>
    <col min="11527" max="11527" width="31.28515625" style="14" customWidth="1"/>
    <col min="11528" max="11528" width="7.7109375" style="14" customWidth="1"/>
    <col min="11529" max="11529" width="2.28515625" style="14" customWidth="1"/>
    <col min="11530" max="11530" width="11.7109375" style="14" customWidth="1"/>
    <col min="11531" max="11531" width="2.42578125" style="14" customWidth="1"/>
    <col min="11532" max="11532" width="11.7109375" style="14" customWidth="1"/>
    <col min="11533" max="11533" width="2.28515625" style="14" customWidth="1"/>
    <col min="11534" max="11534" width="10.85546875" style="14" customWidth="1"/>
    <col min="11535" max="11535" width="2.28515625" style="14" customWidth="1"/>
    <col min="11536" max="11536" width="11.140625" style="14" customWidth="1"/>
    <col min="11537" max="11537" width="1.85546875" style="14" customWidth="1"/>
    <col min="11538" max="11538" width="11" style="14" customWidth="1"/>
    <col min="11539" max="11539" width="0.7109375" style="14" customWidth="1"/>
    <col min="11540" max="11540" width="1.85546875" style="14" customWidth="1"/>
    <col min="11541" max="11541" width="11.85546875" style="14" bestFit="1" customWidth="1"/>
    <col min="11542" max="11542" width="15.28515625" style="14" bestFit="1" customWidth="1"/>
    <col min="11543" max="11543" width="5" style="14" customWidth="1"/>
    <col min="11544" max="11544" width="10.28515625" style="14" bestFit="1" customWidth="1"/>
    <col min="11545" max="11545" width="5" style="14" customWidth="1"/>
    <col min="11546" max="11546" width="10.28515625" style="14" bestFit="1" customWidth="1"/>
    <col min="11547" max="11549" width="9" style="14"/>
    <col min="11550" max="11550" width="10.28515625" style="14" bestFit="1" customWidth="1"/>
    <col min="11551" max="11779" width="9" style="14"/>
    <col min="11780" max="11780" width="3.7109375" style="14" customWidth="1"/>
    <col min="11781" max="11781" width="4.85546875" style="14" customWidth="1"/>
    <col min="11782" max="11782" width="5.28515625" style="14" customWidth="1"/>
    <col min="11783" max="11783" width="31.28515625" style="14" customWidth="1"/>
    <col min="11784" max="11784" width="7.7109375" style="14" customWidth="1"/>
    <col min="11785" max="11785" width="2.28515625" style="14" customWidth="1"/>
    <col min="11786" max="11786" width="11.7109375" style="14" customWidth="1"/>
    <col min="11787" max="11787" width="2.42578125" style="14" customWidth="1"/>
    <col min="11788" max="11788" width="11.7109375" style="14" customWidth="1"/>
    <col min="11789" max="11789" width="2.28515625" style="14" customWidth="1"/>
    <col min="11790" max="11790" width="10.85546875" style="14" customWidth="1"/>
    <col min="11791" max="11791" width="2.28515625" style="14" customWidth="1"/>
    <col min="11792" max="11792" width="11.140625" style="14" customWidth="1"/>
    <col min="11793" max="11793" width="1.85546875" style="14" customWidth="1"/>
    <col min="11794" max="11794" width="11" style="14" customWidth="1"/>
    <col min="11795" max="11795" width="0.7109375" style="14" customWidth="1"/>
    <col min="11796" max="11796" width="1.85546875" style="14" customWidth="1"/>
    <col min="11797" max="11797" width="11.85546875" style="14" bestFit="1" customWidth="1"/>
    <col min="11798" max="11798" width="15.28515625" style="14" bestFit="1" customWidth="1"/>
    <col min="11799" max="11799" width="5" style="14" customWidth="1"/>
    <col min="11800" max="11800" width="10.28515625" style="14" bestFit="1" customWidth="1"/>
    <col min="11801" max="11801" width="5" style="14" customWidth="1"/>
    <col min="11802" max="11802" width="10.28515625" style="14" bestFit="1" customWidth="1"/>
    <col min="11803" max="11805" width="9" style="14"/>
    <col min="11806" max="11806" width="10.28515625" style="14" bestFit="1" customWidth="1"/>
    <col min="11807" max="12035" width="9" style="14"/>
    <col min="12036" max="12036" width="3.7109375" style="14" customWidth="1"/>
    <col min="12037" max="12037" width="4.85546875" style="14" customWidth="1"/>
    <col min="12038" max="12038" width="5.28515625" style="14" customWidth="1"/>
    <col min="12039" max="12039" width="31.28515625" style="14" customWidth="1"/>
    <col min="12040" max="12040" width="7.7109375" style="14" customWidth="1"/>
    <col min="12041" max="12041" width="2.28515625" style="14" customWidth="1"/>
    <col min="12042" max="12042" width="11.7109375" style="14" customWidth="1"/>
    <col min="12043" max="12043" width="2.42578125" style="14" customWidth="1"/>
    <col min="12044" max="12044" width="11.7109375" style="14" customWidth="1"/>
    <col min="12045" max="12045" width="2.28515625" style="14" customWidth="1"/>
    <col min="12046" max="12046" width="10.85546875" style="14" customWidth="1"/>
    <col min="12047" max="12047" width="2.28515625" style="14" customWidth="1"/>
    <col min="12048" max="12048" width="11.140625" style="14" customWidth="1"/>
    <col min="12049" max="12049" width="1.85546875" style="14" customWidth="1"/>
    <col min="12050" max="12050" width="11" style="14" customWidth="1"/>
    <col min="12051" max="12051" width="0.7109375" style="14" customWidth="1"/>
    <col min="12052" max="12052" width="1.85546875" style="14" customWidth="1"/>
    <col min="12053" max="12053" width="11.85546875" style="14" bestFit="1" customWidth="1"/>
    <col min="12054" max="12054" width="15.28515625" style="14" bestFit="1" customWidth="1"/>
    <col min="12055" max="12055" width="5" style="14" customWidth="1"/>
    <col min="12056" max="12056" width="10.28515625" style="14" bestFit="1" customWidth="1"/>
    <col min="12057" max="12057" width="5" style="14" customWidth="1"/>
    <col min="12058" max="12058" width="10.28515625" style="14" bestFit="1" customWidth="1"/>
    <col min="12059" max="12061" width="9" style="14"/>
    <col min="12062" max="12062" width="10.28515625" style="14" bestFit="1" customWidth="1"/>
    <col min="12063" max="12291" width="9" style="14"/>
    <col min="12292" max="12292" width="3.7109375" style="14" customWidth="1"/>
    <col min="12293" max="12293" width="4.85546875" style="14" customWidth="1"/>
    <col min="12294" max="12294" width="5.28515625" style="14" customWidth="1"/>
    <col min="12295" max="12295" width="31.28515625" style="14" customWidth="1"/>
    <col min="12296" max="12296" width="7.7109375" style="14" customWidth="1"/>
    <col min="12297" max="12297" width="2.28515625" style="14" customWidth="1"/>
    <col min="12298" max="12298" width="11.7109375" style="14" customWidth="1"/>
    <col min="12299" max="12299" width="2.42578125" style="14" customWidth="1"/>
    <col min="12300" max="12300" width="11.7109375" style="14" customWidth="1"/>
    <col min="12301" max="12301" width="2.28515625" style="14" customWidth="1"/>
    <col min="12302" max="12302" width="10.85546875" style="14" customWidth="1"/>
    <col min="12303" max="12303" width="2.28515625" style="14" customWidth="1"/>
    <col min="12304" max="12304" width="11.140625" style="14" customWidth="1"/>
    <col min="12305" max="12305" width="1.85546875" style="14" customWidth="1"/>
    <col min="12306" max="12306" width="11" style="14" customWidth="1"/>
    <col min="12307" max="12307" width="0.7109375" style="14" customWidth="1"/>
    <col min="12308" max="12308" width="1.85546875" style="14" customWidth="1"/>
    <col min="12309" max="12309" width="11.85546875" style="14" bestFit="1" customWidth="1"/>
    <col min="12310" max="12310" width="15.28515625" style="14" bestFit="1" customWidth="1"/>
    <col min="12311" max="12311" width="5" style="14" customWidth="1"/>
    <col min="12312" max="12312" width="10.28515625" style="14" bestFit="1" customWidth="1"/>
    <col min="12313" max="12313" width="5" style="14" customWidth="1"/>
    <col min="12314" max="12314" width="10.28515625" style="14" bestFit="1" customWidth="1"/>
    <col min="12315" max="12317" width="9" style="14"/>
    <col min="12318" max="12318" width="10.28515625" style="14" bestFit="1" customWidth="1"/>
    <col min="12319" max="12547" width="9" style="14"/>
    <col min="12548" max="12548" width="3.7109375" style="14" customWidth="1"/>
    <col min="12549" max="12549" width="4.85546875" style="14" customWidth="1"/>
    <col min="12550" max="12550" width="5.28515625" style="14" customWidth="1"/>
    <col min="12551" max="12551" width="31.28515625" style="14" customWidth="1"/>
    <col min="12552" max="12552" width="7.7109375" style="14" customWidth="1"/>
    <col min="12553" max="12553" width="2.28515625" style="14" customWidth="1"/>
    <col min="12554" max="12554" width="11.7109375" style="14" customWidth="1"/>
    <col min="12555" max="12555" width="2.42578125" style="14" customWidth="1"/>
    <col min="12556" max="12556" width="11.7109375" style="14" customWidth="1"/>
    <col min="12557" max="12557" width="2.28515625" style="14" customWidth="1"/>
    <col min="12558" max="12558" width="10.85546875" style="14" customWidth="1"/>
    <col min="12559" max="12559" width="2.28515625" style="14" customWidth="1"/>
    <col min="12560" max="12560" width="11.140625" style="14" customWidth="1"/>
    <col min="12561" max="12561" width="1.85546875" style="14" customWidth="1"/>
    <col min="12562" max="12562" width="11" style="14" customWidth="1"/>
    <col min="12563" max="12563" width="0.7109375" style="14" customWidth="1"/>
    <col min="12564" max="12564" width="1.85546875" style="14" customWidth="1"/>
    <col min="12565" max="12565" width="11.85546875" style="14" bestFit="1" customWidth="1"/>
    <col min="12566" max="12566" width="15.28515625" style="14" bestFit="1" customWidth="1"/>
    <col min="12567" max="12567" width="5" style="14" customWidth="1"/>
    <col min="12568" max="12568" width="10.28515625" style="14" bestFit="1" customWidth="1"/>
    <col min="12569" max="12569" width="5" style="14" customWidth="1"/>
    <col min="12570" max="12570" width="10.28515625" style="14" bestFit="1" customWidth="1"/>
    <col min="12571" max="12573" width="9" style="14"/>
    <col min="12574" max="12574" width="10.28515625" style="14" bestFit="1" customWidth="1"/>
    <col min="12575" max="12803" width="9" style="14"/>
    <col min="12804" max="12804" width="3.7109375" style="14" customWidth="1"/>
    <col min="12805" max="12805" width="4.85546875" style="14" customWidth="1"/>
    <col min="12806" max="12806" width="5.28515625" style="14" customWidth="1"/>
    <col min="12807" max="12807" width="31.28515625" style="14" customWidth="1"/>
    <col min="12808" max="12808" width="7.7109375" style="14" customWidth="1"/>
    <col min="12809" max="12809" width="2.28515625" style="14" customWidth="1"/>
    <col min="12810" max="12810" width="11.7109375" style="14" customWidth="1"/>
    <col min="12811" max="12811" width="2.42578125" style="14" customWidth="1"/>
    <col min="12812" max="12812" width="11.7109375" style="14" customWidth="1"/>
    <col min="12813" max="12813" width="2.28515625" style="14" customWidth="1"/>
    <col min="12814" max="12814" width="10.85546875" style="14" customWidth="1"/>
    <col min="12815" max="12815" width="2.28515625" style="14" customWidth="1"/>
    <col min="12816" max="12816" width="11.140625" style="14" customWidth="1"/>
    <col min="12817" max="12817" width="1.85546875" style="14" customWidth="1"/>
    <col min="12818" max="12818" width="11" style="14" customWidth="1"/>
    <col min="12819" max="12819" width="0.7109375" style="14" customWidth="1"/>
    <col min="12820" max="12820" width="1.85546875" style="14" customWidth="1"/>
    <col min="12821" max="12821" width="11.85546875" style="14" bestFit="1" customWidth="1"/>
    <col min="12822" max="12822" width="15.28515625" style="14" bestFit="1" customWidth="1"/>
    <col min="12823" max="12823" width="5" style="14" customWidth="1"/>
    <col min="12824" max="12824" width="10.28515625" style="14" bestFit="1" customWidth="1"/>
    <col min="12825" max="12825" width="5" style="14" customWidth="1"/>
    <col min="12826" max="12826" width="10.28515625" style="14" bestFit="1" customWidth="1"/>
    <col min="12827" max="12829" width="9" style="14"/>
    <col min="12830" max="12830" width="10.28515625" style="14" bestFit="1" customWidth="1"/>
    <col min="12831" max="13059" width="9" style="14"/>
    <col min="13060" max="13060" width="3.7109375" style="14" customWidth="1"/>
    <col min="13061" max="13061" width="4.85546875" style="14" customWidth="1"/>
    <col min="13062" max="13062" width="5.28515625" style="14" customWidth="1"/>
    <col min="13063" max="13063" width="31.28515625" style="14" customWidth="1"/>
    <col min="13064" max="13064" width="7.7109375" style="14" customWidth="1"/>
    <col min="13065" max="13065" width="2.28515625" style="14" customWidth="1"/>
    <col min="13066" max="13066" width="11.7109375" style="14" customWidth="1"/>
    <col min="13067" max="13067" width="2.42578125" style="14" customWidth="1"/>
    <col min="13068" max="13068" width="11.7109375" style="14" customWidth="1"/>
    <col min="13069" max="13069" width="2.28515625" style="14" customWidth="1"/>
    <col min="13070" max="13070" width="10.85546875" style="14" customWidth="1"/>
    <col min="13071" max="13071" width="2.28515625" style="14" customWidth="1"/>
    <col min="13072" max="13072" width="11.140625" style="14" customWidth="1"/>
    <col min="13073" max="13073" width="1.85546875" style="14" customWidth="1"/>
    <col min="13074" max="13074" width="11" style="14" customWidth="1"/>
    <col min="13075" max="13075" width="0.7109375" style="14" customWidth="1"/>
    <col min="13076" max="13076" width="1.85546875" style="14" customWidth="1"/>
    <col min="13077" max="13077" width="11.85546875" style="14" bestFit="1" customWidth="1"/>
    <col min="13078" max="13078" width="15.28515625" style="14" bestFit="1" customWidth="1"/>
    <col min="13079" max="13079" width="5" style="14" customWidth="1"/>
    <col min="13080" max="13080" width="10.28515625" style="14" bestFit="1" customWidth="1"/>
    <col min="13081" max="13081" width="5" style="14" customWidth="1"/>
    <col min="13082" max="13082" width="10.28515625" style="14" bestFit="1" customWidth="1"/>
    <col min="13083" max="13085" width="9" style="14"/>
    <col min="13086" max="13086" width="10.28515625" style="14" bestFit="1" customWidth="1"/>
    <col min="13087" max="13315" width="9" style="14"/>
    <col min="13316" max="13316" width="3.7109375" style="14" customWidth="1"/>
    <col min="13317" max="13317" width="4.85546875" style="14" customWidth="1"/>
    <col min="13318" max="13318" width="5.28515625" style="14" customWidth="1"/>
    <col min="13319" max="13319" width="31.28515625" style="14" customWidth="1"/>
    <col min="13320" max="13320" width="7.7109375" style="14" customWidth="1"/>
    <col min="13321" max="13321" width="2.28515625" style="14" customWidth="1"/>
    <col min="13322" max="13322" width="11.7109375" style="14" customWidth="1"/>
    <col min="13323" max="13323" width="2.42578125" style="14" customWidth="1"/>
    <col min="13324" max="13324" width="11.7109375" style="14" customWidth="1"/>
    <col min="13325" max="13325" width="2.28515625" style="14" customWidth="1"/>
    <col min="13326" max="13326" width="10.85546875" style="14" customWidth="1"/>
    <col min="13327" max="13327" width="2.28515625" style="14" customWidth="1"/>
    <col min="13328" max="13328" width="11.140625" style="14" customWidth="1"/>
    <col min="13329" max="13329" width="1.85546875" style="14" customWidth="1"/>
    <col min="13330" max="13330" width="11" style="14" customWidth="1"/>
    <col min="13331" max="13331" width="0.7109375" style="14" customWidth="1"/>
    <col min="13332" max="13332" width="1.85546875" style="14" customWidth="1"/>
    <col min="13333" max="13333" width="11.85546875" style="14" bestFit="1" customWidth="1"/>
    <col min="13334" max="13334" width="15.28515625" style="14" bestFit="1" customWidth="1"/>
    <col min="13335" max="13335" width="5" style="14" customWidth="1"/>
    <col min="13336" max="13336" width="10.28515625" style="14" bestFit="1" customWidth="1"/>
    <col min="13337" max="13337" width="5" style="14" customWidth="1"/>
    <col min="13338" max="13338" width="10.28515625" style="14" bestFit="1" customWidth="1"/>
    <col min="13339" max="13341" width="9" style="14"/>
    <col min="13342" max="13342" width="10.28515625" style="14" bestFit="1" customWidth="1"/>
    <col min="13343" max="13571" width="9" style="14"/>
    <col min="13572" max="13572" width="3.7109375" style="14" customWidth="1"/>
    <col min="13573" max="13573" width="4.85546875" style="14" customWidth="1"/>
    <col min="13574" max="13574" width="5.28515625" style="14" customWidth="1"/>
    <col min="13575" max="13575" width="31.28515625" style="14" customWidth="1"/>
    <col min="13576" max="13576" width="7.7109375" style="14" customWidth="1"/>
    <col min="13577" max="13577" width="2.28515625" style="14" customWidth="1"/>
    <col min="13578" max="13578" width="11.7109375" style="14" customWidth="1"/>
    <col min="13579" max="13579" width="2.42578125" style="14" customWidth="1"/>
    <col min="13580" max="13580" width="11.7109375" style="14" customWidth="1"/>
    <col min="13581" max="13581" width="2.28515625" style="14" customWidth="1"/>
    <col min="13582" max="13582" width="10.85546875" style="14" customWidth="1"/>
    <col min="13583" max="13583" width="2.28515625" style="14" customWidth="1"/>
    <col min="13584" max="13584" width="11.140625" style="14" customWidth="1"/>
    <col min="13585" max="13585" width="1.85546875" style="14" customWidth="1"/>
    <col min="13586" max="13586" width="11" style="14" customWidth="1"/>
    <col min="13587" max="13587" width="0.7109375" style="14" customWidth="1"/>
    <col min="13588" max="13588" width="1.85546875" style="14" customWidth="1"/>
    <col min="13589" max="13589" width="11.85546875" style="14" bestFit="1" customWidth="1"/>
    <col min="13590" max="13590" width="15.28515625" style="14" bestFit="1" customWidth="1"/>
    <col min="13591" max="13591" width="5" style="14" customWidth="1"/>
    <col min="13592" max="13592" width="10.28515625" style="14" bestFit="1" customWidth="1"/>
    <col min="13593" max="13593" width="5" style="14" customWidth="1"/>
    <col min="13594" max="13594" width="10.28515625" style="14" bestFit="1" customWidth="1"/>
    <col min="13595" max="13597" width="9" style="14"/>
    <col min="13598" max="13598" width="10.28515625" style="14" bestFit="1" customWidth="1"/>
    <col min="13599" max="13827" width="9" style="14"/>
    <col min="13828" max="13828" width="3.7109375" style="14" customWidth="1"/>
    <col min="13829" max="13829" width="4.85546875" style="14" customWidth="1"/>
    <col min="13830" max="13830" width="5.28515625" style="14" customWidth="1"/>
    <col min="13831" max="13831" width="31.28515625" style="14" customWidth="1"/>
    <col min="13832" max="13832" width="7.7109375" style="14" customWidth="1"/>
    <col min="13833" max="13833" width="2.28515625" style="14" customWidth="1"/>
    <col min="13834" max="13834" width="11.7109375" style="14" customWidth="1"/>
    <col min="13835" max="13835" width="2.42578125" style="14" customWidth="1"/>
    <col min="13836" max="13836" width="11.7109375" style="14" customWidth="1"/>
    <col min="13837" max="13837" width="2.28515625" style="14" customWidth="1"/>
    <col min="13838" max="13838" width="10.85546875" style="14" customWidth="1"/>
    <col min="13839" max="13839" width="2.28515625" style="14" customWidth="1"/>
    <col min="13840" max="13840" width="11.140625" style="14" customWidth="1"/>
    <col min="13841" max="13841" width="1.85546875" style="14" customWidth="1"/>
    <col min="13842" max="13842" width="11" style="14" customWidth="1"/>
    <col min="13843" max="13843" width="0.7109375" style="14" customWidth="1"/>
    <col min="13844" max="13844" width="1.85546875" style="14" customWidth="1"/>
    <col min="13845" max="13845" width="11.85546875" style="14" bestFit="1" customWidth="1"/>
    <col min="13846" max="13846" width="15.28515625" style="14" bestFit="1" customWidth="1"/>
    <col min="13847" max="13847" width="5" style="14" customWidth="1"/>
    <col min="13848" max="13848" width="10.28515625" style="14" bestFit="1" customWidth="1"/>
    <col min="13849" max="13849" width="5" style="14" customWidth="1"/>
    <col min="13850" max="13850" width="10.28515625" style="14" bestFit="1" customWidth="1"/>
    <col min="13851" max="13853" width="9" style="14"/>
    <col min="13854" max="13854" width="10.28515625" style="14" bestFit="1" customWidth="1"/>
    <col min="13855" max="14083" width="9" style="14"/>
    <col min="14084" max="14084" width="3.7109375" style="14" customWidth="1"/>
    <col min="14085" max="14085" width="4.85546875" style="14" customWidth="1"/>
    <col min="14086" max="14086" width="5.28515625" style="14" customWidth="1"/>
    <col min="14087" max="14087" width="31.28515625" style="14" customWidth="1"/>
    <col min="14088" max="14088" width="7.7109375" style="14" customWidth="1"/>
    <col min="14089" max="14089" width="2.28515625" style="14" customWidth="1"/>
    <col min="14090" max="14090" width="11.7109375" style="14" customWidth="1"/>
    <col min="14091" max="14091" width="2.42578125" style="14" customWidth="1"/>
    <col min="14092" max="14092" width="11.7109375" style="14" customWidth="1"/>
    <col min="14093" max="14093" width="2.28515625" style="14" customWidth="1"/>
    <col min="14094" max="14094" width="10.85546875" style="14" customWidth="1"/>
    <col min="14095" max="14095" width="2.28515625" style="14" customWidth="1"/>
    <col min="14096" max="14096" width="11.140625" style="14" customWidth="1"/>
    <col min="14097" max="14097" width="1.85546875" style="14" customWidth="1"/>
    <col min="14098" max="14098" width="11" style="14" customWidth="1"/>
    <col min="14099" max="14099" width="0.7109375" style="14" customWidth="1"/>
    <col min="14100" max="14100" width="1.85546875" style="14" customWidth="1"/>
    <col min="14101" max="14101" width="11.85546875" style="14" bestFit="1" customWidth="1"/>
    <col min="14102" max="14102" width="15.28515625" style="14" bestFit="1" customWidth="1"/>
    <col min="14103" max="14103" width="5" style="14" customWidth="1"/>
    <col min="14104" max="14104" width="10.28515625" style="14" bestFit="1" customWidth="1"/>
    <col min="14105" max="14105" width="5" style="14" customWidth="1"/>
    <col min="14106" max="14106" width="10.28515625" style="14" bestFit="1" customWidth="1"/>
    <col min="14107" max="14109" width="9" style="14"/>
    <col min="14110" max="14110" width="10.28515625" style="14" bestFit="1" customWidth="1"/>
    <col min="14111" max="14339" width="9" style="14"/>
    <col min="14340" max="14340" width="3.7109375" style="14" customWidth="1"/>
    <col min="14341" max="14341" width="4.85546875" style="14" customWidth="1"/>
    <col min="14342" max="14342" width="5.28515625" style="14" customWidth="1"/>
    <col min="14343" max="14343" width="31.28515625" style="14" customWidth="1"/>
    <col min="14344" max="14344" width="7.7109375" style="14" customWidth="1"/>
    <col min="14345" max="14345" width="2.28515625" style="14" customWidth="1"/>
    <col min="14346" max="14346" width="11.7109375" style="14" customWidth="1"/>
    <col min="14347" max="14347" width="2.42578125" style="14" customWidth="1"/>
    <col min="14348" max="14348" width="11.7109375" style="14" customWidth="1"/>
    <col min="14349" max="14349" width="2.28515625" style="14" customWidth="1"/>
    <col min="14350" max="14350" width="10.85546875" style="14" customWidth="1"/>
    <col min="14351" max="14351" width="2.28515625" style="14" customWidth="1"/>
    <col min="14352" max="14352" width="11.140625" style="14" customWidth="1"/>
    <col min="14353" max="14353" width="1.85546875" style="14" customWidth="1"/>
    <col min="14354" max="14354" width="11" style="14" customWidth="1"/>
    <col min="14355" max="14355" width="0.7109375" style="14" customWidth="1"/>
    <col min="14356" max="14356" width="1.85546875" style="14" customWidth="1"/>
    <col min="14357" max="14357" width="11.85546875" style="14" bestFit="1" customWidth="1"/>
    <col min="14358" max="14358" width="15.28515625" style="14" bestFit="1" customWidth="1"/>
    <col min="14359" max="14359" width="5" style="14" customWidth="1"/>
    <col min="14360" max="14360" width="10.28515625" style="14" bestFit="1" customWidth="1"/>
    <col min="14361" max="14361" width="5" style="14" customWidth="1"/>
    <col min="14362" max="14362" width="10.28515625" style="14" bestFit="1" customWidth="1"/>
    <col min="14363" max="14365" width="9" style="14"/>
    <col min="14366" max="14366" width="10.28515625" style="14" bestFit="1" customWidth="1"/>
    <col min="14367" max="14595" width="9" style="14"/>
    <col min="14596" max="14596" width="3.7109375" style="14" customWidth="1"/>
    <col min="14597" max="14597" width="4.85546875" style="14" customWidth="1"/>
    <col min="14598" max="14598" width="5.28515625" style="14" customWidth="1"/>
    <col min="14599" max="14599" width="31.28515625" style="14" customWidth="1"/>
    <col min="14600" max="14600" width="7.7109375" style="14" customWidth="1"/>
    <col min="14601" max="14601" width="2.28515625" style="14" customWidth="1"/>
    <col min="14602" max="14602" width="11.7109375" style="14" customWidth="1"/>
    <col min="14603" max="14603" width="2.42578125" style="14" customWidth="1"/>
    <col min="14604" max="14604" width="11.7109375" style="14" customWidth="1"/>
    <col min="14605" max="14605" width="2.28515625" style="14" customWidth="1"/>
    <col min="14606" max="14606" width="10.85546875" style="14" customWidth="1"/>
    <col min="14607" max="14607" width="2.28515625" style="14" customWidth="1"/>
    <col min="14608" max="14608" width="11.140625" style="14" customWidth="1"/>
    <col min="14609" max="14609" width="1.85546875" style="14" customWidth="1"/>
    <col min="14610" max="14610" width="11" style="14" customWidth="1"/>
    <col min="14611" max="14611" width="0.7109375" style="14" customWidth="1"/>
    <col min="14612" max="14612" width="1.85546875" style="14" customWidth="1"/>
    <col min="14613" max="14613" width="11.85546875" style="14" bestFit="1" customWidth="1"/>
    <col min="14614" max="14614" width="15.28515625" style="14" bestFit="1" customWidth="1"/>
    <col min="14615" max="14615" width="5" style="14" customWidth="1"/>
    <col min="14616" max="14616" width="10.28515625" style="14" bestFit="1" customWidth="1"/>
    <col min="14617" max="14617" width="5" style="14" customWidth="1"/>
    <col min="14618" max="14618" width="10.28515625" style="14" bestFit="1" customWidth="1"/>
    <col min="14619" max="14621" width="9" style="14"/>
    <col min="14622" max="14622" width="10.28515625" style="14" bestFit="1" customWidth="1"/>
    <col min="14623" max="14851" width="9" style="14"/>
    <col min="14852" max="14852" width="3.7109375" style="14" customWidth="1"/>
    <col min="14853" max="14853" width="4.85546875" style="14" customWidth="1"/>
    <col min="14854" max="14854" width="5.28515625" style="14" customWidth="1"/>
    <col min="14855" max="14855" width="31.28515625" style="14" customWidth="1"/>
    <col min="14856" max="14856" width="7.7109375" style="14" customWidth="1"/>
    <col min="14857" max="14857" width="2.28515625" style="14" customWidth="1"/>
    <col min="14858" max="14858" width="11.7109375" style="14" customWidth="1"/>
    <col min="14859" max="14859" width="2.42578125" style="14" customWidth="1"/>
    <col min="14860" max="14860" width="11.7109375" style="14" customWidth="1"/>
    <col min="14861" max="14861" width="2.28515625" style="14" customWidth="1"/>
    <col min="14862" max="14862" width="10.85546875" style="14" customWidth="1"/>
    <col min="14863" max="14863" width="2.28515625" style="14" customWidth="1"/>
    <col min="14864" max="14864" width="11.140625" style="14" customWidth="1"/>
    <col min="14865" max="14865" width="1.85546875" style="14" customWidth="1"/>
    <col min="14866" max="14866" width="11" style="14" customWidth="1"/>
    <col min="14867" max="14867" width="0.7109375" style="14" customWidth="1"/>
    <col min="14868" max="14868" width="1.85546875" style="14" customWidth="1"/>
    <col min="14869" max="14869" width="11.85546875" style="14" bestFit="1" customWidth="1"/>
    <col min="14870" max="14870" width="15.28515625" style="14" bestFit="1" customWidth="1"/>
    <col min="14871" max="14871" width="5" style="14" customWidth="1"/>
    <col min="14872" max="14872" width="10.28515625" style="14" bestFit="1" customWidth="1"/>
    <col min="14873" max="14873" width="5" style="14" customWidth="1"/>
    <col min="14874" max="14874" width="10.28515625" style="14" bestFit="1" customWidth="1"/>
    <col min="14875" max="14877" width="9" style="14"/>
    <col min="14878" max="14878" width="10.28515625" style="14" bestFit="1" customWidth="1"/>
    <col min="14879" max="15107" width="9" style="14"/>
    <col min="15108" max="15108" width="3.7109375" style="14" customWidth="1"/>
    <col min="15109" max="15109" width="4.85546875" style="14" customWidth="1"/>
    <col min="15110" max="15110" width="5.28515625" style="14" customWidth="1"/>
    <col min="15111" max="15111" width="31.28515625" style="14" customWidth="1"/>
    <col min="15112" max="15112" width="7.7109375" style="14" customWidth="1"/>
    <col min="15113" max="15113" width="2.28515625" style="14" customWidth="1"/>
    <col min="15114" max="15114" width="11.7109375" style="14" customWidth="1"/>
    <col min="15115" max="15115" width="2.42578125" style="14" customWidth="1"/>
    <col min="15116" max="15116" width="11.7109375" style="14" customWidth="1"/>
    <col min="15117" max="15117" width="2.28515625" style="14" customWidth="1"/>
    <col min="15118" max="15118" width="10.85546875" style="14" customWidth="1"/>
    <col min="15119" max="15119" width="2.28515625" style="14" customWidth="1"/>
    <col min="15120" max="15120" width="11.140625" style="14" customWidth="1"/>
    <col min="15121" max="15121" width="1.85546875" style="14" customWidth="1"/>
    <col min="15122" max="15122" width="11" style="14" customWidth="1"/>
    <col min="15123" max="15123" width="0.7109375" style="14" customWidth="1"/>
    <col min="15124" max="15124" width="1.85546875" style="14" customWidth="1"/>
    <col min="15125" max="15125" width="11.85546875" style="14" bestFit="1" customWidth="1"/>
    <col min="15126" max="15126" width="15.28515625" style="14" bestFit="1" customWidth="1"/>
    <col min="15127" max="15127" width="5" style="14" customWidth="1"/>
    <col min="15128" max="15128" width="10.28515625" style="14" bestFit="1" customWidth="1"/>
    <col min="15129" max="15129" width="5" style="14" customWidth="1"/>
    <col min="15130" max="15130" width="10.28515625" style="14" bestFit="1" customWidth="1"/>
    <col min="15131" max="15133" width="9" style="14"/>
    <col min="15134" max="15134" width="10.28515625" style="14" bestFit="1" customWidth="1"/>
    <col min="15135" max="15363" width="9" style="14"/>
    <col min="15364" max="15364" width="3.7109375" style="14" customWidth="1"/>
    <col min="15365" max="15365" width="4.85546875" style="14" customWidth="1"/>
    <col min="15366" max="15366" width="5.28515625" style="14" customWidth="1"/>
    <col min="15367" max="15367" width="31.28515625" style="14" customWidth="1"/>
    <col min="15368" max="15368" width="7.7109375" style="14" customWidth="1"/>
    <col min="15369" max="15369" width="2.28515625" style="14" customWidth="1"/>
    <col min="15370" max="15370" width="11.7109375" style="14" customWidth="1"/>
    <col min="15371" max="15371" width="2.42578125" style="14" customWidth="1"/>
    <col min="15372" max="15372" width="11.7109375" style="14" customWidth="1"/>
    <col min="15373" max="15373" width="2.28515625" style="14" customWidth="1"/>
    <col min="15374" max="15374" width="10.85546875" style="14" customWidth="1"/>
    <col min="15375" max="15375" width="2.28515625" style="14" customWidth="1"/>
    <col min="15376" max="15376" width="11.140625" style="14" customWidth="1"/>
    <col min="15377" max="15377" width="1.85546875" style="14" customWidth="1"/>
    <col min="15378" max="15378" width="11" style="14" customWidth="1"/>
    <col min="15379" max="15379" width="0.7109375" style="14" customWidth="1"/>
    <col min="15380" max="15380" width="1.85546875" style="14" customWidth="1"/>
    <col min="15381" max="15381" width="11.85546875" style="14" bestFit="1" customWidth="1"/>
    <col min="15382" max="15382" width="15.28515625" style="14" bestFit="1" customWidth="1"/>
    <col min="15383" max="15383" width="5" style="14" customWidth="1"/>
    <col min="15384" max="15384" width="10.28515625" style="14" bestFit="1" customWidth="1"/>
    <col min="15385" max="15385" width="5" style="14" customWidth="1"/>
    <col min="15386" max="15386" width="10.28515625" style="14" bestFit="1" customWidth="1"/>
    <col min="15387" max="15389" width="9" style="14"/>
    <col min="15390" max="15390" width="10.28515625" style="14" bestFit="1" customWidth="1"/>
    <col min="15391" max="15619" width="9" style="14"/>
    <col min="15620" max="15620" width="3.7109375" style="14" customWidth="1"/>
    <col min="15621" max="15621" width="4.85546875" style="14" customWidth="1"/>
    <col min="15622" max="15622" width="5.28515625" style="14" customWidth="1"/>
    <col min="15623" max="15623" width="31.28515625" style="14" customWidth="1"/>
    <col min="15624" max="15624" width="7.7109375" style="14" customWidth="1"/>
    <col min="15625" max="15625" width="2.28515625" style="14" customWidth="1"/>
    <col min="15626" max="15626" width="11.7109375" style="14" customWidth="1"/>
    <col min="15627" max="15627" width="2.42578125" style="14" customWidth="1"/>
    <col min="15628" max="15628" width="11.7109375" style="14" customWidth="1"/>
    <col min="15629" max="15629" width="2.28515625" style="14" customWidth="1"/>
    <col min="15630" max="15630" width="10.85546875" style="14" customWidth="1"/>
    <col min="15631" max="15631" width="2.28515625" style="14" customWidth="1"/>
    <col min="15632" max="15632" width="11.140625" style="14" customWidth="1"/>
    <col min="15633" max="15633" width="1.85546875" style="14" customWidth="1"/>
    <col min="15634" max="15634" width="11" style="14" customWidth="1"/>
    <col min="15635" max="15635" width="0.7109375" style="14" customWidth="1"/>
    <col min="15636" max="15636" width="1.85546875" style="14" customWidth="1"/>
    <col min="15637" max="15637" width="11.85546875" style="14" bestFit="1" customWidth="1"/>
    <col min="15638" max="15638" width="15.28515625" style="14" bestFit="1" customWidth="1"/>
    <col min="15639" max="15639" width="5" style="14" customWidth="1"/>
    <col min="15640" max="15640" width="10.28515625" style="14" bestFit="1" customWidth="1"/>
    <col min="15641" max="15641" width="5" style="14" customWidth="1"/>
    <col min="15642" max="15642" width="10.28515625" style="14" bestFit="1" customWidth="1"/>
    <col min="15643" max="15645" width="9" style="14"/>
    <col min="15646" max="15646" width="10.28515625" style="14" bestFit="1" customWidth="1"/>
    <col min="15647" max="15875" width="9" style="14"/>
    <col min="15876" max="15876" width="3.7109375" style="14" customWidth="1"/>
    <col min="15877" max="15877" width="4.85546875" style="14" customWidth="1"/>
    <col min="15878" max="15878" width="5.28515625" style="14" customWidth="1"/>
    <col min="15879" max="15879" width="31.28515625" style="14" customWidth="1"/>
    <col min="15880" max="15880" width="7.7109375" style="14" customWidth="1"/>
    <col min="15881" max="15881" width="2.28515625" style="14" customWidth="1"/>
    <col min="15882" max="15882" width="11.7109375" style="14" customWidth="1"/>
    <col min="15883" max="15883" width="2.42578125" style="14" customWidth="1"/>
    <col min="15884" max="15884" width="11.7109375" style="14" customWidth="1"/>
    <col min="15885" max="15885" width="2.28515625" style="14" customWidth="1"/>
    <col min="15886" max="15886" width="10.85546875" style="14" customWidth="1"/>
    <col min="15887" max="15887" width="2.28515625" style="14" customWidth="1"/>
    <col min="15888" max="15888" width="11.140625" style="14" customWidth="1"/>
    <col min="15889" max="15889" width="1.85546875" style="14" customWidth="1"/>
    <col min="15890" max="15890" width="11" style="14" customWidth="1"/>
    <col min="15891" max="15891" width="0.7109375" style="14" customWidth="1"/>
    <col min="15892" max="15892" width="1.85546875" style="14" customWidth="1"/>
    <col min="15893" max="15893" width="11.85546875" style="14" bestFit="1" customWidth="1"/>
    <col min="15894" max="15894" width="15.28515625" style="14" bestFit="1" customWidth="1"/>
    <col min="15895" max="15895" width="5" style="14" customWidth="1"/>
    <col min="15896" max="15896" width="10.28515625" style="14" bestFit="1" customWidth="1"/>
    <col min="15897" max="15897" width="5" style="14" customWidth="1"/>
    <col min="15898" max="15898" width="10.28515625" style="14" bestFit="1" customWidth="1"/>
    <col min="15899" max="15901" width="9" style="14"/>
    <col min="15902" max="15902" width="10.28515625" style="14" bestFit="1" customWidth="1"/>
    <col min="15903" max="16131" width="9" style="14"/>
    <col min="16132" max="16132" width="3.7109375" style="14" customWidth="1"/>
    <col min="16133" max="16133" width="4.85546875" style="14" customWidth="1"/>
    <col min="16134" max="16134" width="5.28515625" style="14" customWidth="1"/>
    <col min="16135" max="16135" width="31.28515625" style="14" customWidth="1"/>
    <col min="16136" max="16136" width="7.7109375" style="14" customWidth="1"/>
    <col min="16137" max="16137" width="2.28515625" style="14" customWidth="1"/>
    <col min="16138" max="16138" width="11.7109375" style="14" customWidth="1"/>
    <col min="16139" max="16139" width="2.42578125" style="14" customWidth="1"/>
    <col min="16140" max="16140" width="11.7109375" style="14" customWidth="1"/>
    <col min="16141" max="16141" width="2.28515625" style="14" customWidth="1"/>
    <col min="16142" max="16142" width="10.85546875" style="14" customWidth="1"/>
    <col min="16143" max="16143" width="2.28515625" style="14" customWidth="1"/>
    <col min="16144" max="16144" width="11.140625" style="14" customWidth="1"/>
    <col min="16145" max="16145" width="1.85546875" style="14" customWidth="1"/>
    <col min="16146" max="16146" width="11" style="14" customWidth="1"/>
    <col min="16147" max="16147" width="0.7109375" style="14" customWidth="1"/>
    <col min="16148" max="16148" width="1.85546875" style="14" customWidth="1"/>
    <col min="16149" max="16149" width="11.85546875" style="14" bestFit="1" customWidth="1"/>
    <col min="16150" max="16150" width="15.28515625" style="14" bestFit="1" customWidth="1"/>
    <col min="16151" max="16151" width="5" style="14" customWidth="1"/>
    <col min="16152" max="16152" width="10.28515625" style="14" bestFit="1" customWidth="1"/>
    <col min="16153" max="16153" width="5" style="14" customWidth="1"/>
    <col min="16154" max="16154" width="10.28515625" style="14" bestFit="1" customWidth="1"/>
    <col min="16155" max="16157" width="9" style="14"/>
    <col min="16158" max="16158" width="10.28515625" style="14" bestFit="1" customWidth="1"/>
    <col min="16159" max="16384" width="9" style="14"/>
  </cols>
  <sheetData>
    <row r="1" spans="1:24" s="21" customFormat="1" ht="21" x14ac:dyDescent="0.5">
      <c r="A1" s="1967" t="str">
        <f>'سر برگ صفحات'!A1</f>
        <v>شرکت داروسازان التیام (سهامی خاص)</v>
      </c>
      <c r="B1" s="1967"/>
      <c r="C1" s="1967"/>
      <c r="D1" s="1967"/>
      <c r="E1" s="1967"/>
      <c r="F1" s="1967"/>
      <c r="G1" s="1967"/>
      <c r="H1" s="1967"/>
      <c r="I1" s="1967"/>
      <c r="J1" s="1967"/>
      <c r="K1" s="1967"/>
      <c r="L1" s="1967"/>
      <c r="M1" s="1967"/>
      <c r="N1" s="1967"/>
      <c r="O1" s="1967"/>
      <c r="P1" s="1967"/>
      <c r="Q1" s="1967"/>
      <c r="R1" s="1967"/>
      <c r="S1" s="19"/>
      <c r="T1" s="19"/>
      <c r="U1" s="20"/>
      <c r="V1" s="20"/>
      <c r="W1" s="19"/>
      <c r="X1" s="19"/>
    </row>
    <row r="2" spans="1:24" s="21" customFormat="1" ht="21" x14ac:dyDescent="0.5">
      <c r="A2" s="2153" t="str">
        <f>'سر برگ صفحات'!A16</f>
        <v>يادداشتهاي توضيحي صورت هاي مالي</v>
      </c>
      <c r="B2" s="2153"/>
      <c r="C2" s="2153"/>
      <c r="D2" s="2153"/>
      <c r="E2" s="2153"/>
      <c r="F2" s="2153"/>
      <c r="G2" s="2153"/>
      <c r="H2" s="2153"/>
      <c r="I2" s="2153"/>
      <c r="J2" s="2153"/>
      <c r="K2" s="2153"/>
      <c r="L2" s="2153"/>
      <c r="M2" s="2153"/>
      <c r="N2" s="2153"/>
      <c r="O2" s="2153"/>
      <c r="P2" s="2153"/>
      <c r="Q2" s="2153"/>
      <c r="R2" s="2153"/>
      <c r="S2" s="19"/>
      <c r="T2" s="19"/>
      <c r="U2" s="20"/>
      <c r="V2" s="20"/>
      <c r="W2" s="19"/>
      <c r="X2" s="19"/>
    </row>
    <row r="3" spans="1:24" s="21" customFormat="1" ht="21" x14ac:dyDescent="0.5">
      <c r="A3" s="2153" t="str">
        <f>'سر برگ صفحات'!A3</f>
        <v>سال مالی منتهی به 30 اسفند 1403</v>
      </c>
      <c r="B3" s="2153"/>
      <c r="C3" s="2153"/>
      <c r="D3" s="2153"/>
      <c r="E3" s="2153"/>
      <c r="F3" s="2153"/>
      <c r="G3" s="2153"/>
      <c r="H3" s="2153"/>
      <c r="I3" s="2153"/>
      <c r="J3" s="2153"/>
      <c r="K3" s="2153"/>
      <c r="L3" s="2153"/>
      <c r="M3" s="2153"/>
      <c r="N3" s="2153"/>
      <c r="O3" s="2153"/>
      <c r="P3" s="2153"/>
      <c r="Q3" s="2153"/>
      <c r="R3" s="2153"/>
      <c r="S3" s="19"/>
      <c r="T3" s="19"/>
      <c r="U3" s="20"/>
      <c r="V3" s="20"/>
      <c r="W3" s="19"/>
      <c r="X3" s="19"/>
    </row>
    <row r="4" spans="1:24" s="21" customFormat="1" ht="19.5" x14ac:dyDescent="0.5">
      <c r="A4" s="27" t="s">
        <v>222</v>
      </c>
      <c r="B4" s="2139" t="s">
        <v>1287</v>
      </c>
      <c r="C4" s="2139"/>
      <c r="D4" s="2139"/>
      <c r="E4" s="2139"/>
      <c r="F4" s="2139"/>
      <c r="G4" s="2139"/>
      <c r="H4" s="2139"/>
      <c r="I4" s="2139"/>
      <c r="J4" s="2139"/>
      <c r="K4" s="2139"/>
      <c r="L4" s="2139"/>
      <c r="M4" s="2139"/>
      <c r="N4" s="2139"/>
      <c r="O4" s="2139"/>
      <c r="P4" s="18"/>
      <c r="R4" s="18"/>
      <c r="S4" s="19"/>
      <c r="T4" s="19"/>
      <c r="U4" s="20"/>
      <c r="V4" s="20"/>
      <c r="W4" s="19"/>
      <c r="X4" s="19"/>
    </row>
    <row r="5" spans="1:24" s="21" customFormat="1" ht="19.5" x14ac:dyDescent="0.5">
      <c r="A5" s="27"/>
      <c r="B5" s="2190" t="s">
        <v>566</v>
      </c>
      <c r="C5" s="2190"/>
      <c r="D5" s="2190"/>
      <c r="E5" s="2190"/>
      <c r="F5" s="2190"/>
      <c r="G5" s="2190"/>
      <c r="H5" s="2190"/>
      <c r="I5" s="2190"/>
      <c r="J5" s="2190"/>
      <c r="K5" s="2190"/>
      <c r="L5" s="2190"/>
      <c r="M5" s="2190"/>
      <c r="N5" s="2190"/>
      <c r="O5" s="2190"/>
      <c r="P5" s="18"/>
      <c r="R5" s="18"/>
      <c r="S5" s="19"/>
      <c r="T5" s="19"/>
      <c r="U5" s="20"/>
      <c r="V5" s="20"/>
      <c r="W5" s="19"/>
      <c r="X5" s="19"/>
    </row>
    <row r="6" spans="1:24" s="21" customFormat="1" ht="19.5" x14ac:dyDescent="0.5">
      <c r="A6" s="27"/>
      <c r="B6" s="2190"/>
      <c r="C6" s="2190"/>
      <c r="D6" s="2190"/>
      <c r="E6" s="2190"/>
      <c r="F6" s="2190"/>
      <c r="G6" s="2190"/>
      <c r="H6" s="2190"/>
      <c r="I6" s="2190"/>
      <c r="J6" s="2190"/>
      <c r="K6" s="2190"/>
      <c r="L6" s="2190"/>
      <c r="M6" s="2190"/>
      <c r="N6" s="2190"/>
      <c r="O6" s="2190"/>
      <c r="P6" s="18"/>
      <c r="R6" s="18"/>
      <c r="S6" s="19"/>
      <c r="T6" s="19"/>
      <c r="U6" s="20"/>
      <c r="V6" s="20"/>
      <c r="W6" s="19"/>
      <c r="X6" s="19"/>
    </row>
    <row r="7" spans="1:24" s="45" customFormat="1" ht="15.75" x14ac:dyDescent="0.25">
      <c r="A7" s="178"/>
      <c r="C7" s="241"/>
      <c r="E7" s="241"/>
      <c r="G7" s="241"/>
      <c r="I7" s="241"/>
      <c r="J7" s="243" t="str">
        <f>'سر برگ صفحات'!A9</f>
        <v>1403/12/30</v>
      </c>
      <c r="K7" s="180"/>
      <c r="L7" s="243">
        <f>'سر برگ صفحات'!A13</f>
        <v>1398</v>
      </c>
      <c r="Q7" s="180"/>
      <c r="U7" s="31"/>
      <c r="V7" s="31"/>
    </row>
    <row r="8" spans="1:24" s="192" customFormat="1" ht="14.45" customHeight="1" x14ac:dyDescent="0.25">
      <c r="A8" s="249"/>
      <c r="J8" s="242" t="s">
        <v>171</v>
      </c>
      <c r="L8" s="242" t="s">
        <v>171</v>
      </c>
      <c r="U8" s="202"/>
      <c r="V8" s="202"/>
    </row>
    <row r="9" spans="1:24" x14ac:dyDescent="0.25">
      <c r="B9" s="53"/>
      <c r="D9" s="53"/>
      <c r="F9" s="2178" t="s">
        <v>223</v>
      </c>
      <c r="G9" s="2178"/>
      <c r="H9" s="2178"/>
      <c r="J9" s="14">
        <f>L12</f>
        <v>600</v>
      </c>
      <c r="L9" s="14">
        <v>300</v>
      </c>
      <c r="Q9" s="58"/>
      <c r="U9" s="59"/>
      <c r="V9" s="59"/>
    </row>
    <row r="10" spans="1:24" x14ac:dyDescent="0.25">
      <c r="F10" s="2178" t="s">
        <v>224</v>
      </c>
      <c r="G10" s="2178"/>
      <c r="H10" s="2178"/>
      <c r="J10" s="14">
        <v>0</v>
      </c>
      <c r="L10" s="14">
        <v>300</v>
      </c>
      <c r="U10" s="59"/>
      <c r="V10" s="59"/>
    </row>
    <row r="11" spans="1:24" x14ac:dyDescent="0.25">
      <c r="F11" s="2178" t="s">
        <v>225</v>
      </c>
      <c r="G11" s="2178"/>
      <c r="H11" s="2178"/>
      <c r="J11" s="60"/>
      <c r="L11" s="60"/>
      <c r="U11" s="59"/>
      <c r="V11" s="59"/>
    </row>
    <row r="12" spans="1:24" ht="18.75" thickBot="1" x14ac:dyDescent="0.3">
      <c r="F12" s="2178" t="s">
        <v>1288</v>
      </c>
      <c r="G12" s="2178"/>
      <c r="H12" s="2178"/>
      <c r="J12" s="61">
        <f>SUM(J9:J11)</f>
        <v>600</v>
      </c>
      <c r="L12" s="61">
        <f>SUM(L9:L11)</f>
        <v>600</v>
      </c>
      <c r="U12" s="59"/>
      <c r="V12" s="59"/>
    </row>
    <row r="13" spans="1:24" ht="18.75" thickTop="1" x14ac:dyDescent="0.25">
      <c r="U13" s="59"/>
      <c r="V13" s="59"/>
    </row>
    <row r="14" spans="1:24" s="833" customFormat="1" ht="21" hidden="1" x14ac:dyDescent="0.55000000000000004">
      <c r="A14" s="825" t="s">
        <v>226</v>
      </c>
      <c r="B14" s="2189" t="s">
        <v>227</v>
      </c>
      <c r="C14" s="2189"/>
      <c r="D14" s="2189" t="s">
        <v>227</v>
      </c>
      <c r="E14" s="2189"/>
      <c r="F14" s="2189"/>
      <c r="G14" s="2189"/>
      <c r="H14" s="2189"/>
      <c r="I14" s="2189"/>
      <c r="J14" s="2189"/>
      <c r="K14" s="2189"/>
      <c r="L14" s="2189"/>
      <c r="M14" s="2189"/>
      <c r="N14" s="2189"/>
      <c r="O14" s="2189"/>
      <c r="P14" s="832"/>
      <c r="R14" s="832"/>
      <c r="S14" s="834"/>
      <c r="T14" s="834"/>
      <c r="U14" s="835"/>
      <c r="V14" s="835"/>
      <c r="W14" s="834"/>
      <c r="X14" s="834"/>
    </row>
    <row r="15" spans="1:24" s="352" customFormat="1" ht="19.5" hidden="1" x14ac:dyDescent="0.5">
      <c r="A15" s="395"/>
      <c r="B15" s="2184" t="s">
        <v>567</v>
      </c>
      <c r="C15" s="2184"/>
      <c r="D15" s="2184"/>
      <c r="E15" s="2184"/>
      <c r="F15" s="2184"/>
      <c r="G15" s="2184"/>
      <c r="H15" s="2184"/>
      <c r="I15" s="2184"/>
      <c r="J15" s="2184"/>
      <c r="K15" s="2184"/>
      <c r="L15" s="2184"/>
      <c r="M15" s="2184"/>
      <c r="N15" s="2184"/>
      <c r="O15" s="2184"/>
      <c r="P15" s="820"/>
      <c r="R15" s="820"/>
      <c r="S15" s="350"/>
      <c r="T15" s="350"/>
      <c r="U15" s="351"/>
      <c r="V15" s="351"/>
      <c r="W15" s="350"/>
      <c r="X15" s="350"/>
    </row>
    <row r="16" spans="1:24" s="352" customFormat="1" ht="19.5" hidden="1" x14ac:dyDescent="0.5">
      <c r="A16" s="395"/>
      <c r="B16" s="2184"/>
      <c r="C16" s="2184"/>
      <c r="D16" s="2184"/>
      <c r="E16" s="2184"/>
      <c r="F16" s="2184"/>
      <c r="G16" s="2184"/>
      <c r="H16" s="2184"/>
      <c r="I16" s="2184"/>
      <c r="J16" s="2184"/>
      <c r="K16" s="2184"/>
      <c r="L16" s="2184"/>
      <c r="M16" s="2184"/>
      <c r="N16" s="2184"/>
      <c r="O16" s="2184"/>
      <c r="P16" s="820"/>
      <c r="R16" s="820"/>
      <c r="S16" s="350"/>
      <c r="T16" s="350"/>
      <c r="U16" s="351"/>
      <c r="V16" s="351"/>
      <c r="W16" s="350"/>
      <c r="X16" s="350"/>
    </row>
    <row r="17" spans="1:24" s="352" customFormat="1" ht="19.5" hidden="1" x14ac:dyDescent="0.5">
      <c r="A17" s="395"/>
      <c r="B17" s="2184"/>
      <c r="C17" s="2184"/>
      <c r="D17" s="2184"/>
      <c r="E17" s="2184"/>
      <c r="F17" s="2184"/>
      <c r="G17" s="2184"/>
      <c r="H17" s="2184"/>
      <c r="I17" s="2184"/>
      <c r="J17" s="2184"/>
      <c r="K17" s="2184"/>
      <c r="L17" s="2184"/>
      <c r="M17" s="2184"/>
      <c r="N17" s="2184"/>
      <c r="O17" s="2184"/>
      <c r="P17" s="820"/>
      <c r="R17" s="820"/>
      <c r="S17" s="350"/>
      <c r="T17" s="350"/>
      <c r="U17" s="351"/>
      <c r="V17" s="351"/>
      <c r="W17" s="350"/>
      <c r="X17" s="350"/>
    </row>
    <row r="18" spans="1:24" s="833" customFormat="1" ht="21" hidden="1" x14ac:dyDescent="0.55000000000000004">
      <c r="A18" s="825" t="s">
        <v>228</v>
      </c>
      <c r="B18" s="2189" t="s">
        <v>32</v>
      </c>
      <c r="C18" s="2189"/>
      <c r="D18" s="2189" t="s">
        <v>32</v>
      </c>
      <c r="E18" s="2189"/>
      <c r="F18" s="2189"/>
      <c r="G18" s="2189"/>
      <c r="H18" s="2189"/>
      <c r="I18" s="2189"/>
      <c r="J18" s="2189"/>
      <c r="K18" s="2189"/>
      <c r="L18" s="2189"/>
      <c r="M18" s="2189"/>
      <c r="N18" s="2189"/>
      <c r="O18" s="2189"/>
      <c r="P18" s="832"/>
      <c r="R18" s="832"/>
      <c r="S18" s="834"/>
      <c r="T18" s="834"/>
      <c r="U18" s="835"/>
      <c r="V18" s="835"/>
      <c r="W18" s="834"/>
      <c r="X18" s="834"/>
    </row>
    <row r="19" spans="1:24" s="352" customFormat="1" ht="19.5" hidden="1" x14ac:dyDescent="0.5">
      <c r="A19" s="395"/>
      <c r="B19" s="2184" t="s">
        <v>568</v>
      </c>
      <c r="C19" s="2184"/>
      <c r="D19" s="2184"/>
      <c r="E19" s="2184"/>
      <c r="F19" s="2184"/>
      <c r="G19" s="2184"/>
      <c r="H19" s="2184"/>
      <c r="I19" s="2184"/>
      <c r="J19" s="2184"/>
      <c r="K19" s="2184"/>
      <c r="L19" s="2184"/>
      <c r="M19" s="2184"/>
      <c r="N19" s="2184"/>
      <c r="O19" s="2184"/>
      <c r="P19" s="820"/>
      <c r="R19" s="820"/>
      <c r="S19" s="350"/>
      <c r="T19" s="350"/>
      <c r="U19" s="351"/>
      <c r="V19" s="351"/>
      <c r="W19" s="350"/>
      <c r="X19" s="350"/>
    </row>
    <row r="20" spans="1:24" s="352" customFormat="1" ht="19.5" hidden="1" x14ac:dyDescent="0.5">
      <c r="A20" s="395"/>
      <c r="B20" s="2184"/>
      <c r="C20" s="2184"/>
      <c r="D20" s="2184"/>
      <c r="E20" s="2184"/>
      <c r="F20" s="2184"/>
      <c r="G20" s="2184"/>
      <c r="H20" s="2184"/>
      <c r="I20" s="2184"/>
      <c r="J20" s="2184"/>
      <c r="K20" s="2184"/>
      <c r="L20" s="2184"/>
      <c r="M20" s="2184"/>
      <c r="N20" s="2184"/>
      <c r="O20" s="2184"/>
      <c r="P20" s="820"/>
      <c r="R20" s="820"/>
      <c r="S20" s="350"/>
      <c r="T20" s="350"/>
      <c r="U20" s="351"/>
      <c r="V20" s="351"/>
      <c r="W20" s="350"/>
      <c r="X20" s="350"/>
    </row>
    <row r="21" spans="1:24" s="352" customFormat="1" ht="19.5" hidden="1" x14ac:dyDescent="0.5">
      <c r="A21" s="395"/>
      <c r="B21" s="2184"/>
      <c r="C21" s="2184"/>
      <c r="D21" s="2184"/>
      <c r="E21" s="2184"/>
      <c r="F21" s="2184"/>
      <c r="G21" s="2184"/>
      <c r="H21" s="2184"/>
      <c r="I21" s="2184"/>
      <c r="J21" s="2184"/>
      <c r="K21" s="2184"/>
      <c r="L21" s="2184"/>
      <c r="M21" s="2184"/>
      <c r="N21" s="2184"/>
      <c r="O21" s="2184"/>
      <c r="P21" s="820"/>
      <c r="R21" s="820"/>
      <c r="S21" s="350"/>
      <c r="T21" s="350"/>
      <c r="U21" s="351"/>
      <c r="V21" s="351"/>
      <c r="W21" s="350"/>
      <c r="X21" s="350"/>
    </row>
    <row r="22" spans="1:24" s="42" customFormat="1" ht="21" hidden="1" x14ac:dyDescent="0.55000000000000004">
      <c r="A22" s="33" t="s">
        <v>229</v>
      </c>
      <c r="B22" s="2192" t="s">
        <v>21</v>
      </c>
      <c r="C22" s="2192"/>
      <c r="D22" s="2192" t="s">
        <v>21</v>
      </c>
      <c r="E22" s="2192"/>
      <c r="F22" s="2192"/>
      <c r="G22" s="2192"/>
      <c r="H22" s="2192"/>
      <c r="I22" s="2192"/>
      <c r="J22" s="2192"/>
      <c r="K22" s="2192"/>
      <c r="L22" s="2192"/>
      <c r="M22" s="2192"/>
      <c r="N22" s="2192"/>
      <c r="O22" s="2192"/>
      <c r="P22" s="39"/>
      <c r="R22" s="39"/>
      <c r="S22" s="40"/>
      <c r="T22" s="40"/>
      <c r="U22" s="41"/>
      <c r="V22" s="41"/>
      <c r="W22" s="40"/>
      <c r="X22" s="40"/>
    </row>
    <row r="23" spans="1:24" s="21" customFormat="1" ht="19.5" hidden="1" x14ac:dyDescent="0.5">
      <c r="A23" s="27"/>
      <c r="B23" s="2190" t="s">
        <v>569</v>
      </c>
      <c r="C23" s="2190"/>
      <c r="D23" s="2190"/>
      <c r="E23" s="2190"/>
      <c r="F23" s="2190"/>
      <c r="G23" s="2190"/>
      <c r="H23" s="2190"/>
      <c r="I23" s="2190"/>
      <c r="J23" s="2190"/>
      <c r="K23" s="2190"/>
      <c r="L23" s="2190"/>
      <c r="M23" s="2190"/>
      <c r="N23" s="2190"/>
      <c r="O23" s="2190"/>
      <c r="P23" s="18"/>
      <c r="R23" s="18"/>
      <c r="S23" s="19"/>
      <c r="T23" s="19"/>
      <c r="U23" s="20"/>
      <c r="V23" s="20"/>
      <c r="W23" s="19"/>
      <c r="X23" s="19"/>
    </row>
    <row r="24" spans="1:24" s="21" customFormat="1" ht="19.5" hidden="1" x14ac:dyDescent="0.5">
      <c r="A24" s="27"/>
      <c r="B24" s="2190"/>
      <c r="C24" s="2190"/>
      <c r="D24" s="2190"/>
      <c r="E24" s="2190"/>
      <c r="F24" s="2190"/>
      <c r="G24" s="2190"/>
      <c r="H24" s="2190"/>
      <c r="I24" s="2190"/>
      <c r="J24" s="2190"/>
      <c r="K24" s="2190"/>
      <c r="L24" s="2190"/>
      <c r="M24" s="2190"/>
      <c r="N24" s="2190"/>
      <c r="O24" s="2190"/>
      <c r="P24" s="18"/>
      <c r="R24" s="18"/>
      <c r="S24" s="19"/>
      <c r="T24" s="19"/>
      <c r="U24" s="20"/>
      <c r="V24" s="20"/>
      <c r="W24" s="19"/>
      <c r="X24" s="19"/>
    </row>
    <row r="25" spans="1:24" s="21" customFormat="1" ht="19.5" hidden="1" x14ac:dyDescent="0.5">
      <c r="A25" s="27"/>
      <c r="B25" s="2190"/>
      <c r="C25" s="2190"/>
      <c r="D25" s="2190"/>
      <c r="E25" s="2190"/>
      <c r="F25" s="2190"/>
      <c r="G25" s="2190"/>
      <c r="H25" s="2190"/>
      <c r="I25" s="2190"/>
      <c r="J25" s="2190"/>
      <c r="K25" s="2190"/>
      <c r="L25" s="2190"/>
      <c r="M25" s="2190"/>
      <c r="N25" s="2190"/>
      <c r="O25" s="2190"/>
      <c r="P25" s="18"/>
      <c r="R25" s="18"/>
      <c r="S25" s="19"/>
      <c r="T25" s="19"/>
      <c r="U25" s="20"/>
      <c r="V25" s="20"/>
      <c r="W25" s="19"/>
      <c r="X25" s="19"/>
    </row>
    <row r="26" spans="1:24" s="21" customFormat="1" ht="19.5" hidden="1" x14ac:dyDescent="0.5">
      <c r="A26" s="27"/>
      <c r="B26" s="2190"/>
      <c r="C26" s="2190"/>
      <c r="D26" s="2190"/>
      <c r="E26" s="2190"/>
      <c r="F26" s="2190"/>
      <c r="G26" s="2190"/>
      <c r="H26" s="2190"/>
      <c r="I26" s="2190"/>
      <c r="J26" s="2190"/>
      <c r="K26" s="2190"/>
      <c r="L26" s="2190"/>
      <c r="M26" s="2190"/>
      <c r="N26" s="2190"/>
      <c r="O26" s="2190"/>
      <c r="P26" s="18"/>
      <c r="R26" s="18"/>
      <c r="S26" s="19"/>
      <c r="T26" s="19"/>
      <c r="U26" s="20"/>
      <c r="V26" s="20"/>
      <c r="W26" s="19"/>
      <c r="X26" s="19"/>
    </row>
    <row r="27" spans="1:24" s="833" customFormat="1" ht="21" hidden="1" x14ac:dyDescent="0.55000000000000004">
      <c r="A27" s="825" t="s">
        <v>230</v>
      </c>
      <c r="B27" s="2189" t="s">
        <v>231</v>
      </c>
      <c r="C27" s="2189"/>
      <c r="D27" s="2189" t="s">
        <v>231</v>
      </c>
      <c r="E27" s="2189"/>
      <c r="F27" s="2189"/>
      <c r="G27" s="2189"/>
      <c r="H27" s="2189"/>
      <c r="I27" s="2189"/>
      <c r="J27" s="2189"/>
      <c r="K27" s="2189"/>
      <c r="L27" s="2189"/>
      <c r="M27" s="2189"/>
      <c r="N27" s="2189"/>
      <c r="O27" s="2189"/>
      <c r="P27" s="832"/>
      <c r="R27" s="832"/>
      <c r="S27" s="834"/>
      <c r="T27" s="834"/>
      <c r="U27" s="835"/>
      <c r="V27" s="835"/>
      <c r="W27" s="834"/>
      <c r="X27" s="834"/>
    </row>
    <row r="28" spans="1:24" s="352" customFormat="1" ht="19.5" hidden="1" x14ac:dyDescent="0.5">
      <c r="A28" s="395"/>
      <c r="B28" s="2184" t="s">
        <v>515</v>
      </c>
      <c r="C28" s="2184"/>
      <c r="D28" s="2184"/>
      <c r="E28" s="2184"/>
      <c r="F28" s="2184"/>
      <c r="G28" s="2184"/>
      <c r="H28" s="2184"/>
      <c r="I28" s="2184"/>
      <c r="J28" s="2184"/>
      <c r="K28" s="2184"/>
      <c r="L28" s="2184"/>
      <c r="M28" s="2184"/>
      <c r="N28" s="2184"/>
      <c r="O28" s="2184"/>
      <c r="P28" s="820"/>
      <c r="R28" s="820"/>
      <c r="S28" s="350"/>
      <c r="T28" s="350"/>
      <c r="U28" s="351"/>
      <c r="V28" s="351"/>
      <c r="W28" s="350"/>
      <c r="X28" s="350"/>
    </row>
    <row r="29" spans="1:24" s="352" customFormat="1" ht="19.5" hidden="1" x14ac:dyDescent="0.5">
      <c r="A29" s="395"/>
      <c r="B29" s="2184"/>
      <c r="C29" s="2184"/>
      <c r="D29" s="2184"/>
      <c r="E29" s="2184"/>
      <c r="F29" s="2184"/>
      <c r="G29" s="2184"/>
      <c r="H29" s="2184"/>
      <c r="I29" s="2184"/>
      <c r="J29" s="2184"/>
      <c r="K29" s="2184"/>
      <c r="L29" s="2184"/>
      <c r="M29" s="2184"/>
      <c r="N29" s="2184"/>
      <c r="O29" s="2184"/>
      <c r="P29" s="820"/>
      <c r="R29" s="820"/>
      <c r="S29" s="350"/>
      <c r="T29" s="350"/>
      <c r="U29" s="351"/>
      <c r="V29" s="351"/>
      <c r="W29" s="350"/>
      <c r="X29" s="350"/>
    </row>
    <row r="30" spans="1:24" s="352" customFormat="1" ht="19.5" hidden="1" x14ac:dyDescent="0.5">
      <c r="A30" s="395"/>
      <c r="B30" s="2184"/>
      <c r="C30" s="2184"/>
      <c r="D30" s="2184"/>
      <c r="E30" s="2184"/>
      <c r="F30" s="2184"/>
      <c r="G30" s="2184"/>
      <c r="H30" s="2184"/>
      <c r="I30" s="2184"/>
      <c r="J30" s="2184"/>
      <c r="K30" s="2184"/>
      <c r="L30" s="2184"/>
      <c r="M30" s="2184"/>
      <c r="N30" s="2184"/>
      <c r="O30" s="2184"/>
      <c r="P30" s="820"/>
      <c r="R30" s="820"/>
      <c r="S30" s="350"/>
      <c r="T30" s="350"/>
      <c r="U30" s="351"/>
      <c r="V30" s="351"/>
      <c r="W30" s="350"/>
      <c r="X30" s="350"/>
    </row>
    <row r="31" spans="1:24" s="352" customFormat="1" ht="19.5" hidden="1" x14ac:dyDescent="0.5">
      <c r="A31" s="395"/>
      <c r="B31" s="2184"/>
      <c r="C31" s="2184"/>
      <c r="D31" s="2184"/>
      <c r="E31" s="2184"/>
      <c r="F31" s="2184"/>
      <c r="G31" s="2184"/>
      <c r="H31" s="2184"/>
      <c r="I31" s="2184"/>
      <c r="J31" s="2184"/>
      <c r="K31" s="2184"/>
      <c r="L31" s="2184"/>
      <c r="M31" s="2184"/>
      <c r="N31" s="2184"/>
      <c r="O31" s="2184"/>
      <c r="P31" s="820"/>
      <c r="R31" s="820"/>
      <c r="S31" s="350"/>
      <c r="T31" s="350"/>
      <c r="U31" s="351"/>
      <c r="V31" s="351"/>
      <c r="W31" s="350"/>
      <c r="X31" s="350"/>
    </row>
    <row r="32" spans="1:24" s="339" customFormat="1" ht="10.5" hidden="1" customHeight="1" x14ac:dyDescent="0.25">
      <c r="A32" s="395"/>
      <c r="B32" s="2184"/>
      <c r="C32" s="2184"/>
      <c r="D32" s="2184"/>
      <c r="E32" s="2184"/>
      <c r="F32" s="2184"/>
      <c r="G32" s="2184"/>
      <c r="H32" s="2184"/>
      <c r="I32" s="2184"/>
      <c r="J32" s="2184"/>
      <c r="K32" s="2184"/>
      <c r="L32" s="2184"/>
      <c r="M32" s="2184"/>
      <c r="N32" s="2184"/>
      <c r="O32" s="2184"/>
      <c r="U32" s="343"/>
      <c r="V32" s="343"/>
    </row>
    <row r="33" spans="1:22" s="367" customFormat="1" ht="15.75" hidden="1" x14ac:dyDescent="0.25">
      <c r="A33" s="365"/>
      <c r="D33" s="2188" t="s">
        <v>232</v>
      </c>
      <c r="E33" s="2188"/>
      <c r="F33" s="2188"/>
      <c r="H33" s="2188" t="s">
        <v>233</v>
      </c>
      <c r="I33" s="2188"/>
      <c r="J33" s="2188"/>
      <c r="K33" s="836"/>
      <c r="L33" s="2188" t="s">
        <v>110</v>
      </c>
      <c r="M33" s="2188"/>
      <c r="N33" s="2188"/>
      <c r="U33" s="369"/>
      <c r="V33" s="369"/>
    </row>
    <row r="34" spans="1:22" s="367" customFormat="1" ht="15.75" hidden="1" x14ac:dyDescent="0.25">
      <c r="A34" s="365"/>
      <c r="D34" s="837" t="str">
        <f>'سر برگ صفحات'!A9</f>
        <v>1403/12/30</v>
      </c>
      <c r="E34" s="390"/>
      <c r="F34" s="817">
        <f>'سر برگ صفحات'!A13</f>
        <v>1398</v>
      </c>
      <c r="H34" s="837" t="str">
        <f>D34</f>
        <v>1403/12/30</v>
      </c>
      <c r="I34" s="390"/>
      <c r="J34" s="817">
        <f>'سر برگ صفحات'!A13</f>
        <v>1398</v>
      </c>
      <c r="L34" s="817" t="str">
        <f>D34</f>
        <v>1403/12/30</v>
      </c>
      <c r="M34" s="390"/>
      <c r="N34" s="817">
        <f>'سر برگ صفحات'!A13</f>
        <v>1398</v>
      </c>
      <c r="U34" s="369"/>
      <c r="V34" s="369"/>
    </row>
    <row r="35" spans="1:22" s="358" customFormat="1" ht="14.25" hidden="1" x14ac:dyDescent="0.25">
      <c r="A35" s="354"/>
      <c r="D35" s="822" t="s">
        <v>54</v>
      </c>
      <c r="F35" s="822" t="s">
        <v>54</v>
      </c>
      <c r="H35" s="822" t="s">
        <v>54</v>
      </c>
      <c r="J35" s="822" t="s">
        <v>54</v>
      </c>
      <c r="L35" s="822" t="s">
        <v>54</v>
      </c>
      <c r="N35" s="822" t="s">
        <v>54</v>
      </c>
      <c r="U35" s="359"/>
      <c r="V35" s="359"/>
    </row>
    <row r="36" spans="1:22" s="339" customFormat="1" hidden="1" x14ac:dyDescent="0.25">
      <c r="A36" s="2191" t="s">
        <v>234</v>
      </c>
      <c r="B36" s="2191"/>
      <c r="L36" s="339">
        <f>D36+H36</f>
        <v>0</v>
      </c>
      <c r="M36" s="344"/>
      <c r="N36" s="339">
        <f>F36+J36</f>
        <v>0</v>
      </c>
      <c r="U36" s="343"/>
      <c r="V36" s="343"/>
    </row>
    <row r="37" spans="1:22" s="339" customFormat="1" hidden="1" x14ac:dyDescent="0.25">
      <c r="A37" s="2191" t="s">
        <v>493</v>
      </c>
      <c r="B37" s="2191"/>
      <c r="L37" s="339">
        <f>D37+H37</f>
        <v>0</v>
      </c>
      <c r="M37" s="344"/>
      <c r="N37" s="339">
        <f>F37+J37</f>
        <v>0</v>
      </c>
      <c r="U37" s="343"/>
      <c r="V37" s="343"/>
    </row>
    <row r="38" spans="1:22" s="339" customFormat="1" hidden="1" x14ac:dyDescent="0.25">
      <c r="A38" s="2191" t="s">
        <v>235</v>
      </c>
      <c r="B38" s="2191"/>
      <c r="D38" s="396"/>
      <c r="F38" s="396"/>
      <c r="H38" s="396"/>
      <c r="J38" s="396"/>
      <c r="L38" s="339">
        <f>D38+H38</f>
        <v>0</v>
      </c>
      <c r="M38" s="344"/>
      <c r="N38" s="339">
        <f>F38+J38</f>
        <v>0</v>
      </c>
      <c r="U38" s="343"/>
      <c r="V38" s="343"/>
    </row>
    <row r="39" spans="1:22" s="339" customFormat="1" ht="18.75" hidden="1" thickBot="1" x14ac:dyDescent="0.3">
      <c r="A39" s="2191" t="s">
        <v>236</v>
      </c>
      <c r="B39" s="2191"/>
      <c r="D39" s="397">
        <f>SUM(D36:D38)</f>
        <v>0</v>
      </c>
      <c r="F39" s="397">
        <f>SUM(F36:F38)</f>
        <v>0</v>
      </c>
      <c r="H39" s="397">
        <f>SUM(H36:H38)</f>
        <v>0</v>
      </c>
      <c r="J39" s="397">
        <f>SUM(J36:J38)</f>
        <v>0</v>
      </c>
      <c r="L39" s="397">
        <f>SUM(L36:L38)</f>
        <v>0</v>
      </c>
      <c r="N39" s="397">
        <f>SUM(N36:N38)</f>
        <v>0</v>
      </c>
      <c r="U39" s="343"/>
      <c r="V39" s="343"/>
    </row>
    <row r="41" spans="1:22" x14ac:dyDescent="0.25">
      <c r="A41" s="2171" t="s">
        <v>491</v>
      </c>
      <c r="B41" s="2171"/>
      <c r="C41" s="2171"/>
      <c r="D41" s="2171"/>
      <c r="E41" s="2171"/>
      <c r="F41" s="2171"/>
      <c r="G41" s="2171"/>
      <c r="H41" s="2171"/>
      <c r="I41" s="2171"/>
      <c r="J41" s="2171"/>
      <c r="K41" s="2171"/>
      <c r="L41" s="2171"/>
      <c r="M41" s="2171"/>
      <c r="N41" s="2171"/>
      <c r="O41" s="2171"/>
      <c r="P41" s="2171"/>
      <c r="Q41" s="2171"/>
      <c r="R41" s="2171"/>
    </row>
  </sheetData>
  <mergeCells count="25">
    <mergeCell ref="A41:R41"/>
    <mergeCell ref="B5:O6"/>
    <mergeCell ref="F9:H9"/>
    <mergeCell ref="F10:H10"/>
    <mergeCell ref="F11:H11"/>
    <mergeCell ref="F12:H12"/>
    <mergeCell ref="B15:O17"/>
    <mergeCell ref="B19:O21"/>
    <mergeCell ref="B23:O26"/>
    <mergeCell ref="B28:O32"/>
    <mergeCell ref="A36:B36"/>
    <mergeCell ref="A37:B37"/>
    <mergeCell ref="A38:B38"/>
    <mergeCell ref="A39:B39"/>
    <mergeCell ref="B27:O27"/>
    <mergeCell ref="B22:O22"/>
    <mergeCell ref="A1:R1"/>
    <mergeCell ref="A2:R2"/>
    <mergeCell ref="A3:R3"/>
    <mergeCell ref="D33:F33"/>
    <mergeCell ref="H33:J33"/>
    <mergeCell ref="L33:N33"/>
    <mergeCell ref="B4:O4"/>
    <mergeCell ref="B14:O14"/>
    <mergeCell ref="B18:O18"/>
  </mergeCells>
  <pageMargins left="0.39370078740157483" right="1.35" top="0.39370078740157483" bottom="0.39370078740157483" header="0.31496062992125984" footer="0.31496062992125984"/>
  <pageSetup scale="97"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FF00"/>
  </sheetPr>
  <dimension ref="A1:Q38"/>
  <sheetViews>
    <sheetView showGridLines="0" rightToLeft="1" view="pageBreakPreview" topLeftCell="A4" zoomScale="115" zoomScaleSheetLayoutView="115" workbookViewId="0">
      <selection activeCell="A19" sqref="A19:J23"/>
    </sheetView>
  </sheetViews>
  <sheetFormatPr defaultRowHeight="18" x14ac:dyDescent="0.25"/>
  <cols>
    <col min="1" max="1" width="5.42578125" style="57" bestFit="1" customWidth="1"/>
    <col min="2" max="2" width="25.85546875" style="14" customWidth="1"/>
    <col min="3" max="3" width="0.7109375" style="14" customWidth="1"/>
    <col min="4" max="4" width="11.7109375" style="14" customWidth="1"/>
    <col min="5" max="5" width="0.7109375" style="14" customWidth="1"/>
    <col min="6" max="6" width="11.7109375" style="14" customWidth="1"/>
    <col min="7" max="7" width="0.7109375" style="14" customWidth="1"/>
    <col min="8" max="8" width="11.7109375" style="14" customWidth="1"/>
    <col min="9" max="9" width="0.7109375" style="14" customWidth="1"/>
    <col min="10" max="10" width="11.7109375" style="14" customWidth="1"/>
    <col min="11" max="11" width="0.7109375" style="14" customWidth="1"/>
    <col min="12" max="12" width="11.7109375" style="14" customWidth="1"/>
    <col min="13" max="13" width="1.85546875" style="14" customWidth="1"/>
    <col min="14" max="14" width="11.7109375" style="52" customWidth="1"/>
    <col min="15" max="15" width="15.28515625" style="52" bestFit="1" customWidth="1"/>
    <col min="16" max="16" width="5" style="14" customWidth="1"/>
    <col min="17" max="17" width="10.28515625" style="14" bestFit="1" customWidth="1"/>
    <col min="18" max="18" width="5" style="14" customWidth="1"/>
    <col min="19" max="19" width="10.28515625" style="14" bestFit="1" customWidth="1"/>
    <col min="20" max="22" width="9" style="14"/>
    <col min="23" max="23" width="10.28515625" style="14" bestFit="1" customWidth="1"/>
    <col min="24" max="252" width="9" style="14"/>
    <col min="253" max="253" width="3.7109375" style="14" customWidth="1"/>
    <col min="254" max="254" width="4.85546875" style="14" customWidth="1"/>
    <col min="255" max="255" width="5.28515625" style="14" customWidth="1"/>
    <col min="256" max="256" width="31.28515625" style="14" customWidth="1"/>
    <col min="257" max="257" width="7.7109375" style="14" customWidth="1"/>
    <col min="258" max="258" width="2.28515625" style="14" customWidth="1"/>
    <col min="259" max="259" width="11.7109375" style="14" customWidth="1"/>
    <col min="260" max="260" width="2.42578125" style="14" customWidth="1"/>
    <col min="261" max="261" width="11.7109375" style="14" customWidth="1"/>
    <col min="262" max="262" width="2.28515625" style="14" customWidth="1"/>
    <col min="263" max="263" width="10.85546875" style="14" customWidth="1"/>
    <col min="264" max="264" width="2.28515625" style="14" customWidth="1"/>
    <col min="265" max="265" width="11.140625" style="14" customWidth="1"/>
    <col min="266" max="266" width="1.85546875" style="14" customWidth="1"/>
    <col min="267" max="267" width="11" style="14" customWidth="1"/>
    <col min="268" max="268" width="0.7109375" style="14" customWidth="1"/>
    <col min="269" max="269" width="1.85546875" style="14" customWidth="1"/>
    <col min="270" max="270" width="11.85546875" style="14" bestFit="1" customWidth="1"/>
    <col min="271" max="271" width="15.28515625" style="14" bestFit="1" customWidth="1"/>
    <col min="272" max="272" width="5" style="14" customWidth="1"/>
    <col min="273" max="273" width="10.28515625" style="14" bestFit="1" customWidth="1"/>
    <col min="274" max="274" width="5" style="14" customWidth="1"/>
    <col min="275" max="275" width="10.28515625" style="14" bestFit="1" customWidth="1"/>
    <col min="276" max="278" width="9" style="14"/>
    <col min="279" max="279" width="10.28515625" style="14" bestFit="1" customWidth="1"/>
    <col min="280" max="508" width="9" style="14"/>
    <col min="509" max="509" width="3.7109375" style="14" customWidth="1"/>
    <col min="510" max="510" width="4.85546875" style="14" customWidth="1"/>
    <col min="511" max="511" width="5.28515625" style="14" customWidth="1"/>
    <col min="512" max="512" width="31.28515625" style="14" customWidth="1"/>
    <col min="513" max="513" width="7.7109375" style="14" customWidth="1"/>
    <col min="514" max="514" width="2.28515625" style="14" customWidth="1"/>
    <col min="515" max="515" width="11.7109375" style="14" customWidth="1"/>
    <col min="516" max="516" width="2.42578125" style="14" customWidth="1"/>
    <col min="517" max="517" width="11.7109375" style="14" customWidth="1"/>
    <col min="518" max="518" width="2.28515625" style="14" customWidth="1"/>
    <col min="519" max="519" width="10.85546875" style="14" customWidth="1"/>
    <col min="520" max="520" width="2.28515625" style="14" customWidth="1"/>
    <col min="521" max="521" width="11.140625" style="14" customWidth="1"/>
    <col min="522" max="522" width="1.85546875" style="14" customWidth="1"/>
    <col min="523" max="523" width="11" style="14" customWidth="1"/>
    <col min="524" max="524" width="0.7109375" style="14" customWidth="1"/>
    <col min="525" max="525" width="1.85546875" style="14" customWidth="1"/>
    <col min="526" max="526" width="11.85546875" style="14" bestFit="1" customWidth="1"/>
    <col min="527" max="527" width="15.28515625" style="14" bestFit="1" customWidth="1"/>
    <col min="528" max="528" width="5" style="14" customWidth="1"/>
    <col min="529" max="529" width="10.28515625" style="14" bestFit="1" customWidth="1"/>
    <col min="530" max="530" width="5" style="14" customWidth="1"/>
    <col min="531" max="531" width="10.28515625" style="14" bestFit="1" customWidth="1"/>
    <col min="532" max="534" width="9" style="14"/>
    <col min="535" max="535" width="10.28515625" style="14" bestFit="1" customWidth="1"/>
    <col min="536" max="764" width="9" style="14"/>
    <col min="765" max="765" width="3.7109375" style="14" customWidth="1"/>
    <col min="766" max="766" width="4.85546875" style="14" customWidth="1"/>
    <col min="767" max="767" width="5.28515625" style="14" customWidth="1"/>
    <col min="768" max="768" width="31.28515625" style="14" customWidth="1"/>
    <col min="769" max="769" width="7.7109375" style="14" customWidth="1"/>
    <col min="770" max="770" width="2.28515625" style="14" customWidth="1"/>
    <col min="771" max="771" width="11.7109375" style="14" customWidth="1"/>
    <col min="772" max="772" width="2.42578125" style="14" customWidth="1"/>
    <col min="773" max="773" width="11.7109375" style="14" customWidth="1"/>
    <col min="774" max="774" width="2.28515625" style="14" customWidth="1"/>
    <col min="775" max="775" width="10.85546875" style="14" customWidth="1"/>
    <col min="776" max="776" width="2.28515625" style="14" customWidth="1"/>
    <col min="777" max="777" width="11.140625" style="14" customWidth="1"/>
    <col min="778" max="778" width="1.85546875" style="14" customWidth="1"/>
    <col min="779" max="779" width="11" style="14" customWidth="1"/>
    <col min="780" max="780" width="0.7109375" style="14" customWidth="1"/>
    <col min="781" max="781" width="1.85546875" style="14" customWidth="1"/>
    <col min="782" max="782" width="11.85546875" style="14" bestFit="1" customWidth="1"/>
    <col min="783" max="783" width="15.28515625" style="14" bestFit="1" customWidth="1"/>
    <col min="784" max="784" width="5" style="14" customWidth="1"/>
    <col min="785" max="785" width="10.28515625" style="14" bestFit="1" customWidth="1"/>
    <col min="786" max="786" width="5" style="14" customWidth="1"/>
    <col min="787" max="787" width="10.28515625" style="14" bestFit="1" customWidth="1"/>
    <col min="788" max="790" width="9" style="14"/>
    <col min="791" max="791" width="10.28515625" style="14" bestFit="1" customWidth="1"/>
    <col min="792" max="1020" width="9" style="14"/>
    <col min="1021" max="1021" width="3.7109375" style="14" customWidth="1"/>
    <col min="1022" max="1022" width="4.85546875" style="14" customWidth="1"/>
    <col min="1023" max="1023" width="5.28515625" style="14" customWidth="1"/>
    <col min="1024" max="1024" width="31.28515625" style="14" customWidth="1"/>
    <col min="1025" max="1025" width="7.7109375" style="14" customWidth="1"/>
    <col min="1026" max="1026" width="2.28515625" style="14" customWidth="1"/>
    <col min="1027" max="1027" width="11.7109375" style="14" customWidth="1"/>
    <col min="1028" max="1028" width="2.42578125" style="14" customWidth="1"/>
    <col min="1029" max="1029" width="11.7109375" style="14" customWidth="1"/>
    <col min="1030" max="1030" width="2.28515625" style="14" customWidth="1"/>
    <col min="1031" max="1031" width="10.85546875" style="14" customWidth="1"/>
    <col min="1032" max="1032" width="2.28515625" style="14" customWidth="1"/>
    <col min="1033" max="1033" width="11.140625" style="14" customWidth="1"/>
    <col min="1034" max="1034" width="1.85546875" style="14" customWidth="1"/>
    <col min="1035" max="1035" width="11" style="14" customWidth="1"/>
    <col min="1036" max="1036" width="0.7109375" style="14" customWidth="1"/>
    <col min="1037" max="1037" width="1.85546875" style="14" customWidth="1"/>
    <col min="1038" max="1038" width="11.85546875" style="14" bestFit="1" customWidth="1"/>
    <col min="1039" max="1039" width="15.28515625" style="14" bestFit="1" customWidth="1"/>
    <col min="1040" max="1040" width="5" style="14" customWidth="1"/>
    <col min="1041" max="1041" width="10.28515625" style="14" bestFit="1" customWidth="1"/>
    <col min="1042" max="1042" width="5" style="14" customWidth="1"/>
    <col min="1043" max="1043" width="10.28515625" style="14" bestFit="1" customWidth="1"/>
    <col min="1044" max="1046" width="9" style="14"/>
    <col min="1047" max="1047" width="10.28515625" style="14" bestFit="1" customWidth="1"/>
    <col min="1048" max="1276" width="9" style="14"/>
    <col min="1277" max="1277" width="3.7109375" style="14" customWidth="1"/>
    <col min="1278" max="1278" width="4.85546875" style="14" customWidth="1"/>
    <col min="1279" max="1279" width="5.28515625" style="14" customWidth="1"/>
    <col min="1280" max="1280" width="31.28515625" style="14" customWidth="1"/>
    <col min="1281" max="1281" width="7.7109375" style="14" customWidth="1"/>
    <col min="1282" max="1282" width="2.28515625" style="14" customWidth="1"/>
    <col min="1283" max="1283" width="11.7109375" style="14" customWidth="1"/>
    <col min="1284" max="1284" width="2.42578125" style="14" customWidth="1"/>
    <col min="1285" max="1285" width="11.7109375" style="14" customWidth="1"/>
    <col min="1286" max="1286" width="2.28515625" style="14" customWidth="1"/>
    <col min="1287" max="1287" width="10.85546875" style="14" customWidth="1"/>
    <col min="1288" max="1288" width="2.28515625" style="14" customWidth="1"/>
    <col min="1289" max="1289" width="11.140625" style="14" customWidth="1"/>
    <col min="1290" max="1290" width="1.85546875" style="14" customWidth="1"/>
    <col min="1291" max="1291" width="11" style="14" customWidth="1"/>
    <col min="1292" max="1292" width="0.7109375" style="14" customWidth="1"/>
    <col min="1293" max="1293" width="1.85546875" style="14" customWidth="1"/>
    <col min="1294" max="1294" width="11.85546875" style="14" bestFit="1" customWidth="1"/>
    <col min="1295" max="1295" width="15.28515625" style="14" bestFit="1" customWidth="1"/>
    <col min="1296" max="1296" width="5" style="14" customWidth="1"/>
    <col min="1297" max="1297" width="10.28515625" style="14" bestFit="1" customWidth="1"/>
    <col min="1298" max="1298" width="5" style="14" customWidth="1"/>
    <col min="1299" max="1299" width="10.28515625" style="14" bestFit="1" customWidth="1"/>
    <col min="1300" max="1302" width="9" style="14"/>
    <col min="1303" max="1303" width="10.28515625" style="14" bestFit="1" customWidth="1"/>
    <col min="1304" max="1532" width="9" style="14"/>
    <col min="1533" max="1533" width="3.7109375" style="14" customWidth="1"/>
    <col min="1534" max="1534" width="4.85546875" style="14" customWidth="1"/>
    <col min="1535" max="1535" width="5.28515625" style="14" customWidth="1"/>
    <col min="1536" max="1536" width="31.28515625" style="14" customWidth="1"/>
    <col min="1537" max="1537" width="7.7109375" style="14" customWidth="1"/>
    <col min="1538" max="1538" width="2.28515625" style="14" customWidth="1"/>
    <col min="1539" max="1539" width="11.7109375" style="14" customWidth="1"/>
    <col min="1540" max="1540" width="2.42578125" style="14" customWidth="1"/>
    <col min="1541" max="1541" width="11.7109375" style="14" customWidth="1"/>
    <col min="1542" max="1542" width="2.28515625" style="14" customWidth="1"/>
    <col min="1543" max="1543" width="10.85546875" style="14" customWidth="1"/>
    <col min="1544" max="1544" width="2.28515625" style="14" customWidth="1"/>
    <col min="1545" max="1545" width="11.140625" style="14" customWidth="1"/>
    <col min="1546" max="1546" width="1.85546875" style="14" customWidth="1"/>
    <col min="1547" max="1547" width="11" style="14" customWidth="1"/>
    <col min="1548" max="1548" width="0.7109375" style="14" customWidth="1"/>
    <col min="1549" max="1549" width="1.85546875" style="14" customWidth="1"/>
    <col min="1550" max="1550" width="11.85546875" style="14" bestFit="1" customWidth="1"/>
    <col min="1551" max="1551" width="15.28515625" style="14" bestFit="1" customWidth="1"/>
    <col min="1552" max="1552" width="5" style="14" customWidth="1"/>
    <col min="1553" max="1553" width="10.28515625" style="14" bestFit="1" customWidth="1"/>
    <col min="1554" max="1554" width="5" style="14" customWidth="1"/>
    <col min="1555" max="1555" width="10.28515625" style="14" bestFit="1" customWidth="1"/>
    <col min="1556" max="1558" width="9" style="14"/>
    <col min="1559" max="1559" width="10.28515625" style="14" bestFit="1" customWidth="1"/>
    <col min="1560" max="1788" width="9" style="14"/>
    <col min="1789" max="1789" width="3.7109375" style="14" customWidth="1"/>
    <col min="1790" max="1790" width="4.85546875" style="14" customWidth="1"/>
    <col min="1791" max="1791" width="5.28515625" style="14" customWidth="1"/>
    <col min="1792" max="1792" width="31.28515625" style="14" customWidth="1"/>
    <col min="1793" max="1793" width="7.7109375" style="14" customWidth="1"/>
    <col min="1794" max="1794" width="2.28515625" style="14" customWidth="1"/>
    <col min="1795" max="1795" width="11.7109375" style="14" customWidth="1"/>
    <col min="1796" max="1796" width="2.42578125" style="14" customWidth="1"/>
    <col min="1797" max="1797" width="11.7109375" style="14" customWidth="1"/>
    <col min="1798" max="1798" width="2.28515625" style="14" customWidth="1"/>
    <col min="1799" max="1799" width="10.85546875" style="14" customWidth="1"/>
    <col min="1800" max="1800" width="2.28515625" style="14" customWidth="1"/>
    <col min="1801" max="1801" width="11.140625" style="14" customWidth="1"/>
    <col min="1802" max="1802" width="1.85546875" style="14" customWidth="1"/>
    <col min="1803" max="1803" width="11" style="14" customWidth="1"/>
    <col min="1804" max="1804" width="0.7109375" style="14" customWidth="1"/>
    <col min="1805" max="1805" width="1.85546875" style="14" customWidth="1"/>
    <col min="1806" max="1806" width="11.85546875" style="14" bestFit="1" customWidth="1"/>
    <col min="1807" max="1807" width="15.28515625" style="14" bestFit="1" customWidth="1"/>
    <col min="1808" max="1808" width="5" style="14" customWidth="1"/>
    <col min="1809" max="1809" width="10.28515625" style="14" bestFit="1" customWidth="1"/>
    <col min="1810" max="1810" width="5" style="14" customWidth="1"/>
    <col min="1811" max="1811" width="10.28515625" style="14" bestFit="1" customWidth="1"/>
    <col min="1812" max="1814" width="9" style="14"/>
    <col min="1815" max="1815" width="10.28515625" style="14" bestFit="1" customWidth="1"/>
    <col min="1816" max="2044" width="9" style="14"/>
    <col min="2045" max="2045" width="3.7109375" style="14" customWidth="1"/>
    <col min="2046" max="2046" width="4.85546875" style="14" customWidth="1"/>
    <col min="2047" max="2047" width="5.28515625" style="14" customWidth="1"/>
    <col min="2048" max="2048" width="31.28515625" style="14" customWidth="1"/>
    <col min="2049" max="2049" width="7.7109375" style="14" customWidth="1"/>
    <col min="2050" max="2050" width="2.28515625" style="14" customWidth="1"/>
    <col min="2051" max="2051" width="11.7109375" style="14" customWidth="1"/>
    <col min="2052" max="2052" width="2.42578125" style="14" customWidth="1"/>
    <col min="2053" max="2053" width="11.7109375" style="14" customWidth="1"/>
    <col min="2054" max="2054" width="2.28515625" style="14" customWidth="1"/>
    <col min="2055" max="2055" width="10.85546875" style="14" customWidth="1"/>
    <col min="2056" max="2056" width="2.28515625" style="14" customWidth="1"/>
    <col min="2057" max="2057" width="11.140625" style="14" customWidth="1"/>
    <col min="2058" max="2058" width="1.85546875" style="14" customWidth="1"/>
    <col min="2059" max="2059" width="11" style="14" customWidth="1"/>
    <col min="2060" max="2060" width="0.7109375" style="14" customWidth="1"/>
    <col min="2061" max="2061" width="1.85546875" style="14" customWidth="1"/>
    <col min="2062" max="2062" width="11.85546875" style="14" bestFit="1" customWidth="1"/>
    <col min="2063" max="2063" width="15.28515625" style="14" bestFit="1" customWidth="1"/>
    <col min="2064" max="2064" width="5" style="14" customWidth="1"/>
    <col min="2065" max="2065" width="10.28515625" style="14" bestFit="1" customWidth="1"/>
    <col min="2066" max="2066" width="5" style="14" customWidth="1"/>
    <col min="2067" max="2067" width="10.28515625" style="14" bestFit="1" customWidth="1"/>
    <col min="2068" max="2070" width="9" style="14"/>
    <col min="2071" max="2071" width="10.28515625" style="14" bestFit="1" customWidth="1"/>
    <col min="2072" max="2300" width="9" style="14"/>
    <col min="2301" max="2301" width="3.7109375" style="14" customWidth="1"/>
    <col min="2302" max="2302" width="4.85546875" style="14" customWidth="1"/>
    <col min="2303" max="2303" width="5.28515625" style="14" customWidth="1"/>
    <col min="2304" max="2304" width="31.28515625" style="14" customWidth="1"/>
    <col min="2305" max="2305" width="7.7109375" style="14" customWidth="1"/>
    <col min="2306" max="2306" width="2.28515625" style="14" customWidth="1"/>
    <col min="2307" max="2307" width="11.7109375" style="14" customWidth="1"/>
    <col min="2308" max="2308" width="2.42578125" style="14" customWidth="1"/>
    <col min="2309" max="2309" width="11.7109375" style="14" customWidth="1"/>
    <col min="2310" max="2310" width="2.28515625" style="14" customWidth="1"/>
    <col min="2311" max="2311" width="10.85546875" style="14" customWidth="1"/>
    <col min="2312" max="2312" width="2.28515625" style="14" customWidth="1"/>
    <col min="2313" max="2313" width="11.140625" style="14" customWidth="1"/>
    <col min="2314" max="2314" width="1.85546875" style="14" customWidth="1"/>
    <col min="2315" max="2315" width="11" style="14" customWidth="1"/>
    <col min="2316" max="2316" width="0.7109375" style="14" customWidth="1"/>
    <col min="2317" max="2317" width="1.85546875" style="14" customWidth="1"/>
    <col min="2318" max="2318" width="11.85546875" style="14" bestFit="1" customWidth="1"/>
    <col min="2319" max="2319" width="15.28515625" style="14" bestFit="1" customWidth="1"/>
    <col min="2320" max="2320" width="5" style="14" customWidth="1"/>
    <col min="2321" max="2321" width="10.28515625" style="14" bestFit="1" customWidth="1"/>
    <col min="2322" max="2322" width="5" style="14" customWidth="1"/>
    <col min="2323" max="2323" width="10.28515625" style="14" bestFit="1" customWidth="1"/>
    <col min="2324" max="2326" width="9" style="14"/>
    <col min="2327" max="2327" width="10.28515625" style="14" bestFit="1" customWidth="1"/>
    <col min="2328" max="2556" width="9" style="14"/>
    <col min="2557" max="2557" width="3.7109375" style="14" customWidth="1"/>
    <col min="2558" max="2558" width="4.85546875" style="14" customWidth="1"/>
    <col min="2559" max="2559" width="5.28515625" style="14" customWidth="1"/>
    <col min="2560" max="2560" width="31.28515625" style="14" customWidth="1"/>
    <col min="2561" max="2561" width="7.7109375" style="14" customWidth="1"/>
    <col min="2562" max="2562" width="2.28515625" style="14" customWidth="1"/>
    <col min="2563" max="2563" width="11.7109375" style="14" customWidth="1"/>
    <col min="2564" max="2564" width="2.42578125" style="14" customWidth="1"/>
    <col min="2565" max="2565" width="11.7109375" style="14" customWidth="1"/>
    <col min="2566" max="2566" width="2.28515625" style="14" customWidth="1"/>
    <col min="2567" max="2567" width="10.85546875" style="14" customWidth="1"/>
    <col min="2568" max="2568" width="2.28515625" style="14" customWidth="1"/>
    <col min="2569" max="2569" width="11.140625" style="14" customWidth="1"/>
    <col min="2570" max="2570" width="1.85546875" style="14" customWidth="1"/>
    <col min="2571" max="2571" width="11" style="14" customWidth="1"/>
    <col min="2572" max="2572" width="0.7109375" style="14" customWidth="1"/>
    <col min="2573" max="2573" width="1.85546875" style="14" customWidth="1"/>
    <col min="2574" max="2574" width="11.85546875" style="14" bestFit="1" customWidth="1"/>
    <col min="2575" max="2575" width="15.28515625" style="14" bestFit="1" customWidth="1"/>
    <col min="2576" max="2576" width="5" style="14" customWidth="1"/>
    <col min="2577" max="2577" width="10.28515625" style="14" bestFit="1" customWidth="1"/>
    <col min="2578" max="2578" width="5" style="14" customWidth="1"/>
    <col min="2579" max="2579" width="10.28515625" style="14" bestFit="1" customWidth="1"/>
    <col min="2580" max="2582" width="9" style="14"/>
    <col min="2583" max="2583" width="10.28515625" style="14" bestFit="1" customWidth="1"/>
    <col min="2584" max="2812" width="9" style="14"/>
    <col min="2813" max="2813" width="3.7109375" style="14" customWidth="1"/>
    <col min="2814" max="2814" width="4.85546875" style="14" customWidth="1"/>
    <col min="2815" max="2815" width="5.28515625" style="14" customWidth="1"/>
    <col min="2816" max="2816" width="31.28515625" style="14" customWidth="1"/>
    <col min="2817" max="2817" width="7.7109375" style="14" customWidth="1"/>
    <col min="2818" max="2818" width="2.28515625" style="14" customWidth="1"/>
    <col min="2819" max="2819" width="11.7109375" style="14" customWidth="1"/>
    <col min="2820" max="2820" width="2.42578125" style="14" customWidth="1"/>
    <col min="2821" max="2821" width="11.7109375" style="14" customWidth="1"/>
    <col min="2822" max="2822" width="2.28515625" style="14" customWidth="1"/>
    <col min="2823" max="2823" width="10.85546875" style="14" customWidth="1"/>
    <col min="2824" max="2824" width="2.28515625" style="14" customWidth="1"/>
    <col min="2825" max="2825" width="11.140625" style="14" customWidth="1"/>
    <col min="2826" max="2826" width="1.85546875" style="14" customWidth="1"/>
    <col min="2827" max="2827" width="11" style="14" customWidth="1"/>
    <col min="2828" max="2828" width="0.7109375" style="14" customWidth="1"/>
    <col min="2829" max="2829" width="1.85546875" style="14" customWidth="1"/>
    <col min="2830" max="2830" width="11.85546875" style="14" bestFit="1" customWidth="1"/>
    <col min="2831" max="2831" width="15.28515625" style="14" bestFit="1" customWidth="1"/>
    <col min="2832" max="2832" width="5" style="14" customWidth="1"/>
    <col min="2833" max="2833" width="10.28515625" style="14" bestFit="1" customWidth="1"/>
    <col min="2834" max="2834" width="5" style="14" customWidth="1"/>
    <col min="2835" max="2835" width="10.28515625" style="14" bestFit="1" customWidth="1"/>
    <col min="2836" max="2838" width="9" style="14"/>
    <col min="2839" max="2839" width="10.28515625" style="14" bestFit="1" customWidth="1"/>
    <col min="2840" max="3068" width="9" style="14"/>
    <col min="3069" max="3069" width="3.7109375" style="14" customWidth="1"/>
    <col min="3070" max="3070" width="4.85546875" style="14" customWidth="1"/>
    <col min="3071" max="3071" width="5.28515625" style="14" customWidth="1"/>
    <col min="3072" max="3072" width="31.28515625" style="14" customWidth="1"/>
    <col min="3073" max="3073" width="7.7109375" style="14" customWidth="1"/>
    <col min="3074" max="3074" width="2.28515625" style="14" customWidth="1"/>
    <col min="3075" max="3075" width="11.7109375" style="14" customWidth="1"/>
    <col min="3076" max="3076" width="2.42578125" style="14" customWidth="1"/>
    <col min="3077" max="3077" width="11.7109375" style="14" customWidth="1"/>
    <col min="3078" max="3078" width="2.28515625" style="14" customWidth="1"/>
    <col min="3079" max="3079" width="10.85546875" style="14" customWidth="1"/>
    <col min="3080" max="3080" width="2.28515625" style="14" customWidth="1"/>
    <col min="3081" max="3081" width="11.140625" style="14" customWidth="1"/>
    <col min="3082" max="3082" width="1.85546875" style="14" customWidth="1"/>
    <col min="3083" max="3083" width="11" style="14" customWidth="1"/>
    <col min="3084" max="3084" width="0.7109375" style="14" customWidth="1"/>
    <col min="3085" max="3085" width="1.85546875" style="14" customWidth="1"/>
    <col min="3086" max="3086" width="11.85546875" style="14" bestFit="1" customWidth="1"/>
    <col min="3087" max="3087" width="15.28515625" style="14" bestFit="1" customWidth="1"/>
    <col min="3088" max="3088" width="5" style="14" customWidth="1"/>
    <col min="3089" max="3089" width="10.28515625" style="14" bestFit="1" customWidth="1"/>
    <col min="3090" max="3090" width="5" style="14" customWidth="1"/>
    <col min="3091" max="3091" width="10.28515625" style="14" bestFit="1" customWidth="1"/>
    <col min="3092" max="3094" width="9" style="14"/>
    <col min="3095" max="3095" width="10.28515625" style="14" bestFit="1" customWidth="1"/>
    <col min="3096" max="3324" width="9" style="14"/>
    <col min="3325" max="3325" width="3.7109375" style="14" customWidth="1"/>
    <col min="3326" max="3326" width="4.85546875" style="14" customWidth="1"/>
    <col min="3327" max="3327" width="5.28515625" style="14" customWidth="1"/>
    <col min="3328" max="3328" width="31.28515625" style="14" customWidth="1"/>
    <col min="3329" max="3329" width="7.7109375" style="14" customWidth="1"/>
    <col min="3330" max="3330" width="2.28515625" style="14" customWidth="1"/>
    <col min="3331" max="3331" width="11.7109375" style="14" customWidth="1"/>
    <col min="3332" max="3332" width="2.42578125" style="14" customWidth="1"/>
    <col min="3333" max="3333" width="11.7109375" style="14" customWidth="1"/>
    <col min="3334" max="3334" width="2.28515625" style="14" customWidth="1"/>
    <col min="3335" max="3335" width="10.85546875" style="14" customWidth="1"/>
    <col min="3336" max="3336" width="2.28515625" style="14" customWidth="1"/>
    <col min="3337" max="3337" width="11.140625" style="14" customWidth="1"/>
    <col min="3338" max="3338" width="1.85546875" style="14" customWidth="1"/>
    <col min="3339" max="3339" width="11" style="14" customWidth="1"/>
    <col min="3340" max="3340" width="0.7109375" style="14" customWidth="1"/>
    <col min="3341" max="3341" width="1.85546875" style="14" customWidth="1"/>
    <col min="3342" max="3342" width="11.85546875" style="14" bestFit="1" customWidth="1"/>
    <col min="3343" max="3343" width="15.28515625" style="14" bestFit="1" customWidth="1"/>
    <col min="3344" max="3344" width="5" style="14" customWidth="1"/>
    <col min="3345" max="3345" width="10.28515625" style="14" bestFit="1" customWidth="1"/>
    <col min="3346" max="3346" width="5" style="14" customWidth="1"/>
    <col min="3347" max="3347" width="10.28515625" style="14" bestFit="1" customWidth="1"/>
    <col min="3348" max="3350" width="9" style="14"/>
    <col min="3351" max="3351" width="10.28515625" style="14" bestFit="1" customWidth="1"/>
    <col min="3352" max="3580" width="9" style="14"/>
    <col min="3581" max="3581" width="3.7109375" style="14" customWidth="1"/>
    <col min="3582" max="3582" width="4.85546875" style="14" customWidth="1"/>
    <col min="3583" max="3583" width="5.28515625" style="14" customWidth="1"/>
    <col min="3584" max="3584" width="31.28515625" style="14" customWidth="1"/>
    <col min="3585" max="3585" width="7.7109375" style="14" customWidth="1"/>
    <col min="3586" max="3586" width="2.28515625" style="14" customWidth="1"/>
    <col min="3587" max="3587" width="11.7109375" style="14" customWidth="1"/>
    <col min="3588" max="3588" width="2.42578125" style="14" customWidth="1"/>
    <col min="3589" max="3589" width="11.7109375" style="14" customWidth="1"/>
    <col min="3590" max="3590" width="2.28515625" style="14" customWidth="1"/>
    <col min="3591" max="3591" width="10.85546875" style="14" customWidth="1"/>
    <col min="3592" max="3592" width="2.28515625" style="14" customWidth="1"/>
    <col min="3593" max="3593" width="11.140625" style="14" customWidth="1"/>
    <col min="3594" max="3594" width="1.85546875" style="14" customWidth="1"/>
    <col min="3595" max="3595" width="11" style="14" customWidth="1"/>
    <col min="3596" max="3596" width="0.7109375" style="14" customWidth="1"/>
    <col min="3597" max="3597" width="1.85546875" style="14" customWidth="1"/>
    <col min="3598" max="3598" width="11.85546875" style="14" bestFit="1" customWidth="1"/>
    <col min="3599" max="3599" width="15.28515625" style="14" bestFit="1" customWidth="1"/>
    <col min="3600" max="3600" width="5" style="14" customWidth="1"/>
    <col min="3601" max="3601" width="10.28515625" style="14" bestFit="1" customWidth="1"/>
    <col min="3602" max="3602" width="5" style="14" customWidth="1"/>
    <col min="3603" max="3603" width="10.28515625" style="14" bestFit="1" customWidth="1"/>
    <col min="3604" max="3606" width="9" style="14"/>
    <col min="3607" max="3607" width="10.28515625" style="14" bestFit="1" customWidth="1"/>
    <col min="3608" max="3836" width="9" style="14"/>
    <col min="3837" max="3837" width="3.7109375" style="14" customWidth="1"/>
    <col min="3838" max="3838" width="4.85546875" style="14" customWidth="1"/>
    <col min="3839" max="3839" width="5.28515625" style="14" customWidth="1"/>
    <col min="3840" max="3840" width="31.28515625" style="14" customWidth="1"/>
    <col min="3841" max="3841" width="7.7109375" style="14" customWidth="1"/>
    <col min="3842" max="3842" width="2.28515625" style="14" customWidth="1"/>
    <col min="3843" max="3843" width="11.7109375" style="14" customWidth="1"/>
    <col min="3844" max="3844" width="2.42578125" style="14" customWidth="1"/>
    <col min="3845" max="3845" width="11.7109375" style="14" customWidth="1"/>
    <col min="3846" max="3846" width="2.28515625" style="14" customWidth="1"/>
    <col min="3847" max="3847" width="10.85546875" style="14" customWidth="1"/>
    <col min="3848" max="3848" width="2.28515625" style="14" customWidth="1"/>
    <col min="3849" max="3849" width="11.140625" style="14" customWidth="1"/>
    <col min="3850" max="3850" width="1.85546875" style="14" customWidth="1"/>
    <col min="3851" max="3851" width="11" style="14" customWidth="1"/>
    <col min="3852" max="3852" width="0.7109375" style="14" customWidth="1"/>
    <col min="3853" max="3853" width="1.85546875" style="14" customWidth="1"/>
    <col min="3854" max="3854" width="11.85546875" style="14" bestFit="1" customWidth="1"/>
    <col min="3855" max="3855" width="15.28515625" style="14" bestFit="1" customWidth="1"/>
    <col min="3856" max="3856" width="5" style="14" customWidth="1"/>
    <col min="3857" max="3857" width="10.28515625" style="14" bestFit="1" customWidth="1"/>
    <col min="3858" max="3858" width="5" style="14" customWidth="1"/>
    <col min="3859" max="3859" width="10.28515625" style="14" bestFit="1" customWidth="1"/>
    <col min="3860" max="3862" width="9" style="14"/>
    <col min="3863" max="3863" width="10.28515625" style="14" bestFit="1" customWidth="1"/>
    <col min="3864" max="4092" width="9" style="14"/>
    <col min="4093" max="4093" width="3.7109375" style="14" customWidth="1"/>
    <col min="4094" max="4094" width="4.85546875" style="14" customWidth="1"/>
    <col min="4095" max="4095" width="5.28515625" style="14" customWidth="1"/>
    <col min="4096" max="4096" width="31.28515625" style="14" customWidth="1"/>
    <col min="4097" max="4097" width="7.7109375" style="14" customWidth="1"/>
    <col min="4098" max="4098" width="2.28515625" style="14" customWidth="1"/>
    <col min="4099" max="4099" width="11.7109375" style="14" customWidth="1"/>
    <col min="4100" max="4100" width="2.42578125" style="14" customWidth="1"/>
    <col min="4101" max="4101" width="11.7109375" style="14" customWidth="1"/>
    <col min="4102" max="4102" width="2.28515625" style="14" customWidth="1"/>
    <col min="4103" max="4103" width="10.85546875" style="14" customWidth="1"/>
    <col min="4104" max="4104" width="2.28515625" style="14" customWidth="1"/>
    <col min="4105" max="4105" width="11.140625" style="14" customWidth="1"/>
    <col min="4106" max="4106" width="1.85546875" style="14" customWidth="1"/>
    <col min="4107" max="4107" width="11" style="14" customWidth="1"/>
    <col min="4108" max="4108" width="0.7109375" style="14" customWidth="1"/>
    <col min="4109" max="4109" width="1.85546875" style="14" customWidth="1"/>
    <col min="4110" max="4110" width="11.85546875" style="14" bestFit="1" customWidth="1"/>
    <col min="4111" max="4111" width="15.28515625" style="14" bestFit="1" customWidth="1"/>
    <col min="4112" max="4112" width="5" style="14" customWidth="1"/>
    <col min="4113" max="4113" width="10.28515625" style="14" bestFit="1" customWidth="1"/>
    <col min="4114" max="4114" width="5" style="14" customWidth="1"/>
    <col min="4115" max="4115" width="10.28515625" style="14" bestFit="1" customWidth="1"/>
    <col min="4116" max="4118" width="9" style="14"/>
    <col min="4119" max="4119" width="10.28515625" style="14" bestFit="1" customWidth="1"/>
    <col min="4120" max="4348" width="9" style="14"/>
    <col min="4349" max="4349" width="3.7109375" style="14" customWidth="1"/>
    <col min="4350" max="4350" width="4.85546875" style="14" customWidth="1"/>
    <col min="4351" max="4351" width="5.28515625" style="14" customWidth="1"/>
    <col min="4352" max="4352" width="31.28515625" style="14" customWidth="1"/>
    <col min="4353" max="4353" width="7.7109375" style="14" customWidth="1"/>
    <col min="4354" max="4354" width="2.28515625" style="14" customWidth="1"/>
    <col min="4355" max="4355" width="11.7109375" style="14" customWidth="1"/>
    <col min="4356" max="4356" width="2.42578125" style="14" customWidth="1"/>
    <col min="4357" max="4357" width="11.7109375" style="14" customWidth="1"/>
    <col min="4358" max="4358" width="2.28515625" style="14" customWidth="1"/>
    <col min="4359" max="4359" width="10.85546875" style="14" customWidth="1"/>
    <col min="4360" max="4360" width="2.28515625" style="14" customWidth="1"/>
    <col min="4361" max="4361" width="11.140625" style="14" customWidth="1"/>
    <col min="4362" max="4362" width="1.85546875" style="14" customWidth="1"/>
    <col min="4363" max="4363" width="11" style="14" customWidth="1"/>
    <col min="4364" max="4364" width="0.7109375" style="14" customWidth="1"/>
    <col min="4365" max="4365" width="1.85546875" style="14" customWidth="1"/>
    <col min="4366" max="4366" width="11.85546875" style="14" bestFit="1" customWidth="1"/>
    <col min="4367" max="4367" width="15.28515625" style="14" bestFit="1" customWidth="1"/>
    <col min="4368" max="4368" width="5" style="14" customWidth="1"/>
    <col min="4369" max="4369" width="10.28515625" style="14" bestFit="1" customWidth="1"/>
    <col min="4370" max="4370" width="5" style="14" customWidth="1"/>
    <col min="4371" max="4371" width="10.28515625" style="14" bestFit="1" customWidth="1"/>
    <col min="4372" max="4374" width="9" style="14"/>
    <col min="4375" max="4375" width="10.28515625" style="14" bestFit="1" customWidth="1"/>
    <col min="4376" max="4604" width="9" style="14"/>
    <col min="4605" max="4605" width="3.7109375" style="14" customWidth="1"/>
    <col min="4606" max="4606" width="4.85546875" style="14" customWidth="1"/>
    <col min="4607" max="4607" width="5.28515625" style="14" customWidth="1"/>
    <col min="4608" max="4608" width="31.28515625" style="14" customWidth="1"/>
    <col min="4609" max="4609" width="7.7109375" style="14" customWidth="1"/>
    <col min="4610" max="4610" width="2.28515625" style="14" customWidth="1"/>
    <col min="4611" max="4611" width="11.7109375" style="14" customWidth="1"/>
    <col min="4612" max="4612" width="2.42578125" style="14" customWidth="1"/>
    <col min="4613" max="4613" width="11.7109375" style="14" customWidth="1"/>
    <col min="4614" max="4614" width="2.28515625" style="14" customWidth="1"/>
    <col min="4615" max="4615" width="10.85546875" style="14" customWidth="1"/>
    <col min="4616" max="4616" width="2.28515625" style="14" customWidth="1"/>
    <col min="4617" max="4617" width="11.140625" style="14" customWidth="1"/>
    <col min="4618" max="4618" width="1.85546875" style="14" customWidth="1"/>
    <col min="4619" max="4619" width="11" style="14" customWidth="1"/>
    <col min="4620" max="4620" width="0.7109375" style="14" customWidth="1"/>
    <col min="4621" max="4621" width="1.85546875" style="14" customWidth="1"/>
    <col min="4622" max="4622" width="11.85546875" style="14" bestFit="1" customWidth="1"/>
    <col min="4623" max="4623" width="15.28515625" style="14" bestFit="1" customWidth="1"/>
    <col min="4624" max="4624" width="5" style="14" customWidth="1"/>
    <col min="4625" max="4625" width="10.28515625" style="14" bestFit="1" customWidth="1"/>
    <col min="4626" max="4626" width="5" style="14" customWidth="1"/>
    <col min="4627" max="4627" width="10.28515625" style="14" bestFit="1" customWidth="1"/>
    <col min="4628" max="4630" width="9" style="14"/>
    <col min="4631" max="4631" width="10.28515625" style="14" bestFit="1" customWidth="1"/>
    <col min="4632" max="4860" width="9" style="14"/>
    <col min="4861" max="4861" width="3.7109375" style="14" customWidth="1"/>
    <col min="4862" max="4862" width="4.85546875" style="14" customWidth="1"/>
    <col min="4863" max="4863" width="5.28515625" style="14" customWidth="1"/>
    <col min="4864" max="4864" width="31.28515625" style="14" customWidth="1"/>
    <col min="4865" max="4865" width="7.7109375" style="14" customWidth="1"/>
    <col min="4866" max="4866" width="2.28515625" style="14" customWidth="1"/>
    <col min="4867" max="4867" width="11.7109375" style="14" customWidth="1"/>
    <col min="4868" max="4868" width="2.42578125" style="14" customWidth="1"/>
    <col min="4869" max="4869" width="11.7109375" style="14" customWidth="1"/>
    <col min="4870" max="4870" width="2.28515625" style="14" customWidth="1"/>
    <col min="4871" max="4871" width="10.85546875" style="14" customWidth="1"/>
    <col min="4872" max="4872" width="2.28515625" style="14" customWidth="1"/>
    <col min="4873" max="4873" width="11.140625" style="14" customWidth="1"/>
    <col min="4874" max="4874" width="1.85546875" style="14" customWidth="1"/>
    <col min="4875" max="4875" width="11" style="14" customWidth="1"/>
    <col min="4876" max="4876" width="0.7109375" style="14" customWidth="1"/>
    <col min="4877" max="4877" width="1.85546875" style="14" customWidth="1"/>
    <col min="4878" max="4878" width="11.85546875" style="14" bestFit="1" customWidth="1"/>
    <col min="4879" max="4879" width="15.28515625" style="14" bestFit="1" customWidth="1"/>
    <col min="4880" max="4880" width="5" style="14" customWidth="1"/>
    <col min="4881" max="4881" width="10.28515625" style="14" bestFit="1" customWidth="1"/>
    <col min="4882" max="4882" width="5" style="14" customWidth="1"/>
    <col min="4883" max="4883" width="10.28515625" style="14" bestFit="1" customWidth="1"/>
    <col min="4884" max="4886" width="9" style="14"/>
    <col min="4887" max="4887" width="10.28515625" style="14" bestFit="1" customWidth="1"/>
    <col min="4888" max="5116" width="9" style="14"/>
    <col min="5117" max="5117" width="3.7109375" style="14" customWidth="1"/>
    <col min="5118" max="5118" width="4.85546875" style="14" customWidth="1"/>
    <col min="5119" max="5119" width="5.28515625" style="14" customWidth="1"/>
    <col min="5120" max="5120" width="31.28515625" style="14" customWidth="1"/>
    <col min="5121" max="5121" width="7.7109375" style="14" customWidth="1"/>
    <col min="5122" max="5122" width="2.28515625" style="14" customWidth="1"/>
    <col min="5123" max="5123" width="11.7109375" style="14" customWidth="1"/>
    <col min="5124" max="5124" width="2.42578125" style="14" customWidth="1"/>
    <col min="5125" max="5125" width="11.7109375" style="14" customWidth="1"/>
    <col min="5126" max="5126" width="2.28515625" style="14" customWidth="1"/>
    <col min="5127" max="5127" width="10.85546875" style="14" customWidth="1"/>
    <col min="5128" max="5128" width="2.28515625" style="14" customWidth="1"/>
    <col min="5129" max="5129" width="11.140625" style="14" customWidth="1"/>
    <col min="5130" max="5130" width="1.85546875" style="14" customWidth="1"/>
    <col min="5131" max="5131" width="11" style="14" customWidth="1"/>
    <col min="5132" max="5132" width="0.7109375" style="14" customWidth="1"/>
    <col min="5133" max="5133" width="1.85546875" style="14" customWidth="1"/>
    <col min="5134" max="5134" width="11.85546875" style="14" bestFit="1" customWidth="1"/>
    <col min="5135" max="5135" width="15.28515625" style="14" bestFit="1" customWidth="1"/>
    <col min="5136" max="5136" width="5" style="14" customWidth="1"/>
    <col min="5137" max="5137" width="10.28515625" style="14" bestFit="1" customWidth="1"/>
    <col min="5138" max="5138" width="5" style="14" customWidth="1"/>
    <col min="5139" max="5139" width="10.28515625" style="14" bestFit="1" customWidth="1"/>
    <col min="5140" max="5142" width="9" style="14"/>
    <col min="5143" max="5143" width="10.28515625" style="14" bestFit="1" customWidth="1"/>
    <col min="5144" max="5372" width="9" style="14"/>
    <col min="5373" max="5373" width="3.7109375" style="14" customWidth="1"/>
    <col min="5374" max="5374" width="4.85546875" style="14" customWidth="1"/>
    <col min="5375" max="5375" width="5.28515625" style="14" customWidth="1"/>
    <col min="5376" max="5376" width="31.28515625" style="14" customWidth="1"/>
    <col min="5377" max="5377" width="7.7109375" style="14" customWidth="1"/>
    <col min="5378" max="5378" width="2.28515625" style="14" customWidth="1"/>
    <col min="5379" max="5379" width="11.7109375" style="14" customWidth="1"/>
    <col min="5380" max="5380" width="2.42578125" style="14" customWidth="1"/>
    <col min="5381" max="5381" width="11.7109375" style="14" customWidth="1"/>
    <col min="5382" max="5382" width="2.28515625" style="14" customWidth="1"/>
    <col min="5383" max="5383" width="10.85546875" style="14" customWidth="1"/>
    <col min="5384" max="5384" width="2.28515625" style="14" customWidth="1"/>
    <col min="5385" max="5385" width="11.140625" style="14" customWidth="1"/>
    <col min="5386" max="5386" width="1.85546875" style="14" customWidth="1"/>
    <col min="5387" max="5387" width="11" style="14" customWidth="1"/>
    <col min="5388" max="5388" width="0.7109375" style="14" customWidth="1"/>
    <col min="5389" max="5389" width="1.85546875" style="14" customWidth="1"/>
    <col min="5390" max="5390" width="11.85546875" style="14" bestFit="1" customWidth="1"/>
    <col min="5391" max="5391" width="15.28515625" style="14" bestFit="1" customWidth="1"/>
    <col min="5392" max="5392" width="5" style="14" customWidth="1"/>
    <col min="5393" max="5393" width="10.28515625" style="14" bestFit="1" customWidth="1"/>
    <col min="5394" max="5394" width="5" style="14" customWidth="1"/>
    <col min="5395" max="5395" width="10.28515625" style="14" bestFit="1" customWidth="1"/>
    <col min="5396" max="5398" width="9" style="14"/>
    <col min="5399" max="5399" width="10.28515625" style="14" bestFit="1" customWidth="1"/>
    <col min="5400" max="5628" width="9" style="14"/>
    <col min="5629" max="5629" width="3.7109375" style="14" customWidth="1"/>
    <col min="5630" max="5630" width="4.85546875" style="14" customWidth="1"/>
    <col min="5631" max="5631" width="5.28515625" style="14" customWidth="1"/>
    <col min="5632" max="5632" width="31.28515625" style="14" customWidth="1"/>
    <col min="5633" max="5633" width="7.7109375" style="14" customWidth="1"/>
    <col min="5634" max="5634" width="2.28515625" style="14" customWidth="1"/>
    <col min="5635" max="5635" width="11.7109375" style="14" customWidth="1"/>
    <col min="5636" max="5636" width="2.42578125" style="14" customWidth="1"/>
    <col min="5637" max="5637" width="11.7109375" style="14" customWidth="1"/>
    <col min="5638" max="5638" width="2.28515625" style="14" customWidth="1"/>
    <col min="5639" max="5639" width="10.85546875" style="14" customWidth="1"/>
    <col min="5640" max="5640" width="2.28515625" style="14" customWidth="1"/>
    <col min="5641" max="5641" width="11.140625" style="14" customWidth="1"/>
    <col min="5642" max="5642" width="1.85546875" style="14" customWidth="1"/>
    <col min="5643" max="5643" width="11" style="14" customWidth="1"/>
    <col min="5644" max="5644" width="0.7109375" style="14" customWidth="1"/>
    <col min="5645" max="5645" width="1.85546875" style="14" customWidth="1"/>
    <col min="5646" max="5646" width="11.85546875" style="14" bestFit="1" customWidth="1"/>
    <col min="5647" max="5647" width="15.28515625" style="14" bestFit="1" customWidth="1"/>
    <col min="5648" max="5648" width="5" style="14" customWidth="1"/>
    <col min="5649" max="5649" width="10.28515625" style="14" bestFit="1" customWidth="1"/>
    <col min="5650" max="5650" width="5" style="14" customWidth="1"/>
    <col min="5651" max="5651" width="10.28515625" style="14" bestFit="1" customWidth="1"/>
    <col min="5652" max="5654" width="9" style="14"/>
    <col min="5655" max="5655" width="10.28515625" style="14" bestFit="1" customWidth="1"/>
    <col min="5656" max="5884" width="9" style="14"/>
    <col min="5885" max="5885" width="3.7109375" style="14" customWidth="1"/>
    <col min="5886" max="5886" width="4.85546875" style="14" customWidth="1"/>
    <col min="5887" max="5887" width="5.28515625" style="14" customWidth="1"/>
    <col min="5888" max="5888" width="31.28515625" style="14" customWidth="1"/>
    <col min="5889" max="5889" width="7.7109375" style="14" customWidth="1"/>
    <col min="5890" max="5890" width="2.28515625" style="14" customWidth="1"/>
    <col min="5891" max="5891" width="11.7109375" style="14" customWidth="1"/>
    <col min="5892" max="5892" width="2.42578125" style="14" customWidth="1"/>
    <col min="5893" max="5893" width="11.7109375" style="14" customWidth="1"/>
    <col min="5894" max="5894" width="2.28515625" style="14" customWidth="1"/>
    <col min="5895" max="5895" width="10.85546875" style="14" customWidth="1"/>
    <col min="5896" max="5896" width="2.28515625" style="14" customWidth="1"/>
    <col min="5897" max="5897" width="11.140625" style="14" customWidth="1"/>
    <col min="5898" max="5898" width="1.85546875" style="14" customWidth="1"/>
    <col min="5899" max="5899" width="11" style="14" customWidth="1"/>
    <col min="5900" max="5900" width="0.7109375" style="14" customWidth="1"/>
    <col min="5901" max="5901" width="1.85546875" style="14" customWidth="1"/>
    <col min="5902" max="5902" width="11.85546875" style="14" bestFit="1" customWidth="1"/>
    <col min="5903" max="5903" width="15.28515625" style="14" bestFit="1" customWidth="1"/>
    <col min="5904" max="5904" width="5" style="14" customWidth="1"/>
    <col min="5905" max="5905" width="10.28515625" style="14" bestFit="1" customWidth="1"/>
    <col min="5906" max="5906" width="5" style="14" customWidth="1"/>
    <col min="5907" max="5907" width="10.28515625" style="14" bestFit="1" customWidth="1"/>
    <col min="5908" max="5910" width="9" style="14"/>
    <col min="5911" max="5911" width="10.28515625" style="14" bestFit="1" customWidth="1"/>
    <col min="5912" max="6140" width="9" style="14"/>
    <col min="6141" max="6141" width="3.7109375" style="14" customWidth="1"/>
    <col min="6142" max="6142" width="4.85546875" style="14" customWidth="1"/>
    <col min="6143" max="6143" width="5.28515625" style="14" customWidth="1"/>
    <col min="6144" max="6144" width="31.28515625" style="14" customWidth="1"/>
    <col min="6145" max="6145" width="7.7109375" style="14" customWidth="1"/>
    <col min="6146" max="6146" width="2.28515625" style="14" customWidth="1"/>
    <col min="6147" max="6147" width="11.7109375" style="14" customWidth="1"/>
    <col min="6148" max="6148" width="2.42578125" style="14" customWidth="1"/>
    <col min="6149" max="6149" width="11.7109375" style="14" customWidth="1"/>
    <col min="6150" max="6150" width="2.28515625" style="14" customWidth="1"/>
    <col min="6151" max="6151" width="10.85546875" style="14" customWidth="1"/>
    <col min="6152" max="6152" width="2.28515625" style="14" customWidth="1"/>
    <col min="6153" max="6153" width="11.140625" style="14" customWidth="1"/>
    <col min="6154" max="6154" width="1.85546875" style="14" customWidth="1"/>
    <col min="6155" max="6155" width="11" style="14" customWidth="1"/>
    <col min="6156" max="6156" width="0.7109375" style="14" customWidth="1"/>
    <col min="6157" max="6157" width="1.85546875" style="14" customWidth="1"/>
    <col min="6158" max="6158" width="11.85546875" style="14" bestFit="1" customWidth="1"/>
    <col min="6159" max="6159" width="15.28515625" style="14" bestFit="1" customWidth="1"/>
    <col min="6160" max="6160" width="5" style="14" customWidth="1"/>
    <col min="6161" max="6161" width="10.28515625" style="14" bestFit="1" customWidth="1"/>
    <col min="6162" max="6162" width="5" style="14" customWidth="1"/>
    <col min="6163" max="6163" width="10.28515625" style="14" bestFit="1" customWidth="1"/>
    <col min="6164" max="6166" width="9" style="14"/>
    <col min="6167" max="6167" width="10.28515625" style="14" bestFit="1" customWidth="1"/>
    <col min="6168" max="6396" width="9" style="14"/>
    <col min="6397" max="6397" width="3.7109375" style="14" customWidth="1"/>
    <col min="6398" max="6398" width="4.85546875" style="14" customWidth="1"/>
    <col min="6399" max="6399" width="5.28515625" style="14" customWidth="1"/>
    <col min="6400" max="6400" width="31.28515625" style="14" customWidth="1"/>
    <col min="6401" max="6401" width="7.7109375" style="14" customWidth="1"/>
    <col min="6402" max="6402" width="2.28515625" style="14" customWidth="1"/>
    <col min="6403" max="6403" width="11.7109375" style="14" customWidth="1"/>
    <col min="6404" max="6404" width="2.42578125" style="14" customWidth="1"/>
    <col min="6405" max="6405" width="11.7109375" style="14" customWidth="1"/>
    <col min="6406" max="6406" width="2.28515625" style="14" customWidth="1"/>
    <col min="6407" max="6407" width="10.85546875" style="14" customWidth="1"/>
    <col min="6408" max="6408" width="2.28515625" style="14" customWidth="1"/>
    <col min="6409" max="6409" width="11.140625" style="14" customWidth="1"/>
    <col min="6410" max="6410" width="1.85546875" style="14" customWidth="1"/>
    <col min="6411" max="6411" width="11" style="14" customWidth="1"/>
    <col min="6412" max="6412" width="0.7109375" style="14" customWidth="1"/>
    <col min="6413" max="6413" width="1.85546875" style="14" customWidth="1"/>
    <col min="6414" max="6414" width="11.85546875" style="14" bestFit="1" customWidth="1"/>
    <col min="6415" max="6415" width="15.28515625" style="14" bestFit="1" customWidth="1"/>
    <col min="6416" max="6416" width="5" style="14" customWidth="1"/>
    <col min="6417" max="6417" width="10.28515625" style="14" bestFit="1" customWidth="1"/>
    <col min="6418" max="6418" width="5" style="14" customWidth="1"/>
    <col min="6419" max="6419" width="10.28515625" style="14" bestFit="1" customWidth="1"/>
    <col min="6420" max="6422" width="9" style="14"/>
    <col min="6423" max="6423" width="10.28515625" style="14" bestFit="1" customWidth="1"/>
    <col min="6424" max="6652" width="9" style="14"/>
    <col min="6653" max="6653" width="3.7109375" style="14" customWidth="1"/>
    <col min="6654" max="6654" width="4.85546875" style="14" customWidth="1"/>
    <col min="6655" max="6655" width="5.28515625" style="14" customWidth="1"/>
    <col min="6656" max="6656" width="31.28515625" style="14" customWidth="1"/>
    <col min="6657" max="6657" width="7.7109375" style="14" customWidth="1"/>
    <col min="6658" max="6658" width="2.28515625" style="14" customWidth="1"/>
    <col min="6659" max="6659" width="11.7109375" style="14" customWidth="1"/>
    <col min="6660" max="6660" width="2.42578125" style="14" customWidth="1"/>
    <col min="6661" max="6661" width="11.7109375" style="14" customWidth="1"/>
    <col min="6662" max="6662" width="2.28515625" style="14" customWidth="1"/>
    <col min="6663" max="6663" width="10.85546875" style="14" customWidth="1"/>
    <col min="6664" max="6664" width="2.28515625" style="14" customWidth="1"/>
    <col min="6665" max="6665" width="11.140625" style="14" customWidth="1"/>
    <col min="6666" max="6666" width="1.85546875" style="14" customWidth="1"/>
    <col min="6667" max="6667" width="11" style="14" customWidth="1"/>
    <col min="6668" max="6668" width="0.7109375" style="14" customWidth="1"/>
    <col min="6669" max="6669" width="1.85546875" style="14" customWidth="1"/>
    <col min="6670" max="6670" width="11.85546875" style="14" bestFit="1" customWidth="1"/>
    <col min="6671" max="6671" width="15.28515625" style="14" bestFit="1" customWidth="1"/>
    <col min="6672" max="6672" width="5" style="14" customWidth="1"/>
    <col min="6673" max="6673" width="10.28515625" style="14" bestFit="1" customWidth="1"/>
    <col min="6674" max="6674" width="5" style="14" customWidth="1"/>
    <col min="6675" max="6675" width="10.28515625" style="14" bestFit="1" customWidth="1"/>
    <col min="6676" max="6678" width="9" style="14"/>
    <col min="6679" max="6679" width="10.28515625" style="14" bestFit="1" customWidth="1"/>
    <col min="6680" max="6908" width="9" style="14"/>
    <col min="6909" max="6909" width="3.7109375" style="14" customWidth="1"/>
    <col min="6910" max="6910" width="4.85546875" style="14" customWidth="1"/>
    <col min="6911" max="6911" width="5.28515625" style="14" customWidth="1"/>
    <col min="6912" max="6912" width="31.28515625" style="14" customWidth="1"/>
    <col min="6913" max="6913" width="7.7109375" style="14" customWidth="1"/>
    <col min="6914" max="6914" width="2.28515625" style="14" customWidth="1"/>
    <col min="6915" max="6915" width="11.7109375" style="14" customWidth="1"/>
    <col min="6916" max="6916" width="2.42578125" style="14" customWidth="1"/>
    <col min="6917" max="6917" width="11.7109375" style="14" customWidth="1"/>
    <col min="6918" max="6918" width="2.28515625" style="14" customWidth="1"/>
    <col min="6919" max="6919" width="10.85546875" style="14" customWidth="1"/>
    <col min="6920" max="6920" width="2.28515625" style="14" customWidth="1"/>
    <col min="6921" max="6921" width="11.140625" style="14" customWidth="1"/>
    <col min="6922" max="6922" width="1.85546875" style="14" customWidth="1"/>
    <col min="6923" max="6923" width="11" style="14" customWidth="1"/>
    <col min="6924" max="6924" width="0.7109375" style="14" customWidth="1"/>
    <col min="6925" max="6925" width="1.85546875" style="14" customWidth="1"/>
    <col min="6926" max="6926" width="11.85546875" style="14" bestFit="1" customWidth="1"/>
    <col min="6927" max="6927" width="15.28515625" style="14" bestFit="1" customWidth="1"/>
    <col min="6928" max="6928" width="5" style="14" customWidth="1"/>
    <col min="6929" max="6929" width="10.28515625" style="14" bestFit="1" customWidth="1"/>
    <col min="6930" max="6930" width="5" style="14" customWidth="1"/>
    <col min="6931" max="6931" width="10.28515625" style="14" bestFit="1" customWidth="1"/>
    <col min="6932" max="6934" width="9" style="14"/>
    <col min="6935" max="6935" width="10.28515625" style="14" bestFit="1" customWidth="1"/>
    <col min="6936" max="7164" width="9" style="14"/>
    <col min="7165" max="7165" width="3.7109375" style="14" customWidth="1"/>
    <col min="7166" max="7166" width="4.85546875" style="14" customWidth="1"/>
    <col min="7167" max="7167" width="5.28515625" style="14" customWidth="1"/>
    <col min="7168" max="7168" width="31.28515625" style="14" customWidth="1"/>
    <col min="7169" max="7169" width="7.7109375" style="14" customWidth="1"/>
    <col min="7170" max="7170" width="2.28515625" style="14" customWidth="1"/>
    <col min="7171" max="7171" width="11.7109375" style="14" customWidth="1"/>
    <col min="7172" max="7172" width="2.42578125" style="14" customWidth="1"/>
    <col min="7173" max="7173" width="11.7109375" style="14" customWidth="1"/>
    <col min="7174" max="7174" width="2.28515625" style="14" customWidth="1"/>
    <col min="7175" max="7175" width="10.85546875" style="14" customWidth="1"/>
    <col min="7176" max="7176" width="2.28515625" style="14" customWidth="1"/>
    <col min="7177" max="7177" width="11.140625" style="14" customWidth="1"/>
    <col min="7178" max="7178" width="1.85546875" style="14" customWidth="1"/>
    <col min="7179" max="7179" width="11" style="14" customWidth="1"/>
    <col min="7180" max="7180" width="0.7109375" style="14" customWidth="1"/>
    <col min="7181" max="7181" width="1.85546875" style="14" customWidth="1"/>
    <col min="7182" max="7182" width="11.85546875" style="14" bestFit="1" customWidth="1"/>
    <col min="7183" max="7183" width="15.28515625" style="14" bestFit="1" customWidth="1"/>
    <col min="7184" max="7184" width="5" style="14" customWidth="1"/>
    <col min="7185" max="7185" width="10.28515625" style="14" bestFit="1" customWidth="1"/>
    <col min="7186" max="7186" width="5" style="14" customWidth="1"/>
    <col min="7187" max="7187" width="10.28515625" style="14" bestFit="1" customWidth="1"/>
    <col min="7188" max="7190" width="9" style="14"/>
    <col min="7191" max="7191" width="10.28515625" style="14" bestFit="1" customWidth="1"/>
    <col min="7192" max="7420" width="9" style="14"/>
    <col min="7421" max="7421" width="3.7109375" style="14" customWidth="1"/>
    <col min="7422" max="7422" width="4.85546875" style="14" customWidth="1"/>
    <col min="7423" max="7423" width="5.28515625" style="14" customWidth="1"/>
    <col min="7424" max="7424" width="31.28515625" style="14" customWidth="1"/>
    <col min="7425" max="7425" width="7.7109375" style="14" customWidth="1"/>
    <col min="7426" max="7426" width="2.28515625" style="14" customWidth="1"/>
    <col min="7427" max="7427" width="11.7109375" style="14" customWidth="1"/>
    <col min="7428" max="7428" width="2.42578125" style="14" customWidth="1"/>
    <col min="7429" max="7429" width="11.7109375" style="14" customWidth="1"/>
    <col min="7430" max="7430" width="2.28515625" style="14" customWidth="1"/>
    <col min="7431" max="7431" width="10.85546875" style="14" customWidth="1"/>
    <col min="7432" max="7432" width="2.28515625" style="14" customWidth="1"/>
    <col min="7433" max="7433" width="11.140625" style="14" customWidth="1"/>
    <col min="7434" max="7434" width="1.85546875" style="14" customWidth="1"/>
    <col min="7435" max="7435" width="11" style="14" customWidth="1"/>
    <col min="7436" max="7436" width="0.7109375" style="14" customWidth="1"/>
    <col min="7437" max="7437" width="1.85546875" style="14" customWidth="1"/>
    <col min="7438" max="7438" width="11.85546875" style="14" bestFit="1" customWidth="1"/>
    <col min="7439" max="7439" width="15.28515625" style="14" bestFit="1" customWidth="1"/>
    <col min="7440" max="7440" width="5" style="14" customWidth="1"/>
    <col min="7441" max="7441" width="10.28515625" style="14" bestFit="1" customWidth="1"/>
    <col min="7442" max="7442" width="5" style="14" customWidth="1"/>
    <col min="7443" max="7443" width="10.28515625" style="14" bestFit="1" customWidth="1"/>
    <col min="7444" max="7446" width="9" style="14"/>
    <col min="7447" max="7447" width="10.28515625" style="14" bestFit="1" customWidth="1"/>
    <col min="7448" max="7676" width="9" style="14"/>
    <col min="7677" max="7677" width="3.7109375" style="14" customWidth="1"/>
    <col min="7678" max="7678" width="4.85546875" style="14" customWidth="1"/>
    <col min="7679" max="7679" width="5.28515625" style="14" customWidth="1"/>
    <col min="7680" max="7680" width="31.28515625" style="14" customWidth="1"/>
    <col min="7681" max="7681" width="7.7109375" style="14" customWidth="1"/>
    <col min="7682" max="7682" width="2.28515625" style="14" customWidth="1"/>
    <col min="7683" max="7683" width="11.7109375" style="14" customWidth="1"/>
    <col min="7684" max="7684" width="2.42578125" style="14" customWidth="1"/>
    <col min="7685" max="7685" width="11.7109375" style="14" customWidth="1"/>
    <col min="7686" max="7686" width="2.28515625" style="14" customWidth="1"/>
    <col min="7687" max="7687" width="10.85546875" style="14" customWidth="1"/>
    <col min="7688" max="7688" width="2.28515625" style="14" customWidth="1"/>
    <col min="7689" max="7689" width="11.140625" style="14" customWidth="1"/>
    <col min="7690" max="7690" width="1.85546875" style="14" customWidth="1"/>
    <col min="7691" max="7691" width="11" style="14" customWidth="1"/>
    <col min="7692" max="7692" width="0.7109375" style="14" customWidth="1"/>
    <col min="7693" max="7693" width="1.85546875" style="14" customWidth="1"/>
    <col min="7694" max="7694" width="11.85546875" style="14" bestFit="1" customWidth="1"/>
    <col min="7695" max="7695" width="15.28515625" style="14" bestFit="1" customWidth="1"/>
    <col min="7696" max="7696" width="5" style="14" customWidth="1"/>
    <col min="7697" max="7697" width="10.28515625" style="14" bestFit="1" customWidth="1"/>
    <col min="7698" max="7698" width="5" style="14" customWidth="1"/>
    <col min="7699" max="7699" width="10.28515625" style="14" bestFit="1" customWidth="1"/>
    <col min="7700" max="7702" width="9" style="14"/>
    <col min="7703" max="7703" width="10.28515625" style="14" bestFit="1" customWidth="1"/>
    <col min="7704" max="7932" width="9" style="14"/>
    <col min="7933" max="7933" width="3.7109375" style="14" customWidth="1"/>
    <col min="7934" max="7934" width="4.85546875" style="14" customWidth="1"/>
    <col min="7935" max="7935" width="5.28515625" style="14" customWidth="1"/>
    <col min="7936" max="7936" width="31.28515625" style="14" customWidth="1"/>
    <col min="7937" max="7937" width="7.7109375" style="14" customWidth="1"/>
    <col min="7938" max="7938" width="2.28515625" style="14" customWidth="1"/>
    <col min="7939" max="7939" width="11.7109375" style="14" customWidth="1"/>
    <col min="7940" max="7940" width="2.42578125" style="14" customWidth="1"/>
    <col min="7941" max="7941" width="11.7109375" style="14" customWidth="1"/>
    <col min="7942" max="7942" width="2.28515625" style="14" customWidth="1"/>
    <col min="7943" max="7943" width="10.85546875" style="14" customWidth="1"/>
    <col min="7944" max="7944" width="2.28515625" style="14" customWidth="1"/>
    <col min="7945" max="7945" width="11.140625" style="14" customWidth="1"/>
    <col min="7946" max="7946" width="1.85546875" style="14" customWidth="1"/>
    <col min="7947" max="7947" width="11" style="14" customWidth="1"/>
    <col min="7948" max="7948" width="0.7109375" style="14" customWidth="1"/>
    <col min="7949" max="7949" width="1.85546875" style="14" customWidth="1"/>
    <col min="7950" max="7950" width="11.85546875" style="14" bestFit="1" customWidth="1"/>
    <col min="7951" max="7951" width="15.28515625" style="14" bestFit="1" customWidth="1"/>
    <col min="7952" max="7952" width="5" style="14" customWidth="1"/>
    <col min="7953" max="7953" width="10.28515625" style="14" bestFit="1" customWidth="1"/>
    <col min="7954" max="7954" width="5" style="14" customWidth="1"/>
    <col min="7955" max="7955" width="10.28515625" style="14" bestFit="1" customWidth="1"/>
    <col min="7956" max="7958" width="9" style="14"/>
    <col min="7959" max="7959" width="10.28515625" style="14" bestFit="1" customWidth="1"/>
    <col min="7960" max="8188" width="9" style="14"/>
    <col min="8189" max="8189" width="3.7109375" style="14" customWidth="1"/>
    <col min="8190" max="8190" width="4.85546875" style="14" customWidth="1"/>
    <col min="8191" max="8191" width="5.28515625" style="14" customWidth="1"/>
    <col min="8192" max="8192" width="31.28515625" style="14" customWidth="1"/>
    <col min="8193" max="8193" width="7.7109375" style="14" customWidth="1"/>
    <col min="8194" max="8194" width="2.28515625" style="14" customWidth="1"/>
    <col min="8195" max="8195" width="11.7109375" style="14" customWidth="1"/>
    <col min="8196" max="8196" width="2.42578125" style="14" customWidth="1"/>
    <col min="8197" max="8197" width="11.7109375" style="14" customWidth="1"/>
    <col min="8198" max="8198" width="2.28515625" style="14" customWidth="1"/>
    <col min="8199" max="8199" width="10.85546875" style="14" customWidth="1"/>
    <col min="8200" max="8200" width="2.28515625" style="14" customWidth="1"/>
    <col min="8201" max="8201" width="11.140625" style="14" customWidth="1"/>
    <col min="8202" max="8202" width="1.85546875" style="14" customWidth="1"/>
    <col min="8203" max="8203" width="11" style="14" customWidth="1"/>
    <col min="8204" max="8204" width="0.7109375" style="14" customWidth="1"/>
    <col min="8205" max="8205" width="1.85546875" style="14" customWidth="1"/>
    <col min="8206" max="8206" width="11.85546875" style="14" bestFit="1" customWidth="1"/>
    <col min="8207" max="8207" width="15.28515625" style="14" bestFit="1" customWidth="1"/>
    <col min="8208" max="8208" width="5" style="14" customWidth="1"/>
    <col min="8209" max="8209" width="10.28515625" style="14" bestFit="1" customWidth="1"/>
    <col min="8210" max="8210" width="5" style="14" customWidth="1"/>
    <col min="8211" max="8211" width="10.28515625" style="14" bestFit="1" customWidth="1"/>
    <col min="8212" max="8214" width="9" style="14"/>
    <col min="8215" max="8215" width="10.28515625" style="14" bestFit="1" customWidth="1"/>
    <col min="8216" max="8444" width="9" style="14"/>
    <col min="8445" max="8445" width="3.7109375" style="14" customWidth="1"/>
    <col min="8446" max="8446" width="4.85546875" style="14" customWidth="1"/>
    <col min="8447" max="8447" width="5.28515625" style="14" customWidth="1"/>
    <col min="8448" max="8448" width="31.28515625" style="14" customWidth="1"/>
    <col min="8449" max="8449" width="7.7109375" style="14" customWidth="1"/>
    <col min="8450" max="8450" width="2.28515625" style="14" customWidth="1"/>
    <col min="8451" max="8451" width="11.7109375" style="14" customWidth="1"/>
    <col min="8452" max="8452" width="2.42578125" style="14" customWidth="1"/>
    <col min="8453" max="8453" width="11.7109375" style="14" customWidth="1"/>
    <col min="8454" max="8454" width="2.28515625" style="14" customWidth="1"/>
    <col min="8455" max="8455" width="10.85546875" style="14" customWidth="1"/>
    <col min="8456" max="8456" width="2.28515625" style="14" customWidth="1"/>
    <col min="8457" max="8457" width="11.140625" style="14" customWidth="1"/>
    <col min="8458" max="8458" width="1.85546875" style="14" customWidth="1"/>
    <col min="8459" max="8459" width="11" style="14" customWidth="1"/>
    <col min="8460" max="8460" width="0.7109375" style="14" customWidth="1"/>
    <col min="8461" max="8461" width="1.85546875" style="14" customWidth="1"/>
    <col min="8462" max="8462" width="11.85546875" style="14" bestFit="1" customWidth="1"/>
    <col min="8463" max="8463" width="15.28515625" style="14" bestFit="1" customWidth="1"/>
    <col min="8464" max="8464" width="5" style="14" customWidth="1"/>
    <col min="8465" max="8465" width="10.28515625" style="14" bestFit="1" customWidth="1"/>
    <col min="8466" max="8466" width="5" style="14" customWidth="1"/>
    <col min="8467" max="8467" width="10.28515625" style="14" bestFit="1" customWidth="1"/>
    <col min="8468" max="8470" width="9" style="14"/>
    <col min="8471" max="8471" width="10.28515625" style="14" bestFit="1" customWidth="1"/>
    <col min="8472" max="8700" width="9" style="14"/>
    <col min="8701" max="8701" width="3.7109375" style="14" customWidth="1"/>
    <col min="8702" max="8702" width="4.85546875" style="14" customWidth="1"/>
    <col min="8703" max="8703" width="5.28515625" style="14" customWidth="1"/>
    <col min="8704" max="8704" width="31.28515625" style="14" customWidth="1"/>
    <col min="8705" max="8705" width="7.7109375" style="14" customWidth="1"/>
    <col min="8706" max="8706" width="2.28515625" style="14" customWidth="1"/>
    <col min="8707" max="8707" width="11.7109375" style="14" customWidth="1"/>
    <col min="8708" max="8708" width="2.42578125" style="14" customWidth="1"/>
    <col min="8709" max="8709" width="11.7109375" style="14" customWidth="1"/>
    <col min="8710" max="8710" width="2.28515625" style="14" customWidth="1"/>
    <col min="8711" max="8711" width="10.85546875" style="14" customWidth="1"/>
    <col min="8712" max="8712" width="2.28515625" style="14" customWidth="1"/>
    <col min="8713" max="8713" width="11.140625" style="14" customWidth="1"/>
    <col min="8714" max="8714" width="1.85546875" style="14" customWidth="1"/>
    <col min="8715" max="8715" width="11" style="14" customWidth="1"/>
    <col min="8716" max="8716" width="0.7109375" style="14" customWidth="1"/>
    <col min="8717" max="8717" width="1.85546875" style="14" customWidth="1"/>
    <col min="8718" max="8718" width="11.85546875" style="14" bestFit="1" customWidth="1"/>
    <col min="8719" max="8719" width="15.28515625" style="14" bestFit="1" customWidth="1"/>
    <col min="8720" max="8720" width="5" style="14" customWidth="1"/>
    <col min="8721" max="8721" width="10.28515625" style="14" bestFit="1" customWidth="1"/>
    <col min="8722" max="8722" width="5" style="14" customWidth="1"/>
    <col min="8723" max="8723" width="10.28515625" style="14" bestFit="1" customWidth="1"/>
    <col min="8724" max="8726" width="9" style="14"/>
    <col min="8727" max="8727" width="10.28515625" style="14" bestFit="1" customWidth="1"/>
    <col min="8728" max="8956" width="9" style="14"/>
    <col min="8957" max="8957" width="3.7109375" style="14" customWidth="1"/>
    <col min="8958" max="8958" width="4.85546875" style="14" customWidth="1"/>
    <col min="8959" max="8959" width="5.28515625" style="14" customWidth="1"/>
    <col min="8960" max="8960" width="31.28515625" style="14" customWidth="1"/>
    <col min="8961" max="8961" width="7.7109375" style="14" customWidth="1"/>
    <col min="8962" max="8962" width="2.28515625" style="14" customWidth="1"/>
    <col min="8963" max="8963" width="11.7109375" style="14" customWidth="1"/>
    <col min="8964" max="8964" width="2.42578125" style="14" customWidth="1"/>
    <col min="8965" max="8965" width="11.7109375" style="14" customWidth="1"/>
    <col min="8966" max="8966" width="2.28515625" style="14" customWidth="1"/>
    <col min="8967" max="8967" width="10.85546875" style="14" customWidth="1"/>
    <col min="8968" max="8968" width="2.28515625" style="14" customWidth="1"/>
    <col min="8969" max="8969" width="11.140625" style="14" customWidth="1"/>
    <col min="8970" max="8970" width="1.85546875" style="14" customWidth="1"/>
    <col min="8971" max="8971" width="11" style="14" customWidth="1"/>
    <col min="8972" max="8972" width="0.7109375" style="14" customWidth="1"/>
    <col min="8973" max="8973" width="1.85546875" style="14" customWidth="1"/>
    <col min="8974" max="8974" width="11.85546875" style="14" bestFit="1" customWidth="1"/>
    <col min="8975" max="8975" width="15.28515625" style="14" bestFit="1" customWidth="1"/>
    <col min="8976" max="8976" width="5" style="14" customWidth="1"/>
    <col min="8977" max="8977" width="10.28515625" style="14" bestFit="1" customWidth="1"/>
    <col min="8978" max="8978" width="5" style="14" customWidth="1"/>
    <col min="8979" max="8979" width="10.28515625" style="14" bestFit="1" customWidth="1"/>
    <col min="8980" max="8982" width="9" style="14"/>
    <col min="8983" max="8983" width="10.28515625" style="14" bestFit="1" customWidth="1"/>
    <col min="8984" max="9212" width="9" style="14"/>
    <col min="9213" max="9213" width="3.7109375" style="14" customWidth="1"/>
    <col min="9214" max="9214" width="4.85546875" style="14" customWidth="1"/>
    <col min="9215" max="9215" width="5.28515625" style="14" customWidth="1"/>
    <col min="9216" max="9216" width="31.28515625" style="14" customWidth="1"/>
    <col min="9217" max="9217" width="7.7109375" style="14" customWidth="1"/>
    <col min="9218" max="9218" width="2.28515625" style="14" customWidth="1"/>
    <col min="9219" max="9219" width="11.7109375" style="14" customWidth="1"/>
    <col min="9220" max="9220" width="2.42578125" style="14" customWidth="1"/>
    <col min="9221" max="9221" width="11.7109375" style="14" customWidth="1"/>
    <col min="9222" max="9222" width="2.28515625" style="14" customWidth="1"/>
    <col min="9223" max="9223" width="10.85546875" style="14" customWidth="1"/>
    <col min="9224" max="9224" width="2.28515625" style="14" customWidth="1"/>
    <col min="9225" max="9225" width="11.140625" style="14" customWidth="1"/>
    <col min="9226" max="9226" width="1.85546875" style="14" customWidth="1"/>
    <col min="9227" max="9227" width="11" style="14" customWidth="1"/>
    <col min="9228" max="9228" width="0.7109375" style="14" customWidth="1"/>
    <col min="9229" max="9229" width="1.85546875" style="14" customWidth="1"/>
    <col min="9230" max="9230" width="11.85546875" style="14" bestFit="1" customWidth="1"/>
    <col min="9231" max="9231" width="15.28515625" style="14" bestFit="1" customWidth="1"/>
    <col min="9232" max="9232" width="5" style="14" customWidth="1"/>
    <col min="9233" max="9233" width="10.28515625" style="14" bestFit="1" customWidth="1"/>
    <col min="9234" max="9234" width="5" style="14" customWidth="1"/>
    <col min="9235" max="9235" width="10.28515625" style="14" bestFit="1" customWidth="1"/>
    <col min="9236" max="9238" width="9" style="14"/>
    <col min="9239" max="9239" width="10.28515625" style="14" bestFit="1" customWidth="1"/>
    <col min="9240" max="9468" width="9" style="14"/>
    <col min="9469" max="9469" width="3.7109375" style="14" customWidth="1"/>
    <col min="9470" max="9470" width="4.85546875" style="14" customWidth="1"/>
    <col min="9471" max="9471" width="5.28515625" style="14" customWidth="1"/>
    <col min="9472" max="9472" width="31.28515625" style="14" customWidth="1"/>
    <col min="9473" max="9473" width="7.7109375" style="14" customWidth="1"/>
    <col min="9474" max="9474" width="2.28515625" style="14" customWidth="1"/>
    <col min="9475" max="9475" width="11.7109375" style="14" customWidth="1"/>
    <col min="9476" max="9476" width="2.42578125" style="14" customWidth="1"/>
    <col min="9477" max="9477" width="11.7109375" style="14" customWidth="1"/>
    <col min="9478" max="9478" width="2.28515625" style="14" customWidth="1"/>
    <col min="9479" max="9479" width="10.85546875" style="14" customWidth="1"/>
    <col min="9480" max="9480" width="2.28515625" style="14" customWidth="1"/>
    <col min="9481" max="9481" width="11.140625" style="14" customWidth="1"/>
    <col min="9482" max="9482" width="1.85546875" style="14" customWidth="1"/>
    <col min="9483" max="9483" width="11" style="14" customWidth="1"/>
    <col min="9484" max="9484" width="0.7109375" style="14" customWidth="1"/>
    <col min="9485" max="9485" width="1.85546875" style="14" customWidth="1"/>
    <col min="9486" max="9486" width="11.85546875" style="14" bestFit="1" customWidth="1"/>
    <col min="9487" max="9487" width="15.28515625" style="14" bestFit="1" customWidth="1"/>
    <col min="9488" max="9488" width="5" style="14" customWidth="1"/>
    <col min="9489" max="9489" width="10.28515625" style="14" bestFit="1" customWidth="1"/>
    <col min="9490" max="9490" width="5" style="14" customWidth="1"/>
    <col min="9491" max="9491" width="10.28515625" style="14" bestFit="1" customWidth="1"/>
    <col min="9492" max="9494" width="9" style="14"/>
    <col min="9495" max="9495" width="10.28515625" style="14" bestFit="1" customWidth="1"/>
    <col min="9496" max="9724" width="9" style="14"/>
    <col min="9725" max="9725" width="3.7109375" style="14" customWidth="1"/>
    <col min="9726" max="9726" width="4.85546875" style="14" customWidth="1"/>
    <col min="9727" max="9727" width="5.28515625" style="14" customWidth="1"/>
    <col min="9728" max="9728" width="31.28515625" style="14" customWidth="1"/>
    <col min="9729" max="9729" width="7.7109375" style="14" customWidth="1"/>
    <col min="9730" max="9730" width="2.28515625" style="14" customWidth="1"/>
    <col min="9731" max="9731" width="11.7109375" style="14" customWidth="1"/>
    <col min="9732" max="9732" width="2.42578125" style="14" customWidth="1"/>
    <col min="9733" max="9733" width="11.7109375" style="14" customWidth="1"/>
    <col min="9734" max="9734" width="2.28515625" style="14" customWidth="1"/>
    <col min="9735" max="9735" width="10.85546875" style="14" customWidth="1"/>
    <col min="9736" max="9736" width="2.28515625" style="14" customWidth="1"/>
    <col min="9737" max="9737" width="11.140625" style="14" customWidth="1"/>
    <col min="9738" max="9738" width="1.85546875" style="14" customWidth="1"/>
    <col min="9739" max="9739" width="11" style="14" customWidth="1"/>
    <col min="9740" max="9740" width="0.7109375" style="14" customWidth="1"/>
    <col min="9741" max="9741" width="1.85546875" style="14" customWidth="1"/>
    <col min="9742" max="9742" width="11.85546875" style="14" bestFit="1" customWidth="1"/>
    <col min="9743" max="9743" width="15.28515625" style="14" bestFit="1" customWidth="1"/>
    <col min="9744" max="9744" width="5" style="14" customWidth="1"/>
    <col min="9745" max="9745" width="10.28515625" style="14" bestFit="1" customWidth="1"/>
    <col min="9746" max="9746" width="5" style="14" customWidth="1"/>
    <col min="9747" max="9747" width="10.28515625" style="14" bestFit="1" customWidth="1"/>
    <col min="9748" max="9750" width="9" style="14"/>
    <col min="9751" max="9751" width="10.28515625" style="14" bestFit="1" customWidth="1"/>
    <col min="9752" max="9980" width="9" style="14"/>
    <col min="9981" max="9981" width="3.7109375" style="14" customWidth="1"/>
    <col min="9982" max="9982" width="4.85546875" style="14" customWidth="1"/>
    <col min="9983" max="9983" width="5.28515625" style="14" customWidth="1"/>
    <col min="9984" max="9984" width="31.28515625" style="14" customWidth="1"/>
    <col min="9985" max="9985" width="7.7109375" style="14" customWidth="1"/>
    <col min="9986" max="9986" width="2.28515625" style="14" customWidth="1"/>
    <col min="9987" max="9987" width="11.7109375" style="14" customWidth="1"/>
    <col min="9988" max="9988" width="2.42578125" style="14" customWidth="1"/>
    <col min="9989" max="9989" width="11.7109375" style="14" customWidth="1"/>
    <col min="9990" max="9990" width="2.28515625" style="14" customWidth="1"/>
    <col min="9991" max="9991" width="10.85546875" style="14" customWidth="1"/>
    <col min="9992" max="9992" width="2.28515625" style="14" customWidth="1"/>
    <col min="9993" max="9993" width="11.140625" style="14" customWidth="1"/>
    <col min="9994" max="9994" width="1.85546875" style="14" customWidth="1"/>
    <col min="9995" max="9995" width="11" style="14" customWidth="1"/>
    <col min="9996" max="9996" width="0.7109375" style="14" customWidth="1"/>
    <col min="9997" max="9997" width="1.85546875" style="14" customWidth="1"/>
    <col min="9998" max="9998" width="11.85546875" style="14" bestFit="1" customWidth="1"/>
    <col min="9999" max="9999" width="15.28515625" style="14" bestFit="1" customWidth="1"/>
    <col min="10000" max="10000" width="5" style="14" customWidth="1"/>
    <col min="10001" max="10001" width="10.28515625" style="14" bestFit="1" customWidth="1"/>
    <col min="10002" max="10002" width="5" style="14" customWidth="1"/>
    <col min="10003" max="10003" width="10.28515625" style="14" bestFit="1" customWidth="1"/>
    <col min="10004" max="10006" width="9" style="14"/>
    <col min="10007" max="10007" width="10.28515625" style="14" bestFit="1" customWidth="1"/>
    <col min="10008" max="10236" width="9" style="14"/>
    <col min="10237" max="10237" width="3.7109375" style="14" customWidth="1"/>
    <col min="10238" max="10238" width="4.85546875" style="14" customWidth="1"/>
    <col min="10239" max="10239" width="5.28515625" style="14" customWidth="1"/>
    <col min="10240" max="10240" width="31.28515625" style="14" customWidth="1"/>
    <col min="10241" max="10241" width="7.7109375" style="14" customWidth="1"/>
    <col min="10242" max="10242" width="2.28515625" style="14" customWidth="1"/>
    <col min="10243" max="10243" width="11.7109375" style="14" customWidth="1"/>
    <col min="10244" max="10244" width="2.42578125" style="14" customWidth="1"/>
    <col min="10245" max="10245" width="11.7109375" style="14" customWidth="1"/>
    <col min="10246" max="10246" width="2.28515625" style="14" customWidth="1"/>
    <col min="10247" max="10247" width="10.85546875" style="14" customWidth="1"/>
    <col min="10248" max="10248" width="2.28515625" style="14" customWidth="1"/>
    <col min="10249" max="10249" width="11.140625" style="14" customWidth="1"/>
    <col min="10250" max="10250" width="1.85546875" style="14" customWidth="1"/>
    <col min="10251" max="10251" width="11" style="14" customWidth="1"/>
    <col min="10252" max="10252" width="0.7109375" style="14" customWidth="1"/>
    <col min="10253" max="10253" width="1.85546875" style="14" customWidth="1"/>
    <col min="10254" max="10254" width="11.85546875" style="14" bestFit="1" customWidth="1"/>
    <col min="10255" max="10255" width="15.28515625" style="14" bestFit="1" customWidth="1"/>
    <col min="10256" max="10256" width="5" style="14" customWidth="1"/>
    <col min="10257" max="10257" width="10.28515625" style="14" bestFit="1" customWidth="1"/>
    <col min="10258" max="10258" width="5" style="14" customWidth="1"/>
    <col min="10259" max="10259" width="10.28515625" style="14" bestFit="1" customWidth="1"/>
    <col min="10260" max="10262" width="9" style="14"/>
    <col min="10263" max="10263" width="10.28515625" style="14" bestFit="1" customWidth="1"/>
    <col min="10264" max="10492" width="9" style="14"/>
    <col min="10493" max="10493" width="3.7109375" style="14" customWidth="1"/>
    <col min="10494" max="10494" width="4.85546875" style="14" customWidth="1"/>
    <col min="10495" max="10495" width="5.28515625" style="14" customWidth="1"/>
    <col min="10496" max="10496" width="31.28515625" style="14" customWidth="1"/>
    <col min="10497" max="10497" width="7.7109375" style="14" customWidth="1"/>
    <col min="10498" max="10498" width="2.28515625" style="14" customWidth="1"/>
    <col min="10499" max="10499" width="11.7109375" style="14" customWidth="1"/>
    <col min="10500" max="10500" width="2.42578125" style="14" customWidth="1"/>
    <col min="10501" max="10501" width="11.7109375" style="14" customWidth="1"/>
    <col min="10502" max="10502" width="2.28515625" style="14" customWidth="1"/>
    <col min="10503" max="10503" width="10.85546875" style="14" customWidth="1"/>
    <col min="10504" max="10504" width="2.28515625" style="14" customWidth="1"/>
    <col min="10505" max="10505" width="11.140625" style="14" customWidth="1"/>
    <col min="10506" max="10506" width="1.85546875" style="14" customWidth="1"/>
    <col min="10507" max="10507" width="11" style="14" customWidth="1"/>
    <col min="10508" max="10508" width="0.7109375" style="14" customWidth="1"/>
    <col min="10509" max="10509" width="1.85546875" style="14" customWidth="1"/>
    <col min="10510" max="10510" width="11.85546875" style="14" bestFit="1" customWidth="1"/>
    <col min="10511" max="10511" width="15.28515625" style="14" bestFit="1" customWidth="1"/>
    <col min="10512" max="10512" width="5" style="14" customWidth="1"/>
    <col min="10513" max="10513" width="10.28515625" style="14" bestFit="1" customWidth="1"/>
    <col min="10514" max="10514" width="5" style="14" customWidth="1"/>
    <col min="10515" max="10515" width="10.28515625" style="14" bestFit="1" customWidth="1"/>
    <col min="10516" max="10518" width="9" style="14"/>
    <col min="10519" max="10519" width="10.28515625" style="14" bestFit="1" customWidth="1"/>
    <col min="10520" max="10748" width="9" style="14"/>
    <col min="10749" max="10749" width="3.7109375" style="14" customWidth="1"/>
    <col min="10750" max="10750" width="4.85546875" style="14" customWidth="1"/>
    <col min="10751" max="10751" width="5.28515625" style="14" customWidth="1"/>
    <col min="10752" max="10752" width="31.28515625" style="14" customWidth="1"/>
    <col min="10753" max="10753" width="7.7109375" style="14" customWidth="1"/>
    <col min="10754" max="10754" width="2.28515625" style="14" customWidth="1"/>
    <col min="10755" max="10755" width="11.7109375" style="14" customWidth="1"/>
    <col min="10756" max="10756" width="2.42578125" style="14" customWidth="1"/>
    <col min="10757" max="10757" width="11.7109375" style="14" customWidth="1"/>
    <col min="10758" max="10758" width="2.28515625" style="14" customWidth="1"/>
    <col min="10759" max="10759" width="10.85546875" style="14" customWidth="1"/>
    <col min="10760" max="10760" width="2.28515625" style="14" customWidth="1"/>
    <col min="10761" max="10761" width="11.140625" style="14" customWidth="1"/>
    <col min="10762" max="10762" width="1.85546875" style="14" customWidth="1"/>
    <col min="10763" max="10763" width="11" style="14" customWidth="1"/>
    <col min="10764" max="10764" width="0.7109375" style="14" customWidth="1"/>
    <col min="10765" max="10765" width="1.85546875" style="14" customWidth="1"/>
    <col min="10766" max="10766" width="11.85546875" style="14" bestFit="1" customWidth="1"/>
    <col min="10767" max="10767" width="15.28515625" style="14" bestFit="1" customWidth="1"/>
    <col min="10768" max="10768" width="5" style="14" customWidth="1"/>
    <col min="10769" max="10769" width="10.28515625" style="14" bestFit="1" customWidth="1"/>
    <col min="10770" max="10770" width="5" style="14" customWidth="1"/>
    <col min="10771" max="10771" width="10.28515625" style="14" bestFit="1" customWidth="1"/>
    <col min="10772" max="10774" width="9" style="14"/>
    <col min="10775" max="10775" width="10.28515625" style="14" bestFit="1" customWidth="1"/>
    <col min="10776" max="11004" width="9" style="14"/>
    <col min="11005" max="11005" width="3.7109375" style="14" customWidth="1"/>
    <col min="11006" max="11006" width="4.85546875" style="14" customWidth="1"/>
    <col min="11007" max="11007" width="5.28515625" style="14" customWidth="1"/>
    <col min="11008" max="11008" width="31.28515625" style="14" customWidth="1"/>
    <col min="11009" max="11009" width="7.7109375" style="14" customWidth="1"/>
    <col min="11010" max="11010" width="2.28515625" style="14" customWidth="1"/>
    <col min="11011" max="11011" width="11.7109375" style="14" customWidth="1"/>
    <col min="11012" max="11012" width="2.42578125" style="14" customWidth="1"/>
    <col min="11013" max="11013" width="11.7109375" style="14" customWidth="1"/>
    <col min="11014" max="11014" width="2.28515625" style="14" customWidth="1"/>
    <col min="11015" max="11015" width="10.85546875" style="14" customWidth="1"/>
    <col min="11016" max="11016" width="2.28515625" style="14" customWidth="1"/>
    <col min="11017" max="11017" width="11.140625" style="14" customWidth="1"/>
    <col min="11018" max="11018" width="1.85546875" style="14" customWidth="1"/>
    <col min="11019" max="11019" width="11" style="14" customWidth="1"/>
    <col min="11020" max="11020" width="0.7109375" style="14" customWidth="1"/>
    <col min="11021" max="11021" width="1.85546875" style="14" customWidth="1"/>
    <col min="11022" max="11022" width="11.85546875" style="14" bestFit="1" customWidth="1"/>
    <col min="11023" max="11023" width="15.28515625" style="14" bestFit="1" customWidth="1"/>
    <col min="11024" max="11024" width="5" style="14" customWidth="1"/>
    <col min="11025" max="11025" width="10.28515625" style="14" bestFit="1" customWidth="1"/>
    <col min="11026" max="11026" width="5" style="14" customWidth="1"/>
    <col min="11027" max="11027" width="10.28515625" style="14" bestFit="1" customWidth="1"/>
    <col min="11028" max="11030" width="9" style="14"/>
    <col min="11031" max="11031" width="10.28515625" style="14" bestFit="1" customWidth="1"/>
    <col min="11032" max="11260" width="9" style="14"/>
    <col min="11261" max="11261" width="3.7109375" style="14" customWidth="1"/>
    <col min="11262" max="11262" width="4.85546875" style="14" customWidth="1"/>
    <col min="11263" max="11263" width="5.28515625" style="14" customWidth="1"/>
    <col min="11264" max="11264" width="31.28515625" style="14" customWidth="1"/>
    <col min="11265" max="11265" width="7.7109375" style="14" customWidth="1"/>
    <col min="11266" max="11266" width="2.28515625" style="14" customWidth="1"/>
    <col min="11267" max="11267" width="11.7109375" style="14" customWidth="1"/>
    <col min="11268" max="11268" width="2.42578125" style="14" customWidth="1"/>
    <col min="11269" max="11269" width="11.7109375" style="14" customWidth="1"/>
    <col min="11270" max="11270" width="2.28515625" style="14" customWidth="1"/>
    <col min="11271" max="11271" width="10.85546875" style="14" customWidth="1"/>
    <col min="11272" max="11272" width="2.28515625" style="14" customWidth="1"/>
    <col min="11273" max="11273" width="11.140625" style="14" customWidth="1"/>
    <col min="11274" max="11274" width="1.85546875" style="14" customWidth="1"/>
    <col min="11275" max="11275" width="11" style="14" customWidth="1"/>
    <col min="11276" max="11276" width="0.7109375" style="14" customWidth="1"/>
    <col min="11277" max="11277" width="1.85546875" style="14" customWidth="1"/>
    <col min="11278" max="11278" width="11.85546875" style="14" bestFit="1" customWidth="1"/>
    <col min="11279" max="11279" width="15.28515625" style="14" bestFit="1" customWidth="1"/>
    <col min="11280" max="11280" width="5" style="14" customWidth="1"/>
    <col min="11281" max="11281" width="10.28515625" style="14" bestFit="1" customWidth="1"/>
    <col min="11282" max="11282" width="5" style="14" customWidth="1"/>
    <col min="11283" max="11283" width="10.28515625" style="14" bestFit="1" customWidth="1"/>
    <col min="11284" max="11286" width="9" style="14"/>
    <col min="11287" max="11287" width="10.28515625" style="14" bestFit="1" customWidth="1"/>
    <col min="11288" max="11516" width="9" style="14"/>
    <col min="11517" max="11517" width="3.7109375" style="14" customWidth="1"/>
    <col min="11518" max="11518" width="4.85546875" style="14" customWidth="1"/>
    <col min="11519" max="11519" width="5.28515625" style="14" customWidth="1"/>
    <col min="11520" max="11520" width="31.28515625" style="14" customWidth="1"/>
    <col min="11521" max="11521" width="7.7109375" style="14" customWidth="1"/>
    <col min="11522" max="11522" width="2.28515625" style="14" customWidth="1"/>
    <col min="11523" max="11523" width="11.7109375" style="14" customWidth="1"/>
    <col min="11524" max="11524" width="2.42578125" style="14" customWidth="1"/>
    <col min="11525" max="11525" width="11.7109375" style="14" customWidth="1"/>
    <col min="11526" max="11526" width="2.28515625" style="14" customWidth="1"/>
    <col min="11527" max="11527" width="10.85546875" style="14" customWidth="1"/>
    <col min="11528" max="11528" width="2.28515625" style="14" customWidth="1"/>
    <col min="11529" max="11529" width="11.140625" style="14" customWidth="1"/>
    <col min="11530" max="11530" width="1.85546875" style="14" customWidth="1"/>
    <col min="11531" max="11531" width="11" style="14" customWidth="1"/>
    <col min="11532" max="11532" width="0.7109375" style="14" customWidth="1"/>
    <col min="11533" max="11533" width="1.85546875" style="14" customWidth="1"/>
    <col min="11534" max="11534" width="11.85546875" style="14" bestFit="1" customWidth="1"/>
    <col min="11535" max="11535" width="15.28515625" style="14" bestFit="1" customWidth="1"/>
    <col min="11536" max="11536" width="5" style="14" customWidth="1"/>
    <col min="11537" max="11537" width="10.28515625" style="14" bestFit="1" customWidth="1"/>
    <col min="11538" max="11538" width="5" style="14" customWidth="1"/>
    <col min="11539" max="11539" width="10.28515625" style="14" bestFit="1" customWidth="1"/>
    <col min="11540" max="11542" width="9" style="14"/>
    <col min="11543" max="11543" width="10.28515625" style="14" bestFit="1" customWidth="1"/>
    <col min="11544" max="11772" width="9" style="14"/>
    <col min="11773" max="11773" width="3.7109375" style="14" customWidth="1"/>
    <col min="11774" max="11774" width="4.85546875" style="14" customWidth="1"/>
    <col min="11775" max="11775" width="5.28515625" style="14" customWidth="1"/>
    <col min="11776" max="11776" width="31.28515625" style="14" customWidth="1"/>
    <col min="11777" max="11777" width="7.7109375" style="14" customWidth="1"/>
    <col min="11778" max="11778" width="2.28515625" style="14" customWidth="1"/>
    <col min="11779" max="11779" width="11.7109375" style="14" customWidth="1"/>
    <col min="11780" max="11780" width="2.42578125" style="14" customWidth="1"/>
    <col min="11781" max="11781" width="11.7109375" style="14" customWidth="1"/>
    <col min="11782" max="11782" width="2.28515625" style="14" customWidth="1"/>
    <col min="11783" max="11783" width="10.85546875" style="14" customWidth="1"/>
    <col min="11784" max="11784" width="2.28515625" style="14" customWidth="1"/>
    <col min="11785" max="11785" width="11.140625" style="14" customWidth="1"/>
    <col min="11786" max="11786" width="1.85546875" style="14" customWidth="1"/>
    <col min="11787" max="11787" width="11" style="14" customWidth="1"/>
    <col min="11788" max="11788" width="0.7109375" style="14" customWidth="1"/>
    <col min="11789" max="11789" width="1.85546875" style="14" customWidth="1"/>
    <col min="11790" max="11790" width="11.85546875" style="14" bestFit="1" customWidth="1"/>
    <col min="11791" max="11791" width="15.28515625" style="14" bestFit="1" customWidth="1"/>
    <col min="11792" max="11792" width="5" style="14" customWidth="1"/>
    <col min="11793" max="11793" width="10.28515625" style="14" bestFit="1" customWidth="1"/>
    <col min="11794" max="11794" width="5" style="14" customWidth="1"/>
    <col min="11795" max="11795" width="10.28515625" style="14" bestFit="1" customWidth="1"/>
    <col min="11796" max="11798" width="9" style="14"/>
    <col min="11799" max="11799" width="10.28515625" style="14" bestFit="1" customWidth="1"/>
    <col min="11800" max="12028" width="9" style="14"/>
    <col min="12029" max="12029" width="3.7109375" style="14" customWidth="1"/>
    <col min="12030" max="12030" width="4.85546875" style="14" customWidth="1"/>
    <col min="12031" max="12031" width="5.28515625" style="14" customWidth="1"/>
    <col min="12032" max="12032" width="31.28515625" style="14" customWidth="1"/>
    <col min="12033" max="12033" width="7.7109375" style="14" customWidth="1"/>
    <col min="12034" max="12034" width="2.28515625" style="14" customWidth="1"/>
    <col min="12035" max="12035" width="11.7109375" style="14" customWidth="1"/>
    <col min="12036" max="12036" width="2.42578125" style="14" customWidth="1"/>
    <col min="12037" max="12037" width="11.7109375" style="14" customWidth="1"/>
    <col min="12038" max="12038" width="2.28515625" style="14" customWidth="1"/>
    <col min="12039" max="12039" width="10.85546875" style="14" customWidth="1"/>
    <col min="12040" max="12040" width="2.28515625" style="14" customWidth="1"/>
    <col min="12041" max="12041" width="11.140625" style="14" customWidth="1"/>
    <col min="12042" max="12042" width="1.85546875" style="14" customWidth="1"/>
    <col min="12043" max="12043" width="11" style="14" customWidth="1"/>
    <col min="12044" max="12044" width="0.7109375" style="14" customWidth="1"/>
    <col min="12045" max="12045" width="1.85546875" style="14" customWidth="1"/>
    <col min="12046" max="12046" width="11.85546875" style="14" bestFit="1" customWidth="1"/>
    <col min="12047" max="12047" width="15.28515625" style="14" bestFit="1" customWidth="1"/>
    <col min="12048" max="12048" width="5" style="14" customWidth="1"/>
    <col min="12049" max="12049" width="10.28515625" style="14" bestFit="1" customWidth="1"/>
    <col min="12050" max="12050" width="5" style="14" customWidth="1"/>
    <col min="12051" max="12051" width="10.28515625" style="14" bestFit="1" customWidth="1"/>
    <col min="12052" max="12054" width="9" style="14"/>
    <col min="12055" max="12055" width="10.28515625" style="14" bestFit="1" customWidth="1"/>
    <col min="12056" max="12284" width="9" style="14"/>
    <col min="12285" max="12285" width="3.7109375" style="14" customWidth="1"/>
    <col min="12286" max="12286" width="4.85546875" style="14" customWidth="1"/>
    <col min="12287" max="12287" width="5.28515625" style="14" customWidth="1"/>
    <col min="12288" max="12288" width="31.28515625" style="14" customWidth="1"/>
    <col min="12289" max="12289" width="7.7109375" style="14" customWidth="1"/>
    <col min="12290" max="12290" width="2.28515625" style="14" customWidth="1"/>
    <col min="12291" max="12291" width="11.7109375" style="14" customWidth="1"/>
    <col min="12292" max="12292" width="2.42578125" style="14" customWidth="1"/>
    <col min="12293" max="12293" width="11.7109375" style="14" customWidth="1"/>
    <col min="12294" max="12294" width="2.28515625" style="14" customWidth="1"/>
    <col min="12295" max="12295" width="10.85546875" style="14" customWidth="1"/>
    <col min="12296" max="12296" width="2.28515625" style="14" customWidth="1"/>
    <col min="12297" max="12297" width="11.140625" style="14" customWidth="1"/>
    <col min="12298" max="12298" width="1.85546875" style="14" customWidth="1"/>
    <col min="12299" max="12299" width="11" style="14" customWidth="1"/>
    <col min="12300" max="12300" width="0.7109375" style="14" customWidth="1"/>
    <col min="12301" max="12301" width="1.85546875" style="14" customWidth="1"/>
    <col min="12302" max="12302" width="11.85546875" style="14" bestFit="1" customWidth="1"/>
    <col min="12303" max="12303" width="15.28515625" style="14" bestFit="1" customWidth="1"/>
    <col min="12304" max="12304" width="5" style="14" customWidth="1"/>
    <col min="12305" max="12305" width="10.28515625" style="14" bestFit="1" customWidth="1"/>
    <col min="12306" max="12306" width="5" style="14" customWidth="1"/>
    <col min="12307" max="12307" width="10.28515625" style="14" bestFit="1" customWidth="1"/>
    <col min="12308" max="12310" width="9" style="14"/>
    <col min="12311" max="12311" width="10.28515625" style="14" bestFit="1" customWidth="1"/>
    <col min="12312" max="12540" width="9" style="14"/>
    <col min="12541" max="12541" width="3.7109375" style="14" customWidth="1"/>
    <col min="12542" max="12542" width="4.85546875" style="14" customWidth="1"/>
    <col min="12543" max="12543" width="5.28515625" style="14" customWidth="1"/>
    <col min="12544" max="12544" width="31.28515625" style="14" customWidth="1"/>
    <col min="12545" max="12545" width="7.7109375" style="14" customWidth="1"/>
    <col min="12546" max="12546" width="2.28515625" style="14" customWidth="1"/>
    <col min="12547" max="12547" width="11.7109375" style="14" customWidth="1"/>
    <col min="12548" max="12548" width="2.42578125" style="14" customWidth="1"/>
    <col min="12549" max="12549" width="11.7109375" style="14" customWidth="1"/>
    <col min="12550" max="12550" width="2.28515625" style="14" customWidth="1"/>
    <col min="12551" max="12551" width="10.85546875" style="14" customWidth="1"/>
    <col min="12552" max="12552" width="2.28515625" style="14" customWidth="1"/>
    <col min="12553" max="12553" width="11.140625" style="14" customWidth="1"/>
    <col min="12554" max="12554" width="1.85546875" style="14" customWidth="1"/>
    <col min="12555" max="12555" width="11" style="14" customWidth="1"/>
    <col min="12556" max="12556" width="0.7109375" style="14" customWidth="1"/>
    <col min="12557" max="12557" width="1.85546875" style="14" customWidth="1"/>
    <col min="12558" max="12558" width="11.85546875" style="14" bestFit="1" customWidth="1"/>
    <col min="12559" max="12559" width="15.28515625" style="14" bestFit="1" customWidth="1"/>
    <col min="12560" max="12560" width="5" style="14" customWidth="1"/>
    <col min="12561" max="12561" width="10.28515625" style="14" bestFit="1" customWidth="1"/>
    <col min="12562" max="12562" width="5" style="14" customWidth="1"/>
    <col min="12563" max="12563" width="10.28515625" style="14" bestFit="1" customWidth="1"/>
    <col min="12564" max="12566" width="9" style="14"/>
    <col min="12567" max="12567" width="10.28515625" style="14" bestFit="1" customWidth="1"/>
    <col min="12568" max="12796" width="9" style="14"/>
    <col min="12797" max="12797" width="3.7109375" style="14" customWidth="1"/>
    <col min="12798" max="12798" width="4.85546875" style="14" customWidth="1"/>
    <col min="12799" max="12799" width="5.28515625" style="14" customWidth="1"/>
    <col min="12800" max="12800" width="31.28515625" style="14" customWidth="1"/>
    <col min="12801" max="12801" width="7.7109375" style="14" customWidth="1"/>
    <col min="12802" max="12802" width="2.28515625" style="14" customWidth="1"/>
    <col min="12803" max="12803" width="11.7109375" style="14" customWidth="1"/>
    <col min="12804" max="12804" width="2.42578125" style="14" customWidth="1"/>
    <col min="12805" max="12805" width="11.7109375" style="14" customWidth="1"/>
    <col min="12806" max="12806" width="2.28515625" style="14" customWidth="1"/>
    <col min="12807" max="12807" width="10.85546875" style="14" customWidth="1"/>
    <col min="12808" max="12808" width="2.28515625" style="14" customWidth="1"/>
    <col min="12809" max="12809" width="11.140625" style="14" customWidth="1"/>
    <col min="12810" max="12810" width="1.85546875" style="14" customWidth="1"/>
    <col min="12811" max="12811" width="11" style="14" customWidth="1"/>
    <col min="12812" max="12812" width="0.7109375" style="14" customWidth="1"/>
    <col min="12813" max="12813" width="1.85546875" style="14" customWidth="1"/>
    <col min="12814" max="12814" width="11.85546875" style="14" bestFit="1" customWidth="1"/>
    <col min="12815" max="12815" width="15.28515625" style="14" bestFit="1" customWidth="1"/>
    <col min="12816" max="12816" width="5" style="14" customWidth="1"/>
    <col min="12817" max="12817" width="10.28515625" style="14" bestFit="1" customWidth="1"/>
    <col min="12818" max="12818" width="5" style="14" customWidth="1"/>
    <col min="12819" max="12819" width="10.28515625" style="14" bestFit="1" customWidth="1"/>
    <col min="12820" max="12822" width="9" style="14"/>
    <col min="12823" max="12823" width="10.28515625" style="14" bestFit="1" customWidth="1"/>
    <col min="12824" max="13052" width="9" style="14"/>
    <col min="13053" max="13053" width="3.7109375" style="14" customWidth="1"/>
    <col min="13054" max="13054" width="4.85546875" style="14" customWidth="1"/>
    <col min="13055" max="13055" width="5.28515625" style="14" customWidth="1"/>
    <col min="13056" max="13056" width="31.28515625" style="14" customWidth="1"/>
    <col min="13057" max="13057" width="7.7109375" style="14" customWidth="1"/>
    <col min="13058" max="13058" width="2.28515625" style="14" customWidth="1"/>
    <col min="13059" max="13059" width="11.7109375" style="14" customWidth="1"/>
    <col min="13060" max="13060" width="2.42578125" style="14" customWidth="1"/>
    <col min="13061" max="13061" width="11.7109375" style="14" customWidth="1"/>
    <col min="13062" max="13062" width="2.28515625" style="14" customWidth="1"/>
    <col min="13063" max="13063" width="10.85546875" style="14" customWidth="1"/>
    <col min="13064" max="13064" width="2.28515625" style="14" customWidth="1"/>
    <col min="13065" max="13065" width="11.140625" style="14" customWidth="1"/>
    <col min="13066" max="13066" width="1.85546875" style="14" customWidth="1"/>
    <col min="13067" max="13067" width="11" style="14" customWidth="1"/>
    <col min="13068" max="13068" width="0.7109375" style="14" customWidth="1"/>
    <col min="13069" max="13069" width="1.85546875" style="14" customWidth="1"/>
    <col min="13070" max="13070" width="11.85546875" style="14" bestFit="1" customWidth="1"/>
    <col min="13071" max="13071" width="15.28515625" style="14" bestFit="1" customWidth="1"/>
    <col min="13072" max="13072" width="5" style="14" customWidth="1"/>
    <col min="13073" max="13073" width="10.28515625" style="14" bestFit="1" customWidth="1"/>
    <col min="13074" max="13074" width="5" style="14" customWidth="1"/>
    <col min="13075" max="13075" width="10.28515625" style="14" bestFit="1" customWidth="1"/>
    <col min="13076" max="13078" width="9" style="14"/>
    <col min="13079" max="13079" width="10.28515625" style="14" bestFit="1" customWidth="1"/>
    <col min="13080" max="13308" width="9" style="14"/>
    <col min="13309" max="13309" width="3.7109375" style="14" customWidth="1"/>
    <col min="13310" max="13310" width="4.85546875" style="14" customWidth="1"/>
    <col min="13311" max="13311" width="5.28515625" style="14" customWidth="1"/>
    <col min="13312" max="13312" width="31.28515625" style="14" customWidth="1"/>
    <col min="13313" max="13313" width="7.7109375" style="14" customWidth="1"/>
    <col min="13314" max="13314" width="2.28515625" style="14" customWidth="1"/>
    <col min="13315" max="13315" width="11.7109375" style="14" customWidth="1"/>
    <col min="13316" max="13316" width="2.42578125" style="14" customWidth="1"/>
    <col min="13317" max="13317" width="11.7109375" style="14" customWidth="1"/>
    <col min="13318" max="13318" width="2.28515625" style="14" customWidth="1"/>
    <col min="13319" max="13319" width="10.85546875" style="14" customWidth="1"/>
    <col min="13320" max="13320" width="2.28515625" style="14" customWidth="1"/>
    <col min="13321" max="13321" width="11.140625" style="14" customWidth="1"/>
    <col min="13322" max="13322" width="1.85546875" style="14" customWidth="1"/>
    <col min="13323" max="13323" width="11" style="14" customWidth="1"/>
    <col min="13324" max="13324" width="0.7109375" style="14" customWidth="1"/>
    <col min="13325" max="13325" width="1.85546875" style="14" customWidth="1"/>
    <col min="13326" max="13326" width="11.85546875" style="14" bestFit="1" customWidth="1"/>
    <col min="13327" max="13327" width="15.28515625" style="14" bestFit="1" customWidth="1"/>
    <col min="13328" max="13328" width="5" style="14" customWidth="1"/>
    <col min="13329" max="13329" width="10.28515625" style="14" bestFit="1" customWidth="1"/>
    <col min="13330" max="13330" width="5" style="14" customWidth="1"/>
    <col min="13331" max="13331" width="10.28515625" style="14" bestFit="1" customWidth="1"/>
    <col min="13332" max="13334" width="9" style="14"/>
    <col min="13335" max="13335" width="10.28515625" style="14" bestFit="1" customWidth="1"/>
    <col min="13336" max="13564" width="9" style="14"/>
    <col min="13565" max="13565" width="3.7109375" style="14" customWidth="1"/>
    <col min="13566" max="13566" width="4.85546875" style="14" customWidth="1"/>
    <col min="13567" max="13567" width="5.28515625" style="14" customWidth="1"/>
    <col min="13568" max="13568" width="31.28515625" style="14" customWidth="1"/>
    <col min="13569" max="13569" width="7.7109375" style="14" customWidth="1"/>
    <col min="13570" max="13570" width="2.28515625" style="14" customWidth="1"/>
    <col min="13571" max="13571" width="11.7109375" style="14" customWidth="1"/>
    <col min="13572" max="13572" width="2.42578125" style="14" customWidth="1"/>
    <col min="13573" max="13573" width="11.7109375" style="14" customWidth="1"/>
    <col min="13574" max="13574" width="2.28515625" style="14" customWidth="1"/>
    <col min="13575" max="13575" width="10.85546875" style="14" customWidth="1"/>
    <col min="13576" max="13576" width="2.28515625" style="14" customWidth="1"/>
    <col min="13577" max="13577" width="11.140625" style="14" customWidth="1"/>
    <col min="13578" max="13578" width="1.85546875" style="14" customWidth="1"/>
    <col min="13579" max="13579" width="11" style="14" customWidth="1"/>
    <col min="13580" max="13580" width="0.7109375" style="14" customWidth="1"/>
    <col min="13581" max="13581" width="1.85546875" style="14" customWidth="1"/>
    <col min="13582" max="13582" width="11.85546875" style="14" bestFit="1" customWidth="1"/>
    <col min="13583" max="13583" width="15.28515625" style="14" bestFit="1" customWidth="1"/>
    <col min="13584" max="13584" width="5" style="14" customWidth="1"/>
    <col min="13585" max="13585" width="10.28515625" style="14" bestFit="1" customWidth="1"/>
    <col min="13586" max="13586" width="5" style="14" customWidth="1"/>
    <col min="13587" max="13587" width="10.28515625" style="14" bestFit="1" customWidth="1"/>
    <col min="13588" max="13590" width="9" style="14"/>
    <col min="13591" max="13591" width="10.28515625" style="14" bestFit="1" customWidth="1"/>
    <col min="13592" max="13820" width="9" style="14"/>
    <col min="13821" max="13821" width="3.7109375" style="14" customWidth="1"/>
    <col min="13822" max="13822" width="4.85546875" style="14" customWidth="1"/>
    <col min="13823" max="13823" width="5.28515625" style="14" customWidth="1"/>
    <col min="13824" max="13824" width="31.28515625" style="14" customWidth="1"/>
    <col min="13825" max="13825" width="7.7109375" style="14" customWidth="1"/>
    <col min="13826" max="13826" width="2.28515625" style="14" customWidth="1"/>
    <col min="13827" max="13827" width="11.7109375" style="14" customWidth="1"/>
    <col min="13828" max="13828" width="2.42578125" style="14" customWidth="1"/>
    <col min="13829" max="13829" width="11.7109375" style="14" customWidth="1"/>
    <col min="13830" max="13830" width="2.28515625" style="14" customWidth="1"/>
    <col min="13831" max="13831" width="10.85546875" style="14" customWidth="1"/>
    <col min="13832" max="13832" width="2.28515625" style="14" customWidth="1"/>
    <col min="13833" max="13833" width="11.140625" style="14" customWidth="1"/>
    <col min="13834" max="13834" width="1.85546875" style="14" customWidth="1"/>
    <col min="13835" max="13835" width="11" style="14" customWidth="1"/>
    <col min="13836" max="13836" width="0.7109375" style="14" customWidth="1"/>
    <col min="13837" max="13837" width="1.85546875" style="14" customWidth="1"/>
    <col min="13838" max="13838" width="11.85546875" style="14" bestFit="1" customWidth="1"/>
    <col min="13839" max="13839" width="15.28515625" style="14" bestFit="1" customWidth="1"/>
    <col min="13840" max="13840" width="5" style="14" customWidth="1"/>
    <col min="13841" max="13841" width="10.28515625" style="14" bestFit="1" customWidth="1"/>
    <col min="13842" max="13842" width="5" style="14" customWidth="1"/>
    <col min="13843" max="13843" width="10.28515625" style="14" bestFit="1" customWidth="1"/>
    <col min="13844" max="13846" width="9" style="14"/>
    <col min="13847" max="13847" width="10.28515625" style="14" bestFit="1" customWidth="1"/>
    <col min="13848" max="14076" width="9" style="14"/>
    <col min="14077" max="14077" width="3.7109375" style="14" customWidth="1"/>
    <col min="14078" max="14078" width="4.85546875" style="14" customWidth="1"/>
    <col min="14079" max="14079" width="5.28515625" style="14" customWidth="1"/>
    <col min="14080" max="14080" width="31.28515625" style="14" customWidth="1"/>
    <col min="14081" max="14081" width="7.7109375" style="14" customWidth="1"/>
    <col min="14082" max="14082" width="2.28515625" style="14" customWidth="1"/>
    <col min="14083" max="14083" width="11.7109375" style="14" customWidth="1"/>
    <col min="14084" max="14084" width="2.42578125" style="14" customWidth="1"/>
    <col min="14085" max="14085" width="11.7109375" style="14" customWidth="1"/>
    <col min="14086" max="14086" width="2.28515625" style="14" customWidth="1"/>
    <col min="14087" max="14087" width="10.85546875" style="14" customWidth="1"/>
    <col min="14088" max="14088" width="2.28515625" style="14" customWidth="1"/>
    <col min="14089" max="14089" width="11.140625" style="14" customWidth="1"/>
    <col min="14090" max="14090" width="1.85546875" style="14" customWidth="1"/>
    <col min="14091" max="14091" width="11" style="14" customWidth="1"/>
    <col min="14092" max="14092" width="0.7109375" style="14" customWidth="1"/>
    <col min="14093" max="14093" width="1.85546875" style="14" customWidth="1"/>
    <col min="14094" max="14094" width="11.85546875" style="14" bestFit="1" customWidth="1"/>
    <col min="14095" max="14095" width="15.28515625" style="14" bestFit="1" customWidth="1"/>
    <col min="14096" max="14096" width="5" style="14" customWidth="1"/>
    <col min="14097" max="14097" width="10.28515625" style="14" bestFit="1" customWidth="1"/>
    <col min="14098" max="14098" width="5" style="14" customWidth="1"/>
    <col min="14099" max="14099" width="10.28515625" style="14" bestFit="1" customWidth="1"/>
    <col min="14100" max="14102" width="9" style="14"/>
    <col min="14103" max="14103" width="10.28515625" style="14" bestFit="1" customWidth="1"/>
    <col min="14104" max="14332" width="9" style="14"/>
    <col min="14333" max="14333" width="3.7109375" style="14" customWidth="1"/>
    <col min="14334" max="14334" width="4.85546875" style="14" customWidth="1"/>
    <col min="14335" max="14335" width="5.28515625" style="14" customWidth="1"/>
    <col min="14336" max="14336" width="31.28515625" style="14" customWidth="1"/>
    <col min="14337" max="14337" width="7.7109375" style="14" customWidth="1"/>
    <col min="14338" max="14338" width="2.28515625" style="14" customWidth="1"/>
    <col min="14339" max="14339" width="11.7109375" style="14" customWidth="1"/>
    <col min="14340" max="14340" width="2.42578125" style="14" customWidth="1"/>
    <col min="14341" max="14341" width="11.7109375" style="14" customWidth="1"/>
    <col min="14342" max="14342" width="2.28515625" style="14" customWidth="1"/>
    <col min="14343" max="14343" width="10.85546875" style="14" customWidth="1"/>
    <col min="14344" max="14344" width="2.28515625" style="14" customWidth="1"/>
    <col min="14345" max="14345" width="11.140625" style="14" customWidth="1"/>
    <col min="14346" max="14346" width="1.85546875" style="14" customWidth="1"/>
    <col min="14347" max="14347" width="11" style="14" customWidth="1"/>
    <col min="14348" max="14348" width="0.7109375" style="14" customWidth="1"/>
    <col min="14349" max="14349" width="1.85546875" style="14" customWidth="1"/>
    <col min="14350" max="14350" width="11.85546875" style="14" bestFit="1" customWidth="1"/>
    <col min="14351" max="14351" width="15.28515625" style="14" bestFit="1" customWidth="1"/>
    <col min="14352" max="14352" width="5" style="14" customWidth="1"/>
    <col min="14353" max="14353" width="10.28515625" style="14" bestFit="1" customWidth="1"/>
    <col min="14354" max="14354" width="5" style="14" customWidth="1"/>
    <col min="14355" max="14355" width="10.28515625" style="14" bestFit="1" customWidth="1"/>
    <col min="14356" max="14358" width="9" style="14"/>
    <col min="14359" max="14359" width="10.28515625" style="14" bestFit="1" customWidth="1"/>
    <col min="14360" max="14588" width="9" style="14"/>
    <col min="14589" max="14589" width="3.7109375" style="14" customWidth="1"/>
    <col min="14590" max="14590" width="4.85546875" style="14" customWidth="1"/>
    <col min="14591" max="14591" width="5.28515625" style="14" customWidth="1"/>
    <col min="14592" max="14592" width="31.28515625" style="14" customWidth="1"/>
    <col min="14593" max="14593" width="7.7109375" style="14" customWidth="1"/>
    <col min="14594" max="14594" width="2.28515625" style="14" customWidth="1"/>
    <col min="14595" max="14595" width="11.7109375" style="14" customWidth="1"/>
    <col min="14596" max="14596" width="2.42578125" style="14" customWidth="1"/>
    <col min="14597" max="14597" width="11.7109375" style="14" customWidth="1"/>
    <col min="14598" max="14598" width="2.28515625" style="14" customWidth="1"/>
    <col min="14599" max="14599" width="10.85546875" style="14" customWidth="1"/>
    <col min="14600" max="14600" width="2.28515625" style="14" customWidth="1"/>
    <col min="14601" max="14601" width="11.140625" style="14" customWidth="1"/>
    <col min="14602" max="14602" width="1.85546875" style="14" customWidth="1"/>
    <col min="14603" max="14603" width="11" style="14" customWidth="1"/>
    <col min="14604" max="14604" width="0.7109375" style="14" customWidth="1"/>
    <col min="14605" max="14605" width="1.85546875" style="14" customWidth="1"/>
    <col min="14606" max="14606" width="11.85546875" style="14" bestFit="1" customWidth="1"/>
    <col min="14607" max="14607" width="15.28515625" style="14" bestFit="1" customWidth="1"/>
    <col min="14608" max="14608" width="5" style="14" customWidth="1"/>
    <col min="14609" max="14609" width="10.28515625" style="14" bestFit="1" customWidth="1"/>
    <col min="14610" max="14610" width="5" style="14" customWidth="1"/>
    <col min="14611" max="14611" width="10.28515625" style="14" bestFit="1" customWidth="1"/>
    <col min="14612" max="14614" width="9" style="14"/>
    <col min="14615" max="14615" width="10.28515625" style="14" bestFit="1" customWidth="1"/>
    <col min="14616" max="14844" width="9" style="14"/>
    <col min="14845" max="14845" width="3.7109375" style="14" customWidth="1"/>
    <col min="14846" max="14846" width="4.85546875" style="14" customWidth="1"/>
    <col min="14847" max="14847" width="5.28515625" style="14" customWidth="1"/>
    <col min="14848" max="14848" width="31.28515625" style="14" customWidth="1"/>
    <col min="14849" max="14849" width="7.7109375" style="14" customWidth="1"/>
    <col min="14850" max="14850" width="2.28515625" style="14" customWidth="1"/>
    <col min="14851" max="14851" width="11.7109375" style="14" customWidth="1"/>
    <col min="14852" max="14852" width="2.42578125" style="14" customWidth="1"/>
    <col min="14853" max="14853" width="11.7109375" style="14" customWidth="1"/>
    <col min="14854" max="14854" width="2.28515625" style="14" customWidth="1"/>
    <col min="14855" max="14855" width="10.85546875" style="14" customWidth="1"/>
    <col min="14856" max="14856" width="2.28515625" style="14" customWidth="1"/>
    <col min="14857" max="14857" width="11.140625" style="14" customWidth="1"/>
    <col min="14858" max="14858" width="1.85546875" style="14" customWidth="1"/>
    <col min="14859" max="14859" width="11" style="14" customWidth="1"/>
    <col min="14860" max="14860" width="0.7109375" style="14" customWidth="1"/>
    <col min="14861" max="14861" width="1.85546875" style="14" customWidth="1"/>
    <col min="14862" max="14862" width="11.85546875" style="14" bestFit="1" customWidth="1"/>
    <col min="14863" max="14863" width="15.28515625" style="14" bestFit="1" customWidth="1"/>
    <col min="14864" max="14864" width="5" style="14" customWidth="1"/>
    <col min="14865" max="14865" width="10.28515625" style="14" bestFit="1" customWidth="1"/>
    <col min="14866" max="14866" width="5" style="14" customWidth="1"/>
    <col min="14867" max="14867" width="10.28515625" style="14" bestFit="1" customWidth="1"/>
    <col min="14868" max="14870" width="9" style="14"/>
    <col min="14871" max="14871" width="10.28515625" style="14" bestFit="1" customWidth="1"/>
    <col min="14872" max="15100" width="9" style="14"/>
    <col min="15101" max="15101" width="3.7109375" style="14" customWidth="1"/>
    <col min="15102" max="15102" width="4.85546875" style="14" customWidth="1"/>
    <col min="15103" max="15103" width="5.28515625" style="14" customWidth="1"/>
    <col min="15104" max="15104" width="31.28515625" style="14" customWidth="1"/>
    <col min="15105" max="15105" width="7.7109375" style="14" customWidth="1"/>
    <col min="15106" max="15106" width="2.28515625" style="14" customWidth="1"/>
    <col min="15107" max="15107" width="11.7109375" style="14" customWidth="1"/>
    <col min="15108" max="15108" width="2.42578125" style="14" customWidth="1"/>
    <col min="15109" max="15109" width="11.7109375" style="14" customWidth="1"/>
    <col min="15110" max="15110" width="2.28515625" style="14" customWidth="1"/>
    <col min="15111" max="15111" width="10.85546875" style="14" customWidth="1"/>
    <col min="15112" max="15112" width="2.28515625" style="14" customWidth="1"/>
    <col min="15113" max="15113" width="11.140625" style="14" customWidth="1"/>
    <col min="15114" max="15114" width="1.85546875" style="14" customWidth="1"/>
    <col min="15115" max="15115" width="11" style="14" customWidth="1"/>
    <col min="15116" max="15116" width="0.7109375" style="14" customWidth="1"/>
    <col min="15117" max="15117" width="1.85546875" style="14" customWidth="1"/>
    <col min="15118" max="15118" width="11.85546875" style="14" bestFit="1" customWidth="1"/>
    <col min="15119" max="15119" width="15.28515625" style="14" bestFit="1" customWidth="1"/>
    <col min="15120" max="15120" width="5" style="14" customWidth="1"/>
    <col min="15121" max="15121" width="10.28515625" style="14" bestFit="1" customWidth="1"/>
    <col min="15122" max="15122" width="5" style="14" customWidth="1"/>
    <col min="15123" max="15123" width="10.28515625" style="14" bestFit="1" customWidth="1"/>
    <col min="15124" max="15126" width="9" style="14"/>
    <col min="15127" max="15127" width="10.28515625" style="14" bestFit="1" customWidth="1"/>
    <col min="15128" max="15356" width="9" style="14"/>
    <col min="15357" max="15357" width="3.7109375" style="14" customWidth="1"/>
    <col min="15358" max="15358" width="4.85546875" style="14" customWidth="1"/>
    <col min="15359" max="15359" width="5.28515625" style="14" customWidth="1"/>
    <col min="15360" max="15360" width="31.28515625" style="14" customWidth="1"/>
    <col min="15361" max="15361" width="7.7109375" style="14" customWidth="1"/>
    <col min="15362" max="15362" width="2.28515625" style="14" customWidth="1"/>
    <col min="15363" max="15363" width="11.7109375" style="14" customWidth="1"/>
    <col min="15364" max="15364" width="2.42578125" style="14" customWidth="1"/>
    <col min="15365" max="15365" width="11.7109375" style="14" customWidth="1"/>
    <col min="15366" max="15366" width="2.28515625" style="14" customWidth="1"/>
    <col min="15367" max="15367" width="10.85546875" style="14" customWidth="1"/>
    <col min="15368" max="15368" width="2.28515625" style="14" customWidth="1"/>
    <col min="15369" max="15369" width="11.140625" style="14" customWidth="1"/>
    <col min="15370" max="15370" width="1.85546875" style="14" customWidth="1"/>
    <col min="15371" max="15371" width="11" style="14" customWidth="1"/>
    <col min="15372" max="15372" width="0.7109375" style="14" customWidth="1"/>
    <col min="15373" max="15373" width="1.85546875" style="14" customWidth="1"/>
    <col min="15374" max="15374" width="11.85546875" style="14" bestFit="1" customWidth="1"/>
    <col min="15375" max="15375" width="15.28515625" style="14" bestFit="1" customWidth="1"/>
    <col min="15376" max="15376" width="5" style="14" customWidth="1"/>
    <col min="15377" max="15377" width="10.28515625" style="14" bestFit="1" customWidth="1"/>
    <col min="15378" max="15378" width="5" style="14" customWidth="1"/>
    <col min="15379" max="15379" width="10.28515625" style="14" bestFit="1" customWidth="1"/>
    <col min="15380" max="15382" width="9" style="14"/>
    <col min="15383" max="15383" width="10.28515625" style="14" bestFit="1" customWidth="1"/>
    <col min="15384" max="15612" width="9" style="14"/>
    <col min="15613" max="15613" width="3.7109375" style="14" customWidth="1"/>
    <col min="15614" max="15614" width="4.85546875" style="14" customWidth="1"/>
    <col min="15615" max="15615" width="5.28515625" style="14" customWidth="1"/>
    <col min="15616" max="15616" width="31.28515625" style="14" customWidth="1"/>
    <col min="15617" max="15617" width="7.7109375" style="14" customWidth="1"/>
    <col min="15618" max="15618" width="2.28515625" style="14" customWidth="1"/>
    <col min="15619" max="15619" width="11.7109375" style="14" customWidth="1"/>
    <col min="15620" max="15620" width="2.42578125" style="14" customWidth="1"/>
    <col min="15621" max="15621" width="11.7109375" style="14" customWidth="1"/>
    <col min="15622" max="15622" width="2.28515625" style="14" customWidth="1"/>
    <col min="15623" max="15623" width="10.85546875" style="14" customWidth="1"/>
    <col min="15624" max="15624" width="2.28515625" style="14" customWidth="1"/>
    <col min="15625" max="15625" width="11.140625" style="14" customWidth="1"/>
    <col min="15626" max="15626" width="1.85546875" style="14" customWidth="1"/>
    <col min="15627" max="15627" width="11" style="14" customWidth="1"/>
    <col min="15628" max="15628" width="0.7109375" style="14" customWidth="1"/>
    <col min="15629" max="15629" width="1.85546875" style="14" customWidth="1"/>
    <col min="15630" max="15630" width="11.85546875" style="14" bestFit="1" customWidth="1"/>
    <col min="15631" max="15631" width="15.28515625" style="14" bestFit="1" customWidth="1"/>
    <col min="15632" max="15632" width="5" style="14" customWidth="1"/>
    <col min="15633" max="15633" width="10.28515625" style="14" bestFit="1" customWidth="1"/>
    <col min="15634" max="15634" width="5" style="14" customWidth="1"/>
    <col min="15635" max="15635" width="10.28515625" style="14" bestFit="1" customWidth="1"/>
    <col min="15636" max="15638" width="9" style="14"/>
    <col min="15639" max="15639" width="10.28515625" style="14" bestFit="1" customWidth="1"/>
    <col min="15640" max="15868" width="9" style="14"/>
    <col min="15869" max="15869" width="3.7109375" style="14" customWidth="1"/>
    <col min="15870" max="15870" width="4.85546875" style="14" customWidth="1"/>
    <col min="15871" max="15871" width="5.28515625" style="14" customWidth="1"/>
    <col min="15872" max="15872" width="31.28515625" style="14" customWidth="1"/>
    <col min="15873" max="15873" width="7.7109375" style="14" customWidth="1"/>
    <col min="15874" max="15874" width="2.28515625" style="14" customWidth="1"/>
    <col min="15875" max="15875" width="11.7109375" style="14" customWidth="1"/>
    <col min="15876" max="15876" width="2.42578125" style="14" customWidth="1"/>
    <col min="15877" max="15877" width="11.7109375" style="14" customWidth="1"/>
    <col min="15878" max="15878" width="2.28515625" style="14" customWidth="1"/>
    <col min="15879" max="15879" width="10.85546875" style="14" customWidth="1"/>
    <col min="15880" max="15880" width="2.28515625" style="14" customWidth="1"/>
    <col min="15881" max="15881" width="11.140625" style="14" customWidth="1"/>
    <col min="15882" max="15882" width="1.85546875" style="14" customWidth="1"/>
    <col min="15883" max="15883" width="11" style="14" customWidth="1"/>
    <col min="15884" max="15884" width="0.7109375" style="14" customWidth="1"/>
    <col min="15885" max="15885" width="1.85546875" style="14" customWidth="1"/>
    <col min="15886" max="15886" width="11.85546875" style="14" bestFit="1" customWidth="1"/>
    <col min="15887" max="15887" width="15.28515625" style="14" bestFit="1" customWidth="1"/>
    <col min="15888" max="15888" width="5" style="14" customWidth="1"/>
    <col min="15889" max="15889" width="10.28515625" style="14" bestFit="1" customWidth="1"/>
    <col min="15890" max="15890" width="5" style="14" customWidth="1"/>
    <col min="15891" max="15891" width="10.28515625" style="14" bestFit="1" customWidth="1"/>
    <col min="15892" max="15894" width="9" style="14"/>
    <col min="15895" max="15895" width="10.28515625" style="14" bestFit="1" customWidth="1"/>
    <col min="15896" max="16124" width="9" style="14"/>
    <col min="16125" max="16125" width="3.7109375" style="14" customWidth="1"/>
    <col min="16126" max="16126" width="4.85546875" style="14" customWidth="1"/>
    <col min="16127" max="16127" width="5.28515625" style="14" customWidth="1"/>
    <col min="16128" max="16128" width="31.28515625" style="14" customWidth="1"/>
    <col min="16129" max="16129" width="7.7109375" style="14" customWidth="1"/>
    <col min="16130" max="16130" width="2.28515625" style="14" customWidth="1"/>
    <col min="16131" max="16131" width="11.7109375" style="14" customWidth="1"/>
    <col min="16132" max="16132" width="2.42578125" style="14" customWidth="1"/>
    <col min="16133" max="16133" width="11.7109375" style="14" customWidth="1"/>
    <col min="16134" max="16134" width="2.28515625" style="14" customWidth="1"/>
    <col min="16135" max="16135" width="10.85546875" style="14" customWidth="1"/>
    <col min="16136" max="16136" width="2.28515625" style="14" customWidth="1"/>
    <col min="16137" max="16137" width="11.140625" style="14" customWidth="1"/>
    <col min="16138" max="16138" width="1.85546875" style="14" customWidth="1"/>
    <col min="16139" max="16139" width="11" style="14" customWidth="1"/>
    <col min="16140" max="16140" width="0.7109375" style="14" customWidth="1"/>
    <col min="16141" max="16141" width="1.85546875" style="14" customWidth="1"/>
    <col min="16142" max="16142" width="11.85546875" style="14" bestFit="1" customWidth="1"/>
    <col min="16143" max="16143" width="15.28515625" style="14" bestFit="1" customWidth="1"/>
    <col min="16144" max="16144" width="5" style="14" customWidth="1"/>
    <col min="16145" max="16145" width="10.28515625" style="14" bestFit="1" customWidth="1"/>
    <col min="16146" max="16146" width="5" style="14" customWidth="1"/>
    <col min="16147" max="16147" width="10.28515625" style="14" bestFit="1" customWidth="1"/>
    <col min="16148" max="16150" width="9" style="14"/>
    <col min="16151" max="16151" width="10.28515625" style="14" bestFit="1" customWidth="1"/>
    <col min="16152" max="16384" width="9" style="14"/>
  </cols>
  <sheetData>
    <row r="1" spans="1:17" s="21" customFormat="1" ht="21" x14ac:dyDescent="0.5">
      <c r="A1" s="1967" t="str">
        <f>'سر برگ صفحات'!A1</f>
        <v>شرکت داروسازان التیام (سهامی خاص)</v>
      </c>
      <c r="B1" s="1967"/>
      <c r="C1" s="1967"/>
      <c r="D1" s="1967"/>
      <c r="E1" s="1967"/>
      <c r="F1" s="1967"/>
      <c r="G1" s="1967"/>
      <c r="H1" s="1967"/>
      <c r="I1" s="1967"/>
      <c r="J1" s="1967"/>
      <c r="K1" s="1967"/>
      <c r="L1" s="19"/>
      <c r="M1" s="19"/>
      <c r="N1" s="20"/>
      <c r="O1" s="20"/>
      <c r="P1" s="19"/>
      <c r="Q1" s="19"/>
    </row>
    <row r="2" spans="1:17" s="21" customFormat="1" ht="21" x14ac:dyDescent="0.5">
      <c r="A2" s="2153" t="str">
        <f>'سر برگ صفحات'!A16</f>
        <v>يادداشتهاي توضيحي صورت هاي مالي</v>
      </c>
      <c r="B2" s="2153"/>
      <c r="C2" s="2153"/>
      <c r="D2" s="2153"/>
      <c r="E2" s="2153"/>
      <c r="F2" s="2153"/>
      <c r="G2" s="2153"/>
      <c r="H2" s="2153"/>
      <c r="I2" s="2153"/>
      <c r="J2" s="2153"/>
      <c r="K2" s="2153"/>
      <c r="L2" s="19"/>
      <c r="M2" s="19"/>
      <c r="N2" s="20"/>
      <c r="O2" s="20"/>
      <c r="P2" s="19"/>
      <c r="Q2" s="19"/>
    </row>
    <row r="3" spans="1:17" s="21" customFormat="1" ht="21" x14ac:dyDescent="0.5">
      <c r="A3" s="2153" t="str">
        <f>'سر برگ صفحات'!A3</f>
        <v>سال مالی منتهی به 30 اسفند 1403</v>
      </c>
      <c r="B3" s="2153"/>
      <c r="C3" s="2153"/>
      <c r="D3" s="2153"/>
      <c r="E3" s="2153"/>
      <c r="F3" s="2153"/>
      <c r="G3" s="2153"/>
      <c r="H3" s="2153"/>
      <c r="I3" s="2153"/>
      <c r="J3" s="2153"/>
      <c r="K3" s="2153"/>
      <c r="L3" s="19"/>
      <c r="M3" s="19"/>
      <c r="N3" s="20"/>
      <c r="O3" s="20"/>
      <c r="P3" s="19"/>
      <c r="Q3" s="19"/>
    </row>
    <row r="4" spans="1:17" s="21" customFormat="1" ht="15" customHeight="1" x14ac:dyDescent="0.5">
      <c r="A4" s="8"/>
      <c r="B4" s="8"/>
      <c r="C4" s="8"/>
      <c r="D4" s="8"/>
      <c r="E4" s="8"/>
      <c r="F4" s="8"/>
      <c r="G4" s="8"/>
      <c r="H4" s="8"/>
      <c r="I4" s="8"/>
      <c r="J4" s="8"/>
      <c r="K4" s="8"/>
      <c r="L4" s="19"/>
      <c r="M4" s="19"/>
      <c r="N4" s="20"/>
      <c r="O4" s="20"/>
      <c r="P4" s="19"/>
      <c r="Q4" s="19"/>
    </row>
    <row r="5" spans="1:17" s="21" customFormat="1" ht="19.5" x14ac:dyDescent="0.5">
      <c r="A5" s="27"/>
      <c r="B5" s="43"/>
      <c r="C5" s="18"/>
      <c r="D5" s="18"/>
      <c r="E5" s="18"/>
      <c r="F5" s="18"/>
      <c r="G5" s="18"/>
      <c r="H5" s="18"/>
      <c r="I5" s="18"/>
      <c r="J5" s="18"/>
      <c r="K5" s="18"/>
      <c r="L5" s="19"/>
      <c r="M5" s="19"/>
      <c r="N5" s="20"/>
      <c r="O5" s="20"/>
      <c r="P5" s="19"/>
      <c r="Q5" s="19"/>
    </row>
    <row r="6" spans="1:17" ht="19.5" x14ac:dyDescent="0.25">
      <c r="A6" s="27" t="s">
        <v>237</v>
      </c>
      <c r="B6" s="154" t="s">
        <v>238</v>
      </c>
    </row>
    <row r="7" spans="1:17" ht="19.5" x14ac:dyDescent="0.25">
      <c r="A7" s="27"/>
      <c r="B7" s="2196" t="s">
        <v>570</v>
      </c>
      <c r="C7" s="2196"/>
      <c r="D7" s="2196"/>
      <c r="E7" s="2196"/>
      <c r="F7" s="2196"/>
      <c r="G7" s="2196"/>
      <c r="H7" s="2196"/>
      <c r="I7" s="2196"/>
      <c r="J7" s="2196"/>
    </row>
    <row r="8" spans="1:17" ht="19.5" x14ac:dyDescent="0.25">
      <c r="A8" s="27"/>
      <c r="B8" s="2196"/>
      <c r="C8" s="2196"/>
      <c r="D8" s="2196"/>
      <c r="E8" s="2196"/>
      <c r="F8" s="2196"/>
      <c r="G8" s="2196"/>
      <c r="H8" s="2196"/>
      <c r="I8" s="2196"/>
      <c r="J8" s="2196"/>
    </row>
    <row r="9" spans="1:17" ht="19.5" x14ac:dyDescent="0.25">
      <c r="A9" s="27"/>
      <c r="B9" s="2196"/>
      <c r="C9" s="2196"/>
      <c r="D9" s="2196"/>
      <c r="E9" s="2196"/>
      <c r="F9" s="2196"/>
      <c r="G9" s="2196"/>
      <c r="H9" s="2196"/>
      <c r="I9" s="2196"/>
      <c r="J9" s="2196"/>
    </row>
    <row r="10" spans="1:17" ht="19.5" x14ac:dyDescent="0.25">
      <c r="A10" s="27" t="s">
        <v>239</v>
      </c>
      <c r="B10" s="154" t="s">
        <v>33</v>
      </c>
    </row>
    <row r="11" spans="1:17" s="45" customFormat="1" ht="15.75" x14ac:dyDescent="0.25">
      <c r="A11" s="178"/>
      <c r="D11" s="2195">
        <f>'سر برگ صفحات'!A14</f>
        <v>1399</v>
      </c>
      <c r="E11" s="2195"/>
      <c r="F11" s="2195"/>
      <c r="H11" s="2195">
        <f>'سر برگ صفحات'!A14</f>
        <v>1399</v>
      </c>
      <c r="I11" s="2195"/>
      <c r="J11" s="2195"/>
      <c r="N11" s="31"/>
      <c r="O11" s="31"/>
    </row>
    <row r="12" spans="1:17" s="32" customFormat="1" ht="15.75" x14ac:dyDescent="0.25">
      <c r="A12" s="246"/>
      <c r="D12" s="330" t="s">
        <v>133</v>
      </c>
      <c r="F12" s="330" t="s">
        <v>68</v>
      </c>
      <c r="H12" s="330" t="s">
        <v>133</v>
      </c>
      <c r="J12" s="330" t="s">
        <v>68</v>
      </c>
      <c r="N12" s="247"/>
      <c r="O12" s="247"/>
    </row>
    <row r="13" spans="1:17" s="32" customFormat="1" ht="15.75" x14ac:dyDescent="0.25">
      <c r="A13" s="246"/>
      <c r="D13" s="32" t="s">
        <v>240</v>
      </c>
      <c r="F13" s="32" t="s">
        <v>16</v>
      </c>
      <c r="H13" s="32" t="s">
        <v>240</v>
      </c>
      <c r="J13" s="32" t="s">
        <v>16</v>
      </c>
      <c r="N13" s="247"/>
      <c r="O13" s="247"/>
    </row>
    <row r="14" spans="1:17" x14ac:dyDescent="0.25">
      <c r="B14" s="11" t="s">
        <v>223</v>
      </c>
    </row>
    <row r="15" spans="1:17" x14ac:dyDescent="0.25">
      <c r="B15" s="11" t="s">
        <v>241</v>
      </c>
    </row>
    <row r="16" spans="1:17" x14ac:dyDescent="0.25">
      <c r="B16" s="11" t="s">
        <v>242</v>
      </c>
    </row>
    <row r="17" spans="1:10" ht="18.75" thickBot="1" x14ac:dyDescent="0.3">
      <c r="B17" s="11" t="s">
        <v>236</v>
      </c>
      <c r="D17" s="61"/>
      <c r="F17" s="62"/>
      <c r="H17" s="61"/>
      <c r="J17" s="62"/>
    </row>
    <row r="18" spans="1:10" ht="18.75" thickTop="1" x14ac:dyDescent="0.25">
      <c r="A18" s="2171"/>
      <c r="B18" s="2171"/>
      <c r="C18" s="2171"/>
      <c r="D18" s="2171"/>
      <c r="E18" s="2171"/>
      <c r="F18" s="2171"/>
      <c r="G18" s="2171"/>
      <c r="H18" s="2171"/>
      <c r="I18" s="2171"/>
      <c r="J18" s="2171"/>
    </row>
    <row r="19" spans="1:10" ht="18" customHeight="1" x14ac:dyDescent="0.25">
      <c r="A19" s="2194" t="s">
        <v>571</v>
      </c>
      <c r="B19" s="2194"/>
      <c r="C19" s="2194"/>
      <c r="D19" s="2194"/>
      <c r="E19" s="2194"/>
      <c r="F19" s="2194"/>
      <c r="G19" s="2194"/>
      <c r="H19" s="2194"/>
      <c r="I19" s="2194"/>
      <c r="J19" s="2194"/>
    </row>
    <row r="20" spans="1:10" x14ac:dyDescent="0.25">
      <c r="A20" s="2194"/>
      <c r="B20" s="2194"/>
      <c r="C20" s="2194"/>
      <c r="D20" s="2194"/>
      <c r="E20" s="2194"/>
      <c r="F20" s="2194"/>
      <c r="G20" s="2194"/>
      <c r="H20" s="2194"/>
      <c r="I20" s="2194"/>
      <c r="J20" s="2194"/>
    </row>
    <row r="21" spans="1:10" x14ac:dyDescent="0.25">
      <c r="A21" s="2194"/>
      <c r="B21" s="2194"/>
      <c r="C21" s="2194"/>
      <c r="D21" s="2194"/>
      <c r="E21" s="2194"/>
      <c r="F21" s="2194"/>
      <c r="G21" s="2194"/>
      <c r="H21" s="2194"/>
      <c r="I21" s="2194"/>
      <c r="J21" s="2194"/>
    </row>
    <row r="22" spans="1:10" x14ac:dyDescent="0.25">
      <c r="A22" s="2194"/>
      <c r="B22" s="2194"/>
      <c r="C22" s="2194"/>
      <c r="D22" s="2194"/>
      <c r="E22" s="2194"/>
      <c r="F22" s="2194"/>
      <c r="G22" s="2194"/>
      <c r="H22" s="2194"/>
      <c r="I22" s="2194"/>
      <c r="J22" s="2194"/>
    </row>
    <row r="23" spans="1:10" x14ac:dyDescent="0.25">
      <c r="A23" s="2194"/>
      <c r="B23" s="2194"/>
      <c r="C23" s="2194"/>
      <c r="D23" s="2194"/>
      <c r="E23" s="2194"/>
      <c r="F23" s="2194"/>
      <c r="G23" s="2194"/>
      <c r="H23" s="2194"/>
      <c r="I23" s="2194"/>
      <c r="J23" s="2194"/>
    </row>
    <row r="24" spans="1:10" ht="19.5" x14ac:dyDescent="0.25">
      <c r="A24" s="27" t="s">
        <v>243</v>
      </c>
      <c r="B24" s="2193" t="s">
        <v>572</v>
      </c>
      <c r="C24" s="2193"/>
      <c r="D24" s="2193"/>
      <c r="E24" s="2193"/>
      <c r="F24" s="2193"/>
      <c r="G24" s="2193"/>
      <c r="H24" s="2193"/>
      <c r="I24" s="2193"/>
      <c r="J24" s="2193"/>
    </row>
    <row r="38" spans="1:10" x14ac:dyDescent="0.25">
      <c r="A38" s="2171" t="s">
        <v>492</v>
      </c>
      <c r="B38" s="2171"/>
      <c r="C38" s="2171"/>
      <c r="D38" s="2171"/>
      <c r="E38" s="2171"/>
      <c r="F38" s="2171"/>
      <c r="G38" s="2171"/>
      <c r="H38" s="2171"/>
      <c r="I38" s="2171"/>
      <c r="J38" s="2171"/>
    </row>
  </sheetData>
  <mergeCells count="10">
    <mergeCell ref="A1:K1"/>
    <mergeCell ref="A2:K2"/>
    <mergeCell ref="A3:K3"/>
    <mergeCell ref="B24:J24"/>
    <mergeCell ref="A38:J38"/>
    <mergeCell ref="A18:J18"/>
    <mergeCell ref="A19:J23"/>
    <mergeCell ref="D11:F11"/>
    <mergeCell ref="H11:J11"/>
    <mergeCell ref="B7:J9"/>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FF00"/>
  </sheetPr>
  <dimension ref="A1:S42"/>
  <sheetViews>
    <sheetView showGridLines="0" rightToLeft="1" view="pageBreakPreview" topLeftCell="A22" zoomScale="160" zoomScaleSheetLayoutView="160" workbookViewId="0">
      <selection activeCell="A19" sqref="A19"/>
    </sheetView>
  </sheetViews>
  <sheetFormatPr defaultRowHeight="18" x14ac:dyDescent="0.25"/>
  <cols>
    <col min="1" max="1" width="7.28515625" style="57" bestFit="1" customWidth="1"/>
    <col min="2" max="2" width="4.140625" style="11" customWidth="1"/>
    <col min="3" max="3" width="0.7109375" style="11" customWidth="1"/>
    <col min="4" max="4" width="21.7109375" style="11" customWidth="1"/>
    <col min="5" max="5" width="0.7109375" style="14" customWidth="1"/>
    <col min="6" max="6" width="11.7109375" style="14" customWidth="1"/>
    <col min="7" max="7" width="0.7109375" style="14" customWidth="1"/>
    <col min="8" max="8" width="11.7109375" style="14" customWidth="1"/>
    <col min="9" max="9" width="0.7109375" style="14" customWidth="1"/>
    <col min="10" max="10" width="11.7109375" style="14" customWidth="1"/>
    <col min="11" max="11" width="0.7109375" style="14" customWidth="1"/>
    <col min="12" max="12" width="11.7109375" style="14" customWidth="1"/>
    <col min="13" max="13" width="0.7109375" style="14" customWidth="1"/>
    <col min="14" max="14" width="11.7109375" style="14" customWidth="1"/>
    <col min="15" max="15" width="1.85546875" style="14" customWidth="1"/>
    <col min="16" max="16" width="11.7109375" style="52" customWidth="1"/>
    <col min="17" max="17" width="15.28515625" style="52" bestFit="1" customWidth="1"/>
    <col min="18" max="18" width="5" style="14" customWidth="1"/>
    <col min="19" max="19" width="10.28515625" style="14" bestFit="1" customWidth="1"/>
    <col min="20" max="20" width="5" style="14" customWidth="1"/>
    <col min="21" max="21" width="10.28515625" style="14" bestFit="1" customWidth="1"/>
    <col min="22" max="24" width="9" style="14"/>
    <col min="25" max="25" width="10.28515625" style="14" bestFit="1" customWidth="1"/>
    <col min="26" max="254" width="9" style="14"/>
    <col min="255" max="255" width="3.7109375" style="14" customWidth="1"/>
    <col min="256" max="256" width="4.85546875" style="14" customWidth="1"/>
    <col min="257" max="257" width="5.28515625" style="14" customWidth="1"/>
    <col min="258" max="258" width="31.28515625" style="14" customWidth="1"/>
    <col min="259" max="259" width="7.7109375" style="14" customWidth="1"/>
    <col min="260" max="260" width="2.28515625" style="14" customWidth="1"/>
    <col min="261" max="261" width="11.7109375" style="14" customWidth="1"/>
    <col min="262" max="262" width="2.42578125" style="14" customWidth="1"/>
    <col min="263" max="263" width="11.7109375" style="14" customWidth="1"/>
    <col min="264" max="264" width="2.28515625" style="14" customWidth="1"/>
    <col min="265" max="265" width="10.85546875" style="14" customWidth="1"/>
    <col min="266" max="266" width="2.28515625" style="14" customWidth="1"/>
    <col min="267" max="267" width="11.140625" style="14" customWidth="1"/>
    <col min="268" max="268" width="1.85546875" style="14" customWidth="1"/>
    <col min="269" max="269" width="11" style="14" customWidth="1"/>
    <col min="270" max="270" width="0.7109375" style="14" customWidth="1"/>
    <col min="271" max="271" width="1.85546875" style="14" customWidth="1"/>
    <col min="272" max="272" width="11.85546875" style="14" bestFit="1" customWidth="1"/>
    <col min="273" max="273" width="15.28515625" style="14" bestFit="1" customWidth="1"/>
    <col min="274" max="274" width="5" style="14" customWidth="1"/>
    <col min="275" max="275" width="10.28515625" style="14" bestFit="1" customWidth="1"/>
    <col min="276" max="276" width="5" style="14" customWidth="1"/>
    <col min="277" max="277" width="10.28515625" style="14" bestFit="1" customWidth="1"/>
    <col min="278" max="280" width="9" style="14"/>
    <col min="281" max="281" width="10.28515625" style="14" bestFit="1" customWidth="1"/>
    <col min="282" max="510" width="9" style="14"/>
    <col min="511" max="511" width="3.7109375" style="14" customWidth="1"/>
    <col min="512" max="512" width="4.85546875" style="14" customWidth="1"/>
    <col min="513" max="513" width="5.28515625" style="14" customWidth="1"/>
    <col min="514" max="514" width="31.28515625" style="14" customWidth="1"/>
    <col min="515" max="515" width="7.7109375" style="14" customWidth="1"/>
    <col min="516" max="516" width="2.28515625" style="14" customWidth="1"/>
    <col min="517" max="517" width="11.7109375" style="14" customWidth="1"/>
    <col min="518" max="518" width="2.42578125" style="14" customWidth="1"/>
    <col min="519" max="519" width="11.7109375" style="14" customWidth="1"/>
    <col min="520" max="520" width="2.28515625" style="14" customWidth="1"/>
    <col min="521" max="521" width="10.85546875" style="14" customWidth="1"/>
    <col min="522" max="522" width="2.28515625" style="14" customWidth="1"/>
    <col min="523" max="523" width="11.140625" style="14" customWidth="1"/>
    <col min="524" max="524" width="1.85546875" style="14" customWidth="1"/>
    <col min="525" max="525" width="11" style="14" customWidth="1"/>
    <col min="526" max="526" width="0.7109375" style="14" customWidth="1"/>
    <col min="527" max="527" width="1.85546875" style="14" customWidth="1"/>
    <col min="528" max="528" width="11.85546875" style="14" bestFit="1" customWidth="1"/>
    <col min="529" max="529" width="15.28515625" style="14" bestFit="1" customWidth="1"/>
    <col min="530" max="530" width="5" style="14" customWidth="1"/>
    <col min="531" max="531" width="10.28515625" style="14" bestFit="1" customWidth="1"/>
    <col min="532" max="532" width="5" style="14" customWidth="1"/>
    <col min="533" max="533" width="10.28515625" style="14" bestFit="1" customWidth="1"/>
    <col min="534" max="536" width="9" style="14"/>
    <col min="537" max="537" width="10.28515625" style="14" bestFit="1" customWidth="1"/>
    <col min="538" max="766" width="9" style="14"/>
    <col min="767" max="767" width="3.7109375" style="14" customWidth="1"/>
    <col min="768" max="768" width="4.85546875" style="14" customWidth="1"/>
    <col min="769" max="769" width="5.28515625" style="14" customWidth="1"/>
    <col min="770" max="770" width="31.28515625" style="14" customWidth="1"/>
    <col min="771" max="771" width="7.7109375" style="14" customWidth="1"/>
    <col min="772" max="772" width="2.28515625" style="14" customWidth="1"/>
    <col min="773" max="773" width="11.7109375" style="14" customWidth="1"/>
    <col min="774" max="774" width="2.42578125" style="14" customWidth="1"/>
    <col min="775" max="775" width="11.7109375" style="14" customWidth="1"/>
    <col min="776" max="776" width="2.28515625" style="14" customWidth="1"/>
    <col min="777" max="777" width="10.85546875" style="14" customWidth="1"/>
    <col min="778" max="778" width="2.28515625" style="14" customWidth="1"/>
    <col min="779" max="779" width="11.140625" style="14" customWidth="1"/>
    <col min="780" max="780" width="1.85546875" style="14" customWidth="1"/>
    <col min="781" max="781" width="11" style="14" customWidth="1"/>
    <col min="782" max="782" width="0.7109375" style="14" customWidth="1"/>
    <col min="783" max="783" width="1.85546875" style="14" customWidth="1"/>
    <col min="784" max="784" width="11.85546875" style="14" bestFit="1" customWidth="1"/>
    <col min="785" max="785" width="15.28515625" style="14" bestFit="1" customWidth="1"/>
    <col min="786" max="786" width="5" style="14" customWidth="1"/>
    <col min="787" max="787" width="10.28515625" style="14" bestFit="1" customWidth="1"/>
    <col min="788" max="788" width="5" style="14" customWidth="1"/>
    <col min="789" max="789" width="10.28515625" style="14" bestFit="1" customWidth="1"/>
    <col min="790" max="792" width="9" style="14"/>
    <col min="793" max="793" width="10.28515625" style="14" bestFit="1" customWidth="1"/>
    <col min="794" max="1022" width="9" style="14"/>
    <col min="1023" max="1023" width="3.7109375" style="14" customWidth="1"/>
    <col min="1024" max="1024" width="4.85546875" style="14" customWidth="1"/>
    <col min="1025" max="1025" width="5.28515625" style="14" customWidth="1"/>
    <col min="1026" max="1026" width="31.28515625" style="14" customWidth="1"/>
    <col min="1027" max="1027" width="7.7109375" style="14" customWidth="1"/>
    <col min="1028" max="1028" width="2.28515625" style="14" customWidth="1"/>
    <col min="1029" max="1029" width="11.7109375" style="14" customWidth="1"/>
    <col min="1030" max="1030" width="2.42578125" style="14" customWidth="1"/>
    <col min="1031" max="1031" width="11.7109375" style="14" customWidth="1"/>
    <col min="1032" max="1032" width="2.28515625" style="14" customWidth="1"/>
    <col min="1033" max="1033" width="10.85546875" style="14" customWidth="1"/>
    <col min="1034" max="1034" width="2.28515625" style="14" customWidth="1"/>
    <col min="1035" max="1035" width="11.140625" style="14" customWidth="1"/>
    <col min="1036" max="1036" width="1.85546875" style="14" customWidth="1"/>
    <col min="1037" max="1037" width="11" style="14" customWidth="1"/>
    <col min="1038" max="1038" width="0.7109375" style="14" customWidth="1"/>
    <col min="1039" max="1039" width="1.85546875" style="14" customWidth="1"/>
    <col min="1040" max="1040" width="11.85546875" style="14" bestFit="1" customWidth="1"/>
    <col min="1041" max="1041" width="15.28515625" style="14" bestFit="1" customWidth="1"/>
    <col min="1042" max="1042" width="5" style="14" customWidth="1"/>
    <col min="1043" max="1043" width="10.28515625" style="14" bestFit="1" customWidth="1"/>
    <col min="1044" max="1044" width="5" style="14" customWidth="1"/>
    <col min="1045" max="1045" width="10.28515625" style="14" bestFit="1" customWidth="1"/>
    <col min="1046" max="1048" width="9" style="14"/>
    <col min="1049" max="1049" width="10.28515625" style="14" bestFit="1" customWidth="1"/>
    <col min="1050" max="1278" width="9" style="14"/>
    <col min="1279" max="1279" width="3.7109375" style="14" customWidth="1"/>
    <col min="1280" max="1280" width="4.85546875" style="14" customWidth="1"/>
    <col min="1281" max="1281" width="5.28515625" style="14" customWidth="1"/>
    <col min="1282" max="1282" width="31.28515625" style="14" customWidth="1"/>
    <col min="1283" max="1283" width="7.7109375" style="14" customWidth="1"/>
    <col min="1284" max="1284" width="2.28515625" style="14" customWidth="1"/>
    <col min="1285" max="1285" width="11.7109375" style="14" customWidth="1"/>
    <col min="1286" max="1286" width="2.42578125" style="14" customWidth="1"/>
    <col min="1287" max="1287" width="11.7109375" style="14" customWidth="1"/>
    <col min="1288" max="1288" width="2.28515625" style="14" customWidth="1"/>
    <col min="1289" max="1289" width="10.85546875" style="14" customWidth="1"/>
    <col min="1290" max="1290" width="2.28515625" style="14" customWidth="1"/>
    <col min="1291" max="1291" width="11.140625" style="14" customWidth="1"/>
    <col min="1292" max="1292" width="1.85546875" style="14" customWidth="1"/>
    <col min="1293" max="1293" width="11" style="14" customWidth="1"/>
    <col min="1294" max="1294" width="0.7109375" style="14" customWidth="1"/>
    <col min="1295" max="1295" width="1.85546875" style="14" customWidth="1"/>
    <col min="1296" max="1296" width="11.85546875" style="14" bestFit="1" customWidth="1"/>
    <col min="1297" max="1297" width="15.28515625" style="14" bestFit="1" customWidth="1"/>
    <col min="1298" max="1298" width="5" style="14" customWidth="1"/>
    <col min="1299" max="1299" width="10.28515625" style="14" bestFit="1" customWidth="1"/>
    <col min="1300" max="1300" width="5" style="14" customWidth="1"/>
    <col min="1301" max="1301" width="10.28515625" style="14" bestFit="1" customWidth="1"/>
    <col min="1302" max="1304" width="9" style="14"/>
    <col min="1305" max="1305" width="10.28515625" style="14" bestFit="1" customWidth="1"/>
    <col min="1306" max="1534" width="9" style="14"/>
    <col min="1535" max="1535" width="3.7109375" style="14" customWidth="1"/>
    <col min="1536" max="1536" width="4.85546875" style="14" customWidth="1"/>
    <col min="1537" max="1537" width="5.28515625" style="14" customWidth="1"/>
    <col min="1538" max="1538" width="31.28515625" style="14" customWidth="1"/>
    <col min="1539" max="1539" width="7.7109375" style="14" customWidth="1"/>
    <col min="1540" max="1540" width="2.28515625" style="14" customWidth="1"/>
    <col min="1541" max="1541" width="11.7109375" style="14" customWidth="1"/>
    <col min="1542" max="1542" width="2.42578125" style="14" customWidth="1"/>
    <col min="1543" max="1543" width="11.7109375" style="14" customWidth="1"/>
    <col min="1544" max="1544" width="2.28515625" style="14" customWidth="1"/>
    <col min="1545" max="1545" width="10.85546875" style="14" customWidth="1"/>
    <col min="1546" max="1546" width="2.28515625" style="14" customWidth="1"/>
    <col min="1547" max="1547" width="11.140625" style="14" customWidth="1"/>
    <col min="1548" max="1548" width="1.85546875" style="14" customWidth="1"/>
    <col min="1549" max="1549" width="11" style="14" customWidth="1"/>
    <col min="1550" max="1550" width="0.7109375" style="14" customWidth="1"/>
    <col min="1551" max="1551" width="1.85546875" style="14" customWidth="1"/>
    <col min="1552" max="1552" width="11.85546875" style="14" bestFit="1" customWidth="1"/>
    <col min="1553" max="1553" width="15.28515625" style="14" bestFit="1" customWidth="1"/>
    <col min="1554" max="1554" width="5" style="14" customWidth="1"/>
    <col min="1555" max="1555" width="10.28515625" style="14" bestFit="1" customWidth="1"/>
    <col min="1556" max="1556" width="5" style="14" customWidth="1"/>
    <col min="1557" max="1557" width="10.28515625" style="14" bestFit="1" customWidth="1"/>
    <col min="1558" max="1560" width="9" style="14"/>
    <col min="1561" max="1561" width="10.28515625" style="14" bestFit="1" customWidth="1"/>
    <col min="1562" max="1790" width="9" style="14"/>
    <col min="1791" max="1791" width="3.7109375" style="14" customWidth="1"/>
    <col min="1792" max="1792" width="4.85546875" style="14" customWidth="1"/>
    <col min="1793" max="1793" width="5.28515625" style="14" customWidth="1"/>
    <col min="1794" max="1794" width="31.28515625" style="14" customWidth="1"/>
    <col min="1795" max="1795" width="7.7109375" style="14" customWidth="1"/>
    <col min="1796" max="1796" width="2.28515625" style="14" customWidth="1"/>
    <col min="1797" max="1797" width="11.7109375" style="14" customWidth="1"/>
    <col min="1798" max="1798" width="2.42578125" style="14" customWidth="1"/>
    <col min="1799" max="1799" width="11.7109375" style="14" customWidth="1"/>
    <col min="1800" max="1800" width="2.28515625" style="14" customWidth="1"/>
    <col min="1801" max="1801" width="10.85546875" style="14" customWidth="1"/>
    <col min="1802" max="1802" width="2.28515625" style="14" customWidth="1"/>
    <col min="1803" max="1803" width="11.140625" style="14" customWidth="1"/>
    <col min="1804" max="1804" width="1.85546875" style="14" customWidth="1"/>
    <col min="1805" max="1805" width="11" style="14" customWidth="1"/>
    <col min="1806" max="1806" width="0.7109375" style="14" customWidth="1"/>
    <col min="1807" max="1807" width="1.85546875" style="14" customWidth="1"/>
    <col min="1808" max="1808" width="11.85546875" style="14" bestFit="1" customWidth="1"/>
    <col min="1809" max="1809" width="15.28515625" style="14" bestFit="1" customWidth="1"/>
    <col min="1810" max="1810" width="5" style="14" customWidth="1"/>
    <col min="1811" max="1811" width="10.28515625" style="14" bestFit="1" customWidth="1"/>
    <col min="1812" max="1812" width="5" style="14" customWidth="1"/>
    <col min="1813" max="1813" width="10.28515625" style="14" bestFit="1" customWidth="1"/>
    <col min="1814" max="1816" width="9" style="14"/>
    <col min="1817" max="1817" width="10.28515625" style="14" bestFit="1" customWidth="1"/>
    <col min="1818" max="2046" width="9" style="14"/>
    <col min="2047" max="2047" width="3.7109375" style="14" customWidth="1"/>
    <col min="2048" max="2048" width="4.85546875" style="14" customWidth="1"/>
    <col min="2049" max="2049" width="5.28515625" style="14" customWidth="1"/>
    <col min="2050" max="2050" width="31.28515625" style="14" customWidth="1"/>
    <col min="2051" max="2051" width="7.7109375" style="14" customWidth="1"/>
    <col min="2052" max="2052" width="2.28515625" style="14" customWidth="1"/>
    <col min="2053" max="2053" width="11.7109375" style="14" customWidth="1"/>
    <col min="2054" max="2054" width="2.42578125" style="14" customWidth="1"/>
    <col min="2055" max="2055" width="11.7109375" style="14" customWidth="1"/>
    <col min="2056" max="2056" width="2.28515625" style="14" customWidth="1"/>
    <col min="2057" max="2057" width="10.85546875" style="14" customWidth="1"/>
    <col min="2058" max="2058" width="2.28515625" style="14" customWidth="1"/>
    <col min="2059" max="2059" width="11.140625" style="14" customWidth="1"/>
    <col min="2060" max="2060" width="1.85546875" style="14" customWidth="1"/>
    <col min="2061" max="2061" width="11" style="14" customWidth="1"/>
    <col min="2062" max="2062" width="0.7109375" style="14" customWidth="1"/>
    <col min="2063" max="2063" width="1.85546875" style="14" customWidth="1"/>
    <col min="2064" max="2064" width="11.85546875" style="14" bestFit="1" customWidth="1"/>
    <col min="2065" max="2065" width="15.28515625" style="14" bestFit="1" customWidth="1"/>
    <col min="2066" max="2066" width="5" style="14" customWidth="1"/>
    <col min="2067" max="2067" width="10.28515625" style="14" bestFit="1" customWidth="1"/>
    <col min="2068" max="2068" width="5" style="14" customWidth="1"/>
    <col min="2069" max="2069" width="10.28515625" style="14" bestFit="1" customWidth="1"/>
    <col min="2070" max="2072" width="9" style="14"/>
    <col min="2073" max="2073" width="10.28515625" style="14" bestFit="1" customWidth="1"/>
    <col min="2074" max="2302" width="9" style="14"/>
    <col min="2303" max="2303" width="3.7109375" style="14" customWidth="1"/>
    <col min="2304" max="2304" width="4.85546875" style="14" customWidth="1"/>
    <col min="2305" max="2305" width="5.28515625" style="14" customWidth="1"/>
    <col min="2306" max="2306" width="31.28515625" style="14" customWidth="1"/>
    <col min="2307" max="2307" width="7.7109375" style="14" customWidth="1"/>
    <col min="2308" max="2308" width="2.28515625" style="14" customWidth="1"/>
    <col min="2309" max="2309" width="11.7109375" style="14" customWidth="1"/>
    <col min="2310" max="2310" width="2.42578125" style="14" customWidth="1"/>
    <col min="2311" max="2311" width="11.7109375" style="14" customWidth="1"/>
    <col min="2312" max="2312" width="2.28515625" style="14" customWidth="1"/>
    <col min="2313" max="2313" width="10.85546875" style="14" customWidth="1"/>
    <col min="2314" max="2314" width="2.28515625" style="14" customWidth="1"/>
    <col min="2315" max="2315" width="11.140625" style="14" customWidth="1"/>
    <col min="2316" max="2316" width="1.85546875" style="14" customWidth="1"/>
    <col min="2317" max="2317" width="11" style="14" customWidth="1"/>
    <col min="2318" max="2318" width="0.7109375" style="14" customWidth="1"/>
    <col min="2319" max="2319" width="1.85546875" style="14" customWidth="1"/>
    <col min="2320" max="2320" width="11.85546875" style="14" bestFit="1" customWidth="1"/>
    <col min="2321" max="2321" width="15.28515625" style="14" bestFit="1" customWidth="1"/>
    <col min="2322" max="2322" width="5" style="14" customWidth="1"/>
    <col min="2323" max="2323" width="10.28515625" style="14" bestFit="1" customWidth="1"/>
    <col min="2324" max="2324" width="5" style="14" customWidth="1"/>
    <col min="2325" max="2325" width="10.28515625" style="14" bestFit="1" customWidth="1"/>
    <col min="2326" max="2328" width="9" style="14"/>
    <col min="2329" max="2329" width="10.28515625" style="14" bestFit="1" customWidth="1"/>
    <col min="2330" max="2558" width="9" style="14"/>
    <col min="2559" max="2559" width="3.7109375" style="14" customWidth="1"/>
    <col min="2560" max="2560" width="4.85546875" style="14" customWidth="1"/>
    <col min="2561" max="2561" width="5.28515625" style="14" customWidth="1"/>
    <col min="2562" max="2562" width="31.28515625" style="14" customWidth="1"/>
    <col min="2563" max="2563" width="7.7109375" style="14" customWidth="1"/>
    <col min="2564" max="2564" width="2.28515625" style="14" customWidth="1"/>
    <col min="2565" max="2565" width="11.7109375" style="14" customWidth="1"/>
    <col min="2566" max="2566" width="2.42578125" style="14" customWidth="1"/>
    <col min="2567" max="2567" width="11.7109375" style="14" customWidth="1"/>
    <col min="2568" max="2568" width="2.28515625" style="14" customWidth="1"/>
    <col min="2569" max="2569" width="10.85546875" style="14" customWidth="1"/>
    <col min="2570" max="2570" width="2.28515625" style="14" customWidth="1"/>
    <col min="2571" max="2571" width="11.140625" style="14" customWidth="1"/>
    <col min="2572" max="2572" width="1.85546875" style="14" customWidth="1"/>
    <col min="2573" max="2573" width="11" style="14" customWidth="1"/>
    <col min="2574" max="2574" width="0.7109375" style="14" customWidth="1"/>
    <col min="2575" max="2575" width="1.85546875" style="14" customWidth="1"/>
    <col min="2576" max="2576" width="11.85546875" style="14" bestFit="1" customWidth="1"/>
    <col min="2577" max="2577" width="15.28515625" style="14" bestFit="1" customWidth="1"/>
    <col min="2578" max="2578" width="5" style="14" customWidth="1"/>
    <col min="2579" max="2579" width="10.28515625" style="14" bestFit="1" customWidth="1"/>
    <col min="2580" max="2580" width="5" style="14" customWidth="1"/>
    <col min="2581" max="2581" width="10.28515625" style="14" bestFit="1" customWidth="1"/>
    <col min="2582" max="2584" width="9" style="14"/>
    <col min="2585" max="2585" width="10.28515625" style="14" bestFit="1" customWidth="1"/>
    <col min="2586" max="2814" width="9" style="14"/>
    <col min="2815" max="2815" width="3.7109375" style="14" customWidth="1"/>
    <col min="2816" max="2816" width="4.85546875" style="14" customWidth="1"/>
    <col min="2817" max="2817" width="5.28515625" style="14" customWidth="1"/>
    <col min="2818" max="2818" width="31.28515625" style="14" customWidth="1"/>
    <col min="2819" max="2819" width="7.7109375" style="14" customWidth="1"/>
    <col min="2820" max="2820" width="2.28515625" style="14" customWidth="1"/>
    <col min="2821" max="2821" width="11.7109375" style="14" customWidth="1"/>
    <col min="2822" max="2822" width="2.42578125" style="14" customWidth="1"/>
    <col min="2823" max="2823" width="11.7109375" style="14" customWidth="1"/>
    <col min="2824" max="2824" width="2.28515625" style="14" customWidth="1"/>
    <col min="2825" max="2825" width="10.85546875" style="14" customWidth="1"/>
    <col min="2826" max="2826" width="2.28515625" style="14" customWidth="1"/>
    <col min="2827" max="2827" width="11.140625" style="14" customWidth="1"/>
    <col min="2828" max="2828" width="1.85546875" style="14" customWidth="1"/>
    <col min="2829" max="2829" width="11" style="14" customWidth="1"/>
    <col min="2830" max="2830" width="0.7109375" style="14" customWidth="1"/>
    <col min="2831" max="2831" width="1.85546875" style="14" customWidth="1"/>
    <col min="2832" max="2832" width="11.85546875" style="14" bestFit="1" customWidth="1"/>
    <col min="2833" max="2833" width="15.28515625" style="14" bestFit="1" customWidth="1"/>
    <col min="2834" max="2834" width="5" style="14" customWidth="1"/>
    <col min="2835" max="2835" width="10.28515625" style="14" bestFit="1" customWidth="1"/>
    <col min="2836" max="2836" width="5" style="14" customWidth="1"/>
    <col min="2837" max="2837" width="10.28515625" style="14" bestFit="1" customWidth="1"/>
    <col min="2838" max="2840" width="9" style="14"/>
    <col min="2841" max="2841" width="10.28515625" style="14" bestFit="1" customWidth="1"/>
    <col min="2842" max="3070" width="9" style="14"/>
    <col min="3071" max="3071" width="3.7109375" style="14" customWidth="1"/>
    <col min="3072" max="3072" width="4.85546875" style="14" customWidth="1"/>
    <col min="3073" max="3073" width="5.28515625" style="14" customWidth="1"/>
    <col min="3074" max="3074" width="31.28515625" style="14" customWidth="1"/>
    <col min="3075" max="3075" width="7.7109375" style="14" customWidth="1"/>
    <col min="3076" max="3076" width="2.28515625" style="14" customWidth="1"/>
    <col min="3077" max="3077" width="11.7109375" style="14" customWidth="1"/>
    <col min="3078" max="3078" width="2.42578125" style="14" customWidth="1"/>
    <col min="3079" max="3079" width="11.7109375" style="14" customWidth="1"/>
    <col min="3080" max="3080" width="2.28515625" style="14" customWidth="1"/>
    <col min="3081" max="3081" width="10.85546875" style="14" customWidth="1"/>
    <col min="3082" max="3082" width="2.28515625" style="14" customWidth="1"/>
    <col min="3083" max="3083" width="11.140625" style="14" customWidth="1"/>
    <col min="3084" max="3084" width="1.85546875" style="14" customWidth="1"/>
    <col min="3085" max="3085" width="11" style="14" customWidth="1"/>
    <col min="3086" max="3086" width="0.7109375" style="14" customWidth="1"/>
    <col min="3087" max="3087" width="1.85546875" style="14" customWidth="1"/>
    <col min="3088" max="3088" width="11.85546875" style="14" bestFit="1" customWidth="1"/>
    <col min="3089" max="3089" width="15.28515625" style="14" bestFit="1" customWidth="1"/>
    <col min="3090" max="3090" width="5" style="14" customWidth="1"/>
    <col min="3091" max="3091" width="10.28515625" style="14" bestFit="1" customWidth="1"/>
    <col min="3092" max="3092" width="5" style="14" customWidth="1"/>
    <col min="3093" max="3093" width="10.28515625" style="14" bestFit="1" customWidth="1"/>
    <col min="3094" max="3096" width="9" style="14"/>
    <col min="3097" max="3097" width="10.28515625" style="14" bestFit="1" customWidth="1"/>
    <col min="3098" max="3326" width="9" style="14"/>
    <col min="3327" max="3327" width="3.7109375" style="14" customWidth="1"/>
    <col min="3328" max="3328" width="4.85546875" style="14" customWidth="1"/>
    <col min="3329" max="3329" width="5.28515625" style="14" customWidth="1"/>
    <col min="3330" max="3330" width="31.28515625" style="14" customWidth="1"/>
    <col min="3331" max="3331" width="7.7109375" style="14" customWidth="1"/>
    <col min="3332" max="3332" width="2.28515625" style="14" customWidth="1"/>
    <col min="3333" max="3333" width="11.7109375" style="14" customWidth="1"/>
    <col min="3334" max="3334" width="2.42578125" style="14" customWidth="1"/>
    <col min="3335" max="3335" width="11.7109375" style="14" customWidth="1"/>
    <col min="3336" max="3336" width="2.28515625" style="14" customWidth="1"/>
    <col min="3337" max="3337" width="10.85546875" style="14" customWidth="1"/>
    <col min="3338" max="3338" width="2.28515625" style="14" customWidth="1"/>
    <col min="3339" max="3339" width="11.140625" style="14" customWidth="1"/>
    <col min="3340" max="3340" width="1.85546875" style="14" customWidth="1"/>
    <col min="3341" max="3341" width="11" style="14" customWidth="1"/>
    <col min="3342" max="3342" width="0.7109375" style="14" customWidth="1"/>
    <col min="3343" max="3343" width="1.85546875" style="14" customWidth="1"/>
    <col min="3344" max="3344" width="11.85546875" style="14" bestFit="1" customWidth="1"/>
    <col min="3345" max="3345" width="15.28515625" style="14" bestFit="1" customWidth="1"/>
    <col min="3346" max="3346" width="5" style="14" customWidth="1"/>
    <col min="3347" max="3347" width="10.28515625" style="14" bestFit="1" customWidth="1"/>
    <col min="3348" max="3348" width="5" style="14" customWidth="1"/>
    <col min="3349" max="3349" width="10.28515625" style="14" bestFit="1" customWidth="1"/>
    <col min="3350" max="3352" width="9" style="14"/>
    <col min="3353" max="3353" width="10.28515625" style="14" bestFit="1" customWidth="1"/>
    <col min="3354" max="3582" width="9" style="14"/>
    <col min="3583" max="3583" width="3.7109375" style="14" customWidth="1"/>
    <col min="3584" max="3584" width="4.85546875" style="14" customWidth="1"/>
    <col min="3585" max="3585" width="5.28515625" style="14" customWidth="1"/>
    <col min="3586" max="3586" width="31.28515625" style="14" customWidth="1"/>
    <col min="3587" max="3587" width="7.7109375" style="14" customWidth="1"/>
    <col min="3588" max="3588" width="2.28515625" style="14" customWidth="1"/>
    <col min="3589" max="3589" width="11.7109375" style="14" customWidth="1"/>
    <col min="3590" max="3590" width="2.42578125" style="14" customWidth="1"/>
    <col min="3591" max="3591" width="11.7109375" style="14" customWidth="1"/>
    <col min="3592" max="3592" width="2.28515625" style="14" customWidth="1"/>
    <col min="3593" max="3593" width="10.85546875" style="14" customWidth="1"/>
    <col min="3594" max="3594" width="2.28515625" style="14" customWidth="1"/>
    <col min="3595" max="3595" width="11.140625" style="14" customWidth="1"/>
    <col min="3596" max="3596" width="1.85546875" style="14" customWidth="1"/>
    <col min="3597" max="3597" width="11" style="14" customWidth="1"/>
    <col min="3598" max="3598" width="0.7109375" style="14" customWidth="1"/>
    <col min="3599" max="3599" width="1.85546875" style="14" customWidth="1"/>
    <col min="3600" max="3600" width="11.85546875" style="14" bestFit="1" customWidth="1"/>
    <col min="3601" max="3601" width="15.28515625" style="14" bestFit="1" customWidth="1"/>
    <col min="3602" max="3602" width="5" style="14" customWidth="1"/>
    <col min="3603" max="3603" width="10.28515625" style="14" bestFit="1" customWidth="1"/>
    <col min="3604" max="3604" width="5" style="14" customWidth="1"/>
    <col min="3605" max="3605" width="10.28515625" style="14" bestFit="1" customWidth="1"/>
    <col min="3606" max="3608" width="9" style="14"/>
    <col min="3609" max="3609" width="10.28515625" style="14" bestFit="1" customWidth="1"/>
    <col min="3610" max="3838" width="9" style="14"/>
    <col min="3839" max="3839" width="3.7109375" style="14" customWidth="1"/>
    <col min="3840" max="3840" width="4.85546875" style="14" customWidth="1"/>
    <col min="3841" max="3841" width="5.28515625" style="14" customWidth="1"/>
    <col min="3842" max="3842" width="31.28515625" style="14" customWidth="1"/>
    <col min="3843" max="3843" width="7.7109375" style="14" customWidth="1"/>
    <col min="3844" max="3844" width="2.28515625" style="14" customWidth="1"/>
    <col min="3845" max="3845" width="11.7109375" style="14" customWidth="1"/>
    <col min="3846" max="3846" width="2.42578125" style="14" customWidth="1"/>
    <col min="3847" max="3847" width="11.7109375" style="14" customWidth="1"/>
    <col min="3848" max="3848" width="2.28515625" style="14" customWidth="1"/>
    <col min="3849" max="3849" width="10.85546875" style="14" customWidth="1"/>
    <col min="3850" max="3850" width="2.28515625" style="14" customWidth="1"/>
    <col min="3851" max="3851" width="11.140625" style="14" customWidth="1"/>
    <col min="3852" max="3852" width="1.85546875" style="14" customWidth="1"/>
    <col min="3853" max="3853" width="11" style="14" customWidth="1"/>
    <col min="3854" max="3854" width="0.7109375" style="14" customWidth="1"/>
    <col min="3855" max="3855" width="1.85546875" style="14" customWidth="1"/>
    <col min="3856" max="3856" width="11.85546875" style="14" bestFit="1" customWidth="1"/>
    <col min="3857" max="3857" width="15.28515625" style="14" bestFit="1" customWidth="1"/>
    <col min="3858" max="3858" width="5" style="14" customWidth="1"/>
    <col min="3859" max="3859" width="10.28515625" style="14" bestFit="1" customWidth="1"/>
    <col min="3860" max="3860" width="5" style="14" customWidth="1"/>
    <col min="3861" max="3861" width="10.28515625" style="14" bestFit="1" customWidth="1"/>
    <col min="3862" max="3864" width="9" style="14"/>
    <col min="3865" max="3865" width="10.28515625" style="14" bestFit="1" customWidth="1"/>
    <col min="3866" max="4094" width="9" style="14"/>
    <col min="4095" max="4095" width="3.7109375" style="14" customWidth="1"/>
    <col min="4096" max="4096" width="4.85546875" style="14" customWidth="1"/>
    <col min="4097" max="4097" width="5.28515625" style="14" customWidth="1"/>
    <col min="4098" max="4098" width="31.28515625" style="14" customWidth="1"/>
    <col min="4099" max="4099" width="7.7109375" style="14" customWidth="1"/>
    <col min="4100" max="4100" width="2.28515625" style="14" customWidth="1"/>
    <col min="4101" max="4101" width="11.7109375" style="14" customWidth="1"/>
    <col min="4102" max="4102" width="2.42578125" style="14" customWidth="1"/>
    <col min="4103" max="4103" width="11.7109375" style="14" customWidth="1"/>
    <col min="4104" max="4104" width="2.28515625" style="14" customWidth="1"/>
    <col min="4105" max="4105" width="10.85546875" style="14" customWidth="1"/>
    <col min="4106" max="4106" width="2.28515625" style="14" customWidth="1"/>
    <col min="4107" max="4107" width="11.140625" style="14" customWidth="1"/>
    <col min="4108" max="4108" width="1.85546875" style="14" customWidth="1"/>
    <col min="4109" max="4109" width="11" style="14" customWidth="1"/>
    <col min="4110" max="4110" width="0.7109375" style="14" customWidth="1"/>
    <col min="4111" max="4111" width="1.85546875" style="14" customWidth="1"/>
    <col min="4112" max="4112" width="11.85546875" style="14" bestFit="1" customWidth="1"/>
    <col min="4113" max="4113" width="15.28515625" style="14" bestFit="1" customWidth="1"/>
    <col min="4114" max="4114" width="5" style="14" customWidth="1"/>
    <col min="4115" max="4115" width="10.28515625" style="14" bestFit="1" customWidth="1"/>
    <col min="4116" max="4116" width="5" style="14" customWidth="1"/>
    <col min="4117" max="4117" width="10.28515625" style="14" bestFit="1" customWidth="1"/>
    <col min="4118" max="4120" width="9" style="14"/>
    <col min="4121" max="4121" width="10.28515625" style="14" bestFit="1" customWidth="1"/>
    <col min="4122" max="4350" width="9" style="14"/>
    <col min="4351" max="4351" width="3.7109375" style="14" customWidth="1"/>
    <col min="4352" max="4352" width="4.85546875" style="14" customWidth="1"/>
    <col min="4353" max="4353" width="5.28515625" style="14" customWidth="1"/>
    <col min="4354" max="4354" width="31.28515625" style="14" customWidth="1"/>
    <col min="4355" max="4355" width="7.7109375" style="14" customWidth="1"/>
    <col min="4356" max="4356" width="2.28515625" style="14" customWidth="1"/>
    <col min="4357" max="4357" width="11.7109375" style="14" customWidth="1"/>
    <col min="4358" max="4358" width="2.42578125" style="14" customWidth="1"/>
    <col min="4359" max="4359" width="11.7109375" style="14" customWidth="1"/>
    <col min="4360" max="4360" width="2.28515625" style="14" customWidth="1"/>
    <col min="4361" max="4361" width="10.85546875" style="14" customWidth="1"/>
    <col min="4362" max="4362" width="2.28515625" style="14" customWidth="1"/>
    <col min="4363" max="4363" width="11.140625" style="14" customWidth="1"/>
    <col min="4364" max="4364" width="1.85546875" style="14" customWidth="1"/>
    <col min="4365" max="4365" width="11" style="14" customWidth="1"/>
    <col min="4366" max="4366" width="0.7109375" style="14" customWidth="1"/>
    <col min="4367" max="4367" width="1.85546875" style="14" customWidth="1"/>
    <col min="4368" max="4368" width="11.85546875" style="14" bestFit="1" customWidth="1"/>
    <col min="4369" max="4369" width="15.28515625" style="14" bestFit="1" customWidth="1"/>
    <col min="4370" max="4370" width="5" style="14" customWidth="1"/>
    <col min="4371" max="4371" width="10.28515625" style="14" bestFit="1" customWidth="1"/>
    <col min="4372" max="4372" width="5" style="14" customWidth="1"/>
    <col min="4373" max="4373" width="10.28515625" style="14" bestFit="1" customWidth="1"/>
    <col min="4374" max="4376" width="9" style="14"/>
    <col min="4377" max="4377" width="10.28515625" style="14" bestFit="1" customWidth="1"/>
    <col min="4378" max="4606" width="9" style="14"/>
    <col min="4607" max="4607" width="3.7109375" style="14" customWidth="1"/>
    <col min="4608" max="4608" width="4.85546875" style="14" customWidth="1"/>
    <col min="4609" max="4609" width="5.28515625" style="14" customWidth="1"/>
    <col min="4610" max="4610" width="31.28515625" style="14" customWidth="1"/>
    <col min="4611" max="4611" width="7.7109375" style="14" customWidth="1"/>
    <col min="4612" max="4612" width="2.28515625" style="14" customWidth="1"/>
    <col min="4613" max="4613" width="11.7109375" style="14" customWidth="1"/>
    <col min="4614" max="4614" width="2.42578125" style="14" customWidth="1"/>
    <col min="4615" max="4615" width="11.7109375" style="14" customWidth="1"/>
    <col min="4616" max="4616" width="2.28515625" style="14" customWidth="1"/>
    <col min="4617" max="4617" width="10.85546875" style="14" customWidth="1"/>
    <col min="4618" max="4618" width="2.28515625" style="14" customWidth="1"/>
    <col min="4619" max="4619" width="11.140625" style="14" customWidth="1"/>
    <col min="4620" max="4620" width="1.85546875" style="14" customWidth="1"/>
    <col min="4621" max="4621" width="11" style="14" customWidth="1"/>
    <col min="4622" max="4622" width="0.7109375" style="14" customWidth="1"/>
    <col min="4623" max="4623" width="1.85546875" style="14" customWidth="1"/>
    <col min="4624" max="4624" width="11.85546875" style="14" bestFit="1" customWidth="1"/>
    <col min="4625" max="4625" width="15.28515625" style="14" bestFit="1" customWidth="1"/>
    <col min="4626" max="4626" width="5" style="14" customWidth="1"/>
    <col min="4627" max="4627" width="10.28515625" style="14" bestFit="1" customWidth="1"/>
    <col min="4628" max="4628" width="5" style="14" customWidth="1"/>
    <col min="4629" max="4629" width="10.28515625" style="14" bestFit="1" customWidth="1"/>
    <col min="4630" max="4632" width="9" style="14"/>
    <col min="4633" max="4633" width="10.28515625" style="14" bestFit="1" customWidth="1"/>
    <col min="4634" max="4862" width="9" style="14"/>
    <col min="4863" max="4863" width="3.7109375" style="14" customWidth="1"/>
    <col min="4864" max="4864" width="4.85546875" style="14" customWidth="1"/>
    <col min="4865" max="4865" width="5.28515625" style="14" customWidth="1"/>
    <col min="4866" max="4866" width="31.28515625" style="14" customWidth="1"/>
    <col min="4867" max="4867" width="7.7109375" style="14" customWidth="1"/>
    <col min="4868" max="4868" width="2.28515625" style="14" customWidth="1"/>
    <col min="4869" max="4869" width="11.7109375" style="14" customWidth="1"/>
    <col min="4870" max="4870" width="2.42578125" style="14" customWidth="1"/>
    <col min="4871" max="4871" width="11.7109375" style="14" customWidth="1"/>
    <col min="4872" max="4872" width="2.28515625" style="14" customWidth="1"/>
    <col min="4873" max="4873" width="10.85546875" style="14" customWidth="1"/>
    <col min="4874" max="4874" width="2.28515625" style="14" customWidth="1"/>
    <col min="4875" max="4875" width="11.140625" style="14" customWidth="1"/>
    <col min="4876" max="4876" width="1.85546875" style="14" customWidth="1"/>
    <col min="4877" max="4877" width="11" style="14" customWidth="1"/>
    <col min="4878" max="4878" width="0.7109375" style="14" customWidth="1"/>
    <col min="4879" max="4879" width="1.85546875" style="14" customWidth="1"/>
    <col min="4880" max="4880" width="11.85546875" style="14" bestFit="1" customWidth="1"/>
    <col min="4881" max="4881" width="15.28515625" style="14" bestFit="1" customWidth="1"/>
    <col min="4882" max="4882" width="5" style="14" customWidth="1"/>
    <col min="4883" max="4883" width="10.28515625" style="14" bestFit="1" customWidth="1"/>
    <col min="4884" max="4884" width="5" style="14" customWidth="1"/>
    <col min="4885" max="4885" width="10.28515625" style="14" bestFit="1" customWidth="1"/>
    <col min="4886" max="4888" width="9" style="14"/>
    <col min="4889" max="4889" width="10.28515625" style="14" bestFit="1" customWidth="1"/>
    <col min="4890" max="5118" width="9" style="14"/>
    <col min="5119" max="5119" width="3.7109375" style="14" customWidth="1"/>
    <col min="5120" max="5120" width="4.85546875" style="14" customWidth="1"/>
    <col min="5121" max="5121" width="5.28515625" style="14" customWidth="1"/>
    <col min="5122" max="5122" width="31.28515625" style="14" customWidth="1"/>
    <col min="5123" max="5123" width="7.7109375" style="14" customWidth="1"/>
    <col min="5124" max="5124" width="2.28515625" style="14" customWidth="1"/>
    <col min="5125" max="5125" width="11.7109375" style="14" customWidth="1"/>
    <col min="5126" max="5126" width="2.42578125" style="14" customWidth="1"/>
    <col min="5127" max="5127" width="11.7109375" style="14" customWidth="1"/>
    <col min="5128" max="5128" width="2.28515625" style="14" customWidth="1"/>
    <col min="5129" max="5129" width="10.85546875" style="14" customWidth="1"/>
    <col min="5130" max="5130" width="2.28515625" style="14" customWidth="1"/>
    <col min="5131" max="5131" width="11.140625" style="14" customWidth="1"/>
    <col min="5132" max="5132" width="1.85546875" style="14" customWidth="1"/>
    <col min="5133" max="5133" width="11" style="14" customWidth="1"/>
    <col min="5134" max="5134" width="0.7109375" style="14" customWidth="1"/>
    <col min="5135" max="5135" width="1.85546875" style="14" customWidth="1"/>
    <col min="5136" max="5136" width="11.85546875" style="14" bestFit="1" customWidth="1"/>
    <col min="5137" max="5137" width="15.28515625" style="14" bestFit="1" customWidth="1"/>
    <col min="5138" max="5138" width="5" style="14" customWidth="1"/>
    <col min="5139" max="5139" width="10.28515625" style="14" bestFit="1" customWidth="1"/>
    <col min="5140" max="5140" width="5" style="14" customWidth="1"/>
    <col min="5141" max="5141" width="10.28515625" style="14" bestFit="1" customWidth="1"/>
    <col min="5142" max="5144" width="9" style="14"/>
    <col min="5145" max="5145" width="10.28515625" style="14" bestFit="1" customWidth="1"/>
    <col min="5146" max="5374" width="9" style="14"/>
    <col min="5375" max="5375" width="3.7109375" style="14" customWidth="1"/>
    <col min="5376" max="5376" width="4.85546875" style="14" customWidth="1"/>
    <col min="5377" max="5377" width="5.28515625" style="14" customWidth="1"/>
    <col min="5378" max="5378" width="31.28515625" style="14" customWidth="1"/>
    <col min="5379" max="5379" width="7.7109375" style="14" customWidth="1"/>
    <col min="5380" max="5380" width="2.28515625" style="14" customWidth="1"/>
    <col min="5381" max="5381" width="11.7109375" style="14" customWidth="1"/>
    <col min="5382" max="5382" width="2.42578125" style="14" customWidth="1"/>
    <col min="5383" max="5383" width="11.7109375" style="14" customWidth="1"/>
    <col min="5384" max="5384" width="2.28515625" style="14" customWidth="1"/>
    <col min="5385" max="5385" width="10.85546875" style="14" customWidth="1"/>
    <col min="5386" max="5386" width="2.28515625" style="14" customWidth="1"/>
    <col min="5387" max="5387" width="11.140625" style="14" customWidth="1"/>
    <col min="5388" max="5388" width="1.85546875" style="14" customWidth="1"/>
    <col min="5389" max="5389" width="11" style="14" customWidth="1"/>
    <col min="5390" max="5390" width="0.7109375" style="14" customWidth="1"/>
    <col min="5391" max="5391" width="1.85546875" style="14" customWidth="1"/>
    <col min="5392" max="5392" width="11.85546875" style="14" bestFit="1" customWidth="1"/>
    <col min="5393" max="5393" width="15.28515625" style="14" bestFit="1" customWidth="1"/>
    <col min="5394" max="5394" width="5" style="14" customWidth="1"/>
    <col min="5395" max="5395" width="10.28515625" style="14" bestFit="1" customWidth="1"/>
    <col min="5396" max="5396" width="5" style="14" customWidth="1"/>
    <col min="5397" max="5397" width="10.28515625" style="14" bestFit="1" customWidth="1"/>
    <col min="5398" max="5400" width="9" style="14"/>
    <col min="5401" max="5401" width="10.28515625" style="14" bestFit="1" customWidth="1"/>
    <col min="5402" max="5630" width="9" style="14"/>
    <col min="5631" max="5631" width="3.7109375" style="14" customWidth="1"/>
    <col min="5632" max="5632" width="4.85546875" style="14" customWidth="1"/>
    <col min="5633" max="5633" width="5.28515625" style="14" customWidth="1"/>
    <col min="5634" max="5634" width="31.28515625" style="14" customWidth="1"/>
    <col min="5635" max="5635" width="7.7109375" style="14" customWidth="1"/>
    <col min="5636" max="5636" width="2.28515625" style="14" customWidth="1"/>
    <col min="5637" max="5637" width="11.7109375" style="14" customWidth="1"/>
    <col min="5638" max="5638" width="2.42578125" style="14" customWidth="1"/>
    <col min="5639" max="5639" width="11.7109375" style="14" customWidth="1"/>
    <col min="5640" max="5640" width="2.28515625" style="14" customWidth="1"/>
    <col min="5641" max="5641" width="10.85546875" style="14" customWidth="1"/>
    <col min="5642" max="5642" width="2.28515625" style="14" customWidth="1"/>
    <col min="5643" max="5643" width="11.140625" style="14" customWidth="1"/>
    <col min="5644" max="5644" width="1.85546875" style="14" customWidth="1"/>
    <col min="5645" max="5645" width="11" style="14" customWidth="1"/>
    <col min="5646" max="5646" width="0.7109375" style="14" customWidth="1"/>
    <col min="5647" max="5647" width="1.85546875" style="14" customWidth="1"/>
    <col min="5648" max="5648" width="11.85546875" style="14" bestFit="1" customWidth="1"/>
    <col min="5649" max="5649" width="15.28515625" style="14" bestFit="1" customWidth="1"/>
    <col min="5650" max="5650" width="5" style="14" customWidth="1"/>
    <col min="5651" max="5651" width="10.28515625" style="14" bestFit="1" customWidth="1"/>
    <col min="5652" max="5652" width="5" style="14" customWidth="1"/>
    <col min="5653" max="5653" width="10.28515625" style="14" bestFit="1" customWidth="1"/>
    <col min="5654" max="5656" width="9" style="14"/>
    <col min="5657" max="5657" width="10.28515625" style="14" bestFit="1" customWidth="1"/>
    <col min="5658" max="5886" width="9" style="14"/>
    <col min="5887" max="5887" width="3.7109375" style="14" customWidth="1"/>
    <col min="5888" max="5888" width="4.85546875" style="14" customWidth="1"/>
    <col min="5889" max="5889" width="5.28515625" style="14" customWidth="1"/>
    <col min="5890" max="5890" width="31.28515625" style="14" customWidth="1"/>
    <col min="5891" max="5891" width="7.7109375" style="14" customWidth="1"/>
    <col min="5892" max="5892" width="2.28515625" style="14" customWidth="1"/>
    <col min="5893" max="5893" width="11.7109375" style="14" customWidth="1"/>
    <col min="5894" max="5894" width="2.42578125" style="14" customWidth="1"/>
    <col min="5895" max="5895" width="11.7109375" style="14" customWidth="1"/>
    <col min="5896" max="5896" width="2.28515625" style="14" customWidth="1"/>
    <col min="5897" max="5897" width="10.85546875" style="14" customWidth="1"/>
    <col min="5898" max="5898" width="2.28515625" style="14" customWidth="1"/>
    <col min="5899" max="5899" width="11.140625" style="14" customWidth="1"/>
    <col min="5900" max="5900" width="1.85546875" style="14" customWidth="1"/>
    <col min="5901" max="5901" width="11" style="14" customWidth="1"/>
    <col min="5902" max="5902" width="0.7109375" style="14" customWidth="1"/>
    <col min="5903" max="5903" width="1.85546875" style="14" customWidth="1"/>
    <col min="5904" max="5904" width="11.85546875" style="14" bestFit="1" customWidth="1"/>
    <col min="5905" max="5905" width="15.28515625" style="14" bestFit="1" customWidth="1"/>
    <col min="5906" max="5906" width="5" style="14" customWidth="1"/>
    <col min="5907" max="5907" width="10.28515625" style="14" bestFit="1" customWidth="1"/>
    <col min="5908" max="5908" width="5" style="14" customWidth="1"/>
    <col min="5909" max="5909" width="10.28515625" style="14" bestFit="1" customWidth="1"/>
    <col min="5910" max="5912" width="9" style="14"/>
    <col min="5913" max="5913" width="10.28515625" style="14" bestFit="1" customWidth="1"/>
    <col min="5914" max="6142" width="9" style="14"/>
    <col min="6143" max="6143" width="3.7109375" style="14" customWidth="1"/>
    <col min="6144" max="6144" width="4.85546875" style="14" customWidth="1"/>
    <col min="6145" max="6145" width="5.28515625" style="14" customWidth="1"/>
    <col min="6146" max="6146" width="31.28515625" style="14" customWidth="1"/>
    <col min="6147" max="6147" width="7.7109375" style="14" customWidth="1"/>
    <col min="6148" max="6148" width="2.28515625" style="14" customWidth="1"/>
    <col min="6149" max="6149" width="11.7109375" style="14" customWidth="1"/>
    <col min="6150" max="6150" width="2.42578125" style="14" customWidth="1"/>
    <col min="6151" max="6151" width="11.7109375" style="14" customWidth="1"/>
    <col min="6152" max="6152" width="2.28515625" style="14" customWidth="1"/>
    <col min="6153" max="6153" width="10.85546875" style="14" customWidth="1"/>
    <col min="6154" max="6154" width="2.28515625" style="14" customWidth="1"/>
    <col min="6155" max="6155" width="11.140625" style="14" customWidth="1"/>
    <col min="6156" max="6156" width="1.85546875" style="14" customWidth="1"/>
    <col min="6157" max="6157" width="11" style="14" customWidth="1"/>
    <col min="6158" max="6158" width="0.7109375" style="14" customWidth="1"/>
    <col min="6159" max="6159" width="1.85546875" style="14" customWidth="1"/>
    <col min="6160" max="6160" width="11.85546875" style="14" bestFit="1" customWidth="1"/>
    <col min="6161" max="6161" width="15.28515625" style="14" bestFit="1" customWidth="1"/>
    <col min="6162" max="6162" width="5" style="14" customWidth="1"/>
    <col min="6163" max="6163" width="10.28515625" style="14" bestFit="1" customWidth="1"/>
    <col min="6164" max="6164" width="5" style="14" customWidth="1"/>
    <col min="6165" max="6165" width="10.28515625" style="14" bestFit="1" customWidth="1"/>
    <col min="6166" max="6168" width="9" style="14"/>
    <col min="6169" max="6169" width="10.28515625" style="14" bestFit="1" customWidth="1"/>
    <col min="6170" max="6398" width="9" style="14"/>
    <col min="6399" max="6399" width="3.7109375" style="14" customWidth="1"/>
    <col min="6400" max="6400" width="4.85546875" style="14" customWidth="1"/>
    <col min="6401" max="6401" width="5.28515625" style="14" customWidth="1"/>
    <col min="6402" max="6402" width="31.28515625" style="14" customWidth="1"/>
    <col min="6403" max="6403" width="7.7109375" style="14" customWidth="1"/>
    <col min="6404" max="6404" width="2.28515625" style="14" customWidth="1"/>
    <col min="6405" max="6405" width="11.7109375" style="14" customWidth="1"/>
    <col min="6406" max="6406" width="2.42578125" style="14" customWidth="1"/>
    <col min="6407" max="6407" width="11.7109375" style="14" customWidth="1"/>
    <col min="6408" max="6408" width="2.28515625" style="14" customWidth="1"/>
    <col min="6409" max="6409" width="10.85546875" style="14" customWidth="1"/>
    <col min="6410" max="6410" width="2.28515625" style="14" customWidth="1"/>
    <col min="6411" max="6411" width="11.140625" style="14" customWidth="1"/>
    <col min="6412" max="6412" width="1.85546875" style="14" customWidth="1"/>
    <col min="6413" max="6413" width="11" style="14" customWidth="1"/>
    <col min="6414" max="6414" width="0.7109375" style="14" customWidth="1"/>
    <col min="6415" max="6415" width="1.85546875" style="14" customWidth="1"/>
    <col min="6416" max="6416" width="11.85546875" style="14" bestFit="1" customWidth="1"/>
    <col min="6417" max="6417" width="15.28515625" style="14" bestFit="1" customWidth="1"/>
    <col min="6418" max="6418" width="5" style="14" customWidth="1"/>
    <col min="6419" max="6419" width="10.28515625" style="14" bestFit="1" customWidth="1"/>
    <col min="6420" max="6420" width="5" style="14" customWidth="1"/>
    <col min="6421" max="6421" width="10.28515625" style="14" bestFit="1" customWidth="1"/>
    <col min="6422" max="6424" width="9" style="14"/>
    <col min="6425" max="6425" width="10.28515625" style="14" bestFit="1" customWidth="1"/>
    <col min="6426" max="6654" width="9" style="14"/>
    <col min="6655" max="6655" width="3.7109375" style="14" customWidth="1"/>
    <col min="6656" max="6656" width="4.85546875" style="14" customWidth="1"/>
    <col min="6657" max="6657" width="5.28515625" style="14" customWidth="1"/>
    <col min="6658" max="6658" width="31.28515625" style="14" customWidth="1"/>
    <col min="6659" max="6659" width="7.7109375" style="14" customWidth="1"/>
    <col min="6660" max="6660" width="2.28515625" style="14" customWidth="1"/>
    <col min="6661" max="6661" width="11.7109375" style="14" customWidth="1"/>
    <col min="6662" max="6662" width="2.42578125" style="14" customWidth="1"/>
    <col min="6663" max="6663" width="11.7109375" style="14" customWidth="1"/>
    <col min="6664" max="6664" width="2.28515625" style="14" customWidth="1"/>
    <col min="6665" max="6665" width="10.85546875" style="14" customWidth="1"/>
    <col min="6666" max="6666" width="2.28515625" style="14" customWidth="1"/>
    <col min="6667" max="6667" width="11.140625" style="14" customWidth="1"/>
    <col min="6668" max="6668" width="1.85546875" style="14" customWidth="1"/>
    <col min="6669" max="6669" width="11" style="14" customWidth="1"/>
    <col min="6670" max="6670" width="0.7109375" style="14" customWidth="1"/>
    <col min="6671" max="6671" width="1.85546875" style="14" customWidth="1"/>
    <col min="6672" max="6672" width="11.85546875" style="14" bestFit="1" customWidth="1"/>
    <col min="6673" max="6673" width="15.28515625" style="14" bestFit="1" customWidth="1"/>
    <col min="6674" max="6674" width="5" style="14" customWidth="1"/>
    <col min="6675" max="6675" width="10.28515625" style="14" bestFit="1" customWidth="1"/>
    <col min="6676" max="6676" width="5" style="14" customWidth="1"/>
    <col min="6677" max="6677" width="10.28515625" style="14" bestFit="1" customWidth="1"/>
    <col min="6678" max="6680" width="9" style="14"/>
    <col min="6681" max="6681" width="10.28515625" style="14" bestFit="1" customWidth="1"/>
    <col min="6682" max="6910" width="9" style="14"/>
    <col min="6911" max="6911" width="3.7109375" style="14" customWidth="1"/>
    <col min="6912" max="6912" width="4.85546875" style="14" customWidth="1"/>
    <col min="6913" max="6913" width="5.28515625" style="14" customWidth="1"/>
    <col min="6914" max="6914" width="31.28515625" style="14" customWidth="1"/>
    <col min="6915" max="6915" width="7.7109375" style="14" customWidth="1"/>
    <col min="6916" max="6916" width="2.28515625" style="14" customWidth="1"/>
    <col min="6917" max="6917" width="11.7109375" style="14" customWidth="1"/>
    <col min="6918" max="6918" width="2.42578125" style="14" customWidth="1"/>
    <col min="6919" max="6919" width="11.7109375" style="14" customWidth="1"/>
    <col min="6920" max="6920" width="2.28515625" style="14" customWidth="1"/>
    <col min="6921" max="6921" width="10.85546875" style="14" customWidth="1"/>
    <col min="6922" max="6922" width="2.28515625" style="14" customWidth="1"/>
    <col min="6923" max="6923" width="11.140625" style="14" customWidth="1"/>
    <col min="6924" max="6924" width="1.85546875" style="14" customWidth="1"/>
    <col min="6925" max="6925" width="11" style="14" customWidth="1"/>
    <col min="6926" max="6926" width="0.7109375" style="14" customWidth="1"/>
    <col min="6927" max="6927" width="1.85546875" style="14" customWidth="1"/>
    <col min="6928" max="6928" width="11.85546875" style="14" bestFit="1" customWidth="1"/>
    <col min="6929" max="6929" width="15.28515625" style="14" bestFit="1" customWidth="1"/>
    <col min="6930" max="6930" width="5" style="14" customWidth="1"/>
    <col min="6931" max="6931" width="10.28515625" style="14" bestFit="1" customWidth="1"/>
    <col min="6932" max="6932" width="5" style="14" customWidth="1"/>
    <col min="6933" max="6933" width="10.28515625" style="14" bestFit="1" customWidth="1"/>
    <col min="6934" max="6936" width="9" style="14"/>
    <col min="6937" max="6937" width="10.28515625" style="14" bestFit="1" customWidth="1"/>
    <col min="6938" max="7166" width="9" style="14"/>
    <col min="7167" max="7167" width="3.7109375" style="14" customWidth="1"/>
    <col min="7168" max="7168" width="4.85546875" style="14" customWidth="1"/>
    <col min="7169" max="7169" width="5.28515625" style="14" customWidth="1"/>
    <col min="7170" max="7170" width="31.28515625" style="14" customWidth="1"/>
    <col min="7171" max="7171" width="7.7109375" style="14" customWidth="1"/>
    <col min="7172" max="7172" width="2.28515625" style="14" customWidth="1"/>
    <col min="7173" max="7173" width="11.7109375" style="14" customWidth="1"/>
    <col min="7174" max="7174" width="2.42578125" style="14" customWidth="1"/>
    <col min="7175" max="7175" width="11.7109375" style="14" customWidth="1"/>
    <col min="7176" max="7176" width="2.28515625" style="14" customWidth="1"/>
    <col min="7177" max="7177" width="10.85546875" style="14" customWidth="1"/>
    <col min="7178" max="7178" width="2.28515625" style="14" customWidth="1"/>
    <col min="7179" max="7179" width="11.140625" style="14" customWidth="1"/>
    <col min="7180" max="7180" width="1.85546875" style="14" customWidth="1"/>
    <col min="7181" max="7181" width="11" style="14" customWidth="1"/>
    <col min="7182" max="7182" width="0.7109375" style="14" customWidth="1"/>
    <col min="7183" max="7183" width="1.85546875" style="14" customWidth="1"/>
    <col min="7184" max="7184" width="11.85546875" style="14" bestFit="1" customWidth="1"/>
    <col min="7185" max="7185" width="15.28515625" style="14" bestFit="1" customWidth="1"/>
    <col min="7186" max="7186" width="5" style="14" customWidth="1"/>
    <col min="7187" max="7187" width="10.28515625" style="14" bestFit="1" customWidth="1"/>
    <col min="7188" max="7188" width="5" style="14" customWidth="1"/>
    <col min="7189" max="7189" width="10.28515625" style="14" bestFit="1" customWidth="1"/>
    <col min="7190" max="7192" width="9" style="14"/>
    <col min="7193" max="7193" width="10.28515625" style="14" bestFit="1" customWidth="1"/>
    <col min="7194" max="7422" width="9" style="14"/>
    <col min="7423" max="7423" width="3.7109375" style="14" customWidth="1"/>
    <col min="7424" max="7424" width="4.85546875" style="14" customWidth="1"/>
    <col min="7425" max="7425" width="5.28515625" style="14" customWidth="1"/>
    <col min="7426" max="7426" width="31.28515625" style="14" customWidth="1"/>
    <col min="7427" max="7427" width="7.7109375" style="14" customWidth="1"/>
    <col min="7428" max="7428" width="2.28515625" style="14" customWidth="1"/>
    <col min="7429" max="7429" width="11.7109375" style="14" customWidth="1"/>
    <col min="7430" max="7430" width="2.42578125" style="14" customWidth="1"/>
    <col min="7431" max="7431" width="11.7109375" style="14" customWidth="1"/>
    <col min="7432" max="7432" width="2.28515625" style="14" customWidth="1"/>
    <col min="7433" max="7433" width="10.85546875" style="14" customWidth="1"/>
    <col min="7434" max="7434" width="2.28515625" style="14" customWidth="1"/>
    <col min="7435" max="7435" width="11.140625" style="14" customWidth="1"/>
    <col min="7436" max="7436" width="1.85546875" style="14" customWidth="1"/>
    <col min="7437" max="7437" width="11" style="14" customWidth="1"/>
    <col min="7438" max="7438" width="0.7109375" style="14" customWidth="1"/>
    <col min="7439" max="7439" width="1.85546875" style="14" customWidth="1"/>
    <col min="7440" max="7440" width="11.85546875" style="14" bestFit="1" customWidth="1"/>
    <col min="7441" max="7441" width="15.28515625" style="14" bestFit="1" customWidth="1"/>
    <col min="7442" max="7442" width="5" style="14" customWidth="1"/>
    <col min="7443" max="7443" width="10.28515625" style="14" bestFit="1" customWidth="1"/>
    <col min="7444" max="7444" width="5" style="14" customWidth="1"/>
    <col min="7445" max="7445" width="10.28515625" style="14" bestFit="1" customWidth="1"/>
    <col min="7446" max="7448" width="9" style="14"/>
    <col min="7449" max="7449" width="10.28515625" style="14" bestFit="1" customWidth="1"/>
    <col min="7450" max="7678" width="9" style="14"/>
    <col min="7679" max="7679" width="3.7109375" style="14" customWidth="1"/>
    <col min="7680" max="7680" width="4.85546875" style="14" customWidth="1"/>
    <col min="7681" max="7681" width="5.28515625" style="14" customWidth="1"/>
    <col min="7682" max="7682" width="31.28515625" style="14" customWidth="1"/>
    <col min="7683" max="7683" width="7.7109375" style="14" customWidth="1"/>
    <col min="7684" max="7684" width="2.28515625" style="14" customWidth="1"/>
    <col min="7685" max="7685" width="11.7109375" style="14" customWidth="1"/>
    <col min="7686" max="7686" width="2.42578125" style="14" customWidth="1"/>
    <col min="7687" max="7687" width="11.7109375" style="14" customWidth="1"/>
    <col min="7688" max="7688" width="2.28515625" style="14" customWidth="1"/>
    <col min="7689" max="7689" width="10.85546875" style="14" customWidth="1"/>
    <col min="7690" max="7690" width="2.28515625" style="14" customWidth="1"/>
    <col min="7691" max="7691" width="11.140625" style="14" customWidth="1"/>
    <col min="7692" max="7692" width="1.85546875" style="14" customWidth="1"/>
    <col min="7693" max="7693" width="11" style="14" customWidth="1"/>
    <col min="7694" max="7694" width="0.7109375" style="14" customWidth="1"/>
    <col min="7695" max="7695" width="1.85546875" style="14" customWidth="1"/>
    <col min="7696" max="7696" width="11.85546875" style="14" bestFit="1" customWidth="1"/>
    <col min="7697" max="7697" width="15.28515625" style="14" bestFit="1" customWidth="1"/>
    <col min="7698" max="7698" width="5" style="14" customWidth="1"/>
    <col min="7699" max="7699" width="10.28515625" style="14" bestFit="1" customWidth="1"/>
    <col min="7700" max="7700" width="5" style="14" customWidth="1"/>
    <col min="7701" max="7701" width="10.28515625" style="14" bestFit="1" customWidth="1"/>
    <col min="7702" max="7704" width="9" style="14"/>
    <col min="7705" max="7705" width="10.28515625" style="14" bestFit="1" customWidth="1"/>
    <col min="7706" max="7934" width="9" style="14"/>
    <col min="7935" max="7935" width="3.7109375" style="14" customWidth="1"/>
    <col min="7936" max="7936" width="4.85546875" style="14" customWidth="1"/>
    <col min="7937" max="7937" width="5.28515625" style="14" customWidth="1"/>
    <col min="7938" max="7938" width="31.28515625" style="14" customWidth="1"/>
    <col min="7939" max="7939" width="7.7109375" style="14" customWidth="1"/>
    <col min="7940" max="7940" width="2.28515625" style="14" customWidth="1"/>
    <col min="7941" max="7941" width="11.7109375" style="14" customWidth="1"/>
    <col min="7942" max="7942" width="2.42578125" style="14" customWidth="1"/>
    <col min="7943" max="7943" width="11.7109375" style="14" customWidth="1"/>
    <col min="7944" max="7944" width="2.28515625" style="14" customWidth="1"/>
    <col min="7945" max="7945" width="10.85546875" style="14" customWidth="1"/>
    <col min="7946" max="7946" width="2.28515625" style="14" customWidth="1"/>
    <col min="7947" max="7947" width="11.140625" style="14" customWidth="1"/>
    <col min="7948" max="7948" width="1.85546875" style="14" customWidth="1"/>
    <col min="7949" max="7949" width="11" style="14" customWidth="1"/>
    <col min="7950" max="7950" width="0.7109375" style="14" customWidth="1"/>
    <col min="7951" max="7951" width="1.85546875" style="14" customWidth="1"/>
    <col min="7952" max="7952" width="11.85546875" style="14" bestFit="1" customWidth="1"/>
    <col min="7953" max="7953" width="15.28515625" style="14" bestFit="1" customWidth="1"/>
    <col min="7954" max="7954" width="5" style="14" customWidth="1"/>
    <col min="7955" max="7955" width="10.28515625" style="14" bestFit="1" customWidth="1"/>
    <col min="7956" max="7956" width="5" style="14" customWidth="1"/>
    <col min="7957" max="7957" width="10.28515625" style="14" bestFit="1" customWidth="1"/>
    <col min="7958" max="7960" width="9" style="14"/>
    <col min="7961" max="7961" width="10.28515625" style="14" bestFit="1" customWidth="1"/>
    <col min="7962" max="8190" width="9" style="14"/>
    <col min="8191" max="8191" width="3.7109375" style="14" customWidth="1"/>
    <col min="8192" max="8192" width="4.85546875" style="14" customWidth="1"/>
    <col min="8193" max="8193" width="5.28515625" style="14" customWidth="1"/>
    <col min="8194" max="8194" width="31.28515625" style="14" customWidth="1"/>
    <col min="8195" max="8195" width="7.7109375" style="14" customWidth="1"/>
    <col min="8196" max="8196" width="2.28515625" style="14" customWidth="1"/>
    <col min="8197" max="8197" width="11.7109375" style="14" customWidth="1"/>
    <col min="8198" max="8198" width="2.42578125" style="14" customWidth="1"/>
    <col min="8199" max="8199" width="11.7109375" style="14" customWidth="1"/>
    <col min="8200" max="8200" width="2.28515625" style="14" customWidth="1"/>
    <col min="8201" max="8201" width="10.85546875" style="14" customWidth="1"/>
    <col min="8202" max="8202" width="2.28515625" style="14" customWidth="1"/>
    <col min="8203" max="8203" width="11.140625" style="14" customWidth="1"/>
    <col min="8204" max="8204" width="1.85546875" style="14" customWidth="1"/>
    <col min="8205" max="8205" width="11" style="14" customWidth="1"/>
    <col min="8206" max="8206" width="0.7109375" style="14" customWidth="1"/>
    <col min="8207" max="8207" width="1.85546875" style="14" customWidth="1"/>
    <col min="8208" max="8208" width="11.85546875" style="14" bestFit="1" customWidth="1"/>
    <col min="8209" max="8209" width="15.28515625" style="14" bestFit="1" customWidth="1"/>
    <col min="8210" max="8210" width="5" style="14" customWidth="1"/>
    <col min="8211" max="8211" width="10.28515625" style="14" bestFit="1" customWidth="1"/>
    <col min="8212" max="8212" width="5" style="14" customWidth="1"/>
    <col min="8213" max="8213" width="10.28515625" style="14" bestFit="1" customWidth="1"/>
    <col min="8214" max="8216" width="9" style="14"/>
    <col min="8217" max="8217" width="10.28515625" style="14" bestFit="1" customWidth="1"/>
    <col min="8218" max="8446" width="9" style="14"/>
    <col min="8447" max="8447" width="3.7109375" style="14" customWidth="1"/>
    <col min="8448" max="8448" width="4.85546875" style="14" customWidth="1"/>
    <col min="8449" max="8449" width="5.28515625" style="14" customWidth="1"/>
    <col min="8450" max="8450" width="31.28515625" style="14" customWidth="1"/>
    <col min="8451" max="8451" width="7.7109375" style="14" customWidth="1"/>
    <col min="8452" max="8452" width="2.28515625" style="14" customWidth="1"/>
    <col min="8453" max="8453" width="11.7109375" style="14" customWidth="1"/>
    <col min="8454" max="8454" width="2.42578125" style="14" customWidth="1"/>
    <col min="8455" max="8455" width="11.7109375" style="14" customWidth="1"/>
    <col min="8456" max="8456" width="2.28515625" style="14" customWidth="1"/>
    <col min="8457" max="8457" width="10.85546875" style="14" customWidth="1"/>
    <col min="8458" max="8458" width="2.28515625" style="14" customWidth="1"/>
    <col min="8459" max="8459" width="11.140625" style="14" customWidth="1"/>
    <col min="8460" max="8460" width="1.85546875" style="14" customWidth="1"/>
    <col min="8461" max="8461" width="11" style="14" customWidth="1"/>
    <col min="8462" max="8462" width="0.7109375" style="14" customWidth="1"/>
    <col min="8463" max="8463" width="1.85546875" style="14" customWidth="1"/>
    <col min="8464" max="8464" width="11.85546875" style="14" bestFit="1" customWidth="1"/>
    <col min="8465" max="8465" width="15.28515625" style="14" bestFit="1" customWidth="1"/>
    <col min="8466" max="8466" width="5" style="14" customWidth="1"/>
    <col min="8467" max="8467" width="10.28515625" style="14" bestFit="1" customWidth="1"/>
    <col min="8468" max="8468" width="5" style="14" customWidth="1"/>
    <col min="8469" max="8469" width="10.28515625" style="14" bestFit="1" customWidth="1"/>
    <col min="8470" max="8472" width="9" style="14"/>
    <col min="8473" max="8473" width="10.28515625" style="14" bestFit="1" customWidth="1"/>
    <col min="8474" max="8702" width="9" style="14"/>
    <col min="8703" max="8703" width="3.7109375" style="14" customWidth="1"/>
    <col min="8704" max="8704" width="4.85546875" style="14" customWidth="1"/>
    <col min="8705" max="8705" width="5.28515625" style="14" customWidth="1"/>
    <col min="8706" max="8706" width="31.28515625" style="14" customWidth="1"/>
    <col min="8707" max="8707" width="7.7109375" style="14" customWidth="1"/>
    <col min="8708" max="8708" width="2.28515625" style="14" customWidth="1"/>
    <col min="8709" max="8709" width="11.7109375" style="14" customWidth="1"/>
    <col min="8710" max="8710" width="2.42578125" style="14" customWidth="1"/>
    <col min="8711" max="8711" width="11.7109375" style="14" customWidth="1"/>
    <col min="8712" max="8712" width="2.28515625" style="14" customWidth="1"/>
    <col min="8713" max="8713" width="10.85546875" style="14" customWidth="1"/>
    <col min="8714" max="8714" width="2.28515625" style="14" customWidth="1"/>
    <col min="8715" max="8715" width="11.140625" style="14" customWidth="1"/>
    <col min="8716" max="8716" width="1.85546875" style="14" customWidth="1"/>
    <col min="8717" max="8717" width="11" style="14" customWidth="1"/>
    <col min="8718" max="8718" width="0.7109375" style="14" customWidth="1"/>
    <col min="8719" max="8719" width="1.85546875" style="14" customWidth="1"/>
    <col min="8720" max="8720" width="11.85546875" style="14" bestFit="1" customWidth="1"/>
    <col min="8721" max="8721" width="15.28515625" style="14" bestFit="1" customWidth="1"/>
    <col min="8722" max="8722" width="5" style="14" customWidth="1"/>
    <col min="8723" max="8723" width="10.28515625" style="14" bestFit="1" customWidth="1"/>
    <col min="8724" max="8724" width="5" style="14" customWidth="1"/>
    <col min="8725" max="8725" width="10.28515625" style="14" bestFit="1" customWidth="1"/>
    <col min="8726" max="8728" width="9" style="14"/>
    <col min="8729" max="8729" width="10.28515625" style="14" bestFit="1" customWidth="1"/>
    <col min="8730" max="8958" width="9" style="14"/>
    <col min="8959" max="8959" width="3.7109375" style="14" customWidth="1"/>
    <col min="8960" max="8960" width="4.85546875" style="14" customWidth="1"/>
    <col min="8961" max="8961" width="5.28515625" style="14" customWidth="1"/>
    <col min="8962" max="8962" width="31.28515625" style="14" customWidth="1"/>
    <col min="8963" max="8963" width="7.7109375" style="14" customWidth="1"/>
    <col min="8964" max="8964" width="2.28515625" style="14" customWidth="1"/>
    <col min="8965" max="8965" width="11.7109375" style="14" customWidth="1"/>
    <col min="8966" max="8966" width="2.42578125" style="14" customWidth="1"/>
    <col min="8967" max="8967" width="11.7109375" style="14" customWidth="1"/>
    <col min="8968" max="8968" width="2.28515625" style="14" customWidth="1"/>
    <col min="8969" max="8969" width="10.85546875" style="14" customWidth="1"/>
    <col min="8970" max="8970" width="2.28515625" style="14" customWidth="1"/>
    <col min="8971" max="8971" width="11.140625" style="14" customWidth="1"/>
    <col min="8972" max="8972" width="1.85546875" style="14" customWidth="1"/>
    <col min="8973" max="8973" width="11" style="14" customWidth="1"/>
    <col min="8974" max="8974" width="0.7109375" style="14" customWidth="1"/>
    <col min="8975" max="8975" width="1.85546875" style="14" customWidth="1"/>
    <col min="8976" max="8976" width="11.85546875" style="14" bestFit="1" customWidth="1"/>
    <col min="8977" max="8977" width="15.28515625" style="14" bestFit="1" customWidth="1"/>
    <col min="8978" max="8978" width="5" style="14" customWidth="1"/>
    <col min="8979" max="8979" width="10.28515625" style="14" bestFit="1" customWidth="1"/>
    <col min="8980" max="8980" width="5" style="14" customWidth="1"/>
    <col min="8981" max="8981" width="10.28515625" style="14" bestFit="1" customWidth="1"/>
    <col min="8982" max="8984" width="9" style="14"/>
    <col min="8985" max="8985" width="10.28515625" style="14" bestFit="1" customWidth="1"/>
    <col min="8986" max="9214" width="9" style="14"/>
    <col min="9215" max="9215" width="3.7109375" style="14" customWidth="1"/>
    <col min="9216" max="9216" width="4.85546875" style="14" customWidth="1"/>
    <col min="9217" max="9217" width="5.28515625" style="14" customWidth="1"/>
    <col min="9218" max="9218" width="31.28515625" style="14" customWidth="1"/>
    <col min="9219" max="9219" width="7.7109375" style="14" customWidth="1"/>
    <col min="9220" max="9220" width="2.28515625" style="14" customWidth="1"/>
    <col min="9221" max="9221" width="11.7109375" style="14" customWidth="1"/>
    <col min="9222" max="9222" width="2.42578125" style="14" customWidth="1"/>
    <col min="9223" max="9223" width="11.7109375" style="14" customWidth="1"/>
    <col min="9224" max="9224" width="2.28515625" style="14" customWidth="1"/>
    <col min="9225" max="9225" width="10.85546875" style="14" customWidth="1"/>
    <col min="9226" max="9226" width="2.28515625" style="14" customWidth="1"/>
    <col min="9227" max="9227" width="11.140625" style="14" customWidth="1"/>
    <col min="9228" max="9228" width="1.85546875" style="14" customWidth="1"/>
    <col min="9229" max="9229" width="11" style="14" customWidth="1"/>
    <col min="9230" max="9230" width="0.7109375" style="14" customWidth="1"/>
    <col min="9231" max="9231" width="1.85546875" style="14" customWidth="1"/>
    <col min="9232" max="9232" width="11.85546875" style="14" bestFit="1" customWidth="1"/>
    <col min="9233" max="9233" width="15.28515625" style="14" bestFit="1" customWidth="1"/>
    <col min="9234" max="9234" width="5" style="14" customWidth="1"/>
    <col min="9235" max="9235" width="10.28515625" style="14" bestFit="1" customWidth="1"/>
    <col min="9236" max="9236" width="5" style="14" customWidth="1"/>
    <col min="9237" max="9237" width="10.28515625" style="14" bestFit="1" customWidth="1"/>
    <col min="9238" max="9240" width="9" style="14"/>
    <col min="9241" max="9241" width="10.28515625" style="14" bestFit="1" customWidth="1"/>
    <col min="9242" max="9470" width="9" style="14"/>
    <col min="9471" max="9471" width="3.7109375" style="14" customWidth="1"/>
    <col min="9472" max="9472" width="4.85546875" style="14" customWidth="1"/>
    <col min="9473" max="9473" width="5.28515625" style="14" customWidth="1"/>
    <col min="9474" max="9474" width="31.28515625" style="14" customWidth="1"/>
    <col min="9475" max="9475" width="7.7109375" style="14" customWidth="1"/>
    <col min="9476" max="9476" width="2.28515625" style="14" customWidth="1"/>
    <col min="9477" max="9477" width="11.7109375" style="14" customWidth="1"/>
    <col min="9478" max="9478" width="2.42578125" style="14" customWidth="1"/>
    <col min="9479" max="9479" width="11.7109375" style="14" customWidth="1"/>
    <col min="9480" max="9480" width="2.28515625" style="14" customWidth="1"/>
    <col min="9481" max="9481" width="10.85546875" style="14" customWidth="1"/>
    <col min="9482" max="9482" width="2.28515625" style="14" customWidth="1"/>
    <col min="9483" max="9483" width="11.140625" style="14" customWidth="1"/>
    <col min="9484" max="9484" width="1.85546875" style="14" customWidth="1"/>
    <col min="9485" max="9485" width="11" style="14" customWidth="1"/>
    <col min="9486" max="9486" width="0.7109375" style="14" customWidth="1"/>
    <col min="9487" max="9487" width="1.85546875" style="14" customWidth="1"/>
    <col min="9488" max="9488" width="11.85546875" style="14" bestFit="1" customWidth="1"/>
    <col min="9489" max="9489" width="15.28515625" style="14" bestFit="1" customWidth="1"/>
    <col min="9490" max="9490" width="5" style="14" customWidth="1"/>
    <col min="9491" max="9491" width="10.28515625" style="14" bestFit="1" customWidth="1"/>
    <col min="9492" max="9492" width="5" style="14" customWidth="1"/>
    <col min="9493" max="9493" width="10.28515625" style="14" bestFit="1" customWidth="1"/>
    <col min="9494" max="9496" width="9" style="14"/>
    <col min="9497" max="9497" width="10.28515625" style="14" bestFit="1" customWidth="1"/>
    <col min="9498" max="9726" width="9" style="14"/>
    <col min="9727" max="9727" width="3.7109375" style="14" customWidth="1"/>
    <col min="9728" max="9728" width="4.85546875" style="14" customWidth="1"/>
    <col min="9729" max="9729" width="5.28515625" style="14" customWidth="1"/>
    <col min="9730" max="9730" width="31.28515625" style="14" customWidth="1"/>
    <col min="9731" max="9731" width="7.7109375" style="14" customWidth="1"/>
    <col min="9732" max="9732" width="2.28515625" style="14" customWidth="1"/>
    <col min="9733" max="9733" width="11.7109375" style="14" customWidth="1"/>
    <col min="9734" max="9734" width="2.42578125" style="14" customWidth="1"/>
    <col min="9735" max="9735" width="11.7109375" style="14" customWidth="1"/>
    <col min="9736" max="9736" width="2.28515625" style="14" customWidth="1"/>
    <col min="9737" max="9737" width="10.85546875" style="14" customWidth="1"/>
    <col min="9738" max="9738" width="2.28515625" style="14" customWidth="1"/>
    <col min="9739" max="9739" width="11.140625" style="14" customWidth="1"/>
    <col min="9740" max="9740" width="1.85546875" style="14" customWidth="1"/>
    <col min="9741" max="9741" width="11" style="14" customWidth="1"/>
    <col min="9742" max="9742" width="0.7109375" style="14" customWidth="1"/>
    <col min="9743" max="9743" width="1.85546875" style="14" customWidth="1"/>
    <col min="9744" max="9744" width="11.85546875" style="14" bestFit="1" customWidth="1"/>
    <col min="9745" max="9745" width="15.28515625" style="14" bestFit="1" customWidth="1"/>
    <col min="9746" max="9746" width="5" style="14" customWidth="1"/>
    <col min="9747" max="9747" width="10.28515625" style="14" bestFit="1" customWidth="1"/>
    <col min="9748" max="9748" width="5" style="14" customWidth="1"/>
    <col min="9749" max="9749" width="10.28515625" style="14" bestFit="1" customWidth="1"/>
    <col min="9750" max="9752" width="9" style="14"/>
    <col min="9753" max="9753" width="10.28515625" style="14" bestFit="1" customWidth="1"/>
    <col min="9754" max="9982" width="9" style="14"/>
    <col min="9983" max="9983" width="3.7109375" style="14" customWidth="1"/>
    <col min="9984" max="9984" width="4.85546875" style="14" customWidth="1"/>
    <col min="9985" max="9985" width="5.28515625" style="14" customWidth="1"/>
    <col min="9986" max="9986" width="31.28515625" style="14" customWidth="1"/>
    <col min="9987" max="9987" width="7.7109375" style="14" customWidth="1"/>
    <col min="9988" max="9988" width="2.28515625" style="14" customWidth="1"/>
    <col min="9989" max="9989" width="11.7109375" style="14" customWidth="1"/>
    <col min="9990" max="9990" width="2.42578125" style="14" customWidth="1"/>
    <col min="9991" max="9991" width="11.7109375" style="14" customWidth="1"/>
    <col min="9992" max="9992" width="2.28515625" style="14" customWidth="1"/>
    <col min="9993" max="9993" width="10.85546875" style="14" customWidth="1"/>
    <col min="9994" max="9994" width="2.28515625" style="14" customWidth="1"/>
    <col min="9995" max="9995" width="11.140625" style="14" customWidth="1"/>
    <col min="9996" max="9996" width="1.85546875" style="14" customWidth="1"/>
    <col min="9997" max="9997" width="11" style="14" customWidth="1"/>
    <col min="9998" max="9998" width="0.7109375" style="14" customWidth="1"/>
    <col min="9999" max="9999" width="1.85546875" style="14" customWidth="1"/>
    <col min="10000" max="10000" width="11.85546875" style="14" bestFit="1" customWidth="1"/>
    <col min="10001" max="10001" width="15.28515625" style="14" bestFit="1" customWidth="1"/>
    <col min="10002" max="10002" width="5" style="14" customWidth="1"/>
    <col min="10003" max="10003" width="10.28515625" style="14" bestFit="1" customWidth="1"/>
    <col min="10004" max="10004" width="5" style="14" customWidth="1"/>
    <col min="10005" max="10005" width="10.28515625" style="14" bestFit="1" customWidth="1"/>
    <col min="10006" max="10008" width="9" style="14"/>
    <col min="10009" max="10009" width="10.28515625" style="14" bestFit="1" customWidth="1"/>
    <col min="10010" max="10238" width="9" style="14"/>
    <col min="10239" max="10239" width="3.7109375" style="14" customWidth="1"/>
    <col min="10240" max="10240" width="4.85546875" style="14" customWidth="1"/>
    <col min="10241" max="10241" width="5.28515625" style="14" customWidth="1"/>
    <col min="10242" max="10242" width="31.28515625" style="14" customWidth="1"/>
    <col min="10243" max="10243" width="7.7109375" style="14" customWidth="1"/>
    <col min="10244" max="10244" width="2.28515625" style="14" customWidth="1"/>
    <col min="10245" max="10245" width="11.7109375" style="14" customWidth="1"/>
    <col min="10246" max="10246" width="2.42578125" style="14" customWidth="1"/>
    <col min="10247" max="10247" width="11.7109375" style="14" customWidth="1"/>
    <col min="10248" max="10248" width="2.28515625" style="14" customWidth="1"/>
    <col min="10249" max="10249" width="10.85546875" style="14" customWidth="1"/>
    <col min="10250" max="10250" width="2.28515625" style="14" customWidth="1"/>
    <col min="10251" max="10251" width="11.140625" style="14" customWidth="1"/>
    <col min="10252" max="10252" width="1.85546875" style="14" customWidth="1"/>
    <col min="10253" max="10253" width="11" style="14" customWidth="1"/>
    <col min="10254" max="10254" width="0.7109375" style="14" customWidth="1"/>
    <col min="10255" max="10255" width="1.85546875" style="14" customWidth="1"/>
    <col min="10256" max="10256" width="11.85546875" style="14" bestFit="1" customWidth="1"/>
    <col min="10257" max="10257" width="15.28515625" style="14" bestFit="1" customWidth="1"/>
    <col min="10258" max="10258" width="5" style="14" customWidth="1"/>
    <col min="10259" max="10259" width="10.28515625" style="14" bestFit="1" customWidth="1"/>
    <col min="10260" max="10260" width="5" style="14" customWidth="1"/>
    <col min="10261" max="10261" width="10.28515625" style="14" bestFit="1" customWidth="1"/>
    <col min="10262" max="10264" width="9" style="14"/>
    <col min="10265" max="10265" width="10.28515625" style="14" bestFit="1" customWidth="1"/>
    <col min="10266" max="10494" width="9" style="14"/>
    <col min="10495" max="10495" width="3.7109375" style="14" customWidth="1"/>
    <col min="10496" max="10496" width="4.85546875" style="14" customWidth="1"/>
    <col min="10497" max="10497" width="5.28515625" style="14" customWidth="1"/>
    <col min="10498" max="10498" width="31.28515625" style="14" customWidth="1"/>
    <col min="10499" max="10499" width="7.7109375" style="14" customWidth="1"/>
    <col min="10500" max="10500" width="2.28515625" style="14" customWidth="1"/>
    <col min="10501" max="10501" width="11.7109375" style="14" customWidth="1"/>
    <col min="10502" max="10502" width="2.42578125" style="14" customWidth="1"/>
    <col min="10503" max="10503" width="11.7109375" style="14" customWidth="1"/>
    <col min="10504" max="10504" width="2.28515625" style="14" customWidth="1"/>
    <col min="10505" max="10505" width="10.85546875" style="14" customWidth="1"/>
    <col min="10506" max="10506" width="2.28515625" style="14" customWidth="1"/>
    <col min="10507" max="10507" width="11.140625" style="14" customWidth="1"/>
    <col min="10508" max="10508" width="1.85546875" style="14" customWidth="1"/>
    <col min="10509" max="10509" width="11" style="14" customWidth="1"/>
    <col min="10510" max="10510" width="0.7109375" style="14" customWidth="1"/>
    <col min="10511" max="10511" width="1.85546875" style="14" customWidth="1"/>
    <col min="10512" max="10512" width="11.85546875" style="14" bestFit="1" customWidth="1"/>
    <col min="10513" max="10513" width="15.28515625" style="14" bestFit="1" customWidth="1"/>
    <col min="10514" max="10514" width="5" style="14" customWidth="1"/>
    <col min="10515" max="10515" width="10.28515625" style="14" bestFit="1" customWidth="1"/>
    <col min="10516" max="10516" width="5" style="14" customWidth="1"/>
    <col min="10517" max="10517" width="10.28515625" style="14" bestFit="1" customWidth="1"/>
    <col min="10518" max="10520" width="9" style="14"/>
    <col min="10521" max="10521" width="10.28515625" style="14" bestFit="1" customWidth="1"/>
    <col min="10522" max="10750" width="9" style="14"/>
    <col min="10751" max="10751" width="3.7109375" style="14" customWidth="1"/>
    <col min="10752" max="10752" width="4.85546875" style="14" customWidth="1"/>
    <col min="10753" max="10753" width="5.28515625" style="14" customWidth="1"/>
    <col min="10754" max="10754" width="31.28515625" style="14" customWidth="1"/>
    <col min="10755" max="10755" width="7.7109375" style="14" customWidth="1"/>
    <col min="10756" max="10756" width="2.28515625" style="14" customWidth="1"/>
    <col min="10757" max="10757" width="11.7109375" style="14" customWidth="1"/>
    <col min="10758" max="10758" width="2.42578125" style="14" customWidth="1"/>
    <col min="10759" max="10759" width="11.7109375" style="14" customWidth="1"/>
    <col min="10760" max="10760" width="2.28515625" style="14" customWidth="1"/>
    <col min="10761" max="10761" width="10.85546875" style="14" customWidth="1"/>
    <col min="10762" max="10762" width="2.28515625" style="14" customWidth="1"/>
    <col min="10763" max="10763" width="11.140625" style="14" customWidth="1"/>
    <col min="10764" max="10764" width="1.85546875" style="14" customWidth="1"/>
    <col min="10765" max="10765" width="11" style="14" customWidth="1"/>
    <col min="10766" max="10766" width="0.7109375" style="14" customWidth="1"/>
    <col min="10767" max="10767" width="1.85546875" style="14" customWidth="1"/>
    <col min="10768" max="10768" width="11.85546875" style="14" bestFit="1" customWidth="1"/>
    <col min="10769" max="10769" width="15.28515625" style="14" bestFit="1" customWidth="1"/>
    <col min="10770" max="10770" width="5" style="14" customWidth="1"/>
    <col min="10771" max="10771" width="10.28515625" style="14" bestFit="1" customWidth="1"/>
    <col min="10772" max="10772" width="5" style="14" customWidth="1"/>
    <col min="10773" max="10773" width="10.28515625" style="14" bestFit="1" customWidth="1"/>
    <col min="10774" max="10776" width="9" style="14"/>
    <col min="10777" max="10777" width="10.28515625" style="14" bestFit="1" customWidth="1"/>
    <col min="10778" max="11006" width="9" style="14"/>
    <col min="11007" max="11007" width="3.7109375" style="14" customWidth="1"/>
    <col min="11008" max="11008" width="4.85546875" style="14" customWidth="1"/>
    <col min="11009" max="11009" width="5.28515625" style="14" customWidth="1"/>
    <col min="11010" max="11010" width="31.28515625" style="14" customWidth="1"/>
    <col min="11011" max="11011" width="7.7109375" style="14" customWidth="1"/>
    <col min="11012" max="11012" width="2.28515625" style="14" customWidth="1"/>
    <col min="11013" max="11013" width="11.7109375" style="14" customWidth="1"/>
    <col min="11014" max="11014" width="2.42578125" style="14" customWidth="1"/>
    <col min="11015" max="11015" width="11.7109375" style="14" customWidth="1"/>
    <col min="11016" max="11016" width="2.28515625" style="14" customWidth="1"/>
    <col min="11017" max="11017" width="10.85546875" style="14" customWidth="1"/>
    <col min="11018" max="11018" width="2.28515625" style="14" customWidth="1"/>
    <col min="11019" max="11019" width="11.140625" style="14" customWidth="1"/>
    <col min="11020" max="11020" width="1.85546875" style="14" customWidth="1"/>
    <col min="11021" max="11021" width="11" style="14" customWidth="1"/>
    <col min="11022" max="11022" width="0.7109375" style="14" customWidth="1"/>
    <col min="11023" max="11023" width="1.85546875" style="14" customWidth="1"/>
    <col min="11024" max="11024" width="11.85546875" style="14" bestFit="1" customWidth="1"/>
    <col min="11025" max="11025" width="15.28515625" style="14" bestFit="1" customWidth="1"/>
    <col min="11026" max="11026" width="5" style="14" customWidth="1"/>
    <col min="11027" max="11027" width="10.28515625" style="14" bestFit="1" customWidth="1"/>
    <col min="11028" max="11028" width="5" style="14" customWidth="1"/>
    <col min="11029" max="11029" width="10.28515625" style="14" bestFit="1" customWidth="1"/>
    <col min="11030" max="11032" width="9" style="14"/>
    <col min="11033" max="11033" width="10.28515625" style="14" bestFit="1" customWidth="1"/>
    <col min="11034" max="11262" width="9" style="14"/>
    <col min="11263" max="11263" width="3.7109375" style="14" customWidth="1"/>
    <col min="11264" max="11264" width="4.85546875" style="14" customWidth="1"/>
    <col min="11265" max="11265" width="5.28515625" style="14" customWidth="1"/>
    <col min="11266" max="11266" width="31.28515625" style="14" customWidth="1"/>
    <col min="11267" max="11267" width="7.7109375" style="14" customWidth="1"/>
    <col min="11268" max="11268" width="2.28515625" style="14" customWidth="1"/>
    <col min="11269" max="11269" width="11.7109375" style="14" customWidth="1"/>
    <col min="11270" max="11270" width="2.42578125" style="14" customWidth="1"/>
    <col min="11271" max="11271" width="11.7109375" style="14" customWidth="1"/>
    <col min="11272" max="11272" width="2.28515625" style="14" customWidth="1"/>
    <col min="11273" max="11273" width="10.85546875" style="14" customWidth="1"/>
    <col min="11274" max="11274" width="2.28515625" style="14" customWidth="1"/>
    <col min="11275" max="11275" width="11.140625" style="14" customWidth="1"/>
    <col min="11276" max="11276" width="1.85546875" style="14" customWidth="1"/>
    <col min="11277" max="11277" width="11" style="14" customWidth="1"/>
    <col min="11278" max="11278" width="0.7109375" style="14" customWidth="1"/>
    <col min="11279" max="11279" width="1.85546875" style="14" customWidth="1"/>
    <col min="11280" max="11280" width="11.85546875" style="14" bestFit="1" customWidth="1"/>
    <col min="11281" max="11281" width="15.28515625" style="14" bestFit="1" customWidth="1"/>
    <col min="11282" max="11282" width="5" style="14" customWidth="1"/>
    <col min="11283" max="11283" width="10.28515625" style="14" bestFit="1" customWidth="1"/>
    <col min="11284" max="11284" width="5" style="14" customWidth="1"/>
    <col min="11285" max="11285" width="10.28515625" style="14" bestFit="1" customWidth="1"/>
    <col min="11286" max="11288" width="9" style="14"/>
    <col min="11289" max="11289" width="10.28515625" style="14" bestFit="1" customWidth="1"/>
    <col min="11290" max="11518" width="9" style="14"/>
    <col min="11519" max="11519" width="3.7109375" style="14" customWidth="1"/>
    <col min="11520" max="11520" width="4.85546875" style="14" customWidth="1"/>
    <col min="11521" max="11521" width="5.28515625" style="14" customWidth="1"/>
    <col min="11522" max="11522" width="31.28515625" style="14" customWidth="1"/>
    <col min="11523" max="11523" width="7.7109375" style="14" customWidth="1"/>
    <col min="11524" max="11524" width="2.28515625" style="14" customWidth="1"/>
    <col min="11525" max="11525" width="11.7109375" style="14" customWidth="1"/>
    <col min="11526" max="11526" width="2.42578125" style="14" customWidth="1"/>
    <col min="11527" max="11527" width="11.7109375" style="14" customWidth="1"/>
    <col min="11528" max="11528" width="2.28515625" style="14" customWidth="1"/>
    <col min="11529" max="11529" width="10.85546875" style="14" customWidth="1"/>
    <col min="11530" max="11530" width="2.28515625" style="14" customWidth="1"/>
    <col min="11531" max="11531" width="11.140625" style="14" customWidth="1"/>
    <col min="11532" max="11532" width="1.85546875" style="14" customWidth="1"/>
    <col min="11533" max="11533" width="11" style="14" customWidth="1"/>
    <col min="11534" max="11534" width="0.7109375" style="14" customWidth="1"/>
    <col min="11535" max="11535" width="1.85546875" style="14" customWidth="1"/>
    <col min="11536" max="11536" width="11.85546875" style="14" bestFit="1" customWidth="1"/>
    <col min="11537" max="11537" width="15.28515625" style="14" bestFit="1" customWidth="1"/>
    <col min="11538" max="11538" width="5" style="14" customWidth="1"/>
    <col min="11539" max="11539" width="10.28515625" style="14" bestFit="1" customWidth="1"/>
    <col min="11540" max="11540" width="5" style="14" customWidth="1"/>
    <col min="11541" max="11541" width="10.28515625" style="14" bestFit="1" customWidth="1"/>
    <col min="11542" max="11544" width="9" style="14"/>
    <col min="11545" max="11545" width="10.28515625" style="14" bestFit="1" customWidth="1"/>
    <col min="11546" max="11774" width="9" style="14"/>
    <col min="11775" max="11775" width="3.7109375" style="14" customWidth="1"/>
    <col min="11776" max="11776" width="4.85546875" style="14" customWidth="1"/>
    <col min="11777" max="11777" width="5.28515625" style="14" customWidth="1"/>
    <col min="11778" max="11778" width="31.28515625" style="14" customWidth="1"/>
    <col min="11779" max="11779" width="7.7109375" style="14" customWidth="1"/>
    <col min="11780" max="11780" width="2.28515625" style="14" customWidth="1"/>
    <col min="11781" max="11781" width="11.7109375" style="14" customWidth="1"/>
    <col min="11782" max="11782" width="2.42578125" style="14" customWidth="1"/>
    <col min="11783" max="11783" width="11.7109375" style="14" customWidth="1"/>
    <col min="11784" max="11784" width="2.28515625" style="14" customWidth="1"/>
    <col min="11785" max="11785" width="10.85546875" style="14" customWidth="1"/>
    <col min="11786" max="11786" width="2.28515625" style="14" customWidth="1"/>
    <col min="11787" max="11787" width="11.140625" style="14" customWidth="1"/>
    <col min="11788" max="11788" width="1.85546875" style="14" customWidth="1"/>
    <col min="11789" max="11789" width="11" style="14" customWidth="1"/>
    <col min="11790" max="11790" width="0.7109375" style="14" customWidth="1"/>
    <col min="11791" max="11791" width="1.85546875" style="14" customWidth="1"/>
    <col min="11792" max="11792" width="11.85546875" style="14" bestFit="1" customWidth="1"/>
    <col min="11793" max="11793" width="15.28515625" style="14" bestFit="1" customWidth="1"/>
    <col min="11794" max="11794" width="5" style="14" customWidth="1"/>
    <col min="11795" max="11795" width="10.28515625" style="14" bestFit="1" customWidth="1"/>
    <col min="11796" max="11796" width="5" style="14" customWidth="1"/>
    <col min="11797" max="11797" width="10.28515625" style="14" bestFit="1" customWidth="1"/>
    <col min="11798" max="11800" width="9" style="14"/>
    <col min="11801" max="11801" width="10.28515625" style="14" bestFit="1" customWidth="1"/>
    <col min="11802" max="12030" width="9" style="14"/>
    <col min="12031" max="12031" width="3.7109375" style="14" customWidth="1"/>
    <col min="12032" max="12032" width="4.85546875" style="14" customWidth="1"/>
    <col min="12033" max="12033" width="5.28515625" style="14" customWidth="1"/>
    <col min="12034" max="12034" width="31.28515625" style="14" customWidth="1"/>
    <col min="12035" max="12035" width="7.7109375" style="14" customWidth="1"/>
    <col min="12036" max="12036" width="2.28515625" style="14" customWidth="1"/>
    <col min="12037" max="12037" width="11.7109375" style="14" customWidth="1"/>
    <col min="12038" max="12038" width="2.42578125" style="14" customWidth="1"/>
    <col min="12039" max="12039" width="11.7109375" style="14" customWidth="1"/>
    <col min="12040" max="12040" width="2.28515625" style="14" customWidth="1"/>
    <col min="12041" max="12041" width="10.85546875" style="14" customWidth="1"/>
    <col min="12042" max="12042" width="2.28515625" style="14" customWidth="1"/>
    <col min="12043" max="12043" width="11.140625" style="14" customWidth="1"/>
    <col min="12044" max="12044" width="1.85546875" style="14" customWidth="1"/>
    <col min="12045" max="12045" width="11" style="14" customWidth="1"/>
    <col min="12046" max="12046" width="0.7109375" style="14" customWidth="1"/>
    <col min="12047" max="12047" width="1.85546875" style="14" customWidth="1"/>
    <col min="12048" max="12048" width="11.85546875" style="14" bestFit="1" customWidth="1"/>
    <col min="12049" max="12049" width="15.28515625" style="14" bestFit="1" customWidth="1"/>
    <col min="12050" max="12050" width="5" style="14" customWidth="1"/>
    <col min="12051" max="12051" width="10.28515625" style="14" bestFit="1" customWidth="1"/>
    <col min="12052" max="12052" width="5" style="14" customWidth="1"/>
    <col min="12053" max="12053" width="10.28515625" style="14" bestFit="1" customWidth="1"/>
    <col min="12054" max="12056" width="9" style="14"/>
    <col min="12057" max="12057" width="10.28515625" style="14" bestFit="1" customWidth="1"/>
    <col min="12058" max="12286" width="9" style="14"/>
    <col min="12287" max="12287" width="3.7109375" style="14" customWidth="1"/>
    <col min="12288" max="12288" width="4.85546875" style="14" customWidth="1"/>
    <col min="12289" max="12289" width="5.28515625" style="14" customWidth="1"/>
    <col min="12290" max="12290" width="31.28515625" style="14" customWidth="1"/>
    <col min="12291" max="12291" width="7.7109375" style="14" customWidth="1"/>
    <col min="12292" max="12292" width="2.28515625" style="14" customWidth="1"/>
    <col min="12293" max="12293" width="11.7109375" style="14" customWidth="1"/>
    <col min="12294" max="12294" width="2.42578125" style="14" customWidth="1"/>
    <col min="12295" max="12295" width="11.7109375" style="14" customWidth="1"/>
    <col min="12296" max="12296" width="2.28515625" style="14" customWidth="1"/>
    <col min="12297" max="12297" width="10.85546875" style="14" customWidth="1"/>
    <col min="12298" max="12298" width="2.28515625" style="14" customWidth="1"/>
    <col min="12299" max="12299" width="11.140625" style="14" customWidth="1"/>
    <col min="12300" max="12300" width="1.85546875" style="14" customWidth="1"/>
    <col min="12301" max="12301" width="11" style="14" customWidth="1"/>
    <col min="12302" max="12302" width="0.7109375" style="14" customWidth="1"/>
    <col min="12303" max="12303" width="1.85546875" style="14" customWidth="1"/>
    <col min="12304" max="12304" width="11.85546875" style="14" bestFit="1" customWidth="1"/>
    <col min="12305" max="12305" width="15.28515625" style="14" bestFit="1" customWidth="1"/>
    <col min="12306" max="12306" width="5" style="14" customWidth="1"/>
    <col min="12307" max="12307" width="10.28515625" style="14" bestFit="1" customWidth="1"/>
    <col min="12308" max="12308" width="5" style="14" customWidth="1"/>
    <col min="12309" max="12309" width="10.28515625" style="14" bestFit="1" customWidth="1"/>
    <col min="12310" max="12312" width="9" style="14"/>
    <col min="12313" max="12313" width="10.28515625" style="14" bestFit="1" customWidth="1"/>
    <col min="12314" max="12542" width="9" style="14"/>
    <col min="12543" max="12543" width="3.7109375" style="14" customWidth="1"/>
    <col min="12544" max="12544" width="4.85546875" style="14" customWidth="1"/>
    <col min="12545" max="12545" width="5.28515625" style="14" customWidth="1"/>
    <col min="12546" max="12546" width="31.28515625" style="14" customWidth="1"/>
    <col min="12547" max="12547" width="7.7109375" style="14" customWidth="1"/>
    <col min="12548" max="12548" width="2.28515625" style="14" customWidth="1"/>
    <col min="12549" max="12549" width="11.7109375" style="14" customWidth="1"/>
    <col min="12550" max="12550" width="2.42578125" style="14" customWidth="1"/>
    <col min="12551" max="12551" width="11.7109375" style="14" customWidth="1"/>
    <col min="12552" max="12552" width="2.28515625" style="14" customWidth="1"/>
    <col min="12553" max="12553" width="10.85546875" style="14" customWidth="1"/>
    <col min="12554" max="12554" width="2.28515625" style="14" customWidth="1"/>
    <col min="12555" max="12555" width="11.140625" style="14" customWidth="1"/>
    <col min="12556" max="12556" width="1.85546875" style="14" customWidth="1"/>
    <col min="12557" max="12557" width="11" style="14" customWidth="1"/>
    <col min="12558" max="12558" width="0.7109375" style="14" customWidth="1"/>
    <col min="12559" max="12559" width="1.85546875" style="14" customWidth="1"/>
    <col min="12560" max="12560" width="11.85546875" style="14" bestFit="1" customWidth="1"/>
    <col min="12561" max="12561" width="15.28515625" style="14" bestFit="1" customWidth="1"/>
    <col min="12562" max="12562" width="5" style="14" customWidth="1"/>
    <col min="12563" max="12563" width="10.28515625" style="14" bestFit="1" customWidth="1"/>
    <col min="12564" max="12564" width="5" style="14" customWidth="1"/>
    <col min="12565" max="12565" width="10.28515625" style="14" bestFit="1" customWidth="1"/>
    <col min="12566" max="12568" width="9" style="14"/>
    <col min="12569" max="12569" width="10.28515625" style="14" bestFit="1" customWidth="1"/>
    <col min="12570" max="12798" width="9" style="14"/>
    <col min="12799" max="12799" width="3.7109375" style="14" customWidth="1"/>
    <col min="12800" max="12800" width="4.85546875" style="14" customWidth="1"/>
    <col min="12801" max="12801" width="5.28515625" style="14" customWidth="1"/>
    <col min="12802" max="12802" width="31.28515625" style="14" customWidth="1"/>
    <col min="12803" max="12803" width="7.7109375" style="14" customWidth="1"/>
    <col min="12804" max="12804" width="2.28515625" style="14" customWidth="1"/>
    <col min="12805" max="12805" width="11.7109375" style="14" customWidth="1"/>
    <col min="12806" max="12806" width="2.42578125" style="14" customWidth="1"/>
    <col min="12807" max="12807" width="11.7109375" style="14" customWidth="1"/>
    <col min="12808" max="12808" width="2.28515625" style="14" customWidth="1"/>
    <col min="12809" max="12809" width="10.85546875" style="14" customWidth="1"/>
    <col min="12810" max="12810" width="2.28515625" style="14" customWidth="1"/>
    <col min="12811" max="12811" width="11.140625" style="14" customWidth="1"/>
    <col min="12812" max="12812" width="1.85546875" style="14" customWidth="1"/>
    <col min="12813" max="12813" width="11" style="14" customWidth="1"/>
    <col min="12814" max="12814" width="0.7109375" style="14" customWidth="1"/>
    <col min="12815" max="12815" width="1.85546875" style="14" customWidth="1"/>
    <col min="12816" max="12816" width="11.85546875" style="14" bestFit="1" customWidth="1"/>
    <col min="12817" max="12817" width="15.28515625" style="14" bestFit="1" customWidth="1"/>
    <col min="12818" max="12818" width="5" style="14" customWidth="1"/>
    <col min="12819" max="12819" width="10.28515625" style="14" bestFit="1" customWidth="1"/>
    <col min="12820" max="12820" width="5" style="14" customWidth="1"/>
    <col min="12821" max="12821" width="10.28515625" style="14" bestFit="1" customWidth="1"/>
    <col min="12822" max="12824" width="9" style="14"/>
    <col min="12825" max="12825" width="10.28515625" style="14" bestFit="1" customWidth="1"/>
    <col min="12826" max="13054" width="9" style="14"/>
    <col min="13055" max="13055" width="3.7109375" style="14" customWidth="1"/>
    <col min="13056" max="13056" width="4.85546875" style="14" customWidth="1"/>
    <col min="13057" max="13057" width="5.28515625" style="14" customWidth="1"/>
    <col min="13058" max="13058" width="31.28515625" style="14" customWidth="1"/>
    <col min="13059" max="13059" width="7.7109375" style="14" customWidth="1"/>
    <col min="13060" max="13060" width="2.28515625" style="14" customWidth="1"/>
    <col min="13061" max="13061" width="11.7109375" style="14" customWidth="1"/>
    <col min="13062" max="13062" width="2.42578125" style="14" customWidth="1"/>
    <col min="13063" max="13063" width="11.7109375" style="14" customWidth="1"/>
    <col min="13064" max="13064" width="2.28515625" style="14" customWidth="1"/>
    <col min="13065" max="13065" width="10.85546875" style="14" customWidth="1"/>
    <col min="13066" max="13066" width="2.28515625" style="14" customWidth="1"/>
    <col min="13067" max="13067" width="11.140625" style="14" customWidth="1"/>
    <col min="13068" max="13068" width="1.85546875" style="14" customWidth="1"/>
    <col min="13069" max="13069" width="11" style="14" customWidth="1"/>
    <col min="13070" max="13070" width="0.7109375" style="14" customWidth="1"/>
    <col min="13071" max="13071" width="1.85546875" style="14" customWidth="1"/>
    <col min="13072" max="13072" width="11.85546875" style="14" bestFit="1" customWidth="1"/>
    <col min="13073" max="13073" width="15.28515625" style="14" bestFit="1" customWidth="1"/>
    <col min="13074" max="13074" width="5" style="14" customWidth="1"/>
    <col min="13075" max="13075" width="10.28515625" style="14" bestFit="1" customWidth="1"/>
    <col min="13076" max="13076" width="5" style="14" customWidth="1"/>
    <col min="13077" max="13077" width="10.28515625" style="14" bestFit="1" customWidth="1"/>
    <col min="13078" max="13080" width="9" style="14"/>
    <col min="13081" max="13081" width="10.28515625" style="14" bestFit="1" customWidth="1"/>
    <col min="13082" max="13310" width="9" style="14"/>
    <col min="13311" max="13311" width="3.7109375" style="14" customWidth="1"/>
    <col min="13312" max="13312" width="4.85546875" style="14" customWidth="1"/>
    <col min="13313" max="13313" width="5.28515625" style="14" customWidth="1"/>
    <col min="13314" max="13314" width="31.28515625" style="14" customWidth="1"/>
    <col min="13315" max="13315" width="7.7109375" style="14" customWidth="1"/>
    <col min="13316" max="13316" width="2.28515625" style="14" customWidth="1"/>
    <col min="13317" max="13317" width="11.7109375" style="14" customWidth="1"/>
    <col min="13318" max="13318" width="2.42578125" style="14" customWidth="1"/>
    <col min="13319" max="13319" width="11.7109375" style="14" customWidth="1"/>
    <col min="13320" max="13320" width="2.28515625" style="14" customWidth="1"/>
    <col min="13321" max="13321" width="10.85546875" style="14" customWidth="1"/>
    <col min="13322" max="13322" width="2.28515625" style="14" customWidth="1"/>
    <col min="13323" max="13323" width="11.140625" style="14" customWidth="1"/>
    <col min="13324" max="13324" width="1.85546875" style="14" customWidth="1"/>
    <col min="13325" max="13325" width="11" style="14" customWidth="1"/>
    <col min="13326" max="13326" width="0.7109375" style="14" customWidth="1"/>
    <col min="13327" max="13327" width="1.85546875" style="14" customWidth="1"/>
    <col min="13328" max="13328" width="11.85546875" style="14" bestFit="1" customWidth="1"/>
    <col min="13329" max="13329" width="15.28515625" style="14" bestFit="1" customWidth="1"/>
    <col min="13330" max="13330" width="5" style="14" customWidth="1"/>
    <col min="13331" max="13331" width="10.28515625" style="14" bestFit="1" customWidth="1"/>
    <col min="13332" max="13332" width="5" style="14" customWidth="1"/>
    <col min="13333" max="13333" width="10.28515625" style="14" bestFit="1" customWidth="1"/>
    <col min="13334" max="13336" width="9" style="14"/>
    <col min="13337" max="13337" width="10.28515625" style="14" bestFit="1" customWidth="1"/>
    <col min="13338" max="13566" width="9" style="14"/>
    <col min="13567" max="13567" width="3.7109375" style="14" customWidth="1"/>
    <col min="13568" max="13568" width="4.85546875" style="14" customWidth="1"/>
    <col min="13569" max="13569" width="5.28515625" style="14" customWidth="1"/>
    <col min="13570" max="13570" width="31.28515625" style="14" customWidth="1"/>
    <col min="13571" max="13571" width="7.7109375" style="14" customWidth="1"/>
    <col min="13572" max="13572" width="2.28515625" style="14" customWidth="1"/>
    <col min="13573" max="13573" width="11.7109375" style="14" customWidth="1"/>
    <col min="13574" max="13574" width="2.42578125" style="14" customWidth="1"/>
    <col min="13575" max="13575" width="11.7109375" style="14" customWidth="1"/>
    <col min="13576" max="13576" width="2.28515625" style="14" customWidth="1"/>
    <col min="13577" max="13577" width="10.85546875" style="14" customWidth="1"/>
    <col min="13578" max="13578" width="2.28515625" style="14" customWidth="1"/>
    <col min="13579" max="13579" width="11.140625" style="14" customWidth="1"/>
    <col min="13580" max="13580" width="1.85546875" style="14" customWidth="1"/>
    <col min="13581" max="13581" width="11" style="14" customWidth="1"/>
    <col min="13582" max="13582" width="0.7109375" style="14" customWidth="1"/>
    <col min="13583" max="13583" width="1.85546875" style="14" customWidth="1"/>
    <col min="13584" max="13584" width="11.85546875" style="14" bestFit="1" customWidth="1"/>
    <col min="13585" max="13585" width="15.28515625" style="14" bestFit="1" customWidth="1"/>
    <col min="13586" max="13586" width="5" style="14" customWidth="1"/>
    <col min="13587" max="13587" width="10.28515625" style="14" bestFit="1" customWidth="1"/>
    <col min="13588" max="13588" width="5" style="14" customWidth="1"/>
    <col min="13589" max="13589" width="10.28515625" style="14" bestFit="1" customWidth="1"/>
    <col min="13590" max="13592" width="9" style="14"/>
    <col min="13593" max="13593" width="10.28515625" style="14" bestFit="1" customWidth="1"/>
    <col min="13594" max="13822" width="9" style="14"/>
    <col min="13823" max="13823" width="3.7109375" style="14" customWidth="1"/>
    <col min="13824" max="13824" width="4.85546875" style="14" customWidth="1"/>
    <col min="13825" max="13825" width="5.28515625" style="14" customWidth="1"/>
    <col min="13826" max="13826" width="31.28515625" style="14" customWidth="1"/>
    <col min="13827" max="13827" width="7.7109375" style="14" customWidth="1"/>
    <col min="13828" max="13828" width="2.28515625" style="14" customWidth="1"/>
    <col min="13829" max="13829" width="11.7109375" style="14" customWidth="1"/>
    <col min="13830" max="13830" width="2.42578125" style="14" customWidth="1"/>
    <col min="13831" max="13831" width="11.7109375" style="14" customWidth="1"/>
    <col min="13832" max="13832" width="2.28515625" style="14" customWidth="1"/>
    <col min="13833" max="13833" width="10.85546875" style="14" customWidth="1"/>
    <col min="13834" max="13834" width="2.28515625" style="14" customWidth="1"/>
    <col min="13835" max="13835" width="11.140625" style="14" customWidth="1"/>
    <col min="13836" max="13836" width="1.85546875" style="14" customWidth="1"/>
    <col min="13837" max="13837" width="11" style="14" customWidth="1"/>
    <col min="13838" max="13838" width="0.7109375" style="14" customWidth="1"/>
    <col min="13839" max="13839" width="1.85546875" style="14" customWidth="1"/>
    <col min="13840" max="13840" width="11.85546875" style="14" bestFit="1" customWidth="1"/>
    <col min="13841" max="13841" width="15.28515625" style="14" bestFit="1" customWidth="1"/>
    <col min="13842" max="13842" width="5" style="14" customWidth="1"/>
    <col min="13843" max="13843" width="10.28515625" style="14" bestFit="1" customWidth="1"/>
    <col min="13844" max="13844" width="5" style="14" customWidth="1"/>
    <col min="13845" max="13845" width="10.28515625" style="14" bestFit="1" customWidth="1"/>
    <col min="13846" max="13848" width="9" style="14"/>
    <col min="13849" max="13849" width="10.28515625" style="14" bestFit="1" customWidth="1"/>
    <col min="13850" max="14078" width="9" style="14"/>
    <col min="14079" max="14079" width="3.7109375" style="14" customWidth="1"/>
    <col min="14080" max="14080" width="4.85546875" style="14" customWidth="1"/>
    <col min="14081" max="14081" width="5.28515625" style="14" customWidth="1"/>
    <col min="14082" max="14082" width="31.28515625" style="14" customWidth="1"/>
    <col min="14083" max="14083" width="7.7109375" style="14" customWidth="1"/>
    <col min="14084" max="14084" width="2.28515625" style="14" customWidth="1"/>
    <col min="14085" max="14085" width="11.7109375" style="14" customWidth="1"/>
    <col min="14086" max="14086" width="2.42578125" style="14" customWidth="1"/>
    <col min="14087" max="14087" width="11.7109375" style="14" customWidth="1"/>
    <col min="14088" max="14088" width="2.28515625" style="14" customWidth="1"/>
    <col min="14089" max="14089" width="10.85546875" style="14" customWidth="1"/>
    <col min="14090" max="14090" width="2.28515625" style="14" customWidth="1"/>
    <col min="14091" max="14091" width="11.140625" style="14" customWidth="1"/>
    <col min="14092" max="14092" width="1.85546875" style="14" customWidth="1"/>
    <col min="14093" max="14093" width="11" style="14" customWidth="1"/>
    <col min="14094" max="14094" width="0.7109375" style="14" customWidth="1"/>
    <col min="14095" max="14095" width="1.85546875" style="14" customWidth="1"/>
    <col min="14096" max="14096" width="11.85546875" style="14" bestFit="1" customWidth="1"/>
    <col min="14097" max="14097" width="15.28515625" style="14" bestFit="1" customWidth="1"/>
    <col min="14098" max="14098" width="5" style="14" customWidth="1"/>
    <col min="14099" max="14099" width="10.28515625" style="14" bestFit="1" customWidth="1"/>
    <col min="14100" max="14100" width="5" style="14" customWidth="1"/>
    <col min="14101" max="14101" width="10.28515625" style="14" bestFit="1" customWidth="1"/>
    <col min="14102" max="14104" width="9" style="14"/>
    <col min="14105" max="14105" width="10.28515625" style="14" bestFit="1" customWidth="1"/>
    <col min="14106" max="14334" width="9" style="14"/>
    <col min="14335" max="14335" width="3.7109375" style="14" customWidth="1"/>
    <col min="14336" max="14336" width="4.85546875" style="14" customWidth="1"/>
    <col min="14337" max="14337" width="5.28515625" style="14" customWidth="1"/>
    <col min="14338" max="14338" width="31.28515625" style="14" customWidth="1"/>
    <col min="14339" max="14339" width="7.7109375" style="14" customWidth="1"/>
    <col min="14340" max="14340" width="2.28515625" style="14" customWidth="1"/>
    <col min="14341" max="14341" width="11.7109375" style="14" customWidth="1"/>
    <col min="14342" max="14342" width="2.42578125" style="14" customWidth="1"/>
    <col min="14343" max="14343" width="11.7109375" style="14" customWidth="1"/>
    <col min="14344" max="14344" width="2.28515625" style="14" customWidth="1"/>
    <col min="14345" max="14345" width="10.85546875" style="14" customWidth="1"/>
    <col min="14346" max="14346" width="2.28515625" style="14" customWidth="1"/>
    <col min="14347" max="14347" width="11.140625" style="14" customWidth="1"/>
    <col min="14348" max="14348" width="1.85546875" style="14" customWidth="1"/>
    <col min="14349" max="14349" width="11" style="14" customWidth="1"/>
    <col min="14350" max="14350" width="0.7109375" style="14" customWidth="1"/>
    <col min="14351" max="14351" width="1.85546875" style="14" customWidth="1"/>
    <col min="14352" max="14352" width="11.85546875" style="14" bestFit="1" customWidth="1"/>
    <col min="14353" max="14353" width="15.28515625" style="14" bestFit="1" customWidth="1"/>
    <col min="14354" max="14354" width="5" style="14" customWidth="1"/>
    <col min="14355" max="14355" width="10.28515625" style="14" bestFit="1" customWidth="1"/>
    <col min="14356" max="14356" width="5" style="14" customWidth="1"/>
    <col min="14357" max="14357" width="10.28515625" style="14" bestFit="1" customWidth="1"/>
    <col min="14358" max="14360" width="9" style="14"/>
    <col min="14361" max="14361" width="10.28515625" style="14" bestFit="1" customWidth="1"/>
    <col min="14362" max="14590" width="9" style="14"/>
    <col min="14591" max="14591" width="3.7109375" style="14" customWidth="1"/>
    <col min="14592" max="14592" width="4.85546875" style="14" customWidth="1"/>
    <col min="14593" max="14593" width="5.28515625" style="14" customWidth="1"/>
    <col min="14594" max="14594" width="31.28515625" style="14" customWidth="1"/>
    <col min="14595" max="14595" width="7.7109375" style="14" customWidth="1"/>
    <col min="14596" max="14596" width="2.28515625" style="14" customWidth="1"/>
    <col min="14597" max="14597" width="11.7109375" style="14" customWidth="1"/>
    <col min="14598" max="14598" width="2.42578125" style="14" customWidth="1"/>
    <col min="14599" max="14599" width="11.7109375" style="14" customWidth="1"/>
    <col min="14600" max="14600" width="2.28515625" style="14" customWidth="1"/>
    <col min="14601" max="14601" width="10.85546875" style="14" customWidth="1"/>
    <col min="14602" max="14602" width="2.28515625" style="14" customWidth="1"/>
    <col min="14603" max="14603" width="11.140625" style="14" customWidth="1"/>
    <col min="14604" max="14604" width="1.85546875" style="14" customWidth="1"/>
    <col min="14605" max="14605" width="11" style="14" customWidth="1"/>
    <col min="14606" max="14606" width="0.7109375" style="14" customWidth="1"/>
    <col min="14607" max="14607" width="1.85546875" style="14" customWidth="1"/>
    <col min="14608" max="14608" width="11.85546875" style="14" bestFit="1" customWidth="1"/>
    <col min="14609" max="14609" width="15.28515625" style="14" bestFit="1" customWidth="1"/>
    <col min="14610" max="14610" width="5" style="14" customWidth="1"/>
    <col min="14611" max="14611" width="10.28515625" style="14" bestFit="1" customWidth="1"/>
    <col min="14612" max="14612" width="5" style="14" customWidth="1"/>
    <col min="14613" max="14613" width="10.28515625" style="14" bestFit="1" customWidth="1"/>
    <col min="14614" max="14616" width="9" style="14"/>
    <col min="14617" max="14617" width="10.28515625" style="14" bestFit="1" customWidth="1"/>
    <col min="14618" max="14846" width="9" style="14"/>
    <col min="14847" max="14847" width="3.7109375" style="14" customWidth="1"/>
    <col min="14848" max="14848" width="4.85546875" style="14" customWidth="1"/>
    <col min="14849" max="14849" width="5.28515625" style="14" customWidth="1"/>
    <col min="14850" max="14850" width="31.28515625" style="14" customWidth="1"/>
    <col min="14851" max="14851" width="7.7109375" style="14" customWidth="1"/>
    <col min="14852" max="14852" width="2.28515625" style="14" customWidth="1"/>
    <col min="14853" max="14853" width="11.7109375" style="14" customWidth="1"/>
    <col min="14854" max="14854" width="2.42578125" style="14" customWidth="1"/>
    <col min="14855" max="14855" width="11.7109375" style="14" customWidth="1"/>
    <col min="14856" max="14856" width="2.28515625" style="14" customWidth="1"/>
    <col min="14857" max="14857" width="10.85546875" style="14" customWidth="1"/>
    <col min="14858" max="14858" width="2.28515625" style="14" customWidth="1"/>
    <col min="14859" max="14859" width="11.140625" style="14" customWidth="1"/>
    <col min="14860" max="14860" width="1.85546875" style="14" customWidth="1"/>
    <col min="14861" max="14861" width="11" style="14" customWidth="1"/>
    <col min="14862" max="14862" width="0.7109375" style="14" customWidth="1"/>
    <col min="14863" max="14863" width="1.85546875" style="14" customWidth="1"/>
    <col min="14864" max="14864" width="11.85546875" style="14" bestFit="1" customWidth="1"/>
    <col min="14865" max="14865" width="15.28515625" style="14" bestFit="1" customWidth="1"/>
    <col min="14866" max="14866" width="5" style="14" customWidth="1"/>
    <col min="14867" max="14867" width="10.28515625" style="14" bestFit="1" customWidth="1"/>
    <col min="14868" max="14868" width="5" style="14" customWidth="1"/>
    <col min="14869" max="14869" width="10.28515625" style="14" bestFit="1" customWidth="1"/>
    <col min="14870" max="14872" width="9" style="14"/>
    <col min="14873" max="14873" width="10.28515625" style="14" bestFit="1" customWidth="1"/>
    <col min="14874" max="15102" width="9" style="14"/>
    <col min="15103" max="15103" width="3.7109375" style="14" customWidth="1"/>
    <col min="15104" max="15104" width="4.85546875" style="14" customWidth="1"/>
    <col min="15105" max="15105" width="5.28515625" style="14" customWidth="1"/>
    <col min="15106" max="15106" width="31.28515625" style="14" customWidth="1"/>
    <col min="15107" max="15107" width="7.7109375" style="14" customWidth="1"/>
    <col min="15108" max="15108" width="2.28515625" style="14" customWidth="1"/>
    <col min="15109" max="15109" width="11.7109375" style="14" customWidth="1"/>
    <col min="15110" max="15110" width="2.42578125" style="14" customWidth="1"/>
    <col min="15111" max="15111" width="11.7109375" style="14" customWidth="1"/>
    <col min="15112" max="15112" width="2.28515625" style="14" customWidth="1"/>
    <col min="15113" max="15113" width="10.85546875" style="14" customWidth="1"/>
    <col min="15114" max="15114" width="2.28515625" style="14" customWidth="1"/>
    <col min="15115" max="15115" width="11.140625" style="14" customWidth="1"/>
    <col min="15116" max="15116" width="1.85546875" style="14" customWidth="1"/>
    <col min="15117" max="15117" width="11" style="14" customWidth="1"/>
    <col min="15118" max="15118" width="0.7109375" style="14" customWidth="1"/>
    <col min="15119" max="15119" width="1.85546875" style="14" customWidth="1"/>
    <col min="15120" max="15120" width="11.85546875" style="14" bestFit="1" customWidth="1"/>
    <col min="15121" max="15121" width="15.28515625" style="14" bestFit="1" customWidth="1"/>
    <col min="15122" max="15122" width="5" style="14" customWidth="1"/>
    <col min="15123" max="15123" width="10.28515625" style="14" bestFit="1" customWidth="1"/>
    <col min="15124" max="15124" width="5" style="14" customWidth="1"/>
    <col min="15125" max="15125" width="10.28515625" style="14" bestFit="1" customWidth="1"/>
    <col min="15126" max="15128" width="9" style="14"/>
    <col min="15129" max="15129" width="10.28515625" style="14" bestFit="1" customWidth="1"/>
    <col min="15130" max="15358" width="9" style="14"/>
    <col min="15359" max="15359" width="3.7109375" style="14" customWidth="1"/>
    <col min="15360" max="15360" width="4.85546875" style="14" customWidth="1"/>
    <col min="15361" max="15361" width="5.28515625" style="14" customWidth="1"/>
    <col min="15362" max="15362" width="31.28515625" style="14" customWidth="1"/>
    <col min="15363" max="15363" width="7.7109375" style="14" customWidth="1"/>
    <col min="15364" max="15364" width="2.28515625" style="14" customWidth="1"/>
    <col min="15365" max="15365" width="11.7109375" style="14" customWidth="1"/>
    <col min="15366" max="15366" width="2.42578125" style="14" customWidth="1"/>
    <col min="15367" max="15367" width="11.7109375" style="14" customWidth="1"/>
    <col min="15368" max="15368" width="2.28515625" style="14" customWidth="1"/>
    <col min="15369" max="15369" width="10.85546875" style="14" customWidth="1"/>
    <col min="15370" max="15370" width="2.28515625" style="14" customWidth="1"/>
    <col min="15371" max="15371" width="11.140625" style="14" customWidth="1"/>
    <col min="15372" max="15372" width="1.85546875" style="14" customWidth="1"/>
    <col min="15373" max="15373" width="11" style="14" customWidth="1"/>
    <col min="15374" max="15374" width="0.7109375" style="14" customWidth="1"/>
    <col min="15375" max="15375" width="1.85546875" style="14" customWidth="1"/>
    <col min="15376" max="15376" width="11.85546875" style="14" bestFit="1" customWidth="1"/>
    <col min="15377" max="15377" width="15.28515625" style="14" bestFit="1" customWidth="1"/>
    <col min="15378" max="15378" width="5" style="14" customWidth="1"/>
    <col min="15379" max="15379" width="10.28515625" style="14" bestFit="1" customWidth="1"/>
    <col min="15380" max="15380" width="5" style="14" customWidth="1"/>
    <col min="15381" max="15381" width="10.28515625" style="14" bestFit="1" customWidth="1"/>
    <col min="15382" max="15384" width="9" style="14"/>
    <col min="15385" max="15385" width="10.28515625" style="14" bestFit="1" customWidth="1"/>
    <col min="15386" max="15614" width="9" style="14"/>
    <col min="15615" max="15615" width="3.7109375" style="14" customWidth="1"/>
    <col min="15616" max="15616" width="4.85546875" style="14" customWidth="1"/>
    <col min="15617" max="15617" width="5.28515625" style="14" customWidth="1"/>
    <col min="15618" max="15618" width="31.28515625" style="14" customWidth="1"/>
    <col min="15619" max="15619" width="7.7109375" style="14" customWidth="1"/>
    <col min="15620" max="15620" width="2.28515625" style="14" customWidth="1"/>
    <col min="15621" max="15621" width="11.7109375" style="14" customWidth="1"/>
    <col min="15622" max="15622" width="2.42578125" style="14" customWidth="1"/>
    <col min="15623" max="15623" width="11.7109375" style="14" customWidth="1"/>
    <col min="15624" max="15624" width="2.28515625" style="14" customWidth="1"/>
    <col min="15625" max="15625" width="10.85546875" style="14" customWidth="1"/>
    <col min="15626" max="15626" width="2.28515625" style="14" customWidth="1"/>
    <col min="15627" max="15627" width="11.140625" style="14" customWidth="1"/>
    <col min="15628" max="15628" width="1.85546875" style="14" customWidth="1"/>
    <col min="15629" max="15629" width="11" style="14" customWidth="1"/>
    <col min="15630" max="15630" width="0.7109375" style="14" customWidth="1"/>
    <col min="15631" max="15631" width="1.85546875" style="14" customWidth="1"/>
    <col min="15632" max="15632" width="11.85546875" style="14" bestFit="1" customWidth="1"/>
    <col min="15633" max="15633" width="15.28515625" style="14" bestFit="1" customWidth="1"/>
    <col min="15634" max="15634" width="5" style="14" customWidth="1"/>
    <col min="15635" max="15635" width="10.28515625" style="14" bestFit="1" customWidth="1"/>
    <col min="15636" max="15636" width="5" style="14" customWidth="1"/>
    <col min="15637" max="15637" width="10.28515625" style="14" bestFit="1" customWidth="1"/>
    <col min="15638" max="15640" width="9" style="14"/>
    <col min="15641" max="15641" width="10.28515625" style="14" bestFit="1" customWidth="1"/>
    <col min="15642" max="15870" width="9" style="14"/>
    <col min="15871" max="15871" width="3.7109375" style="14" customWidth="1"/>
    <col min="15872" max="15872" width="4.85546875" style="14" customWidth="1"/>
    <col min="15873" max="15873" width="5.28515625" style="14" customWidth="1"/>
    <col min="15874" max="15874" width="31.28515625" style="14" customWidth="1"/>
    <col min="15875" max="15875" width="7.7109375" style="14" customWidth="1"/>
    <col min="15876" max="15876" width="2.28515625" style="14" customWidth="1"/>
    <col min="15877" max="15877" width="11.7109375" style="14" customWidth="1"/>
    <col min="15878" max="15878" width="2.42578125" style="14" customWidth="1"/>
    <col min="15879" max="15879" width="11.7109375" style="14" customWidth="1"/>
    <col min="15880" max="15880" width="2.28515625" style="14" customWidth="1"/>
    <col min="15881" max="15881" width="10.85546875" style="14" customWidth="1"/>
    <col min="15882" max="15882" width="2.28515625" style="14" customWidth="1"/>
    <col min="15883" max="15883" width="11.140625" style="14" customWidth="1"/>
    <col min="15884" max="15884" width="1.85546875" style="14" customWidth="1"/>
    <col min="15885" max="15885" width="11" style="14" customWidth="1"/>
    <col min="15886" max="15886" width="0.7109375" style="14" customWidth="1"/>
    <col min="15887" max="15887" width="1.85546875" style="14" customWidth="1"/>
    <col min="15888" max="15888" width="11.85546875" style="14" bestFit="1" customWidth="1"/>
    <col min="15889" max="15889" width="15.28515625" style="14" bestFit="1" customWidth="1"/>
    <col min="15890" max="15890" width="5" style="14" customWidth="1"/>
    <col min="15891" max="15891" width="10.28515625" style="14" bestFit="1" customWidth="1"/>
    <col min="15892" max="15892" width="5" style="14" customWidth="1"/>
    <col min="15893" max="15893" width="10.28515625" style="14" bestFit="1" customWidth="1"/>
    <col min="15894" max="15896" width="9" style="14"/>
    <col min="15897" max="15897" width="10.28515625" style="14" bestFit="1" customWidth="1"/>
    <col min="15898" max="16126" width="9" style="14"/>
    <col min="16127" max="16127" width="3.7109375" style="14" customWidth="1"/>
    <col min="16128" max="16128" width="4.85546875" style="14" customWidth="1"/>
    <col min="16129" max="16129" width="5.28515625" style="14" customWidth="1"/>
    <col min="16130" max="16130" width="31.28515625" style="14" customWidth="1"/>
    <col min="16131" max="16131" width="7.7109375" style="14" customWidth="1"/>
    <col min="16132" max="16132" width="2.28515625" style="14" customWidth="1"/>
    <col min="16133" max="16133" width="11.7109375" style="14" customWidth="1"/>
    <col min="16134" max="16134" width="2.42578125" style="14" customWidth="1"/>
    <col min="16135" max="16135" width="11.7109375" style="14" customWidth="1"/>
    <col min="16136" max="16136" width="2.28515625" style="14" customWidth="1"/>
    <col min="16137" max="16137" width="10.85546875" style="14" customWidth="1"/>
    <col min="16138" max="16138" width="2.28515625" style="14" customWidth="1"/>
    <col min="16139" max="16139" width="11.140625" style="14" customWidth="1"/>
    <col min="16140" max="16140" width="1.85546875" style="14" customWidth="1"/>
    <col min="16141" max="16141" width="11" style="14" customWidth="1"/>
    <col min="16142" max="16142" width="0.7109375" style="14" customWidth="1"/>
    <col min="16143" max="16143" width="1.85546875" style="14" customWidth="1"/>
    <col min="16144" max="16144" width="11.85546875" style="14" bestFit="1" customWidth="1"/>
    <col min="16145" max="16145" width="15.28515625" style="14" bestFit="1" customWidth="1"/>
    <col min="16146" max="16146" width="5" style="14" customWidth="1"/>
    <col min="16147" max="16147" width="10.28515625" style="14" bestFit="1" customWidth="1"/>
    <col min="16148" max="16148" width="5" style="14" customWidth="1"/>
    <col min="16149" max="16149" width="10.28515625" style="14" bestFit="1" customWidth="1"/>
    <col min="16150" max="16152" width="9" style="14"/>
    <col min="16153" max="16153" width="10.28515625" style="14" bestFit="1" customWidth="1"/>
    <col min="16154" max="16384" width="9" style="14"/>
  </cols>
  <sheetData>
    <row r="1" spans="1:19" s="21" customFormat="1" ht="21" x14ac:dyDescent="0.5">
      <c r="A1" s="1967" t="str">
        <f>'سر برگ صفحات'!A1</f>
        <v>شرکت داروسازان التیام (سهامی خاص)</v>
      </c>
      <c r="B1" s="1967"/>
      <c r="C1" s="1967"/>
      <c r="D1" s="1967"/>
      <c r="E1" s="1967"/>
      <c r="F1" s="1967"/>
      <c r="G1" s="1967"/>
      <c r="H1" s="1967"/>
      <c r="I1" s="1967"/>
      <c r="J1" s="1967"/>
      <c r="K1" s="1967"/>
      <c r="L1" s="1967"/>
      <c r="M1" s="1967"/>
      <c r="N1" s="19"/>
      <c r="O1" s="19"/>
      <c r="P1" s="20"/>
      <c r="Q1" s="20"/>
      <c r="R1" s="19"/>
      <c r="S1" s="19"/>
    </row>
    <row r="2" spans="1:19" s="21" customFormat="1" ht="21" x14ac:dyDescent="0.5">
      <c r="A2" s="2153" t="str">
        <f>'سر برگ صفحات'!A16</f>
        <v>يادداشتهاي توضيحي صورت هاي مالي</v>
      </c>
      <c r="B2" s="2153"/>
      <c r="C2" s="2153"/>
      <c r="D2" s="2153"/>
      <c r="E2" s="2153"/>
      <c r="F2" s="2153"/>
      <c r="G2" s="2153"/>
      <c r="H2" s="2153"/>
      <c r="I2" s="2153"/>
      <c r="J2" s="2153"/>
      <c r="K2" s="2153"/>
      <c r="L2" s="2153"/>
      <c r="M2" s="2153"/>
      <c r="N2" s="19"/>
      <c r="O2" s="19"/>
      <c r="P2" s="20"/>
      <c r="Q2" s="20"/>
      <c r="R2" s="19"/>
      <c r="S2" s="19"/>
    </row>
    <row r="3" spans="1:19" s="21" customFormat="1" ht="21" x14ac:dyDescent="0.5">
      <c r="A3" s="2153" t="str">
        <f>'سر برگ صفحات'!A3</f>
        <v>سال مالی منتهی به 30 اسفند 1403</v>
      </c>
      <c r="B3" s="2153"/>
      <c r="C3" s="2153"/>
      <c r="D3" s="2153"/>
      <c r="E3" s="2153"/>
      <c r="F3" s="2153"/>
      <c r="G3" s="2153"/>
      <c r="H3" s="2153"/>
      <c r="I3" s="2153"/>
      <c r="J3" s="2153"/>
      <c r="K3" s="2153"/>
      <c r="L3" s="2153"/>
      <c r="M3" s="2153"/>
      <c r="N3" s="19"/>
      <c r="O3" s="19"/>
      <c r="P3" s="20"/>
      <c r="Q3" s="20"/>
      <c r="R3" s="19"/>
      <c r="S3" s="19"/>
    </row>
    <row r="4" spans="1:19" ht="19.5" x14ac:dyDescent="0.25">
      <c r="A4" s="27" t="s">
        <v>256</v>
      </c>
      <c r="B4" s="2193" t="s">
        <v>257</v>
      </c>
      <c r="C4" s="2193"/>
      <c r="D4" s="2193"/>
      <c r="E4" s="2193"/>
      <c r="F4" s="2193"/>
      <c r="G4" s="2193"/>
      <c r="H4" s="2193"/>
      <c r="I4" s="2193"/>
      <c r="J4" s="2193"/>
      <c r="K4" s="2193"/>
      <c r="L4" s="2193"/>
    </row>
    <row r="5" spans="1:19" s="11" customFormat="1" ht="15.75" x14ac:dyDescent="0.25">
      <c r="A5" s="26"/>
      <c r="F5" s="2155" t="str">
        <f>'سر برگ صفحات'!A9</f>
        <v>1403/12/30</v>
      </c>
      <c r="G5" s="2155"/>
      <c r="H5" s="2155"/>
      <c r="I5" s="2155"/>
      <c r="J5" s="2155"/>
      <c r="K5" s="201"/>
      <c r="L5" s="47">
        <f>'سر برگ صفحات'!A13</f>
        <v>1398</v>
      </c>
      <c r="P5" s="16"/>
      <c r="Q5" s="16"/>
    </row>
    <row r="6" spans="1:19" s="36" customFormat="1" ht="15.75" x14ac:dyDescent="0.25">
      <c r="A6" s="244"/>
      <c r="D6" s="46"/>
      <c r="F6" s="47" t="s">
        <v>245</v>
      </c>
      <c r="H6" s="47" t="s">
        <v>246</v>
      </c>
      <c r="J6" s="47" t="s">
        <v>110</v>
      </c>
      <c r="L6" s="296" t="s">
        <v>110</v>
      </c>
      <c r="P6" s="245"/>
      <c r="Q6" s="245"/>
    </row>
    <row r="7" spans="1:19" s="192" customFormat="1" ht="15.75" x14ac:dyDescent="0.25">
      <c r="A7" s="249"/>
      <c r="B7" s="11"/>
      <c r="C7" s="11"/>
      <c r="D7" s="45"/>
      <c r="F7" s="239" t="s">
        <v>16</v>
      </c>
      <c r="G7" s="239"/>
      <c r="H7" s="239" t="s">
        <v>16</v>
      </c>
      <c r="J7" s="239" t="s">
        <v>16</v>
      </c>
      <c r="K7" s="239"/>
      <c r="L7" s="239" t="s">
        <v>16</v>
      </c>
      <c r="P7" s="193"/>
      <c r="Q7" s="193"/>
    </row>
    <row r="8" spans="1:19" x14ac:dyDescent="0.25">
      <c r="B8" s="2197" t="s">
        <v>247</v>
      </c>
      <c r="C8" s="2197"/>
      <c r="D8" s="2197"/>
    </row>
    <row r="9" spans="1:19" x14ac:dyDescent="0.25">
      <c r="B9" s="2197" t="s">
        <v>248</v>
      </c>
      <c r="C9" s="2197"/>
      <c r="D9" s="2197"/>
    </row>
    <row r="10" spans="1:19" x14ac:dyDescent="0.25">
      <c r="B10" s="38"/>
      <c r="D10" s="11" t="s">
        <v>75</v>
      </c>
    </row>
    <row r="11" spans="1:19" x14ac:dyDescent="0.25">
      <c r="B11" s="38"/>
      <c r="D11" s="11" t="s">
        <v>249</v>
      </c>
    </row>
    <row r="12" spans="1:19" x14ac:dyDescent="0.25">
      <c r="F12" s="165">
        <f>SUM(F10:F11)</f>
        <v>0</v>
      </c>
      <c r="H12" s="165">
        <f>SUM(H10:H11)</f>
        <v>0</v>
      </c>
      <c r="J12" s="165">
        <f>SUM(J10:J11)</f>
        <v>0</v>
      </c>
      <c r="L12" s="165">
        <f>SUM(L10:L11)</f>
        <v>0</v>
      </c>
    </row>
    <row r="13" spans="1:19" x14ac:dyDescent="0.25">
      <c r="B13" s="2197" t="s">
        <v>250</v>
      </c>
      <c r="C13" s="2197"/>
      <c r="D13" s="2197"/>
    </row>
    <row r="14" spans="1:19" x14ac:dyDescent="0.25">
      <c r="B14" s="38"/>
      <c r="D14" s="11" t="s">
        <v>75</v>
      </c>
    </row>
    <row r="15" spans="1:19" x14ac:dyDescent="0.25">
      <c r="B15" s="38"/>
      <c r="D15" s="11" t="s">
        <v>249</v>
      </c>
    </row>
    <row r="16" spans="1:19" x14ac:dyDescent="0.25">
      <c r="B16" s="38"/>
      <c r="F16" s="165">
        <f>SUM(F14:F15)</f>
        <v>0</v>
      </c>
      <c r="H16" s="165">
        <f>SUM(H14:H15)</f>
        <v>0</v>
      </c>
      <c r="J16" s="165">
        <f>SUM(J14:J15)</f>
        <v>0</v>
      </c>
      <c r="L16" s="165">
        <f>SUM(L14:L15)</f>
        <v>0</v>
      </c>
    </row>
    <row r="17" spans="1:12" x14ac:dyDescent="0.25">
      <c r="B17" s="38"/>
      <c r="F17" s="60">
        <f>F16+F12</f>
        <v>0</v>
      </c>
      <c r="H17" s="60">
        <f>H16+H12</f>
        <v>0</v>
      </c>
      <c r="J17" s="60">
        <f>J16+J12</f>
        <v>0</v>
      </c>
      <c r="L17" s="60">
        <f>L16+L12</f>
        <v>0</v>
      </c>
    </row>
    <row r="18" spans="1:12" x14ac:dyDescent="0.25">
      <c r="B18" s="2197" t="s">
        <v>251</v>
      </c>
      <c r="C18" s="2197"/>
      <c r="D18" s="2197"/>
    </row>
    <row r="19" spans="1:12" x14ac:dyDescent="0.25">
      <c r="B19" s="2197" t="s">
        <v>248</v>
      </c>
      <c r="C19" s="2197"/>
      <c r="D19" s="2197"/>
    </row>
    <row r="20" spans="1:12" x14ac:dyDescent="0.25">
      <c r="B20" s="38"/>
      <c r="D20" s="11" t="s">
        <v>75</v>
      </c>
    </row>
    <row r="21" spans="1:12" x14ac:dyDescent="0.25">
      <c r="B21" s="38"/>
      <c r="D21" s="11" t="s">
        <v>252</v>
      </c>
      <c r="F21" s="60"/>
      <c r="H21" s="60"/>
      <c r="J21" s="60"/>
      <c r="L21" s="60"/>
    </row>
    <row r="22" spans="1:12" x14ac:dyDescent="0.25">
      <c r="F22" s="60">
        <f>SUM(F20:F21)</f>
        <v>0</v>
      </c>
      <c r="H22" s="60">
        <f>SUM(H20:H21)</f>
        <v>0</v>
      </c>
      <c r="J22" s="60">
        <f>SUM(J20:J21)</f>
        <v>0</v>
      </c>
      <c r="L22" s="60">
        <f>SUM(L20:L21)</f>
        <v>0</v>
      </c>
    </row>
    <row r="23" spans="1:12" x14ac:dyDescent="0.25">
      <c r="B23" s="2197" t="s">
        <v>253</v>
      </c>
      <c r="C23" s="2197"/>
      <c r="D23" s="2197"/>
    </row>
    <row r="24" spans="1:12" x14ac:dyDescent="0.25">
      <c r="D24" s="11" t="s">
        <v>75</v>
      </c>
    </row>
    <row r="25" spans="1:12" x14ac:dyDescent="0.25">
      <c r="D25" s="238" t="s">
        <v>258</v>
      </c>
    </row>
    <row r="26" spans="1:12" x14ac:dyDescent="0.25">
      <c r="D26" s="11" t="s">
        <v>255</v>
      </c>
      <c r="F26" s="60"/>
      <c r="H26" s="60"/>
      <c r="J26" s="60"/>
      <c r="L26" s="60"/>
    </row>
    <row r="27" spans="1:12" x14ac:dyDescent="0.25">
      <c r="F27" s="60">
        <f>SUM(F24:F26)</f>
        <v>0</v>
      </c>
      <c r="H27" s="60">
        <f>SUM(H24:H26)</f>
        <v>0</v>
      </c>
      <c r="J27" s="60">
        <f>SUM(J24:J26)</f>
        <v>0</v>
      </c>
      <c r="L27" s="60">
        <f>SUM(L24:L26)</f>
        <v>0</v>
      </c>
    </row>
    <row r="28" spans="1:12" x14ac:dyDescent="0.25">
      <c r="F28" s="60">
        <f>F27+F22</f>
        <v>0</v>
      </c>
      <c r="H28" s="60">
        <f>H27+H22</f>
        <v>0</v>
      </c>
      <c r="J28" s="60">
        <f>J27+J22</f>
        <v>0</v>
      </c>
      <c r="L28" s="60">
        <f>L27+L22</f>
        <v>0</v>
      </c>
    </row>
    <row r="29" spans="1:12" ht="18.75" thickBot="1" x14ac:dyDescent="0.3">
      <c r="F29" s="61">
        <f>F28+F17</f>
        <v>0</v>
      </c>
      <c r="H29" s="61">
        <f>H28+H17</f>
        <v>0</v>
      </c>
      <c r="J29" s="61">
        <f>J28+J17</f>
        <v>0</v>
      </c>
      <c r="L29" s="61">
        <f>L28+L17</f>
        <v>0</v>
      </c>
    </row>
    <row r="30" spans="1:12" ht="18.75" thickTop="1" x14ac:dyDescent="0.25"/>
    <row r="31" spans="1:12" x14ac:dyDescent="0.25">
      <c r="A31" s="234" t="s">
        <v>259</v>
      </c>
      <c r="B31" s="2180" t="s">
        <v>260</v>
      </c>
      <c r="C31" s="2180"/>
      <c r="D31" s="2180"/>
      <c r="E31" s="2180"/>
      <c r="F31" s="2180"/>
      <c r="G31" s="2180"/>
      <c r="H31" s="2180"/>
      <c r="I31" s="2180"/>
      <c r="J31" s="2180"/>
      <c r="K31" s="2180"/>
      <c r="L31" s="2180"/>
    </row>
    <row r="32" spans="1:12" ht="20.25" thickBot="1" x14ac:dyDescent="0.3">
      <c r="F32" s="65" t="s">
        <v>261</v>
      </c>
      <c r="G32" s="155"/>
      <c r="H32" s="65" t="s">
        <v>68</v>
      </c>
    </row>
    <row r="33" spans="1:14" x14ac:dyDescent="0.25">
      <c r="H33" s="58" t="s">
        <v>16</v>
      </c>
    </row>
    <row r="34" spans="1:14" x14ac:dyDescent="0.25">
      <c r="F34" s="151">
        <v>1400</v>
      </c>
    </row>
    <row r="35" spans="1:14" x14ac:dyDescent="0.25">
      <c r="F35" s="151">
        <v>1401</v>
      </c>
    </row>
    <row r="36" spans="1:14" x14ac:dyDescent="0.25">
      <c r="F36" s="151">
        <v>1402</v>
      </c>
    </row>
    <row r="37" spans="1:14" ht="18.75" thickBot="1" x14ac:dyDescent="0.3">
      <c r="F37" s="151" t="s">
        <v>660</v>
      </c>
    </row>
    <row r="38" spans="1:14" ht="18.75" thickBot="1" x14ac:dyDescent="0.3">
      <c r="H38" s="61">
        <f>SUM(H34:H37)</f>
        <v>0</v>
      </c>
      <c r="N38" s="319">
        <f>H38-(J22+J12)</f>
        <v>0</v>
      </c>
    </row>
    <row r="39" spans="1:14" ht="18.75" thickTop="1" x14ac:dyDescent="0.25">
      <c r="A39" s="234" t="s">
        <v>262</v>
      </c>
      <c r="B39" s="2182" t="s">
        <v>573</v>
      </c>
      <c r="C39" s="2182"/>
      <c r="D39" s="2182"/>
      <c r="E39" s="2182"/>
      <c r="F39" s="2182"/>
      <c r="G39" s="2182"/>
      <c r="H39" s="2182"/>
      <c r="I39" s="2182"/>
      <c r="J39" s="2182"/>
      <c r="K39" s="2182"/>
      <c r="L39" s="2182"/>
    </row>
    <row r="40" spans="1:14" ht="19.5" x14ac:dyDescent="0.25">
      <c r="A40" s="27"/>
      <c r="B40" s="2182"/>
      <c r="C40" s="2182"/>
      <c r="D40" s="2182"/>
      <c r="E40" s="2182"/>
      <c r="F40" s="2182"/>
      <c r="G40" s="2182"/>
      <c r="H40" s="2182"/>
      <c r="I40" s="2182"/>
      <c r="J40" s="2182"/>
      <c r="K40" s="2182"/>
      <c r="L40" s="2182"/>
    </row>
    <row r="42" spans="1:14" x14ac:dyDescent="0.25">
      <c r="A42" s="2171" t="s">
        <v>494</v>
      </c>
      <c r="B42" s="2171"/>
      <c r="C42" s="2171"/>
      <c r="D42" s="2171"/>
      <c r="E42" s="2171"/>
      <c r="F42" s="2171"/>
      <c r="G42" s="2171"/>
      <c r="H42" s="2171"/>
      <c r="I42" s="2171"/>
      <c r="J42" s="2171"/>
      <c r="K42" s="2171"/>
      <c r="L42" s="2171"/>
      <c r="M42" s="2171"/>
    </row>
  </sheetData>
  <mergeCells count="14">
    <mergeCell ref="B31:L31"/>
    <mergeCell ref="A42:M42"/>
    <mergeCell ref="A1:M1"/>
    <mergeCell ref="A2:M2"/>
    <mergeCell ref="A3:M3"/>
    <mergeCell ref="F5:J5"/>
    <mergeCell ref="B4:L4"/>
    <mergeCell ref="B8:D8"/>
    <mergeCell ref="B9:D9"/>
    <mergeCell ref="B13:D13"/>
    <mergeCell ref="B18:D18"/>
    <mergeCell ref="B19:D19"/>
    <mergeCell ref="B23:D23"/>
    <mergeCell ref="B39:L40"/>
  </mergeCells>
  <pageMargins left="0.39370078740157483" right="1.27" top="0.39370078740157483" bottom="0.39370078740157483" header="0.31496062992125984" footer="0.31496062992125984"/>
  <pageSetup scale="97"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FF00"/>
  </sheetPr>
  <dimension ref="A1:W38"/>
  <sheetViews>
    <sheetView showGridLines="0" rightToLeft="1" view="pageBreakPreview" zoomScale="115" zoomScaleSheetLayoutView="115" workbookViewId="0">
      <selection activeCell="A15" sqref="A15:XFD24"/>
    </sheetView>
  </sheetViews>
  <sheetFormatPr defaultRowHeight="15.75" x14ac:dyDescent="0.25"/>
  <cols>
    <col min="1" max="1" width="8.42578125" style="26" bestFit="1" customWidth="1"/>
    <col min="2" max="2" width="4.140625" style="11" customWidth="1"/>
    <col min="3" max="3" width="0.7109375" style="11" customWidth="1"/>
    <col min="4" max="4" width="21.7109375" style="11" customWidth="1"/>
    <col min="5" max="5" width="0.7109375" style="11" customWidth="1"/>
    <col min="6" max="6" width="8.140625" style="11" customWidth="1"/>
    <col min="7" max="7" width="0.7109375" style="11" customWidth="1"/>
    <col min="8" max="8" width="8.140625" style="11" customWidth="1"/>
    <col min="9" max="9" width="0.7109375" style="11" customWidth="1"/>
    <col min="10" max="10" width="16.5703125" style="11" customWidth="1"/>
    <col min="11" max="11" width="0.7109375" style="11" customWidth="1"/>
    <col min="12" max="12" width="10.7109375" style="11" customWidth="1"/>
    <col min="13" max="13" width="0.7109375" style="11" customWidth="1"/>
    <col min="14" max="14" width="8.140625" style="11" customWidth="1"/>
    <col min="15" max="15" width="0.7109375" style="11" customWidth="1"/>
    <col min="16" max="16" width="8.140625" style="11" customWidth="1"/>
    <col min="17" max="17" width="0.7109375" style="11" customWidth="1"/>
    <col min="18" max="18" width="11.7109375" style="11" customWidth="1"/>
    <col min="19" max="19" width="1.85546875" style="11" customWidth="1"/>
    <col min="20" max="20" width="11.7109375" style="16" customWidth="1"/>
    <col min="21" max="21" width="15.28515625" style="16" bestFit="1" customWidth="1"/>
    <col min="22" max="22" width="5" style="11" customWidth="1"/>
    <col min="23" max="23" width="10.28515625" style="11" bestFit="1" customWidth="1"/>
    <col min="24" max="24" width="5" style="11" customWidth="1"/>
    <col min="25" max="25" width="10.28515625" style="11" bestFit="1" customWidth="1"/>
    <col min="26" max="28" width="9" style="11"/>
    <col min="29" max="29" width="10.28515625" style="11" bestFit="1" customWidth="1"/>
    <col min="30" max="258" width="9" style="11"/>
    <col min="259" max="259" width="3.7109375" style="11" customWidth="1"/>
    <col min="260" max="260" width="4.85546875" style="11" customWidth="1"/>
    <col min="261" max="261" width="5.28515625" style="11" customWidth="1"/>
    <col min="262" max="262" width="31.28515625" style="11" customWidth="1"/>
    <col min="263" max="263" width="7.7109375" style="11" customWidth="1"/>
    <col min="264" max="264" width="2.28515625" style="11" customWidth="1"/>
    <col min="265" max="265" width="11.7109375" style="11" customWidth="1"/>
    <col min="266" max="266" width="2.42578125" style="11" customWidth="1"/>
    <col min="267" max="267" width="11.7109375" style="11" customWidth="1"/>
    <col min="268" max="268" width="2.28515625" style="11" customWidth="1"/>
    <col min="269" max="269" width="10.85546875" style="11" customWidth="1"/>
    <col min="270" max="270" width="2.28515625" style="11" customWidth="1"/>
    <col min="271" max="271" width="11.140625" style="11" customWidth="1"/>
    <col min="272" max="272" width="1.85546875" style="11" customWidth="1"/>
    <col min="273" max="273" width="11" style="11" customWidth="1"/>
    <col min="274" max="274" width="0.7109375" style="11" customWidth="1"/>
    <col min="275" max="275" width="1.85546875" style="11" customWidth="1"/>
    <col min="276" max="276" width="11.85546875" style="11" bestFit="1" customWidth="1"/>
    <col min="277" max="277" width="15.28515625" style="11" bestFit="1" customWidth="1"/>
    <col min="278" max="278" width="5" style="11" customWidth="1"/>
    <col min="279" max="279" width="10.28515625" style="11" bestFit="1" customWidth="1"/>
    <col min="280" max="280" width="5" style="11" customWidth="1"/>
    <col min="281" max="281" width="10.28515625" style="11" bestFit="1" customWidth="1"/>
    <col min="282" max="284" width="9" style="11"/>
    <col min="285" max="285" width="10.28515625" style="11" bestFit="1" customWidth="1"/>
    <col min="286" max="514" width="9" style="11"/>
    <col min="515" max="515" width="3.7109375" style="11" customWidth="1"/>
    <col min="516" max="516" width="4.85546875" style="11" customWidth="1"/>
    <col min="517" max="517" width="5.28515625" style="11" customWidth="1"/>
    <col min="518" max="518" width="31.28515625" style="11" customWidth="1"/>
    <col min="519" max="519" width="7.7109375" style="11" customWidth="1"/>
    <col min="520" max="520" width="2.28515625" style="11" customWidth="1"/>
    <col min="521" max="521" width="11.7109375" style="11" customWidth="1"/>
    <col min="522" max="522" width="2.42578125" style="11" customWidth="1"/>
    <col min="523" max="523" width="11.7109375" style="11" customWidth="1"/>
    <col min="524" max="524" width="2.28515625" style="11" customWidth="1"/>
    <col min="525" max="525" width="10.85546875" style="11" customWidth="1"/>
    <col min="526" max="526" width="2.28515625" style="11" customWidth="1"/>
    <col min="527" max="527" width="11.140625" style="11" customWidth="1"/>
    <col min="528" max="528" width="1.85546875" style="11" customWidth="1"/>
    <col min="529" max="529" width="11" style="11" customWidth="1"/>
    <col min="530" max="530" width="0.7109375" style="11" customWidth="1"/>
    <col min="531" max="531" width="1.85546875" style="11" customWidth="1"/>
    <col min="532" max="532" width="11.85546875" style="11" bestFit="1" customWidth="1"/>
    <col min="533" max="533" width="15.28515625" style="11" bestFit="1" customWidth="1"/>
    <col min="534" max="534" width="5" style="11" customWidth="1"/>
    <col min="535" max="535" width="10.28515625" style="11" bestFit="1" customWidth="1"/>
    <col min="536" max="536" width="5" style="11" customWidth="1"/>
    <col min="537" max="537" width="10.28515625" style="11" bestFit="1" customWidth="1"/>
    <col min="538" max="540" width="9" style="11"/>
    <col min="541" max="541" width="10.28515625" style="11" bestFit="1" customWidth="1"/>
    <col min="542" max="770" width="9" style="11"/>
    <col min="771" max="771" width="3.7109375" style="11" customWidth="1"/>
    <col min="772" max="772" width="4.85546875" style="11" customWidth="1"/>
    <col min="773" max="773" width="5.28515625" style="11" customWidth="1"/>
    <col min="774" max="774" width="31.28515625" style="11" customWidth="1"/>
    <col min="775" max="775" width="7.7109375" style="11" customWidth="1"/>
    <col min="776" max="776" width="2.28515625" style="11" customWidth="1"/>
    <col min="777" max="777" width="11.7109375" style="11" customWidth="1"/>
    <col min="778" max="778" width="2.42578125" style="11" customWidth="1"/>
    <col min="779" max="779" width="11.7109375" style="11" customWidth="1"/>
    <col min="780" max="780" width="2.28515625" style="11" customWidth="1"/>
    <col min="781" max="781" width="10.85546875" style="11" customWidth="1"/>
    <col min="782" max="782" width="2.28515625" style="11" customWidth="1"/>
    <col min="783" max="783" width="11.140625" style="11" customWidth="1"/>
    <col min="784" max="784" width="1.85546875" style="11" customWidth="1"/>
    <col min="785" max="785" width="11" style="11" customWidth="1"/>
    <col min="786" max="786" width="0.7109375" style="11" customWidth="1"/>
    <col min="787" max="787" width="1.85546875" style="11" customWidth="1"/>
    <col min="788" max="788" width="11.85546875" style="11" bestFit="1" customWidth="1"/>
    <col min="789" max="789" width="15.28515625" style="11" bestFit="1" customWidth="1"/>
    <col min="790" max="790" width="5" style="11" customWidth="1"/>
    <col min="791" max="791" width="10.28515625" style="11" bestFit="1" customWidth="1"/>
    <col min="792" max="792" width="5" style="11" customWidth="1"/>
    <col min="793" max="793" width="10.28515625" style="11" bestFit="1" customWidth="1"/>
    <col min="794" max="796" width="9" style="11"/>
    <col min="797" max="797" width="10.28515625" style="11" bestFit="1" customWidth="1"/>
    <col min="798" max="1026" width="9" style="11"/>
    <col min="1027" max="1027" width="3.7109375" style="11" customWidth="1"/>
    <col min="1028" max="1028" width="4.85546875" style="11" customWidth="1"/>
    <col min="1029" max="1029" width="5.28515625" style="11" customWidth="1"/>
    <col min="1030" max="1030" width="31.28515625" style="11" customWidth="1"/>
    <col min="1031" max="1031" width="7.7109375" style="11" customWidth="1"/>
    <col min="1032" max="1032" width="2.28515625" style="11" customWidth="1"/>
    <col min="1033" max="1033" width="11.7109375" style="11" customWidth="1"/>
    <col min="1034" max="1034" width="2.42578125" style="11" customWidth="1"/>
    <col min="1035" max="1035" width="11.7109375" style="11" customWidth="1"/>
    <col min="1036" max="1036" width="2.28515625" style="11" customWidth="1"/>
    <col min="1037" max="1037" width="10.85546875" style="11" customWidth="1"/>
    <col min="1038" max="1038" width="2.28515625" style="11" customWidth="1"/>
    <col min="1039" max="1039" width="11.140625" style="11" customWidth="1"/>
    <col min="1040" max="1040" width="1.85546875" style="11" customWidth="1"/>
    <col min="1041" max="1041" width="11" style="11" customWidth="1"/>
    <col min="1042" max="1042" width="0.7109375" style="11" customWidth="1"/>
    <col min="1043" max="1043" width="1.85546875" style="11" customWidth="1"/>
    <col min="1044" max="1044" width="11.85546875" style="11" bestFit="1" customWidth="1"/>
    <col min="1045" max="1045" width="15.28515625" style="11" bestFit="1" customWidth="1"/>
    <col min="1046" max="1046" width="5" style="11" customWidth="1"/>
    <col min="1047" max="1047" width="10.28515625" style="11" bestFit="1" customWidth="1"/>
    <col min="1048" max="1048" width="5" style="11" customWidth="1"/>
    <col min="1049" max="1049" width="10.28515625" style="11" bestFit="1" customWidth="1"/>
    <col min="1050" max="1052" width="9" style="11"/>
    <col min="1053" max="1053" width="10.28515625" style="11" bestFit="1" customWidth="1"/>
    <col min="1054" max="1282" width="9" style="11"/>
    <col min="1283" max="1283" width="3.7109375" style="11" customWidth="1"/>
    <col min="1284" max="1284" width="4.85546875" style="11" customWidth="1"/>
    <col min="1285" max="1285" width="5.28515625" style="11" customWidth="1"/>
    <col min="1286" max="1286" width="31.28515625" style="11" customWidth="1"/>
    <col min="1287" max="1287" width="7.7109375" style="11" customWidth="1"/>
    <col min="1288" max="1288" width="2.28515625" style="11" customWidth="1"/>
    <col min="1289" max="1289" width="11.7109375" style="11" customWidth="1"/>
    <col min="1290" max="1290" width="2.42578125" style="11" customWidth="1"/>
    <col min="1291" max="1291" width="11.7109375" style="11" customWidth="1"/>
    <col min="1292" max="1292" width="2.28515625" style="11" customWidth="1"/>
    <col min="1293" max="1293" width="10.85546875" style="11" customWidth="1"/>
    <col min="1294" max="1294" width="2.28515625" style="11" customWidth="1"/>
    <col min="1295" max="1295" width="11.140625" style="11" customWidth="1"/>
    <col min="1296" max="1296" width="1.85546875" style="11" customWidth="1"/>
    <col min="1297" max="1297" width="11" style="11" customWidth="1"/>
    <col min="1298" max="1298" width="0.7109375" style="11" customWidth="1"/>
    <col min="1299" max="1299" width="1.85546875" style="11" customWidth="1"/>
    <col min="1300" max="1300" width="11.85546875" style="11" bestFit="1" customWidth="1"/>
    <col min="1301" max="1301" width="15.28515625" style="11" bestFit="1" customWidth="1"/>
    <col min="1302" max="1302" width="5" style="11" customWidth="1"/>
    <col min="1303" max="1303" width="10.28515625" style="11" bestFit="1" customWidth="1"/>
    <col min="1304" max="1304" width="5" style="11" customWidth="1"/>
    <col min="1305" max="1305" width="10.28515625" style="11" bestFit="1" customWidth="1"/>
    <col min="1306" max="1308" width="9" style="11"/>
    <col min="1309" max="1309" width="10.28515625" style="11" bestFit="1" customWidth="1"/>
    <col min="1310" max="1538" width="9" style="11"/>
    <col min="1539" max="1539" width="3.7109375" style="11" customWidth="1"/>
    <col min="1540" max="1540" width="4.85546875" style="11" customWidth="1"/>
    <col min="1541" max="1541" width="5.28515625" style="11" customWidth="1"/>
    <col min="1542" max="1542" width="31.28515625" style="11" customWidth="1"/>
    <col min="1543" max="1543" width="7.7109375" style="11" customWidth="1"/>
    <col min="1544" max="1544" width="2.28515625" style="11" customWidth="1"/>
    <col min="1545" max="1545" width="11.7109375" style="11" customWidth="1"/>
    <col min="1546" max="1546" width="2.42578125" style="11" customWidth="1"/>
    <col min="1547" max="1547" width="11.7109375" style="11" customWidth="1"/>
    <col min="1548" max="1548" width="2.28515625" style="11" customWidth="1"/>
    <col min="1549" max="1549" width="10.85546875" style="11" customWidth="1"/>
    <col min="1550" max="1550" width="2.28515625" style="11" customWidth="1"/>
    <col min="1551" max="1551" width="11.140625" style="11" customWidth="1"/>
    <col min="1552" max="1552" width="1.85546875" style="11" customWidth="1"/>
    <col min="1553" max="1553" width="11" style="11" customWidth="1"/>
    <col min="1554" max="1554" width="0.7109375" style="11" customWidth="1"/>
    <col min="1555" max="1555" width="1.85546875" style="11" customWidth="1"/>
    <col min="1556" max="1556" width="11.85546875" style="11" bestFit="1" customWidth="1"/>
    <col min="1557" max="1557" width="15.28515625" style="11" bestFit="1" customWidth="1"/>
    <col min="1558" max="1558" width="5" style="11" customWidth="1"/>
    <col min="1559" max="1559" width="10.28515625" style="11" bestFit="1" customWidth="1"/>
    <col min="1560" max="1560" width="5" style="11" customWidth="1"/>
    <col min="1561" max="1561" width="10.28515625" style="11" bestFit="1" customWidth="1"/>
    <col min="1562" max="1564" width="9" style="11"/>
    <col min="1565" max="1565" width="10.28515625" style="11" bestFit="1" customWidth="1"/>
    <col min="1566" max="1794" width="9" style="11"/>
    <col min="1795" max="1795" width="3.7109375" style="11" customWidth="1"/>
    <col min="1796" max="1796" width="4.85546875" style="11" customWidth="1"/>
    <col min="1797" max="1797" width="5.28515625" style="11" customWidth="1"/>
    <col min="1798" max="1798" width="31.28515625" style="11" customWidth="1"/>
    <col min="1799" max="1799" width="7.7109375" style="11" customWidth="1"/>
    <col min="1800" max="1800" width="2.28515625" style="11" customWidth="1"/>
    <col min="1801" max="1801" width="11.7109375" style="11" customWidth="1"/>
    <col min="1802" max="1802" width="2.42578125" style="11" customWidth="1"/>
    <col min="1803" max="1803" width="11.7109375" style="11" customWidth="1"/>
    <col min="1804" max="1804" width="2.28515625" style="11" customWidth="1"/>
    <col min="1805" max="1805" width="10.85546875" style="11" customWidth="1"/>
    <col min="1806" max="1806" width="2.28515625" style="11" customWidth="1"/>
    <col min="1807" max="1807" width="11.140625" style="11" customWidth="1"/>
    <col min="1808" max="1808" width="1.85546875" style="11" customWidth="1"/>
    <col min="1809" max="1809" width="11" style="11" customWidth="1"/>
    <col min="1810" max="1810" width="0.7109375" style="11" customWidth="1"/>
    <col min="1811" max="1811" width="1.85546875" style="11" customWidth="1"/>
    <col min="1812" max="1812" width="11.85546875" style="11" bestFit="1" customWidth="1"/>
    <col min="1813" max="1813" width="15.28515625" style="11" bestFit="1" customWidth="1"/>
    <col min="1814" max="1814" width="5" style="11" customWidth="1"/>
    <col min="1815" max="1815" width="10.28515625" style="11" bestFit="1" customWidth="1"/>
    <col min="1816" max="1816" width="5" style="11" customWidth="1"/>
    <col min="1817" max="1817" width="10.28515625" style="11" bestFit="1" customWidth="1"/>
    <col min="1818" max="1820" width="9" style="11"/>
    <col min="1821" max="1821" width="10.28515625" style="11" bestFit="1" customWidth="1"/>
    <col min="1822" max="2050" width="9" style="11"/>
    <col min="2051" max="2051" width="3.7109375" style="11" customWidth="1"/>
    <col min="2052" max="2052" width="4.85546875" style="11" customWidth="1"/>
    <col min="2053" max="2053" width="5.28515625" style="11" customWidth="1"/>
    <col min="2054" max="2054" width="31.28515625" style="11" customWidth="1"/>
    <col min="2055" max="2055" width="7.7109375" style="11" customWidth="1"/>
    <col min="2056" max="2056" width="2.28515625" style="11" customWidth="1"/>
    <col min="2057" max="2057" width="11.7109375" style="11" customWidth="1"/>
    <col min="2058" max="2058" width="2.42578125" style="11" customWidth="1"/>
    <col min="2059" max="2059" width="11.7109375" style="11" customWidth="1"/>
    <col min="2060" max="2060" width="2.28515625" style="11" customWidth="1"/>
    <col min="2061" max="2061" width="10.85546875" style="11" customWidth="1"/>
    <col min="2062" max="2062" width="2.28515625" style="11" customWidth="1"/>
    <col min="2063" max="2063" width="11.140625" style="11" customWidth="1"/>
    <col min="2064" max="2064" width="1.85546875" style="11" customWidth="1"/>
    <col min="2065" max="2065" width="11" style="11" customWidth="1"/>
    <col min="2066" max="2066" width="0.7109375" style="11" customWidth="1"/>
    <col min="2067" max="2067" width="1.85546875" style="11" customWidth="1"/>
    <col min="2068" max="2068" width="11.85546875" style="11" bestFit="1" customWidth="1"/>
    <col min="2069" max="2069" width="15.28515625" style="11" bestFit="1" customWidth="1"/>
    <col min="2070" max="2070" width="5" style="11" customWidth="1"/>
    <col min="2071" max="2071" width="10.28515625" style="11" bestFit="1" customWidth="1"/>
    <col min="2072" max="2072" width="5" style="11" customWidth="1"/>
    <col min="2073" max="2073" width="10.28515625" style="11" bestFit="1" customWidth="1"/>
    <col min="2074" max="2076" width="9" style="11"/>
    <col min="2077" max="2077" width="10.28515625" style="11" bestFit="1" customWidth="1"/>
    <col min="2078" max="2306" width="9" style="11"/>
    <col min="2307" max="2307" width="3.7109375" style="11" customWidth="1"/>
    <col min="2308" max="2308" width="4.85546875" style="11" customWidth="1"/>
    <col min="2309" max="2309" width="5.28515625" style="11" customWidth="1"/>
    <col min="2310" max="2310" width="31.28515625" style="11" customWidth="1"/>
    <col min="2311" max="2311" width="7.7109375" style="11" customWidth="1"/>
    <col min="2312" max="2312" width="2.28515625" style="11" customWidth="1"/>
    <col min="2313" max="2313" width="11.7109375" style="11" customWidth="1"/>
    <col min="2314" max="2314" width="2.42578125" style="11" customWidth="1"/>
    <col min="2315" max="2315" width="11.7109375" style="11" customWidth="1"/>
    <col min="2316" max="2316" width="2.28515625" style="11" customWidth="1"/>
    <col min="2317" max="2317" width="10.85546875" style="11" customWidth="1"/>
    <col min="2318" max="2318" width="2.28515625" style="11" customWidth="1"/>
    <col min="2319" max="2319" width="11.140625" style="11" customWidth="1"/>
    <col min="2320" max="2320" width="1.85546875" style="11" customWidth="1"/>
    <col min="2321" max="2321" width="11" style="11" customWidth="1"/>
    <col min="2322" max="2322" width="0.7109375" style="11" customWidth="1"/>
    <col min="2323" max="2323" width="1.85546875" style="11" customWidth="1"/>
    <col min="2324" max="2324" width="11.85546875" style="11" bestFit="1" customWidth="1"/>
    <col min="2325" max="2325" width="15.28515625" style="11" bestFit="1" customWidth="1"/>
    <col min="2326" max="2326" width="5" style="11" customWidth="1"/>
    <col min="2327" max="2327" width="10.28515625" style="11" bestFit="1" customWidth="1"/>
    <col min="2328" max="2328" width="5" style="11" customWidth="1"/>
    <col min="2329" max="2329" width="10.28515625" style="11" bestFit="1" customWidth="1"/>
    <col min="2330" max="2332" width="9" style="11"/>
    <col min="2333" max="2333" width="10.28515625" style="11" bestFit="1" customWidth="1"/>
    <col min="2334" max="2562" width="9" style="11"/>
    <col min="2563" max="2563" width="3.7109375" style="11" customWidth="1"/>
    <col min="2564" max="2564" width="4.85546875" style="11" customWidth="1"/>
    <col min="2565" max="2565" width="5.28515625" style="11" customWidth="1"/>
    <col min="2566" max="2566" width="31.28515625" style="11" customWidth="1"/>
    <col min="2567" max="2567" width="7.7109375" style="11" customWidth="1"/>
    <col min="2568" max="2568" width="2.28515625" style="11" customWidth="1"/>
    <col min="2569" max="2569" width="11.7109375" style="11" customWidth="1"/>
    <col min="2570" max="2570" width="2.42578125" style="11" customWidth="1"/>
    <col min="2571" max="2571" width="11.7109375" style="11" customWidth="1"/>
    <col min="2572" max="2572" width="2.28515625" style="11" customWidth="1"/>
    <col min="2573" max="2573" width="10.85546875" style="11" customWidth="1"/>
    <col min="2574" max="2574" width="2.28515625" style="11" customWidth="1"/>
    <col min="2575" max="2575" width="11.140625" style="11" customWidth="1"/>
    <col min="2576" max="2576" width="1.85546875" style="11" customWidth="1"/>
    <col min="2577" max="2577" width="11" style="11" customWidth="1"/>
    <col min="2578" max="2578" width="0.7109375" style="11" customWidth="1"/>
    <col min="2579" max="2579" width="1.85546875" style="11" customWidth="1"/>
    <col min="2580" max="2580" width="11.85546875" style="11" bestFit="1" customWidth="1"/>
    <col min="2581" max="2581" width="15.28515625" style="11" bestFit="1" customWidth="1"/>
    <col min="2582" max="2582" width="5" style="11" customWidth="1"/>
    <col min="2583" max="2583" width="10.28515625" style="11" bestFit="1" customWidth="1"/>
    <col min="2584" max="2584" width="5" style="11" customWidth="1"/>
    <col min="2585" max="2585" width="10.28515625" style="11" bestFit="1" customWidth="1"/>
    <col min="2586" max="2588" width="9" style="11"/>
    <col min="2589" max="2589" width="10.28515625" style="11" bestFit="1" customWidth="1"/>
    <col min="2590" max="2818" width="9" style="11"/>
    <col min="2819" max="2819" width="3.7109375" style="11" customWidth="1"/>
    <col min="2820" max="2820" width="4.85546875" style="11" customWidth="1"/>
    <col min="2821" max="2821" width="5.28515625" style="11" customWidth="1"/>
    <col min="2822" max="2822" width="31.28515625" style="11" customWidth="1"/>
    <col min="2823" max="2823" width="7.7109375" style="11" customWidth="1"/>
    <col min="2824" max="2824" width="2.28515625" style="11" customWidth="1"/>
    <col min="2825" max="2825" width="11.7109375" style="11" customWidth="1"/>
    <col min="2826" max="2826" width="2.42578125" style="11" customWidth="1"/>
    <col min="2827" max="2827" width="11.7109375" style="11" customWidth="1"/>
    <col min="2828" max="2828" width="2.28515625" style="11" customWidth="1"/>
    <col min="2829" max="2829" width="10.85546875" style="11" customWidth="1"/>
    <col min="2830" max="2830" width="2.28515625" style="11" customWidth="1"/>
    <col min="2831" max="2831" width="11.140625" style="11" customWidth="1"/>
    <col min="2832" max="2832" width="1.85546875" style="11" customWidth="1"/>
    <col min="2833" max="2833" width="11" style="11" customWidth="1"/>
    <col min="2834" max="2834" width="0.7109375" style="11" customWidth="1"/>
    <col min="2835" max="2835" width="1.85546875" style="11" customWidth="1"/>
    <col min="2836" max="2836" width="11.85546875" style="11" bestFit="1" customWidth="1"/>
    <col min="2837" max="2837" width="15.28515625" style="11" bestFit="1" customWidth="1"/>
    <col min="2838" max="2838" width="5" style="11" customWidth="1"/>
    <col min="2839" max="2839" width="10.28515625" style="11" bestFit="1" customWidth="1"/>
    <col min="2840" max="2840" width="5" style="11" customWidth="1"/>
    <col min="2841" max="2841" width="10.28515625" style="11" bestFit="1" customWidth="1"/>
    <col min="2842" max="2844" width="9" style="11"/>
    <col min="2845" max="2845" width="10.28515625" style="11" bestFit="1" customWidth="1"/>
    <col min="2846" max="3074" width="9" style="11"/>
    <col min="3075" max="3075" width="3.7109375" style="11" customWidth="1"/>
    <col min="3076" max="3076" width="4.85546875" style="11" customWidth="1"/>
    <col min="3077" max="3077" width="5.28515625" style="11" customWidth="1"/>
    <col min="3078" max="3078" width="31.28515625" style="11" customWidth="1"/>
    <col min="3079" max="3079" width="7.7109375" style="11" customWidth="1"/>
    <col min="3080" max="3080" width="2.28515625" style="11" customWidth="1"/>
    <col min="3081" max="3081" width="11.7109375" style="11" customWidth="1"/>
    <col min="3082" max="3082" width="2.42578125" style="11" customWidth="1"/>
    <col min="3083" max="3083" width="11.7109375" style="11" customWidth="1"/>
    <col min="3084" max="3084" width="2.28515625" style="11" customWidth="1"/>
    <col min="3085" max="3085" width="10.85546875" style="11" customWidth="1"/>
    <col min="3086" max="3086" width="2.28515625" style="11" customWidth="1"/>
    <col min="3087" max="3087" width="11.140625" style="11" customWidth="1"/>
    <col min="3088" max="3088" width="1.85546875" style="11" customWidth="1"/>
    <col min="3089" max="3089" width="11" style="11" customWidth="1"/>
    <col min="3090" max="3090" width="0.7109375" style="11" customWidth="1"/>
    <col min="3091" max="3091" width="1.85546875" style="11" customWidth="1"/>
    <col min="3092" max="3092" width="11.85546875" style="11" bestFit="1" customWidth="1"/>
    <col min="3093" max="3093" width="15.28515625" style="11" bestFit="1" customWidth="1"/>
    <col min="3094" max="3094" width="5" style="11" customWidth="1"/>
    <col min="3095" max="3095" width="10.28515625" style="11" bestFit="1" customWidth="1"/>
    <col min="3096" max="3096" width="5" style="11" customWidth="1"/>
    <col min="3097" max="3097" width="10.28515625" style="11" bestFit="1" customWidth="1"/>
    <col min="3098" max="3100" width="9" style="11"/>
    <col min="3101" max="3101" width="10.28515625" style="11" bestFit="1" customWidth="1"/>
    <col min="3102" max="3330" width="9" style="11"/>
    <col min="3331" max="3331" width="3.7109375" style="11" customWidth="1"/>
    <col min="3332" max="3332" width="4.85546875" style="11" customWidth="1"/>
    <col min="3333" max="3333" width="5.28515625" style="11" customWidth="1"/>
    <col min="3334" max="3334" width="31.28515625" style="11" customWidth="1"/>
    <col min="3335" max="3335" width="7.7109375" style="11" customWidth="1"/>
    <col min="3336" max="3336" width="2.28515625" style="11" customWidth="1"/>
    <col min="3337" max="3337" width="11.7109375" style="11" customWidth="1"/>
    <col min="3338" max="3338" width="2.42578125" style="11" customWidth="1"/>
    <col min="3339" max="3339" width="11.7109375" style="11" customWidth="1"/>
    <col min="3340" max="3340" width="2.28515625" style="11" customWidth="1"/>
    <col min="3341" max="3341" width="10.85546875" style="11" customWidth="1"/>
    <col min="3342" max="3342" width="2.28515625" style="11" customWidth="1"/>
    <col min="3343" max="3343" width="11.140625" style="11" customWidth="1"/>
    <col min="3344" max="3344" width="1.85546875" style="11" customWidth="1"/>
    <col min="3345" max="3345" width="11" style="11" customWidth="1"/>
    <col min="3346" max="3346" width="0.7109375" style="11" customWidth="1"/>
    <col min="3347" max="3347" width="1.85546875" style="11" customWidth="1"/>
    <col min="3348" max="3348" width="11.85546875" style="11" bestFit="1" customWidth="1"/>
    <col min="3349" max="3349" width="15.28515625" style="11" bestFit="1" customWidth="1"/>
    <col min="3350" max="3350" width="5" style="11" customWidth="1"/>
    <col min="3351" max="3351" width="10.28515625" style="11" bestFit="1" customWidth="1"/>
    <col min="3352" max="3352" width="5" style="11" customWidth="1"/>
    <col min="3353" max="3353" width="10.28515625" style="11" bestFit="1" customWidth="1"/>
    <col min="3354" max="3356" width="9" style="11"/>
    <col min="3357" max="3357" width="10.28515625" style="11" bestFit="1" customWidth="1"/>
    <col min="3358" max="3586" width="9" style="11"/>
    <col min="3587" max="3587" width="3.7109375" style="11" customWidth="1"/>
    <col min="3588" max="3588" width="4.85546875" style="11" customWidth="1"/>
    <col min="3589" max="3589" width="5.28515625" style="11" customWidth="1"/>
    <col min="3590" max="3590" width="31.28515625" style="11" customWidth="1"/>
    <col min="3591" max="3591" width="7.7109375" style="11" customWidth="1"/>
    <col min="3592" max="3592" width="2.28515625" style="11" customWidth="1"/>
    <col min="3593" max="3593" width="11.7109375" style="11" customWidth="1"/>
    <col min="3594" max="3594" width="2.42578125" style="11" customWidth="1"/>
    <col min="3595" max="3595" width="11.7109375" style="11" customWidth="1"/>
    <col min="3596" max="3596" width="2.28515625" style="11" customWidth="1"/>
    <col min="3597" max="3597" width="10.85546875" style="11" customWidth="1"/>
    <col min="3598" max="3598" width="2.28515625" style="11" customWidth="1"/>
    <col min="3599" max="3599" width="11.140625" style="11" customWidth="1"/>
    <col min="3600" max="3600" width="1.85546875" style="11" customWidth="1"/>
    <col min="3601" max="3601" width="11" style="11" customWidth="1"/>
    <col min="3602" max="3602" width="0.7109375" style="11" customWidth="1"/>
    <col min="3603" max="3603" width="1.85546875" style="11" customWidth="1"/>
    <col min="3604" max="3604" width="11.85546875" style="11" bestFit="1" customWidth="1"/>
    <col min="3605" max="3605" width="15.28515625" style="11" bestFit="1" customWidth="1"/>
    <col min="3606" max="3606" width="5" style="11" customWidth="1"/>
    <col min="3607" max="3607" width="10.28515625" style="11" bestFit="1" customWidth="1"/>
    <col min="3608" max="3608" width="5" style="11" customWidth="1"/>
    <col min="3609" max="3609" width="10.28515625" style="11" bestFit="1" customWidth="1"/>
    <col min="3610" max="3612" width="9" style="11"/>
    <col min="3613" max="3613" width="10.28515625" style="11" bestFit="1" customWidth="1"/>
    <col min="3614" max="3842" width="9" style="11"/>
    <col min="3843" max="3843" width="3.7109375" style="11" customWidth="1"/>
    <col min="3844" max="3844" width="4.85546875" style="11" customWidth="1"/>
    <col min="3845" max="3845" width="5.28515625" style="11" customWidth="1"/>
    <col min="3846" max="3846" width="31.28515625" style="11" customWidth="1"/>
    <col min="3847" max="3847" width="7.7109375" style="11" customWidth="1"/>
    <col min="3848" max="3848" width="2.28515625" style="11" customWidth="1"/>
    <col min="3849" max="3849" width="11.7109375" style="11" customWidth="1"/>
    <col min="3850" max="3850" width="2.42578125" style="11" customWidth="1"/>
    <col min="3851" max="3851" width="11.7109375" style="11" customWidth="1"/>
    <col min="3852" max="3852" width="2.28515625" style="11" customWidth="1"/>
    <col min="3853" max="3853" width="10.85546875" style="11" customWidth="1"/>
    <col min="3854" max="3854" width="2.28515625" style="11" customWidth="1"/>
    <col min="3855" max="3855" width="11.140625" style="11" customWidth="1"/>
    <col min="3856" max="3856" width="1.85546875" style="11" customWidth="1"/>
    <col min="3857" max="3857" width="11" style="11" customWidth="1"/>
    <col min="3858" max="3858" width="0.7109375" style="11" customWidth="1"/>
    <col min="3859" max="3859" width="1.85546875" style="11" customWidth="1"/>
    <col min="3860" max="3860" width="11.85546875" style="11" bestFit="1" customWidth="1"/>
    <col min="3861" max="3861" width="15.28515625" style="11" bestFit="1" customWidth="1"/>
    <col min="3862" max="3862" width="5" style="11" customWidth="1"/>
    <col min="3863" max="3863" width="10.28515625" style="11" bestFit="1" customWidth="1"/>
    <col min="3864" max="3864" width="5" style="11" customWidth="1"/>
    <col min="3865" max="3865" width="10.28515625" style="11" bestFit="1" customWidth="1"/>
    <col min="3866" max="3868" width="9" style="11"/>
    <col min="3869" max="3869" width="10.28515625" style="11" bestFit="1" customWidth="1"/>
    <col min="3870" max="4098" width="9" style="11"/>
    <col min="4099" max="4099" width="3.7109375" style="11" customWidth="1"/>
    <col min="4100" max="4100" width="4.85546875" style="11" customWidth="1"/>
    <col min="4101" max="4101" width="5.28515625" style="11" customWidth="1"/>
    <col min="4102" max="4102" width="31.28515625" style="11" customWidth="1"/>
    <col min="4103" max="4103" width="7.7109375" style="11" customWidth="1"/>
    <col min="4104" max="4104" width="2.28515625" style="11" customWidth="1"/>
    <col min="4105" max="4105" width="11.7109375" style="11" customWidth="1"/>
    <col min="4106" max="4106" width="2.42578125" style="11" customWidth="1"/>
    <col min="4107" max="4107" width="11.7109375" style="11" customWidth="1"/>
    <col min="4108" max="4108" width="2.28515625" style="11" customWidth="1"/>
    <col min="4109" max="4109" width="10.85546875" style="11" customWidth="1"/>
    <col min="4110" max="4110" width="2.28515625" style="11" customWidth="1"/>
    <col min="4111" max="4111" width="11.140625" style="11" customWidth="1"/>
    <col min="4112" max="4112" width="1.85546875" style="11" customWidth="1"/>
    <col min="4113" max="4113" width="11" style="11" customWidth="1"/>
    <col min="4114" max="4114" width="0.7109375" style="11" customWidth="1"/>
    <col min="4115" max="4115" width="1.85546875" style="11" customWidth="1"/>
    <col min="4116" max="4116" width="11.85546875" style="11" bestFit="1" customWidth="1"/>
    <col min="4117" max="4117" width="15.28515625" style="11" bestFit="1" customWidth="1"/>
    <col min="4118" max="4118" width="5" style="11" customWidth="1"/>
    <col min="4119" max="4119" width="10.28515625" style="11" bestFit="1" customWidth="1"/>
    <col min="4120" max="4120" width="5" style="11" customWidth="1"/>
    <col min="4121" max="4121" width="10.28515625" style="11" bestFit="1" customWidth="1"/>
    <col min="4122" max="4124" width="9" style="11"/>
    <col min="4125" max="4125" width="10.28515625" style="11" bestFit="1" customWidth="1"/>
    <col min="4126" max="4354" width="9" style="11"/>
    <col min="4355" max="4355" width="3.7109375" style="11" customWidth="1"/>
    <col min="4356" max="4356" width="4.85546875" style="11" customWidth="1"/>
    <col min="4357" max="4357" width="5.28515625" style="11" customWidth="1"/>
    <col min="4358" max="4358" width="31.28515625" style="11" customWidth="1"/>
    <col min="4359" max="4359" width="7.7109375" style="11" customWidth="1"/>
    <col min="4360" max="4360" width="2.28515625" style="11" customWidth="1"/>
    <col min="4361" max="4361" width="11.7109375" style="11" customWidth="1"/>
    <col min="4362" max="4362" width="2.42578125" style="11" customWidth="1"/>
    <col min="4363" max="4363" width="11.7109375" style="11" customWidth="1"/>
    <col min="4364" max="4364" width="2.28515625" style="11" customWidth="1"/>
    <col min="4365" max="4365" width="10.85546875" style="11" customWidth="1"/>
    <col min="4366" max="4366" width="2.28515625" style="11" customWidth="1"/>
    <col min="4367" max="4367" width="11.140625" style="11" customWidth="1"/>
    <col min="4368" max="4368" width="1.85546875" style="11" customWidth="1"/>
    <col min="4369" max="4369" width="11" style="11" customWidth="1"/>
    <col min="4370" max="4370" width="0.7109375" style="11" customWidth="1"/>
    <col min="4371" max="4371" width="1.85546875" style="11" customWidth="1"/>
    <col min="4372" max="4372" width="11.85546875" style="11" bestFit="1" customWidth="1"/>
    <col min="4373" max="4373" width="15.28515625" style="11" bestFit="1" customWidth="1"/>
    <col min="4374" max="4374" width="5" style="11" customWidth="1"/>
    <col min="4375" max="4375" width="10.28515625" style="11" bestFit="1" customWidth="1"/>
    <col min="4376" max="4376" width="5" style="11" customWidth="1"/>
    <col min="4377" max="4377" width="10.28515625" style="11" bestFit="1" customWidth="1"/>
    <col min="4378" max="4380" width="9" style="11"/>
    <col min="4381" max="4381" width="10.28515625" style="11" bestFit="1" customWidth="1"/>
    <col min="4382" max="4610" width="9" style="11"/>
    <col min="4611" max="4611" width="3.7109375" style="11" customWidth="1"/>
    <col min="4612" max="4612" width="4.85546875" style="11" customWidth="1"/>
    <col min="4613" max="4613" width="5.28515625" style="11" customWidth="1"/>
    <col min="4614" max="4614" width="31.28515625" style="11" customWidth="1"/>
    <col min="4615" max="4615" width="7.7109375" style="11" customWidth="1"/>
    <col min="4616" max="4616" width="2.28515625" style="11" customWidth="1"/>
    <col min="4617" max="4617" width="11.7109375" style="11" customWidth="1"/>
    <col min="4618" max="4618" width="2.42578125" style="11" customWidth="1"/>
    <col min="4619" max="4619" width="11.7109375" style="11" customWidth="1"/>
    <col min="4620" max="4620" width="2.28515625" style="11" customWidth="1"/>
    <col min="4621" max="4621" width="10.85546875" style="11" customWidth="1"/>
    <col min="4622" max="4622" width="2.28515625" style="11" customWidth="1"/>
    <col min="4623" max="4623" width="11.140625" style="11" customWidth="1"/>
    <col min="4624" max="4624" width="1.85546875" style="11" customWidth="1"/>
    <col min="4625" max="4625" width="11" style="11" customWidth="1"/>
    <col min="4626" max="4626" width="0.7109375" style="11" customWidth="1"/>
    <col min="4627" max="4627" width="1.85546875" style="11" customWidth="1"/>
    <col min="4628" max="4628" width="11.85546875" style="11" bestFit="1" customWidth="1"/>
    <col min="4629" max="4629" width="15.28515625" style="11" bestFit="1" customWidth="1"/>
    <col min="4630" max="4630" width="5" style="11" customWidth="1"/>
    <col min="4631" max="4631" width="10.28515625" style="11" bestFit="1" customWidth="1"/>
    <col min="4632" max="4632" width="5" style="11" customWidth="1"/>
    <col min="4633" max="4633" width="10.28515625" style="11" bestFit="1" customWidth="1"/>
    <col min="4634" max="4636" width="9" style="11"/>
    <col min="4637" max="4637" width="10.28515625" style="11" bestFit="1" customWidth="1"/>
    <col min="4638" max="4866" width="9" style="11"/>
    <col min="4867" max="4867" width="3.7109375" style="11" customWidth="1"/>
    <col min="4868" max="4868" width="4.85546875" style="11" customWidth="1"/>
    <col min="4869" max="4869" width="5.28515625" style="11" customWidth="1"/>
    <col min="4870" max="4870" width="31.28515625" style="11" customWidth="1"/>
    <col min="4871" max="4871" width="7.7109375" style="11" customWidth="1"/>
    <col min="4872" max="4872" width="2.28515625" style="11" customWidth="1"/>
    <col min="4873" max="4873" width="11.7109375" style="11" customWidth="1"/>
    <col min="4874" max="4874" width="2.42578125" style="11" customWidth="1"/>
    <col min="4875" max="4875" width="11.7109375" style="11" customWidth="1"/>
    <col min="4876" max="4876" width="2.28515625" style="11" customWidth="1"/>
    <col min="4877" max="4877" width="10.85546875" style="11" customWidth="1"/>
    <col min="4878" max="4878" width="2.28515625" style="11" customWidth="1"/>
    <col min="4879" max="4879" width="11.140625" style="11" customWidth="1"/>
    <col min="4880" max="4880" width="1.85546875" style="11" customWidth="1"/>
    <col min="4881" max="4881" width="11" style="11" customWidth="1"/>
    <col min="4882" max="4882" width="0.7109375" style="11" customWidth="1"/>
    <col min="4883" max="4883" width="1.85546875" style="11" customWidth="1"/>
    <col min="4884" max="4884" width="11.85546875" style="11" bestFit="1" customWidth="1"/>
    <col min="4885" max="4885" width="15.28515625" style="11" bestFit="1" customWidth="1"/>
    <col min="4886" max="4886" width="5" style="11" customWidth="1"/>
    <col min="4887" max="4887" width="10.28515625" style="11" bestFit="1" customWidth="1"/>
    <col min="4888" max="4888" width="5" style="11" customWidth="1"/>
    <col min="4889" max="4889" width="10.28515625" style="11" bestFit="1" customWidth="1"/>
    <col min="4890" max="4892" width="9" style="11"/>
    <col min="4893" max="4893" width="10.28515625" style="11" bestFit="1" customWidth="1"/>
    <col min="4894" max="5122" width="9" style="11"/>
    <col min="5123" max="5123" width="3.7109375" style="11" customWidth="1"/>
    <col min="5124" max="5124" width="4.85546875" style="11" customWidth="1"/>
    <col min="5125" max="5125" width="5.28515625" style="11" customWidth="1"/>
    <col min="5126" max="5126" width="31.28515625" style="11" customWidth="1"/>
    <col min="5127" max="5127" width="7.7109375" style="11" customWidth="1"/>
    <col min="5128" max="5128" width="2.28515625" style="11" customWidth="1"/>
    <col min="5129" max="5129" width="11.7109375" style="11" customWidth="1"/>
    <col min="5130" max="5130" width="2.42578125" style="11" customWidth="1"/>
    <col min="5131" max="5131" width="11.7109375" style="11" customWidth="1"/>
    <col min="5132" max="5132" width="2.28515625" style="11" customWidth="1"/>
    <col min="5133" max="5133" width="10.85546875" style="11" customWidth="1"/>
    <col min="5134" max="5134" width="2.28515625" style="11" customWidth="1"/>
    <col min="5135" max="5135" width="11.140625" style="11" customWidth="1"/>
    <col min="5136" max="5136" width="1.85546875" style="11" customWidth="1"/>
    <col min="5137" max="5137" width="11" style="11" customWidth="1"/>
    <col min="5138" max="5138" width="0.7109375" style="11" customWidth="1"/>
    <col min="5139" max="5139" width="1.85546875" style="11" customWidth="1"/>
    <col min="5140" max="5140" width="11.85546875" style="11" bestFit="1" customWidth="1"/>
    <col min="5141" max="5141" width="15.28515625" style="11" bestFit="1" customWidth="1"/>
    <col min="5142" max="5142" width="5" style="11" customWidth="1"/>
    <col min="5143" max="5143" width="10.28515625" style="11" bestFit="1" customWidth="1"/>
    <col min="5144" max="5144" width="5" style="11" customWidth="1"/>
    <col min="5145" max="5145" width="10.28515625" style="11" bestFit="1" customWidth="1"/>
    <col min="5146" max="5148" width="9" style="11"/>
    <col min="5149" max="5149" width="10.28515625" style="11" bestFit="1" customWidth="1"/>
    <col min="5150" max="5378" width="9" style="11"/>
    <col min="5379" max="5379" width="3.7109375" style="11" customWidth="1"/>
    <col min="5380" max="5380" width="4.85546875" style="11" customWidth="1"/>
    <col min="5381" max="5381" width="5.28515625" style="11" customWidth="1"/>
    <col min="5382" max="5382" width="31.28515625" style="11" customWidth="1"/>
    <col min="5383" max="5383" width="7.7109375" style="11" customWidth="1"/>
    <col min="5384" max="5384" width="2.28515625" style="11" customWidth="1"/>
    <col min="5385" max="5385" width="11.7109375" style="11" customWidth="1"/>
    <col min="5386" max="5386" width="2.42578125" style="11" customWidth="1"/>
    <col min="5387" max="5387" width="11.7109375" style="11" customWidth="1"/>
    <col min="5388" max="5388" width="2.28515625" style="11" customWidth="1"/>
    <col min="5389" max="5389" width="10.85546875" style="11" customWidth="1"/>
    <col min="5390" max="5390" width="2.28515625" style="11" customWidth="1"/>
    <col min="5391" max="5391" width="11.140625" style="11" customWidth="1"/>
    <col min="5392" max="5392" width="1.85546875" style="11" customWidth="1"/>
    <col min="5393" max="5393" width="11" style="11" customWidth="1"/>
    <col min="5394" max="5394" width="0.7109375" style="11" customWidth="1"/>
    <col min="5395" max="5395" width="1.85546875" style="11" customWidth="1"/>
    <col min="5396" max="5396" width="11.85546875" style="11" bestFit="1" customWidth="1"/>
    <col min="5397" max="5397" width="15.28515625" style="11" bestFit="1" customWidth="1"/>
    <col min="5398" max="5398" width="5" style="11" customWidth="1"/>
    <col min="5399" max="5399" width="10.28515625" style="11" bestFit="1" customWidth="1"/>
    <col min="5400" max="5400" width="5" style="11" customWidth="1"/>
    <col min="5401" max="5401" width="10.28515625" style="11" bestFit="1" customWidth="1"/>
    <col min="5402" max="5404" width="9" style="11"/>
    <col min="5405" max="5405" width="10.28515625" style="11" bestFit="1" customWidth="1"/>
    <col min="5406" max="5634" width="9" style="11"/>
    <col min="5635" max="5635" width="3.7109375" style="11" customWidth="1"/>
    <col min="5636" max="5636" width="4.85546875" style="11" customWidth="1"/>
    <col min="5637" max="5637" width="5.28515625" style="11" customWidth="1"/>
    <col min="5638" max="5638" width="31.28515625" style="11" customWidth="1"/>
    <col min="5639" max="5639" width="7.7109375" style="11" customWidth="1"/>
    <col min="5640" max="5640" width="2.28515625" style="11" customWidth="1"/>
    <col min="5641" max="5641" width="11.7109375" style="11" customWidth="1"/>
    <col min="5642" max="5642" width="2.42578125" style="11" customWidth="1"/>
    <col min="5643" max="5643" width="11.7109375" style="11" customWidth="1"/>
    <col min="5644" max="5644" width="2.28515625" style="11" customWidth="1"/>
    <col min="5645" max="5645" width="10.85546875" style="11" customWidth="1"/>
    <col min="5646" max="5646" width="2.28515625" style="11" customWidth="1"/>
    <col min="5647" max="5647" width="11.140625" style="11" customWidth="1"/>
    <col min="5648" max="5648" width="1.85546875" style="11" customWidth="1"/>
    <col min="5649" max="5649" width="11" style="11" customWidth="1"/>
    <col min="5650" max="5650" width="0.7109375" style="11" customWidth="1"/>
    <col min="5651" max="5651" width="1.85546875" style="11" customWidth="1"/>
    <col min="5652" max="5652" width="11.85546875" style="11" bestFit="1" customWidth="1"/>
    <col min="5653" max="5653" width="15.28515625" style="11" bestFit="1" customWidth="1"/>
    <col min="5654" max="5654" width="5" style="11" customWidth="1"/>
    <col min="5655" max="5655" width="10.28515625" style="11" bestFit="1" customWidth="1"/>
    <col min="5656" max="5656" width="5" style="11" customWidth="1"/>
    <col min="5657" max="5657" width="10.28515625" style="11" bestFit="1" customWidth="1"/>
    <col min="5658" max="5660" width="9" style="11"/>
    <col min="5661" max="5661" width="10.28515625" style="11" bestFit="1" customWidth="1"/>
    <col min="5662" max="5890" width="9" style="11"/>
    <col min="5891" max="5891" width="3.7109375" style="11" customWidth="1"/>
    <col min="5892" max="5892" width="4.85546875" style="11" customWidth="1"/>
    <col min="5893" max="5893" width="5.28515625" style="11" customWidth="1"/>
    <col min="5894" max="5894" width="31.28515625" style="11" customWidth="1"/>
    <col min="5895" max="5895" width="7.7109375" style="11" customWidth="1"/>
    <col min="5896" max="5896" width="2.28515625" style="11" customWidth="1"/>
    <col min="5897" max="5897" width="11.7109375" style="11" customWidth="1"/>
    <col min="5898" max="5898" width="2.42578125" style="11" customWidth="1"/>
    <col min="5899" max="5899" width="11.7109375" style="11" customWidth="1"/>
    <col min="5900" max="5900" width="2.28515625" style="11" customWidth="1"/>
    <col min="5901" max="5901" width="10.85546875" style="11" customWidth="1"/>
    <col min="5902" max="5902" width="2.28515625" style="11" customWidth="1"/>
    <col min="5903" max="5903" width="11.140625" style="11" customWidth="1"/>
    <col min="5904" max="5904" width="1.85546875" style="11" customWidth="1"/>
    <col min="5905" max="5905" width="11" style="11" customWidth="1"/>
    <col min="5906" max="5906" width="0.7109375" style="11" customWidth="1"/>
    <col min="5907" max="5907" width="1.85546875" style="11" customWidth="1"/>
    <col min="5908" max="5908" width="11.85546875" style="11" bestFit="1" customWidth="1"/>
    <col min="5909" max="5909" width="15.28515625" style="11" bestFit="1" customWidth="1"/>
    <col min="5910" max="5910" width="5" style="11" customWidth="1"/>
    <col min="5911" max="5911" width="10.28515625" style="11" bestFit="1" customWidth="1"/>
    <col min="5912" max="5912" width="5" style="11" customWidth="1"/>
    <col min="5913" max="5913" width="10.28515625" style="11" bestFit="1" customWidth="1"/>
    <col min="5914" max="5916" width="9" style="11"/>
    <col min="5917" max="5917" width="10.28515625" style="11" bestFit="1" customWidth="1"/>
    <col min="5918" max="6146" width="9" style="11"/>
    <col min="6147" max="6147" width="3.7109375" style="11" customWidth="1"/>
    <col min="6148" max="6148" width="4.85546875" style="11" customWidth="1"/>
    <col min="6149" max="6149" width="5.28515625" style="11" customWidth="1"/>
    <col min="6150" max="6150" width="31.28515625" style="11" customWidth="1"/>
    <col min="6151" max="6151" width="7.7109375" style="11" customWidth="1"/>
    <col min="6152" max="6152" width="2.28515625" style="11" customWidth="1"/>
    <col min="6153" max="6153" width="11.7109375" style="11" customWidth="1"/>
    <col min="6154" max="6154" width="2.42578125" style="11" customWidth="1"/>
    <col min="6155" max="6155" width="11.7109375" style="11" customWidth="1"/>
    <col min="6156" max="6156" width="2.28515625" style="11" customWidth="1"/>
    <col min="6157" max="6157" width="10.85546875" style="11" customWidth="1"/>
    <col min="6158" max="6158" width="2.28515625" style="11" customWidth="1"/>
    <col min="6159" max="6159" width="11.140625" style="11" customWidth="1"/>
    <col min="6160" max="6160" width="1.85546875" style="11" customWidth="1"/>
    <col min="6161" max="6161" width="11" style="11" customWidth="1"/>
    <col min="6162" max="6162" width="0.7109375" style="11" customWidth="1"/>
    <col min="6163" max="6163" width="1.85546875" style="11" customWidth="1"/>
    <col min="6164" max="6164" width="11.85546875" style="11" bestFit="1" customWidth="1"/>
    <col min="6165" max="6165" width="15.28515625" style="11" bestFit="1" customWidth="1"/>
    <col min="6166" max="6166" width="5" style="11" customWidth="1"/>
    <col min="6167" max="6167" width="10.28515625" style="11" bestFit="1" customWidth="1"/>
    <col min="6168" max="6168" width="5" style="11" customWidth="1"/>
    <col min="6169" max="6169" width="10.28515625" style="11" bestFit="1" customWidth="1"/>
    <col min="6170" max="6172" width="9" style="11"/>
    <col min="6173" max="6173" width="10.28515625" style="11" bestFit="1" customWidth="1"/>
    <col min="6174" max="6402" width="9" style="11"/>
    <col min="6403" max="6403" width="3.7109375" style="11" customWidth="1"/>
    <col min="6404" max="6404" width="4.85546875" style="11" customWidth="1"/>
    <col min="6405" max="6405" width="5.28515625" style="11" customWidth="1"/>
    <col min="6406" max="6406" width="31.28515625" style="11" customWidth="1"/>
    <col min="6407" max="6407" width="7.7109375" style="11" customWidth="1"/>
    <col min="6408" max="6408" width="2.28515625" style="11" customWidth="1"/>
    <col min="6409" max="6409" width="11.7109375" style="11" customWidth="1"/>
    <col min="6410" max="6410" width="2.42578125" style="11" customWidth="1"/>
    <col min="6411" max="6411" width="11.7109375" style="11" customWidth="1"/>
    <col min="6412" max="6412" width="2.28515625" style="11" customWidth="1"/>
    <col min="6413" max="6413" width="10.85546875" style="11" customWidth="1"/>
    <col min="6414" max="6414" width="2.28515625" style="11" customWidth="1"/>
    <col min="6415" max="6415" width="11.140625" style="11" customWidth="1"/>
    <col min="6416" max="6416" width="1.85546875" style="11" customWidth="1"/>
    <col min="6417" max="6417" width="11" style="11" customWidth="1"/>
    <col min="6418" max="6418" width="0.7109375" style="11" customWidth="1"/>
    <col min="6419" max="6419" width="1.85546875" style="11" customWidth="1"/>
    <col min="6420" max="6420" width="11.85546875" style="11" bestFit="1" customWidth="1"/>
    <col min="6421" max="6421" width="15.28515625" style="11" bestFit="1" customWidth="1"/>
    <col min="6422" max="6422" width="5" style="11" customWidth="1"/>
    <col min="6423" max="6423" width="10.28515625" style="11" bestFit="1" customWidth="1"/>
    <col min="6424" max="6424" width="5" style="11" customWidth="1"/>
    <col min="6425" max="6425" width="10.28515625" style="11" bestFit="1" customWidth="1"/>
    <col min="6426" max="6428" width="9" style="11"/>
    <col min="6429" max="6429" width="10.28515625" style="11" bestFit="1" customWidth="1"/>
    <col min="6430" max="6658" width="9" style="11"/>
    <col min="6659" max="6659" width="3.7109375" style="11" customWidth="1"/>
    <col min="6660" max="6660" width="4.85546875" style="11" customWidth="1"/>
    <col min="6661" max="6661" width="5.28515625" style="11" customWidth="1"/>
    <col min="6662" max="6662" width="31.28515625" style="11" customWidth="1"/>
    <col min="6663" max="6663" width="7.7109375" style="11" customWidth="1"/>
    <col min="6664" max="6664" width="2.28515625" style="11" customWidth="1"/>
    <col min="6665" max="6665" width="11.7109375" style="11" customWidth="1"/>
    <col min="6666" max="6666" width="2.42578125" style="11" customWidth="1"/>
    <col min="6667" max="6667" width="11.7109375" style="11" customWidth="1"/>
    <col min="6668" max="6668" width="2.28515625" style="11" customWidth="1"/>
    <col min="6669" max="6669" width="10.85546875" style="11" customWidth="1"/>
    <col min="6670" max="6670" width="2.28515625" style="11" customWidth="1"/>
    <col min="6671" max="6671" width="11.140625" style="11" customWidth="1"/>
    <col min="6672" max="6672" width="1.85546875" style="11" customWidth="1"/>
    <col min="6673" max="6673" width="11" style="11" customWidth="1"/>
    <col min="6674" max="6674" width="0.7109375" style="11" customWidth="1"/>
    <col min="6675" max="6675" width="1.85546875" style="11" customWidth="1"/>
    <col min="6676" max="6676" width="11.85546875" style="11" bestFit="1" customWidth="1"/>
    <col min="6677" max="6677" width="15.28515625" style="11" bestFit="1" customWidth="1"/>
    <col min="6678" max="6678" width="5" style="11" customWidth="1"/>
    <col min="6679" max="6679" width="10.28515625" style="11" bestFit="1" customWidth="1"/>
    <col min="6680" max="6680" width="5" style="11" customWidth="1"/>
    <col min="6681" max="6681" width="10.28515625" style="11" bestFit="1" customWidth="1"/>
    <col min="6682" max="6684" width="9" style="11"/>
    <col min="6685" max="6685" width="10.28515625" style="11" bestFit="1" customWidth="1"/>
    <col min="6686" max="6914" width="9" style="11"/>
    <col min="6915" max="6915" width="3.7109375" style="11" customWidth="1"/>
    <col min="6916" max="6916" width="4.85546875" style="11" customWidth="1"/>
    <col min="6917" max="6917" width="5.28515625" style="11" customWidth="1"/>
    <col min="6918" max="6918" width="31.28515625" style="11" customWidth="1"/>
    <col min="6919" max="6919" width="7.7109375" style="11" customWidth="1"/>
    <col min="6920" max="6920" width="2.28515625" style="11" customWidth="1"/>
    <col min="6921" max="6921" width="11.7109375" style="11" customWidth="1"/>
    <col min="6922" max="6922" width="2.42578125" style="11" customWidth="1"/>
    <col min="6923" max="6923" width="11.7109375" style="11" customWidth="1"/>
    <col min="6924" max="6924" width="2.28515625" style="11" customWidth="1"/>
    <col min="6925" max="6925" width="10.85546875" style="11" customWidth="1"/>
    <col min="6926" max="6926" width="2.28515625" style="11" customWidth="1"/>
    <col min="6927" max="6927" width="11.140625" style="11" customWidth="1"/>
    <col min="6928" max="6928" width="1.85546875" style="11" customWidth="1"/>
    <col min="6929" max="6929" width="11" style="11" customWidth="1"/>
    <col min="6930" max="6930" width="0.7109375" style="11" customWidth="1"/>
    <col min="6931" max="6931" width="1.85546875" style="11" customWidth="1"/>
    <col min="6932" max="6932" width="11.85546875" style="11" bestFit="1" customWidth="1"/>
    <col min="6933" max="6933" width="15.28515625" style="11" bestFit="1" customWidth="1"/>
    <col min="6934" max="6934" width="5" style="11" customWidth="1"/>
    <col min="6935" max="6935" width="10.28515625" style="11" bestFit="1" customWidth="1"/>
    <col min="6936" max="6936" width="5" style="11" customWidth="1"/>
    <col min="6937" max="6937" width="10.28515625" style="11" bestFit="1" customWidth="1"/>
    <col min="6938" max="6940" width="9" style="11"/>
    <col min="6941" max="6941" width="10.28515625" style="11" bestFit="1" customWidth="1"/>
    <col min="6942" max="7170" width="9" style="11"/>
    <col min="7171" max="7171" width="3.7109375" style="11" customWidth="1"/>
    <col min="7172" max="7172" width="4.85546875" style="11" customWidth="1"/>
    <col min="7173" max="7173" width="5.28515625" style="11" customWidth="1"/>
    <col min="7174" max="7174" width="31.28515625" style="11" customWidth="1"/>
    <col min="7175" max="7175" width="7.7109375" style="11" customWidth="1"/>
    <col min="7176" max="7176" width="2.28515625" style="11" customWidth="1"/>
    <col min="7177" max="7177" width="11.7109375" style="11" customWidth="1"/>
    <col min="7178" max="7178" width="2.42578125" style="11" customWidth="1"/>
    <col min="7179" max="7179" width="11.7109375" style="11" customWidth="1"/>
    <col min="7180" max="7180" width="2.28515625" style="11" customWidth="1"/>
    <col min="7181" max="7181" width="10.85546875" style="11" customWidth="1"/>
    <col min="7182" max="7182" width="2.28515625" style="11" customWidth="1"/>
    <col min="7183" max="7183" width="11.140625" style="11" customWidth="1"/>
    <col min="7184" max="7184" width="1.85546875" style="11" customWidth="1"/>
    <col min="7185" max="7185" width="11" style="11" customWidth="1"/>
    <col min="7186" max="7186" width="0.7109375" style="11" customWidth="1"/>
    <col min="7187" max="7187" width="1.85546875" style="11" customWidth="1"/>
    <col min="7188" max="7188" width="11.85546875" style="11" bestFit="1" customWidth="1"/>
    <col min="7189" max="7189" width="15.28515625" style="11" bestFit="1" customWidth="1"/>
    <col min="7190" max="7190" width="5" style="11" customWidth="1"/>
    <col min="7191" max="7191" width="10.28515625" style="11" bestFit="1" customWidth="1"/>
    <col min="7192" max="7192" width="5" style="11" customWidth="1"/>
    <col min="7193" max="7193" width="10.28515625" style="11" bestFit="1" customWidth="1"/>
    <col min="7194" max="7196" width="9" style="11"/>
    <col min="7197" max="7197" width="10.28515625" style="11" bestFit="1" customWidth="1"/>
    <col min="7198" max="7426" width="9" style="11"/>
    <col min="7427" max="7427" width="3.7109375" style="11" customWidth="1"/>
    <col min="7428" max="7428" width="4.85546875" style="11" customWidth="1"/>
    <col min="7429" max="7429" width="5.28515625" style="11" customWidth="1"/>
    <col min="7430" max="7430" width="31.28515625" style="11" customWidth="1"/>
    <col min="7431" max="7431" width="7.7109375" style="11" customWidth="1"/>
    <col min="7432" max="7432" width="2.28515625" style="11" customWidth="1"/>
    <col min="7433" max="7433" width="11.7109375" style="11" customWidth="1"/>
    <col min="7434" max="7434" width="2.42578125" style="11" customWidth="1"/>
    <col min="7435" max="7435" width="11.7109375" style="11" customWidth="1"/>
    <col min="7436" max="7436" width="2.28515625" style="11" customWidth="1"/>
    <col min="7437" max="7437" width="10.85546875" style="11" customWidth="1"/>
    <col min="7438" max="7438" width="2.28515625" style="11" customWidth="1"/>
    <col min="7439" max="7439" width="11.140625" style="11" customWidth="1"/>
    <col min="7440" max="7440" width="1.85546875" style="11" customWidth="1"/>
    <col min="7441" max="7441" width="11" style="11" customWidth="1"/>
    <col min="7442" max="7442" width="0.7109375" style="11" customWidth="1"/>
    <col min="7443" max="7443" width="1.85546875" style="11" customWidth="1"/>
    <col min="7444" max="7444" width="11.85546875" style="11" bestFit="1" customWidth="1"/>
    <col min="7445" max="7445" width="15.28515625" style="11" bestFit="1" customWidth="1"/>
    <col min="7446" max="7446" width="5" style="11" customWidth="1"/>
    <col min="7447" max="7447" width="10.28515625" style="11" bestFit="1" customWidth="1"/>
    <col min="7448" max="7448" width="5" style="11" customWidth="1"/>
    <col min="7449" max="7449" width="10.28515625" style="11" bestFit="1" customWidth="1"/>
    <col min="7450" max="7452" width="9" style="11"/>
    <col min="7453" max="7453" width="10.28515625" style="11" bestFit="1" customWidth="1"/>
    <col min="7454" max="7682" width="9" style="11"/>
    <col min="7683" max="7683" width="3.7109375" style="11" customWidth="1"/>
    <col min="7684" max="7684" width="4.85546875" style="11" customWidth="1"/>
    <col min="7685" max="7685" width="5.28515625" style="11" customWidth="1"/>
    <col min="7686" max="7686" width="31.28515625" style="11" customWidth="1"/>
    <col min="7687" max="7687" width="7.7109375" style="11" customWidth="1"/>
    <col min="7688" max="7688" width="2.28515625" style="11" customWidth="1"/>
    <col min="7689" max="7689" width="11.7109375" style="11" customWidth="1"/>
    <col min="7690" max="7690" width="2.42578125" style="11" customWidth="1"/>
    <col min="7691" max="7691" width="11.7109375" style="11" customWidth="1"/>
    <col min="7692" max="7692" width="2.28515625" style="11" customWidth="1"/>
    <col min="7693" max="7693" width="10.85546875" style="11" customWidth="1"/>
    <col min="7694" max="7694" width="2.28515625" style="11" customWidth="1"/>
    <col min="7695" max="7695" width="11.140625" style="11" customWidth="1"/>
    <col min="7696" max="7696" width="1.85546875" style="11" customWidth="1"/>
    <col min="7697" max="7697" width="11" style="11" customWidth="1"/>
    <col min="7698" max="7698" width="0.7109375" style="11" customWidth="1"/>
    <col min="7699" max="7699" width="1.85546875" style="11" customWidth="1"/>
    <col min="7700" max="7700" width="11.85546875" style="11" bestFit="1" customWidth="1"/>
    <col min="7701" max="7701" width="15.28515625" style="11" bestFit="1" customWidth="1"/>
    <col min="7702" max="7702" width="5" style="11" customWidth="1"/>
    <col min="7703" max="7703" width="10.28515625" style="11" bestFit="1" customWidth="1"/>
    <col min="7704" max="7704" width="5" style="11" customWidth="1"/>
    <col min="7705" max="7705" width="10.28515625" style="11" bestFit="1" customWidth="1"/>
    <col min="7706" max="7708" width="9" style="11"/>
    <col min="7709" max="7709" width="10.28515625" style="11" bestFit="1" customWidth="1"/>
    <col min="7710" max="7938" width="9" style="11"/>
    <col min="7939" max="7939" width="3.7109375" style="11" customWidth="1"/>
    <col min="7940" max="7940" width="4.85546875" style="11" customWidth="1"/>
    <col min="7941" max="7941" width="5.28515625" style="11" customWidth="1"/>
    <col min="7942" max="7942" width="31.28515625" style="11" customWidth="1"/>
    <col min="7943" max="7943" width="7.7109375" style="11" customWidth="1"/>
    <col min="7944" max="7944" width="2.28515625" style="11" customWidth="1"/>
    <col min="7945" max="7945" width="11.7109375" style="11" customWidth="1"/>
    <col min="7946" max="7946" width="2.42578125" style="11" customWidth="1"/>
    <col min="7947" max="7947" width="11.7109375" style="11" customWidth="1"/>
    <col min="7948" max="7948" width="2.28515625" style="11" customWidth="1"/>
    <col min="7949" max="7949" width="10.85546875" style="11" customWidth="1"/>
    <col min="7950" max="7950" width="2.28515625" style="11" customWidth="1"/>
    <col min="7951" max="7951" width="11.140625" style="11" customWidth="1"/>
    <col min="7952" max="7952" width="1.85546875" style="11" customWidth="1"/>
    <col min="7953" max="7953" width="11" style="11" customWidth="1"/>
    <col min="7954" max="7954" width="0.7109375" style="11" customWidth="1"/>
    <col min="7955" max="7955" width="1.85546875" style="11" customWidth="1"/>
    <col min="7956" max="7956" width="11.85546875" style="11" bestFit="1" customWidth="1"/>
    <col min="7957" max="7957" width="15.28515625" style="11" bestFit="1" customWidth="1"/>
    <col min="7958" max="7958" width="5" style="11" customWidth="1"/>
    <col min="7959" max="7959" width="10.28515625" style="11" bestFit="1" customWidth="1"/>
    <col min="7960" max="7960" width="5" style="11" customWidth="1"/>
    <col min="7961" max="7961" width="10.28515625" style="11" bestFit="1" customWidth="1"/>
    <col min="7962" max="7964" width="9" style="11"/>
    <col min="7965" max="7965" width="10.28515625" style="11" bestFit="1" customWidth="1"/>
    <col min="7966" max="8194" width="9" style="11"/>
    <col min="8195" max="8195" width="3.7109375" style="11" customWidth="1"/>
    <col min="8196" max="8196" width="4.85546875" style="11" customWidth="1"/>
    <col min="8197" max="8197" width="5.28515625" style="11" customWidth="1"/>
    <col min="8198" max="8198" width="31.28515625" style="11" customWidth="1"/>
    <col min="8199" max="8199" width="7.7109375" style="11" customWidth="1"/>
    <col min="8200" max="8200" width="2.28515625" style="11" customWidth="1"/>
    <col min="8201" max="8201" width="11.7109375" style="11" customWidth="1"/>
    <col min="8202" max="8202" width="2.42578125" style="11" customWidth="1"/>
    <col min="8203" max="8203" width="11.7109375" style="11" customWidth="1"/>
    <col min="8204" max="8204" width="2.28515625" style="11" customWidth="1"/>
    <col min="8205" max="8205" width="10.85546875" style="11" customWidth="1"/>
    <col min="8206" max="8206" width="2.28515625" style="11" customWidth="1"/>
    <col min="8207" max="8207" width="11.140625" style="11" customWidth="1"/>
    <col min="8208" max="8208" width="1.85546875" style="11" customWidth="1"/>
    <col min="8209" max="8209" width="11" style="11" customWidth="1"/>
    <col min="8210" max="8210" width="0.7109375" style="11" customWidth="1"/>
    <col min="8211" max="8211" width="1.85546875" style="11" customWidth="1"/>
    <col min="8212" max="8212" width="11.85546875" style="11" bestFit="1" customWidth="1"/>
    <col min="8213" max="8213" width="15.28515625" style="11" bestFit="1" customWidth="1"/>
    <col min="8214" max="8214" width="5" style="11" customWidth="1"/>
    <col min="8215" max="8215" width="10.28515625" style="11" bestFit="1" customWidth="1"/>
    <col min="8216" max="8216" width="5" style="11" customWidth="1"/>
    <col min="8217" max="8217" width="10.28515625" style="11" bestFit="1" customWidth="1"/>
    <col min="8218" max="8220" width="9" style="11"/>
    <col min="8221" max="8221" width="10.28515625" style="11" bestFit="1" customWidth="1"/>
    <col min="8222" max="8450" width="9" style="11"/>
    <col min="8451" max="8451" width="3.7109375" style="11" customWidth="1"/>
    <col min="8452" max="8452" width="4.85546875" style="11" customWidth="1"/>
    <col min="8453" max="8453" width="5.28515625" style="11" customWidth="1"/>
    <col min="8454" max="8454" width="31.28515625" style="11" customWidth="1"/>
    <col min="8455" max="8455" width="7.7109375" style="11" customWidth="1"/>
    <col min="8456" max="8456" width="2.28515625" style="11" customWidth="1"/>
    <col min="8457" max="8457" width="11.7109375" style="11" customWidth="1"/>
    <col min="8458" max="8458" width="2.42578125" style="11" customWidth="1"/>
    <col min="8459" max="8459" width="11.7109375" style="11" customWidth="1"/>
    <col min="8460" max="8460" width="2.28515625" style="11" customWidth="1"/>
    <col min="8461" max="8461" width="10.85546875" style="11" customWidth="1"/>
    <col min="8462" max="8462" width="2.28515625" style="11" customWidth="1"/>
    <col min="8463" max="8463" width="11.140625" style="11" customWidth="1"/>
    <col min="8464" max="8464" width="1.85546875" style="11" customWidth="1"/>
    <col min="8465" max="8465" width="11" style="11" customWidth="1"/>
    <col min="8466" max="8466" width="0.7109375" style="11" customWidth="1"/>
    <col min="8467" max="8467" width="1.85546875" style="11" customWidth="1"/>
    <col min="8468" max="8468" width="11.85546875" style="11" bestFit="1" customWidth="1"/>
    <col min="8469" max="8469" width="15.28515625" style="11" bestFit="1" customWidth="1"/>
    <col min="8470" max="8470" width="5" style="11" customWidth="1"/>
    <col min="8471" max="8471" width="10.28515625" style="11" bestFit="1" customWidth="1"/>
    <col min="8472" max="8472" width="5" style="11" customWidth="1"/>
    <col min="8473" max="8473" width="10.28515625" style="11" bestFit="1" customWidth="1"/>
    <col min="8474" max="8476" width="9" style="11"/>
    <col min="8477" max="8477" width="10.28515625" style="11" bestFit="1" customWidth="1"/>
    <col min="8478" max="8706" width="9" style="11"/>
    <col min="8707" max="8707" width="3.7109375" style="11" customWidth="1"/>
    <col min="8708" max="8708" width="4.85546875" style="11" customWidth="1"/>
    <col min="8709" max="8709" width="5.28515625" style="11" customWidth="1"/>
    <col min="8710" max="8710" width="31.28515625" style="11" customWidth="1"/>
    <col min="8711" max="8711" width="7.7109375" style="11" customWidth="1"/>
    <col min="8712" max="8712" width="2.28515625" style="11" customWidth="1"/>
    <col min="8713" max="8713" width="11.7109375" style="11" customWidth="1"/>
    <col min="8714" max="8714" width="2.42578125" style="11" customWidth="1"/>
    <col min="8715" max="8715" width="11.7109375" style="11" customWidth="1"/>
    <col min="8716" max="8716" width="2.28515625" style="11" customWidth="1"/>
    <col min="8717" max="8717" width="10.85546875" style="11" customWidth="1"/>
    <col min="8718" max="8718" width="2.28515625" style="11" customWidth="1"/>
    <col min="8719" max="8719" width="11.140625" style="11" customWidth="1"/>
    <col min="8720" max="8720" width="1.85546875" style="11" customWidth="1"/>
    <col min="8721" max="8721" width="11" style="11" customWidth="1"/>
    <col min="8722" max="8722" width="0.7109375" style="11" customWidth="1"/>
    <col min="8723" max="8723" width="1.85546875" style="11" customWidth="1"/>
    <col min="8724" max="8724" width="11.85546875" style="11" bestFit="1" customWidth="1"/>
    <col min="8725" max="8725" width="15.28515625" style="11" bestFit="1" customWidth="1"/>
    <col min="8726" max="8726" width="5" style="11" customWidth="1"/>
    <col min="8727" max="8727" width="10.28515625" style="11" bestFit="1" customWidth="1"/>
    <col min="8728" max="8728" width="5" style="11" customWidth="1"/>
    <col min="8729" max="8729" width="10.28515625" style="11" bestFit="1" customWidth="1"/>
    <col min="8730" max="8732" width="9" style="11"/>
    <col min="8733" max="8733" width="10.28515625" style="11" bestFit="1" customWidth="1"/>
    <col min="8734" max="8962" width="9" style="11"/>
    <col min="8963" max="8963" width="3.7109375" style="11" customWidth="1"/>
    <col min="8964" max="8964" width="4.85546875" style="11" customWidth="1"/>
    <col min="8965" max="8965" width="5.28515625" style="11" customWidth="1"/>
    <col min="8966" max="8966" width="31.28515625" style="11" customWidth="1"/>
    <col min="8967" max="8967" width="7.7109375" style="11" customWidth="1"/>
    <col min="8968" max="8968" width="2.28515625" style="11" customWidth="1"/>
    <col min="8969" max="8969" width="11.7109375" style="11" customWidth="1"/>
    <col min="8970" max="8970" width="2.42578125" style="11" customWidth="1"/>
    <col min="8971" max="8971" width="11.7109375" style="11" customWidth="1"/>
    <col min="8972" max="8972" width="2.28515625" style="11" customWidth="1"/>
    <col min="8973" max="8973" width="10.85546875" style="11" customWidth="1"/>
    <col min="8974" max="8974" width="2.28515625" style="11" customWidth="1"/>
    <col min="8975" max="8975" width="11.140625" style="11" customWidth="1"/>
    <col min="8976" max="8976" width="1.85546875" style="11" customWidth="1"/>
    <col min="8977" max="8977" width="11" style="11" customWidth="1"/>
    <col min="8978" max="8978" width="0.7109375" style="11" customWidth="1"/>
    <col min="8979" max="8979" width="1.85546875" style="11" customWidth="1"/>
    <col min="8980" max="8980" width="11.85546875" style="11" bestFit="1" customWidth="1"/>
    <col min="8981" max="8981" width="15.28515625" style="11" bestFit="1" customWidth="1"/>
    <col min="8982" max="8982" width="5" style="11" customWidth="1"/>
    <col min="8983" max="8983" width="10.28515625" style="11" bestFit="1" customWidth="1"/>
    <col min="8984" max="8984" width="5" style="11" customWidth="1"/>
    <col min="8985" max="8985" width="10.28515625" style="11" bestFit="1" customWidth="1"/>
    <col min="8986" max="8988" width="9" style="11"/>
    <col min="8989" max="8989" width="10.28515625" style="11" bestFit="1" customWidth="1"/>
    <col min="8990" max="9218" width="9" style="11"/>
    <col min="9219" max="9219" width="3.7109375" style="11" customWidth="1"/>
    <col min="9220" max="9220" width="4.85546875" style="11" customWidth="1"/>
    <col min="9221" max="9221" width="5.28515625" style="11" customWidth="1"/>
    <col min="9222" max="9222" width="31.28515625" style="11" customWidth="1"/>
    <col min="9223" max="9223" width="7.7109375" style="11" customWidth="1"/>
    <col min="9224" max="9224" width="2.28515625" style="11" customWidth="1"/>
    <col min="9225" max="9225" width="11.7109375" style="11" customWidth="1"/>
    <col min="9226" max="9226" width="2.42578125" style="11" customWidth="1"/>
    <col min="9227" max="9227" width="11.7109375" style="11" customWidth="1"/>
    <col min="9228" max="9228" width="2.28515625" style="11" customWidth="1"/>
    <col min="9229" max="9229" width="10.85546875" style="11" customWidth="1"/>
    <col min="9230" max="9230" width="2.28515625" style="11" customWidth="1"/>
    <col min="9231" max="9231" width="11.140625" style="11" customWidth="1"/>
    <col min="9232" max="9232" width="1.85546875" style="11" customWidth="1"/>
    <col min="9233" max="9233" width="11" style="11" customWidth="1"/>
    <col min="9234" max="9234" width="0.7109375" style="11" customWidth="1"/>
    <col min="9235" max="9235" width="1.85546875" style="11" customWidth="1"/>
    <col min="9236" max="9236" width="11.85546875" style="11" bestFit="1" customWidth="1"/>
    <col min="9237" max="9237" width="15.28515625" style="11" bestFit="1" customWidth="1"/>
    <col min="9238" max="9238" width="5" style="11" customWidth="1"/>
    <col min="9239" max="9239" width="10.28515625" style="11" bestFit="1" customWidth="1"/>
    <col min="9240" max="9240" width="5" style="11" customWidth="1"/>
    <col min="9241" max="9241" width="10.28515625" style="11" bestFit="1" customWidth="1"/>
    <col min="9242" max="9244" width="9" style="11"/>
    <col min="9245" max="9245" width="10.28515625" style="11" bestFit="1" customWidth="1"/>
    <col min="9246" max="9474" width="9" style="11"/>
    <col min="9475" max="9475" width="3.7109375" style="11" customWidth="1"/>
    <col min="9476" max="9476" width="4.85546875" style="11" customWidth="1"/>
    <col min="9477" max="9477" width="5.28515625" style="11" customWidth="1"/>
    <col min="9478" max="9478" width="31.28515625" style="11" customWidth="1"/>
    <col min="9479" max="9479" width="7.7109375" style="11" customWidth="1"/>
    <col min="9480" max="9480" width="2.28515625" style="11" customWidth="1"/>
    <col min="9481" max="9481" width="11.7109375" style="11" customWidth="1"/>
    <col min="9482" max="9482" width="2.42578125" style="11" customWidth="1"/>
    <col min="9483" max="9483" width="11.7109375" style="11" customWidth="1"/>
    <col min="9484" max="9484" width="2.28515625" style="11" customWidth="1"/>
    <col min="9485" max="9485" width="10.85546875" style="11" customWidth="1"/>
    <col min="9486" max="9486" width="2.28515625" style="11" customWidth="1"/>
    <col min="9487" max="9487" width="11.140625" style="11" customWidth="1"/>
    <col min="9488" max="9488" width="1.85546875" style="11" customWidth="1"/>
    <col min="9489" max="9489" width="11" style="11" customWidth="1"/>
    <col min="9490" max="9490" width="0.7109375" style="11" customWidth="1"/>
    <col min="9491" max="9491" width="1.85546875" style="11" customWidth="1"/>
    <col min="9492" max="9492" width="11.85546875" style="11" bestFit="1" customWidth="1"/>
    <col min="9493" max="9493" width="15.28515625" style="11" bestFit="1" customWidth="1"/>
    <col min="9494" max="9494" width="5" style="11" customWidth="1"/>
    <col min="9495" max="9495" width="10.28515625" style="11" bestFit="1" customWidth="1"/>
    <col min="9496" max="9496" width="5" style="11" customWidth="1"/>
    <col min="9497" max="9497" width="10.28515625" style="11" bestFit="1" customWidth="1"/>
    <col min="9498" max="9500" width="9" style="11"/>
    <col min="9501" max="9501" width="10.28515625" style="11" bestFit="1" customWidth="1"/>
    <col min="9502" max="9730" width="9" style="11"/>
    <col min="9731" max="9731" width="3.7109375" style="11" customWidth="1"/>
    <col min="9732" max="9732" width="4.85546875" style="11" customWidth="1"/>
    <col min="9733" max="9733" width="5.28515625" style="11" customWidth="1"/>
    <col min="9734" max="9734" width="31.28515625" style="11" customWidth="1"/>
    <col min="9735" max="9735" width="7.7109375" style="11" customWidth="1"/>
    <col min="9736" max="9736" width="2.28515625" style="11" customWidth="1"/>
    <col min="9737" max="9737" width="11.7109375" style="11" customWidth="1"/>
    <col min="9738" max="9738" width="2.42578125" style="11" customWidth="1"/>
    <col min="9739" max="9739" width="11.7109375" style="11" customWidth="1"/>
    <col min="9740" max="9740" width="2.28515625" style="11" customWidth="1"/>
    <col min="9741" max="9741" width="10.85546875" style="11" customWidth="1"/>
    <col min="9742" max="9742" width="2.28515625" style="11" customWidth="1"/>
    <col min="9743" max="9743" width="11.140625" style="11" customWidth="1"/>
    <col min="9744" max="9744" width="1.85546875" style="11" customWidth="1"/>
    <col min="9745" max="9745" width="11" style="11" customWidth="1"/>
    <col min="9746" max="9746" width="0.7109375" style="11" customWidth="1"/>
    <col min="9747" max="9747" width="1.85546875" style="11" customWidth="1"/>
    <col min="9748" max="9748" width="11.85546875" style="11" bestFit="1" customWidth="1"/>
    <col min="9749" max="9749" width="15.28515625" style="11" bestFit="1" customWidth="1"/>
    <col min="9750" max="9750" width="5" style="11" customWidth="1"/>
    <col min="9751" max="9751" width="10.28515625" style="11" bestFit="1" customWidth="1"/>
    <col min="9752" max="9752" width="5" style="11" customWidth="1"/>
    <col min="9753" max="9753" width="10.28515625" style="11" bestFit="1" customWidth="1"/>
    <col min="9754" max="9756" width="9" style="11"/>
    <col min="9757" max="9757" width="10.28515625" style="11" bestFit="1" customWidth="1"/>
    <col min="9758" max="9986" width="9" style="11"/>
    <col min="9987" max="9987" width="3.7109375" style="11" customWidth="1"/>
    <col min="9988" max="9988" width="4.85546875" style="11" customWidth="1"/>
    <col min="9989" max="9989" width="5.28515625" style="11" customWidth="1"/>
    <col min="9990" max="9990" width="31.28515625" style="11" customWidth="1"/>
    <col min="9991" max="9991" width="7.7109375" style="11" customWidth="1"/>
    <col min="9992" max="9992" width="2.28515625" style="11" customWidth="1"/>
    <col min="9993" max="9993" width="11.7109375" style="11" customWidth="1"/>
    <col min="9994" max="9994" width="2.42578125" style="11" customWidth="1"/>
    <col min="9995" max="9995" width="11.7109375" style="11" customWidth="1"/>
    <col min="9996" max="9996" width="2.28515625" style="11" customWidth="1"/>
    <col min="9997" max="9997" width="10.85546875" style="11" customWidth="1"/>
    <col min="9998" max="9998" width="2.28515625" style="11" customWidth="1"/>
    <col min="9999" max="9999" width="11.140625" style="11" customWidth="1"/>
    <col min="10000" max="10000" width="1.85546875" style="11" customWidth="1"/>
    <col min="10001" max="10001" width="11" style="11" customWidth="1"/>
    <col min="10002" max="10002" width="0.7109375" style="11" customWidth="1"/>
    <col min="10003" max="10003" width="1.85546875" style="11" customWidth="1"/>
    <col min="10004" max="10004" width="11.85546875" style="11" bestFit="1" customWidth="1"/>
    <col min="10005" max="10005" width="15.28515625" style="11" bestFit="1" customWidth="1"/>
    <col min="10006" max="10006" width="5" style="11" customWidth="1"/>
    <col min="10007" max="10007" width="10.28515625" style="11" bestFit="1" customWidth="1"/>
    <col min="10008" max="10008" width="5" style="11" customWidth="1"/>
    <col min="10009" max="10009" width="10.28515625" style="11" bestFit="1" customWidth="1"/>
    <col min="10010" max="10012" width="9" style="11"/>
    <col min="10013" max="10013" width="10.28515625" style="11" bestFit="1" customWidth="1"/>
    <col min="10014" max="10242" width="9" style="11"/>
    <col min="10243" max="10243" width="3.7109375" style="11" customWidth="1"/>
    <col min="10244" max="10244" width="4.85546875" style="11" customWidth="1"/>
    <col min="10245" max="10245" width="5.28515625" style="11" customWidth="1"/>
    <col min="10246" max="10246" width="31.28515625" style="11" customWidth="1"/>
    <col min="10247" max="10247" width="7.7109375" style="11" customWidth="1"/>
    <col min="10248" max="10248" width="2.28515625" style="11" customWidth="1"/>
    <col min="10249" max="10249" width="11.7109375" style="11" customWidth="1"/>
    <col min="10250" max="10250" width="2.42578125" style="11" customWidth="1"/>
    <col min="10251" max="10251" width="11.7109375" style="11" customWidth="1"/>
    <col min="10252" max="10252" width="2.28515625" style="11" customWidth="1"/>
    <col min="10253" max="10253" width="10.85546875" style="11" customWidth="1"/>
    <col min="10254" max="10254" width="2.28515625" style="11" customWidth="1"/>
    <col min="10255" max="10255" width="11.140625" style="11" customWidth="1"/>
    <col min="10256" max="10256" width="1.85546875" style="11" customWidth="1"/>
    <col min="10257" max="10257" width="11" style="11" customWidth="1"/>
    <col min="10258" max="10258" width="0.7109375" style="11" customWidth="1"/>
    <col min="10259" max="10259" width="1.85546875" style="11" customWidth="1"/>
    <col min="10260" max="10260" width="11.85546875" style="11" bestFit="1" customWidth="1"/>
    <col min="10261" max="10261" width="15.28515625" style="11" bestFit="1" customWidth="1"/>
    <col min="10262" max="10262" width="5" style="11" customWidth="1"/>
    <col min="10263" max="10263" width="10.28515625" style="11" bestFit="1" customWidth="1"/>
    <col min="10264" max="10264" width="5" style="11" customWidth="1"/>
    <col min="10265" max="10265" width="10.28515625" style="11" bestFit="1" customWidth="1"/>
    <col min="10266" max="10268" width="9" style="11"/>
    <col min="10269" max="10269" width="10.28515625" style="11" bestFit="1" customWidth="1"/>
    <col min="10270" max="10498" width="9" style="11"/>
    <col min="10499" max="10499" width="3.7109375" style="11" customWidth="1"/>
    <col min="10500" max="10500" width="4.85546875" style="11" customWidth="1"/>
    <col min="10501" max="10501" width="5.28515625" style="11" customWidth="1"/>
    <col min="10502" max="10502" width="31.28515625" style="11" customWidth="1"/>
    <col min="10503" max="10503" width="7.7109375" style="11" customWidth="1"/>
    <col min="10504" max="10504" width="2.28515625" style="11" customWidth="1"/>
    <col min="10505" max="10505" width="11.7109375" style="11" customWidth="1"/>
    <col min="10506" max="10506" width="2.42578125" style="11" customWidth="1"/>
    <col min="10507" max="10507" width="11.7109375" style="11" customWidth="1"/>
    <col min="10508" max="10508" width="2.28515625" style="11" customWidth="1"/>
    <col min="10509" max="10509" width="10.85546875" style="11" customWidth="1"/>
    <col min="10510" max="10510" width="2.28515625" style="11" customWidth="1"/>
    <col min="10511" max="10511" width="11.140625" style="11" customWidth="1"/>
    <col min="10512" max="10512" width="1.85546875" style="11" customWidth="1"/>
    <col min="10513" max="10513" width="11" style="11" customWidth="1"/>
    <col min="10514" max="10514" width="0.7109375" style="11" customWidth="1"/>
    <col min="10515" max="10515" width="1.85546875" style="11" customWidth="1"/>
    <col min="10516" max="10516" width="11.85546875" style="11" bestFit="1" customWidth="1"/>
    <col min="10517" max="10517" width="15.28515625" style="11" bestFit="1" customWidth="1"/>
    <col min="10518" max="10518" width="5" style="11" customWidth="1"/>
    <col min="10519" max="10519" width="10.28515625" style="11" bestFit="1" customWidth="1"/>
    <col min="10520" max="10520" width="5" style="11" customWidth="1"/>
    <col min="10521" max="10521" width="10.28515625" style="11" bestFit="1" customWidth="1"/>
    <col min="10522" max="10524" width="9" style="11"/>
    <col min="10525" max="10525" width="10.28515625" style="11" bestFit="1" customWidth="1"/>
    <col min="10526" max="10754" width="9" style="11"/>
    <col min="10755" max="10755" width="3.7109375" style="11" customWidth="1"/>
    <col min="10756" max="10756" width="4.85546875" style="11" customWidth="1"/>
    <col min="10757" max="10757" width="5.28515625" style="11" customWidth="1"/>
    <col min="10758" max="10758" width="31.28515625" style="11" customWidth="1"/>
    <col min="10759" max="10759" width="7.7109375" style="11" customWidth="1"/>
    <col min="10760" max="10760" width="2.28515625" style="11" customWidth="1"/>
    <col min="10761" max="10761" width="11.7109375" style="11" customWidth="1"/>
    <col min="10762" max="10762" width="2.42578125" style="11" customWidth="1"/>
    <col min="10763" max="10763" width="11.7109375" style="11" customWidth="1"/>
    <col min="10764" max="10764" width="2.28515625" style="11" customWidth="1"/>
    <col min="10765" max="10765" width="10.85546875" style="11" customWidth="1"/>
    <col min="10766" max="10766" width="2.28515625" style="11" customWidth="1"/>
    <col min="10767" max="10767" width="11.140625" style="11" customWidth="1"/>
    <col min="10768" max="10768" width="1.85546875" style="11" customWidth="1"/>
    <col min="10769" max="10769" width="11" style="11" customWidth="1"/>
    <col min="10770" max="10770" width="0.7109375" style="11" customWidth="1"/>
    <col min="10771" max="10771" width="1.85546875" style="11" customWidth="1"/>
    <col min="10772" max="10772" width="11.85546875" style="11" bestFit="1" customWidth="1"/>
    <col min="10773" max="10773" width="15.28515625" style="11" bestFit="1" customWidth="1"/>
    <col min="10774" max="10774" width="5" style="11" customWidth="1"/>
    <col min="10775" max="10775" width="10.28515625" style="11" bestFit="1" customWidth="1"/>
    <col min="10776" max="10776" width="5" style="11" customWidth="1"/>
    <col min="10777" max="10777" width="10.28515625" style="11" bestFit="1" customWidth="1"/>
    <col min="10778" max="10780" width="9" style="11"/>
    <col min="10781" max="10781" width="10.28515625" style="11" bestFit="1" customWidth="1"/>
    <col min="10782" max="11010" width="9" style="11"/>
    <col min="11011" max="11011" width="3.7109375" style="11" customWidth="1"/>
    <col min="11012" max="11012" width="4.85546875" style="11" customWidth="1"/>
    <col min="11013" max="11013" width="5.28515625" style="11" customWidth="1"/>
    <col min="11014" max="11014" width="31.28515625" style="11" customWidth="1"/>
    <col min="11015" max="11015" width="7.7109375" style="11" customWidth="1"/>
    <col min="11016" max="11016" width="2.28515625" style="11" customWidth="1"/>
    <col min="11017" max="11017" width="11.7109375" style="11" customWidth="1"/>
    <col min="11018" max="11018" width="2.42578125" style="11" customWidth="1"/>
    <col min="11019" max="11019" width="11.7109375" style="11" customWidth="1"/>
    <col min="11020" max="11020" width="2.28515625" style="11" customWidth="1"/>
    <col min="11021" max="11021" width="10.85546875" style="11" customWidth="1"/>
    <col min="11022" max="11022" width="2.28515625" style="11" customWidth="1"/>
    <col min="11023" max="11023" width="11.140625" style="11" customWidth="1"/>
    <col min="11024" max="11024" width="1.85546875" style="11" customWidth="1"/>
    <col min="11025" max="11025" width="11" style="11" customWidth="1"/>
    <col min="11026" max="11026" width="0.7109375" style="11" customWidth="1"/>
    <col min="11027" max="11027" width="1.85546875" style="11" customWidth="1"/>
    <col min="11028" max="11028" width="11.85546875" style="11" bestFit="1" customWidth="1"/>
    <col min="11029" max="11029" width="15.28515625" style="11" bestFit="1" customWidth="1"/>
    <col min="11030" max="11030" width="5" style="11" customWidth="1"/>
    <col min="11031" max="11031" width="10.28515625" style="11" bestFit="1" customWidth="1"/>
    <col min="11032" max="11032" width="5" style="11" customWidth="1"/>
    <col min="11033" max="11033" width="10.28515625" style="11" bestFit="1" customWidth="1"/>
    <col min="11034" max="11036" width="9" style="11"/>
    <col min="11037" max="11037" width="10.28515625" style="11" bestFit="1" customWidth="1"/>
    <col min="11038" max="11266" width="9" style="11"/>
    <col min="11267" max="11267" width="3.7109375" style="11" customWidth="1"/>
    <col min="11268" max="11268" width="4.85546875" style="11" customWidth="1"/>
    <col min="11269" max="11269" width="5.28515625" style="11" customWidth="1"/>
    <col min="11270" max="11270" width="31.28515625" style="11" customWidth="1"/>
    <col min="11271" max="11271" width="7.7109375" style="11" customWidth="1"/>
    <col min="11272" max="11272" width="2.28515625" style="11" customWidth="1"/>
    <col min="11273" max="11273" width="11.7109375" style="11" customWidth="1"/>
    <col min="11274" max="11274" width="2.42578125" style="11" customWidth="1"/>
    <col min="11275" max="11275" width="11.7109375" style="11" customWidth="1"/>
    <col min="11276" max="11276" width="2.28515625" style="11" customWidth="1"/>
    <col min="11277" max="11277" width="10.85546875" style="11" customWidth="1"/>
    <col min="11278" max="11278" width="2.28515625" style="11" customWidth="1"/>
    <col min="11279" max="11279" width="11.140625" style="11" customWidth="1"/>
    <col min="11280" max="11280" width="1.85546875" style="11" customWidth="1"/>
    <col min="11281" max="11281" width="11" style="11" customWidth="1"/>
    <col min="11282" max="11282" width="0.7109375" style="11" customWidth="1"/>
    <col min="11283" max="11283" width="1.85546875" style="11" customWidth="1"/>
    <col min="11284" max="11284" width="11.85546875" style="11" bestFit="1" customWidth="1"/>
    <col min="11285" max="11285" width="15.28515625" style="11" bestFit="1" customWidth="1"/>
    <col min="11286" max="11286" width="5" style="11" customWidth="1"/>
    <col min="11287" max="11287" width="10.28515625" style="11" bestFit="1" customWidth="1"/>
    <col min="11288" max="11288" width="5" style="11" customWidth="1"/>
    <col min="11289" max="11289" width="10.28515625" style="11" bestFit="1" customWidth="1"/>
    <col min="11290" max="11292" width="9" style="11"/>
    <col min="11293" max="11293" width="10.28515625" style="11" bestFit="1" customWidth="1"/>
    <col min="11294" max="11522" width="9" style="11"/>
    <col min="11523" max="11523" width="3.7109375" style="11" customWidth="1"/>
    <col min="11524" max="11524" width="4.85546875" style="11" customWidth="1"/>
    <col min="11525" max="11525" width="5.28515625" style="11" customWidth="1"/>
    <col min="11526" max="11526" width="31.28515625" style="11" customWidth="1"/>
    <col min="11527" max="11527" width="7.7109375" style="11" customWidth="1"/>
    <col min="11528" max="11528" width="2.28515625" style="11" customWidth="1"/>
    <col min="11529" max="11529" width="11.7109375" style="11" customWidth="1"/>
    <col min="11530" max="11530" width="2.42578125" style="11" customWidth="1"/>
    <col min="11531" max="11531" width="11.7109375" style="11" customWidth="1"/>
    <col min="11532" max="11532" width="2.28515625" style="11" customWidth="1"/>
    <col min="11533" max="11533" width="10.85546875" style="11" customWidth="1"/>
    <col min="11534" max="11534" width="2.28515625" style="11" customWidth="1"/>
    <col min="11535" max="11535" width="11.140625" style="11" customWidth="1"/>
    <col min="11536" max="11536" width="1.85546875" style="11" customWidth="1"/>
    <col min="11537" max="11537" width="11" style="11" customWidth="1"/>
    <col min="11538" max="11538" width="0.7109375" style="11" customWidth="1"/>
    <col min="11539" max="11539" width="1.85546875" style="11" customWidth="1"/>
    <col min="11540" max="11540" width="11.85546875" style="11" bestFit="1" customWidth="1"/>
    <col min="11541" max="11541" width="15.28515625" style="11" bestFit="1" customWidth="1"/>
    <col min="11542" max="11542" width="5" style="11" customWidth="1"/>
    <col min="11543" max="11543" width="10.28515625" style="11" bestFit="1" customWidth="1"/>
    <col min="11544" max="11544" width="5" style="11" customWidth="1"/>
    <col min="11545" max="11545" width="10.28515625" style="11" bestFit="1" customWidth="1"/>
    <col min="11546" max="11548" width="9" style="11"/>
    <col min="11549" max="11549" width="10.28515625" style="11" bestFit="1" customWidth="1"/>
    <col min="11550" max="11778" width="9" style="11"/>
    <col min="11779" max="11779" width="3.7109375" style="11" customWidth="1"/>
    <col min="11780" max="11780" width="4.85546875" style="11" customWidth="1"/>
    <col min="11781" max="11781" width="5.28515625" style="11" customWidth="1"/>
    <col min="11782" max="11782" width="31.28515625" style="11" customWidth="1"/>
    <col min="11783" max="11783" width="7.7109375" style="11" customWidth="1"/>
    <col min="11784" max="11784" width="2.28515625" style="11" customWidth="1"/>
    <col min="11785" max="11785" width="11.7109375" style="11" customWidth="1"/>
    <col min="11786" max="11786" width="2.42578125" style="11" customWidth="1"/>
    <col min="11787" max="11787" width="11.7109375" style="11" customWidth="1"/>
    <col min="11788" max="11788" width="2.28515625" style="11" customWidth="1"/>
    <col min="11789" max="11789" width="10.85546875" style="11" customWidth="1"/>
    <col min="11790" max="11790" width="2.28515625" style="11" customWidth="1"/>
    <col min="11791" max="11791" width="11.140625" style="11" customWidth="1"/>
    <col min="11792" max="11792" width="1.85546875" style="11" customWidth="1"/>
    <col min="11793" max="11793" width="11" style="11" customWidth="1"/>
    <col min="11794" max="11794" width="0.7109375" style="11" customWidth="1"/>
    <col min="11795" max="11795" width="1.85546875" style="11" customWidth="1"/>
    <col min="11796" max="11796" width="11.85546875" style="11" bestFit="1" customWidth="1"/>
    <col min="11797" max="11797" width="15.28515625" style="11" bestFit="1" customWidth="1"/>
    <col min="11798" max="11798" width="5" style="11" customWidth="1"/>
    <col min="11799" max="11799" width="10.28515625" style="11" bestFit="1" customWidth="1"/>
    <col min="11800" max="11800" width="5" style="11" customWidth="1"/>
    <col min="11801" max="11801" width="10.28515625" style="11" bestFit="1" customWidth="1"/>
    <col min="11802" max="11804" width="9" style="11"/>
    <col min="11805" max="11805" width="10.28515625" style="11" bestFit="1" customWidth="1"/>
    <col min="11806" max="12034" width="9" style="11"/>
    <col min="12035" max="12035" width="3.7109375" style="11" customWidth="1"/>
    <col min="12036" max="12036" width="4.85546875" style="11" customWidth="1"/>
    <col min="12037" max="12037" width="5.28515625" style="11" customWidth="1"/>
    <col min="12038" max="12038" width="31.28515625" style="11" customWidth="1"/>
    <col min="12039" max="12039" width="7.7109375" style="11" customWidth="1"/>
    <col min="12040" max="12040" width="2.28515625" style="11" customWidth="1"/>
    <col min="12041" max="12041" width="11.7109375" style="11" customWidth="1"/>
    <col min="12042" max="12042" width="2.42578125" style="11" customWidth="1"/>
    <col min="12043" max="12043" width="11.7109375" style="11" customWidth="1"/>
    <col min="12044" max="12044" width="2.28515625" style="11" customWidth="1"/>
    <col min="12045" max="12045" width="10.85546875" style="11" customWidth="1"/>
    <col min="12046" max="12046" width="2.28515625" style="11" customWidth="1"/>
    <col min="12047" max="12047" width="11.140625" style="11" customWidth="1"/>
    <col min="12048" max="12048" width="1.85546875" style="11" customWidth="1"/>
    <col min="12049" max="12049" width="11" style="11" customWidth="1"/>
    <col min="12050" max="12050" width="0.7109375" style="11" customWidth="1"/>
    <col min="12051" max="12051" width="1.85546875" style="11" customWidth="1"/>
    <col min="12052" max="12052" width="11.85546875" style="11" bestFit="1" customWidth="1"/>
    <col min="12053" max="12053" width="15.28515625" style="11" bestFit="1" customWidth="1"/>
    <col min="12054" max="12054" width="5" style="11" customWidth="1"/>
    <col min="12055" max="12055" width="10.28515625" style="11" bestFit="1" customWidth="1"/>
    <col min="12056" max="12056" width="5" style="11" customWidth="1"/>
    <col min="12057" max="12057" width="10.28515625" style="11" bestFit="1" customWidth="1"/>
    <col min="12058" max="12060" width="9" style="11"/>
    <col min="12061" max="12061" width="10.28515625" style="11" bestFit="1" customWidth="1"/>
    <col min="12062" max="12290" width="9" style="11"/>
    <col min="12291" max="12291" width="3.7109375" style="11" customWidth="1"/>
    <col min="12292" max="12292" width="4.85546875" style="11" customWidth="1"/>
    <col min="12293" max="12293" width="5.28515625" style="11" customWidth="1"/>
    <col min="12294" max="12294" width="31.28515625" style="11" customWidth="1"/>
    <col min="12295" max="12295" width="7.7109375" style="11" customWidth="1"/>
    <col min="12296" max="12296" width="2.28515625" style="11" customWidth="1"/>
    <col min="12297" max="12297" width="11.7109375" style="11" customWidth="1"/>
    <col min="12298" max="12298" width="2.42578125" style="11" customWidth="1"/>
    <col min="12299" max="12299" width="11.7109375" style="11" customWidth="1"/>
    <col min="12300" max="12300" width="2.28515625" style="11" customWidth="1"/>
    <col min="12301" max="12301" width="10.85546875" style="11" customWidth="1"/>
    <col min="12302" max="12302" width="2.28515625" style="11" customWidth="1"/>
    <col min="12303" max="12303" width="11.140625" style="11" customWidth="1"/>
    <col min="12304" max="12304" width="1.85546875" style="11" customWidth="1"/>
    <col min="12305" max="12305" width="11" style="11" customWidth="1"/>
    <col min="12306" max="12306" width="0.7109375" style="11" customWidth="1"/>
    <col min="12307" max="12307" width="1.85546875" style="11" customWidth="1"/>
    <col min="12308" max="12308" width="11.85546875" style="11" bestFit="1" customWidth="1"/>
    <col min="12309" max="12309" width="15.28515625" style="11" bestFit="1" customWidth="1"/>
    <col min="12310" max="12310" width="5" style="11" customWidth="1"/>
    <col min="12311" max="12311" width="10.28515625" style="11" bestFit="1" customWidth="1"/>
    <col min="12312" max="12312" width="5" style="11" customWidth="1"/>
    <col min="12313" max="12313" width="10.28515625" style="11" bestFit="1" customWidth="1"/>
    <col min="12314" max="12316" width="9" style="11"/>
    <col min="12317" max="12317" width="10.28515625" style="11" bestFit="1" customWidth="1"/>
    <col min="12318" max="12546" width="9" style="11"/>
    <col min="12547" max="12547" width="3.7109375" style="11" customWidth="1"/>
    <col min="12548" max="12548" width="4.85546875" style="11" customWidth="1"/>
    <col min="12549" max="12549" width="5.28515625" style="11" customWidth="1"/>
    <col min="12550" max="12550" width="31.28515625" style="11" customWidth="1"/>
    <col min="12551" max="12551" width="7.7109375" style="11" customWidth="1"/>
    <col min="12552" max="12552" width="2.28515625" style="11" customWidth="1"/>
    <col min="12553" max="12553" width="11.7109375" style="11" customWidth="1"/>
    <col min="12554" max="12554" width="2.42578125" style="11" customWidth="1"/>
    <col min="12555" max="12555" width="11.7109375" style="11" customWidth="1"/>
    <col min="12556" max="12556" width="2.28515625" style="11" customWidth="1"/>
    <col min="12557" max="12557" width="10.85546875" style="11" customWidth="1"/>
    <col min="12558" max="12558" width="2.28515625" style="11" customWidth="1"/>
    <col min="12559" max="12559" width="11.140625" style="11" customWidth="1"/>
    <col min="12560" max="12560" width="1.85546875" style="11" customWidth="1"/>
    <col min="12561" max="12561" width="11" style="11" customWidth="1"/>
    <col min="12562" max="12562" width="0.7109375" style="11" customWidth="1"/>
    <col min="12563" max="12563" width="1.85546875" style="11" customWidth="1"/>
    <col min="12564" max="12564" width="11.85546875" style="11" bestFit="1" customWidth="1"/>
    <col min="12565" max="12565" width="15.28515625" style="11" bestFit="1" customWidth="1"/>
    <col min="12566" max="12566" width="5" style="11" customWidth="1"/>
    <col min="12567" max="12567" width="10.28515625" style="11" bestFit="1" customWidth="1"/>
    <col min="12568" max="12568" width="5" style="11" customWidth="1"/>
    <col min="12569" max="12569" width="10.28515625" style="11" bestFit="1" customWidth="1"/>
    <col min="12570" max="12572" width="9" style="11"/>
    <col min="12573" max="12573" width="10.28515625" style="11" bestFit="1" customWidth="1"/>
    <col min="12574" max="12802" width="9" style="11"/>
    <col min="12803" max="12803" width="3.7109375" style="11" customWidth="1"/>
    <col min="12804" max="12804" width="4.85546875" style="11" customWidth="1"/>
    <col min="12805" max="12805" width="5.28515625" style="11" customWidth="1"/>
    <col min="12806" max="12806" width="31.28515625" style="11" customWidth="1"/>
    <col min="12807" max="12807" width="7.7109375" style="11" customWidth="1"/>
    <col min="12808" max="12808" width="2.28515625" style="11" customWidth="1"/>
    <col min="12809" max="12809" width="11.7109375" style="11" customWidth="1"/>
    <col min="12810" max="12810" width="2.42578125" style="11" customWidth="1"/>
    <col min="12811" max="12811" width="11.7109375" style="11" customWidth="1"/>
    <col min="12812" max="12812" width="2.28515625" style="11" customWidth="1"/>
    <col min="12813" max="12813" width="10.85546875" style="11" customWidth="1"/>
    <col min="12814" max="12814" width="2.28515625" style="11" customWidth="1"/>
    <col min="12815" max="12815" width="11.140625" style="11" customWidth="1"/>
    <col min="12816" max="12816" width="1.85546875" style="11" customWidth="1"/>
    <col min="12817" max="12817" width="11" style="11" customWidth="1"/>
    <col min="12818" max="12818" width="0.7109375" style="11" customWidth="1"/>
    <col min="12819" max="12819" width="1.85546875" style="11" customWidth="1"/>
    <col min="12820" max="12820" width="11.85546875" style="11" bestFit="1" customWidth="1"/>
    <col min="12821" max="12821" width="15.28515625" style="11" bestFit="1" customWidth="1"/>
    <col min="12822" max="12822" width="5" style="11" customWidth="1"/>
    <col min="12823" max="12823" width="10.28515625" style="11" bestFit="1" customWidth="1"/>
    <col min="12824" max="12824" width="5" style="11" customWidth="1"/>
    <col min="12825" max="12825" width="10.28515625" style="11" bestFit="1" customWidth="1"/>
    <col min="12826" max="12828" width="9" style="11"/>
    <col min="12829" max="12829" width="10.28515625" style="11" bestFit="1" customWidth="1"/>
    <col min="12830" max="13058" width="9" style="11"/>
    <col min="13059" max="13059" width="3.7109375" style="11" customWidth="1"/>
    <col min="13060" max="13060" width="4.85546875" style="11" customWidth="1"/>
    <col min="13061" max="13061" width="5.28515625" style="11" customWidth="1"/>
    <col min="13062" max="13062" width="31.28515625" style="11" customWidth="1"/>
    <col min="13063" max="13063" width="7.7109375" style="11" customWidth="1"/>
    <col min="13064" max="13064" width="2.28515625" style="11" customWidth="1"/>
    <col min="13065" max="13065" width="11.7109375" style="11" customWidth="1"/>
    <col min="13066" max="13066" width="2.42578125" style="11" customWidth="1"/>
    <col min="13067" max="13067" width="11.7109375" style="11" customWidth="1"/>
    <col min="13068" max="13068" width="2.28515625" style="11" customWidth="1"/>
    <col min="13069" max="13069" width="10.85546875" style="11" customWidth="1"/>
    <col min="13070" max="13070" width="2.28515625" style="11" customWidth="1"/>
    <col min="13071" max="13071" width="11.140625" style="11" customWidth="1"/>
    <col min="13072" max="13072" width="1.85546875" style="11" customWidth="1"/>
    <col min="13073" max="13073" width="11" style="11" customWidth="1"/>
    <col min="13074" max="13074" width="0.7109375" style="11" customWidth="1"/>
    <col min="13075" max="13075" width="1.85546875" style="11" customWidth="1"/>
    <col min="13076" max="13076" width="11.85546875" style="11" bestFit="1" customWidth="1"/>
    <col min="13077" max="13077" width="15.28515625" style="11" bestFit="1" customWidth="1"/>
    <col min="13078" max="13078" width="5" style="11" customWidth="1"/>
    <col min="13079" max="13079" width="10.28515625" style="11" bestFit="1" customWidth="1"/>
    <col min="13080" max="13080" width="5" style="11" customWidth="1"/>
    <col min="13081" max="13081" width="10.28515625" style="11" bestFit="1" customWidth="1"/>
    <col min="13082" max="13084" width="9" style="11"/>
    <col min="13085" max="13085" width="10.28515625" style="11" bestFit="1" customWidth="1"/>
    <col min="13086" max="13314" width="9" style="11"/>
    <col min="13315" max="13315" width="3.7109375" style="11" customWidth="1"/>
    <col min="13316" max="13316" width="4.85546875" style="11" customWidth="1"/>
    <col min="13317" max="13317" width="5.28515625" style="11" customWidth="1"/>
    <col min="13318" max="13318" width="31.28515625" style="11" customWidth="1"/>
    <col min="13319" max="13319" width="7.7109375" style="11" customWidth="1"/>
    <col min="13320" max="13320" width="2.28515625" style="11" customWidth="1"/>
    <col min="13321" max="13321" width="11.7109375" style="11" customWidth="1"/>
    <col min="13322" max="13322" width="2.42578125" style="11" customWidth="1"/>
    <col min="13323" max="13323" width="11.7109375" style="11" customWidth="1"/>
    <col min="13324" max="13324" width="2.28515625" style="11" customWidth="1"/>
    <col min="13325" max="13325" width="10.85546875" style="11" customWidth="1"/>
    <col min="13326" max="13326" width="2.28515625" style="11" customWidth="1"/>
    <col min="13327" max="13327" width="11.140625" style="11" customWidth="1"/>
    <col min="13328" max="13328" width="1.85546875" style="11" customWidth="1"/>
    <col min="13329" max="13329" width="11" style="11" customWidth="1"/>
    <col min="13330" max="13330" width="0.7109375" style="11" customWidth="1"/>
    <col min="13331" max="13331" width="1.85546875" style="11" customWidth="1"/>
    <col min="13332" max="13332" width="11.85546875" style="11" bestFit="1" customWidth="1"/>
    <col min="13333" max="13333" width="15.28515625" style="11" bestFit="1" customWidth="1"/>
    <col min="13334" max="13334" width="5" style="11" customWidth="1"/>
    <col min="13335" max="13335" width="10.28515625" style="11" bestFit="1" customWidth="1"/>
    <col min="13336" max="13336" width="5" style="11" customWidth="1"/>
    <col min="13337" max="13337" width="10.28515625" style="11" bestFit="1" customWidth="1"/>
    <col min="13338" max="13340" width="9" style="11"/>
    <col min="13341" max="13341" width="10.28515625" style="11" bestFit="1" customWidth="1"/>
    <col min="13342" max="13570" width="9" style="11"/>
    <col min="13571" max="13571" width="3.7109375" style="11" customWidth="1"/>
    <col min="13572" max="13572" width="4.85546875" style="11" customWidth="1"/>
    <col min="13573" max="13573" width="5.28515625" style="11" customWidth="1"/>
    <col min="13574" max="13574" width="31.28515625" style="11" customWidth="1"/>
    <col min="13575" max="13575" width="7.7109375" style="11" customWidth="1"/>
    <col min="13576" max="13576" width="2.28515625" style="11" customWidth="1"/>
    <col min="13577" max="13577" width="11.7109375" style="11" customWidth="1"/>
    <col min="13578" max="13578" width="2.42578125" style="11" customWidth="1"/>
    <col min="13579" max="13579" width="11.7109375" style="11" customWidth="1"/>
    <col min="13580" max="13580" width="2.28515625" style="11" customWidth="1"/>
    <col min="13581" max="13581" width="10.85546875" style="11" customWidth="1"/>
    <col min="13582" max="13582" width="2.28515625" style="11" customWidth="1"/>
    <col min="13583" max="13583" width="11.140625" style="11" customWidth="1"/>
    <col min="13584" max="13584" width="1.85546875" style="11" customWidth="1"/>
    <col min="13585" max="13585" width="11" style="11" customWidth="1"/>
    <col min="13586" max="13586" width="0.7109375" style="11" customWidth="1"/>
    <col min="13587" max="13587" width="1.85546875" style="11" customWidth="1"/>
    <col min="13588" max="13588" width="11.85546875" style="11" bestFit="1" customWidth="1"/>
    <col min="13589" max="13589" width="15.28515625" style="11" bestFit="1" customWidth="1"/>
    <col min="13590" max="13590" width="5" style="11" customWidth="1"/>
    <col min="13591" max="13591" width="10.28515625" style="11" bestFit="1" customWidth="1"/>
    <col min="13592" max="13592" width="5" style="11" customWidth="1"/>
    <col min="13593" max="13593" width="10.28515625" style="11" bestFit="1" customWidth="1"/>
    <col min="13594" max="13596" width="9" style="11"/>
    <col min="13597" max="13597" width="10.28515625" style="11" bestFit="1" customWidth="1"/>
    <col min="13598" max="13826" width="9" style="11"/>
    <col min="13827" max="13827" width="3.7109375" style="11" customWidth="1"/>
    <col min="13828" max="13828" width="4.85546875" style="11" customWidth="1"/>
    <col min="13829" max="13829" width="5.28515625" style="11" customWidth="1"/>
    <col min="13830" max="13830" width="31.28515625" style="11" customWidth="1"/>
    <col min="13831" max="13831" width="7.7109375" style="11" customWidth="1"/>
    <col min="13832" max="13832" width="2.28515625" style="11" customWidth="1"/>
    <col min="13833" max="13833" width="11.7109375" style="11" customWidth="1"/>
    <col min="13834" max="13834" width="2.42578125" style="11" customWidth="1"/>
    <col min="13835" max="13835" width="11.7109375" style="11" customWidth="1"/>
    <col min="13836" max="13836" width="2.28515625" style="11" customWidth="1"/>
    <col min="13837" max="13837" width="10.85546875" style="11" customWidth="1"/>
    <col min="13838" max="13838" width="2.28515625" style="11" customWidth="1"/>
    <col min="13839" max="13839" width="11.140625" style="11" customWidth="1"/>
    <col min="13840" max="13840" width="1.85546875" style="11" customWidth="1"/>
    <col min="13841" max="13841" width="11" style="11" customWidth="1"/>
    <col min="13842" max="13842" width="0.7109375" style="11" customWidth="1"/>
    <col min="13843" max="13843" width="1.85546875" style="11" customWidth="1"/>
    <col min="13844" max="13844" width="11.85546875" style="11" bestFit="1" customWidth="1"/>
    <col min="13845" max="13845" width="15.28515625" style="11" bestFit="1" customWidth="1"/>
    <col min="13846" max="13846" width="5" style="11" customWidth="1"/>
    <col min="13847" max="13847" width="10.28515625" style="11" bestFit="1" customWidth="1"/>
    <col min="13848" max="13848" width="5" style="11" customWidth="1"/>
    <col min="13849" max="13849" width="10.28515625" style="11" bestFit="1" customWidth="1"/>
    <col min="13850" max="13852" width="9" style="11"/>
    <col min="13853" max="13853" width="10.28515625" style="11" bestFit="1" customWidth="1"/>
    <col min="13854" max="14082" width="9" style="11"/>
    <col min="14083" max="14083" width="3.7109375" style="11" customWidth="1"/>
    <col min="14084" max="14084" width="4.85546875" style="11" customWidth="1"/>
    <col min="14085" max="14085" width="5.28515625" style="11" customWidth="1"/>
    <col min="14086" max="14086" width="31.28515625" style="11" customWidth="1"/>
    <col min="14087" max="14087" width="7.7109375" style="11" customWidth="1"/>
    <col min="14088" max="14088" width="2.28515625" style="11" customWidth="1"/>
    <col min="14089" max="14089" width="11.7109375" style="11" customWidth="1"/>
    <col min="14090" max="14090" width="2.42578125" style="11" customWidth="1"/>
    <col min="14091" max="14091" width="11.7109375" style="11" customWidth="1"/>
    <col min="14092" max="14092" width="2.28515625" style="11" customWidth="1"/>
    <col min="14093" max="14093" width="10.85546875" style="11" customWidth="1"/>
    <col min="14094" max="14094" width="2.28515625" style="11" customWidth="1"/>
    <col min="14095" max="14095" width="11.140625" style="11" customWidth="1"/>
    <col min="14096" max="14096" width="1.85546875" style="11" customWidth="1"/>
    <col min="14097" max="14097" width="11" style="11" customWidth="1"/>
    <col min="14098" max="14098" width="0.7109375" style="11" customWidth="1"/>
    <col min="14099" max="14099" width="1.85546875" style="11" customWidth="1"/>
    <col min="14100" max="14100" width="11.85546875" style="11" bestFit="1" customWidth="1"/>
    <col min="14101" max="14101" width="15.28515625" style="11" bestFit="1" customWidth="1"/>
    <col min="14102" max="14102" width="5" style="11" customWidth="1"/>
    <col min="14103" max="14103" width="10.28515625" style="11" bestFit="1" customWidth="1"/>
    <col min="14104" max="14104" width="5" style="11" customWidth="1"/>
    <col min="14105" max="14105" width="10.28515625" style="11" bestFit="1" customWidth="1"/>
    <col min="14106" max="14108" width="9" style="11"/>
    <col min="14109" max="14109" width="10.28515625" style="11" bestFit="1" customWidth="1"/>
    <col min="14110" max="14338" width="9" style="11"/>
    <col min="14339" max="14339" width="3.7109375" style="11" customWidth="1"/>
    <col min="14340" max="14340" width="4.85546875" style="11" customWidth="1"/>
    <col min="14341" max="14341" width="5.28515625" style="11" customWidth="1"/>
    <col min="14342" max="14342" width="31.28515625" style="11" customWidth="1"/>
    <col min="14343" max="14343" width="7.7109375" style="11" customWidth="1"/>
    <col min="14344" max="14344" width="2.28515625" style="11" customWidth="1"/>
    <col min="14345" max="14345" width="11.7109375" style="11" customWidth="1"/>
    <col min="14346" max="14346" width="2.42578125" style="11" customWidth="1"/>
    <col min="14347" max="14347" width="11.7109375" style="11" customWidth="1"/>
    <col min="14348" max="14348" width="2.28515625" style="11" customWidth="1"/>
    <col min="14349" max="14349" width="10.85546875" style="11" customWidth="1"/>
    <col min="14350" max="14350" width="2.28515625" style="11" customWidth="1"/>
    <col min="14351" max="14351" width="11.140625" style="11" customWidth="1"/>
    <col min="14352" max="14352" width="1.85546875" style="11" customWidth="1"/>
    <col min="14353" max="14353" width="11" style="11" customWidth="1"/>
    <col min="14354" max="14354" width="0.7109375" style="11" customWidth="1"/>
    <col min="14355" max="14355" width="1.85546875" style="11" customWidth="1"/>
    <col min="14356" max="14356" width="11.85546875" style="11" bestFit="1" customWidth="1"/>
    <col min="14357" max="14357" width="15.28515625" style="11" bestFit="1" customWidth="1"/>
    <col min="14358" max="14358" width="5" style="11" customWidth="1"/>
    <col min="14359" max="14359" width="10.28515625" style="11" bestFit="1" customWidth="1"/>
    <col min="14360" max="14360" width="5" style="11" customWidth="1"/>
    <col min="14361" max="14361" width="10.28515625" style="11" bestFit="1" customWidth="1"/>
    <col min="14362" max="14364" width="9" style="11"/>
    <col min="14365" max="14365" width="10.28515625" style="11" bestFit="1" customWidth="1"/>
    <col min="14366" max="14594" width="9" style="11"/>
    <col min="14595" max="14595" width="3.7109375" style="11" customWidth="1"/>
    <col min="14596" max="14596" width="4.85546875" style="11" customWidth="1"/>
    <col min="14597" max="14597" width="5.28515625" style="11" customWidth="1"/>
    <col min="14598" max="14598" width="31.28515625" style="11" customWidth="1"/>
    <col min="14599" max="14599" width="7.7109375" style="11" customWidth="1"/>
    <col min="14600" max="14600" width="2.28515625" style="11" customWidth="1"/>
    <col min="14601" max="14601" width="11.7109375" style="11" customWidth="1"/>
    <col min="14602" max="14602" width="2.42578125" style="11" customWidth="1"/>
    <col min="14603" max="14603" width="11.7109375" style="11" customWidth="1"/>
    <col min="14604" max="14604" width="2.28515625" style="11" customWidth="1"/>
    <col min="14605" max="14605" width="10.85546875" style="11" customWidth="1"/>
    <col min="14606" max="14606" width="2.28515625" style="11" customWidth="1"/>
    <col min="14607" max="14607" width="11.140625" style="11" customWidth="1"/>
    <col min="14608" max="14608" width="1.85546875" style="11" customWidth="1"/>
    <col min="14609" max="14609" width="11" style="11" customWidth="1"/>
    <col min="14610" max="14610" width="0.7109375" style="11" customWidth="1"/>
    <col min="14611" max="14611" width="1.85546875" style="11" customWidth="1"/>
    <col min="14612" max="14612" width="11.85546875" style="11" bestFit="1" customWidth="1"/>
    <col min="14613" max="14613" width="15.28515625" style="11" bestFit="1" customWidth="1"/>
    <col min="14614" max="14614" width="5" style="11" customWidth="1"/>
    <col min="14615" max="14615" width="10.28515625" style="11" bestFit="1" customWidth="1"/>
    <col min="14616" max="14616" width="5" style="11" customWidth="1"/>
    <col min="14617" max="14617" width="10.28515625" style="11" bestFit="1" customWidth="1"/>
    <col min="14618" max="14620" width="9" style="11"/>
    <col min="14621" max="14621" width="10.28515625" style="11" bestFit="1" customWidth="1"/>
    <col min="14622" max="14850" width="9" style="11"/>
    <col min="14851" max="14851" width="3.7109375" style="11" customWidth="1"/>
    <col min="14852" max="14852" width="4.85546875" style="11" customWidth="1"/>
    <col min="14853" max="14853" width="5.28515625" style="11" customWidth="1"/>
    <col min="14854" max="14854" width="31.28515625" style="11" customWidth="1"/>
    <col min="14855" max="14855" width="7.7109375" style="11" customWidth="1"/>
    <col min="14856" max="14856" width="2.28515625" style="11" customWidth="1"/>
    <col min="14857" max="14857" width="11.7109375" style="11" customWidth="1"/>
    <col min="14858" max="14858" width="2.42578125" style="11" customWidth="1"/>
    <col min="14859" max="14859" width="11.7109375" style="11" customWidth="1"/>
    <col min="14860" max="14860" width="2.28515625" style="11" customWidth="1"/>
    <col min="14861" max="14861" width="10.85546875" style="11" customWidth="1"/>
    <col min="14862" max="14862" width="2.28515625" style="11" customWidth="1"/>
    <col min="14863" max="14863" width="11.140625" style="11" customWidth="1"/>
    <col min="14864" max="14864" width="1.85546875" style="11" customWidth="1"/>
    <col min="14865" max="14865" width="11" style="11" customWidth="1"/>
    <col min="14866" max="14866" width="0.7109375" style="11" customWidth="1"/>
    <col min="14867" max="14867" width="1.85546875" style="11" customWidth="1"/>
    <col min="14868" max="14868" width="11.85546875" style="11" bestFit="1" customWidth="1"/>
    <col min="14869" max="14869" width="15.28515625" style="11" bestFit="1" customWidth="1"/>
    <col min="14870" max="14870" width="5" style="11" customWidth="1"/>
    <col min="14871" max="14871" width="10.28515625" style="11" bestFit="1" customWidth="1"/>
    <col min="14872" max="14872" width="5" style="11" customWidth="1"/>
    <col min="14873" max="14873" width="10.28515625" style="11" bestFit="1" customWidth="1"/>
    <col min="14874" max="14876" width="9" style="11"/>
    <col min="14877" max="14877" width="10.28515625" style="11" bestFit="1" customWidth="1"/>
    <col min="14878" max="15106" width="9" style="11"/>
    <col min="15107" max="15107" width="3.7109375" style="11" customWidth="1"/>
    <col min="15108" max="15108" width="4.85546875" style="11" customWidth="1"/>
    <col min="15109" max="15109" width="5.28515625" style="11" customWidth="1"/>
    <col min="15110" max="15110" width="31.28515625" style="11" customWidth="1"/>
    <col min="15111" max="15111" width="7.7109375" style="11" customWidth="1"/>
    <col min="15112" max="15112" width="2.28515625" style="11" customWidth="1"/>
    <col min="15113" max="15113" width="11.7109375" style="11" customWidth="1"/>
    <col min="15114" max="15114" width="2.42578125" style="11" customWidth="1"/>
    <col min="15115" max="15115" width="11.7109375" style="11" customWidth="1"/>
    <col min="15116" max="15116" width="2.28515625" style="11" customWidth="1"/>
    <col min="15117" max="15117" width="10.85546875" style="11" customWidth="1"/>
    <col min="15118" max="15118" width="2.28515625" style="11" customWidth="1"/>
    <col min="15119" max="15119" width="11.140625" style="11" customWidth="1"/>
    <col min="15120" max="15120" width="1.85546875" style="11" customWidth="1"/>
    <col min="15121" max="15121" width="11" style="11" customWidth="1"/>
    <col min="15122" max="15122" width="0.7109375" style="11" customWidth="1"/>
    <col min="15123" max="15123" width="1.85546875" style="11" customWidth="1"/>
    <col min="15124" max="15124" width="11.85546875" style="11" bestFit="1" customWidth="1"/>
    <col min="15125" max="15125" width="15.28515625" style="11" bestFit="1" customWidth="1"/>
    <col min="15126" max="15126" width="5" style="11" customWidth="1"/>
    <col min="15127" max="15127" width="10.28515625" style="11" bestFit="1" customWidth="1"/>
    <col min="15128" max="15128" width="5" style="11" customWidth="1"/>
    <col min="15129" max="15129" width="10.28515625" style="11" bestFit="1" customWidth="1"/>
    <col min="15130" max="15132" width="9" style="11"/>
    <col min="15133" max="15133" width="10.28515625" style="11" bestFit="1" customWidth="1"/>
    <col min="15134" max="15362" width="9" style="11"/>
    <col min="15363" max="15363" width="3.7109375" style="11" customWidth="1"/>
    <col min="15364" max="15364" width="4.85546875" style="11" customWidth="1"/>
    <col min="15365" max="15365" width="5.28515625" style="11" customWidth="1"/>
    <col min="15366" max="15366" width="31.28515625" style="11" customWidth="1"/>
    <col min="15367" max="15367" width="7.7109375" style="11" customWidth="1"/>
    <col min="15368" max="15368" width="2.28515625" style="11" customWidth="1"/>
    <col min="15369" max="15369" width="11.7109375" style="11" customWidth="1"/>
    <col min="15370" max="15370" width="2.42578125" style="11" customWidth="1"/>
    <col min="15371" max="15371" width="11.7109375" style="11" customWidth="1"/>
    <col min="15372" max="15372" width="2.28515625" style="11" customWidth="1"/>
    <col min="15373" max="15373" width="10.85546875" style="11" customWidth="1"/>
    <col min="15374" max="15374" width="2.28515625" style="11" customWidth="1"/>
    <col min="15375" max="15375" width="11.140625" style="11" customWidth="1"/>
    <col min="15376" max="15376" width="1.85546875" style="11" customWidth="1"/>
    <col min="15377" max="15377" width="11" style="11" customWidth="1"/>
    <col min="15378" max="15378" width="0.7109375" style="11" customWidth="1"/>
    <col min="15379" max="15379" width="1.85546875" style="11" customWidth="1"/>
    <col min="15380" max="15380" width="11.85546875" style="11" bestFit="1" customWidth="1"/>
    <col min="15381" max="15381" width="15.28515625" style="11" bestFit="1" customWidth="1"/>
    <col min="15382" max="15382" width="5" style="11" customWidth="1"/>
    <col min="15383" max="15383" width="10.28515625" style="11" bestFit="1" customWidth="1"/>
    <col min="15384" max="15384" width="5" style="11" customWidth="1"/>
    <col min="15385" max="15385" width="10.28515625" style="11" bestFit="1" customWidth="1"/>
    <col min="15386" max="15388" width="9" style="11"/>
    <col min="15389" max="15389" width="10.28515625" style="11" bestFit="1" customWidth="1"/>
    <col min="15390" max="15618" width="9" style="11"/>
    <col min="15619" max="15619" width="3.7109375" style="11" customWidth="1"/>
    <col min="15620" max="15620" width="4.85546875" style="11" customWidth="1"/>
    <col min="15621" max="15621" width="5.28515625" style="11" customWidth="1"/>
    <col min="15622" max="15622" width="31.28515625" style="11" customWidth="1"/>
    <col min="15623" max="15623" width="7.7109375" style="11" customWidth="1"/>
    <col min="15624" max="15624" width="2.28515625" style="11" customWidth="1"/>
    <col min="15625" max="15625" width="11.7109375" style="11" customWidth="1"/>
    <col min="15626" max="15626" width="2.42578125" style="11" customWidth="1"/>
    <col min="15627" max="15627" width="11.7109375" style="11" customWidth="1"/>
    <col min="15628" max="15628" width="2.28515625" style="11" customWidth="1"/>
    <col min="15629" max="15629" width="10.85546875" style="11" customWidth="1"/>
    <col min="15630" max="15630" width="2.28515625" style="11" customWidth="1"/>
    <col min="15631" max="15631" width="11.140625" style="11" customWidth="1"/>
    <col min="15632" max="15632" width="1.85546875" style="11" customWidth="1"/>
    <col min="15633" max="15633" width="11" style="11" customWidth="1"/>
    <col min="15634" max="15634" width="0.7109375" style="11" customWidth="1"/>
    <col min="15635" max="15635" width="1.85546875" style="11" customWidth="1"/>
    <col min="15636" max="15636" width="11.85546875" style="11" bestFit="1" customWidth="1"/>
    <col min="15637" max="15637" width="15.28515625" style="11" bestFit="1" customWidth="1"/>
    <col min="15638" max="15638" width="5" style="11" customWidth="1"/>
    <col min="15639" max="15639" width="10.28515625" style="11" bestFit="1" customWidth="1"/>
    <col min="15640" max="15640" width="5" style="11" customWidth="1"/>
    <col min="15641" max="15641" width="10.28515625" style="11" bestFit="1" customWidth="1"/>
    <col min="15642" max="15644" width="9" style="11"/>
    <col min="15645" max="15645" width="10.28515625" style="11" bestFit="1" customWidth="1"/>
    <col min="15646" max="15874" width="9" style="11"/>
    <col min="15875" max="15875" width="3.7109375" style="11" customWidth="1"/>
    <col min="15876" max="15876" width="4.85546875" style="11" customWidth="1"/>
    <col min="15877" max="15877" width="5.28515625" style="11" customWidth="1"/>
    <col min="15878" max="15878" width="31.28515625" style="11" customWidth="1"/>
    <col min="15879" max="15879" width="7.7109375" style="11" customWidth="1"/>
    <col min="15880" max="15880" width="2.28515625" style="11" customWidth="1"/>
    <col min="15881" max="15881" width="11.7109375" style="11" customWidth="1"/>
    <col min="15882" max="15882" width="2.42578125" style="11" customWidth="1"/>
    <col min="15883" max="15883" width="11.7109375" style="11" customWidth="1"/>
    <col min="15884" max="15884" width="2.28515625" style="11" customWidth="1"/>
    <col min="15885" max="15885" width="10.85546875" style="11" customWidth="1"/>
    <col min="15886" max="15886" width="2.28515625" style="11" customWidth="1"/>
    <col min="15887" max="15887" width="11.140625" style="11" customWidth="1"/>
    <col min="15888" max="15888" width="1.85546875" style="11" customWidth="1"/>
    <col min="15889" max="15889" width="11" style="11" customWidth="1"/>
    <col min="15890" max="15890" width="0.7109375" style="11" customWidth="1"/>
    <col min="15891" max="15891" width="1.85546875" style="11" customWidth="1"/>
    <col min="15892" max="15892" width="11.85546875" style="11" bestFit="1" customWidth="1"/>
    <col min="15893" max="15893" width="15.28515625" style="11" bestFit="1" customWidth="1"/>
    <col min="15894" max="15894" width="5" style="11" customWidth="1"/>
    <col min="15895" max="15895" width="10.28515625" style="11" bestFit="1" customWidth="1"/>
    <col min="15896" max="15896" width="5" style="11" customWidth="1"/>
    <col min="15897" max="15897" width="10.28515625" style="11" bestFit="1" customWidth="1"/>
    <col min="15898" max="15900" width="9" style="11"/>
    <col min="15901" max="15901" width="10.28515625" style="11" bestFit="1" customWidth="1"/>
    <col min="15902" max="16130" width="9" style="11"/>
    <col min="16131" max="16131" width="3.7109375" style="11" customWidth="1"/>
    <col min="16132" max="16132" width="4.85546875" style="11" customWidth="1"/>
    <col min="16133" max="16133" width="5.28515625" style="11" customWidth="1"/>
    <col min="16134" max="16134" width="31.28515625" style="11" customWidth="1"/>
    <col min="16135" max="16135" width="7.7109375" style="11" customWidth="1"/>
    <col min="16136" max="16136" width="2.28515625" style="11" customWidth="1"/>
    <col min="16137" max="16137" width="11.7109375" style="11" customWidth="1"/>
    <col min="16138" max="16138" width="2.42578125" style="11" customWidth="1"/>
    <col min="16139" max="16139" width="11.7109375" style="11" customWidth="1"/>
    <col min="16140" max="16140" width="2.28515625" style="11" customWidth="1"/>
    <col min="16141" max="16141" width="10.85546875" style="11" customWidth="1"/>
    <col min="16142" max="16142" width="2.28515625" style="11" customWidth="1"/>
    <col min="16143" max="16143" width="11.140625" style="11" customWidth="1"/>
    <col min="16144" max="16144" width="1.85546875" style="11" customWidth="1"/>
    <col min="16145" max="16145" width="11" style="11" customWidth="1"/>
    <col min="16146" max="16146" width="0.7109375" style="11" customWidth="1"/>
    <col min="16147" max="16147" width="1.85546875" style="11" customWidth="1"/>
    <col min="16148" max="16148" width="11.85546875" style="11" bestFit="1" customWidth="1"/>
    <col min="16149" max="16149" width="15.28515625" style="11" bestFit="1" customWidth="1"/>
    <col min="16150" max="16150" width="5" style="11" customWidth="1"/>
    <col min="16151" max="16151" width="10.28515625" style="11" bestFit="1" customWidth="1"/>
    <col min="16152" max="16152" width="5" style="11" customWidth="1"/>
    <col min="16153" max="16153" width="10.28515625" style="11" bestFit="1" customWidth="1"/>
    <col min="16154" max="16156" width="9" style="11"/>
    <col min="16157" max="16157" width="10.28515625" style="11" bestFit="1" customWidth="1"/>
    <col min="16158" max="16384" width="9" style="11"/>
  </cols>
  <sheetData>
    <row r="1" spans="1:23" s="4" customFormat="1" ht="21" x14ac:dyDescent="0.4">
      <c r="A1" s="1967" t="str">
        <f>'سر برگ صفحات'!A1</f>
        <v>شرکت داروسازان التیام (سهامی خاص)</v>
      </c>
      <c r="B1" s="1967"/>
      <c r="C1" s="1967"/>
      <c r="D1" s="1967"/>
      <c r="E1" s="1967"/>
      <c r="F1" s="1967"/>
      <c r="G1" s="1967"/>
      <c r="H1" s="1967"/>
      <c r="I1" s="1967"/>
      <c r="J1" s="1967"/>
      <c r="K1" s="1967"/>
      <c r="L1" s="1967"/>
      <c r="M1" s="1967"/>
      <c r="N1" s="1967"/>
      <c r="O1" s="1967"/>
      <c r="P1" s="1967"/>
      <c r="Q1" s="1967"/>
      <c r="R1" s="12"/>
      <c r="S1" s="12"/>
      <c r="T1" s="13"/>
      <c r="U1" s="13"/>
      <c r="V1" s="12"/>
      <c r="W1" s="12"/>
    </row>
    <row r="2" spans="1:23" s="4" customFormat="1" ht="21" x14ac:dyDescent="0.4">
      <c r="A2" s="2153" t="str">
        <f>'سر برگ صفحات'!A16</f>
        <v>يادداشتهاي توضيحي صورت هاي مالي</v>
      </c>
      <c r="B2" s="2153"/>
      <c r="C2" s="2153"/>
      <c r="D2" s="2153"/>
      <c r="E2" s="2153"/>
      <c r="F2" s="2153"/>
      <c r="G2" s="2153"/>
      <c r="H2" s="2153"/>
      <c r="I2" s="2153"/>
      <c r="J2" s="2153"/>
      <c r="K2" s="2153"/>
      <c r="L2" s="2153"/>
      <c r="M2" s="2153"/>
      <c r="N2" s="2153"/>
      <c r="O2" s="2153"/>
      <c r="P2" s="2153"/>
      <c r="Q2" s="2153"/>
      <c r="R2" s="12"/>
      <c r="S2" s="12"/>
      <c r="T2" s="13"/>
      <c r="U2" s="13"/>
      <c r="V2" s="12"/>
      <c r="W2" s="12"/>
    </row>
    <row r="3" spans="1:23" s="4" customFormat="1" ht="21" x14ac:dyDescent="0.4">
      <c r="A3" s="2153" t="str">
        <f>'سر برگ صفحات'!A3</f>
        <v>سال مالی منتهی به 30 اسفند 1403</v>
      </c>
      <c r="B3" s="2153"/>
      <c r="C3" s="2153"/>
      <c r="D3" s="2153"/>
      <c r="E3" s="2153"/>
      <c r="F3" s="2153"/>
      <c r="G3" s="2153"/>
      <c r="H3" s="2153"/>
      <c r="I3" s="2153"/>
      <c r="J3" s="2153"/>
      <c r="K3" s="2153"/>
      <c r="L3" s="2153"/>
      <c r="M3" s="2153"/>
      <c r="N3" s="2153"/>
      <c r="O3" s="2153"/>
      <c r="P3" s="2153"/>
      <c r="Q3" s="2153"/>
      <c r="R3" s="12"/>
      <c r="S3" s="12"/>
      <c r="T3" s="13"/>
      <c r="U3" s="13"/>
      <c r="V3" s="12"/>
      <c r="W3" s="12"/>
    </row>
    <row r="4" spans="1:23" s="4" customFormat="1" ht="21" x14ac:dyDescent="0.4">
      <c r="A4" s="998"/>
      <c r="B4" s="998"/>
      <c r="C4" s="998"/>
      <c r="D4" s="998"/>
      <c r="E4" s="998"/>
      <c r="F4" s="998"/>
      <c r="G4" s="998"/>
      <c r="H4" s="998"/>
      <c r="I4" s="998"/>
      <c r="J4" s="998"/>
      <c r="K4" s="998"/>
      <c r="L4" s="998"/>
      <c r="M4" s="998"/>
      <c r="N4" s="998"/>
      <c r="O4" s="998"/>
      <c r="P4" s="998"/>
      <c r="Q4" s="998"/>
      <c r="R4" s="12"/>
      <c r="S4" s="12"/>
      <c r="T4" s="13"/>
      <c r="U4" s="13"/>
      <c r="V4" s="12"/>
      <c r="W4" s="12"/>
    </row>
    <row r="5" spans="1:23" s="34" customFormat="1" ht="23.25" customHeight="1" x14ac:dyDescent="0.25">
      <c r="A5" s="27" t="s">
        <v>1300</v>
      </c>
      <c r="B5" s="2036" t="s">
        <v>268</v>
      </c>
      <c r="C5" s="2036"/>
      <c r="D5" s="2036"/>
      <c r="E5" s="2036"/>
      <c r="F5" s="2036"/>
      <c r="G5" s="2036"/>
      <c r="H5" s="2036"/>
      <c r="I5" s="2036"/>
      <c r="J5" s="2036"/>
      <c r="K5" s="2036"/>
      <c r="L5" s="2036"/>
      <c r="M5" s="2036"/>
      <c r="N5" s="2036"/>
      <c r="O5" s="2036"/>
      <c r="P5" s="2036"/>
      <c r="T5" s="35"/>
      <c r="U5" s="35"/>
    </row>
    <row r="6" spans="1:23" ht="23.25" customHeight="1" x14ac:dyDescent="0.25">
      <c r="G6" s="29"/>
      <c r="H6" s="29"/>
      <c r="I6" s="29"/>
      <c r="J6" s="49" t="str">
        <f>'سر برگ صفحات'!A9</f>
        <v>1403/12/30</v>
      </c>
      <c r="K6" s="29"/>
      <c r="L6" s="2198"/>
      <c r="M6" s="2198"/>
      <c r="N6" s="2198"/>
      <c r="O6" s="2198"/>
      <c r="P6" s="2198"/>
    </row>
    <row r="7" spans="1:23" s="192" customFormat="1" ht="23.25" customHeight="1" x14ac:dyDescent="0.25">
      <c r="A7" s="249"/>
      <c r="D7" s="203"/>
      <c r="F7" s="242"/>
      <c r="H7" s="242"/>
      <c r="I7" s="192" t="s">
        <v>110</v>
      </c>
      <c r="J7" s="298" t="s">
        <v>16</v>
      </c>
      <c r="L7" s="242"/>
      <c r="N7" s="242"/>
      <c r="P7" s="242"/>
      <c r="T7" s="193"/>
      <c r="U7" s="193"/>
    </row>
    <row r="8" spans="1:23" ht="23.25" customHeight="1" x14ac:dyDescent="0.25">
      <c r="B8" s="44"/>
      <c r="F8" s="2199">
        <v>1399</v>
      </c>
      <c r="G8" s="2199"/>
      <c r="H8" s="2199"/>
      <c r="J8" s="14">
        <v>4568278</v>
      </c>
      <c r="K8" s="14"/>
      <c r="L8" s="14"/>
      <c r="M8" s="14"/>
      <c r="N8" s="14"/>
      <c r="O8" s="14"/>
      <c r="P8" s="14"/>
    </row>
    <row r="9" spans="1:23" ht="19.5" hidden="1" x14ac:dyDescent="0.25">
      <c r="B9" s="44"/>
      <c r="F9" s="2199">
        <v>1400</v>
      </c>
      <c r="G9" s="2199"/>
      <c r="H9" s="2199"/>
      <c r="J9" s="14"/>
      <c r="K9" s="14"/>
      <c r="L9" s="14"/>
      <c r="M9" s="14"/>
      <c r="N9" s="14"/>
      <c r="O9" s="14"/>
      <c r="P9" s="14"/>
    </row>
    <row r="10" spans="1:23" ht="19.5" hidden="1" x14ac:dyDescent="0.25">
      <c r="B10" s="44"/>
      <c r="F10" s="2199">
        <v>1401</v>
      </c>
      <c r="G10" s="2199"/>
      <c r="H10" s="2199"/>
      <c r="J10" s="14"/>
      <c r="K10" s="14"/>
      <c r="L10" s="14"/>
      <c r="M10" s="14"/>
      <c r="N10" s="14"/>
      <c r="O10" s="14"/>
      <c r="P10" s="14"/>
    </row>
    <row r="11" spans="1:23" ht="19.5" hidden="1" x14ac:dyDescent="0.25">
      <c r="B11" s="44"/>
      <c r="F11" s="2199">
        <v>1402</v>
      </c>
      <c r="G11" s="2199"/>
      <c r="H11" s="2199"/>
      <c r="J11" s="14"/>
      <c r="K11" s="14"/>
      <c r="L11" s="14"/>
      <c r="M11" s="14"/>
      <c r="N11" s="14"/>
      <c r="O11" s="14"/>
      <c r="P11" s="14"/>
    </row>
    <row r="12" spans="1:23" ht="19.5" hidden="1" x14ac:dyDescent="0.25">
      <c r="B12" s="44"/>
      <c r="D12" s="238"/>
      <c r="F12" s="2199" t="s">
        <v>665</v>
      </c>
      <c r="G12" s="2199"/>
      <c r="H12" s="2199"/>
      <c r="J12" s="14"/>
      <c r="K12" s="14"/>
      <c r="L12" s="14"/>
      <c r="M12" s="14"/>
      <c r="N12" s="14"/>
      <c r="O12" s="14"/>
      <c r="P12" s="14"/>
    </row>
    <row r="13" spans="1:23" ht="23.25" customHeight="1" thickBot="1" x14ac:dyDescent="0.3">
      <c r="B13" s="14"/>
      <c r="F13" s="14"/>
      <c r="G13" s="14"/>
      <c r="H13" s="58"/>
      <c r="J13" s="61">
        <f>SUM(J8:J12)</f>
        <v>4568278</v>
      </c>
      <c r="K13" s="14"/>
      <c r="L13" s="58"/>
      <c r="M13" s="14"/>
      <c r="N13" s="58"/>
      <c r="O13" s="14"/>
      <c r="P13" s="58"/>
    </row>
    <row r="14" spans="1:23" ht="18.75" thickTop="1" x14ac:dyDescent="0.25">
      <c r="B14" s="14"/>
      <c r="F14" s="14"/>
      <c r="G14" s="14"/>
      <c r="H14" s="58"/>
      <c r="J14" s="14"/>
      <c r="K14" s="14"/>
      <c r="L14" s="58"/>
      <c r="M14" s="14"/>
      <c r="N14" s="58"/>
      <c r="O14" s="14"/>
      <c r="P14" s="58"/>
    </row>
    <row r="15" spans="1:23" s="34" customFormat="1" ht="23.25" customHeight="1" x14ac:dyDescent="0.25">
      <c r="A15" s="27" t="s">
        <v>1301</v>
      </c>
      <c r="B15" s="2036" t="s">
        <v>269</v>
      </c>
      <c r="C15" s="2036"/>
      <c r="D15" s="2036"/>
      <c r="E15" s="2036"/>
      <c r="F15" s="2036"/>
      <c r="G15" s="2036"/>
      <c r="H15" s="2036"/>
      <c r="I15" s="2036"/>
      <c r="J15" s="2036"/>
      <c r="K15" s="2036"/>
      <c r="L15" s="2036"/>
      <c r="M15" s="2036"/>
      <c r="N15" s="2036"/>
      <c r="O15" s="2036"/>
      <c r="P15" s="2036"/>
      <c r="T15" s="35"/>
      <c r="U15" s="35"/>
    </row>
    <row r="16" spans="1:23" ht="23.25" customHeight="1" x14ac:dyDescent="0.25">
      <c r="G16" s="29"/>
      <c r="H16" s="29"/>
      <c r="I16" s="29"/>
      <c r="J16" s="49" t="str">
        <f>'سر برگ صفحات'!A9</f>
        <v>1403/12/30</v>
      </c>
      <c r="K16" s="29"/>
      <c r="M16" s="50"/>
      <c r="N16" s="50"/>
      <c r="O16" s="50"/>
      <c r="P16" s="50"/>
    </row>
    <row r="17" spans="1:21" ht="23.25" customHeight="1" x14ac:dyDescent="0.25">
      <c r="D17" s="203"/>
      <c r="F17" s="56"/>
      <c r="G17" s="14"/>
      <c r="H17" s="56"/>
      <c r="J17" s="298" t="s">
        <v>16</v>
      </c>
      <c r="K17" s="14"/>
      <c r="M17" s="14"/>
      <c r="N17" s="56"/>
      <c r="P17" s="56"/>
    </row>
    <row r="18" spans="1:21" s="14" customFormat="1" ht="23.25" hidden="1" customHeight="1" x14ac:dyDescent="0.25">
      <c r="A18" s="57" t="s">
        <v>266</v>
      </c>
      <c r="B18" s="44"/>
      <c r="D18" s="11" t="s">
        <v>1226</v>
      </c>
      <c r="F18" s="63"/>
      <c r="I18" s="11"/>
      <c r="T18" s="52"/>
      <c r="U18" s="52"/>
    </row>
    <row r="19" spans="1:21" s="14" customFormat="1" ht="23.25" customHeight="1" x14ac:dyDescent="0.25">
      <c r="A19" s="57"/>
      <c r="B19" s="44"/>
      <c r="D19" s="11" t="s">
        <v>1227</v>
      </c>
      <c r="F19" s="63"/>
      <c r="I19" s="11"/>
      <c r="J19" s="14">
        <v>3534164</v>
      </c>
      <c r="T19" s="52"/>
      <c r="U19" s="52"/>
    </row>
    <row r="20" spans="1:21" s="14" customFormat="1" ht="23.25" customHeight="1" x14ac:dyDescent="0.25">
      <c r="A20" s="57"/>
      <c r="B20" s="44"/>
      <c r="D20" s="11" t="s">
        <v>1228</v>
      </c>
      <c r="F20" s="63"/>
      <c r="I20" s="11"/>
      <c r="J20" s="14">
        <v>1034114</v>
      </c>
      <c r="T20" s="52"/>
      <c r="U20" s="52"/>
    </row>
    <row r="21" spans="1:21" s="14" customFormat="1" ht="19.5" hidden="1" x14ac:dyDescent="0.25">
      <c r="A21" s="57"/>
      <c r="B21" s="44"/>
      <c r="D21" s="238" t="s">
        <v>77</v>
      </c>
      <c r="F21" s="54"/>
      <c r="I21" s="11"/>
      <c r="J21" s="60"/>
      <c r="T21" s="52"/>
      <c r="U21" s="52"/>
    </row>
    <row r="22" spans="1:21" s="14" customFormat="1" ht="19.5" hidden="1" x14ac:dyDescent="0.25">
      <c r="A22" s="57"/>
      <c r="B22" s="44"/>
      <c r="D22" s="238"/>
      <c r="F22" s="54"/>
      <c r="I22" s="11"/>
      <c r="T22" s="52"/>
      <c r="U22" s="52"/>
    </row>
    <row r="23" spans="1:21" s="14" customFormat="1" ht="19.5" hidden="1" x14ac:dyDescent="0.25">
      <c r="A23" s="57"/>
      <c r="B23" s="44"/>
      <c r="D23" s="11" t="s">
        <v>270</v>
      </c>
      <c r="F23" s="54"/>
      <c r="I23" s="11"/>
      <c r="J23" s="60"/>
      <c r="T23" s="52"/>
      <c r="U23" s="52"/>
    </row>
    <row r="24" spans="1:21" s="14" customFormat="1" ht="23.25" customHeight="1" thickBot="1" x14ac:dyDescent="0.3">
      <c r="A24" s="57"/>
      <c r="D24" s="11"/>
      <c r="H24" s="58"/>
      <c r="I24" s="11"/>
      <c r="J24" s="61">
        <f>SUM(J18:J23)</f>
        <v>4568278</v>
      </c>
      <c r="N24" s="58"/>
      <c r="P24" s="58"/>
      <c r="T24" s="52"/>
      <c r="U24" s="52"/>
    </row>
    <row r="25" spans="1:21" ht="18.75" thickTop="1" x14ac:dyDescent="0.25">
      <c r="F25" s="63"/>
      <c r="G25" s="14"/>
      <c r="H25" s="14"/>
      <c r="J25" s="14"/>
      <c r="K25" s="14"/>
      <c r="L25" s="14"/>
      <c r="M25" s="14"/>
      <c r="N25" s="14"/>
      <c r="O25" s="14"/>
      <c r="P25" s="14"/>
    </row>
    <row r="26" spans="1:21" s="34" customFormat="1" ht="23.25" hidden="1" customHeight="1" x14ac:dyDescent="0.25">
      <c r="A26" s="234" t="s">
        <v>201</v>
      </c>
      <c r="B26" s="2182" t="s">
        <v>574</v>
      </c>
      <c r="C26" s="2182"/>
      <c r="D26" s="2182"/>
      <c r="E26" s="2182"/>
      <c r="F26" s="2182"/>
      <c r="G26" s="2182"/>
      <c r="H26" s="2182"/>
      <c r="I26" s="2182"/>
      <c r="J26" s="2182"/>
      <c r="K26" s="2182"/>
      <c r="L26" s="2182"/>
      <c r="M26" s="2182"/>
      <c r="N26" s="2182"/>
      <c r="O26" s="2182"/>
      <c r="P26" s="2182"/>
      <c r="T26" s="35"/>
      <c r="U26" s="35"/>
    </row>
    <row r="27" spans="1:21" s="34" customFormat="1" ht="23.25" hidden="1" customHeight="1" x14ac:dyDescent="0.25">
      <c r="A27" s="27"/>
      <c r="B27" s="2182"/>
      <c r="C27" s="2182"/>
      <c r="D27" s="2182"/>
      <c r="E27" s="2182"/>
      <c r="F27" s="2182"/>
      <c r="G27" s="2182"/>
      <c r="H27" s="2182"/>
      <c r="I27" s="2182"/>
      <c r="J27" s="2182"/>
      <c r="K27" s="2182"/>
      <c r="L27" s="2182"/>
      <c r="M27" s="2182"/>
      <c r="N27" s="2182"/>
      <c r="O27" s="2182"/>
      <c r="P27" s="2182"/>
      <c r="T27" s="35"/>
      <c r="U27" s="35"/>
    </row>
    <row r="28" spans="1:21" s="14" customFormat="1" ht="23.25" hidden="1" customHeight="1" x14ac:dyDescent="0.25">
      <c r="A28" s="234" t="s">
        <v>1302</v>
      </c>
      <c r="B28" s="2182" t="s">
        <v>575</v>
      </c>
      <c r="C28" s="2182"/>
      <c r="D28" s="2182"/>
      <c r="E28" s="2182"/>
      <c r="F28" s="2182"/>
      <c r="G28" s="2182"/>
      <c r="H28" s="2182"/>
      <c r="I28" s="2182"/>
      <c r="J28" s="2182"/>
      <c r="K28" s="2182"/>
      <c r="L28" s="2182"/>
      <c r="M28" s="2182"/>
      <c r="N28" s="2182"/>
      <c r="O28" s="2182"/>
      <c r="P28" s="2182"/>
      <c r="T28" s="52"/>
      <c r="U28" s="52"/>
    </row>
    <row r="29" spans="1:21" s="14" customFormat="1" ht="23.25" hidden="1" customHeight="1" x14ac:dyDescent="0.25">
      <c r="A29" s="234"/>
      <c r="B29" s="2182"/>
      <c r="C29" s="2182"/>
      <c r="D29" s="2182"/>
      <c r="E29" s="2182"/>
      <c r="F29" s="2182"/>
      <c r="G29" s="2182"/>
      <c r="H29" s="2182"/>
      <c r="I29" s="2182"/>
      <c r="J29" s="2182"/>
      <c r="K29" s="2182"/>
      <c r="L29" s="2182"/>
      <c r="M29" s="2182"/>
      <c r="N29" s="2182"/>
      <c r="O29" s="2182"/>
      <c r="P29" s="2182"/>
      <c r="T29" s="52"/>
      <c r="U29" s="52"/>
    </row>
    <row r="30" spans="1:21" s="14" customFormat="1" ht="23.25" hidden="1" customHeight="1" x14ac:dyDescent="0.25">
      <c r="A30" s="234"/>
      <c r="B30" s="2182"/>
      <c r="C30" s="2182"/>
      <c r="D30" s="2182"/>
      <c r="E30" s="2182"/>
      <c r="F30" s="2182"/>
      <c r="G30" s="2182"/>
      <c r="H30" s="2182"/>
      <c r="I30" s="2182"/>
      <c r="J30" s="2182"/>
      <c r="K30" s="2182"/>
      <c r="L30" s="2182"/>
      <c r="M30" s="2182"/>
      <c r="N30" s="2182"/>
      <c r="O30" s="2182"/>
      <c r="P30" s="2182"/>
      <c r="T30" s="52"/>
      <c r="U30" s="52"/>
    </row>
    <row r="31" spans="1:21" s="14" customFormat="1" ht="23.25" hidden="1" customHeight="1" x14ac:dyDescent="0.25">
      <c r="A31" s="234"/>
      <c r="B31" s="2182"/>
      <c r="C31" s="2182"/>
      <c r="D31" s="2182"/>
      <c r="E31" s="2182"/>
      <c r="F31" s="2182"/>
      <c r="G31" s="2182"/>
      <c r="H31" s="2182"/>
      <c r="I31" s="2182"/>
      <c r="J31" s="2182"/>
      <c r="K31" s="2182"/>
      <c r="L31" s="2182"/>
      <c r="M31" s="2182"/>
      <c r="N31" s="2182"/>
      <c r="O31" s="2182"/>
      <c r="P31" s="2182"/>
      <c r="T31" s="52"/>
      <c r="U31" s="52"/>
    </row>
    <row r="32" spans="1:21" s="14" customFormat="1" ht="23.25" hidden="1" customHeight="1" x14ac:dyDescent="0.25">
      <c r="A32" s="234" t="s">
        <v>1294</v>
      </c>
      <c r="B32" s="2182" t="s">
        <v>576</v>
      </c>
      <c r="C32" s="2182"/>
      <c r="D32" s="2182"/>
      <c r="E32" s="2182"/>
      <c r="F32" s="2182"/>
      <c r="G32" s="2182"/>
      <c r="H32" s="2182"/>
      <c r="I32" s="2182"/>
      <c r="J32" s="2182"/>
      <c r="K32" s="2182"/>
      <c r="L32" s="2182"/>
      <c r="M32" s="2182"/>
      <c r="N32" s="2182"/>
      <c r="O32" s="2182"/>
      <c r="P32" s="2182"/>
      <c r="T32" s="52"/>
      <c r="U32" s="52"/>
    </row>
    <row r="33" spans="1:21" s="14" customFormat="1" ht="23.25" hidden="1" customHeight="1" x14ac:dyDescent="0.25">
      <c r="A33" s="234"/>
      <c r="B33" s="2182"/>
      <c r="C33" s="2182"/>
      <c r="D33" s="2182"/>
      <c r="E33" s="2182"/>
      <c r="F33" s="2182"/>
      <c r="G33" s="2182"/>
      <c r="H33" s="2182"/>
      <c r="I33" s="2182"/>
      <c r="J33" s="2182"/>
      <c r="K33" s="2182"/>
      <c r="L33" s="2182"/>
      <c r="M33" s="2182"/>
      <c r="N33" s="2182"/>
      <c r="O33" s="2182"/>
      <c r="P33" s="2182"/>
      <c r="T33" s="52"/>
      <c r="U33" s="52"/>
    </row>
    <row r="34" spans="1:21" s="14" customFormat="1" ht="23.25" hidden="1" customHeight="1" x14ac:dyDescent="0.25">
      <c r="A34" s="234"/>
      <c r="B34" s="2182"/>
      <c r="C34" s="2182"/>
      <c r="D34" s="2182"/>
      <c r="E34" s="2182"/>
      <c r="F34" s="2182"/>
      <c r="G34" s="2182"/>
      <c r="H34" s="2182"/>
      <c r="I34" s="2182"/>
      <c r="J34" s="2182"/>
      <c r="K34" s="2182"/>
      <c r="L34" s="2182"/>
      <c r="M34" s="2182"/>
      <c r="N34" s="2182"/>
      <c r="O34" s="2182"/>
      <c r="P34" s="2182"/>
      <c r="T34" s="52"/>
      <c r="U34" s="52"/>
    </row>
    <row r="35" spans="1:21" s="14" customFormat="1" ht="23.25" hidden="1" customHeight="1" x14ac:dyDescent="0.25">
      <c r="A35" s="335" t="s">
        <v>1295</v>
      </c>
      <c r="B35" s="2180" t="s">
        <v>577</v>
      </c>
      <c r="C35" s="2180"/>
      <c r="D35" s="2180"/>
      <c r="E35" s="2180"/>
      <c r="F35" s="2180"/>
      <c r="G35" s="2180"/>
      <c r="H35" s="2180"/>
      <c r="I35" s="2180"/>
      <c r="J35" s="2180"/>
      <c r="K35" s="2180"/>
      <c r="L35" s="2180"/>
      <c r="M35" s="2180"/>
      <c r="N35" s="2180"/>
      <c r="O35" s="2180"/>
      <c r="P35" s="2180"/>
      <c r="T35" s="52"/>
      <c r="U35" s="52"/>
    </row>
    <row r="37" spans="1:21" ht="263.25" customHeight="1" x14ac:dyDescent="0.25"/>
    <row r="38" spans="1:21" x14ac:dyDescent="0.25">
      <c r="A38" s="2158" t="s">
        <v>1296</v>
      </c>
      <c r="B38" s="2158"/>
      <c r="C38" s="2158"/>
      <c r="D38" s="2158"/>
      <c r="E38" s="2158"/>
      <c r="F38" s="2158"/>
      <c r="G38" s="2158"/>
      <c r="H38" s="2158"/>
      <c r="I38" s="2158"/>
      <c r="J38" s="2158"/>
      <c r="K38" s="2158"/>
      <c r="L38" s="2158"/>
      <c r="M38" s="2158"/>
      <c r="N38" s="2158"/>
      <c r="O38" s="2158"/>
      <c r="P38" s="2158"/>
    </row>
  </sheetData>
  <mergeCells count="16">
    <mergeCell ref="A38:P38"/>
    <mergeCell ref="A1:Q1"/>
    <mergeCell ref="A2:Q2"/>
    <mergeCell ref="A3:Q3"/>
    <mergeCell ref="L6:P6"/>
    <mergeCell ref="B5:P5"/>
    <mergeCell ref="B35:P35"/>
    <mergeCell ref="B28:P31"/>
    <mergeCell ref="B32:P34"/>
    <mergeCell ref="B15:P15"/>
    <mergeCell ref="B26:P27"/>
    <mergeCell ref="F8:H8"/>
    <mergeCell ref="F9:H9"/>
    <mergeCell ref="F10:H10"/>
    <mergeCell ref="F11:H11"/>
    <mergeCell ref="F12:H12"/>
  </mergeCells>
  <printOptions horizontalCentered="1"/>
  <pageMargins left="0" right="0" top="0.39370078740157483" bottom="0" header="0" footer="0"/>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FF00"/>
    <pageSetUpPr fitToPage="1"/>
  </sheetPr>
  <dimension ref="A1:I46"/>
  <sheetViews>
    <sheetView showGridLines="0" rightToLeft="1" view="pageBreakPreview" topLeftCell="A3" zoomScale="150" zoomScaleSheetLayoutView="150" workbookViewId="0">
      <selection activeCell="A19" sqref="A19"/>
    </sheetView>
  </sheetViews>
  <sheetFormatPr defaultColWidth="9" defaultRowHeight="18" x14ac:dyDescent="0.45"/>
  <cols>
    <col min="1" max="1" width="6.7109375" style="301" bestFit="1" customWidth="1"/>
    <col min="2" max="2" width="7.28515625" style="67" customWidth="1"/>
    <col min="3" max="3" width="16.28515625" style="67" customWidth="1"/>
    <col min="4" max="4" width="14.28515625" style="67" bestFit="1" customWidth="1"/>
    <col min="5" max="5" width="1.28515625" style="67" customWidth="1"/>
    <col min="6" max="6" width="21.140625" style="67" bestFit="1" customWidth="1"/>
    <col min="7" max="7" width="1.28515625" style="67" customWidth="1"/>
    <col min="8" max="8" width="12.140625" style="67" bestFit="1" customWidth="1"/>
    <col min="9" max="9" width="8.28515625" style="67" customWidth="1"/>
    <col min="10" max="16384" width="9" style="67"/>
  </cols>
  <sheetData>
    <row r="1" spans="1:9" ht="21" x14ac:dyDescent="0.55000000000000004">
      <c r="B1" s="2043" t="str">
        <f>'سر برگ صفحات'!A1</f>
        <v>شرکت داروسازان التیام (سهامی خاص)</v>
      </c>
      <c r="C1" s="2043"/>
      <c r="D1" s="2043"/>
      <c r="E1" s="2043"/>
      <c r="F1" s="2043"/>
      <c r="G1" s="2043"/>
      <c r="H1" s="2043"/>
      <c r="I1" s="2043"/>
    </row>
    <row r="2" spans="1:9" ht="21" x14ac:dyDescent="0.55000000000000004">
      <c r="B2" s="2043" t="s">
        <v>483</v>
      </c>
      <c r="C2" s="2043"/>
      <c r="D2" s="2043"/>
      <c r="E2" s="2043"/>
      <c r="F2" s="2043"/>
      <c r="G2" s="2043"/>
      <c r="H2" s="2043"/>
      <c r="I2" s="2043"/>
    </row>
    <row r="3" spans="1:9" ht="21" x14ac:dyDescent="0.55000000000000004">
      <c r="B3" s="2043" t="str">
        <f>'سر برگ صفحات'!A3</f>
        <v>سال مالی منتهی به 30 اسفند 1403</v>
      </c>
      <c r="C3" s="2043"/>
      <c r="D3" s="2043"/>
      <c r="E3" s="2043"/>
      <c r="F3" s="2043"/>
      <c r="G3" s="2043"/>
      <c r="H3" s="2043"/>
      <c r="I3" s="2043"/>
    </row>
    <row r="7" spans="1:9" s="839" customFormat="1" hidden="1" x14ac:dyDescent="0.45">
      <c r="A7" s="838" t="s">
        <v>517</v>
      </c>
      <c r="B7" s="2202" t="s">
        <v>518</v>
      </c>
      <c r="C7" s="2202"/>
      <c r="D7" s="2202"/>
      <c r="E7" s="2202"/>
      <c r="F7" s="2202"/>
      <c r="G7" s="2202"/>
      <c r="H7" s="2202"/>
      <c r="I7" s="2202"/>
    </row>
    <row r="8" spans="1:9" s="839" customFormat="1" hidden="1" x14ac:dyDescent="0.45">
      <c r="A8" s="838"/>
      <c r="B8" s="2202"/>
      <c r="C8" s="2202"/>
      <c r="D8" s="2202"/>
      <c r="E8" s="2202"/>
      <c r="F8" s="2202"/>
      <c r="G8" s="2202"/>
      <c r="H8" s="2202"/>
      <c r="I8" s="2202"/>
    </row>
    <row r="9" spans="1:9" s="839" customFormat="1" hidden="1" x14ac:dyDescent="0.45">
      <c r="A9" s="838"/>
      <c r="B9" s="2202"/>
      <c r="C9" s="2202"/>
      <c r="D9" s="2202"/>
      <c r="E9" s="2202"/>
      <c r="F9" s="2202"/>
      <c r="G9" s="2202"/>
      <c r="H9" s="2202"/>
      <c r="I9" s="2202"/>
    </row>
    <row r="10" spans="1:9" s="841" customFormat="1" ht="19.5" hidden="1" x14ac:dyDescent="0.5">
      <c r="A10" s="838"/>
      <c r="B10" s="840"/>
    </row>
    <row r="11" spans="1:9" s="841" customFormat="1" hidden="1" x14ac:dyDescent="0.45">
      <c r="A11" s="838"/>
      <c r="E11" s="842"/>
      <c r="F11" s="843">
        <f>'سر برگ صفحات'!A14</f>
        <v>1399</v>
      </c>
      <c r="G11" s="842"/>
      <c r="H11" s="843">
        <f>'سر برگ صفحات'!A13</f>
        <v>1398</v>
      </c>
    </row>
    <row r="12" spans="1:9" s="841" customFormat="1" hidden="1" x14ac:dyDescent="0.45">
      <c r="A12" s="838"/>
      <c r="E12" s="842"/>
      <c r="F12" s="842" t="s">
        <v>54</v>
      </c>
      <c r="G12" s="842"/>
      <c r="H12" s="842" t="s">
        <v>54</v>
      </c>
    </row>
    <row r="13" spans="1:9" s="841" customFormat="1" hidden="1" x14ac:dyDescent="0.45">
      <c r="A13" s="838"/>
      <c r="C13" s="841" t="s">
        <v>431</v>
      </c>
      <c r="E13" s="844"/>
      <c r="F13" s="844" t="s">
        <v>302</v>
      </c>
      <c r="G13" s="844"/>
      <c r="H13" s="844" t="s">
        <v>302</v>
      </c>
    </row>
    <row r="14" spans="1:9" s="841" customFormat="1" hidden="1" x14ac:dyDescent="0.45">
      <c r="A14" s="838"/>
      <c r="C14" s="841" t="s">
        <v>430</v>
      </c>
      <c r="E14" s="844"/>
      <c r="F14" s="845" t="s">
        <v>356</v>
      </c>
      <c r="G14" s="844"/>
      <c r="H14" s="845" t="s">
        <v>356</v>
      </c>
    </row>
    <row r="15" spans="1:9" s="841" customFormat="1" hidden="1" x14ac:dyDescent="0.45">
      <c r="A15" s="838"/>
      <c r="C15" s="841" t="s">
        <v>429</v>
      </c>
      <c r="E15" s="844"/>
      <c r="F15" s="844">
        <f>SUM(F13:F14)</f>
        <v>0</v>
      </c>
      <c r="G15" s="844"/>
      <c r="H15" s="844">
        <f>SUM(H13:H14)</f>
        <v>0</v>
      </c>
    </row>
    <row r="16" spans="1:9" s="841" customFormat="1" hidden="1" x14ac:dyDescent="0.45">
      <c r="A16" s="838"/>
      <c r="C16" s="841" t="s">
        <v>428</v>
      </c>
      <c r="E16" s="844"/>
      <c r="F16" s="844" t="s">
        <v>302</v>
      </c>
      <c r="G16" s="844"/>
      <c r="H16" s="844" t="s">
        <v>302</v>
      </c>
    </row>
    <row r="17" spans="1:9" s="841" customFormat="1" ht="18.75" hidden="1" thickBot="1" x14ac:dyDescent="0.5">
      <c r="A17" s="838"/>
      <c r="C17" s="841" t="s">
        <v>169</v>
      </c>
      <c r="E17" s="844"/>
      <c r="F17" s="846">
        <f>SUM(F15:F16)</f>
        <v>0</v>
      </c>
      <c r="G17" s="844"/>
      <c r="H17" s="846">
        <f>SUM(H15:H16)</f>
        <v>0</v>
      </c>
    </row>
    <row r="18" spans="1:9" s="841" customFormat="1" ht="18.75" hidden="1" thickTop="1" x14ac:dyDescent="0.45">
      <c r="A18" s="838"/>
    </row>
    <row r="19" spans="1:9" s="841" customFormat="1" hidden="1" x14ac:dyDescent="0.45">
      <c r="A19" s="838"/>
    </row>
    <row r="20" spans="1:9" s="839" customFormat="1" hidden="1" x14ac:dyDescent="0.45">
      <c r="A20" s="838" t="s">
        <v>516</v>
      </c>
      <c r="B20" s="2202" t="s">
        <v>519</v>
      </c>
      <c r="C20" s="2202"/>
      <c r="D20" s="2202"/>
      <c r="E20" s="2202"/>
      <c r="F20" s="2202"/>
      <c r="G20" s="2202"/>
      <c r="H20" s="2202"/>
      <c r="I20" s="2202"/>
    </row>
    <row r="21" spans="1:9" s="839" customFormat="1" hidden="1" x14ac:dyDescent="0.45">
      <c r="A21" s="838"/>
      <c r="B21" s="2202"/>
      <c r="C21" s="2202"/>
      <c r="D21" s="2202"/>
      <c r="E21" s="2202"/>
      <c r="F21" s="2202"/>
      <c r="G21" s="2202"/>
      <c r="H21" s="2202"/>
      <c r="I21" s="2202"/>
    </row>
    <row r="22" spans="1:9" s="839" customFormat="1" hidden="1" x14ac:dyDescent="0.45">
      <c r="A22" s="838"/>
      <c r="B22" s="2202"/>
      <c r="C22" s="2202"/>
      <c r="D22" s="2202"/>
      <c r="E22" s="2202"/>
      <c r="F22" s="2202"/>
      <c r="G22" s="2202"/>
      <c r="H22" s="2202"/>
      <c r="I22" s="2202"/>
    </row>
    <row r="23" spans="1:9" s="841" customFormat="1" ht="24.75" hidden="1" customHeight="1" x14ac:dyDescent="0.45">
      <c r="A23" s="838" t="s">
        <v>520</v>
      </c>
      <c r="B23" s="2202" t="s">
        <v>522</v>
      </c>
      <c r="C23" s="2202"/>
      <c r="D23" s="2202"/>
      <c r="E23" s="2202"/>
      <c r="F23" s="2202"/>
      <c r="G23" s="2202"/>
      <c r="H23" s="2202"/>
      <c r="I23" s="2202"/>
    </row>
    <row r="24" spans="1:9" s="841" customFormat="1" ht="24.75" hidden="1" customHeight="1" x14ac:dyDescent="0.45">
      <c r="A24" s="838"/>
      <c r="B24" s="2202"/>
      <c r="C24" s="2202"/>
      <c r="D24" s="2202"/>
      <c r="E24" s="2202"/>
      <c r="F24" s="2202"/>
      <c r="G24" s="2202"/>
      <c r="H24" s="2202"/>
      <c r="I24" s="2202"/>
    </row>
    <row r="25" spans="1:9" s="94" customFormat="1" x14ac:dyDescent="0.45">
      <c r="A25" s="301" t="s">
        <v>521</v>
      </c>
      <c r="B25" s="2200" t="s">
        <v>523</v>
      </c>
      <c r="C25" s="2200"/>
      <c r="D25" s="2200"/>
      <c r="E25" s="2200"/>
      <c r="F25" s="2200"/>
      <c r="G25" s="2200"/>
      <c r="H25" s="2200"/>
      <c r="I25" s="2200"/>
    </row>
    <row r="26" spans="1:9" s="94" customFormat="1" x14ac:dyDescent="0.45">
      <c r="A26" s="301"/>
      <c r="B26" s="2200"/>
      <c r="C26" s="2200"/>
      <c r="D26" s="2200"/>
      <c r="E26" s="2200"/>
      <c r="F26" s="2200"/>
      <c r="G26" s="2200"/>
      <c r="H26" s="2200"/>
      <c r="I26" s="2200"/>
    </row>
    <row r="27" spans="1:9" s="94" customFormat="1" x14ac:dyDescent="0.45">
      <c r="A27" s="301"/>
      <c r="B27" s="2200"/>
      <c r="C27" s="2200"/>
      <c r="D27" s="2200"/>
      <c r="E27" s="2200"/>
      <c r="F27" s="2200"/>
      <c r="G27" s="2200"/>
      <c r="H27" s="2200"/>
      <c r="I27" s="2200"/>
    </row>
    <row r="28" spans="1:9" s="94" customFormat="1" x14ac:dyDescent="0.45">
      <c r="A28" s="301"/>
      <c r="B28" s="2200"/>
      <c r="C28" s="2200"/>
      <c r="D28" s="2200"/>
      <c r="E28" s="2200"/>
      <c r="F28" s="2200"/>
      <c r="G28" s="2200"/>
      <c r="H28" s="2200"/>
      <c r="I28" s="2200"/>
    </row>
    <row r="29" spans="1:9" ht="18" customHeight="1" x14ac:dyDescent="0.45">
      <c r="B29" s="2200" t="s">
        <v>427</v>
      </c>
      <c r="C29" s="2200"/>
      <c r="D29" s="2200"/>
      <c r="E29" s="2200"/>
      <c r="F29" s="2200"/>
      <c r="G29" s="2200"/>
      <c r="H29" s="2200"/>
      <c r="I29" s="2200"/>
    </row>
    <row r="30" spans="1:9" ht="14.25" customHeight="1" x14ac:dyDescent="0.45">
      <c r="B30" s="93"/>
      <c r="C30" s="93"/>
      <c r="D30" s="93"/>
      <c r="E30" s="93"/>
      <c r="F30" s="93"/>
      <c r="G30" s="93"/>
      <c r="H30" s="93"/>
      <c r="I30" s="93"/>
    </row>
    <row r="31" spans="1:9" s="214" customFormat="1" ht="15.75" x14ac:dyDescent="0.4">
      <c r="A31" s="302"/>
      <c r="D31" s="216" t="s">
        <v>426</v>
      </c>
      <c r="E31" s="215"/>
      <c r="F31" s="216" t="s">
        <v>425</v>
      </c>
      <c r="G31" s="215"/>
      <c r="H31" s="216" t="s">
        <v>424</v>
      </c>
    </row>
    <row r="32" spans="1:9" x14ac:dyDescent="0.45">
      <c r="D32" s="160" t="s">
        <v>423</v>
      </c>
      <c r="E32" s="72"/>
      <c r="F32" s="160" t="s">
        <v>423</v>
      </c>
      <c r="G32" s="72"/>
      <c r="H32" s="160" t="s">
        <v>423</v>
      </c>
    </row>
    <row r="33" spans="2:9" x14ac:dyDescent="0.45">
      <c r="D33" s="160" t="s">
        <v>423</v>
      </c>
      <c r="E33" s="71"/>
      <c r="F33" s="160" t="s">
        <v>423</v>
      </c>
      <c r="G33" s="71"/>
      <c r="H33" s="160" t="s">
        <v>423</v>
      </c>
    </row>
    <row r="34" spans="2:9" x14ac:dyDescent="0.45">
      <c r="D34" s="160" t="s">
        <v>423</v>
      </c>
      <c r="E34" s="71"/>
      <c r="F34" s="160" t="s">
        <v>423</v>
      </c>
      <c r="G34" s="71"/>
      <c r="H34" s="160" t="s">
        <v>423</v>
      </c>
    </row>
    <row r="35" spans="2:9" x14ac:dyDescent="0.45">
      <c r="E35" s="71"/>
      <c r="F35" s="71"/>
      <c r="G35" s="71"/>
      <c r="H35" s="71"/>
    </row>
    <row r="36" spans="2:9" x14ac:dyDescent="0.45">
      <c r="B36" s="2200" t="s">
        <v>578</v>
      </c>
      <c r="C36" s="2200"/>
      <c r="D36" s="2200"/>
      <c r="E36" s="2200"/>
      <c r="F36" s="2200"/>
      <c r="G36" s="2200"/>
      <c r="H36" s="2200"/>
      <c r="I36" s="2200"/>
    </row>
    <row r="37" spans="2:9" x14ac:dyDescent="0.45">
      <c r="B37" s="2200"/>
      <c r="C37" s="2200"/>
      <c r="D37" s="2200"/>
      <c r="E37" s="2200"/>
      <c r="F37" s="2200"/>
      <c r="G37" s="2200"/>
      <c r="H37" s="2200"/>
      <c r="I37" s="2200"/>
    </row>
    <row r="38" spans="2:9" x14ac:dyDescent="0.45">
      <c r="B38" s="2200"/>
      <c r="C38" s="2200"/>
      <c r="D38" s="2200"/>
      <c r="E38" s="2200"/>
      <c r="F38" s="2200"/>
      <c r="G38" s="2200"/>
      <c r="H38" s="2200"/>
      <c r="I38" s="2200"/>
    </row>
    <row r="39" spans="2:9" x14ac:dyDescent="0.45">
      <c r="E39" s="71"/>
      <c r="F39" s="71"/>
      <c r="G39" s="71"/>
      <c r="H39" s="71"/>
    </row>
    <row r="40" spans="2:9" x14ac:dyDescent="0.45">
      <c r="C40" s="94"/>
      <c r="E40" s="71"/>
      <c r="F40" s="71"/>
      <c r="G40" s="71"/>
      <c r="H40" s="71"/>
    </row>
    <row r="42" spans="2:9" ht="18" customHeight="1" x14ac:dyDescent="0.45">
      <c r="B42" s="93"/>
      <c r="C42" s="93"/>
      <c r="D42" s="93"/>
      <c r="E42" s="93"/>
      <c r="F42" s="93"/>
      <c r="G42" s="93"/>
      <c r="H42" s="93"/>
      <c r="I42" s="93"/>
    </row>
    <row r="43" spans="2:9" ht="18" customHeight="1" x14ac:dyDescent="0.45">
      <c r="B43" s="93"/>
      <c r="C43" s="93"/>
      <c r="D43" s="93"/>
      <c r="E43" s="93"/>
      <c r="F43" s="93"/>
      <c r="G43" s="93"/>
      <c r="H43" s="93"/>
      <c r="I43" s="93"/>
    </row>
    <row r="46" spans="2:9" ht="19.5" x14ac:dyDescent="0.5">
      <c r="B46" s="2201">
        <v>45</v>
      </c>
      <c r="C46" s="2201"/>
      <c r="D46" s="2201"/>
      <c r="E46" s="2201"/>
      <c r="F46" s="2201"/>
      <c r="G46" s="2201"/>
      <c r="H46" s="2201"/>
      <c r="I46" s="2201"/>
    </row>
  </sheetData>
  <mergeCells count="10">
    <mergeCell ref="B29:I29"/>
    <mergeCell ref="B46:I46"/>
    <mergeCell ref="B1:I1"/>
    <mergeCell ref="B2:I2"/>
    <mergeCell ref="B3:I3"/>
    <mergeCell ref="B20:I22"/>
    <mergeCell ref="B23:I24"/>
    <mergeCell ref="B25:I28"/>
    <mergeCell ref="B36:I38"/>
    <mergeCell ref="B7:I9"/>
  </mergeCells>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00B050"/>
  </sheetPr>
  <dimension ref="A1:R45"/>
  <sheetViews>
    <sheetView showGridLines="0" rightToLeft="1" view="pageBreakPreview" zoomScale="160" zoomScaleSheetLayoutView="160" workbookViewId="0">
      <selection activeCell="D21" sqref="D21"/>
    </sheetView>
  </sheetViews>
  <sheetFormatPr defaultColWidth="9" defaultRowHeight="18" x14ac:dyDescent="0.25"/>
  <cols>
    <col min="1" max="1" width="5.28515625" style="76" customWidth="1"/>
    <col min="2" max="2" width="7.7109375" style="76" customWidth="1"/>
    <col min="3" max="3" width="1.140625" style="76" customWidth="1"/>
    <col min="4" max="4" width="7.7109375" style="76" customWidth="1"/>
    <col min="5" max="5" width="1.140625" style="76" customWidth="1"/>
    <col min="6" max="6" width="7.85546875" style="76" customWidth="1"/>
    <col min="7" max="7" width="1.140625" style="76" customWidth="1"/>
    <col min="8" max="8" width="9.7109375" style="76" customWidth="1"/>
    <col min="9" max="9" width="1.140625" style="76" customWidth="1"/>
    <col min="10" max="10" width="9.7109375" style="76" customWidth="1"/>
    <col min="11" max="11" width="1.140625" style="76" customWidth="1"/>
    <col min="12" max="12" width="9.7109375" style="76" customWidth="1"/>
    <col min="13" max="13" width="1.140625" style="76" customWidth="1"/>
    <col min="14" max="14" width="9.7109375" style="76" customWidth="1"/>
    <col min="15" max="15" width="1.140625" style="76" customWidth="1"/>
    <col min="16" max="16" width="9.7109375" style="76" customWidth="1"/>
    <col min="17" max="17" width="1.140625" style="76" customWidth="1"/>
    <col min="18" max="18" width="9.7109375" style="76" customWidth="1"/>
    <col min="19" max="16384" width="9" style="76"/>
  </cols>
  <sheetData>
    <row r="1" spans="1:18" s="67" customFormat="1" ht="21" x14ac:dyDescent="0.55000000000000004">
      <c r="A1" s="2043" t="str">
        <f>'سر برگ صفحات'!A1</f>
        <v>شرکت داروسازان التیام (سهامی خاص)</v>
      </c>
      <c r="B1" s="2043"/>
      <c r="C1" s="2043"/>
      <c r="D1" s="2043"/>
      <c r="E1" s="2043"/>
      <c r="F1" s="2043"/>
      <c r="G1" s="2043"/>
      <c r="H1" s="2043"/>
      <c r="I1" s="2043"/>
      <c r="J1" s="2043"/>
      <c r="K1" s="2043"/>
      <c r="L1" s="2043"/>
      <c r="M1" s="2043"/>
      <c r="N1" s="2043"/>
      <c r="O1" s="2043"/>
      <c r="P1" s="2043"/>
      <c r="Q1" s="2043"/>
      <c r="R1" s="2043"/>
    </row>
    <row r="2" spans="1:18" s="67" customFormat="1" ht="18" customHeight="1" x14ac:dyDescent="0.55000000000000004">
      <c r="A2" s="2209" t="str">
        <f>'سر برگ صفحات'!A16</f>
        <v>يادداشتهاي توضيحي صورت هاي مالي</v>
      </c>
      <c r="B2" s="2209"/>
      <c r="C2" s="2209"/>
      <c r="D2" s="2209"/>
      <c r="E2" s="2209"/>
      <c r="F2" s="2209"/>
      <c r="G2" s="2209"/>
      <c r="H2" s="2209"/>
      <c r="I2" s="2209"/>
      <c r="J2" s="2209"/>
      <c r="K2" s="2209"/>
      <c r="L2" s="2209"/>
      <c r="M2" s="2209"/>
      <c r="N2" s="2209"/>
      <c r="O2" s="2209"/>
      <c r="P2" s="2209"/>
      <c r="Q2" s="2209"/>
      <c r="R2" s="2209"/>
    </row>
    <row r="3" spans="1:18" s="67" customFormat="1" ht="21" x14ac:dyDescent="0.55000000000000004">
      <c r="A3" s="2043" t="str">
        <f>'سر برگ صفحات'!A3</f>
        <v>سال مالی منتهی به 30 اسفند 1403</v>
      </c>
      <c r="B3" s="2043"/>
      <c r="C3" s="2043"/>
      <c r="D3" s="2043"/>
      <c r="E3" s="2043"/>
      <c r="F3" s="2043"/>
      <c r="G3" s="2043"/>
      <c r="H3" s="2043"/>
      <c r="I3" s="2043"/>
      <c r="J3" s="2043"/>
      <c r="K3" s="2043"/>
      <c r="L3" s="2043"/>
      <c r="M3" s="2043"/>
      <c r="N3" s="2043"/>
      <c r="O3" s="2043"/>
      <c r="P3" s="2043"/>
      <c r="Q3" s="2043"/>
      <c r="R3" s="2043"/>
    </row>
    <row r="5" spans="1:18" hidden="1" x14ac:dyDescent="0.25"/>
    <row r="6" spans="1:18" hidden="1" x14ac:dyDescent="0.25">
      <c r="O6" s="78"/>
      <c r="P6" s="78"/>
      <c r="Q6" s="78"/>
      <c r="R6" s="78"/>
    </row>
    <row r="7" spans="1:18" ht="26.25" customHeight="1" x14ac:dyDescent="0.25">
      <c r="A7" s="74" t="s">
        <v>1332</v>
      </c>
      <c r="P7" s="2204"/>
      <c r="Q7" s="2204"/>
      <c r="R7" s="2204"/>
    </row>
    <row r="8" spans="1:18" ht="19.5" x14ac:dyDescent="0.25">
      <c r="A8" s="74"/>
      <c r="P8" s="2204" t="s">
        <v>167</v>
      </c>
      <c r="Q8" s="2204"/>
      <c r="R8" s="2204"/>
    </row>
    <row r="9" spans="1:18" ht="26.25" customHeight="1" x14ac:dyDescent="0.25">
      <c r="H9" s="2211" t="str">
        <f>'سر برگ صفحات'!A9</f>
        <v>1403/12/30</v>
      </c>
      <c r="I9" s="2211"/>
      <c r="J9" s="2211"/>
      <c r="K9" s="2211"/>
      <c r="L9" s="2211"/>
      <c r="N9" s="2211">
        <f>'سر برگ صفحات'!A13</f>
        <v>1398</v>
      </c>
      <c r="O9" s="2211"/>
      <c r="P9" s="2211"/>
      <c r="Q9" s="2211"/>
      <c r="R9" s="2211"/>
    </row>
    <row r="10" spans="1:18" s="219" customFormat="1" ht="33.75" customHeight="1" x14ac:dyDescent="0.25">
      <c r="B10" s="210"/>
      <c r="C10" s="210"/>
      <c r="D10" s="210"/>
      <c r="E10" s="210"/>
      <c r="F10" s="210"/>
      <c r="G10" s="210"/>
      <c r="H10" s="209" t="s">
        <v>327</v>
      </c>
      <c r="I10" s="210"/>
      <c r="J10" s="209" t="s">
        <v>326</v>
      </c>
      <c r="K10" s="210"/>
      <c r="L10" s="209" t="s">
        <v>110</v>
      </c>
      <c r="M10" s="210"/>
      <c r="N10" s="209" t="s">
        <v>327</v>
      </c>
      <c r="O10" s="210"/>
      <c r="P10" s="209" t="s">
        <v>326</v>
      </c>
      <c r="Q10" s="210"/>
      <c r="R10" s="209" t="s">
        <v>110</v>
      </c>
    </row>
    <row r="11" spans="1:18" hidden="1" x14ac:dyDescent="0.25">
      <c r="B11" s="78"/>
      <c r="C11" s="78"/>
      <c r="D11" s="2212" t="str">
        <f>CONCATENATE('سر برگ صفحات'!A12," ","سنوات قبل از")</f>
        <v>1396 سنوات قبل از</v>
      </c>
      <c r="E11" s="2212"/>
      <c r="F11" s="2212"/>
      <c r="G11" s="78"/>
      <c r="H11" s="848"/>
      <c r="I11" s="848"/>
      <c r="J11" s="848"/>
      <c r="K11" s="78"/>
      <c r="L11" s="78">
        <f>SUM(H11:J11)</f>
        <v>0</v>
      </c>
      <c r="M11" s="78"/>
      <c r="N11" s="78">
        <v>0</v>
      </c>
      <c r="O11" s="78"/>
      <c r="P11" s="78">
        <v>0</v>
      </c>
      <c r="Q11" s="78"/>
      <c r="R11" s="78">
        <f>SUM(N11:P11)</f>
        <v>0</v>
      </c>
    </row>
    <row r="12" spans="1:18" hidden="1" x14ac:dyDescent="0.25">
      <c r="B12" s="78"/>
      <c r="C12" s="78"/>
      <c r="D12" s="2205" t="str">
        <f>CONCATENATE('سر برگ صفحات'!A12," ","سال")</f>
        <v>1396 سال</v>
      </c>
      <c r="E12" s="2205"/>
      <c r="F12" s="2205"/>
      <c r="G12" s="78"/>
      <c r="H12" s="848"/>
      <c r="I12" s="848"/>
      <c r="J12" s="848"/>
      <c r="K12" s="78"/>
      <c r="L12" s="78">
        <f>SUM(H12:J12)</f>
        <v>0</v>
      </c>
      <c r="M12" s="78"/>
      <c r="N12" s="78">
        <v>0</v>
      </c>
      <c r="O12" s="78"/>
      <c r="P12" s="78">
        <v>0</v>
      </c>
      <c r="Q12" s="78"/>
      <c r="R12" s="78">
        <f>SUM(N12:P12)</f>
        <v>0</v>
      </c>
    </row>
    <row r="13" spans="1:18" ht="26.25" customHeight="1" x14ac:dyDescent="0.25">
      <c r="B13" s="78"/>
      <c r="C13" s="78"/>
      <c r="D13" s="2205" t="str">
        <f>CONCATENATE('سر برگ صفحات'!A13," ","سال")</f>
        <v>1398 سال</v>
      </c>
      <c r="E13" s="2205"/>
      <c r="F13" s="2205"/>
      <c r="G13" s="78"/>
      <c r="H13" s="78">
        <v>696000</v>
      </c>
      <c r="I13" s="78"/>
      <c r="J13" s="78">
        <v>0</v>
      </c>
      <c r="K13" s="78"/>
      <c r="L13" s="78">
        <f>SUM(H13:J13)</f>
        <v>696000</v>
      </c>
      <c r="M13" s="78"/>
      <c r="N13" s="78">
        <v>0</v>
      </c>
      <c r="O13" s="78"/>
      <c r="P13" s="83">
        <v>0</v>
      </c>
      <c r="Q13" s="78"/>
      <c r="R13" s="78">
        <f>SUM(N13:P13)</f>
        <v>0</v>
      </c>
    </row>
    <row r="14" spans="1:18" ht="26.25" customHeight="1" thickBot="1" x14ac:dyDescent="0.3">
      <c r="B14" s="78"/>
      <c r="C14" s="78"/>
      <c r="D14" s="78"/>
      <c r="E14" s="78"/>
      <c r="F14" s="78"/>
      <c r="G14" s="78"/>
      <c r="H14" s="79">
        <f>SUM(H11:H13)</f>
        <v>696000</v>
      </c>
      <c r="I14" s="78"/>
      <c r="J14" s="79">
        <f>SUM(J11:J13)</f>
        <v>0</v>
      </c>
      <c r="K14" s="78"/>
      <c r="L14" s="79">
        <f>SUM(L11:L13)</f>
        <v>696000</v>
      </c>
      <c r="M14" s="78"/>
      <c r="N14" s="79">
        <f>SUM(N11:N13)</f>
        <v>0</v>
      </c>
      <c r="O14" s="78"/>
      <c r="P14" s="79">
        <f>SUM(P11:P13)</f>
        <v>0</v>
      </c>
      <c r="Q14" s="78"/>
      <c r="R14" s="79">
        <f>SUM(R11:R13)</f>
        <v>0</v>
      </c>
    </row>
    <row r="15" spans="1:18" ht="18.75" thickTop="1" x14ac:dyDescent="0.25">
      <c r="D15" s="2204"/>
      <c r="E15" s="2204"/>
      <c r="F15" s="2204"/>
      <c r="G15" s="2204"/>
      <c r="H15" s="2204"/>
      <c r="L15" s="75"/>
      <c r="N15" s="75"/>
      <c r="O15" s="78"/>
      <c r="P15" s="72"/>
      <c r="Q15" s="78"/>
      <c r="R15" s="72"/>
    </row>
    <row r="16" spans="1:18" ht="16.899999999999999" hidden="1" customHeight="1" x14ac:dyDescent="0.25">
      <c r="A16" s="121"/>
      <c r="B16" s="2208" t="s">
        <v>325</v>
      </c>
      <c r="C16" s="2208"/>
      <c r="D16" s="2208"/>
      <c r="E16" s="2208"/>
      <c r="F16" s="2208"/>
      <c r="G16" s="2208"/>
      <c r="H16" s="2208"/>
      <c r="I16" s="2208"/>
      <c r="J16" s="2208"/>
      <c r="K16" s="2208"/>
      <c r="L16" s="2208"/>
      <c r="M16" s="2208"/>
      <c r="N16" s="2208"/>
      <c r="O16" s="2208"/>
      <c r="P16" s="2208"/>
      <c r="Q16" s="2208"/>
      <c r="R16" s="2208"/>
    </row>
    <row r="17" spans="1:18" hidden="1" x14ac:dyDescent="0.25">
      <c r="O17" s="78"/>
      <c r="P17" s="78"/>
      <c r="Q17" s="78"/>
      <c r="R17" s="78"/>
    </row>
    <row r="18" spans="1:18" ht="26.25" customHeight="1" x14ac:dyDescent="0.25">
      <c r="A18" s="2203" t="s">
        <v>1333</v>
      </c>
      <c r="B18" s="2203"/>
      <c r="C18" s="2203"/>
      <c r="D18" s="2203"/>
      <c r="E18" s="2203"/>
      <c r="F18" s="2203"/>
      <c r="G18" s="2203"/>
      <c r="H18" s="2203"/>
      <c r="I18" s="2203"/>
      <c r="J18" s="2203"/>
      <c r="K18" s="2203"/>
      <c r="L18" s="2203"/>
      <c r="M18" s="2203"/>
      <c r="N18" s="2203"/>
      <c r="O18" s="2203"/>
      <c r="P18" s="2203"/>
      <c r="Q18" s="2203"/>
      <c r="R18" s="2203"/>
    </row>
    <row r="19" spans="1:18" ht="19.5" x14ac:dyDescent="0.25">
      <c r="A19" s="74"/>
      <c r="P19" s="2204" t="s">
        <v>167</v>
      </c>
      <c r="Q19" s="2204"/>
      <c r="R19" s="2204"/>
    </row>
    <row r="20" spans="1:18" s="91" customFormat="1" ht="26.25" customHeight="1" x14ac:dyDescent="0.25">
      <c r="H20" s="2207" t="str">
        <f>'سر برگ صفحات'!A9</f>
        <v>1403/12/30</v>
      </c>
      <c r="I20" s="2207"/>
      <c r="J20" s="2207"/>
      <c r="K20" s="2207"/>
      <c r="L20" s="2207"/>
      <c r="M20" s="2207"/>
      <c r="N20" s="2207"/>
      <c r="O20" s="2207"/>
      <c r="P20" s="2207"/>
      <c r="R20" s="216">
        <f>'سر برگ صفحات'!A13</f>
        <v>1398</v>
      </c>
    </row>
    <row r="21" spans="1:18" s="219" customFormat="1" ht="26.25" customHeight="1" x14ac:dyDescent="0.25">
      <c r="B21" s="210"/>
      <c r="C21" s="210"/>
      <c r="D21" s="210"/>
      <c r="E21" s="210"/>
      <c r="F21" s="210"/>
      <c r="G21" s="210"/>
      <c r="H21" s="209" t="s">
        <v>324</v>
      </c>
      <c r="I21" s="210"/>
      <c r="J21" s="209" t="s">
        <v>141</v>
      </c>
      <c r="K21" s="210"/>
      <c r="L21" s="209" t="s">
        <v>323</v>
      </c>
      <c r="M21" s="210"/>
      <c r="N21" s="209" t="s">
        <v>322</v>
      </c>
      <c r="O21" s="210"/>
      <c r="P21" s="209" t="s">
        <v>161</v>
      </c>
      <c r="Q21" s="210"/>
      <c r="R21" s="209" t="s">
        <v>161</v>
      </c>
    </row>
    <row r="22" spans="1:18" hidden="1" x14ac:dyDescent="0.25">
      <c r="B22" s="78"/>
      <c r="C22" s="78"/>
      <c r="D22" s="2205" t="s">
        <v>321</v>
      </c>
      <c r="E22" s="2205"/>
      <c r="F22" s="2205"/>
      <c r="G22" s="78"/>
      <c r="H22" s="78"/>
      <c r="I22" s="78"/>
      <c r="J22" s="78"/>
      <c r="K22" s="78"/>
      <c r="L22" s="78"/>
      <c r="M22" s="78"/>
      <c r="N22" s="78"/>
      <c r="O22" s="78"/>
      <c r="P22" s="78">
        <f>SUM(H22:N22)</f>
        <v>0</v>
      </c>
      <c r="Q22" s="78"/>
      <c r="R22" s="78"/>
    </row>
    <row r="23" spans="1:18" ht="42" customHeight="1" x14ac:dyDescent="0.25">
      <c r="B23" s="78"/>
      <c r="C23" s="78"/>
      <c r="D23" s="2206" t="s">
        <v>1345</v>
      </c>
      <c r="E23" s="2206"/>
      <c r="F23" s="2206"/>
      <c r="G23" s="78"/>
      <c r="H23" s="78">
        <v>0</v>
      </c>
      <c r="I23" s="78"/>
      <c r="J23" s="78">
        <f>-ROUND('60-20moin'!CE277/1000000,0)</f>
        <v>0</v>
      </c>
      <c r="K23" s="78"/>
      <c r="L23" s="78">
        <v>0</v>
      </c>
      <c r="M23" s="78"/>
      <c r="N23" s="78">
        <v>0</v>
      </c>
      <c r="O23" s="78"/>
      <c r="P23" s="78">
        <f>SUM(H23:N23)</f>
        <v>0</v>
      </c>
      <c r="Q23" s="78"/>
      <c r="R23" s="78">
        <v>0</v>
      </c>
    </row>
    <row r="24" spans="1:18" hidden="1" x14ac:dyDescent="0.25">
      <c r="B24" s="78"/>
      <c r="C24" s="78"/>
      <c r="D24" s="2205" t="s">
        <v>302</v>
      </c>
      <c r="E24" s="2205"/>
      <c r="F24" s="2205"/>
      <c r="G24" s="78"/>
      <c r="H24" s="78"/>
      <c r="I24" s="78"/>
      <c r="J24" s="78"/>
      <c r="K24" s="78"/>
      <c r="L24" s="78"/>
      <c r="M24" s="78"/>
      <c r="N24" s="78"/>
      <c r="O24" s="78"/>
      <c r="P24" s="78">
        <f>SUM(H24:N24)</f>
        <v>0</v>
      </c>
      <c r="Q24" s="78"/>
      <c r="R24" s="83"/>
    </row>
    <row r="25" spans="1:18" ht="26.25" customHeight="1" thickBot="1" x14ac:dyDescent="0.3">
      <c r="B25" s="78"/>
      <c r="C25" s="78"/>
      <c r="D25" s="78"/>
      <c r="E25" s="78"/>
      <c r="F25" s="78"/>
      <c r="G25" s="78"/>
      <c r="H25" s="79">
        <f>SUM(H22:H24)</f>
        <v>0</v>
      </c>
      <c r="I25" s="78"/>
      <c r="J25" s="79">
        <f>SUM(J22:J24)</f>
        <v>0</v>
      </c>
      <c r="K25" s="78"/>
      <c r="L25" s="79">
        <f>SUM(L22:L24)</f>
        <v>0</v>
      </c>
      <c r="M25" s="78"/>
      <c r="N25" s="79">
        <f>SUM(N22:N24)</f>
        <v>0</v>
      </c>
      <c r="O25" s="78"/>
      <c r="P25" s="79">
        <f>SUM(P22:P24)</f>
        <v>0</v>
      </c>
      <c r="Q25" s="78"/>
      <c r="R25" s="79">
        <f>SUM(R22:R24)</f>
        <v>0</v>
      </c>
    </row>
    <row r="26" spans="1:18" ht="18.75" thickTop="1" x14ac:dyDescent="0.25">
      <c r="D26" s="2204"/>
      <c r="E26" s="2204"/>
      <c r="F26" s="2204"/>
      <c r="G26" s="2204"/>
      <c r="H26" s="2204"/>
      <c r="L26" s="75"/>
      <c r="N26" s="75"/>
      <c r="O26" s="78"/>
      <c r="P26" s="72"/>
      <c r="Q26" s="78"/>
      <c r="R26" s="72"/>
    </row>
    <row r="27" spans="1:18" ht="40.5" customHeight="1" x14ac:dyDescent="0.25"/>
    <row r="28" spans="1:18" ht="26.25" hidden="1" customHeight="1" x14ac:dyDescent="0.25">
      <c r="A28" s="2203" t="s">
        <v>1303</v>
      </c>
      <c r="B28" s="2203"/>
      <c r="C28" s="2203"/>
      <c r="D28" s="2203"/>
      <c r="E28" s="2203"/>
      <c r="F28" s="2203"/>
      <c r="G28" s="2203"/>
      <c r="H28" s="2203"/>
      <c r="I28" s="2203"/>
      <c r="J28" s="2203"/>
      <c r="K28" s="2203"/>
      <c r="L28" s="2203"/>
      <c r="M28" s="2203"/>
      <c r="N28" s="2203"/>
      <c r="O28" s="2203"/>
      <c r="P28" s="2203"/>
      <c r="Q28" s="2203"/>
      <c r="R28" s="2203"/>
    </row>
    <row r="29" spans="1:18" ht="19.5" hidden="1" x14ac:dyDescent="0.25">
      <c r="A29" s="74"/>
    </row>
    <row r="30" spans="1:18" ht="26.25" hidden="1" customHeight="1" x14ac:dyDescent="0.25">
      <c r="J30" s="216" t="str">
        <f>'سر برگ صفحات'!A9</f>
        <v>1403/12/30</v>
      </c>
      <c r="K30" s="91"/>
      <c r="L30" s="216">
        <f>'سر برگ صفحات'!A13</f>
        <v>1398</v>
      </c>
      <c r="Q30" s="72"/>
      <c r="R30" s="72"/>
    </row>
    <row r="31" spans="1:18" ht="26.25" hidden="1" customHeight="1" x14ac:dyDescent="0.25">
      <c r="B31" s="80"/>
      <c r="C31" s="80"/>
      <c r="D31" s="2216" t="s">
        <v>320</v>
      </c>
      <c r="E31" s="2216"/>
      <c r="F31" s="2216"/>
      <c r="G31" s="80"/>
      <c r="H31" s="80"/>
      <c r="I31" s="80"/>
      <c r="J31" s="218" t="s">
        <v>54</v>
      </c>
      <c r="K31" s="218"/>
      <c r="L31" s="218" t="s">
        <v>54</v>
      </c>
      <c r="M31" s="80"/>
      <c r="N31" s="80"/>
      <c r="O31" s="80"/>
      <c r="P31" s="80"/>
      <c r="Q31" s="80"/>
      <c r="R31" s="80"/>
    </row>
    <row r="32" spans="1:18" hidden="1" x14ac:dyDescent="0.25">
      <c r="B32" s="78"/>
      <c r="C32" s="78"/>
      <c r="D32" s="2213" t="s">
        <v>75</v>
      </c>
      <c r="E32" s="2213"/>
      <c r="F32" s="2213"/>
      <c r="G32" s="78"/>
      <c r="H32" s="78"/>
      <c r="I32" s="78"/>
      <c r="J32" s="78"/>
      <c r="K32" s="78"/>
      <c r="L32" s="78"/>
      <c r="M32" s="78"/>
      <c r="N32" s="78"/>
      <c r="O32" s="78"/>
      <c r="P32" s="78"/>
      <c r="Q32" s="78"/>
      <c r="R32" s="78"/>
    </row>
    <row r="33" spans="1:18" hidden="1" x14ac:dyDescent="0.25">
      <c r="B33" s="78"/>
      <c r="C33" s="78"/>
      <c r="D33" s="300" t="s">
        <v>319</v>
      </c>
      <c r="E33" s="300"/>
      <c r="F33" s="300"/>
      <c r="G33" s="78"/>
      <c r="H33" s="78"/>
      <c r="I33" s="78"/>
      <c r="J33" s="78"/>
      <c r="K33" s="78"/>
      <c r="L33" s="78"/>
      <c r="M33" s="78"/>
      <c r="N33" s="78"/>
      <c r="O33" s="78"/>
      <c r="P33" s="78"/>
      <c r="Q33" s="78"/>
      <c r="R33" s="78"/>
    </row>
    <row r="34" spans="1:18" ht="26.25" hidden="1" customHeight="1" x14ac:dyDescent="0.25">
      <c r="B34" s="78"/>
      <c r="C34" s="78"/>
      <c r="D34" s="2214" t="s">
        <v>76</v>
      </c>
      <c r="E34" s="2214"/>
      <c r="F34" s="2214"/>
      <c r="G34" s="78"/>
      <c r="H34" s="78"/>
      <c r="I34" s="78"/>
      <c r="J34" s="78">
        <f>ROUND('60-20moin'!BX277/1000000,0)</f>
        <v>0</v>
      </c>
      <c r="K34" s="78"/>
      <c r="L34" s="78">
        <v>75831</v>
      </c>
      <c r="M34" s="78"/>
      <c r="N34" s="78"/>
      <c r="O34" s="78"/>
      <c r="P34" s="78"/>
      <c r="Q34" s="78"/>
      <c r="R34" s="78"/>
    </row>
    <row r="35" spans="1:18" ht="26.25" hidden="1" customHeight="1" thickBot="1" x14ac:dyDescent="0.3">
      <c r="B35" s="78"/>
      <c r="C35" s="78"/>
      <c r="D35" s="86"/>
      <c r="E35" s="86"/>
      <c r="F35" s="86"/>
      <c r="G35" s="78"/>
      <c r="H35" s="78"/>
      <c r="I35" s="78"/>
      <c r="J35" s="79">
        <f>SUM(J32:J34)</f>
        <v>0</v>
      </c>
      <c r="K35" s="78"/>
      <c r="L35" s="79">
        <f>SUM(L32:L34)</f>
        <v>75831</v>
      </c>
      <c r="M35" s="78"/>
      <c r="N35" s="78"/>
      <c r="O35" s="78"/>
      <c r="P35" s="78"/>
      <c r="Q35" s="78"/>
      <c r="R35" s="78"/>
    </row>
    <row r="36" spans="1:18" hidden="1" x14ac:dyDescent="0.25">
      <c r="B36" s="78"/>
      <c r="C36" s="78"/>
      <c r="D36" s="2215" t="s">
        <v>318</v>
      </c>
      <c r="E36" s="2215"/>
      <c r="F36" s="2215"/>
      <c r="G36" s="78"/>
      <c r="H36" s="78"/>
      <c r="I36" s="78"/>
      <c r="J36" s="83"/>
      <c r="K36" s="78"/>
      <c r="L36" s="83"/>
      <c r="M36" s="78"/>
      <c r="N36" s="78"/>
      <c r="O36" s="78"/>
      <c r="P36" s="78"/>
      <c r="Q36" s="78"/>
      <c r="R36" s="78"/>
    </row>
    <row r="37" spans="1:18" ht="18.75" hidden="1" thickBot="1" x14ac:dyDescent="0.3">
      <c r="B37" s="78"/>
      <c r="C37" s="78"/>
      <c r="D37" s="78"/>
      <c r="E37" s="78"/>
      <c r="F37" s="78"/>
      <c r="G37" s="78"/>
      <c r="H37" s="78"/>
      <c r="I37" s="78"/>
      <c r="J37" s="79">
        <f>SUM(J35:J36)</f>
        <v>0</v>
      </c>
      <c r="K37" s="78"/>
      <c r="L37" s="79">
        <f>SUM(L35:L36)</f>
        <v>75831</v>
      </c>
      <c r="M37" s="78"/>
      <c r="N37" s="78"/>
      <c r="O37" s="78"/>
      <c r="P37" s="78"/>
      <c r="Q37" s="78"/>
      <c r="R37" s="78"/>
    </row>
    <row r="38" spans="1:18" ht="18.75" hidden="1" thickTop="1" x14ac:dyDescent="0.25"/>
    <row r="39" spans="1:18" ht="39" hidden="1" customHeight="1" x14ac:dyDescent="0.25">
      <c r="A39" s="2200" t="s">
        <v>317</v>
      </c>
      <c r="B39" s="2200"/>
      <c r="C39" s="2200"/>
      <c r="D39" s="2200"/>
      <c r="E39" s="2200"/>
      <c r="F39" s="2200"/>
      <c r="G39" s="2200"/>
      <c r="H39" s="2200"/>
      <c r="I39" s="2200"/>
      <c r="J39" s="2200"/>
      <c r="K39" s="2200"/>
      <c r="L39" s="2200"/>
      <c r="M39" s="2200"/>
      <c r="N39" s="2200"/>
      <c r="O39" s="2200"/>
      <c r="P39" s="2200"/>
      <c r="Q39" s="2200"/>
      <c r="R39" s="2200"/>
    </row>
    <row r="40" spans="1:18" ht="341.25" customHeight="1" x14ac:dyDescent="0.25">
      <c r="B40" s="70"/>
      <c r="C40" s="70"/>
      <c r="D40" s="70"/>
      <c r="E40" s="70"/>
      <c r="F40" s="70"/>
      <c r="G40" s="70"/>
      <c r="I40" s="78"/>
      <c r="K40" s="78"/>
      <c r="L40" s="78"/>
      <c r="M40" s="78"/>
      <c r="N40" s="78"/>
      <c r="O40" s="78"/>
      <c r="P40" s="78"/>
      <c r="Q40" s="78"/>
      <c r="R40" s="78"/>
    </row>
    <row r="41" spans="1:18" hidden="1" x14ac:dyDescent="0.25"/>
    <row r="42" spans="1:18" ht="18" hidden="1" customHeight="1" x14ac:dyDescent="0.25">
      <c r="A42" s="77"/>
      <c r="B42" s="77"/>
      <c r="C42" s="77"/>
      <c r="D42" s="77"/>
      <c r="E42" s="77"/>
      <c r="F42" s="77"/>
      <c r="G42" s="77"/>
      <c r="H42" s="77"/>
      <c r="I42" s="77"/>
      <c r="J42" s="77"/>
      <c r="K42" s="77"/>
      <c r="L42" s="77"/>
      <c r="M42" s="77"/>
      <c r="N42" s="77"/>
      <c r="O42" s="77"/>
      <c r="P42" s="77"/>
      <c r="Q42" s="77"/>
      <c r="R42" s="77"/>
    </row>
    <row r="43" spans="1:18" ht="18" hidden="1" customHeight="1" x14ac:dyDescent="0.25">
      <c r="A43" s="77"/>
      <c r="B43" s="77"/>
      <c r="C43" s="77"/>
      <c r="D43" s="77"/>
      <c r="E43" s="77"/>
      <c r="F43" s="77"/>
      <c r="G43" s="77"/>
      <c r="H43" s="77"/>
      <c r="I43" s="77"/>
      <c r="J43" s="77"/>
      <c r="K43" s="77"/>
      <c r="L43" s="77"/>
      <c r="M43" s="77"/>
      <c r="N43" s="77"/>
      <c r="O43" s="77"/>
      <c r="P43" s="77"/>
      <c r="Q43" s="77"/>
      <c r="R43" s="77"/>
    </row>
    <row r="44" spans="1:18" hidden="1" x14ac:dyDescent="0.25"/>
    <row r="45" spans="1:18" ht="19.5" x14ac:dyDescent="0.25">
      <c r="A45" s="2210">
        <v>29</v>
      </c>
      <c r="B45" s="2210"/>
      <c r="C45" s="2210"/>
      <c r="D45" s="2210"/>
      <c r="E45" s="2210"/>
      <c r="F45" s="2210"/>
      <c r="G45" s="2210"/>
      <c r="H45" s="2210"/>
      <c r="I45" s="2210"/>
      <c r="J45" s="2210"/>
      <c r="K45" s="2210"/>
      <c r="L45" s="2210"/>
      <c r="M45" s="2210"/>
      <c r="N45" s="2210"/>
      <c r="O45" s="2210"/>
      <c r="P45" s="2210"/>
      <c r="Q45" s="2210"/>
      <c r="R45" s="2210"/>
    </row>
  </sheetData>
  <mergeCells count="26">
    <mergeCell ref="A1:R1"/>
    <mergeCell ref="A2:R2"/>
    <mergeCell ref="A3:R3"/>
    <mergeCell ref="A45:R45"/>
    <mergeCell ref="H9:L9"/>
    <mergeCell ref="N9:R9"/>
    <mergeCell ref="D11:F11"/>
    <mergeCell ref="D12:F12"/>
    <mergeCell ref="D13:F13"/>
    <mergeCell ref="D15:H15"/>
    <mergeCell ref="A39:R39"/>
    <mergeCell ref="D32:F32"/>
    <mergeCell ref="D34:F34"/>
    <mergeCell ref="D36:F36"/>
    <mergeCell ref="D26:H26"/>
    <mergeCell ref="D31:F31"/>
    <mergeCell ref="A28:R28"/>
    <mergeCell ref="P7:R7"/>
    <mergeCell ref="P8:R8"/>
    <mergeCell ref="D22:F22"/>
    <mergeCell ref="D23:F23"/>
    <mergeCell ref="D24:F24"/>
    <mergeCell ref="H20:P20"/>
    <mergeCell ref="P19:R19"/>
    <mergeCell ref="B16:R16"/>
    <mergeCell ref="A18:R18"/>
  </mergeCells>
  <printOptions horizontalCentered="1"/>
  <pageMargins left="0" right="0" top="0.39370078740157483" bottom="0" header="0" footer="0"/>
  <pageSetup paperSize="9" scale="95"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rightToLeft="1" workbookViewId="0">
      <selection activeCell="D21" sqref="D21"/>
    </sheetView>
  </sheetViews>
  <sheetFormatPr defaultRowHeight="15" x14ac:dyDescent="0.25"/>
  <sheetData/>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
  <sheetViews>
    <sheetView rightToLeft="1" workbookViewId="0">
      <selection activeCell="D21" sqref="D21"/>
    </sheetView>
  </sheetViews>
  <sheetFormatPr defaultRowHeight="15" x14ac:dyDescent="0.25"/>
  <sheetData/>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
  <sheetViews>
    <sheetView rightToLeft="1" workbookViewId="0">
      <selection activeCell="D21" sqref="D21"/>
    </sheetView>
  </sheetViews>
  <sheetFormatPr defaultRowHeight="15" x14ac:dyDescent="0.25"/>
  <sheetData/>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FF00"/>
  </sheetPr>
  <dimension ref="A1:S46"/>
  <sheetViews>
    <sheetView showGridLines="0" rightToLeft="1" view="pageBreakPreview" topLeftCell="A10" zoomScale="150" zoomScaleSheetLayoutView="150" workbookViewId="0">
      <selection activeCell="A19" sqref="A19"/>
    </sheetView>
  </sheetViews>
  <sheetFormatPr defaultColWidth="9" defaultRowHeight="18" x14ac:dyDescent="0.25"/>
  <cols>
    <col min="1" max="1" width="7.28515625" style="76" customWidth="1"/>
    <col min="2" max="2" width="7.7109375" style="76" customWidth="1"/>
    <col min="3" max="3" width="1.42578125" style="76" customWidth="1"/>
    <col min="4" max="4" width="21.140625" style="76" customWidth="1"/>
    <col min="5" max="5" width="1.140625" style="76" customWidth="1"/>
    <col min="6" max="6" width="7.85546875" style="76" customWidth="1"/>
    <col min="7" max="7" width="1.140625" style="76" customWidth="1"/>
    <col min="8" max="8" width="8.28515625" style="76" customWidth="1"/>
    <col min="9" max="9" width="1.140625" style="76" customWidth="1"/>
    <col min="10" max="10" width="10.28515625" style="76" customWidth="1"/>
    <col min="11" max="11" width="1.140625" style="76" customWidth="1"/>
    <col min="12" max="12" width="11.7109375" style="76" customWidth="1"/>
    <col min="13" max="13" width="1.140625" style="76" customWidth="1"/>
    <col min="14" max="14" width="8.140625" style="76" customWidth="1"/>
    <col min="15" max="15" width="1.140625" style="76" customWidth="1"/>
    <col min="16" max="16384" width="9" style="76"/>
  </cols>
  <sheetData>
    <row r="1" spans="1:19" s="67" customFormat="1" ht="21" x14ac:dyDescent="0.55000000000000004">
      <c r="A1" s="2043" t="str">
        <f>'سر برگ صفحات'!A1</f>
        <v>شرکت داروسازان التیام (سهامی خاص)</v>
      </c>
      <c r="B1" s="2043"/>
      <c r="C1" s="2043"/>
      <c r="D1" s="2043"/>
      <c r="E1" s="2043"/>
      <c r="F1" s="2043"/>
      <c r="G1" s="2043"/>
      <c r="H1" s="2043"/>
      <c r="I1" s="2043"/>
      <c r="J1" s="2043"/>
      <c r="K1" s="2043"/>
      <c r="L1" s="2043"/>
      <c r="M1" s="2043"/>
      <c r="N1" s="2043"/>
      <c r="O1" s="2043"/>
      <c r="P1" s="167"/>
      <c r="Q1" s="167"/>
      <c r="R1" s="167"/>
      <c r="S1" s="167"/>
    </row>
    <row r="2" spans="1:19" s="67" customFormat="1" ht="18" customHeight="1" x14ac:dyDescent="0.55000000000000004">
      <c r="A2" s="2043" t="str">
        <f>'سر برگ صفحات'!A16</f>
        <v>يادداشتهاي توضيحي صورت هاي مالي</v>
      </c>
      <c r="B2" s="2043"/>
      <c r="C2" s="2043"/>
      <c r="D2" s="2043"/>
      <c r="E2" s="2043"/>
      <c r="F2" s="2043"/>
      <c r="G2" s="2043"/>
      <c r="H2" s="2043"/>
      <c r="I2" s="2043"/>
      <c r="J2" s="2043"/>
      <c r="K2" s="2043"/>
      <c r="L2" s="2043"/>
      <c r="M2" s="2043"/>
      <c r="N2" s="2043"/>
      <c r="O2" s="2043"/>
      <c r="P2" s="168"/>
      <c r="Q2" s="168"/>
      <c r="R2" s="168"/>
      <c r="S2" s="168"/>
    </row>
    <row r="3" spans="1:19" s="67" customFormat="1" ht="21" x14ac:dyDescent="0.55000000000000004">
      <c r="A3" s="2043" t="str">
        <f>'سر برگ صفحات'!A3</f>
        <v>سال مالی منتهی به 30 اسفند 1403</v>
      </c>
      <c r="B3" s="2043"/>
      <c r="C3" s="2043"/>
      <c r="D3" s="2043"/>
      <c r="E3" s="2043"/>
      <c r="F3" s="2043"/>
      <c r="G3" s="2043"/>
      <c r="H3" s="2043"/>
      <c r="I3" s="2043"/>
      <c r="J3" s="2043"/>
      <c r="K3" s="2043"/>
      <c r="L3" s="2043"/>
      <c r="M3" s="2043"/>
      <c r="N3" s="2043"/>
      <c r="O3" s="2043"/>
      <c r="P3" s="167"/>
      <c r="Q3" s="167"/>
      <c r="R3" s="167"/>
      <c r="S3" s="167"/>
    </row>
    <row r="6" spans="1:19" x14ac:dyDescent="0.25">
      <c r="O6" s="78"/>
    </row>
    <row r="7" spans="1:19" ht="19.5" x14ac:dyDescent="0.25">
      <c r="A7" s="2203" t="s">
        <v>332</v>
      </c>
      <c r="B7" s="2203"/>
      <c r="C7" s="2203"/>
      <c r="D7" s="2203"/>
      <c r="E7" s="2203"/>
      <c r="F7" s="2203"/>
      <c r="G7" s="2203"/>
      <c r="H7" s="2203"/>
    </row>
    <row r="8" spans="1:19" ht="19.5" x14ac:dyDescent="0.25">
      <c r="A8" s="2203" t="s">
        <v>602</v>
      </c>
      <c r="B8" s="2203"/>
      <c r="C8" s="2203"/>
      <c r="D8" s="2203"/>
    </row>
    <row r="9" spans="1:19" ht="19.5" x14ac:dyDescent="0.25">
      <c r="A9" s="74"/>
    </row>
    <row r="10" spans="1:19" ht="19.5" x14ac:dyDescent="0.25">
      <c r="A10" s="74"/>
      <c r="J10" s="216" t="str">
        <f>'سر برگ صفحات'!A9</f>
        <v>1403/12/30</v>
      </c>
      <c r="K10" s="91"/>
      <c r="L10" s="216">
        <f>'سر برگ صفحات'!A14</f>
        <v>1399</v>
      </c>
    </row>
    <row r="11" spans="1:19" x14ac:dyDescent="0.25">
      <c r="J11" s="218" t="s">
        <v>54</v>
      </c>
      <c r="K11" s="218"/>
      <c r="L11" s="218" t="s">
        <v>54</v>
      </c>
    </row>
    <row r="12" spans="1:19" x14ac:dyDescent="0.25">
      <c r="B12" s="80"/>
      <c r="C12" s="80"/>
      <c r="D12" s="2214" t="str">
        <f>CONCATENATE("اصلاح هزینه استهلاک ماشین آلات در سال "," ",'سر برگ صفحات'!A13)</f>
        <v>اصلاح هزینه استهلاک ماشین آلات در سال  1398</v>
      </c>
      <c r="E12" s="2214"/>
      <c r="F12" s="2214"/>
      <c r="G12" s="80"/>
      <c r="H12" s="80"/>
      <c r="I12" s="80"/>
      <c r="J12" s="78" t="s">
        <v>315</v>
      </c>
      <c r="K12" s="78"/>
      <c r="L12" s="78" t="s">
        <v>315</v>
      </c>
      <c r="M12" s="80"/>
      <c r="N12" s="80"/>
      <c r="O12" s="80"/>
    </row>
    <row r="13" spans="1:19" x14ac:dyDescent="0.25">
      <c r="B13" s="78"/>
      <c r="C13" s="78"/>
      <c r="D13" s="2218" t="s">
        <v>331</v>
      </c>
      <c r="E13" s="2218"/>
      <c r="F13" s="2218"/>
      <c r="G13" s="78"/>
      <c r="H13" s="78"/>
      <c r="I13" s="78"/>
      <c r="J13" s="78" t="s">
        <v>315</v>
      </c>
      <c r="K13" s="78"/>
      <c r="L13" s="78" t="s">
        <v>315</v>
      </c>
      <c r="M13" s="78"/>
      <c r="N13" s="78"/>
      <c r="O13" s="78"/>
    </row>
    <row r="14" spans="1:19" ht="16.5" customHeight="1" thickBot="1" x14ac:dyDescent="0.3">
      <c r="B14" s="78"/>
      <c r="C14" s="78"/>
      <c r="D14" s="86"/>
      <c r="E14" s="86"/>
      <c r="F14" s="86"/>
      <c r="G14" s="78"/>
      <c r="H14" s="78"/>
      <c r="I14" s="78"/>
      <c r="J14" s="79">
        <f>SUM(J12:J13)</f>
        <v>0</v>
      </c>
      <c r="K14" s="78"/>
      <c r="L14" s="79">
        <f>SUM(L12:L13)</f>
        <v>0</v>
      </c>
      <c r="M14" s="78"/>
      <c r="N14" s="78"/>
      <c r="O14" s="78"/>
    </row>
    <row r="15" spans="1:19" ht="18.75" thickTop="1" x14ac:dyDescent="0.25"/>
    <row r="16" spans="1:19" ht="19.5" x14ac:dyDescent="0.25">
      <c r="A16" s="74" t="s">
        <v>330</v>
      </c>
    </row>
    <row r="17" spans="1:15" s="70" customFormat="1" x14ac:dyDescent="0.25">
      <c r="A17" s="2200" t="s">
        <v>579</v>
      </c>
      <c r="B17" s="2200"/>
      <c r="C17" s="2200"/>
      <c r="D17" s="2200"/>
      <c r="E17" s="2200"/>
      <c r="F17" s="2200"/>
      <c r="G17" s="2200"/>
      <c r="H17" s="2200"/>
      <c r="I17" s="2200"/>
      <c r="J17" s="2200"/>
      <c r="K17" s="2200"/>
      <c r="L17" s="2200"/>
      <c r="M17" s="2200"/>
      <c r="N17" s="2200"/>
      <c r="O17" s="2200"/>
    </row>
    <row r="18" spans="1:15" s="70" customFormat="1" x14ac:dyDescent="0.25">
      <c r="A18" s="2200"/>
      <c r="B18" s="2200"/>
      <c r="C18" s="2200"/>
      <c r="D18" s="2200"/>
      <c r="E18" s="2200"/>
      <c r="F18" s="2200"/>
      <c r="G18" s="2200"/>
      <c r="H18" s="2200"/>
      <c r="I18" s="2200"/>
      <c r="J18" s="2200"/>
      <c r="K18" s="2200"/>
      <c r="L18" s="2200"/>
      <c r="M18" s="2200"/>
      <c r="N18" s="2200"/>
      <c r="O18" s="2200"/>
    </row>
    <row r="19" spans="1:15" x14ac:dyDescent="0.25">
      <c r="B19" s="70"/>
      <c r="C19" s="70"/>
      <c r="D19" s="70"/>
      <c r="E19" s="70"/>
      <c r="F19" s="70"/>
      <c r="G19" s="70"/>
      <c r="I19" s="78"/>
      <c r="K19" s="78"/>
      <c r="L19" s="78"/>
      <c r="M19" s="78"/>
      <c r="N19" s="78"/>
      <c r="O19" s="78"/>
    </row>
    <row r="20" spans="1:15" ht="19.5" x14ac:dyDescent="0.25">
      <c r="A20" s="74" t="s">
        <v>329</v>
      </c>
    </row>
    <row r="21" spans="1:15" x14ac:dyDescent="0.25">
      <c r="A21" s="2200" t="s">
        <v>328</v>
      </c>
      <c r="B21" s="2200"/>
      <c r="C21" s="2200"/>
      <c r="D21" s="2200"/>
      <c r="E21" s="2200"/>
      <c r="F21" s="2200"/>
      <c r="G21" s="2200"/>
      <c r="H21" s="2200"/>
      <c r="I21" s="2200"/>
      <c r="J21" s="2200"/>
      <c r="K21" s="2200"/>
      <c r="L21" s="2200"/>
      <c r="M21" s="2200"/>
      <c r="N21" s="2200"/>
      <c r="O21" s="2200"/>
    </row>
    <row r="22" spans="1:15" x14ac:dyDescent="0.25">
      <c r="A22" s="2200"/>
      <c r="B22" s="2200"/>
      <c r="C22" s="2200"/>
      <c r="D22" s="2200"/>
      <c r="E22" s="2200"/>
      <c r="F22" s="2200"/>
      <c r="G22" s="2200"/>
      <c r="H22" s="2200"/>
      <c r="I22" s="2200"/>
      <c r="J22" s="2200"/>
      <c r="K22" s="2200"/>
      <c r="L22" s="2200"/>
      <c r="M22" s="2200"/>
      <c r="N22" s="2200"/>
      <c r="O22" s="2200"/>
    </row>
    <row r="23" spans="1:15" x14ac:dyDescent="0.25">
      <c r="A23" s="336" t="s">
        <v>580</v>
      </c>
      <c r="B23" s="72" t="s">
        <v>660</v>
      </c>
    </row>
    <row r="42" spans="1:15" ht="18" customHeight="1" x14ac:dyDescent="0.25">
      <c r="A42" s="77"/>
      <c r="B42" s="77"/>
      <c r="C42" s="77"/>
      <c r="D42" s="77"/>
      <c r="E42" s="77"/>
      <c r="F42" s="77"/>
      <c r="G42" s="77"/>
      <c r="H42" s="77"/>
      <c r="I42" s="77"/>
      <c r="J42" s="77"/>
      <c r="K42" s="77"/>
      <c r="L42" s="77"/>
      <c r="M42" s="77"/>
      <c r="N42" s="77"/>
      <c r="O42" s="77"/>
    </row>
    <row r="44" spans="1:15" ht="19.5" x14ac:dyDescent="0.25">
      <c r="A44" s="2210">
        <v>48</v>
      </c>
      <c r="B44" s="2210"/>
      <c r="C44" s="2210"/>
      <c r="D44" s="2210"/>
      <c r="E44" s="2210"/>
      <c r="F44" s="2210"/>
      <c r="G44" s="2210"/>
      <c r="H44" s="2210"/>
      <c r="I44" s="2210"/>
      <c r="J44" s="2210"/>
      <c r="K44" s="2210"/>
      <c r="L44" s="2210"/>
      <c r="M44" s="2210"/>
      <c r="N44" s="2210"/>
      <c r="O44" s="2210"/>
    </row>
    <row r="46" spans="1:15" ht="32.25" customHeight="1" x14ac:dyDescent="0.25">
      <c r="A46" s="2217" t="s">
        <v>603</v>
      </c>
      <c r="B46" s="2217"/>
      <c r="C46" s="2217"/>
      <c r="D46" s="2217"/>
      <c r="E46" s="2217"/>
      <c r="F46" s="2217"/>
      <c r="G46" s="2217"/>
      <c r="H46" s="2217"/>
      <c r="I46" s="2217"/>
      <c r="J46" s="2217"/>
      <c r="K46" s="2217"/>
      <c r="L46" s="2217"/>
      <c r="M46" s="2217"/>
      <c r="N46" s="2217"/>
    </row>
  </sheetData>
  <mergeCells count="11">
    <mergeCell ref="A44:O44"/>
    <mergeCell ref="A46:N46"/>
    <mergeCell ref="A1:O1"/>
    <mergeCell ref="A2:O2"/>
    <mergeCell ref="A3:O3"/>
    <mergeCell ref="D12:F12"/>
    <mergeCell ref="D13:F13"/>
    <mergeCell ref="A8:D8"/>
    <mergeCell ref="A7:H7"/>
    <mergeCell ref="A17:O18"/>
    <mergeCell ref="A21:O22"/>
  </mergeCells>
  <printOptions horizontalCentered="1"/>
  <pageMargins left="0.70866141732283472" right="0.70866141732283472" top="0.74803149606299213" bottom="0.74803149606299213" header="0.31496062992125984" footer="0.31496062992125984"/>
  <pageSetup paperSize="9" scale="8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FF00"/>
    <pageSetUpPr fitToPage="1"/>
  </sheetPr>
  <dimension ref="A1:S29"/>
  <sheetViews>
    <sheetView showGridLines="0" rightToLeft="1" view="pageBreakPreview" zoomScale="130" zoomScaleSheetLayoutView="130" workbookViewId="0">
      <selection activeCell="A19" sqref="A19"/>
    </sheetView>
  </sheetViews>
  <sheetFormatPr defaultColWidth="9" defaultRowHeight="18" x14ac:dyDescent="0.25"/>
  <cols>
    <col min="1" max="1" width="7.28515625" style="76" customWidth="1"/>
    <col min="2" max="2" width="21" style="76" customWidth="1"/>
    <col min="3" max="3" width="4.7109375" style="76" customWidth="1"/>
    <col min="4" max="4" width="15.7109375" style="76" customWidth="1"/>
    <col min="5" max="5" width="1.140625" style="76" customWidth="1"/>
    <col min="6" max="6" width="15.7109375" style="76" customWidth="1"/>
    <col min="7" max="7" width="1.140625" style="76" customWidth="1"/>
    <col min="8" max="8" width="15.7109375" style="76" customWidth="1"/>
    <col min="9" max="9" width="1.140625" style="76" customWidth="1"/>
    <col min="10" max="10" width="15.7109375" style="76" customWidth="1"/>
    <col min="11" max="11" width="1.140625" style="76" customWidth="1"/>
    <col min="12" max="12" width="15.7109375" style="76" customWidth="1"/>
    <col min="13" max="13" width="1.140625" style="76" customWidth="1"/>
    <col min="14" max="14" width="15.7109375" style="76" customWidth="1"/>
    <col min="15" max="15" width="1.140625" style="76" customWidth="1"/>
    <col min="16" max="16384" width="9" style="76"/>
  </cols>
  <sheetData>
    <row r="1" spans="1:19" s="67" customFormat="1" ht="21" x14ac:dyDescent="0.55000000000000004">
      <c r="A1" s="2043" t="str">
        <f>'سر برگ صفحات'!A1</f>
        <v>شرکت داروسازان التیام (سهامی خاص)</v>
      </c>
      <c r="B1" s="2043"/>
      <c r="C1" s="2043"/>
      <c r="D1" s="2043"/>
      <c r="E1" s="2043"/>
      <c r="F1" s="2043"/>
      <c r="G1" s="2043"/>
      <c r="H1" s="2043"/>
      <c r="I1" s="2043"/>
      <c r="J1" s="2043"/>
      <c r="K1" s="2043"/>
      <c r="L1" s="2043"/>
      <c r="M1" s="2043"/>
      <c r="N1" s="2043"/>
      <c r="O1" s="2043"/>
      <c r="P1" s="167"/>
      <c r="Q1" s="167"/>
      <c r="R1" s="167"/>
      <c r="S1" s="167"/>
    </row>
    <row r="2" spans="1:19" s="67" customFormat="1" ht="18" customHeight="1" x14ac:dyDescent="0.55000000000000004">
      <c r="A2" s="2043" t="str">
        <f>'سر برگ صفحات'!A16</f>
        <v>يادداشتهاي توضيحي صورت هاي مالي</v>
      </c>
      <c r="B2" s="2043"/>
      <c r="C2" s="2043"/>
      <c r="D2" s="2043"/>
      <c r="E2" s="2043"/>
      <c r="F2" s="2043"/>
      <c r="G2" s="2043"/>
      <c r="H2" s="2043"/>
      <c r="I2" s="2043"/>
      <c r="J2" s="2043"/>
      <c r="K2" s="2043"/>
      <c r="L2" s="2043"/>
      <c r="M2" s="2043"/>
      <c r="N2" s="2043"/>
      <c r="O2" s="2043"/>
      <c r="P2" s="168"/>
      <c r="Q2" s="168"/>
      <c r="R2" s="168"/>
      <c r="S2" s="168"/>
    </row>
    <row r="3" spans="1:19" s="67" customFormat="1" ht="21" x14ac:dyDescent="0.55000000000000004">
      <c r="A3" s="2043" t="str">
        <f>'سر برگ صفحات'!A3</f>
        <v>سال مالی منتهی به 30 اسفند 1403</v>
      </c>
      <c r="B3" s="2043"/>
      <c r="C3" s="2043"/>
      <c r="D3" s="2043"/>
      <c r="E3" s="2043"/>
      <c r="F3" s="2043"/>
      <c r="G3" s="2043"/>
      <c r="H3" s="2043"/>
      <c r="I3" s="2043"/>
      <c r="J3" s="2043"/>
      <c r="K3" s="2043"/>
      <c r="L3" s="2043"/>
      <c r="M3" s="2043"/>
      <c r="N3" s="2043"/>
      <c r="O3" s="2043"/>
      <c r="P3" s="167"/>
      <c r="Q3" s="167"/>
      <c r="R3" s="167"/>
      <c r="S3" s="167"/>
    </row>
    <row r="6" spans="1:19" x14ac:dyDescent="0.25">
      <c r="O6" s="78"/>
    </row>
    <row r="7" spans="1:19" x14ac:dyDescent="0.25">
      <c r="A7" s="2219" t="s">
        <v>581</v>
      </c>
      <c r="B7" s="2219"/>
      <c r="C7" s="2219"/>
      <c r="D7" s="2219"/>
      <c r="E7" s="2219"/>
      <c r="F7" s="2219"/>
      <c r="G7" s="2219"/>
      <c r="H7" s="2219"/>
      <c r="I7" s="2219"/>
      <c r="J7" s="2219"/>
      <c r="K7" s="2219"/>
      <c r="L7" s="2219"/>
      <c r="M7" s="2219"/>
      <c r="N7" s="2219"/>
    </row>
    <row r="8" spans="1:19" x14ac:dyDescent="0.25">
      <c r="A8" s="2219"/>
      <c r="B8" s="2219"/>
      <c r="C8" s="2219"/>
      <c r="D8" s="2219"/>
      <c r="E8" s="2219"/>
      <c r="F8" s="2219"/>
      <c r="G8" s="2219"/>
      <c r="H8" s="2219"/>
      <c r="I8" s="2219"/>
      <c r="J8" s="2219"/>
      <c r="K8" s="2219"/>
      <c r="L8" s="2219"/>
      <c r="M8" s="2219"/>
      <c r="N8" s="2219"/>
    </row>
    <row r="9" spans="1:19" ht="21.75" customHeight="1" x14ac:dyDescent="0.25">
      <c r="A9" s="2219" t="s">
        <v>347</v>
      </c>
      <c r="B9" s="2219"/>
      <c r="C9" s="2219"/>
      <c r="D9" s="2219"/>
      <c r="E9" s="2219"/>
      <c r="F9" s="2219"/>
      <c r="G9" s="2219"/>
      <c r="H9" s="2219"/>
      <c r="I9" s="2219"/>
      <c r="J9" s="2219"/>
      <c r="K9" s="2219"/>
      <c r="L9" s="2219"/>
      <c r="M9" s="2219"/>
      <c r="N9" s="2219"/>
    </row>
    <row r="10" spans="1:19" ht="19.5" x14ac:dyDescent="0.25">
      <c r="A10" s="74"/>
      <c r="L10" s="206" t="s">
        <v>582</v>
      </c>
    </row>
    <row r="11" spans="1:19" s="219" customFormat="1" ht="22.5" customHeight="1" x14ac:dyDescent="0.25">
      <c r="D11" s="210" t="s">
        <v>346</v>
      </c>
      <c r="E11" s="210"/>
      <c r="F11" s="2220" t="s">
        <v>345</v>
      </c>
      <c r="G11" s="2220"/>
      <c r="H11" s="2220"/>
      <c r="I11" s="2220"/>
      <c r="J11" s="2220"/>
      <c r="K11" s="2220"/>
      <c r="L11" s="2220"/>
      <c r="M11" s="210"/>
      <c r="N11" s="210" t="str">
        <f>'سر برگ صفحات'!A8</f>
        <v>سال 1402</v>
      </c>
    </row>
    <row r="12" spans="1:19" s="219" customFormat="1" ht="35.25" customHeight="1" x14ac:dyDescent="0.25">
      <c r="D12" s="209" t="str">
        <f>'سر برگ صفحات'!A8</f>
        <v>سال 1402</v>
      </c>
      <c r="E12" s="210"/>
      <c r="F12" s="303" t="s">
        <v>344</v>
      </c>
      <c r="G12" s="210"/>
      <c r="H12" s="303" t="s">
        <v>343</v>
      </c>
      <c r="I12" s="210"/>
      <c r="J12" s="303" t="s">
        <v>342</v>
      </c>
      <c r="K12" s="210"/>
      <c r="L12" s="303" t="s">
        <v>341</v>
      </c>
      <c r="M12" s="210"/>
      <c r="N12" s="209" t="s">
        <v>340</v>
      </c>
    </row>
    <row r="13" spans="1:19" x14ac:dyDescent="0.25">
      <c r="B13" s="91" t="s">
        <v>339</v>
      </c>
      <c r="D13" s="78"/>
      <c r="E13" s="78"/>
      <c r="F13" s="78"/>
      <c r="G13" s="78"/>
      <c r="H13" s="78"/>
      <c r="I13" s="78"/>
      <c r="J13" s="78"/>
      <c r="K13" s="78"/>
      <c r="L13" s="78"/>
      <c r="M13" s="78"/>
      <c r="N13" s="78"/>
    </row>
    <row r="14" spans="1:19" x14ac:dyDescent="0.25">
      <c r="B14" s="82" t="s">
        <v>338</v>
      </c>
      <c r="D14" s="78"/>
      <c r="E14" s="78"/>
      <c r="F14" s="78"/>
      <c r="G14" s="78"/>
      <c r="H14" s="78"/>
      <c r="I14" s="78"/>
      <c r="J14" s="78"/>
      <c r="K14" s="78"/>
      <c r="L14" s="78">
        <f>SUM(F14:J14)</f>
        <v>0</v>
      </c>
      <c r="M14" s="78"/>
      <c r="N14" s="78">
        <f>D14+L14</f>
        <v>0</v>
      </c>
    </row>
    <row r="15" spans="1:19" x14ac:dyDescent="0.25">
      <c r="B15" s="82" t="s">
        <v>303</v>
      </c>
      <c r="D15" s="78"/>
      <c r="E15" s="78"/>
      <c r="F15" s="78"/>
      <c r="G15" s="78"/>
      <c r="H15" s="78"/>
      <c r="I15" s="78"/>
      <c r="J15" s="78"/>
      <c r="K15" s="78"/>
      <c r="L15" s="78">
        <f>SUM(F15:J15)</f>
        <v>0</v>
      </c>
      <c r="M15" s="78"/>
      <c r="N15" s="78">
        <f>D15+L15</f>
        <v>0</v>
      </c>
    </row>
    <row r="16" spans="1:19" x14ac:dyDescent="0.25">
      <c r="B16" s="82" t="s">
        <v>24</v>
      </c>
      <c r="D16" s="78"/>
      <c r="E16" s="78"/>
      <c r="F16" s="78"/>
      <c r="G16" s="78"/>
      <c r="H16" s="78"/>
      <c r="I16" s="78"/>
      <c r="J16" s="78"/>
      <c r="K16" s="78"/>
      <c r="L16" s="78">
        <f>SUM(F16:J16)</f>
        <v>0</v>
      </c>
      <c r="M16" s="78"/>
      <c r="N16" s="78">
        <f>D16+L16</f>
        <v>0</v>
      </c>
    </row>
    <row r="17" spans="1:15" x14ac:dyDescent="0.25">
      <c r="B17" s="82" t="s">
        <v>337</v>
      </c>
      <c r="D17" s="78"/>
      <c r="E17" s="78"/>
      <c r="F17" s="78"/>
      <c r="G17" s="78"/>
      <c r="H17" s="78"/>
      <c r="I17" s="78"/>
      <c r="J17" s="78"/>
      <c r="K17" s="78"/>
      <c r="L17" s="78">
        <f>SUM(F17:J17)</f>
        <v>0</v>
      </c>
      <c r="M17" s="78"/>
      <c r="N17" s="78">
        <f>D17+L17</f>
        <v>0</v>
      </c>
    </row>
    <row r="18" spans="1:15" x14ac:dyDescent="0.25">
      <c r="B18" s="82" t="s">
        <v>36</v>
      </c>
      <c r="D18" s="78"/>
      <c r="E18" s="78"/>
      <c r="F18" s="78"/>
      <c r="G18" s="78"/>
      <c r="H18" s="78"/>
      <c r="I18" s="78"/>
      <c r="J18" s="78"/>
      <c r="K18" s="78"/>
      <c r="L18" s="78">
        <f>SUM(F18:J18)</f>
        <v>0</v>
      </c>
      <c r="M18" s="78"/>
      <c r="N18" s="78">
        <f>D18+L18</f>
        <v>0</v>
      </c>
    </row>
    <row r="19" spans="1:15" x14ac:dyDescent="0.25">
      <c r="B19" s="82" t="s">
        <v>52</v>
      </c>
      <c r="D19" s="78"/>
      <c r="E19" s="78"/>
      <c r="F19" s="78"/>
      <c r="G19" s="78"/>
      <c r="H19" s="78"/>
      <c r="I19" s="78"/>
      <c r="J19" s="78"/>
      <c r="K19" s="78"/>
      <c r="L19" s="78"/>
      <c r="M19" s="78"/>
      <c r="N19" s="78"/>
    </row>
    <row r="20" spans="1:15" x14ac:dyDescent="0.25">
      <c r="B20" s="82"/>
      <c r="D20" s="78"/>
      <c r="E20" s="78"/>
      <c r="F20" s="78"/>
      <c r="G20" s="78"/>
      <c r="H20" s="78"/>
      <c r="I20" s="78"/>
      <c r="J20" s="78"/>
      <c r="K20" s="78"/>
      <c r="L20" s="78"/>
      <c r="M20" s="78"/>
      <c r="N20" s="78"/>
    </row>
    <row r="21" spans="1:15" x14ac:dyDescent="0.25">
      <c r="B21" s="91" t="s">
        <v>336</v>
      </c>
      <c r="D21" s="78"/>
      <c r="E21" s="78"/>
      <c r="F21" s="78"/>
      <c r="G21" s="78"/>
      <c r="H21" s="78"/>
      <c r="I21" s="78"/>
      <c r="J21" s="78"/>
      <c r="K21" s="78"/>
      <c r="L21" s="78"/>
      <c r="M21" s="78"/>
      <c r="N21" s="78"/>
    </row>
    <row r="22" spans="1:15" x14ac:dyDescent="0.25">
      <c r="B22" s="82" t="s">
        <v>333</v>
      </c>
      <c r="D22" s="78"/>
      <c r="E22" s="78"/>
      <c r="F22" s="78"/>
      <c r="G22" s="78"/>
      <c r="H22" s="78"/>
      <c r="I22" s="78"/>
      <c r="J22" s="78"/>
      <c r="K22" s="78"/>
      <c r="L22" s="78">
        <f>SUM(F22:J22)</f>
        <v>0</v>
      </c>
      <c r="M22" s="78"/>
      <c r="N22" s="78">
        <f>D22+L22</f>
        <v>0</v>
      </c>
    </row>
    <row r="23" spans="1:15" x14ac:dyDescent="0.25">
      <c r="B23" s="82" t="s">
        <v>335</v>
      </c>
      <c r="D23" s="78"/>
      <c r="E23" s="78"/>
      <c r="F23" s="78"/>
      <c r="G23" s="78"/>
      <c r="H23" s="78"/>
      <c r="I23" s="78"/>
      <c r="J23" s="78"/>
      <c r="K23" s="78"/>
      <c r="L23" s="78">
        <f>SUM(F23:J23)</f>
        <v>0</v>
      </c>
      <c r="M23" s="78"/>
      <c r="N23" s="78">
        <f>D23+L23</f>
        <v>0</v>
      </c>
    </row>
    <row r="24" spans="1:15" x14ac:dyDescent="0.25">
      <c r="B24" s="91" t="s">
        <v>334</v>
      </c>
      <c r="D24" s="78"/>
      <c r="E24" s="78"/>
      <c r="F24" s="78"/>
      <c r="G24" s="78"/>
      <c r="H24" s="78"/>
      <c r="I24" s="78"/>
      <c r="J24" s="78"/>
      <c r="K24" s="78"/>
      <c r="L24" s="78">
        <f>SUM(F24:J24)</f>
        <v>0</v>
      </c>
      <c r="M24" s="78"/>
      <c r="N24" s="78">
        <f>D24+L24</f>
        <v>0</v>
      </c>
    </row>
    <row r="25" spans="1:15" x14ac:dyDescent="0.25">
      <c r="B25" s="82" t="s">
        <v>132</v>
      </c>
      <c r="D25" s="78"/>
      <c r="E25" s="78"/>
      <c r="F25" s="78"/>
      <c r="G25" s="78"/>
      <c r="H25" s="78"/>
      <c r="I25" s="78"/>
      <c r="J25" s="78"/>
      <c r="K25" s="78"/>
      <c r="L25" s="78">
        <f>SUM(F25:J25)</f>
        <v>0</v>
      </c>
      <c r="M25" s="78"/>
      <c r="N25" s="78">
        <f>D25+L25</f>
        <v>0</v>
      </c>
    </row>
    <row r="26" spans="1:15" x14ac:dyDescent="0.25">
      <c r="B26" s="82"/>
    </row>
    <row r="29" spans="1:15" ht="19.5" x14ac:dyDescent="0.25">
      <c r="A29" s="2210">
        <v>49</v>
      </c>
      <c r="B29" s="2210"/>
      <c r="C29" s="2210"/>
      <c r="D29" s="2210"/>
      <c r="E29" s="2210"/>
      <c r="F29" s="2210"/>
      <c r="G29" s="2210"/>
      <c r="H29" s="2210"/>
      <c r="I29" s="2210"/>
      <c r="J29" s="2210"/>
      <c r="K29" s="2210"/>
      <c r="L29" s="2210"/>
      <c r="M29" s="2210"/>
      <c r="N29" s="2210"/>
      <c r="O29" s="2210"/>
    </row>
  </sheetData>
  <mergeCells count="7">
    <mergeCell ref="A9:N9"/>
    <mergeCell ref="F11:L11"/>
    <mergeCell ref="A29:O29"/>
    <mergeCell ref="A1:O1"/>
    <mergeCell ref="A2:O2"/>
    <mergeCell ref="A3:O3"/>
    <mergeCell ref="A7:N8"/>
  </mergeCells>
  <printOptions horizontalCentered="1"/>
  <pageMargins left="0.70866141732283472" right="0.70866141732283472" top="0.74803149606299213" bottom="0.74803149606299213" header="0.31496062992125984" footer="0.31496062992125984"/>
  <pageSetup paperSize="9" scale="90"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FFF00"/>
    <pageSetUpPr fitToPage="1"/>
  </sheetPr>
  <dimension ref="A1:S27"/>
  <sheetViews>
    <sheetView showGridLines="0" rightToLeft="1" view="pageBreakPreview" zoomScale="140" zoomScaleSheetLayoutView="140" workbookViewId="0">
      <selection activeCell="A19" sqref="A19"/>
    </sheetView>
  </sheetViews>
  <sheetFormatPr defaultColWidth="9" defaultRowHeight="18" x14ac:dyDescent="0.25"/>
  <cols>
    <col min="1" max="1" width="7.28515625" style="76" customWidth="1"/>
    <col min="2" max="2" width="21" style="82" customWidth="1"/>
    <col min="3" max="3" width="4.7109375" style="76" customWidth="1"/>
    <col min="4" max="4" width="15.7109375" style="76" customWidth="1"/>
    <col min="5" max="5" width="1.140625" style="76" customWidth="1"/>
    <col min="6" max="6" width="15.7109375" style="76" customWidth="1"/>
    <col min="7" max="7" width="1.140625" style="76" customWidth="1"/>
    <col min="8" max="8" width="15.7109375" style="76" customWidth="1"/>
    <col min="9" max="9" width="1.140625" style="76" customWidth="1"/>
    <col min="10" max="10" width="15.7109375" style="76" customWidth="1"/>
    <col min="11" max="11" width="1.140625" style="76" customWidth="1"/>
    <col min="12" max="12" width="15.7109375" style="76" customWidth="1"/>
    <col min="13" max="13" width="1.140625" style="76" customWidth="1"/>
    <col min="14" max="14" width="15.7109375" style="76" customWidth="1"/>
    <col min="15" max="15" width="1.140625" style="76" customWidth="1"/>
    <col min="16" max="16384" width="9" style="76"/>
  </cols>
  <sheetData>
    <row r="1" spans="1:19" s="67" customFormat="1" ht="21" x14ac:dyDescent="0.55000000000000004">
      <c r="A1" s="2043" t="str">
        <f>'سر برگ صفحات'!A1</f>
        <v>شرکت داروسازان التیام (سهامی خاص)</v>
      </c>
      <c r="B1" s="2043"/>
      <c r="C1" s="2043"/>
      <c r="D1" s="2043"/>
      <c r="E1" s="2043"/>
      <c r="F1" s="2043"/>
      <c r="G1" s="2043"/>
      <c r="H1" s="2043"/>
      <c r="I1" s="2043"/>
      <c r="J1" s="2043"/>
      <c r="K1" s="2043"/>
      <c r="L1" s="2043"/>
      <c r="M1" s="2043"/>
      <c r="N1" s="2043"/>
      <c r="O1" s="2043"/>
      <c r="P1" s="167"/>
      <c r="Q1" s="167"/>
      <c r="R1" s="167"/>
      <c r="S1" s="167"/>
    </row>
    <row r="2" spans="1:19" s="67" customFormat="1" ht="18" customHeight="1" x14ac:dyDescent="0.55000000000000004">
      <c r="A2" s="2043" t="str">
        <f>'سر برگ صفحات'!A16</f>
        <v>يادداشتهاي توضيحي صورت هاي مالي</v>
      </c>
      <c r="B2" s="2043"/>
      <c r="C2" s="2043"/>
      <c r="D2" s="2043"/>
      <c r="E2" s="2043"/>
      <c r="F2" s="2043"/>
      <c r="G2" s="2043"/>
      <c r="H2" s="2043"/>
      <c r="I2" s="2043"/>
      <c r="J2" s="2043"/>
      <c r="K2" s="2043"/>
      <c r="L2" s="2043"/>
      <c r="M2" s="2043"/>
      <c r="N2" s="2043"/>
      <c r="O2" s="2043"/>
      <c r="P2" s="168"/>
      <c r="Q2" s="168"/>
      <c r="R2" s="168"/>
      <c r="S2" s="168"/>
    </row>
    <row r="3" spans="1:19" s="67" customFormat="1" ht="21" x14ac:dyDescent="0.55000000000000004">
      <c r="A3" s="2043" t="str">
        <f>'سر برگ صفحات'!A3</f>
        <v>سال مالی منتهی به 30 اسفند 1403</v>
      </c>
      <c r="B3" s="2043"/>
      <c r="C3" s="2043"/>
      <c r="D3" s="2043"/>
      <c r="E3" s="2043"/>
      <c r="F3" s="2043"/>
      <c r="G3" s="2043"/>
      <c r="H3" s="2043"/>
      <c r="I3" s="2043"/>
      <c r="J3" s="2043"/>
      <c r="K3" s="2043"/>
      <c r="L3" s="2043"/>
      <c r="M3" s="2043"/>
      <c r="N3" s="2043"/>
      <c r="O3" s="2043"/>
      <c r="P3" s="167"/>
      <c r="Q3" s="167"/>
      <c r="R3" s="167"/>
      <c r="S3" s="167"/>
    </row>
    <row r="6" spans="1:19" x14ac:dyDescent="0.25">
      <c r="O6" s="78"/>
    </row>
    <row r="7" spans="1:19" ht="20.25" customHeight="1" x14ac:dyDescent="0.25">
      <c r="A7" s="118" t="s">
        <v>525</v>
      </c>
      <c r="B7" s="2219" t="str">
        <f>CONCATENATE(" اصلاح و ارائه مجدد صورت های مالی"," ",'سر برگ صفحات'!A7)</f>
        <v xml:space="preserve"> اصلاح و ارائه مجدد صورت های مالی سال 1403</v>
      </c>
      <c r="C7" s="2219"/>
      <c r="D7" s="2219"/>
      <c r="E7" s="2219"/>
      <c r="F7" s="2219"/>
      <c r="G7" s="2219"/>
      <c r="H7" s="2219"/>
      <c r="I7" s="2219"/>
      <c r="J7" s="2219"/>
      <c r="K7" s="2219"/>
      <c r="L7" s="2219"/>
      <c r="M7" s="2219"/>
      <c r="N7" s="2219"/>
    </row>
    <row r="8" spans="1:19" ht="19.5" x14ac:dyDescent="0.25">
      <c r="A8" s="74"/>
      <c r="L8" s="206" t="s">
        <v>583</v>
      </c>
    </row>
    <row r="9" spans="1:19" ht="22.5" customHeight="1" x14ac:dyDescent="0.25">
      <c r="D9" s="89" t="s">
        <v>346</v>
      </c>
      <c r="E9" s="89"/>
      <c r="F9" s="2221" t="s">
        <v>345</v>
      </c>
      <c r="G9" s="2221"/>
      <c r="H9" s="2221"/>
      <c r="I9" s="2221"/>
      <c r="J9" s="2221"/>
      <c r="K9" s="2221"/>
      <c r="L9" s="2221"/>
      <c r="M9" s="89"/>
      <c r="N9" s="89" t="str">
        <f>'سر برگ صفحات'!A11</f>
        <v>1397/01/01</v>
      </c>
    </row>
    <row r="10" spans="1:19" ht="35.25" customHeight="1" x14ac:dyDescent="0.25">
      <c r="D10" s="88" t="str">
        <f>'سر برگ صفحات'!A7</f>
        <v>سال 1403</v>
      </c>
      <c r="E10" s="89"/>
      <c r="F10" s="90" t="s">
        <v>344</v>
      </c>
      <c r="G10" s="89"/>
      <c r="H10" s="90" t="s">
        <v>343</v>
      </c>
      <c r="I10" s="89"/>
      <c r="J10" s="90" t="s">
        <v>342</v>
      </c>
      <c r="K10" s="89"/>
      <c r="L10" s="90" t="s">
        <v>341</v>
      </c>
      <c r="M10" s="89"/>
      <c r="N10" s="88" t="s">
        <v>340</v>
      </c>
    </row>
    <row r="11" spans="1:19" x14ac:dyDescent="0.25">
      <c r="B11" s="91" t="s">
        <v>339</v>
      </c>
      <c r="D11" s="78"/>
      <c r="E11" s="78"/>
      <c r="F11" s="78"/>
      <c r="G11" s="78"/>
      <c r="H11" s="78"/>
      <c r="I11" s="78"/>
      <c r="J11" s="78"/>
      <c r="K11" s="78"/>
      <c r="L11" s="78"/>
      <c r="M11" s="78"/>
      <c r="N11" s="78"/>
    </row>
    <row r="12" spans="1:19" x14ac:dyDescent="0.25">
      <c r="B12" s="82" t="s">
        <v>338</v>
      </c>
      <c r="D12" s="78" t="s">
        <v>304</v>
      </c>
      <c r="E12" s="78"/>
      <c r="F12" s="78" t="s">
        <v>315</v>
      </c>
      <c r="G12" s="78"/>
      <c r="H12" s="78" t="s">
        <v>305</v>
      </c>
      <c r="I12" s="78"/>
      <c r="J12" s="78" t="s">
        <v>305</v>
      </c>
      <c r="K12" s="78"/>
      <c r="L12" s="78" t="s">
        <v>315</v>
      </c>
      <c r="M12" s="78"/>
      <c r="N12" s="78" t="s">
        <v>304</v>
      </c>
    </row>
    <row r="13" spans="1:19" x14ac:dyDescent="0.25">
      <c r="B13" s="82" t="s">
        <v>303</v>
      </c>
      <c r="D13" s="78" t="s">
        <v>304</v>
      </c>
      <c r="E13" s="78"/>
      <c r="F13" s="78" t="s">
        <v>305</v>
      </c>
      <c r="G13" s="78"/>
      <c r="H13" s="78" t="s">
        <v>304</v>
      </c>
      <c r="I13" s="78"/>
      <c r="J13" s="78" t="s">
        <v>305</v>
      </c>
      <c r="K13" s="78"/>
      <c r="L13" s="78" t="s">
        <v>304</v>
      </c>
      <c r="M13" s="78"/>
      <c r="N13" s="78" t="s">
        <v>304</v>
      </c>
    </row>
    <row r="14" spans="1:19" x14ac:dyDescent="0.25">
      <c r="B14" s="82" t="s">
        <v>24</v>
      </c>
      <c r="D14" s="78" t="s">
        <v>304</v>
      </c>
      <c r="E14" s="78"/>
      <c r="F14" s="78" t="s">
        <v>304</v>
      </c>
      <c r="G14" s="78"/>
      <c r="H14" s="78" t="s">
        <v>305</v>
      </c>
      <c r="I14" s="78"/>
      <c r="J14" s="78" t="s">
        <v>305</v>
      </c>
      <c r="K14" s="78"/>
      <c r="L14" s="78" t="s">
        <v>304</v>
      </c>
      <c r="M14" s="78"/>
      <c r="N14" s="78" t="s">
        <v>304</v>
      </c>
    </row>
    <row r="15" spans="1:19" x14ac:dyDescent="0.25">
      <c r="B15" s="82" t="s">
        <v>337</v>
      </c>
      <c r="D15" s="78" t="s">
        <v>304</v>
      </c>
      <c r="E15" s="78"/>
      <c r="F15" s="78" t="s">
        <v>305</v>
      </c>
      <c r="G15" s="78"/>
      <c r="H15" s="78" t="s">
        <v>305</v>
      </c>
      <c r="I15" s="78"/>
      <c r="J15" s="78" t="s">
        <v>304</v>
      </c>
      <c r="K15" s="78"/>
      <c r="L15" s="78" t="s">
        <v>304</v>
      </c>
      <c r="M15" s="78"/>
      <c r="N15" s="78" t="s">
        <v>304</v>
      </c>
    </row>
    <row r="16" spans="1:19" x14ac:dyDescent="0.25">
      <c r="B16" s="82" t="s">
        <v>36</v>
      </c>
      <c r="D16" s="78" t="s">
        <v>304</v>
      </c>
      <c r="E16" s="78"/>
      <c r="F16" s="78" t="s">
        <v>305</v>
      </c>
      <c r="G16" s="78"/>
      <c r="H16" s="78" t="s">
        <v>305</v>
      </c>
      <c r="I16" s="78"/>
      <c r="J16" s="78" t="s">
        <v>315</v>
      </c>
      <c r="K16" s="78"/>
      <c r="L16" s="78" t="s">
        <v>315</v>
      </c>
      <c r="M16" s="78"/>
      <c r="N16" s="78" t="s">
        <v>304</v>
      </c>
    </row>
    <row r="17" spans="1:15" x14ac:dyDescent="0.25">
      <c r="B17" s="82" t="s">
        <v>52</v>
      </c>
      <c r="D17" s="78" t="s">
        <v>304</v>
      </c>
      <c r="E17" s="78"/>
      <c r="F17" s="78" t="s">
        <v>304</v>
      </c>
      <c r="G17" s="78"/>
      <c r="H17" s="78" t="s">
        <v>305</v>
      </c>
      <c r="I17" s="78"/>
      <c r="J17" s="78" t="s">
        <v>305</v>
      </c>
      <c r="K17" s="78"/>
      <c r="L17" s="78"/>
      <c r="M17" s="78"/>
      <c r="N17" s="78"/>
    </row>
    <row r="18" spans="1:15" x14ac:dyDescent="0.25">
      <c r="D18" s="78"/>
      <c r="E18" s="78"/>
      <c r="F18" s="78"/>
      <c r="G18" s="78"/>
      <c r="H18" s="78"/>
      <c r="I18" s="78"/>
      <c r="J18" s="78"/>
      <c r="K18" s="78"/>
      <c r="L18" s="78"/>
      <c r="M18" s="78"/>
      <c r="N18" s="78"/>
    </row>
    <row r="19" spans="1:15" x14ac:dyDescent="0.25">
      <c r="B19" s="91" t="s">
        <v>336</v>
      </c>
      <c r="D19" s="78"/>
      <c r="E19" s="78"/>
      <c r="F19" s="78"/>
      <c r="G19" s="78"/>
      <c r="H19" s="78"/>
      <c r="I19" s="78"/>
      <c r="J19" s="78"/>
      <c r="K19" s="78"/>
      <c r="L19" s="78"/>
      <c r="M19" s="78"/>
      <c r="N19" s="78"/>
    </row>
    <row r="20" spans="1:15" x14ac:dyDescent="0.25">
      <c r="B20" s="82" t="s">
        <v>333</v>
      </c>
      <c r="D20" s="78" t="s">
        <v>304</v>
      </c>
      <c r="E20" s="78"/>
      <c r="F20" s="78" t="s">
        <v>304</v>
      </c>
      <c r="G20" s="78"/>
      <c r="H20" s="78" t="s">
        <v>305</v>
      </c>
      <c r="I20" s="78"/>
      <c r="J20" s="78" t="s">
        <v>305</v>
      </c>
      <c r="K20" s="78"/>
      <c r="L20" s="78" t="s">
        <v>304</v>
      </c>
      <c r="M20" s="78"/>
      <c r="N20" s="78" t="s">
        <v>304</v>
      </c>
    </row>
    <row r="21" spans="1:15" x14ac:dyDescent="0.25">
      <c r="B21" s="82" t="s">
        <v>335</v>
      </c>
      <c r="D21" s="78" t="s">
        <v>304</v>
      </c>
      <c r="E21" s="78"/>
      <c r="F21" s="78" t="s">
        <v>315</v>
      </c>
      <c r="G21" s="78"/>
      <c r="H21" s="78"/>
      <c r="I21" s="78"/>
      <c r="J21" s="78" t="s">
        <v>305</v>
      </c>
      <c r="K21" s="78"/>
      <c r="L21" s="78" t="s">
        <v>315</v>
      </c>
      <c r="M21" s="78"/>
      <c r="N21" s="78" t="s">
        <v>304</v>
      </c>
    </row>
    <row r="22" spans="1:15" x14ac:dyDescent="0.25">
      <c r="B22" s="91" t="s">
        <v>334</v>
      </c>
      <c r="D22" s="78"/>
      <c r="E22" s="78"/>
      <c r="F22" s="78"/>
      <c r="G22" s="78"/>
      <c r="H22" s="78"/>
      <c r="I22" s="78"/>
      <c r="J22" s="78"/>
      <c r="K22" s="78"/>
      <c r="L22" s="78"/>
      <c r="M22" s="78"/>
      <c r="N22" s="78"/>
    </row>
    <row r="23" spans="1:15" x14ac:dyDescent="0.25">
      <c r="B23" s="82" t="s">
        <v>132</v>
      </c>
      <c r="D23" s="78" t="s">
        <v>304</v>
      </c>
      <c r="E23" s="78"/>
      <c r="F23" s="78" t="s">
        <v>305</v>
      </c>
      <c r="G23" s="78"/>
      <c r="H23" s="78" t="s">
        <v>305</v>
      </c>
      <c r="I23" s="78"/>
      <c r="J23" s="78" t="s">
        <v>305</v>
      </c>
      <c r="K23" s="78"/>
      <c r="L23" s="78" t="s">
        <v>304</v>
      </c>
      <c r="M23" s="78"/>
      <c r="N23" s="78" t="s">
        <v>304</v>
      </c>
    </row>
    <row r="27" spans="1:15" ht="19.5" x14ac:dyDescent="0.25">
      <c r="A27" s="2210">
        <v>50</v>
      </c>
      <c r="B27" s="2210"/>
      <c r="C27" s="2210"/>
      <c r="D27" s="2210"/>
      <c r="E27" s="2210"/>
      <c r="F27" s="2210"/>
      <c r="G27" s="2210"/>
      <c r="H27" s="2210"/>
      <c r="I27" s="2210"/>
      <c r="J27" s="2210"/>
      <c r="K27" s="2210"/>
      <c r="L27" s="2210"/>
      <c r="M27" s="2210"/>
      <c r="N27" s="2210"/>
      <c r="O27" s="2210"/>
    </row>
  </sheetData>
  <mergeCells count="6">
    <mergeCell ref="F9:L9"/>
    <mergeCell ref="A27:O27"/>
    <mergeCell ref="A1:O1"/>
    <mergeCell ref="A2:O2"/>
    <mergeCell ref="A3:O3"/>
    <mergeCell ref="B7:N7"/>
  </mergeCells>
  <printOptions horizontalCentered="1"/>
  <pageMargins left="0.70866141732283472" right="0.70866141732283472" top="0.74803149606299213" bottom="0.74803149606299213" header="0.31496062992125984" footer="0.31496062992125984"/>
  <pageSetup paperSize="9" scale="96"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00B050"/>
  </sheetPr>
  <dimension ref="A1:S41"/>
  <sheetViews>
    <sheetView showGridLines="0" rightToLeft="1" view="pageBreakPreview" topLeftCell="A18" zoomScale="130" zoomScaleSheetLayoutView="130" workbookViewId="0">
      <selection activeCell="D21" sqref="D21"/>
    </sheetView>
  </sheetViews>
  <sheetFormatPr defaultColWidth="9" defaultRowHeight="18" x14ac:dyDescent="0.45"/>
  <cols>
    <col min="1" max="1" width="7.140625" style="67" customWidth="1"/>
    <col min="2" max="2" width="21.7109375" style="67" bestFit="1" customWidth="1"/>
    <col min="3" max="3" width="21.5703125" style="67" customWidth="1"/>
    <col min="4" max="4" width="1.28515625" style="67" customWidth="1"/>
    <col min="5" max="5" width="21.5703125" style="67" customWidth="1"/>
    <col min="6" max="6" width="1.28515625" style="67" customWidth="1"/>
    <col min="7" max="7" width="21.5703125" style="67" customWidth="1"/>
    <col min="8" max="8" width="8.28515625" style="67" customWidth="1"/>
    <col min="9" max="16384" width="9" style="67"/>
  </cols>
  <sheetData>
    <row r="1" spans="1:19" ht="21" x14ac:dyDescent="0.55000000000000004">
      <c r="A1" s="2043" t="str">
        <f>'سر برگ صفحات'!A1</f>
        <v>شرکت داروسازان التیام (سهامی خاص)</v>
      </c>
      <c r="B1" s="2043"/>
      <c r="C1" s="2043"/>
      <c r="D1" s="2043"/>
      <c r="E1" s="2043"/>
      <c r="F1" s="2043"/>
      <c r="G1" s="2043"/>
      <c r="H1" s="2043"/>
      <c r="I1" s="167"/>
      <c r="J1" s="167"/>
      <c r="K1" s="167"/>
      <c r="L1" s="167"/>
      <c r="M1" s="167"/>
      <c r="N1" s="167"/>
      <c r="O1" s="167"/>
      <c r="P1" s="167"/>
      <c r="Q1" s="167"/>
      <c r="R1" s="167"/>
      <c r="S1" s="167"/>
    </row>
    <row r="2" spans="1:19" ht="18" customHeight="1" x14ac:dyDescent="0.55000000000000004">
      <c r="A2" s="2043" t="str">
        <f>'سر برگ صفحات'!A16</f>
        <v>يادداشتهاي توضيحي صورت هاي مالي</v>
      </c>
      <c r="B2" s="2043"/>
      <c r="C2" s="2043"/>
      <c r="D2" s="2043"/>
      <c r="E2" s="2043"/>
      <c r="F2" s="2043"/>
      <c r="G2" s="2043"/>
      <c r="H2" s="2043"/>
      <c r="I2" s="2043"/>
      <c r="J2" s="2043"/>
      <c r="K2" s="2043"/>
      <c r="L2" s="2043"/>
      <c r="M2" s="2043"/>
      <c r="N2" s="2043"/>
      <c r="O2" s="2043"/>
      <c r="P2" s="168"/>
      <c r="Q2" s="168"/>
      <c r="R2" s="168"/>
      <c r="S2" s="168"/>
    </row>
    <row r="3" spans="1:19" ht="21" x14ac:dyDescent="0.55000000000000004">
      <c r="A3" s="2043" t="str">
        <f>'سر برگ صفحات'!A3</f>
        <v>سال مالی منتهی به 30 اسفند 1403</v>
      </c>
      <c r="B3" s="2043"/>
      <c r="C3" s="2043"/>
      <c r="D3" s="2043"/>
      <c r="E3" s="2043"/>
      <c r="F3" s="2043"/>
      <c r="G3" s="2043"/>
      <c r="H3" s="2043"/>
      <c r="I3" s="2043"/>
      <c r="J3" s="2043"/>
      <c r="K3" s="2043"/>
      <c r="L3" s="2043"/>
      <c r="M3" s="2043"/>
      <c r="N3" s="2043"/>
      <c r="O3" s="2043"/>
      <c r="P3" s="167"/>
      <c r="Q3" s="167"/>
      <c r="R3" s="167"/>
      <c r="S3" s="167"/>
    </row>
    <row r="5" spans="1:19" hidden="1" x14ac:dyDescent="0.45"/>
    <row r="6" spans="1:19" hidden="1" x14ac:dyDescent="0.45"/>
    <row r="7" spans="1:19" ht="22.5" hidden="1" customHeight="1" x14ac:dyDescent="0.45">
      <c r="A7" s="2222" t="s">
        <v>1334</v>
      </c>
      <c r="B7" s="2222"/>
      <c r="C7" s="2222"/>
      <c r="D7" s="2222"/>
      <c r="E7" s="2222"/>
      <c r="F7" s="2222"/>
      <c r="G7" s="2222"/>
      <c r="H7" s="2222"/>
    </row>
    <row r="8" spans="1:19" ht="22.5" hidden="1" customHeight="1" x14ac:dyDescent="0.45">
      <c r="A8" s="213" t="s">
        <v>1335</v>
      </c>
      <c r="B8" s="213" t="s">
        <v>584</v>
      </c>
      <c r="C8" s="213"/>
      <c r="D8" s="213"/>
      <c r="E8" s="213"/>
      <c r="F8" s="213"/>
      <c r="G8" s="213"/>
      <c r="H8" s="213"/>
    </row>
    <row r="9" spans="1:19" ht="22.5" hidden="1" customHeight="1" x14ac:dyDescent="0.45">
      <c r="A9" s="2223" t="s">
        <v>1326</v>
      </c>
      <c r="B9" s="2223"/>
      <c r="C9" s="2223"/>
      <c r="D9" s="2223"/>
      <c r="E9" s="2223"/>
      <c r="F9" s="2223"/>
      <c r="G9" s="2223"/>
      <c r="H9" s="2223"/>
    </row>
    <row r="10" spans="1:19" ht="22.5" hidden="1" customHeight="1" x14ac:dyDescent="0.45">
      <c r="A10" s="2223"/>
      <c r="B10" s="2223"/>
      <c r="C10" s="2223"/>
      <c r="D10" s="2223"/>
      <c r="E10" s="2223"/>
      <c r="F10" s="2223"/>
      <c r="G10" s="2223"/>
      <c r="H10" s="2223"/>
    </row>
    <row r="11" spans="1:19" ht="22.5" hidden="1" customHeight="1" x14ac:dyDescent="0.45">
      <c r="A11" s="2223"/>
      <c r="B11" s="2223"/>
      <c r="C11" s="2223"/>
      <c r="D11" s="2223"/>
      <c r="E11" s="2223"/>
      <c r="F11" s="2223"/>
      <c r="G11" s="2223"/>
      <c r="H11" s="2223"/>
    </row>
    <row r="12" spans="1:19" ht="22.5" hidden="1" customHeight="1" x14ac:dyDescent="0.45">
      <c r="A12" s="2223"/>
      <c r="B12" s="2223"/>
      <c r="C12" s="2223"/>
      <c r="D12" s="2223"/>
      <c r="E12" s="2223"/>
      <c r="F12" s="2223"/>
      <c r="G12" s="2223"/>
      <c r="H12" s="2223"/>
    </row>
    <row r="13" spans="1:19" ht="22.5" hidden="1" customHeight="1" x14ac:dyDescent="0.45">
      <c r="A13" s="2223"/>
      <c r="B13" s="2223"/>
      <c r="C13" s="2223"/>
      <c r="D13" s="2223"/>
      <c r="E13" s="2223"/>
      <c r="F13" s="2223"/>
      <c r="G13" s="2223"/>
      <c r="H13" s="2223"/>
    </row>
    <row r="14" spans="1:19" ht="22.5" hidden="1" customHeight="1" x14ac:dyDescent="0.45">
      <c r="A14" s="2223"/>
      <c r="B14" s="2223"/>
      <c r="C14" s="2223"/>
      <c r="D14" s="2223"/>
      <c r="E14" s="2223"/>
      <c r="F14" s="2223"/>
      <c r="G14" s="2223"/>
      <c r="H14" s="2223"/>
    </row>
    <row r="15" spans="1:19" ht="22.5" customHeight="1" x14ac:dyDescent="0.45">
      <c r="A15" s="2222" t="s">
        <v>1346</v>
      </c>
      <c r="B15" s="2222"/>
      <c r="C15" s="2222"/>
      <c r="D15" s="2222"/>
      <c r="E15" s="2222"/>
      <c r="F15" s="2222"/>
      <c r="G15" s="2222"/>
      <c r="H15" s="2222"/>
    </row>
    <row r="16" spans="1:19" ht="22.5" customHeight="1" x14ac:dyDescent="0.45">
      <c r="A16" s="2200" t="s">
        <v>1347</v>
      </c>
      <c r="B16" s="2200"/>
      <c r="C16" s="2200"/>
      <c r="D16" s="2200"/>
      <c r="E16" s="2200"/>
      <c r="F16" s="2200"/>
      <c r="G16" s="2200"/>
      <c r="H16" s="2200"/>
    </row>
    <row r="17" spans="1:8" s="214" customFormat="1" ht="22.5" customHeight="1" x14ac:dyDescent="0.4">
      <c r="D17" s="215"/>
      <c r="E17" s="216" t="str">
        <f>'سر برگ صفحات'!A9</f>
        <v>1403/12/30</v>
      </c>
      <c r="F17" s="304"/>
      <c r="G17" s="216" t="str">
        <f>'سر برگ صفحات'!A8</f>
        <v>سال 1402</v>
      </c>
    </row>
    <row r="18" spans="1:8" ht="22.5" customHeight="1" x14ac:dyDescent="0.45">
      <c r="D18" s="72"/>
      <c r="E18" s="72" t="s">
        <v>54</v>
      </c>
      <c r="F18" s="72"/>
      <c r="G18" s="72" t="s">
        <v>54</v>
      </c>
    </row>
    <row r="19" spans="1:8" ht="22.5" customHeight="1" x14ac:dyDescent="0.45">
      <c r="B19" s="67" t="s">
        <v>357</v>
      </c>
      <c r="D19" s="71"/>
      <c r="E19" s="71">
        <f>'وضعيت مالي'!F37</f>
        <v>18954097909975</v>
      </c>
      <c r="F19" s="71"/>
      <c r="G19" s="71">
        <f>'وضعيت مالي'!I38</f>
        <v>16701909042197.063</v>
      </c>
    </row>
    <row r="20" spans="1:8" ht="22.5" customHeight="1" x14ac:dyDescent="0.45">
      <c r="B20" s="67" t="s">
        <v>28</v>
      </c>
      <c r="D20" s="71"/>
      <c r="E20" s="69">
        <f>-'وضعيت مالي'!F17</f>
        <v>-365352017971</v>
      </c>
      <c r="F20" s="71"/>
      <c r="G20" s="69">
        <f>-'وضعيت مالي'!I17</f>
        <v>-690598150329</v>
      </c>
    </row>
    <row r="21" spans="1:8" ht="22.5" customHeight="1" thickBot="1" x14ac:dyDescent="0.5">
      <c r="B21" s="67" t="s">
        <v>355</v>
      </c>
      <c r="D21" s="71"/>
      <c r="E21" s="68">
        <f>SUM(E19:E20)</f>
        <v>18588745892004</v>
      </c>
      <c r="F21" s="71"/>
      <c r="G21" s="97">
        <f>SUM(G19:G20)</f>
        <v>16011310891868.063</v>
      </c>
    </row>
    <row r="22" spans="1:8" ht="22.5" customHeight="1" thickTop="1" thickBot="1" x14ac:dyDescent="0.5">
      <c r="B22" s="67" t="s">
        <v>31</v>
      </c>
      <c r="D22" s="71"/>
      <c r="E22" s="96">
        <f>'وضعيت مالي'!F26</f>
        <v>4057029532908.3125</v>
      </c>
      <c r="F22" s="71"/>
      <c r="G22" s="96">
        <v>1433672</v>
      </c>
    </row>
    <row r="23" spans="1:8" ht="22.5" customHeight="1" thickTop="1" thickBot="1" x14ac:dyDescent="0.5">
      <c r="B23" s="67" t="s">
        <v>585</v>
      </c>
      <c r="D23" s="71"/>
      <c r="E23" s="95">
        <f>E21/E22</f>
        <v>4.5818611230760542</v>
      </c>
      <c r="F23" s="71"/>
      <c r="G23" s="68">
        <f>G21/G22</f>
        <v>11168043.242713857</v>
      </c>
    </row>
    <row r="24" spans="1:8" ht="72.75" customHeight="1" thickTop="1" x14ac:dyDescent="0.45"/>
    <row r="25" spans="1:8" ht="409.5" customHeight="1" x14ac:dyDescent="0.45"/>
    <row r="26" spans="1:8" ht="22.5" hidden="1" customHeight="1" x14ac:dyDescent="0.45">
      <c r="A26" s="2222" t="s">
        <v>1336</v>
      </c>
      <c r="B26" s="2222"/>
      <c r="C26" s="2222"/>
      <c r="D26" s="2222"/>
      <c r="E26" s="2222"/>
      <c r="F26" s="2222"/>
      <c r="G26" s="2222"/>
      <c r="H26" s="2222"/>
    </row>
    <row r="27" spans="1:8" ht="22.5" hidden="1" customHeight="1" x14ac:dyDescent="0.45">
      <c r="A27" s="2200" t="s">
        <v>586</v>
      </c>
      <c r="B27" s="2200"/>
      <c r="C27" s="2200"/>
      <c r="D27" s="2200"/>
      <c r="E27" s="2200"/>
      <c r="F27" s="2200"/>
      <c r="G27" s="2200"/>
      <c r="H27" s="2200"/>
    </row>
    <row r="28" spans="1:8" ht="22.5" hidden="1" customHeight="1" x14ac:dyDescent="0.45">
      <c r="A28" s="2200"/>
      <c r="B28" s="2200"/>
      <c r="C28" s="2200"/>
      <c r="D28" s="2200"/>
      <c r="E28" s="2200"/>
      <c r="F28" s="2200"/>
      <c r="G28" s="2200"/>
      <c r="H28" s="2200"/>
    </row>
    <row r="29" spans="1:8" ht="22.5" hidden="1" customHeight="1" x14ac:dyDescent="0.45">
      <c r="A29" s="2200"/>
      <c r="B29" s="2200"/>
      <c r="C29" s="2200"/>
      <c r="D29" s="2200"/>
      <c r="E29" s="2200"/>
      <c r="F29" s="2200"/>
      <c r="G29" s="2200"/>
      <c r="H29" s="2200"/>
    </row>
    <row r="30" spans="1:8" ht="172.5" hidden="1" customHeight="1" x14ac:dyDescent="0.45">
      <c r="A30" s="2200"/>
      <c r="B30" s="2200"/>
      <c r="C30" s="2200"/>
      <c r="D30" s="2200"/>
      <c r="E30" s="2200"/>
      <c r="F30" s="2200"/>
      <c r="G30" s="2200"/>
      <c r="H30" s="2200"/>
    </row>
    <row r="31" spans="1:8" ht="22.5" customHeight="1" x14ac:dyDescent="0.45">
      <c r="A31" s="93"/>
      <c r="B31" s="93"/>
      <c r="C31" s="93"/>
      <c r="D31" s="93"/>
      <c r="E31" s="93"/>
      <c r="F31" s="93"/>
      <c r="G31" s="93"/>
      <c r="H31" s="93"/>
    </row>
    <row r="32" spans="1:8" ht="22.5" hidden="1" customHeight="1" x14ac:dyDescent="0.45">
      <c r="A32" s="2222" t="s">
        <v>1337</v>
      </c>
      <c r="B32" s="2222"/>
      <c r="C32" s="2222"/>
      <c r="D32" s="2222"/>
      <c r="E32" s="2222"/>
      <c r="F32" s="2222"/>
      <c r="G32" s="2222"/>
      <c r="H32" s="2222"/>
    </row>
    <row r="33" spans="1:8" ht="22.5" hidden="1" customHeight="1" x14ac:dyDescent="0.45">
      <c r="A33" s="2200" t="s">
        <v>1327</v>
      </c>
      <c r="B33" s="2200"/>
      <c r="C33" s="2200"/>
      <c r="D33" s="2200"/>
      <c r="E33" s="2200"/>
      <c r="F33" s="2200"/>
      <c r="G33" s="2200"/>
      <c r="H33" s="2200"/>
    </row>
    <row r="34" spans="1:8" ht="22.5" hidden="1" customHeight="1" x14ac:dyDescent="0.45">
      <c r="A34" s="2200"/>
      <c r="B34" s="2200"/>
      <c r="C34" s="2200"/>
      <c r="D34" s="2200"/>
      <c r="E34" s="2200"/>
      <c r="F34" s="2200"/>
      <c r="G34" s="2200"/>
      <c r="H34" s="2200"/>
    </row>
    <row r="35" spans="1:8" ht="22.5" hidden="1" customHeight="1" x14ac:dyDescent="0.45">
      <c r="A35" s="2200"/>
      <c r="B35" s="2200"/>
      <c r="C35" s="2200"/>
      <c r="D35" s="2200"/>
      <c r="E35" s="2200"/>
      <c r="F35" s="2200"/>
      <c r="G35" s="2200"/>
      <c r="H35" s="2200"/>
    </row>
    <row r="36" spans="1:8" ht="22.5" hidden="1" customHeight="1" x14ac:dyDescent="0.45">
      <c r="A36" s="2200"/>
      <c r="B36" s="2200"/>
      <c r="C36" s="2200"/>
      <c r="D36" s="2200"/>
      <c r="E36" s="2200"/>
      <c r="F36" s="2200"/>
      <c r="G36" s="2200"/>
      <c r="H36" s="2200"/>
    </row>
    <row r="37" spans="1:8" ht="22.5" hidden="1" customHeight="1" x14ac:dyDescent="0.45">
      <c r="A37" s="2200"/>
      <c r="B37" s="2200"/>
      <c r="C37" s="2200"/>
      <c r="D37" s="2200"/>
      <c r="E37" s="2200"/>
      <c r="F37" s="2200"/>
      <c r="G37" s="2200"/>
      <c r="H37" s="2200"/>
    </row>
    <row r="38" spans="1:8" ht="22.5" hidden="1" customHeight="1" x14ac:dyDescent="0.45">
      <c r="A38" s="2200"/>
      <c r="B38" s="2200"/>
      <c r="C38" s="2200"/>
      <c r="D38" s="2200"/>
      <c r="E38" s="2200"/>
      <c r="F38" s="2200"/>
      <c r="G38" s="2200"/>
      <c r="H38" s="2200"/>
    </row>
    <row r="40" spans="1:8" hidden="1" x14ac:dyDescent="0.45"/>
    <row r="41" spans="1:8" ht="19.5" x14ac:dyDescent="0.5">
      <c r="A41" s="2201">
        <v>31</v>
      </c>
      <c r="B41" s="2201"/>
      <c r="C41" s="2201"/>
      <c r="D41" s="2201"/>
      <c r="E41" s="2201"/>
      <c r="F41" s="2201"/>
      <c r="G41" s="2201"/>
      <c r="H41" s="2201"/>
    </row>
  </sheetData>
  <mergeCells count="14">
    <mergeCell ref="A1:H1"/>
    <mergeCell ref="A2:H2"/>
    <mergeCell ref="I2:O2"/>
    <mergeCell ref="A3:H3"/>
    <mergeCell ref="I3:O3"/>
    <mergeCell ref="A7:H7"/>
    <mergeCell ref="A41:H41"/>
    <mergeCell ref="A15:H15"/>
    <mergeCell ref="A16:H16"/>
    <mergeCell ref="A26:H26"/>
    <mergeCell ref="A32:H32"/>
    <mergeCell ref="A9:H14"/>
    <mergeCell ref="A33:H38"/>
    <mergeCell ref="A27:H30"/>
  </mergeCells>
  <printOptions horizontalCentered="1"/>
  <pageMargins left="0" right="0" top="0.39370078740157483" bottom="0" header="0" footer="0"/>
  <pageSetup paperSize="9" scale="95"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FF00"/>
    <pageSetUpPr fitToPage="1"/>
  </sheetPr>
  <dimension ref="A1:S40"/>
  <sheetViews>
    <sheetView showGridLines="0" rightToLeft="1" view="pageBreakPreview" zoomScaleSheetLayoutView="100" workbookViewId="0">
      <selection activeCell="AA14" sqref="AA14"/>
    </sheetView>
  </sheetViews>
  <sheetFormatPr defaultColWidth="9" defaultRowHeight="18" x14ac:dyDescent="0.45"/>
  <cols>
    <col min="1" max="1" width="7.28515625" style="67" customWidth="1"/>
    <col min="2" max="2" width="16.140625" style="67" customWidth="1"/>
    <col min="3" max="3" width="1.28515625" style="67" customWidth="1"/>
    <col min="4" max="4" width="16.140625" style="67" customWidth="1"/>
    <col min="5" max="5" width="1.28515625" style="67" customWidth="1"/>
    <col min="6" max="6" width="16.140625" style="67" customWidth="1"/>
    <col min="7" max="7" width="1.28515625" style="67" customWidth="1"/>
    <col min="8" max="8" width="16.140625" style="67" customWidth="1"/>
    <col min="9" max="9" width="1.28515625" style="67" customWidth="1"/>
    <col min="10" max="10" width="16.140625" style="67" customWidth="1"/>
    <col min="11" max="11" width="4.42578125" style="67" customWidth="1"/>
    <col min="12" max="16384" width="9" style="67"/>
  </cols>
  <sheetData>
    <row r="1" spans="1:19" ht="21" x14ac:dyDescent="0.55000000000000004">
      <c r="A1" s="2043" t="str">
        <f>'سر برگ صفحات'!A1</f>
        <v>شرکت داروسازان التیام (سهامی خاص)</v>
      </c>
      <c r="B1" s="2043"/>
      <c r="C1" s="2043"/>
      <c r="D1" s="2043"/>
      <c r="E1" s="2043"/>
      <c r="F1" s="2043"/>
      <c r="G1" s="2043"/>
      <c r="H1" s="2043"/>
      <c r="I1" s="2043"/>
      <c r="J1" s="2043"/>
      <c r="K1" s="2043"/>
      <c r="L1" s="167"/>
      <c r="M1" s="167"/>
      <c r="N1" s="167"/>
      <c r="O1" s="167"/>
      <c r="P1" s="167"/>
      <c r="Q1" s="167"/>
      <c r="R1" s="167"/>
      <c r="S1" s="167"/>
    </row>
    <row r="2" spans="1:19" ht="18" customHeight="1" x14ac:dyDescent="0.55000000000000004">
      <c r="A2" s="2043" t="str">
        <f>'سر برگ صفحات'!A16</f>
        <v>يادداشتهاي توضيحي صورت هاي مالي</v>
      </c>
      <c r="B2" s="2043"/>
      <c r="C2" s="2043"/>
      <c r="D2" s="2043"/>
      <c r="E2" s="2043"/>
      <c r="F2" s="2043"/>
      <c r="G2" s="2043"/>
      <c r="H2" s="2043"/>
      <c r="I2" s="2043"/>
      <c r="J2" s="2043"/>
      <c r="K2" s="2043"/>
      <c r="L2" s="2043"/>
      <c r="M2" s="2043"/>
      <c r="N2" s="2043"/>
      <c r="O2" s="2043"/>
      <c r="P2" s="168"/>
      <c r="Q2" s="168"/>
      <c r="R2" s="168"/>
      <c r="S2" s="168"/>
    </row>
    <row r="3" spans="1:19" ht="21" x14ac:dyDescent="0.55000000000000004">
      <c r="A3" s="2043" t="str">
        <f>'سر برگ صفحات'!A3</f>
        <v>سال مالی منتهی به 30 اسفند 1403</v>
      </c>
      <c r="B3" s="2043"/>
      <c r="C3" s="2043"/>
      <c r="D3" s="2043"/>
      <c r="E3" s="2043"/>
      <c r="F3" s="2043"/>
      <c r="G3" s="2043"/>
      <c r="H3" s="2043"/>
      <c r="I3" s="2043"/>
      <c r="J3" s="2043"/>
      <c r="K3" s="2043"/>
      <c r="L3" s="167"/>
      <c r="M3" s="167"/>
      <c r="N3" s="167"/>
      <c r="O3" s="167"/>
      <c r="P3" s="167"/>
      <c r="Q3" s="167"/>
      <c r="R3" s="167"/>
      <c r="S3" s="167"/>
    </row>
    <row r="4" spans="1:19" ht="21" x14ac:dyDescent="0.55000000000000004">
      <c r="A4" s="166"/>
      <c r="B4" s="166"/>
      <c r="C4" s="166"/>
      <c r="D4" s="166"/>
      <c r="E4" s="166"/>
      <c r="F4" s="166"/>
      <c r="G4" s="166"/>
      <c r="H4" s="166"/>
      <c r="I4" s="166"/>
      <c r="J4" s="166"/>
      <c r="K4" s="166"/>
      <c r="L4" s="167"/>
      <c r="M4" s="167"/>
      <c r="N4" s="167"/>
      <c r="O4" s="167"/>
      <c r="P4" s="167"/>
      <c r="Q4" s="167"/>
      <c r="R4" s="167"/>
      <c r="S4" s="167"/>
    </row>
    <row r="5" spans="1:19" ht="22.5" hidden="1" customHeight="1" x14ac:dyDescent="0.45">
      <c r="A5" s="2222" t="s">
        <v>1304</v>
      </c>
      <c r="B5" s="2222"/>
      <c r="C5" s="2222"/>
      <c r="D5" s="2222"/>
      <c r="E5" s="2222"/>
      <c r="F5" s="2222"/>
      <c r="G5" s="2222"/>
      <c r="H5" s="2222"/>
      <c r="I5" s="2222"/>
      <c r="J5" s="2222"/>
      <c r="K5" s="2222"/>
    </row>
    <row r="6" spans="1:19" s="94" customFormat="1" ht="22.5" hidden="1" customHeight="1" x14ac:dyDescent="0.45">
      <c r="A6" s="2200" t="s">
        <v>587</v>
      </c>
      <c r="B6" s="2200"/>
      <c r="C6" s="2200"/>
      <c r="D6" s="2200"/>
      <c r="E6" s="2200"/>
      <c r="F6" s="2200"/>
      <c r="G6" s="2200"/>
      <c r="H6" s="2200"/>
      <c r="I6" s="2200"/>
      <c r="J6" s="2200"/>
      <c r="K6" s="2200"/>
    </row>
    <row r="7" spans="1:19" s="94" customFormat="1" ht="22.5" hidden="1" customHeight="1" x14ac:dyDescent="0.45">
      <c r="A7" s="2200"/>
      <c r="B7" s="2200"/>
      <c r="C7" s="2200"/>
      <c r="D7" s="2200"/>
      <c r="E7" s="2200"/>
      <c r="F7" s="2200"/>
      <c r="G7" s="2200"/>
      <c r="H7" s="2200"/>
      <c r="I7" s="2200"/>
      <c r="J7" s="2200"/>
      <c r="K7" s="2200"/>
    </row>
    <row r="8" spans="1:19" ht="19.5" hidden="1" x14ac:dyDescent="0.5">
      <c r="A8" s="337"/>
    </row>
    <row r="9" spans="1:19" ht="22.5" hidden="1" customHeight="1" x14ac:dyDescent="0.45">
      <c r="A9" s="2222" t="s">
        <v>1305</v>
      </c>
      <c r="B9" s="2222"/>
      <c r="C9" s="2222"/>
      <c r="D9" s="2222"/>
      <c r="E9" s="2222"/>
      <c r="F9" s="2222"/>
      <c r="G9" s="2222"/>
      <c r="H9" s="2222"/>
      <c r="I9" s="2222"/>
      <c r="J9" s="2222"/>
      <c r="K9" s="2222"/>
    </row>
    <row r="10" spans="1:19" ht="22.5" hidden="1" customHeight="1" x14ac:dyDescent="0.45">
      <c r="A10" s="2200" t="s">
        <v>588</v>
      </c>
      <c r="B10" s="2200"/>
      <c r="C10" s="2200"/>
      <c r="D10" s="2200"/>
      <c r="E10" s="2200"/>
      <c r="F10" s="2200"/>
      <c r="G10" s="2200"/>
      <c r="H10" s="2200"/>
      <c r="I10" s="2200"/>
      <c r="J10" s="2200"/>
      <c r="K10" s="2200"/>
    </row>
    <row r="11" spans="1:19" ht="22.5" hidden="1" customHeight="1" x14ac:dyDescent="0.45">
      <c r="A11" s="2200"/>
      <c r="B11" s="2200"/>
      <c r="C11" s="2200"/>
      <c r="D11" s="2200"/>
      <c r="E11" s="2200"/>
      <c r="F11" s="2200"/>
      <c r="G11" s="2200"/>
      <c r="H11" s="2200"/>
      <c r="I11" s="2200"/>
      <c r="J11" s="2200"/>
      <c r="K11" s="2200"/>
    </row>
    <row r="12" spans="1:19" ht="22.5" hidden="1" customHeight="1" x14ac:dyDescent="0.45">
      <c r="A12" s="2200"/>
      <c r="B12" s="2200"/>
      <c r="C12" s="2200"/>
      <c r="D12" s="2200"/>
      <c r="E12" s="2200"/>
      <c r="F12" s="2200"/>
      <c r="G12" s="2200"/>
      <c r="H12" s="2200"/>
      <c r="I12" s="2200"/>
      <c r="J12" s="2200"/>
      <c r="K12" s="2200"/>
    </row>
    <row r="13" spans="1:19" ht="22.5" hidden="1" customHeight="1" x14ac:dyDescent="0.45">
      <c r="A13" s="2200"/>
      <c r="B13" s="2200"/>
      <c r="C13" s="2200"/>
      <c r="D13" s="2200"/>
      <c r="E13" s="2200"/>
      <c r="F13" s="2200"/>
      <c r="G13" s="2200"/>
      <c r="H13" s="2200"/>
      <c r="I13" s="2200"/>
      <c r="J13" s="2200"/>
      <c r="K13" s="2200"/>
    </row>
    <row r="14" spans="1:19" ht="22.5" hidden="1" customHeight="1" x14ac:dyDescent="0.45">
      <c r="A14" s="2200"/>
      <c r="B14" s="2200"/>
      <c r="C14" s="2200"/>
      <c r="D14" s="2200"/>
      <c r="E14" s="2200"/>
      <c r="F14" s="2200"/>
      <c r="G14" s="2200"/>
      <c r="H14" s="2200"/>
      <c r="I14" s="2200"/>
      <c r="J14" s="2200"/>
      <c r="K14" s="2200"/>
    </row>
    <row r="15" spans="1:19" ht="22.5" hidden="1" customHeight="1" x14ac:dyDescent="0.45">
      <c r="A15" s="2200"/>
      <c r="B15" s="2200"/>
      <c r="C15" s="2200"/>
      <c r="D15" s="2200"/>
      <c r="E15" s="2200"/>
      <c r="F15" s="2200"/>
      <c r="G15" s="2200"/>
      <c r="H15" s="2200"/>
      <c r="I15" s="2200"/>
      <c r="J15" s="2200"/>
      <c r="K15" s="2200"/>
    </row>
    <row r="16" spans="1:19" ht="19.899999999999999" hidden="1" customHeight="1" x14ac:dyDescent="0.45">
      <c r="A16" s="93"/>
      <c r="B16" s="93"/>
      <c r="C16" s="93"/>
      <c r="D16" s="93"/>
      <c r="E16" s="93"/>
      <c r="F16" s="93"/>
      <c r="G16" s="93"/>
      <c r="H16" s="93"/>
      <c r="I16" s="93"/>
      <c r="J16" s="93"/>
      <c r="K16" s="93"/>
    </row>
    <row r="17" spans="1:11" s="212" customFormat="1" ht="22.5" hidden="1" customHeight="1" x14ac:dyDescent="0.5">
      <c r="A17" s="211"/>
      <c r="B17" s="211"/>
      <c r="C17" s="211"/>
      <c r="D17" s="2224" t="s">
        <v>361</v>
      </c>
      <c r="E17" s="2224"/>
      <c r="F17" s="2224"/>
      <c r="G17" s="181"/>
      <c r="H17" s="2224" t="s">
        <v>361</v>
      </c>
      <c r="I17" s="2224"/>
      <c r="J17" s="2224"/>
      <c r="K17" s="211"/>
    </row>
    <row r="18" spans="1:11" s="212" customFormat="1" ht="22.5" hidden="1" customHeight="1" x14ac:dyDescent="0.5">
      <c r="C18" s="206"/>
      <c r="D18" s="205">
        <f>'سر برگ صفحات'!A14</f>
        <v>1399</v>
      </c>
      <c r="E18" s="206"/>
      <c r="F18" s="205">
        <f>'سر برگ صفحات'!A13</f>
        <v>1398</v>
      </c>
      <c r="G18" s="206"/>
      <c r="H18" s="205">
        <f>'سر برگ صفحات'!A14</f>
        <v>1399</v>
      </c>
      <c r="I18" s="206"/>
      <c r="J18" s="205">
        <f>'سر برگ صفحات'!A13</f>
        <v>1398</v>
      </c>
    </row>
    <row r="19" spans="1:11" ht="22.5" hidden="1" customHeight="1" x14ac:dyDescent="0.45">
      <c r="C19" s="72"/>
      <c r="D19" s="72" t="s">
        <v>54</v>
      </c>
      <c r="E19" s="72"/>
      <c r="F19" s="72" t="s">
        <v>54</v>
      </c>
      <c r="G19" s="72"/>
      <c r="H19" s="72" t="s">
        <v>54</v>
      </c>
      <c r="I19" s="72"/>
      <c r="J19" s="72" t="s">
        <v>54</v>
      </c>
    </row>
    <row r="20" spans="1:11" ht="22.5" hidden="1" customHeight="1" x14ac:dyDescent="0.45">
      <c r="B20" s="67" t="s">
        <v>360</v>
      </c>
      <c r="C20" s="71"/>
      <c r="D20" s="71" t="s">
        <v>302</v>
      </c>
      <c r="E20" s="71"/>
      <c r="F20" s="71" t="s">
        <v>302</v>
      </c>
      <c r="G20" s="71"/>
      <c r="H20" s="71" t="s">
        <v>302</v>
      </c>
      <c r="I20" s="71"/>
      <c r="J20" s="71" t="s">
        <v>302</v>
      </c>
    </row>
    <row r="21" spans="1:11" ht="22.5" hidden="1" customHeight="1" x14ac:dyDescent="0.45">
      <c r="B21" s="67" t="s">
        <v>31</v>
      </c>
      <c r="C21" s="71"/>
      <c r="D21" s="71" t="s">
        <v>302</v>
      </c>
      <c r="E21" s="71"/>
      <c r="F21" s="71" t="s">
        <v>302</v>
      </c>
      <c r="G21" s="71"/>
      <c r="H21" s="71" t="s">
        <v>302</v>
      </c>
      <c r="I21" s="71"/>
      <c r="J21" s="71" t="s">
        <v>302</v>
      </c>
    </row>
    <row r="22" spans="1:11" hidden="1" x14ac:dyDescent="0.45"/>
    <row r="23" spans="1:11" s="94" customFormat="1" ht="22.5" hidden="1" customHeight="1" x14ac:dyDescent="0.45">
      <c r="A23" s="2225" t="s">
        <v>359</v>
      </c>
      <c r="B23" s="2225"/>
      <c r="C23" s="2225"/>
      <c r="D23" s="2225"/>
      <c r="E23" s="2225"/>
      <c r="F23" s="2225"/>
      <c r="G23" s="2225"/>
      <c r="H23" s="2225"/>
      <c r="I23" s="2225"/>
      <c r="J23" s="2225"/>
      <c r="K23" s="2225"/>
    </row>
    <row r="24" spans="1:11" s="94" customFormat="1" ht="22.5" hidden="1" customHeight="1" x14ac:dyDescent="0.45">
      <c r="A24" s="2225"/>
      <c r="B24" s="2225"/>
      <c r="C24" s="2225"/>
      <c r="D24" s="2225"/>
      <c r="E24" s="2225"/>
      <c r="F24" s="2225"/>
      <c r="G24" s="2225"/>
      <c r="H24" s="2225"/>
      <c r="I24" s="2225"/>
      <c r="J24" s="2225"/>
      <c r="K24" s="2225"/>
    </row>
    <row r="25" spans="1:11" ht="22.5" customHeight="1" x14ac:dyDescent="0.45">
      <c r="A25" s="2222" t="s">
        <v>1306</v>
      </c>
      <c r="B25" s="2222"/>
      <c r="C25" s="2222"/>
      <c r="D25" s="2222"/>
      <c r="E25" s="2222"/>
      <c r="F25" s="2222"/>
      <c r="G25" s="2222"/>
      <c r="H25" s="2222"/>
      <c r="I25" s="2222"/>
      <c r="J25" s="2222"/>
      <c r="K25" s="2222"/>
    </row>
    <row r="26" spans="1:11" s="94" customFormat="1" ht="22.5" customHeight="1" x14ac:dyDescent="0.45">
      <c r="A26" s="2200" t="s">
        <v>589</v>
      </c>
      <c r="B26" s="2200"/>
      <c r="C26" s="2200"/>
      <c r="D26" s="2200"/>
      <c r="E26" s="2200"/>
      <c r="F26" s="2200"/>
      <c r="G26" s="2200"/>
      <c r="H26" s="2200"/>
      <c r="I26" s="2200"/>
      <c r="J26" s="2200"/>
      <c r="K26" s="2200"/>
    </row>
    <row r="27" spans="1:11" s="94" customFormat="1" ht="22.5" customHeight="1" x14ac:dyDescent="0.45">
      <c r="A27" s="2200"/>
      <c r="B27" s="2200"/>
      <c r="C27" s="2200"/>
      <c r="D27" s="2200"/>
      <c r="E27" s="2200"/>
      <c r="F27" s="2200"/>
      <c r="G27" s="2200"/>
      <c r="H27" s="2200"/>
      <c r="I27" s="2200"/>
      <c r="J27" s="2200"/>
      <c r="K27" s="2200"/>
    </row>
    <row r="28" spans="1:11" s="94" customFormat="1" ht="22.5" customHeight="1" x14ac:dyDescent="0.45">
      <c r="A28" s="2200"/>
      <c r="B28" s="2200"/>
      <c r="C28" s="2200"/>
      <c r="D28" s="2200"/>
      <c r="E28" s="2200"/>
      <c r="F28" s="2200"/>
      <c r="G28" s="2200"/>
      <c r="H28" s="2200"/>
      <c r="I28" s="2200"/>
      <c r="J28" s="2200"/>
      <c r="K28" s="2200"/>
    </row>
    <row r="29" spans="1:11" ht="20.25" hidden="1" customHeight="1" x14ac:dyDescent="0.45">
      <c r="A29" s="93"/>
      <c r="B29" s="93"/>
      <c r="C29" s="93"/>
      <c r="D29" s="93"/>
      <c r="E29" s="93"/>
      <c r="F29" s="93"/>
      <c r="G29" s="93"/>
      <c r="H29" s="93"/>
      <c r="I29" s="93"/>
      <c r="J29" s="93"/>
      <c r="K29" s="93"/>
    </row>
    <row r="30" spans="1:11" ht="22.5" customHeight="1" x14ac:dyDescent="0.45">
      <c r="A30" s="2222" t="s">
        <v>1307</v>
      </c>
      <c r="B30" s="2222"/>
      <c r="C30" s="2222"/>
      <c r="D30" s="2222"/>
      <c r="E30" s="2222"/>
      <c r="F30" s="2222"/>
      <c r="G30" s="2222"/>
      <c r="H30" s="2222"/>
      <c r="I30" s="2222"/>
      <c r="J30" s="2222"/>
      <c r="K30" s="2222"/>
    </row>
    <row r="31" spans="1:11" s="94" customFormat="1" ht="22.5" customHeight="1" x14ac:dyDescent="0.45">
      <c r="A31" s="2200" t="s">
        <v>358</v>
      </c>
      <c r="B31" s="2200"/>
      <c r="C31" s="2200"/>
      <c r="D31" s="2200"/>
      <c r="E31" s="2200"/>
      <c r="F31" s="2200"/>
      <c r="G31" s="2200"/>
      <c r="H31" s="2200"/>
      <c r="I31" s="2200"/>
      <c r="J31" s="2200"/>
      <c r="K31" s="2200"/>
    </row>
    <row r="32" spans="1:11" s="94" customFormat="1" ht="22.5" customHeight="1" x14ac:dyDescent="0.45">
      <c r="A32" s="2200"/>
      <c r="B32" s="2200"/>
      <c r="C32" s="2200"/>
      <c r="D32" s="2200"/>
      <c r="E32" s="2200"/>
      <c r="F32" s="2200"/>
      <c r="G32" s="2200"/>
      <c r="H32" s="2200"/>
      <c r="I32" s="2200"/>
      <c r="J32" s="2200"/>
      <c r="K32" s="2200"/>
    </row>
    <row r="33" spans="1:11" s="94" customFormat="1" ht="22.5" customHeight="1" x14ac:dyDescent="0.45">
      <c r="A33" s="2200"/>
      <c r="B33" s="2200"/>
      <c r="C33" s="2200"/>
      <c r="D33" s="2200"/>
      <c r="E33" s="2200"/>
      <c r="F33" s="2200"/>
      <c r="G33" s="2200"/>
      <c r="H33" s="2200"/>
      <c r="I33" s="2200"/>
      <c r="J33" s="2200"/>
      <c r="K33" s="2200"/>
    </row>
    <row r="34" spans="1:11" s="94" customFormat="1" ht="22.5" customHeight="1" x14ac:dyDescent="0.45">
      <c r="A34" s="2200"/>
      <c r="B34" s="2200"/>
      <c r="C34" s="2200"/>
      <c r="D34" s="2200"/>
      <c r="E34" s="2200"/>
      <c r="F34" s="2200"/>
      <c r="G34" s="2200"/>
      <c r="H34" s="2200"/>
      <c r="I34" s="2200"/>
      <c r="J34" s="2200"/>
      <c r="K34" s="2200"/>
    </row>
    <row r="35" spans="1:11" s="94" customFormat="1" ht="22.5" customHeight="1" x14ac:dyDescent="0.45">
      <c r="A35" s="93"/>
      <c r="B35" s="93"/>
      <c r="C35" s="93"/>
      <c r="D35" s="93"/>
      <c r="E35" s="93"/>
      <c r="F35" s="93"/>
      <c r="G35" s="93"/>
      <c r="H35" s="93"/>
      <c r="I35" s="93"/>
      <c r="J35" s="93"/>
      <c r="K35" s="93"/>
    </row>
    <row r="36" spans="1:11" s="94" customFormat="1" ht="22.5" customHeight="1" x14ac:dyDescent="0.45">
      <c r="A36" s="93"/>
      <c r="B36" s="93"/>
      <c r="C36" s="93"/>
      <c r="D36" s="93"/>
      <c r="E36" s="93"/>
      <c r="F36" s="93"/>
      <c r="G36" s="93"/>
      <c r="H36" s="93"/>
      <c r="I36" s="93"/>
      <c r="J36" s="93"/>
      <c r="K36" s="93"/>
    </row>
    <row r="38" spans="1:11" ht="55.5" customHeight="1" x14ac:dyDescent="0.45"/>
    <row r="39" spans="1:11" ht="409.5" customHeight="1" x14ac:dyDescent="0.45"/>
    <row r="40" spans="1:11" ht="19.5" x14ac:dyDescent="0.5">
      <c r="A40" s="2201">
        <v>32</v>
      </c>
      <c r="B40" s="2201"/>
      <c r="C40" s="2201"/>
      <c r="D40" s="2201"/>
      <c r="E40" s="2201"/>
      <c r="F40" s="2201"/>
      <c r="G40" s="2201"/>
      <c r="H40" s="2201"/>
      <c r="I40" s="2201"/>
      <c r="J40" s="2201"/>
      <c r="K40" s="2201"/>
    </row>
  </sheetData>
  <mergeCells count="16">
    <mergeCell ref="A1:K1"/>
    <mergeCell ref="A2:K2"/>
    <mergeCell ref="L2:O2"/>
    <mergeCell ref="A3:K3"/>
    <mergeCell ref="A5:K5"/>
    <mergeCell ref="A9:K9"/>
    <mergeCell ref="A6:K7"/>
    <mergeCell ref="A23:K24"/>
    <mergeCell ref="A26:K28"/>
    <mergeCell ref="A10:K15"/>
    <mergeCell ref="A30:K30"/>
    <mergeCell ref="A40:K40"/>
    <mergeCell ref="D17:F17"/>
    <mergeCell ref="H17:J17"/>
    <mergeCell ref="A25:K25"/>
    <mergeCell ref="A31:K34"/>
  </mergeCells>
  <printOptions horizontalCentered="1"/>
  <pageMargins left="0" right="0" top="0.39370078740157483" bottom="0" header="0" footer="0"/>
  <pageSetup paperSize="9" scale="9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FF00"/>
    <pageSetUpPr fitToPage="1"/>
  </sheetPr>
  <dimension ref="A1:S36"/>
  <sheetViews>
    <sheetView showGridLines="0" rightToLeft="1" view="pageBreakPreview" zoomScale="90" zoomScaleSheetLayoutView="90" workbookViewId="0">
      <selection activeCell="AA14" sqref="AA14"/>
    </sheetView>
  </sheetViews>
  <sheetFormatPr defaultColWidth="9" defaultRowHeight="18" x14ac:dyDescent="0.45"/>
  <cols>
    <col min="1" max="1" width="7.28515625" style="67" customWidth="1"/>
    <col min="2" max="2" width="19.42578125" style="67" customWidth="1"/>
    <col min="3" max="3" width="1.28515625" style="67" customWidth="1"/>
    <col min="4" max="4" width="19.42578125" style="67" customWidth="1"/>
    <col min="5" max="5" width="1.28515625" style="67" customWidth="1"/>
    <col min="6" max="6" width="19.42578125" style="67" customWidth="1"/>
    <col min="7" max="7" width="1.28515625" style="67" customWidth="1"/>
    <col min="8" max="8" width="19.42578125" style="67" customWidth="1"/>
    <col min="9" max="9" width="1.28515625" style="67" customWidth="1"/>
    <col min="10" max="10" width="19.42578125" style="67" customWidth="1"/>
    <col min="11" max="11" width="4.42578125" style="67" customWidth="1"/>
    <col min="12" max="16384" width="9" style="67"/>
  </cols>
  <sheetData>
    <row r="1" spans="1:19" ht="21" x14ac:dyDescent="0.55000000000000004">
      <c r="A1" s="2043" t="str">
        <f>'سر برگ صفحات'!A1</f>
        <v>شرکت داروسازان التیام (سهامی خاص)</v>
      </c>
      <c r="B1" s="2043"/>
      <c r="C1" s="2043"/>
      <c r="D1" s="2043"/>
      <c r="E1" s="2043"/>
      <c r="F1" s="2043"/>
      <c r="G1" s="2043"/>
      <c r="H1" s="2043"/>
      <c r="I1" s="2043"/>
      <c r="J1" s="2043"/>
      <c r="K1" s="2043"/>
      <c r="L1" s="167"/>
      <c r="M1" s="167"/>
      <c r="N1" s="167"/>
      <c r="O1" s="167"/>
      <c r="P1" s="167"/>
      <c r="Q1" s="167"/>
      <c r="R1" s="167"/>
      <c r="S1" s="167"/>
    </row>
    <row r="2" spans="1:19" ht="18" customHeight="1" x14ac:dyDescent="0.55000000000000004">
      <c r="A2" s="2043" t="str">
        <f>'سر برگ صفحات'!A16</f>
        <v>يادداشتهاي توضيحي صورت هاي مالي</v>
      </c>
      <c r="B2" s="2043"/>
      <c r="C2" s="2043"/>
      <c r="D2" s="2043"/>
      <c r="E2" s="2043"/>
      <c r="F2" s="2043"/>
      <c r="G2" s="2043"/>
      <c r="H2" s="2043"/>
      <c r="I2" s="2043"/>
      <c r="J2" s="2043"/>
      <c r="K2" s="2043"/>
      <c r="L2" s="2043"/>
      <c r="M2" s="2043"/>
      <c r="N2" s="2043"/>
      <c r="O2" s="2043"/>
      <c r="P2" s="168"/>
      <c r="Q2" s="168"/>
      <c r="R2" s="168"/>
      <c r="S2" s="168"/>
    </row>
    <row r="3" spans="1:19" ht="21" x14ac:dyDescent="0.55000000000000004">
      <c r="A3" s="2043" t="str">
        <f>'سر برگ صفحات'!A3</f>
        <v>سال مالی منتهی به 30 اسفند 1403</v>
      </c>
      <c r="B3" s="2043"/>
      <c r="C3" s="2043"/>
      <c r="D3" s="2043"/>
      <c r="E3" s="2043"/>
      <c r="F3" s="2043"/>
      <c r="G3" s="2043"/>
      <c r="H3" s="2043"/>
      <c r="I3" s="2043"/>
      <c r="J3" s="2043"/>
      <c r="K3" s="2043"/>
      <c r="L3" s="167"/>
      <c r="M3" s="167"/>
      <c r="N3" s="167"/>
      <c r="O3" s="167"/>
      <c r="P3" s="167"/>
      <c r="Q3" s="167"/>
      <c r="R3" s="167"/>
      <c r="S3" s="167"/>
    </row>
    <row r="4" spans="1:19" ht="21" x14ac:dyDescent="0.55000000000000004">
      <c r="A4" s="166"/>
      <c r="B4" s="166"/>
      <c r="C4" s="166"/>
      <c r="D4" s="166"/>
      <c r="E4" s="166"/>
      <c r="F4" s="166"/>
      <c r="G4" s="166"/>
      <c r="H4" s="166"/>
      <c r="I4" s="166"/>
      <c r="J4" s="166"/>
      <c r="K4" s="166"/>
      <c r="L4" s="167"/>
      <c r="M4" s="167"/>
      <c r="N4" s="167"/>
      <c r="O4" s="167"/>
      <c r="P4" s="167"/>
      <c r="Q4" s="167"/>
      <c r="R4" s="167"/>
      <c r="S4" s="167"/>
    </row>
    <row r="5" spans="1:19" ht="36.75" customHeight="1" x14ac:dyDescent="0.45">
      <c r="A5" s="2222" t="s">
        <v>1308</v>
      </c>
      <c r="B5" s="2222"/>
      <c r="C5" s="2222"/>
      <c r="D5" s="2222"/>
      <c r="E5" s="2222"/>
      <c r="F5" s="2222"/>
      <c r="G5" s="2222"/>
      <c r="H5" s="2222"/>
      <c r="I5" s="2222"/>
      <c r="J5" s="2222"/>
      <c r="K5" s="2222"/>
    </row>
    <row r="6" spans="1:19" ht="36.75" customHeight="1" x14ac:dyDescent="0.45">
      <c r="A6" s="2200" t="s">
        <v>590</v>
      </c>
      <c r="B6" s="2200"/>
      <c r="C6" s="2200"/>
      <c r="D6" s="2200"/>
      <c r="E6" s="2200"/>
      <c r="F6" s="2200"/>
      <c r="G6" s="2200"/>
      <c r="H6" s="2200"/>
      <c r="I6" s="2200"/>
      <c r="J6" s="2200"/>
      <c r="K6" s="2200"/>
    </row>
    <row r="7" spans="1:19" ht="36.75" customHeight="1" x14ac:dyDescent="0.45">
      <c r="A7" s="2200"/>
      <c r="B7" s="2200"/>
      <c r="C7" s="2200"/>
      <c r="D7" s="2200"/>
      <c r="E7" s="2200"/>
      <c r="F7" s="2200"/>
      <c r="G7" s="2200"/>
      <c r="H7" s="2200"/>
      <c r="I7" s="2200"/>
      <c r="J7" s="2200"/>
      <c r="K7" s="2200"/>
    </row>
    <row r="8" spans="1:19" ht="24" customHeight="1" x14ac:dyDescent="0.45">
      <c r="A8" s="2200"/>
      <c r="B8" s="2200"/>
      <c r="C8" s="2200"/>
      <c r="D8" s="2200"/>
      <c r="E8" s="2200"/>
      <c r="F8" s="2200"/>
      <c r="G8" s="2200"/>
      <c r="H8" s="2200"/>
      <c r="I8" s="2200"/>
      <c r="J8" s="2200"/>
      <c r="K8" s="2200"/>
    </row>
    <row r="9" spans="1:19" ht="36.75" hidden="1" customHeight="1" x14ac:dyDescent="0.45">
      <c r="A9" s="2200"/>
      <c r="B9" s="2200"/>
      <c r="C9" s="2200"/>
      <c r="D9" s="2200"/>
      <c r="E9" s="2200"/>
      <c r="F9" s="2200"/>
      <c r="G9" s="2200"/>
      <c r="H9" s="2200"/>
      <c r="I9" s="2200"/>
      <c r="J9" s="2200"/>
      <c r="K9" s="2200"/>
    </row>
    <row r="10" spans="1:19" ht="36.75" hidden="1" customHeight="1" x14ac:dyDescent="0.45">
      <c r="A10" s="2200"/>
      <c r="B10" s="2200"/>
      <c r="C10" s="2200"/>
      <c r="D10" s="2200"/>
      <c r="E10" s="2200"/>
      <c r="F10" s="2200"/>
      <c r="G10" s="2200"/>
      <c r="H10" s="2200"/>
      <c r="I10" s="2200"/>
      <c r="J10" s="2200"/>
      <c r="K10" s="2200"/>
    </row>
    <row r="11" spans="1:19" ht="36.75" hidden="1" customHeight="1" x14ac:dyDescent="0.45">
      <c r="A11" s="2200"/>
      <c r="B11" s="2200"/>
      <c r="C11" s="2200"/>
      <c r="D11" s="2200"/>
      <c r="E11" s="2200"/>
      <c r="F11" s="2200"/>
      <c r="G11" s="2200"/>
      <c r="H11" s="2200"/>
      <c r="I11" s="2200"/>
      <c r="J11" s="2200"/>
      <c r="K11" s="2200"/>
    </row>
    <row r="12" spans="1:19" ht="36.75" hidden="1" customHeight="1" x14ac:dyDescent="0.45">
      <c r="A12" s="2200"/>
      <c r="B12" s="2200"/>
      <c r="C12" s="2200"/>
      <c r="D12" s="2200"/>
      <c r="E12" s="2200"/>
      <c r="F12" s="2200"/>
      <c r="G12" s="2200"/>
      <c r="H12" s="2200"/>
      <c r="I12" s="2200"/>
      <c r="J12" s="2200"/>
      <c r="K12" s="2200"/>
    </row>
    <row r="13" spans="1:19" ht="36.75" hidden="1" customHeight="1" x14ac:dyDescent="0.45">
      <c r="A13" s="2200"/>
      <c r="B13" s="2200"/>
      <c r="C13" s="2200"/>
      <c r="D13" s="2200"/>
      <c r="E13" s="2200"/>
      <c r="F13" s="2200"/>
      <c r="G13" s="2200"/>
      <c r="H13" s="2200"/>
      <c r="I13" s="2200"/>
      <c r="J13" s="2200"/>
      <c r="K13" s="2200"/>
    </row>
    <row r="14" spans="1:19" ht="19.899999999999999" hidden="1" customHeight="1" x14ac:dyDescent="0.45">
      <c r="A14" s="2200"/>
      <c r="B14" s="2200"/>
      <c r="C14" s="2200"/>
      <c r="D14" s="2200"/>
      <c r="E14" s="2200"/>
      <c r="F14" s="2200"/>
      <c r="G14" s="2200"/>
      <c r="H14" s="2200"/>
      <c r="I14" s="2200"/>
      <c r="J14" s="2200"/>
      <c r="K14" s="2200"/>
    </row>
    <row r="15" spans="1:19" ht="19.899999999999999" hidden="1" customHeight="1" x14ac:dyDescent="0.45">
      <c r="A15" s="93"/>
      <c r="B15" s="93"/>
      <c r="C15" s="93"/>
      <c r="D15" s="93"/>
      <c r="E15" s="93"/>
      <c r="F15" s="93"/>
      <c r="G15" s="93"/>
      <c r="H15" s="93"/>
      <c r="I15" s="93"/>
      <c r="J15" s="93"/>
      <c r="K15" s="93"/>
    </row>
    <row r="16" spans="1:19" s="207" customFormat="1" ht="36.75" hidden="1" customHeight="1" x14ac:dyDescent="0.35">
      <c r="C16" s="208"/>
      <c r="D16" s="209" t="s">
        <v>365</v>
      </c>
      <c r="E16" s="210"/>
      <c r="F16" s="209" t="s">
        <v>364</v>
      </c>
      <c r="G16" s="210"/>
      <c r="H16" s="209" t="s">
        <v>363</v>
      </c>
      <c r="I16" s="210"/>
      <c r="J16" s="209" t="s">
        <v>362</v>
      </c>
    </row>
    <row r="17" spans="1:11" s="207" customFormat="1" ht="36.75" hidden="1" customHeight="1" x14ac:dyDescent="0.35">
      <c r="C17" s="208"/>
      <c r="D17" s="208"/>
      <c r="E17" s="208"/>
      <c r="F17" s="208" t="s">
        <v>54</v>
      </c>
      <c r="G17" s="208"/>
      <c r="H17" s="208" t="s">
        <v>54</v>
      </c>
      <c r="I17" s="208"/>
      <c r="J17" s="208" t="s">
        <v>54</v>
      </c>
    </row>
    <row r="18" spans="1:11" ht="36.75" hidden="1" customHeight="1" x14ac:dyDescent="0.45">
      <c r="C18" s="71"/>
      <c r="D18" s="71" t="s">
        <v>302</v>
      </c>
      <c r="E18" s="71"/>
      <c r="F18" s="71" t="s">
        <v>302</v>
      </c>
      <c r="G18" s="71"/>
      <c r="H18" s="71" t="s">
        <v>302</v>
      </c>
      <c r="I18" s="71"/>
      <c r="J18" s="71" t="s">
        <v>302</v>
      </c>
    </row>
    <row r="19" spans="1:11" ht="36.75" hidden="1" customHeight="1" x14ac:dyDescent="0.45">
      <c r="C19" s="71"/>
      <c r="D19" s="71" t="s">
        <v>302</v>
      </c>
      <c r="E19" s="71"/>
      <c r="F19" s="71" t="s">
        <v>302</v>
      </c>
      <c r="G19" s="71"/>
      <c r="H19" s="71" t="s">
        <v>302</v>
      </c>
      <c r="I19" s="71"/>
      <c r="J19" s="71" t="s">
        <v>302</v>
      </c>
    </row>
    <row r="20" spans="1:11" ht="36.75" hidden="1" customHeight="1" thickBot="1" x14ac:dyDescent="0.5">
      <c r="D20" s="72" t="s">
        <v>110</v>
      </c>
      <c r="F20" s="98"/>
      <c r="H20" s="98"/>
      <c r="J20" s="98"/>
    </row>
    <row r="21" spans="1:11" ht="27" customHeight="1" x14ac:dyDescent="0.45">
      <c r="A21" s="2225"/>
      <c r="B21" s="2225"/>
      <c r="C21" s="2225"/>
      <c r="D21" s="2225"/>
      <c r="E21" s="2225"/>
      <c r="F21" s="2225"/>
      <c r="G21" s="2225"/>
      <c r="H21" s="2225"/>
      <c r="I21" s="2225"/>
      <c r="J21" s="2225"/>
      <c r="K21" s="2225"/>
    </row>
    <row r="22" spans="1:11" ht="36.75" customHeight="1" x14ac:dyDescent="0.45">
      <c r="A22" s="2222" t="s">
        <v>1309</v>
      </c>
      <c r="B22" s="2222"/>
      <c r="C22" s="2222"/>
      <c r="D22" s="2222"/>
      <c r="E22" s="2222"/>
      <c r="F22" s="2222"/>
      <c r="G22" s="2222"/>
      <c r="H22" s="2222"/>
      <c r="I22" s="2222"/>
      <c r="J22" s="2222"/>
      <c r="K22" s="2222"/>
    </row>
    <row r="23" spans="1:11" ht="36.75" customHeight="1" x14ac:dyDescent="0.45">
      <c r="A23" s="2200" t="s">
        <v>591</v>
      </c>
      <c r="B23" s="2200"/>
      <c r="C23" s="2200"/>
      <c r="D23" s="2200"/>
      <c r="E23" s="2200"/>
      <c r="F23" s="2200"/>
      <c r="G23" s="2200"/>
      <c r="H23" s="2200"/>
      <c r="I23" s="2200"/>
      <c r="J23" s="2200"/>
      <c r="K23" s="2200"/>
    </row>
    <row r="24" spans="1:11" ht="36.75" customHeight="1" x14ac:dyDescent="0.45">
      <c r="A24" s="2200"/>
      <c r="B24" s="2200"/>
      <c r="C24" s="2200"/>
      <c r="D24" s="2200"/>
      <c r="E24" s="2200"/>
      <c r="F24" s="2200"/>
      <c r="G24" s="2200"/>
      <c r="H24" s="2200"/>
      <c r="I24" s="2200"/>
      <c r="J24" s="2200"/>
      <c r="K24" s="2200"/>
    </row>
    <row r="25" spans="1:11" ht="36.75" customHeight="1" x14ac:dyDescent="0.45">
      <c r="A25" s="2200"/>
      <c r="B25" s="2200"/>
      <c r="C25" s="2200"/>
      <c r="D25" s="2200"/>
      <c r="E25" s="2200"/>
      <c r="F25" s="2200"/>
      <c r="G25" s="2200"/>
      <c r="H25" s="2200"/>
      <c r="I25" s="2200"/>
      <c r="J25" s="2200"/>
      <c r="K25" s="2200"/>
    </row>
    <row r="26" spans="1:11" ht="20.25" customHeight="1" x14ac:dyDescent="0.45">
      <c r="A26" s="93"/>
      <c r="B26" s="93"/>
      <c r="C26" s="93"/>
      <c r="D26" s="93"/>
      <c r="E26" s="93"/>
      <c r="F26" s="93"/>
      <c r="G26" s="93"/>
      <c r="H26" s="93"/>
      <c r="I26" s="93"/>
      <c r="J26" s="93"/>
      <c r="K26" s="93"/>
    </row>
    <row r="27" spans="1:11" ht="20.25" customHeight="1" x14ac:dyDescent="0.45">
      <c r="A27" s="93"/>
      <c r="B27" s="93"/>
      <c r="C27" s="93"/>
      <c r="D27" s="93"/>
      <c r="E27" s="93"/>
      <c r="F27" s="93"/>
      <c r="G27" s="93"/>
      <c r="H27" s="93"/>
      <c r="I27" s="93"/>
      <c r="J27" s="93"/>
      <c r="K27" s="93"/>
    </row>
    <row r="28" spans="1:11" ht="20.25" customHeight="1" x14ac:dyDescent="0.45">
      <c r="A28" s="93"/>
      <c r="B28" s="93"/>
      <c r="C28" s="93"/>
      <c r="D28" s="93"/>
      <c r="E28" s="93"/>
      <c r="F28" s="93"/>
      <c r="G28" s="93"/>
      <c r="H28" s="93"/>
      <c r="I28" s="93"/>
      <c r="J28" s="93"/>
      <c r="K28" s="93"/>
    </row>
    <row r="29" spans="1:11" ht="20.25" customHeight="1" x14ac:dyDescent="0.45">
      <c r="A29" s="93"/>
      <c r="B29" s="93"/>
      <c r="C29" s="93"/>
      <c r="D29" s="93"/>
      <c r="E29" s="93"/>
      <c r="F29" s="93"/>
      <c r="G29" s="93"/>
      <c r="H29" s="93"/>
      <c r="I29" s="93"/>
      <c r="J29" s="93"/>
      <c r="K29" s="93"/>
    </row>
    <row r="30" spans="1:11" ht="20.25" customHeight="1" x14ac:dyDescent="0.45">
      <c r="A30" s="93"/>
      <c r="B30" s="93"/>
      <c r="C30" s="93"/>
      <c r="D30" s="93"/>
      <c r="E30" s="93"/>
      <c r="F30" s="93"/>
      <c r="G30" s="93"/>
      <c r="H30" s="93"/>
      <c r="I30" s="93"/>
      <c r="J30" s="93"/>
      <c r="K30" s="93"/>
    </row>
    <row r="31" spans="1:11" x14ac:dyDescent="0.45">
      <c r="B31" s="94"/>
      <c r="C31" s="71"/>
      <c r="D31" s="71"/>
      <c r="E31" s="71"/>
      <c r="F31" s="71"/>
      <c r="G31" s="71"/>
      <c r="H31" s="71"/>
      <c r="I31" s="71"/>
      <c r="J31" s="71"/>
    </row>
    <row r="32" spans="1:11" ht="336" customHeight="1" x14ac:dyDescent="0.45"/>
    <row r="36" spans="1:11" ht="19.5" x14ac:dyDescent="0.5">
      <c r="A36" s="2201">
        <v>33</v>
      </c>
      <c r="B36" s="2201"/>
      <c r="C36" s="2201"/>
      <c r="D36" s="2201"/>
      <c r="E36" s="2201"/>
      <c r="F36" s="2201"/>
      <c r="G36" s="2201"/>
      <c r="H36" s="2201"/>
      <c r="I36" s="2201"/>
      <c r="J36" s="2201"/>
      <c r="K36" s="2201"/>
    </row>
  </sheetData>
  <mergeCells count="10">
    <mergeCell ref="L2:O2"/>
    <mergeCell ref="A3:K3"/>
    <mergeCell ref="A21:K21"/>
    <mergeCell ref="A6:K14"/>
    <mergeCell ref="A22:K22"/>
    <mergeCell ref="A36:K36"/>
    <mergeCell ref="A5:K5"/>
    <mergeCell ref="A23:K25"/>
    <mergeCell ref="A1:K1"/>
    <mergeCell ref="A2:K2"/>
  </mergeCells>
  <printOptions horizontalCentered="1"/>
  <pageMargins left="0" right="0" top="0.39370078740157483" bottom="0" header="0" footer="0"/>
  <pageSetup paperSize="9" scale="88"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FFFF00"/>
    <pageSetUpPr fitToPage="1"/>
  </sheetPr>
  <dimension ref="A1:S29"/>
  <sheetViews>
    <sheetView showGridLines="0" rightToLeft="1" view="pageBreakPreview" zoomScale="90" zoomScaleSheetLayoutView="90" workbookViewId="0">
      <selection activeCell="A19" sqref="A19"/>
    </sheetView>
  </sheetViews>
  <sheetFormatPr defaultColWidth="9" defaultRowHeight="18" x14ac:dyDescent="0.25"/>
  <cols>
    <col min="1" max="1" width="3.140625" style="76" customWidth="1"/>
    <col min="2" max="2" width="58.28515625" style="76" bestFit="1" customWidth="1"/>
    <col min="3" max="3" width="2" style="76" customWidth="1"/>
    <col min="4" max="4" width="15.7109375" style="76" customWidth="1"/>
    <col min="5" max="5" width="1.140625" style="76" customWidth="1"/>
    <col min="6" max="6" width="15.7109375" style="76" customWidth="1"/>
    <col min="7" max="7" width="1.140625" style="76" customWidth="1"/>
    <col min="8" max="8" width="15.7109375" style="76" customWidth="1"/>
    <col min="9" max="9" width="1.140625" style="76" customWidth="1"/>
    <col min="10" max="10" width="15.7109375" style="76" customWidth="1"/>
    <col min="11" max="11" width="1.140625" style="76" customWidth="1"/>
    <col min="12" max="12" width="15.7109375" style="76" customWidth="1"/>
    <col min="13" max="13" width="1.140625" style="76" customWidth="1"/>
    <col min="14" max="14" width="15.7109375" style="76" customWidth="1"/>
    <col min="15" max="15" width="1.140625" style="76" customWidth="1"/>
    <col min="16" max="16384" width="9" style="76"/>
  </cols>
  <sheetData>
    <row r="1" spans="1:19" s="67" customFormat="1" ht="21" x14ac:dyDescent="0.55000000000000004">
      <c r="A1" s="2043" t="str">
        <f>'سر برگ صفحات'!A1</f>
        <v>شرکت داروسازان التیام (سهامی خاص)</v>
      </c>
      <c r="B1" s="2043"/>
      <c r="C1" s="2043"/>
      <c r="D1" s="2043"/>
      <c r="E1" s="2043"/>
      <c r="F1" s="2043"/>
      <c r="G1" s="2043"/>
      <c r="H1" s="2043"/>
      <c r="I1" s="2043"/>
      <c r="J1" s="2043"/>
      <c r="K1" s="2043"/>
      <c r="L1" s="2043"/>
      <c r="M1" s="2043"/>
      <c r="N1" s="2043"/>
      <c r="O1" s="167"/>
      <c r="P1" s="167"/>
      <c r="Q1" s="167"/>
      <c r="R1" s="167"/>
      <c r="S1" s="167"/>
    </row>
    <row r="2" spans="1:19" s="67" customFormat="1" ht="18" customHeight="1" x14ac:dyDescent="0.55000000000000004">
      <c r="A2" s="2043" t="str">
        <f>'سر برگ صفحات'!A16</f>
        <v>يادداشتهاي توضيحي صورت هاي مالي</v>
      </c>
      <c r="B2" s="2043"/>
      <c r="C2" s="2043"/>
      <c r="D2" s="2043"/>
      <c r="E2" s="2043"/>
      <c r="F2" s="2043"/>
      <c r="G2" s="2043"/>
      <c r="H2" s="2043"/>
      <c r="I2" s="2043"/>
      <c r="J2" s="2043"/>
      <c r="K2" s="2043"/>
      <c r="L2" s="2043"/>
      <c r="M2" s="2043"/>
      <c r="N2" s="2043"/>
      <c r="O2" s="166"/>
      <c r="P2" s="168"/>
      <c r="Q2" s="168"/>
      <c r="R2" s="168"/>
      <c r="S2" s="168"/>
    </row>
    <row r="3" spans="1:19" s="67" customFormat="1" ht="21" x14ac:dyDescent="0.55000000000000004">
      <c r="A3" s="2043" t="str">
        <f>'سر برگ صفحات'!A3</f>
        <v>سال مالی منتهی به 30 اسفند 1403</v>
      </c>
      <c r="B3" s="2043"/>
      <c r="C3" s="2043"/>
      <c r="D3" s="2043"/>
      <c r="E3" s="2043"/>
      <c r="F3" s="2043"/>
      <c r="G3" s="2043"/>
      <c r="H3" s="2043"/>
      <c r="I3" s="2043"/>
      <c r="J3" s="2043"/>
      <c r="K3" s="2043"/>
      <c r="L3" s="2043"/>
      <c r="M3" s="2043"/>
      <c r="N3" s="2043"/>
      <c r="O3" s="167"/>
      <c r="P3" s="167"/>
      <c r="Q3" s="167"/>
      <c r="R3" s="167"/>
      <c r="S3" s="167"/>
    </row>
    <row r="4" spans="1:19" ht="20.25" customHeight="1" x14ac:dyDescent="0.25">
      <c r="A4" s="2226" t="s">
        <v>382</v>
      </c>
      <c r="B4" s="2226"/>
      <c r="C4" s="2226"/>
      <c r="D4" s="2226"/>
      <c r="E4" s="2226"/>
      <c r="F4" s="2226"/>
      <c r="G4" s="2226"/>
      <c r="H4" s="2226"/>
      <c r="I4" s="2226"/>
      <c r="J4" s="2226"/>
      <c r="K4" s="2226"/>
      <c r="L4" s="2226"/>
      <c r="M4" s="2226"/>
      <c r="N4" s="2226"/>
    </row>
    <row r="5" spans="1:19" ht="35.25" customHeight="1" x14ac:dyDescent="0.25">
      <c r="D5" s="100" t="s">
        <v>381</v>
      </c>
      <c r="E5" s="101"/>
      <c r="F5" s="100" t="s">
        <v>380</v>
      </c>
      <c r="G5" s="101"/>
      <c r="H5" s="100" t="s">
        <v>368</v>
      </c>
      <c r="I5" s="101"/>
      <c r="J5" s="100" t="s">
        <v>592</v>
      </c>
      <c r="K5" s="101"/>
      <c r="L5" s="100" t="s">
        <v>379</v>
      </c>
      <c r="M5" s="101"/>
      <c r="N5" s="100" t="s">
        <v>378</v>
      </c>
    </row>
    <row r="6" spans="1:19" x14ac:dyDescent="0.25">
      <c r="B6" s="76" t="s">
        <v>28</v>
      </c>
      <c r="D6" s="78">
        <v>25</v>
      </c>
      <c r="E6" s="78"/>
      <c r="F6" s="85" t="s">
        <v>304</v>
      </c>
      <c r="G6" s="78"/>
      <c r="H6" s="85" t="s">
        <v>304</v>
      </c>
      <c r="I6" s="78"/>
      <c r="J6" s="85" t="s">
        <v>304</v>
      </c>
      <c r="K6" s="78"/>
      <c r="L6" s="85" t="s">
        <v>304</v>
      </c>
      <c r="M6" s="78"/>
      <c r="N6" s="85" t="s">
        <v>304</v>
      </c>
    </row>
    <row r="7" spans="1:19" x14ac:dyDescent="0.25">
      <c r="B7" s="76" t="s">
        <v>179</v>
      </c>
      <c r="D7" s="78">
        <v>20</v>
      </c>
      <c r="E7" s="78"/>
      <c r="F7" s="78" t="s">
        <v>304</v>
      </c>
      <c r="G7" s="78"/>
      <c r="H7" s="78" t="s">
        <v>304</v>
      </c>
      <c r="I7" s="78"/>
      <c r="J7" s="78" t="s">
        <v>304</v>
      </c>
      <c r="K7" s="78"/>
      <c r="L7" s="78" t="s">
        <v>304</v>
      </c>
      <c r="M7" s="78"/>
      <c r="N7" s="78" t="s">
        <v>304</v>
      </c>
    </row>
    <row r="8" spans="1:19" x14ac:dyDescent="0.25">
      <c r="B8" s="76" t="s">
        <v>187</v>
      </c>
      <c r="D8" s="78">
        <v>20</v>
      </c>
      <c r="E8" s="78"/>
      <c r="F8" s="83" t="s">
        <v>304</v>
      </c>
      <c r="G8" s="78"/>
      <c r="H8" s="83" t="s">
        <v>304</v>
      </c>
      <c r="I8" s="78"/>
      <c r="J8" s="83" t="s">
        <v>304</v>
      </c>
      <c r="K8" s="78"/>
      <c r="L8" s="83" t="s">
        <v>304</v>
      </c>
      <c r="M8" s="78"/>
      <c r="N8" s="83" t="s">
        <v>304</v>
      </c>
    </row>
    <row r="9" spans="1:19" x14ac:dyDescent="0.25">
      <c r="B9" s="76" t="s">
        <v>377</v>
      </c>
      <c r="D9" s="78" t="s">
        <v>304</v>
      </c>
      <c r="E9" s="78"/>
      <c r="F9" s="92" t="s">
        <v>304</v>
      </c>
      <c r="G9" s="78"/>
      <c r="H9" s="92" t="s">
        <v>304</v>
      </c>
      <c r="I9" s="78"/>
      <c r="J9" s="92" t="s">
        <v>304</v>
      </c>
      <c r="K9" s="78"/>
      <c r="L9" s="92" t="s">
        <v>304</v>
      </c>
      <c r="M9" s="78"/>
      <c r="N9" s="92" t="s">
        <v>304</v>
      </c>
    </row>
    <row r="10" spans="1:19" x14ac:dyDescent="0.25">
      <c r="B10" s="76" t="s">
        <v>376</v>
      </c>
      <c r="D10" s="78">
        <v>34</v>
      </c>
      <c r="E10" s="78"/>
      <c r="F10" s="78" t="s">
        <v>315</v>
      </c>
      <c r="G10" s="78"/>
      <c r="H10" s="78" t="s">
        <v>304</v>
      </c>
      <c r="I10" s="78"/>
      <c r="J10" s="78" t="s">
        <v>304</v>
      </c>
      <c r="K10" s="78"/>
      <c r="L10" s="78" t="s">
        <v>304</v>
      </c>
      <c r="M10" s="78"/>
      <c r="N10" s="78" t="s">
        <v>304</v>
      </c>
    </row>
    <row r="11" spans="1:19" x14ac:dyDescent="0.25">
      <c r="B11" s="76" t="s">
        <v>40</v>
      </c>
      <c r="D11" s="78">
        <v>35</v>
      </c>
      <c r="E11" s="78"/>
      <c r="F11" s="78" t="s">
        <v>315</v>
      </c>
      <c r="G11" s="78"/>
      <c r="H11" s="78" t="s">
        <v>315</v>
      </c>
      <c r="I11" s="78"/>
      <c r="J11" s="78" t="s">
        <v>315</v>
      </c>
      <c r="K11" s="78"/>
      <c r="L11" s="78" t="s">
        <v>315</v>
      </c>
      <c r="M11" s="78"/>
      <c r="N11" s="78" t="s">
        <v>315</v>
      </c>
    </row>
    <row r="12" spans="1:19" x14ac:dyDescent="0.25">
      <c r="B12" s="76" t="s">
        <v>38</v>
      </c>
      <c r="D12" s="78">
        <v>34</v>
      </c>
      <c r="E12" s="78"/>
      <c r="F12" s="83" t="s">
        <v>315</v>
      </c>
      <c r="G12" s="78"/>
      <c r="H12" s="83" t="s">
        <v>315</v>
      </c>
      <c r="I12" s="78"/>
      <c r="J12" s="83" t="s">
        <v>315</v>
      </c>
      <c r="K12" s="78"/>
      <c r="L12" s="83" t="s">
        <v>315</v>
      </c>
      <c r="M12" s="78"/>
      <c r="N12" s="83" t="s">
        <v>315</v>
      </c>
    </row>
    <row r="13" spans="1:19" x14ac:dyDescent="0.25">
      <c r="B13" s="76" t="s">
        <v>375</v>
      </c>
      <c r="D13" s="78"/>
      <c r="E13" s="78"/>
      <c r="F13" s="92" t="s">
        <v>315</v>
      </c>
      <c r="G13" s="78"/>
      <c r="H13" s="92" t="s">
        <v>315</v>
      </c>
      <c r="I13" s="78"/>
      <c r="J13" s="92" t="s">
        <v>315</v>
      </c>
      <c r="K13" s="78"/>
      <c r="L13" s="92" t="s">
        <v>315</v>
      </c>
      <c r="M13" s="78"/>
      <c r="N13" s="92" t="s">
        <v>315</v>
      </c>
    </row>
    <row r="14" spans="1:19" ht="18.75" thickBot="1" x14ac:dyDescent="0.3">
      <c r="B14" s="76" t="s">
        <v>593</v>
      </c>
      <c r="D14" s="78"/>
      <c r="E14" s="78"/>
      <c r="F14" s="79" t="s">
        <v>304</v>
      </c>
      <c r="G14" s="78"/>
      <c r="H14" s="79" t="s">
        <v>315</v>
      </c>
      <c r="I14" s="78"/>
      <c r="J14" s="79" t="s">
        <v>304</v>
      </c>
      <c r="K14" s="78"/>
      <c r="L14" s="79" t="s">
        <v>315</v>
      </c>
      <c r="M14" s="78"/>
      <c r="N14" s="79" t="s">
        <v>304</v>
      </c>
    </row>
    <row r="15" spans="1:19" ht="19.5" thickTop="1" thickBot="1" x14ac:dyDescent="0.3">
      <c r="B15" s="76" t="s">
        <v>374</v>
      </c>
      <c r="D15" s="78"/>
      <c r="E15" s="78"/>
      <c r="F15" s="99" t="s">
        <v>304</v>
      </c>
      <c r="G15" s="78"/>
      <c r="H15" s="99" t="s">
        <v>304</v>
      </c>
      <c r="I15" s="78"/>
      <c r="J15" s="99" t="s">
        <v>304</v>
      </c>
      <c r="K15" s="78"/>
      <c r="L15" s="99" t="s">
        <v>304</v>
      </c>
      <c r="M15" s="78"/>
      <c r="N15" s="99" t="s">
        <v>304</v>
      </c>
    </row>
    <row r="16" spans="1:19" ht="19.5" thickTop="1" thickBot="1" x14ac:dyDescent="0.3">
      <c r="B16" s="76" t="s">
        <v>373</v>
      </c>
      <c r="D16" s="78"/>
      <c r="E16" s="78"/>
      <c r="F16" s="99" t="s">
        <v>304</v>
      </c>
      <c r="G16" s="78"/>
      <c r="H16" s="99" t="s">
        <v>315</v>
      </c>
      <c r="I16" s="78"/>
      <c r="J16" s="99" t="s">
        <v>304</v>
      </c>
      <c r="K16" s="78"/>
      <c r="L16" s="99" t="s">
        <v>304</v>
      </c>
      <c r="M16" s="78"/>
      <c r="N16" s="99" t="s">
        <v>304</v>
      </c>
    </row>
    <row r="17" spans="1:15" ht="19.5" thickTop="1" thickBot="1" x14ac:dyDescent="0.3">
      <c r="B17" s="76" t="s">
        <v>372</v>
      </c>
      <c r="D17" s="78"/>
      <c r="E17" s="78"/>
      <c r="F17" s="99" t="s">
        <v>304</v>
      </c>
      <c r="G17" s="78"/>
      <c r="H17" s="99" t="s">
        <v>304</v>
      </c>
      <c r="I17" s="78"/>
      <c r="J17" s="99" t="s">
        <v>304</v>
      </c>
      <c r="K17" s="78"/>
      <c r="L17" s="99" t="s">
        <v>304</v>
      </c>
      <c r="M17" s="78"/>
      <c r="N17" s="99" t="s">
        <v>304</v>
      </c>
    </row>
    <row r="18" spans="1:15" ht="19.5" thickTop="1" thickBot="1" x14ac:dyDescent="0.3">
      <c r="B18" s="76" t="s">
        <v>371</v>
      </c>
      <c r="D18" s="78">
        <v>47</v>
      </c>
      <c r="E18" s="78"/>
      <c r="F18" s="99" t="s">
        <v>304</v>
      </c>
      <c r="G18" s="78"/>
      <c r="H18" s="99" t="s">
        <v>304</v>
      </c>
      <c r="I18" s="78"/>
      <c r="J18" s="99" t="s">
        <v>304</v>
      </c>
      <c r="K18" s="78"/>
      <c r="L18" s="99" t="s">
        <v>304</v>
      </c>
      <c r="M18" s="78"/>
      <c r="N18" s="99" t="s">
        <v>304</v>
      </c>
    </row>
    <row r="19" spans="1:15" ht="18.75" thickTop="1" x14ac:dyDescent="0.25">
      <c r="D19" s="78"/>
      <c r="E19" s="78"/>
      <c r="F19" s="78"/>
      <c r="G19" s="78"/>
      <c r="H19" s="78"/>
      <c r="I19" s="78"/>
      <c r="J19" s="78"/>
      <c r="K19" s="78"/>
      <c r="L19" s="78"/>
      <c r="M19" s="78"/>
      <c r="N19" s="78"/>
    </row>
    <row r="20" spans="1:15" x14ac:dyDescent="0.25">
      <c r="A20" s="2217" t="s">
        <v>370</v>
      </c>
      <c r="B20" s="2219"/>
      <c r="C20" s="2219"/>
      <c r="D20" s="2219"/>
      <c r="E20" s="2219"/>
      <c r="F20" s="2219"/>
      <c r="G20" s="2219"/>
      <c r="H20" s="2219"/>
      <c r="I20" s="2219"/>
      <c r="J20" s="2219"/>
      <c r="K20" s="2219"/>
      <c r="L20" s="2219"/>
      <c r="M20" s="2219"/>
      <c r="N20" s="2219"/>
    </row>
    <row r="22" spans="1:15" ht="21" x14ac:dyDescent="0.25">
      <c r="F22" s="2227" t="s">
        <v>68</v>
      </c>
      <c r="G22" s="2227"/>
      <c r="H22" s="2227"/>
      <c r="I22" s="2227"/>
      <c r="J22" s="2227"/>
    </row>
    <row r="23" spans="1:15" x14ac:dyDescent="0.25">
      <c r="D23" s="73" t="s">
        <v>365</v>
      </c>
      <c r="E23" s="72"/>
      <c r="F23" s="73" t="s">
        <v>369</v>
      </c>
      <c r="G23" s="72"/>
      <c r="H23" s="73" t="s">
        <v>368</v>
      </c>
      <c r="I23" s="72"/>
      <c r="J23" s="73" t="s">
        <v>304</v>
      </c>
    </row>
    <row r="24" spans="1:15" x14ac:dyDescent="0.25">
      <c r="D24" s="72" t="s">
        <v>367</v>
      </c>
      <c r="E24" s="72"/>
      <c r="F24" s="72" t="s">
        <v>302</v>
      </c>
      <c r="G24" s="72"/>
      <c r="H24" s="72" t="s">
        <v>302</v>
      </c>
      <c r="I24" s="72"/>
      <c r="J24" s="72" t="s">
        <v>302</v>
      </c>
    </row>
    <row r="25" spans="1:15" x14ac:dyDescent="0.45">
      <c r="D25" s="71" t="s">
        <v>200</v>
      </c>
      <c r="E25" s="71"/>
      <c r="F25" s="71" t="s">
        <v>302</v>
      </c>
      <c r="G25" s="71"/>
      <c r="H25" s="71" t="s">
        <v>302</v>
      </c>
      <c r="I25" s="71"/>
      <c r="J25" s="71" t="s">
        <v>302</v>
      </c>
    </row>
    <row r="26" spans="1:15" x14ac:dyDescent="0.45">
      <c r="D26" s="71" t="s">
        <v>366</v>
      </c>
      <c r="E26" s="71"/>
      <c r="F26" s="71" t="s">
        <v>302</v>
      </c>
      <c r="G26" s="71"/>
      <c r="H26" s="71" t="s">
        <v>302</v>
      </c>
      <c r="I26" s="71"/>
      <c r="J26" s="71" t="s">
        <v>302</v>
      </c>
    </row>
    <row r="29" spans="1:15" ht="19.5" x14ac:dyDescent="0.25">
      <c r="A29" s="2210">
        <v>55</v>
      </c>
      <c r="B29" s="2210"/>
      <c r="C29" s="2210"/>
      <c r="D29" s="2210"/>
      <c r="E29" s="2210"/>
      <c r="F29" s="2210"/>
      <c r="G29" s="2210"/>
      <c r="H29" s="2210"/>
      <c r="I29" s="2210"/>
      <c r="J29" s="2210"/>
      <c r="K29" s="2210"/>
      <c r="L29" s="2210"/>
      <c r="M29" s="2210"/>
      <c r="N29" s="2210"/>
      <c r="O29" s="2210"/>
    </row>
  </sheetData>
  <mergeCells count="7">
    <mergeCell ref="A4:N4"/>
    <mergeCell ref="A29:O29"/>
    <mergeCell ref="A20:N20"/>
    <mergeCell ref="F22:J22"/>
    <mergeCell ref="A1:N1"/>
    <mergeCell ref="A2:N2"/>
    <mergeCell ref="A3:N3"/>
  </mergeCells>
  <printOptions horizontalCentered="1"/>
  <pageMargins left="0.70866141732283472" right="0.70866141732283472" top="0.74803149606299213" bottom="0.74803149606299213" header="0.31496062992125984" footer="0.31496062992125984"/>
  <pageSetup paperSize="9" scale="79"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00B050"/>
  </sheetPr>
  <dimension ref="A1:R42"/>
  <sheetViews>
    <sheetView showGridLines="0" rightToLeft="1" view="pageBreakPreview" topLeftCell="B13" zoomScaleSheetLayoutView="100" workbookViewId="0">
      <selection activeCell="D21" sqref="D21"/>
    </sheetView>
  </sheetViews>
  <sheetFormatPr defaultColWidth="9" defaultRowHeight="18" x14ac:dyDescent="0.25"/>
  <cols>
    <col min="1" max="1" width="0" style="76" hidden="1" customWidth="1"/>
    <col min="2" max="2" width="3.7109375" style="76" customWidth="1"/>
    <col min="3" max="3" width="7.5703125" style="76" customWidth="1"/>
    <col min="4" max="4" width="30" style="76" customWidth="1"/>
    <col min="5" max="5" width="25.5703125" style="76" customWidth="1"/>
    <col min="6" max="6" width="8.7109375" style="76" customWidth="1"/>
    <col min="7" max="8" width="16.5703125" style="76" customWidth="1"/>
    <col min="9" max="9" width="16.5703125" style="76" hidden="1" customWidth="1"/>
    <col min="10" max="13" width="16.5703125" style="76" customWidth="1"/>
    <col min="14" max="15" width="8.7109375" style="76" hidden="1" customWidth="1"/>
    <col min="16" max="16" width="1.140625" style="76" customWidth="1"/>
    <col min="17" max="17" width="10.5703125" style="956" bestFit="1" customWidth="1"/>
    <col min="18" max="18" width="9.140625" style="956" bestFit="1" customWidth="1"/>
    <col min="19" max="16384" width="9" style="76"/>
  </cols>
  <sheetData>
    <row r="1" spans="1:18" s="87" customFormat="1" ht="21" x14ac:dyDescent="0.25">
      <c r="B1" s="2239" t="str">
        <f>'سر برگ صفحات'!A1</f>
        <v>شرکت داروسازان التیام (سهامی خاص)</v>
      </c>
      <c r="C1" s="2239"/>
      <c r="D1" s="2239"/>
      <c r="E1" s="2239"/>
      <c r="F1" s="2239"/>
      <c r="G1" s="2239"/>
      <c r="H1" s="2239"/>
      <c r="I1" s="2239"/>
      <c r="J1" s="2239"/>
      <c r="K1" s="2239"/>
      <c r="L1" s="2239"/>
      <c r="M1" s="2239"/>
      <c r="N1" s="2239"/>
      <c r="O1" s="2239"/>
      <c r="Q1" s="995"/>
      <c r="R1" s="995"/>
    </row>
    <row r="2" spans="1:18" s="87" customFormat="1" ht="21" x14ac:dyDescent="0.25">
      <c r="B2" s="2239" t="str">
        <f>'سر برگ صفحات'!A16</f>
        <v>يادداشتهاي توضيحي صورت هاي مالي</v>
      </c>
      <c r="C2" s="2239"/>
      <c r="D2" s="2239"/>
      <c r="E2" s="2239"/>
      <c r="F2" s="2239"/>
      <c r="G2" s="2239"/>
      <c r="H2" s="2239"/>
      <c r="I2" s="2239"/>
      <c r="J2" s="2239"/>
      <c r="K2" s="2239"/>
      <c r="L2" s="2239"/>
      <c r="M2" s="2239"/>
      <c r="N2" s="2239"/>
      <c r="O2" s="2239"/>
      <c r="Q2" s="995"/>
      <c r="R2" s="995"/>
    </row>
    <row r="3" spans="1:18" s="87" customFormat="1" ht="21" x14ac:dyDescent="0.25">
      <c r="B3" s="2239" t="str">
        <f>'سر برگ صفحات'!A3</f>
        <v>سال مالی منتهی به 30 اسفند 1403</v>
      </c>
      <c r="C3" s="2239"/>
      <c r="D3" s="2239"/>
      <c r="E3" s="2239"/>
      <c r="F3" s="2239"/>
      <c r="G3" s="2239"/>
      <c r="H3" s="2239"/>
      <c r="I3" s="2239"/>
      <c r="J3" s="2239"/>
      <c r="K3" s="2239"/>
      <c r="L3" s="2239"/>
      <c r="M3" s="2239"/>
      <c r="N3" s="2239"/>
      <c r="O3" s="2239"/>
      <c r="Q3" s="995"/>
      <c r="R3" s="995"/>
    </row>
    <row r="5" spans="1:18" hidden="1" x14ac:dyDescent="0.25"/>
    <row r="6" spans="1:18" hidden="1" x14ac:dyDescent="0.25">
      <c r="P6" s="78"/>
    </row>
    <row r="7" spans="1:18" ht="20.25" customHeight="1" x14ac:dyDescent="0.25">
      <c r="B7" s="2226" t="s">
        <v>1338</v>
      </c>
      <c r="C7" s="2226"/>
      <c r="D7" s="2226"/>
      <c r="E7" s="2226"/>
      <c r="F7" s="2226"/>
      <c r="G7" s="2226"/>
      <c r="H7" s="2226"/>
      <c r="I7" s="2226"/>
      <c r="J7" s="2226"/>
      <c r="K7" s="2226"/>
      <c r="L7" s="2226"/>
      <c r="M7" s="2226"/>
      <c r="N7" s="2226"/>
      <c r="O7" s="2226"/>
    </row>
    <row r="8" spans="1:18" ht="27" customHeight="1" thickBot="1" x14ac:dyDescent="0.3">
      <c r="B8" s="2226" t="s">
        <v>1348</v>
      </c>
      <c r="C8" s="2226"/>
      <c r="D8" s="2226"/>
      <c r="E8" s="2226"/>
      <c r="F8" s="2226"/>
      <c r="G8" s="2226"/>
      <c r="H8" s="2226"/>
      <c r="I8" s="2226"/>
      <c r="J8" s="2226"/>
      <c r="K8" s="2226"/>
      <c r="L8" s="2226"/>
      <c r="M8" s="2226"/>
      <c r="N8" s="2226"/>
      <c r="O8" s="2226"/>
    </row>
    <row r="9" spans="1:18" ht="58.5" customHeight="1" thickBot="1" x14ac:dyDescent="0.3">
      <c r="C9" s="992" t="s">
        <v>67</v>
      </c>
      <c r="D9" s="993" t="s">
        <v>395</v>
      </c>
      <c r="E9" s="993" t="s">
        <v>1259</v>
      </c>
      <c r="F9" s="993" t="s">
        <v>394</v>
      </c>
      <c r="G9" s="993" t="s">
        <v>1135</v>
      </c>
      <c r="H9" s="993" t="s">
        <v>728</v>
      </c>
      <c r="I9" s="993" t="s">
        <v>1274</v>
      </c>
      <c r="J9" s="993" t="s">
        <v>1275</v>
      </c>
      <c r="K9" s="993" t="s">
        <v>1276</v>
      </c>
      <c r="L9" s="993" t="s">
        <v>1277</v>
      </c>
      <c r="M9" s="994" t="s">
        <v>1278</v>
      </c>
      <c r="N9" s="954" t="s">
        <v>304</v>
      </c>
      <c r="O9" s="115" t="s">
        <v>392</v>
      </c>
    </row>
    <row r="10" spans="1:18" hidden="1" x14ac:dyDescent="0.25">
      <c r="C10" s="2234" t="s">
        <v>391</v>
      </c>
      <c r="D10" s="112" t="s">
        <v>386</v>
      </c>
      <c r="E10" s="112" t="s">
        <v>304</v>
      </c>
      <c r="F10" s="991" t="s">
        <v>385</v>
      </c>
      <c r="G10" s="112" t="s">
        <v>304</v>
      </c>
      <c r="H10" s="112" t="s">
        <v>304</v>
      </c>
      <c r="I10" s="112" t="s">
        <v>304</v>
      </c>
      <c r="J10" s="112" t="s">
        <v>304</v>
      </c>
      <c r="K10" s="112" t="s">
        <v>304</v>
      </c>
      <c r="L10" s="112" t="s">
        <v>304</v>
      </c>
      <c r="M10" s="111" t="s">
        <v>304</v>
      </c>
      <c r="N10" s="960" t="s">
        <v>304</v>
      </c>
      <c r="O10" s="113" t="s">
        <v>304</v>
      </c>
    </row>
    <row r="11" spans="1:18" hidden="1" x14ac:dyDescent="0.25">
      <c r="C11" s="2235"/>
      <c r="D11" s="110" t="s">
        <v>386</v>
      </c>
      <c r="E11" s="110" t="s">
        <v>304</v>
      </c>
      <c r="F11" s="110" t="s">
        <v>304</v>
      </c>
      <c r="G11" s="110" t="s">
        <v>304</v>
      </c>
      <c r="H11" s="110" t="s">
        <v>304</v>
      </c>
      <c r="I11" s="110" t="s">
        <v>304</v>
      </c>
      <c r="J11" s="110" t="s">
        <v>304</v>
      </c>
      <c r="K11" s="110" t="s">
        <v>304</v>
      </c>
      <c r="L11" s="110" t="s">
        <v>304</v>
      </c>
      <c r="M11" s="109" t="s">
        <v>304</v>
      </c>
      <c r="N11" s="945" t="s">
        <v>304</v>
      </c>
      <c r="O11" s="109" t="s">
        <v>304</v>
      </c>
    </row>
    <row r="12" spans="1:18" hidden="1" x14ac:dyDescent="0.25">
      <c r="C12" s="2235"/>
      <c r="D12" s="2233" t="s">
        <v>110</v>
      </c>
      <c r="E12" s="2233"/>
      <c r="F12" s="2233"/>
      <c r="G12" s="110" t="s">
        <v>304</v>
      </c>
      <c r="H12" s="110" t="s">
        <v>304</v>
      </c>
      <c r="I12" s="110" t="s">
        <v>304</v>
      </c>
      <c r="J12" s="110" t="s">
        <v>304</v>
      </c>
      <c r="K12" s="110" t="s">
        <v>304</v>
      </c>
      <c r="L12" s="110" t="s">
        <v>304</v>
      </c>
      <c r="M12" s="109" t="s">
        <v>304</v>
      </c>
      <c r="N12" s="945" t="s">
        <v>304</v>
      </c>
      <c r="O12" s="109" t="s">
        <v>304</v>
      </c>
    </row>
    <row r="13" spans="1:18" ht="32.25" customHeight="1" x14ac:dyDescent="0.25">
      <c r="A13" s="76" t="s">
        <v>1262</v>
      </c>
      <c r="C13" s="2236" t="s">
        <v>390</v>
      </c>
      <c r="D13" s="110" t="s">
        <v>1219</v>
      </c>
      <c r="E13" s="110" t="s">
        <v>1260</v>
      </c>
      <c r="F13" s="110" t="s">
        <v>1261</v>
      </c>
      <c r="G13" s="110">
        <v>0</v>
      </c>
      <c r="H13" s="110">
        <v>1831560</v>
      </c>
      <c r="I13" s="110"/>
      <c r="J13" s="110">
        <v>42660</v>
      </c>
      <c r="K13" s="110">
        <v>0</v>
      </c>
      <c r="L13" s="110">
        <f>3442862+2914421-Q13</f>
        <v>3913331</v>
      </c>
      <c r="M13" s="109">
        <f>2545428-R13</f>
        <v>2042715</v>
      </c>
      <c r="N13" s="945" t="s">
        <v>304</v>
      </c>
      <c r="O13" s="109" t="s">
        <v>304</v>
      </c>
      <c r="Q13" s="956">
        <v>2443952</v>
      </c>
      <c r="R13" s="956">
        <v>502713</v>
      </c>
    </row>
    <row r="14" spans="1:18" ht="32.25" customHeight="1" x14ac:dyDescent="0.25">
      <c r="A14" s="76" t="s">
        <v>1263</v>
      </c>
      <c r="C14" s="2236"/>
      <c r="D14" s="110" t="s">
        <v>1218</v>
      </c>
      <c r="E14" s="110" t="s">
        <v>1260</v>
      </c>
      <c r="F14" s="110" t="s">
        <v>1261</v>
      </c>
      <c r="G14" s="110">
        <v>0</v>
      </c>
      <c r="H14" s="110">
        <v>1595507</v>
      </c>
      <c r="I14" s="110"/>
      <c r="J14" s="110">
        <v>49117</v>
      </c>
      <c r="K14" s="110">
        <v>0</v>
      </c>
      <c r="L14" s="110">
        <f>3153250+3888462-Q14</f>
        <v>6274542</v>
      </c>
      <c r="M14" s="109">
        <f>3702912-R14</f>
        <v>2935742</v>
      </c>
      <c r="N14" s="945"/>
      <c r="O14" s="109"/>
      <c r="Q14" s="956">
        <v>767170</v>
      </c>
      <c r="R14" s="956">
        <v>767170</v>
      </c>
    </row>
    <row r="15" spans="1:18" ht="32.25" customHeight="1" x14ac:dyDescent="0.25">
      <c r="A15" s="76" t="s">
        <v>1264</v>
      </c>
      <c r="C15" s="2236"/>
      <c r="D15" s="110" t="s">
        <v>1231</v>
      </c>
      <c r="E15" s="110" t="s">
        <v>1260</v>
      </c>
      <c r="F15" s="110" t="s">
        <v>1261</v>
      </c>
      <c r="G15" s="110">
        <v>0</v>
      </c>
      <c r="H15" s="110">
        <v>386269</v>
      </c>
      <c r="I15" s="110"/>
      <c r="J15" s="110">
        <v>34865</v>
      </c>
      <c r="K15" s="110">
        <v>0</v>
      </c>
      <c r="L15" s="110">
        <f>911200+1917900-Q15</f>
        <v>2606600</v>
      </c>
      <c r="M15" s="109">
        <f>1734500-R15</f>
        <v>1512000</v>
      </c>
      <c r="N15" s="945"/>
      <c r="O15" s="109"/>
      <c r="Q15" s="956">
        <v>222500</v>
      </c>
      <c r="R15" s="956">
        <v>222500</v>
      </c>
    </row>
    <row r="16" spans="1:18" ht="32.25" customHeight="1" x14ac:dyDescent="0.25">
      <c r="A16" s="76" t="s">
        <v>1265</v>
      </c>
      <c r="C16" s="2236"/>
      <c r="D16" s="110" t="s">
        <v>1232</v>
      </c>
      <c r="E16" s="110" t="s">
        <v>1260</v>
      </c>
      <c r="F16" s="110" t="s">
        <v>1261</v>
      </c>
      <c r="G16" s="110">
        <v>0</v>
      </c>
      <c r="H16" s="110">
        <v>447591</v>
      </c>
      <c r="I16" s="110"/>
      <c r="J16" s="110">
        <v>10630</v>
      </c>
      <c r="K16" s="110">
        <v>0</v>
      </c>
      <c r="L16" s="110">
        <f>3436500+219000-Q16</f>
        <v>3869725</v>
      </c>
      <c r="M16" s="962">
        <f>219000-R16</f>
        <v>-3775</v>
      </c>
      <c r="N16" s="945"/>
      <c r="O16" s="109"/>
      <c r="Q16" s="956">
        <v>-214225</v>
      </c>
      <c r="R16" s="956">
        <v>222775</v>
      </c>
    </row>
    <row r="17" spans="1:18" ht="32.25" customHeight="1" x14ac:dyDescent="0.25">
      <c r="A17" s="76" t="s">
        <v>1266</v>
      </c>
      <c r="C17" s="2236"/>
      <c r="D17" s="110" t="s">
        <v>1217</v>
      </c>
      <c r="E17" s="110" t="s">
        <v>1260</v>
      </c>
      <c r="F17" s="110" t="s">
        <v>1261</v>
      </c>
      <c r="G17" s="110">
        <v>0</v>
      </c>
      <c r="H17" s="110">
        <v>492874</v>
      </c>
      <c r="I17" s="110"/>
      <c r="J17" s="110">
        <v>15938</v>
      </c>
      <c r="K17" s="110">
        <v>0</v>
      </c>
      <c r="L17" s="110">
        <f>1020750+1339951-Q17</f>
        <v>2180589</v>
      </c>
      <c r="M17" s="109">
        <f>1377111-R17</f>
        <v>1115989</v>
      </c>
      <c r="N17" s="945"/>
      <c r="O17" s="109"/>
      <c r="Q17" s="956">
        <v>180112</v>
      </c>
      <c r="R17" s="956">
        <v>261122</v>
      </c>
    </row>
    <row r="18" spans="1:18" ht="32.25" customHeight="1" x14ac:dyDescent="0.25">
      <c r="A18" s="76" t="s">
        <v>1267</v>
      </c>
      <c r="C18" s="2236"/>
      <c r="D18" s="110" t="s">
        <v>1233</v>
      </c>
      <c r="E18" s="110" t="s">
        <v>1260</v>
      </c>
      <c r="F18" s="110" t="s">
        <v>1261</v>
      </c>
      <c r="G18" s="110">
        <v>0</v>
      </c>
      <c r="H18" s="110">
        <v>991816</v>
      </c>
      <c r="I18" s="110"/>
      <c r="J18" s="110">
        <v>36697</v>
      </c>
      <c r="K18" s="110">
        <v>0</v>
      </c>
      <c r="L18" s="110">
        <v>0</v>
      </c>
      <c r="M18" s="109">
        <v>0</v>
      </c>
      <c r="N18" s="945"/>
      <c r="O18" s="109"/>
    </row>
    <row r="19" spans="1:18" ht="32.25" customHeight="1" x14ac:dyDescent="0.25">
      <c r="A19" s="76" t="s">
        <v>1268</v>
      </c>
      <c r="C19" s="2236"/>
      <c r="D19" s="110" t="s">
        <v>1235</v>
      </c>
      <c r="E19" s="110" t="s">
        <v>1260</v>
      </c>
      <c r="F19" s="110" t="s">
        <v>1261</v>
      </c>
      <c r="G19" s="110">
        <v>0</v>
      </c>
      <c r="H19" s="110">
        <v>470870</v>
      </c>
      <c r="I19" s="110"/>
      <c r="J19" s="110">
        <v>17839</v>
      </c>
      <c r="K19" s="110">
        <v>0</v>
      </c>
      <c r="L19" s="110">
        <f>279136-Q19</f>
        <v>236060</v>
      </c>
      <c r="M19" s="109">
        <f>279136-R19</f>
        <v>236060</v>
      </c>
      <c r="N19" s="945"/>
      <c r="O19" s="109"/>
      <c r="Q19" s="956">
        <v>43076</v>
      </c>
      <c r="R19" s="956">
        <v>43076</v>
      </c>
    </row>
    <row r="20" spans="1:18" ht="32.25" customHeight="1" x14ac:dyDescent="0.25">
      <c r="A20" s="76" t="s">
        <v>1269</v>
      </c>
      <c r="C20" s="2236"/>
      <c r="D20" s="110" t="s">
        <v>1234</v>
      </c>
      <c r="E20" s="110" t="s">
        <v>1260</v>
      </c>
      <c r="F20" s="110" t="s">
        <v>1261</v>
      </c>
      <c r="G20" s="110">
        <v>0</v>
      </c>
      <c r="H20" s="110">
        <v>374478</v>
      </c>
      <c r="I20" s="110"/>
      <c r="J20" s="110">
        <v>10069</v>
      </c>
      <c r="K20" s="110">
        <v>0</v>
      </c>
      <c r="L20" s="110">
        <f>288800+140316+47750-Q20</f>
        <v>123776</v>
      </c>
      <c r="M20" s="109">
        <f>47750-R20</f>
        <v>0</v>
      </c>
      <c r="N20" s="945"/>
      <c r="O20" s="109"/>
      <c r="Q20" s="956">
        <v>353090</v>
      </c>
      <c r="R20" s="956">
        <v>47750</v>
      </c>
    </row>
    <row r="21" spans="1:18" ht="32.25" customHeight="1" x14ac:dyDescent="0.25">
      <c r="A21" s="76" t="s">
        <v>1270</v>
      </c>
      <c r="C21" s="2236"/>
      <c r="D21" s="110" t="s">
        <v>1258</v>
      </c>
      <c r="E21" s="110" t="s">
        <v>1260</v>
      </c>
      <c r="F21" s="110" t="s">
        <v>1261</v>
      </c>
      <c r="G21" s="110">
        <v>0</v>
      </c>
      <c r="H21" s="110">
        <v>65475</v>
      </c>
      <c r="I21" s="110"/>
      <c r="J21" s="110">
        <v>1</v>
      </c>
      <c r="K21" s="110">
        <v>0</v>
      </c>
      <c r="L21" s="110">
        <v>0</v>
      </c>
      <c r="M21" s="109">
        <v>0</v>
      </c>
      <c r="N21" s="945"/>
      <c r="O21" s="109"/>
    </row>
    <row r="22" spans="1:18" ht="32.25" customHeight="1" x14ac:dyDescent="0.25">
      <c r="A22" s="76" t="s">
        <v>1271</v>
      </c>
      <c r="C22" s="2236"/>
      <c r="D22" s="110" t="s">
        <v>1236</v>
      </c>
      <c r="E22" s="110" t="s">
        <v>1260</v>
      </c>
      <c r="F22" s="110" t="s">
        <v>1261</v>
      </c>
      <c r="G22" s="110">
        <v>0</v>
      </c>
      <c r="H22" s="110">
        <v>12015</v>
      </c>
      <c r="I22" s="110"/>
      <c r="J22" s="110">
        <v>0</v>
      </c>
      <c r="K22" s="110">
        <v>0</v>
      </c>
      <c r="L22" s="110">
        <v>7920</v>
      </c>
      <c r="M22" s="109">
        <v>0</v>
      </c>
      <c r="N22" s="945"/>
      <c r="O22" s="109"/>
    </row>
    <row r="23" spans="1:18" ht="32.25" customHeight="1" x14ac:dyDescent="0.25">
      <c r="A23" s="76" t="s">
        <v>1272</v>
      </c>
      <c r="C23" s="2236"/>
      <c r="D23" s="110" t="s">
        <v>1220</v>
      </c>
      <c r="E23" s="110" t="s">
        <v>1260</v>
      </c>
      <c r="F23" s="110" t="s">
        <v>1261</v>
      </c>
      <c r="G23" s="110">
        <v>0</v>
      </c>
      <c r="H23" s="110">
        <v>64999</v>
      </c>
      <c r="I23" s="110"/>
      <c r="J23" s="110">
        <v>0</v>
      </c>
      <c r="K23" s="110">
        <v>0</v>
      </c>
      <c r="L23" s="110">
        <v>830380</v>
      </c>
      <c r="M23" s="109">
        <f>739801-R23</f>
        <v>830380</v>
      </c>
      <c r="N23" s="945"/>
      <c r="O23" s="109"/>
      <c r="R23" s="956">
        <v>-90579</v>
      </c>
    </row>
    <row r="24" spans="1:18" ht="32.25" customHeight="1" x14ac:dyDescent="0.25">
      <c r="A24" s="76" t="s">
        <v>1273</v>
      </c>
      <c r="C24" s="2236"/>
      <c r="D24" s="110" t="s">
        <v>1240</v>
      </c>
      <c r="E24" s="110" t="s">
        <v>1260</v>
      </c>
      <c r="F24" s="110" t="s">
        <v>1261</v>
      </c>
      <c r="G24" s="110">
        <v>0</v>
      </c>
      <c r="H24" s="110">
        <v>0</v>
      </c>
      <c r="I24" s="110"/>
      <c r="J24" s="110">
        <v>0</v>
      </c>
      <c r="K24" s="110">
        <v>180</v>
      </c>
      <c r="L24" s="110">
        <v>309100</v>
      </c>
      <c r="M24" s="109">
        <v>308100</v>
      </c>
      <c r="N24" s="945"/>
      <c r="O24" s="109"/>
    </row>
    <row r="25" spans="1:18" ht="32.25" customHeight="1" x14ac:dyDescent="0.25">
      <c r="C25" s="2236"/>
      <c r="D25" s="110" t="s">
        <v>1241</v>
      </c>
      <c r="E25" s="110" t="s">
        <v>1260</v>
      </c>
      <c r="F25" s="110" t="s">
        <v>1261</v>
      </c>
      <c r="G25" s="110" t="e">
        <f>#REF!</f>
        <v>#REF!</v>
      </c>
      <c r="H25" s="110">
        <v>0</v>
      </c>
      <c r="I25" s="110"/>
      <c r="J25" s="110">
        <v>0</v>
      </c>
      <c r="K25" s="110">
        <v>0</v>
      </c>
      <c r="L25" s="110">
        <v>0</v>
      </c>
      <c r="M25" s="109">
        <v>0</v>
      </c>
      <c r="N25" s="945" t="s">
        <v>304</v>
      </c>
      <c r="O25" s="109" t="s">
        <v>304</v>
      </c>
    </row>
    <row r="26" spans="1:18" ht="32.25" customHeight="1" thickBot="1" x14ac:dyDescent="0.3">
      <c r="C26" s="2237"/>
      <c r="D26" s="2230" t="s">
        <v>110</v>
      </c>
      <c r="E26" s="2230"/>
      <c r="F26" s="2230"/>
      <c r="G26" s="105" t="e">
        <f>SUM(G13:G25)</f>
        <v>#REF!</v>
      </c>
      <c r="H26" s="105">
        <f t="shared" ref="H26:M26" si="0">SUM(H13:H25)</f>
        <v>6733454</v>
      </c>
      <c r="I26" s="105">
        <f t="shared" si="0"/>
        <v>0</v>
      </c>
      <c r="J26" s="105">
        <f t="shared" si="0"/>
        <v>217816</v>
      </c>
      <c r="K26" s="105">
        <f t="shared" si="0"/>
        <v>180</v>
      </c>
      <c r="L26" s="105">
        <f t="shared" si="0"/>
        <v>20352023</v>
      </c>
      <c r="M26" s="104">
        <f t="shared" si="0"/>
        <v>8977211</v>
      </c>
      <c r="N26" s="947" t="s">
        <v>304</v>
      </c>
      <c r="O26" s="104" t="s">
        <v>304</v>
      </c>
    </row>
    <row r="27" spans="1:18" hidden="1" x14ac:dyDescent="0.25">
      <c r="C27" s="2234" t="s">
        <v>389</v>
      </c>
      <c r="D27" s="112" t="s">
        <v>386</v>
      </c>
      <c r="E27" s="112" t="s">
        <v>304</v>
      </c>
      <c r="F27" s="112" t="s">
        <v>304</v>
      </c>
      <c r="G27" s="112" t="s">
        <v>304</v>
      </c>
      <c r="H27" s="112" t="s">
        <v>304</v>
      </c>
      <c r="I27" s="112" t="s">
        <v>304</v>
      </c>
      <c r="J27" s="112" t="s">
        <v>304</v>
      </c>
      <c r="K27" s="112" t="s">
        <v>304</v>
      </c>
      <c r="L27" s="112" t="s">
        <v>304</v>
      </c>
      <c r="M27" s="112" t="s">
        <v>304</v>
      </c>
      <c r="N27" s="112" t="s">
        <v>304</v>
      </c>
      <c r="O27" s="111" t="s">
        <v>304</v>
      </c>
    </row>
    <row r="28" spans="1:18" hidden="1" x14ac:dyDescent="0.25">
      <c r="C28" s="2235"/>
      <c r="D28" s="110" t="s">
        <v>386</v>
      </c>
      <c r="E28" s="110" t="s">
        <v>304</v>
      </c>
      <c r="F28" s="108" t="s">
        <v>385</v>
      </c>
      <c r="G28" s="110" t="s">
        <v>304</v>
      </c>
      <c r="H28" s="110" t="s">
        <v>304</v>
      </c>
      <c r="I28" s="110" t="s">
        <v>304</v>
      </c>
      <c r="J28" s="110" t="s">
        <v>304</v>
      </c>
      <c r="K28" s="110" t="s">
        <v>304</v>
      </c>
      <c r="L28" s="110" t="s">
        <v>304</v>
      </c>
      <c r="M28" s="110" t="s">
        <v>304</v>
      </c>
      <c r="N28" s="110" t="s">
        <v>304</v>
      </c>
      <c r="O28" s="109" t="s">
        <v>304</v>
      </c>
    </row>
    <row r="29" spans="1:18" hidden="1" x14ac:dyDescent="0.25">
      <c r="C29" s="2235" t="s">
        <v>388</v>
      </c>
      <c r="D29" s="110" t="s">
        <v>386</v>
      </c>
      <c r="E29" s="110" t="s">
        <v>304</v>
      </c>
      <c r="F29" s="108" t="s">
        <v>385</v>
      </c>
      <c r="G29" s="110" t="s">
        <v>304</v>
      </c>
      <c r="H29" s="110" t="s">
        <v>304</v>
      </c>
      <c r="I29" s="110" t="s">
        <v>304</v>
      </c>
      <c r="J29" s="110" t="s">
        <v>304</v>
      </c>
      <c r="K29" s="110" t="s">
        <v>304</v>
      </c>
      <c r="L29" s="110" t="s">
        <v>304</v>
      </c>
      <c r="M29" s="110" t="s">
        <v>304</v>
      </c>
      <c r="N29" s="110" t="s">
        <v>304</v>
      </c>
      <c r="O29" s="109" t="s">
        <v>304</v>
      </c>
    </row>
    <row r="30" spans="1:18" hidden="1" x14ac:dyDescent="0.25">
      <c r="C30" s="2235"/>
      <c r="D30" s="110" t="s">
        <v>386</v>
      </c>
      <c r="E30" s="110" t="s">
        <v>304</v>
      </c>
      <c r="F30" s="107" t="s">
        <v>304</v>
      </c>
      <c r="G30" s="110" t="s">
        <v>304</v>
      </c>
      <c r="H30" s="110" t="s">
        <v>304</v>
      </c>
      <c r="I30" s="110" t="s">
        <v>304</v>
      </c>
      <c r="J30" s="110" t="s">
        <v>304</v>
      </c>
      <c r="K30" s="110" t="s">
        <v>304</v>
      </c>
      <c r="L30" s="110" t="s">
        <v>304</v>
      </c>
      <c r="M30" s="110" t="s">
        <v>304</v>
      </c>
      <c r="N30" s="110" t="s">
        <v>304</v>
      </c>
      <c r="O30" s="109" t="s">
        <v>304</v>
      </c>
    </row>
    <row r="31" spans="1:18" hidden="1" x14ac:dyDescent="0.25">
      <c r="C31" s="2235" t="s">
        <v>387</v>
      </c>
      <c r="D31" s="110" t="s">
        <v>386</v>
      </c>
      <c r="E31" s="110" t="s">
        <v>304</v>
      </c>
      <c r="F31" s="107" t="s">
        <v>304</v>
      </c>
      <c r="G31" s="110" t="s">
        <v>304</v>
      </c>
      <c r="H31" s="110" t="s">
        <v>304</v>
      </c>
      <c r="I31" s="110" t="s">
        <v>304</v>
      </c>
      <c r="J31" s="110" t="s">
        <v>304</v>
      </c>
      <c r="K31" s="110" t="s">
        <v>304</v>
      </c>
      <c r="L31" s="110" t="s">
        <v>304</v>
      </c>
      <c r="M31" s="110" t="s">
        <v>304</v>
      </c>
      <c r="N31" s="110" t="s">
        <v>304</v>
      </c>
      <c r="O31" s="109" t="s">
        <v>304</v>
      </c>
    </row>
    <row r="32" spans="1:18" hidden="1" x14ac:dyDescent="0.25">
      <c r="C32" s="2238"/>
      <c r="D32" s="107" t="s">
        <v>386</v>
      </c>
      <c r="E32" s="107" t="s">
        <v>304</v>
      </c>
      <c r="F32" s="108" t="s">
        <v>385</v>
      </c>
      <c r="G32" s="107" t="s">
        <v>304</v>
      </c>
      <c r="H32" s="107" t="s">
        <v>304</v>
      </c>
      <c r="I32" s="107" t="s">
        <v>304</v>
      </c>
      <c r="J32" s="107" t="s">
        <v>304</v>
      </c>
      <c r="K32" s="107" t="s">
        <v>304</v>
      </c>
      <c r="L32" s="107" t="s">
        <v>304</v>
      </c>
      <c r="M32" s="107" t="s">
        <v>304</v>
      </c>
      <c r="N32" s="107" t="s">
        <v>304</v>
      </c>
      <c r="O32" s="106" t="s">
        <v>304</v>
      </c>
    </row>
    <row r="33" spans="2:16" ht="18.75" hidden="1" thickBot="1" x14ac:dyDescent="0.3">
      <c r="C33" s="2229" t="s">
        <v>110</v>
      </c>
      <c r="D33" s="2230"/>
      <c r="E33" s="105"/>
      <c r="F33" s="105"/>
      <c r="G33" s="105" t="s">
        <v>304</v>
      </c>
      <c r="H33" s="105" t="s">
        <v>304</v>
      </c>
      <c r="I33" s="105" t="s">
        <v>304</v>
      </c>
      <c r="J33" s="105" t="s">
        <v>304</v>
      </c>
      <c r="K33" s="105" t="s">
        <v>304</v>
      </c>
      <c r="L33" s="105" t="s">
        <v>304</v>
      </c>
      <c r="M33" s="105" t="s">
        <v>304</v>
      </c>
      <c r="N33" s="105" t="s">
        <v>304</v>
      </c>
      <c r="O33" s="104" t="s">
        <v>304</v>
      </c>
    </row>
    <row r="34" spans="2:16" ht="18.75" hidden="1" thickBot="1" x14ac:dyDescent="0.3">
      <c r="C34" s="2231" t="s">
        <v>53</v>
      </c>
      <c r="D34" s="2232"/>
      <c r="E34" s="103"/>
      <c r="F34" s="103"/>
      <c r="G34" s="103" t="s">
        <v>304</v>
      </c>
      <c r="H34" s="103" t="s">
        <v>304</v>
      </c>
      <c r="I34" s="103" t="s">
        <v>304</v>
      </c>
      <c r="J34" s="103" t="s">
        <v>304</v>
      </c>
      <c r="K34" s="103" t="s">
        <v>304</v>
      </c>
      <c r="L34" s="103" t="s">
        <v>304</v>
      </c>
      <c r="M34" s="103" t="s">
        <v>304</v>
      </c>
      <c r="N34" s="103" t="s">
        <v>304</v>
      </c>
      <c r="O34" s="102" t="s">
        <v>304</v>
      </c>
    </row>
    <row r="36" spans="2:16" x14ac:dyDescent="0.25">
      <c r="B36" s="2217" t="s">
        <v>1339</v>
      </c>
      <c r="C36" s="2219"/>
      <c r="D36" s="2219"/>
      <c r="E36" s="2219"/>
      <c r="F36" s="2219"/>
      <c r="G36" s="2219"/>
      <c r="H36" s="2219"/>
      <c r="I36" s="2219"/>
      <c r="J36" s="2219"/>
      <c r="K36" s="2219"/>
      <c r="L36" s="2219"/>
      <c r="M36" s="2219"/>
      <c r="N36" s="2219"/>
      <c r="O36" s="2219"/>
    </row>
    <row r="37" spans="2:16" hidden="1" x14ac:dyDescent="0.25">
      <c r="B37" s="2217" t="s">
        <v>384</v>
      </c>
      <c r="C37" s="2219"/>
      <c r="D37" s="2219"/>
      <c r="E37" s="2219"/>
      <c r="F37" s="2219"/>
      <c r="G37" s="2219"/>
      <c r="H37" s="2219"/>
      <c r="I37" s="2219"/>
      <c r="J37" s="2219"/>
      <c r="K37" s="2219"/>
      <c r="L37" s="2219"/>
      <c r="M37" s="2219"/>
      <c r="N37" s="2219"/>
      <c r="O37" s="2219"/>
    </row>
    <row r="38" spans="2:16" hidden="1" x14ac:dyDescent="0.25">
      <c r="B38" s="2217" t="s">
        <v>383</v>
      </c>
      <c r="C38" s="2219"/>
      <c r="D38" s="2219"/>
      <c r="E38" s="2219"/>
      <c r="F38" s="2219"/>
      <c r="G38" s="2219"/>
      <c r="H38" s="2219"/>
      <c r="I38" s="2219"/>
      <c r="J38" s="2219"/>
      <c r="K38" s="2219"/>
      <c r="L38" s="2219"/>
      <c r="M38" s="2219"/>
      <c r="N38" s="2219"/>
      <c r="O38" s="2219"/>
    </row>
    <row r="39" spans="2:16" ht="18.75" customHeight="1" x14ac:dyDescent="0.25"/>
    <row r="40" spans="2:16" ht="19.5" x14ac:dyDescent="0.25">
      <c r="B40" s="2210">
        <v>32</v>
      </c>
      <c r="C40" s="2210"/>
      <c r="D40" s="2210"/>
      <c r="E40" s="2210"/>
      <c r="F40" s="2210"/>
      <c r="G40" s="2210"/>
      <c r="H40" s="2210"/>
      <c r="I40" s="2210"/>
      <c r="J40" s="2210"/>
      <c r="K40" s="2210"/>
      <c r="L40" s="2210"/>
      <c r="M40" s="2210"/>
      <c r="N40" s="2210"/>
      <c r="O40" s="2210"/>
      <c r="P40" s="2210"/>
    </row>
    <row r="42" spans="2:16" ht="26.25" customHeight="1" x14ac:dyDescent="0.25">
      <c r="B42" s="2228" t="s">
        <v>604</v>
      </c>
      <c r="C42" s="2228"/>
      <c r="D42" s="2228"/>
      <c r="E42" s="2228"/>
      <c r="F42" s="2228"/>
      <c r="G42" s="2228"/>
      <c r="H42" s="2228"/>
      <c r="I42" s="2228"/>
      <c r="J42" s="2228"/>
      <c r="K42" s="2228"/>
      <c r="L42" s="2228"/>
      <c r="M42" s="2228"/>
      <c r="N42" s="2228"/>
      <c r="O42" s="2228"/>
    </row>
  </sheetData>
  <mergeCells count="19">
    <mergeCell ref="B1:O1"/>
    <mergeCell ref="B2:O2"/>
    <mergeCell ref="B3:O3"/>
    <mergeCell ref="B37:O37"/>
    <mergeCell ref="B7:O7"/>
    <mergeCell ref="B8:O8"/>
    <mergeCell ref="B42:O42"/>
    <mergeCell ref="C33:D33"/>
    <mergeCell ref="C34:D34"/>
    <mergeCell ref="D12:F12"/>
    <mergeCell ref="D26:F26"/>
    <mergeCell ref="B36:O36"/>
    <mergeCell ref="B40:P40"/>
    <mergeCell ref="C10:C12"/>
    <mergeCell ref="C13:C26"/>
    <mergeCell ref="C27:C28"/>
    <mergeCell ref="C29:C30"/>
    <mergeCell ref="C31:C32"/>
    <mergeCell ref="B38:O38"/>
  </mergeCells>
  <printOptions horizontalCentered="1"/>
  <pageMargins left="0" right="0" top="0.39370078740157483" bottom="0" header="0" footer="0"/>
  <pageSetup paperSize="9" scale="80"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00B050"/>
  </sheetPr>
  <dimension ref="A1:R43"/>
  <sheetViews>
    <sheetView showGridLines="0" rightToLeft="1" view="pageBreakPreview" zoomScale="115" zoomScaleSheetLayoutView="115" workbookViewId="0">
      <selection activeCell="D21" sqref="D21"/>
    </sheetView>
  </sheetViews>
  <sheetFormatPr defaultColWidth="9" defaultRowHeight="18" x14ac:dyDescent="0.25"/>
  <cols>
    <col min="1" max="1" width="3.140625" style="76" customWidth="1"/>
    <col min="2" max="2" width="8.140625" style="76" customWidth="1"/>
    <col min="3" max="3" width="31.140625" style="76" customWidth="1"/>
    <col min="4" max="4" width="10.42578125" style="76" customWidth="1"/>
    <col min="5" max="6" width="8.7109375" style="76" customWidth="1"/>
    <col min="7" max="7" width="11.140625" style="76" customWidth="1"/>
    <col min="8" max="8" width="8.7109375" style="76" customWidth="1"/>
    <col min="9" max="12" width="8.7109375" style="76" hidden="1" customWidth="1"/>
    <col min="13" max="13" width="3.85546875" style="76" hidden="1" customWidth="1"/>
    <col min="14" max="14" width="10.5703125" style="76" bestFit="1" customWidth="1"/>
    <col min="15" max="15" width="10.85546875" style="76" customWidth="1"/>
    <col min="16" max="16" width="10.5703125" style="76" bestFit="1" customWidth="1"/>
    <col min="17" max="17" width="11.42578125" style="76" customWidth="1"/>
    <col min="18" max="18" width="1.140625" style="76" customWidth="1"/>
    <col min="19" max="16384" width="9" style="76"/>
  </cols>
  <sheetData>
    <row r="1" spans="1:18" ht="21" x14ac:dyDescent="0.25">
      <c r="A1" s="2239" t="str">
        <f>'سر برگ صفحات'!A1</f>
        <v>شرکت داروسازان التیام (سهامی خاص)</v>
      </c>
      <c r="B1" s="2239"/>
      <c r="C1" s="2239"/>
      <c r="D1" s="2239"/>
      <c r="E1" s="2239"/>
      <c r="F1" s="2239"/>
      <c r="G1" s="2239"/>
      <c r="H1" s="2239"/>
      <c r="I1" s="2239"/>
      <c r="J1" s="2239"/>
      <c r="K1" s="2239"/>
      <c r="L1" s="2239"/>
      <c r="M1" s="2239"/>
      <c r="N1" s="2239"/>
      <c r="O1" s="2239"/>
      <c r="P1" s="2239"/>
      <c r="Q1" s="2239"/>
      <c r="R1" s="2239"/>
    </row>
    <row r="2" spans="1:18" ht="21" x14ac:dyDescent="0.25">
      <c r="A2" s="2239" t="str">
        <f>'سر برگ صفحات'!A16</f>
        <v>يادداشتهاي توضيحي صورت هاي مالي</v>
      </c>
      <c r="B2" s="2239"/>
      <c r="C2" s="2239"/>
      <c r="D2" s="2239"/>
      <c r="E2" s="2239"/>
      <c r="F2" s="2239"/>
      <c r="G2" s="2239"/>
      <c r="H2" s="2239"/>
      <c r="I2" s="2239"/>
      <c r="J2" s="2239"/>
      <c r="K2" s="2239"/>
      <c r="L2" s="2239"/>
      <c r="M2" s="2239"/>
      <c r="N2" s="2239"/>
      <c r="O2" s="2239"/>
      <c r="P2" s="2239"/>
      <c r="Q2" s="2239"/>
      <c r="R2" s="2239"/>
    </row>
    <row r="3" spans="1:18" ht="21" x14ac:dyDescent="0.25">
      <c r="A3" s="2239" t="str">
        <f>'سر برگ صفحات'!A3</f>
        <v>سال مالی منتهی به 30 اسفند 1403</v>
      </c>
      <c r="B3" s="2239"/>
      <c r="C3" s="2239"/>
      <c r="D3" s="2239"/>
      <c r="E3" s="2239"/>
      <c r="F3" s="2239"/>
      <c r="G3" s="2239"/>
      <c r="H3" s="2239"/>
      <c r="I3" s="2239"/>
      <c r="J3" s="2239"/>
      <c r="K3" s="2239"/>
      <c r="L3" s="2239"/>
      <c r="M3" s="2239"/>
      <c r="N3" s="2239"/>
      <c r="O3" s="2239"/>
      <c r="P3" s="2239"/>
      <c r="Q3" s="2239"/>
      <c r="R3" s="2239"/>
    </row>
    <row r="4" spans="1:18" hidden="1" x14ac:dyDescent="0.25"/>
    <row r="5" spans="1:18" hidden="1" x14ac:dyDescent="0.25"/>
    <row r="6" spans="1:18" x14ac:dyDescent="0.25">
      <c r="R6" s="78"/>
    </row>
    <row r="7" spans="1:18" ht="20.25" thickBot="1" x14ac:dyDescent="0.3">
      <c r="A7" s="2226" t="s">
        <v>1340</v>
      </c>
      <c r="B7" s="2226"/>
      <c r="C7" s="2226"/>
      <c r="D7" s="2226"/>
      <c r="E7" s="2226"/>
      <c r="F7" s="2226"/>
      <c r="G7" s="2226"/>
      <c r="H7" s="2226"/>
      <c r="I7" s="2226"/>
      <c r="J7" s="2226"/>
      <c r="K7" s="2226"/>
      <c r="L7" s="2226"/>
      <c r="M7" s="2226"/>
      <c r="N7" s="2226"/>
      <c r="O7" s="2226"/>
      <c r="P7" s="2226"/>
      <c r="Q7" s="2226"/>
    </row>
    <row r="8" spans="1:18" ht="19.5" x14ac:dyDescent="0.25">
      <c r="B8" s="2249" t="s">
        <v>67</v>
      </c>
      <c r="C8" s="2243" t="s">
        <v>395</v>
      </c>
      <c r="D8" s="2243" t="s">
        <v>402</v>
      </c>
      <c r="E8" s="2243" t="s">
        <v>1279</v>
      </c>
      <c r="F8" s="2243" t="s">
        <v>1280</v>
      </c>
      <c r="G8" s="2243" t="s">
        <v>401</v>
      </c>
      <c r="H8" s="2243" t="s">
        <v>1281</v>
      </c>
      <c r="I8" s="2243" t="s">
        <v>400</v>
      </c>
      <c r="J8" s="2243" t="s">
        <v>393</v>
      </c>
      <c r="K8" s="2243" t="s">
        <v>39</v>
      </c>
      <c r="L8" s="2243" t="s">
        <v>41</v>
      </c>
      <c r="M8" s="2245" t="s">
        <v>304</v>
      </c>
      <c r="N8" s="2259" t="str">
        <f>'سر برگ صفحات'!A9</f>
        <v>1403/12/30</v>
      </c>
      <c r="O8" s="2260"/>
      <c r="P8" s="2245">
        <f>'سر برگ صفحات'!A13</f>
        <v>1398</v>
      </c>
      <c r="Q8" s="2246"/>
    </row>
    <row r="9" spans="1:18" ht="19.5" x14ac:dyDescent="0.25">
      <c r="B9" s="2250"/>
      <c r="C9" s="2244"/>
      <c r="D9" s="2244"/>
      <c r="E9" s="2244"/>
      <c r="F9" s="2244"/>
      <c r="G9" s="2244"/>
      <c r="H9" s="2244"/>
      <c r="I9" s="2244"/>
      <c r="J9" s="2244"/>
      <c r="K9" s="2244"/>
      <c r="L9" s="2244"/>
      <c r="M9" s="2257"/>
      <c r="N9" s="2247" t="s">
        <v>180</v>
      </c>
      <c r="O9" s="2248"/>
      <c r="P9" s="2261" t="s">
        <v>180</v>
      </c>
      <c r="Q9" s="2262"/>
    </row>
    <row r="10" spans="1:18" ht="20.25" thickBot="1" x14ac:dyDescent="0.3">
      <c r="B10" s="2251"/>
      <c r="C10" s="2252"/>
      <c r="D10" s="2252"/>
      <c r="E10" s="2252"/>
      <c r="F10" s="2252"/>
      <c r="G10" s="2244"/>
      <c r="H10" s="2244"/>
      <c r="I10" s="2252"/>
      <c r="J10" s="2252"/>
      <c r="K10" s="2252"/>
      <c r="L10" s="2252"/>
      <c r="M10" s="2258"/>
      <c r="N10" s="985" t="s">
        <v>399</v>
      </c>
      <c r="O10" s="117" t="s">
        <v>398</v>
      </c>
      <c r="P10" s="117" t="s">
        <v>399</v>
      </c>
      <c r="Q10" s="116" t="s">
        <v>398</v>
      </c>
    </row>
    <row r="11" spans="1:18" x14ac:dyDescent="0.25">
      <c r="B11" s="2254" t="s">
        <v>391</v>
      </c>
      <c r="C11" s="114" t="s">
        <v>1229</v>
      </c>
      <c r="D11" s="114">
        <v>0</v>
      </c>
      <c r="E11" s="114">
        <v>295</v>
      </c>
      <c r="F11" s="114">
        <v>0</v>
      </c>
      <c r="G11" s="974">
        <v>0</v>
      </c>
      <c r="H11" s="961">
        <v>-9</v>
      </c>
      <c r="I11" s="960"/>
      <c r="J11" s="114"/>
      <c r="K11" s="114"/>
      <c r="L11" s="114"/>
      <c r="M11" s="980"/>
      <c r="N11" s="948">
        <v>286</v>
      </c>
      <c r="O11" s="974">
        <v>0</v>
      </c>
      <c r="P11" s="114">
        <v>0</v>
      </c>
      <c r="Q11" s="961">
        <v>-110</v>
      </c>
    </row>
    <row r="12" spans="1:18" x14ac:dyDescent="0.25">
      <c r="B12" s="2235"/>
      <c r="C12" s="110" t="s">
        <v>1230</v>
      </c>
      <c r="D12" s="110">
        <f>ROUND('60-20moin'!K40/1000000,0)</f>
        <v>0</v>
      </c>
      <c r="E12" s="110">
        <v>0</v>
      </c>
      <c r="F12" s="110">
        <v>0</v>
      </c>
      <c r="G12" s="972">
        <v>0</v>
      </c>
      <c r="H12" s="962">
        <v>0</v>
      </c>
      <c r="I12" s="945"/>
      <c r="J12" s="110"/>
      <c r="K12" s="110"/>
      <c r="L12" s="110"/>
      <c r="M12" s="944"/>
      <c r="N12" s="949">
        <f>SUM(D12:F12)</f>
        <v>0</v>
      </c>
      <c r="O12" s="972">
        <f>SUM(G12:H12)</f>
        <v>0</v>
      </c>
      <c r="P12" s="110">
        <v>1545947</v>
      </c>
      <c r="Q12" s="962">
        <v>0</v>
      </c>
    </row>
    <row r="13" spans="1:18" ht="18.75" thickBot="1" x14ac:dyDescent="0.3">
      <c r="B13" s="2229"/>
      <c r="C13" s="305" t="s">
        <v>110</v>
      </c>
      <c r="D13" s="105">
        <f t="shared" ref="D13:O13" si="0">SUM(D11:D12)</f>
        <v>0</v>
      </c>
      <c r="E13" s="105">
        <f t="shared" si="0"/>
        <v>295</v>
      </c>
      <c r="F13" s="105">
        <f t="shared" si="0"/>
        <v>0</v>
      </c>
      <c r="G13" s="975">
        <f t="shared" si="0"/>
        <v>0</v>
      </c>
      <c r="H13" s="963">
        <f t="shared" si="0"/>
        <v>-9</v>
      </c>
      <c r="I13" s="947">
        <f t="shared" si="0"/>
        <v>0</v>
      </c>
      <c r="J13" s="105">
        <f t="shared" si="0"/>
        <v>0</v>
      </c>
      <c r="K13" s="105">
        <f t="shared" si="0"/>
        <v>0</v>
      </c>
      <c r="L13" s="105">
        <f t="shared" si="0"/>
        <v>0</v>
      </c>
      <c r="M13" s="946">
        <f t="shared" si="0"/>
        <v>0</v>
      </c>
      <c r="N13" s="942">
        <f t="shared" si="0"/>
        <v>286</v>
      </c>
      <c r="O13" s="975">
        <f t="shared" si="0"/>
        <v>0</v>
      </c>
      <c r="P13" s="105">
        <f>SUM(P11:P12)</f>
        <v>1545947</v>
      </c>
      <c r="Q13" s="963">
        <f>SUM(Q11:Q12)</f>
        <v>-110</v>
      </c>
    </row>
    <row r="14" spans="1:18" x14ac:dyDescent="0.25">
      <c r="B14" s="2255" t="s">
        <v>390</v>
      </c>
      <c r="C14" s="112" t="s">
        <v>1219</v>
      </c>
      <c r="D14" s="112">
        <v>0</v>
      </c>
      <c r="E14" s="986">
        <v>0</v>
      </c>
      <c r="F14" s="112">
        <v>0</v>
      </c>
      <c r="G14" s="987">
        <f>-2105365-140497</f>
        <v>-2245862</v>
      </c>
      <c r="H14" s="988">
        <v>0</v>
      </c>
      <c r="I14" s="989"/>
      <c r="J14" s="112"/>
      <c r="K14" s="112"/>
      <c r="L14" s="112"/>
      <c r="M14" s="990"/>
      <c r="N14" s="950">
        <f t="shared" ref="N14:N27" si="1">SUM(D14:F14)</f>
        <v>0</v>
      </c>
      <c r="O14" s="987">
        <f t="shared" ref="O14:O28" si="2">SUM(G14:H14)</f>
        <v>-2245862</v>
      </c>
      <c r="P14" s="112">
        <v>0</v>
      </c>
      <c r="Q14" s="988">
        <v>-72002.272291000001</v>
      </c>
    </row>
    <row r="15" spans="1:18" x14ac:dyDescent="0.25">
      <c r="B15" s="2255"/>
      <c r="C15" s="110" t="s">
        <v>1231</v>
      </c>
      <c r="D15" s="110">
        <v>0</v>
      </c>
      <c r="E15" s="107">
        <v>0</v>
      </c>
      <c r="F15" s="110">
        <v>0</v>
      </c>
      <c r="G15" s="972">
        <v>-464585</v>
      </c>
      <c r="H15" s="962">
        <v>0</v>
      </c>
      <c r="I15" s="945"/>
      <c r="J15" s="110"/>
      <c r="K15" s="110"/>
      <c r="L15" s="110"/>
      <c r="M15" s="944"/>
      <c r="N15" s="949">
        <f t="shared" si="1"/>
        <v>0</v>
      </c>
      <c r="O15" s="972">
        <f t="shared" si="2"/>
        <v>-464585</v>
      </c>
      <c r="P15" s="110">
        <v>0</v>
      </c>
      <c r="Q15" s="962">
        <v>-414381</v>
      </c>
    </row>
    <row r="16" spans="1:18" x14ac:dyDescent="0.25">
      <c r="B16" s="2255"/>
      <c r="C16" s="110" t="s">
        <v>1218</v>
      </c>
      <c r="D16" s="110">
        <v>0</v>
      </c>
      <c r="E16" s="107">
        <v>0</v>
      </c>
      <c r="F16" s="110">
        <v>0</v>
      </c>
      <c r="G16" s="972">
        <f>-1247706-108547</f>
        <v>-1356253</v>
      </c>
      <c r="H16" s="962">
        <v>0</v>
      </c>
      <c r="I16" s="945"/>
      <c r="J16" s="110"/>
      <c r="K16" s="110"/>
      <c r="L16" s="110"/>
      <c r="M16" s="944"/>
      <c r="N16" s="949">
        <f t="shared" si="1"/>
        <v>0</v>
      </c>
      <c r="O16" s="972">
        <f t="shared" si="2"/>
        <v>-1356253</v>
      </c>
      <c r="P16" s="110">
        <v>0</v>
      </c>
      <c r="Q16" s="962">
        <v>-827644</v>
      </c>
    </row>
    <row r="17" spans="2:17" x14ac:dyDescent="0.25">
      <c r="B17" s="2255"/>
      <c r="C17" s="110" t="s">
        <v>1217</v>
      </c>
      <c r="D17" s="110">
        <v>0</v>
      </c>
      <c r="E17" s="107">
        <v>0</v>
      </c>
      <c r="F17" s="110">
        <v>0</v>
      </c>
      <c r="G17" s="972">
        <f>-747281-25447</f>
        <v>-772728</v>
      </c>
      <c r="H17" s="962">
        <v>0</v>
      </c>
      <c r="I17" s="945"/>
      <c r="J17" s="110"/>
      <c r="K17" s="110"/>
      <c r="L17" s="110"/>
      <c r="M17" s="944"/>
      <c r="N17" s="949">
        <f t="shared" si="1"/>
        <v>0</v>
      </c>
      <c r="O17" s="972">
        <f t="shared" si="2"/>
        <v>-772728</v>
      </c>
      <c r="P17" s="110">
        <v>0</v>
      </c>
      <c r="Q17" s="962">
        <v>-625699</v>
      </c>
    </row>
    <row r="18" spans="2:17" ht="20.25" customHeight="1" x14ac:dyDescent="0.25">
      <c r="B18" s="2255"/>
      <c r="C18" s="110" t="s">
        <v>1232</v>
      </c>
      <c r="D18" s="110">
        <v>0</v>
      </c>
      <c r="E18" s="107">
        <v>0</v>
      </c>
      <c r="F18" s="110">
        <v>0</v>
      </c>
      <c r="G18" s="972">
        <f>-714726-23227</f>
        <v>-737953</v>
      </c>
      <c r="H18" s="962">
        <v>0</v>
      </c>
      <c r="I18" s="945"/>
      <c r="J18" s="110"/>
      <c r="K18" s="110"/>
      <c r="L18" s="110"/>
      <c r="M18" s="944"/>
      <c r="N18" s="949">
        <f t="shared" si="1"/>
        <v>0</v>
      </c>
      <c r="O18" s="972">
        <f t="shared" si="2"/>
        <v>-737953</v>
      </c>
      <c r="P18" s="110">
        <v>0</v>
      </c>
      <c r="Q18" s="962">
        <v>-739130</v>
      </c>
    </row>
    <row r="19" spans="2:17" x14ac:dyDescent="0.25">
      <c r="B19" s="2255"/>
      <c r="C19" s="110" t="s">
        <v>1233</v>
      </c>
      <c r="D19" s="110">
        <v>0</v>
      </c>
      <c r="E19" s="107">
        <v>0</v>
      </c>
      <c r="F19" s="110">
        <v>0</v>
      </c>
      <c r="G19" s="972">
        <f>-537563-20472</f>
        <v>-558035</v>
      </c>
      <c r="H19" s="962">
        <v>0</v>
      </c>
      <c r="I19" s="945"/>
      <c r="J19" s="110"/>
      <c r="K19" s="110"/>
      <c r="L19" s="110"/>
      <c r="M19" s="944"/>
      <c r="N19" s="949">
        <f t="shared" si="1"/>
        <v>0</v>
      </c>
      <c r="O19" s="972">
        <f t="shared" si="2"/>
        <v>-558035</v>
      </c>
      <c r="P19" s="110">
        <v>0</v>
      </c>
      <c r="Q19" s="962">
        <v>-674770</v>
      </c>
    </row>
    <row r="20" spans="2:17" x14ac:dyDescent="0.25">
      <c r="B20" s="2255"/>
      <c r="C20" s="110" t="s">
        <v>1234</v>
      </c>
      <c r="D20" s="110">
        <v>0</v>
      </c>
      <c r="E20" s="107">
        <v>0</v>
      </c>
      <c r="F20" s="110">
        <v>0</v>
      </c>
      <c r="G20" s="972">
        <v>-198012</v>
      </c>
      <c r="H20" s="962">
        <v>0</v>
      </c>
      <c r="I20" s="945"/>
      <c r="J20" s="110"/>
      <c r="K20" s="110"/>
      <c r="L20" s="110"/>
      <c r="M20" s="944"/>
      <c r="N20" s="949">
        <f t="shared" si="1"/>
        <v>0</v>
      </c>
      <c r="O20" s="972">
        <f t="shared" si="2"/>
        <v>-198012</v>
      </c>
      <c r="P20" s="110">
        <v>0</v>
      </c>
      <c r="Q20" s="962">
        <v>-275277</v>
      </c>
    </row>
    <row r="21" spans="2:17" x14ac:dyDescent="0.25">
      <c r="B21" s="2255"/>
      <c r="C21" s="110" t="s">
        <v>1235</v>
      </c>
      <c r="D21" s="110">
        <v>0</v>
      </c>
      <c r="E21" s="107">
        <v>0</v>
      </c>
      <c r="F21" s="110">
        <v>0</v>
      </c>
      <c r="G21" s="972">
        <v>-648124</v>
      </c>
      <c r="H21" s="962">
        <v>0</v>
      </c>
      <c r="I21" s="945"/>
      <c r="J21" s="110"/>
      <c r="K21" s="110"/>
      <c r="L21" s="110"/>
      <c r="M21" s="944"/>
      <c r="N21" s="949">
        <f t="shared" si="1"/>
        <v>0</v>
      </c>
      <c r="O21" s="972">
        <f t="shared" si="2"/>
        <v>-648124</v>
      </c>
      <c r="P21" s="110">
        <v>0</v>
      </c>
      <c r="Q21" s="962">
        <v>-308409</v>
      </c>
    </row>
    <row r="22" spans="2:17" x14ac:dyDescent="0.25">
      <c r="B22" s="2255"/>
      <c r="C22" s="110" t="s">
        <v>1220</v>
      </c>
      <c r="D22" s="110">
        <v>0</v>
      </c>
      <c r="E22" s="107">
        <v>0</v>
      </c>
      <c r="F22" s="110">
        <v>0</v>
      </c>
      <c r="G22" s="972">
        <v>-33607</v>
      </c>
      <c r="H22" s="962">
        <v>0</v>
      </c>
      <c r="I22" s="945"/>
      <c r="J22" s="110"/>
      <c r="K22" s="110"/>
      <c r="L22" s="110"/>
      <c r="M22" s="944"/>
      <c r="N22" s="949">
        <f t="shared" si="1"/>
        <v>0</v>
      </c>
      <c r="O22" s="972">
        <f t="shared" si="2"/>
        <v>-33607</v>
      </c>
      <c r="P22" s="110">
        <v>0</v>
      </c>
      <c r="Q22" s="962">
        <v>-16716</v>
      </c>
    </row>
    <row r="23" spans="2:17" x14ac:dyDescent="0.25">
      <c r="B23" s="2255"/>
      <c r="C23" s="110" t="s">
        <v>1236</v>
      </c>
      <c r="D23" s="110">
        <v>0</v>
      </c>
      <c r="E23" s="107">
        <v>0</v>
      </c>
      <c r="F23" s="110">
        <v>0</v>
      </c>
      <c r="G23" s="972">
        <v>-52142</v>
      </c>
      <c r="H23" s="962">
        <v>0</v>
      </c>
      <c r="I23" s="945"/>
      <c r="J23" s="110"/>
      <c r="K23" s="110"/>
      <c r="L23" s="110"/>
      <c r="M23" s="944"/>
      <c r="N23" s="949">
        <f t="shared" si="1"/>
        <v>0</v>
      </c>
      <c r="O23" s="972">
        <f t="shared" si="2"/>
        <v>-52142</v>
      </c>
      <c r="P23" s="110">
        <v>0</v>
      </c>
      <c r="Q23" s="962">
        <v>-54339</v>
      </c>
    </row>
    <row r="24" spans="2:17" x14ac:dyDescent="0.25">
      <c r="B24" s="2255"/>
      <c r="C24" s="110" t="s">
        <v>1237</v>
      </c>
      <c r="D24" s="110">
        <v>0</v>
      </c>
      <c r="E24" s="107">
        <v>0</v>
      </c>
      <c r="F24" s="110">
        <v>0</v>
      </c>
      <c r="G24" s="972">
        <v>0</v>
      </c>
      <c r="H24" s="962">
        <v>0</v>
      </c>
      <c r="I24" s="945"/>
      <c r="J24" s="110"/>
      <c r="K24" s="110"/>
      <c r="L24" s="110"/>
      <c r="M24" s="944"/>
      <c r="N24" s="949">
        <f t="shared" si="1"/>
        <v>0</v>
      </c>
      <c r="O24" s="972">
        <f t="shared" si="2"/>
        <v>0</v>
      </c>
      <c r="P24" s="110">
        <v>0</v>
      </c>
      <c r="Q24" s="962">
        <v>0</v>
      </c>
    </row>
    <row r="25" spans="2:17" x14ac:dyDescent="0.25">
      <c r="B25" s="2255"/>
      <c r="C25" s="110" t="s">
        <v>1238</v>
      </c>
      <c r="D25" s="110">
        <v>0</v>
      </c>
      <c r="E25" s="107">
        <v>0</v>
      </c>
      <c r="F25" s="110">
        <v>0</v>
      </c>
      <c r="G25" s="972">
        <v>0</v>
      </c>
      <c r="H25" s="962">
        <v>0</v>
      </c>
      <c r="I25" s="945"/>
      <c r="J25" s="110"/>
      <c r="K25" s="110"/>
      <c r="L25" s="110"/>
      <c r="M25" s="944"/>
      <c r="N25" s="949">
        <f t="shared" si="1"/>
        <v>0</v>
      </c>
      <c r="O25" s="972">
        <f t="shared" si="2"/>
        <v>0</v>
      </c>
      <c r="P25" s="110">
        <v>0</v>
      </c>
      <c r="Q25" s="962">
        <v>0</v>
      </c>
    </row>
    <row r="26" spans="2:17" x14ac:dyDescent="0.25">
      <c r="B26" s="2255"/>
      <c r="C26" s="110" t="s">
        <v>1239</v>
      </c>
      <c r="D26" s="110">
        <v>0</v>
      </c>
      <c r="E26" s="107">
        <v>0</v>
      </c>
      <c r="F26" s="110">
        <v>0</v>
      </c>
      <c r="G26" s="972">
        <v>-77054</v>
      </c>
      <c r="H26" s="962">
        <v>0</v>
      </c>
      <c r="I26" s="945"/>
      <c r="J26" s="110"/>
      <c r="K26" s="110"/>
      <c r="L26" s="110"/>
      <c r="M26" s="944"/>
      <c r="N26" s="949">
        <f t="shared" si="1"/>
        <v>0</v>
      </c>
      <c r="O26" s="972">
        <f t="shared" si="2"/>
        <v>-77054</v>
      </c>
      <c r="P26" s="110">
        <v>0</v>
      </c>
      <c r="Q26" s="962">
        <v>-50182</v>
      </c>
    </row>
    <row r="27" spans="2:17" x14ac:dyDescent="0.25">
      <c r="B27" s="2255"/>
      <c r="C27" s="110" t="s">
        <v>1240</v>
      </c>
      <c r="D27" s="110">
        <v>0</v>
      </c>
      <c r="E27" s="110">
        <v>31970</v>
      </c>
      <c r="F27" s="110">
        <v>0</v>
      </c>
      <c r="G27" s="972">
        <v>0</v>
      </c>
      <c r="H27" s="962">
        <v>0</v>
      </c>
      <c r="I27" s="945"/>
      <c r="J27" s="110"/>
      <c r="K27" s="110"/>
      <c r="L27" s="110"/>
      <c r="M27" s="944"/>
      <c r="N27" s="949">
        <f t="shared" si="1"/>
        <v>31970</v>
      </c>
      <c r="O27" s="972">
        <f t="shared" si="2"/>
        <v>0</v>
      </c>
      <c r="P27" s="110">
        <v>441</v>
      </c>
      <c r="Q27" s="962">
        <v>0</v>
      </c>
    </row>
    <row r="28" spans="2:17" ht="18.75" thickBot="1" x14ac:dyDescent="0.3">
      <c r="B28" s="2256"/>
      <c r="C28" s="946" t="s">
        <v>1241</v>
      </c>
      <c r="D28" s="105">
        <v>0</v>
      </c>
      <c r="E28" s="105">
        <v>0</v>
      </c>
      <c r="F28" s="105">
        <v>0</v>
      </c>
      <c r="G28" s="972">
        <v>0</v>
      </c>
      <c r="H28" s="962">
        <v>0</v>
      </c>
      <c r="I28" s="947"/>
      <c r="J28" s="105"/>
      <c r="K28" s="105"/>
      <c r="L28" s="105"/>
      <c r="M28" s="946"/>
      <c r="N28" s="942">
        <v>167758</v>
      </c>
      <c r="O28" s="975">
        <f t="shared" si="2"/>
        <v>0</v>
      </c>
      <c r="P28" s="105">
        <v>0</v>
      </c>
      <c r="Q28" s="963">
        <v>0</v>
      </c>
    </row>
    <row r="29" spans="2:17" s="847" customFormat="1" hidden="1" x14ac:dyDescent="0.25">
      <c r="B29" s="2253" t="s">
        <v>389</v>
      </c>
      <c r="C29" s="849" t="s">
        <v>386</v>
      </c>
      <c r="D29" s="849" t="s">
        <v>304</v>
      </c>
      <c r="E29" s="849" t="s">
        <v>304</v>
      </c>
      <c r="F29" s="849" t="s">
        <v>304</v>
      </c>
      <c r="G29" s="973" t="s">
        <v>304</v>
      </c>
      <c r="H29" s="965" t="s">
        <v>315</v>
      </c>
      <c r="I29" s="968" t="s">
        <v>315</v>
      </c>
      <c r="J29" s="849" t="s">
        <v>315</v>
      </c>
      <c r="K29" s="849" t="s">
        <v>315</v>
      </c>
      <c r="L29" s="849" t="s">
        <v>315</v>
      </c>
      <c r="M29" s="981" t="s">
        <v>304</v>
      </c>
      <c r="N29" s="953" t="s">
        <v>304</v>
      </c>
      <c r="O29" s="996" t="s">
        <v>315</v>
      </c>
      <c r="P29" s="849" t="s">
        <v>304</v>
      </c>
      <c r="Q29" s="964" t="s">
        <v>315</v>
      </c>
    </row>
    <row r="30" spans="2:17" s="847" customFormat="1" hidden="1" x14ac:dyDescent="0.25">
      <c r="B30" s="2241"/>
      <c r="C30" s="850" t="s">
        <v>386</v>
      </c>
      <c r="D30" s="850" t="s">
        <v>304</v>
      </c>
      <c r="E30" s="850" t="s">
        <v>304</v>
      </c>
      <c r="F30" s="850" t="s">
        <v>304</v>
      </c>
      <c r="G30" s="973" t="s">
        <v>304</v>
      </c>
      <c r="H30" s="965" t="s">
        <v>315</v>
      </c>
      <c r="I30" s="969" t="s">
        <v>315</v>
      </c>
      <c r="J30" s="850" t="s">
        <v>315</v>
      </c>
      <c r="K30" s="850" t="s">
        <v>315</v>
      </c>
      <c r="L30" s="850" t="s">
        <v>315</v>
      </c>
      <c r="M30" s="982" t="s">
        <v>304</v>
      </c>
      <c r="N30" s="951" t="s">
        <v>304</v>
      </c>
      <c r="O30" s="973" t="s">
        <v>315</v>
      </c>
      <c r="P30" s="850" t="s">
        <v>304</v>
      </c>
      <c r="Q30" s="965" t="s">
        <v>315</v>
      </c>
    </row>
    <row r="31" spans="2:17" s="847" customFormat="1" hidden="1" x14ac:dyDescent="0.25">
      <c r="B31" s="2241" t="s">
        <v>594</v>
      </c>
      <c r="C31" s="850" t="s">
        <v>386</v>
      </c>
      <c r="D31" s="850" t="s">
        <v>304</v>
      </c>
      <c r="E31" s="850" t="s">
        <v>304</v>
      </c>
      <c r="F31" s="850" t="s">
        <v>304</v>
      </c>
      <c r="G31" s="973" t="s">
        <v>304</v>
      </c>
      <c r="H31" s="965" t="s">
        <v>315</v>
      </c>
      <c r="I31" s="969" t="s">
        <v>315</v>
      </c>
      <c r="J31" s="850" t="s">
        <v>315</v>
      </c>
      <c r="K31" s="850" t="s">
        <v>315</v>
      </c>
      <c r="L31" s="850" t="s">
        <v>315</v>
      </c>
      <c r="M31" s="982" t="s">
        <v>304</v>
      </c>
      <c r="N31" s="951" t="s">
        <v>304</v>
      </c>
      <c r="O31" s="973" t="s">
        <v>315</v>
      </c>
      <c r="P31" s="850" t="s">
        <v>304</v>
      </c>
      <c r="Q31" s="965" t="s">
        <v>315</v>
      </c>
    </row>
    <row r="32" spans="2:17" s="847" customFormat="1" hidden="1" x14ac:dyDescent="0.25">
      <c r="B32" s="2241"/>
      <c r="C32" s="850" t="s">
        <v>386</v>
      </c>
      <c r="D32" s="850" t="s">
        <v>304</v>
      </c>
      <c r="E32" s="851" t="s">
        <v>304</v>
      </c>
      <c r="F32" s="850" t="s">
        <v>304</v>
      </c>
      <c r="G32" s="973" t="s">
        <v>304</v>
      </c>
      <c r="H32" s="965" t="s">
        <v>315</v>
      </c>
      <c r="I32" s="969" t="s">
        <v>315</v>
      </c>
      <c r="J32" s="850" t="s">
        <v>315</v>
      </c>
      <c r="K32" s="850" t="s">
        <v>315</v>
      </c>
      <c r="L32" s="850" t="s">
        <v>315</v>
      </c>
      <c r="M32" s="982" t="s">
        <v>304</v>
      </c>
      <c r="N32" s="951" t="s">
        <v>304</v>
      </c>
      <c r="O32" s="973" t="s">
        <v>315</v>
      </c>
      <c r="P32" s="850" t="s">
        <v>304</v>
      </c>
      <c r="Q32" s="965" t="s">
        <v>315</v>
      </c>
    </row>
    <row r="33" spans="1:18" s="847" customFormat="1" hidden="1" x14ac:dyDescent="0.25">
      <c r="B33" s="2241" t="s">
        <v>387</v>
      </c>
      <c r="C33" s="850" t="s">
        <v>386</v>
      </c>
      <c r="D33" s="850" t="s">
        <v>304</v>
      </c>
      <c r="E33" s="851" t="s">
        <v>304</v>
      </c>
      <c r="F33" s="850" t="s">
        <v>304</v>
      </c>
      <c r="G33" s="973" t="s">
        <v>304</v>
      </c>
      <c r="H33" s="965" t="s">
        <v>315</v>
      </c>
      <c r="I33" s="969" t="s">
        <v>315</v>
      </c>
      <c r="J33" s="850" t="s">
        <v>315</v>
      </c>
      <c r="K33" s="850" t="s">
        <v>315</v>
      </c>
      <c r="L33" s="850" t="s">
        <v>315</v>
      </c>
      <c r="M33" s="982" t="s">
        <v>304</v>
      </c>
      <c r="N33" s="951" t="s">
        <v>304</v>
      </c>
      <c r="O33" s="973" t="s">
        <v>315</v>
      </c>
      <c r="P33" s="850" t="s">
        <v>304</v>
      </c>
      <c r="Q33" s="965" t="s">
        <v>315</v>
      </c>
    </row>
    <row r="34" spans="1:18" s="847" customFormat="1" hidden="1" x14ac:dyDescent="0.25">
      <c r="B34" s="2242"/>
      <c r="C34" s="851" t="s">
        <v>386</v>
      </c>
      <c r="D34" s="851" t="s">
        <v>304</v>
      </c>
      <c r="E34" s="850" t="s">
        <v>304</v>
      </c>
      <c r="F34" s="851" t="s">
        <v>304</v>
      </c>
      <c r="G34" s="976" t="s">
        <v>304</v>
      </c>
      <c r="H34" s="966" t="s">
        <v>315</v>
      </c>
      <c r="I34" s="970" t="s">
        <v>315</v>
      </c>
      <c r="J34" s="851" t="s">
        <v>315</v>
      </c>
      <c r="K34" s="851" t="s">
        <v>315</v>
      </c>
      <c r="L34" s="851" t="s">
        <v>315</v>
      </c>
      <c r="M34" s="983" t="s">
        <v>304</v>
      </c>
      <c r="N34" s="952" t="s">
        <v>304</v>
      </c>
      <c r="O34" s="976" t="s">
        <v>315</v>
      </c>
      <c r="P34" s="851" t="s">
        <v>304</v>
      </c>
      <c r="Q34" s="966" t="s">
        <v>315</v>
      </c>
    </row>
    <row r="35" spans="1:18" ht="18.75" thickBot="1" x14ac:dyDescent="0.3">
      <c r="B35" s="2229" t="s">
        <v>110</v>
      </c>
      <c r="C35" s="2230"/>
      <c r="D35" s="105">
        <f t="shared" ref="D35:O35" si="3">SUM(D14:D34)</f>
        <v>0</v>
      </c>
      <c r="E35" s="105">
        <f t="shared" si="3"/>
        <v>31970</v>
      </c>
      <c r="F35" s="105">
        <f t="shared" si="3"/>
        <v>0</v>
      </c>
      <c r="G35" s="978">
        <f t="shared" si="3"/>
        <v>-7144355</v>
      </c>
      <c r="H35" s="979">
        <f t="shared" si="3"/>
        <v>0</v>
      </c>
      <c r="I35" s="947">
        <f t="shared" si="3"/>
        <v>0</v>
      </c>
      <c r="J35" s="105">
        <f t="shared" si="3"/>
        <v>0</v>
      </c>
      <c r="K35" s="105">
        <f t="shared" si="3"/>
        <v>0</v>
      </c>
      <c r="L35" s="105">
        <f t="shared" si="3"/>
        <v>0</v>
      </c>
      <c r="M35" s="946">
        <f t="shared" si="3"/>
        <v>0</v>
      </c>
      <c r="N35" s="942">
        <f t="shared" si="3"/>
        <v>199728</v>
      </c>
      <c r="O35" s="975">
        <f t="shared" si="3"/>
        <v>-7144355</v>
      </c>
      <c r="P35" s="105">
        <f>SUM(P14:P34)</f>
        <v>441</v>
      </c>
      <c r="Q35" s="963">
        <f>SUM(Q14:Q34)</f>
        <v>-4058549.272291</v>
      </c>
    </row>
    <row r="36" spans="1:18" ht="18.75" thickBot="1" x14ac:dyDescent="0.3">
      <c r="B36" s="2231" t="s">
        <v>53</v>
      </c>
      <c r="C36" s="2232"/>
      <c r="D36" s="103">
        <f t="shared" ref="D36:O36" si="4">SUM(D35,D13)</f>
        <v>0</v>
      </c>
      <c r="E36" s="103">
        <f t="shared" si="4"/>
        <v>32265</v>
      </c>
      <c r="F36" s="103">
        <f t="shared" si="4"/>
        <v>0</v>
      </c>
      <c r="G36" s="977">
        <f t="shared" si="4"/>
        <v>-7144355</v>
      </c>
      <c r="H36" s="967">
        <f t="shared" si="4"/>
        <v>-9</v>
      </c>
      <c r="I36" s="971">
        <f t="shared" si="4"/>
        <v>0</v>
      </c>
      <c r="J36" s="103">
        <f t="shared" si="4"/>
        <v>0</v>
      </c>
      <c r="K36" s="103">
        <f t="shared" si="4"/>
        <v>0</v>
      </c>
      <c r="L36" s="103">
        <f t="shared" si="4"/>
        <v>0</v>
      </c>
      <c r="M36" s="984">
        <f t="shared" si="4"/>
        <v>0</v>
      </c>
      <c r="N36" s="943">
        <f t="shared" si="4"/>
        <v>200014</v>
      </c>
      <c r="O36" s="977">
        <f t="shared" si="4"/>
        <v>-7144355</v>
      </c>
      <c r="P36" s="103">
        <f>SUM(P35,P13)</f>
        <v>1546388</v>
      </c>
      <c r="Q36" s="967">
        <f>SUM(Q35,Q13)</f>
        <v>-4058659.272291</v>
      </c>
    </row>
    <row r="38" spans="1:18" hidden="1" x14ac:dyDescent="0.25">
      <c r="A38" s="2217" t="s">
        <v>397</v>
      </c>
      <c r="B38" s="2219"/>
      <c r="C38" s="2219"/>
      <c r="D38" s="2219"/>
      <c r="E38" s="2219"/>
      <c r="F38" s="2219"/>
      <c r="G38" s="2219"/>
      <c r="H38" s="2219"/>
      <c r="I38" s="2219"/>
      <c r="J38" s="2219"/>
      <c r="K38" s="2219"/>
      <c r="L38" s="2219"/>
      <c r="M38" s="2219"/>
      <c r="N38" s="2219"/>
      <c r="O38" s="2219"/>
      <c r="P38" s="2219"/>
      <c r="Q38" s="2219"/>
    </row>
    <row r="39" spans="1:18" hidden="1" x14ac:dyDescent="0.25">
      <c r="A39" s="2217" t="s">
        <v>396</v>
      </c>
      <c r="B39" s="2219"/>
      <c r="C39" s="2219"/>
      <c r="D39" s="2219"/>
      <c r="E39" s="2219"/>
      <c r="F39" s="2219"/>
      <c r="G39" s="2219"/>
      <c r="H39" s="2219"/>
      <c r="I39" s="2219"/>
      <c r="J39" s="2219"/>
      <c r="K39" s="2219"/>
      <c r="L39" s="2219"/>
      <c r="M39" s="2219"/>
      <c r="N39" s="2219"/>
      <c r="O39" s="2219"/>
      <c r="P39" s="2219"/>
      <c r="Q39" s="2219"/>
    </row>
    <row r="40" spans="1:18" hidden="1" x14ac:dyDescent="0.25">
      <c r="A40" s="2217"/>
      <c r="B40" s="2219"/>
      <c r="C40" s="2219"/>
      <c r="D40" s="2219"/>
      <c r="E40" s="2219"/>
      <c r="F40" s="2219"/>
      <c r="G40" s="2219"/>
      <c r="H40" s="2219"/>
      <c r="I40" s="2219"/>
      <c r="J40" s="2219"/>
      <c r="K40" s="2219"/>
      <c r="L40" s="2219"/>
      <c r="M40" s="2219"/>
      <c r="N40" s="2219"/>
      <c r="O40" s="2219"/>
      <c r="P40" s="2219"/>
      <c r="Q40" s="2219"/>
    </row>
    <row r="41" spans="1:18" hidden="1" x14ac:dyDescent="0.25"/>
    <row r="42" spans="1:18" ht="29.25" customHeight="1" x14ac:dyDescent="0.25">
      <c r="A42" s="2240"/>
      <c r="B42" s="2240"/>
      <c r="C42" s="2240"/>
      <c r="D42" s="2240"/>
      <c r="E42" s="2240"/>
      <c r="F42" s="2240"/>
      <c r="G42" s="2240"/>
      <c r="H42" s="2240"/>
      <c r="I42" s="2240"/>
      <c r="J42" s="2240"/>
      <c r="K42" s="2240"/>
      <c r="L42" s="2240"/>
      <c r="M42" s="2240"/>
      <c r="N42" s="2240"/>
      <c r="O42" s="2240"/>
      <c r="P42" s="2240"/>
      <c r="Q42" s="2240"/>
    </row>
    <row r="43" spans="1:18" ht="19.5" x14ac:dyDescent="0.25">
      <c r="A43" s="2210">
        <v>33</v>
      </c>
      <c r="B43" s="2210"/>
      <c r="C43" s="2210"/>
      <c r="D43" s="2210"/>
      <c r="E43" s="2210"/>
      <c r="F43" s="2210"/>
      <c r="G43" s="2210"/>
      <c r="H43" s="2210"/>
      <c r="I43" s="2210"/>
      <c r="J43" s="2210"/>
      <c r="K43" s="2210"/>
      <c r="L43" s="2210"/>
      <c r="M43" s="2210"/>
      <c r="N43" s="2210"/>
      <c r="O43" s="2210"/>
      <c r="P43" s="2210"/>
      <c r="Q43" s="2210"/>
      <c r="R43" s="2210"/>
    </row>
  </sheetData>
  <mergeCells count="32">
    <mergeCell ref="A1:R1"/>
    <mergeCell ref="A2:R2"/>
    <mergeCell ref="A3:R3"/>
    <mergeCell ref="B29:B30"/>
    <mergeCell ref="B31:B32"/>
    <mergeCell ref="A7:Q7"/>
    <mergeCell ref="B11:B13"/>
    <mergeCell ref="B14:B28"/>
    <mergeCell ref="H8:H10"/>
    <mergeCell ref="I8:I10"/>
    <mergeCell ref="J8:J10"/>
    <mergeCell ref="K8:K10"/>
    <mergeCell ref="L8:L10"/>
    <mergeCell ref="M8:M10"/>
    <mergeCell ref="N8:O8"/>
    <mergeCell ref="P9:Q9"/>
    <mergeCell ref="G8:G10"/>
    <mergeCell ref="P8:Q8"/>
    <mergeCell ref="N9:O9"/>
    <mergeCell ref="B8:B10"/>
    <mergeCell ref="C8:C10"/>
    <mergeCell ref="D8:D10"/>
    <mergeCell ref="E8:E10"/>
    <mergeCell ref="F8:F10"/>
    <mergeCell ref="A40:Q40"/>
    <mergeCell ref="A42:Q42"/>
    <mergeCell ref="A43:R43"/>
    <mergeCell ref="A39:Q39"/>
    <mergeCell ref="B33:B34"/>
    <mergeCell ref="B35:C35"/>
    <mergeCell ref="B36:C36"/>
    <mergeCell ref="A38:Q38"/>
  </mergeCells>
  <printOptions horizontalCentered="1"/>
  <pageMargins left="0" right="0" top="0.39370078740157483" bottom="0" header="0" footer="0"/>
  <pageSetup paperSize="9" scale="95"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B050"/>
    <pageSetUpPr fitToPage="1"/>
  </sheetPr>
  <dimension ref="A1:S56"/>
  <sheetViews>
    <sheetView showGridLines="0" rightToLeft="1" view="pageBreakPreview" zoomScale="130" zoomScaleSheetLayoutView="130" workbookViewId="0">
      <selection activeCell="D21" sqref="D21"/>
    </sheetView>
  </sheetViews>
  <sheetFormatPr defaultColWidth="9" defaultRowHeight="18" x14ac:dyDescent="0.25"/>
  <cols>
    <col min="1" max="1" width="7.28515625" style="76" customWidth="1"/>
    <col min="2" max="2" width="7.7109375" style="76" customWidth="1"/>
    <col min="3" max="3" width="1.140625" style="76" customWidth="1"/>
    <col min="4" max="4" width="38.28515625" style="76" bestFit="1" customWidth="1"/>
    <col min="5" max="5" width="1.140625" style="76" customWidth="1"/>
    <col min="6" max="6" width="7.85546875" style="76" customWidth="1"/>
    <col min="7" max="7" width="1.140625" style="76" customWidth="1"/>
    <col min="8" max="8" width="14.7109375" style="76" customWidth="1"/>
    <col min="9" max="9" width="1.140625" style="76" customWidth="1"/>
    <col min="10" max="10" width="8.140625" style="76" customWidth="1"/>
    <col min="11" max="11" width="1.140625" style="76" customWidth="1"/>
    <col min="12" max="12" width="7.7109375" style="76" customWidth="1"/>
    <col min="13" max="13" width="1.140625" style="76" customWidth="1"/>
    <col min="14" max="14" width="8.140625" style="76" customWidth="1"/>
    <col min="15" max="15" width="1.140625" style="76" customWidth="1"/>
    <col min="16" max="16" width="7.7109375" style="76" customWidth="1"/>
    <col min="17" max="17" width="1.140625" style="76" customWidth="1"/>
    <col min="18" max="18" width="7.7109375" style="76" customWidth="1"/>
    <col min="19" max="19" width="9.140625" style="76" customWidth="1"/>
    <col min="20" max="16384" width="9" style="76"/>
  </cols>
  <sheetData>
    <row r="1" spans="1:19" ht="21" x14ac:dyDescent="0.25">
      <c r="A1" s="2239" t="str">
        <f>'سر برگ صفحات'!A1</f>
        <v>شرکت داروسازان التیام (سهامی خاص)</v>
      </c>
      <c r="B1" s="2239"/>
      <c r="C1" s="2239"/>
      <c r="D1" s="2239"/>
      <c r="E1" s="2239"/>
      <c r="F1" s="2239"/>
      <c r="G1" s="2239"/>
      <c r="H1" s="2239"/>
      <c r="I1" s="2239"/>
      <c r="J1" s="2239"/>
      <c r="K1" s="2239"/>
      <c r="L1" s="2239"/>
      <c r="M1" s="2239"/>
    </row>
    <row r="2" spans="1:19" ht="21" x14ac:dyDescent="0.25">
      <c r="A2" s="2239" t="str">
        <f>'سر برگ صفحات'!A16</f>
        <v>يادداشتهاي توضيحي صورت هاي مالي</v>
      </c>
      <c r="B2" s="2239"/>
      <c r="C2" s="2239"/>
      <c r="D2" s="2239"/>
      <c r="E2" s="2239"/>
      <c r="F2" s="2239"/>
      <c r="G2" s="2239"/>
      <c r="H2" s="2239"/>
      <c r="I2" s="2239"/>
      <c r="J2" s="2239"/>
      <c r="K2" s="2239"/>
      <c r="L2" s="2239"/>
      <c r="M2" s="2239"/>
    </row>
    <row r="3" spans="1:19" ht="21" x14ac:dyDescent="0.25">
      <c r="A3" s="2239" t="str">
        <f>'سر برگ صفحات'!A3</f>
        <v>سال مالی منتهی به 30 اسفند 1403</v>
      </c>
      <c r="B3" s="2239"/>
      <c r="C3" s="2239"/>
      <c r="D3" s="2239"/>
      <c r="E3" s="2239"/>
      <c r="F3" s="2239"/>
      <c r="G3" s="2239"/>
      <c r="H3" s="2239"/>
      <c r="I3" s="2239"/>
      <c r="J3" s="2239"/>
      <c r="K3" s="2239"/>
      <c r="L3" s="2239"/>
      <c r="M3" s="2239"/>
    </row>
    <row r="5" spans="1:19" hidden="1" x14ac:dyDescent="0.25"/>
    <row r="6" spans="1:19" hidden="1" x14ac:dyDescent="0.25">
      <c r="O6" s="78"/>
      <c r="P6" s="78"/>
      <c r="Q6" s="78"/>
      <c r="R6" s="78"/>
    </row>
    <row r="7" spans="1:19" ht="21.75" customHeight="1" x14ac:dyDescent="0.25">
      <c r="A7" s="74" t="s">
        <v>1341</v>
      </c>
      <c r="P7" s="2204"/>
      <c r="Q7" s="2204"/>
      <c r="R7" s="2204"/>
    </row>
    <row r="8" spans="1:19" ht="21.75" hidden="1" customHeight="1" x14ac:dyDescent="0.25">
      <c r="A8" s="2200" t="s">
        <v>1310</v>
      </c>
      <c r="B8" s="2200"/>
      <c r="C8" s="2200"/>
      <c r="D8" s="2200"/>
      <c r="E8" s="2200"/>
      <c r="F8" s="2200"/>
      <c r="G8" s="2200"/>
      <c r="H8" s="2200"/>
      <c r="I8" s="2200"/>
      <c r="J8" s="2200"/>
      <c r="K8" s="2200"/>
      <c r="L8" s="2200"/>
      <c r="M8" s="121"/>
      <c r="N8" s="121"/>
      <c r="O8" s="121"/>
      <c r="P8" s="121"/>
      <c r="Q8" s="121"/>
      <c r="R8" s="121"/>
      <c r="S8" s="121"/>
    </row>
    <row r="9" spans="1:19" ht="19.5" hidden="1" x14ac:dyDescent="0.25">
      <c r="A9" s="74"/>
      <c r="P9" s="2204"/>
      <c r="Q9" s="2204"/>
      <c r="R9" s="2204"/>
    </row>
    <row r="10" spans="1:19" ht="21.75" hidden="1" customHeight="1" x14ac:dyDescent="0.25">
      <c r="H10" s="73" t="s">
        <v>68</v>
      </c>
      <c r="I10" s="120"/>
      <c r="N10" s="2204"/>
      <c r="O10" s="2204"/>
      <c r="P10" s="2204"/>
      <c r="Q10" s="2204"/>
      <c r="R10" s="2204"/>
    </row>
    <row r="11" spans="1:19" ht="21.75" hidden="1" customHeight="1" x14ac:dyDescent="0.25">
      <c r="B11" s="80"/>
      <c r="C11" s="80"/>
      <c r="D11" s="80"/>
      <c r="E11" s="80"/>
      <c r="F11" s="80"/>
      <c r="G11" s="80"/>
      <c r="H11" s="81" t="s">
        <v>54</v>
      </c>
      <c r="I11" s="80"/>
      <c r="J11" s="80"/>
      <c r="K11" s="80"/>
      <c r="L11" s="80"/>
      <c r="M11" s="80"/>
      <c r="N11" s="80"/>
      <c r="O11" s="80"/>
      <c r="P11" s="80"/>
      <c r="Q11" s="80"/>
      <c r="R11" s="80"/>
      <c r="S11" s="80"/>
    </row>
    <row r="12" spans="1:19" ht="21.75" hidden="1" customHeight="1" x14ac:dyDescent="0.25">
      <c r="B12" s="78"/>
      <c r="C12" s="78"/>
      <c r="D12" s="119" t="s">
        <v>412</v>
      </c>
      <c r="E12" s="84"/>
      <c r="F12" s="84"/>
      <c r="G12" s="78"/>
      <c r="H12" s="78" t="s">
        <v>304</v>
      </c>
      <c r="I12" s="78"/>
      <c r="J12" s="78"/>
      <c r="K12" s="78"/>
      <c r="L12" s="78"/>
      <c r="M12" s="78"/>
      <c r="N12" s="78"/>
      <c r="O12" s="78"/>
      <c r="P12" s="78"/>
      <c r="Q12" s="78"/>
      <c r="R12" s="78"/>
      <c r="S12" s="82"/>
    </row>
    <row r="13" spans="1:19" ht="21.75" hidden="1" customHeight="1" x14ac:dyDescent="0.25">
      <c r="B13" s="78"/>
      <c r="C13" s="78"/>
      <c r="D13" s="119" t="s">
        <v>411</v>
      </c>
      <c r="E13" s="84"/>
      <c r="F13" s="84"/>
      <c r="G13" s="78"/>
      <c r="H13" s="78" t="s">
        <v>304</v>
      </c>
      <c r="I13" s="78"/>
      <c r="J13" s="78"/>
      <c r="K13" s="78"/>
      <c r="L13" s="78"/>
      <c r="M13" s="78"/>
      <c r="N13" s="78"/>
      <c r="O13" s="78"/>
      <c r="P13" s="78"/>
      <c r="Q13" s="78"/>
      <c r="R13" s="78"/>
      <c r="S13" s="82"/>
    </row>
    <row r="14" spans="1:19" ht="21.75" hidden="1" customHeight="1" x14ac:dyDescent="0.25">
      <c r="B14" s="78"/>
      <c r="C14" s="78"/>
      <c r="D14" s="119" t="s">
        <v>410</v>
      </c>
      <c r="E14" s="84"/>
      <c r="F14" s="84"/>
      <c r="G14" s="78"/>
      <c r="H14" s="78" t="s">
        <v>304</v>
      </c>
      <c r="I14" s="78"/>
      <c r="J14" s="78"/>
      <c r="K14" s="78"/>
      <c r="L14" s="78"/>
      <c r="M14" s="78"/>
      <c r="N14" s="78"/>
      <c r="O14" s="78"/>
      <c r="P14" s="78"/>
      <c r="Q14" s="78"/>
      <c r="R14" s="78"/>
      <c r="S14" s="82"/>
    </row>
    <row r="15" spans="1:19" ht="21.75" hidden="1" customHeight="1" thickBot="1" x14ac:dyDescent="0.3">
      <c r="B15" s="78"/>
      <c r="C15" s="78"/>
      <c r="D15" s="78"/>
      <c r="E15" s="78"/>
      <c r="F15" s="78"/>
      <c r="G15" s="78"/>
      <c r="H15" s="79">
        <f>SUM(H12:H14)</f>
        <v>0</v>
      </c>
      <c r="I15" s="78"/>
      <c r="J15" s="78"/>
      <c r="K15" s="78"/>
      <c r="L15" s="78"/>
      <c r="M15" s="78"/>
      <c r="N15" s="78"/>
      <c r="O15" s="78"/>
      <c r="P15" s="78"/>
      <c r="Q15" s="78"/>
      <c r="R15" s="78"/>
    </row>
    <row r="16" spans="1:19" x14ac:dyDescent="0.25">
      <c r="D16" s="2204"/>
      <c r="E16" s="2204"/>
      <c r="F16" s="2204"/>
      <c r="G16" s="2204"/>
      <c r="H16" s="2204"/>
      <c r="L16" s="75"/>
      <c r="N16" s="75"/>
      <c r="O16" s="78"/>
      <c r="P16" s="72"/>
      <c r="Q16" s="78"/>
      <c r="R16" s="72"/>
    </row>
    <row r="17" spans="1:19" ht="21.75" customHeight="1" x14ac:dyDescent="0.25">
      <c r="A17" s="2200" t="s">
        <v>1342</v>
      </c>
      <c r="B17" s="2200"/>
      <c r="C17" s="2200"/>
      <c r="D17" s="2200"/>
      <c r="E17" s="2200"/>
      <c r="F17" s="2200"/>
      <c r="G17" s="2200"/>
      <c r="H17" s="2200"/>
      <c r="I17" s="2200"/>
      <c r="J17" s="2200"/>
      <c r="K17" s="2200"/>
      <c r="L17" s="2200"/>
      <c r="M17" s="2200"/>
      <c r="N17" s="2200"/>
      <c r="O17" s="2200"/>
      <c r="P17" s="2200"/>
      <c r="Q17" s="2200"/>
      <c r="R17" s="2200"/>
      <c r="S17" s="2200"/>
    </row>
    <row r="18" spans="1:19" ht="19.5" x14ac:dyDescent="0.25">
      <c r="A18" s="74"/>
      <c r="P18" s="2204"/>
      <c r="Q18" s="2204"/>
      <c r="R18" s="2204"/>
    </row>
    <row r="19" spans="1:19" ht="21.75" customHeight="1" x14ac:dyDescent="0.25">
      <c r="H19" s="73" t="s">
        <v>68</v>
      </c>
      <c r="N19" s="2204"/>
      <c r="O19" s="2204"/>
      <c r="P19" s="2204"/>
      <c r="Q19" s="2204"/>
      <c r="R19" s="2204"/>
    </row>
    <row r="20" spans="1:19" ht="21.75" customHeight="1" x14ac:dyDescent="0.25">
      <c r="B20" s="80"/>
      <c r="C20" s="80"/>
      <c r="D20" s="80"/>
      <c r="E20" s="80"/>
      <c r="F20" s="80"/>
      <c r="G20" s="80"/>
      <c r="H20" s="81" t="s">
        <v>54</v>
      </c>
      <c r="I20" s="80"/>
      <c r="J20" s="80"/>
      <c r="K20" s="80"/>
      <c r="L20" s="80"/>
      <c r="M20" s="80"/>
      <c r="N20" s="80"/>
      <c r="O20" s="80"/>
      <c r="P20" s="80"/>
      <c r="Q20" s="80"/>
      <c r="R20" s="80"/>
      <c r="S20" s="80"/>
    </row>
    <row r="21" spans="1:19" ht="21.75" customHeight="1" x14ac:dyDescent="0.25">
      <c r="B21" s="78"/>
      <c r="C21" s="78"/>
      <c r="D21" s="119" t="s">
        <v>409</v>
      </c>
      <c r="E21" s="84"/>
      <c r="F21" s="84"/>
      <c r="G21" s="78"/>
      <c r="H21" s="78"/>
      <c r="I21" s="78"/>
      <c r="J21" s="78"/>
      <c r="K21" s="78"/>
      <c r="L21" s="78"/>
      <c r="M21" s="78"/>
      <c r="N21" s="78"/>
      <c r="O21" s="78"/>
      <c r="P21" s="78"/>
      <c r="Q21" s="78"/>
      <c r="R21" s="78"/>
      <c r="S21" s="82"/>
    </row>
    <row r="22" spans="1:19" ht="21.75" customHeight="1" x14ac:dyDescent="0.25">
      <c r="B22" s="78"/>
      <c r="C22" s="78"/>
      <c r="D22" s="119" t="s">
        <v>1317</v>
      </c>
      <c r="E22" s="84"/>
      <c r="F22" s="84"/>
      <c r="G22" s="78"/>
      <c r="H22" s="78">
        <f>3153250+3888462</f>
        <v>7041712</v>
      </c>
      <c r="I22" s="78"/>
      <c r="J22" s="78"/>
      <c r="K22" s="78"/>
      <c r="L22" s="78"/>
      <c r="M22" s="78"/>
      <c r="N22" s="78"/>
      <c r="O22" s="78"/>
      <c r="P22" s="78"/>
      <c r="Q22" s="78"/>
      <c r="R22" s="78"/>
      <c r="S22" s="82"/>
    </row>
    <row r="23" spans="1:19" ht="21.75" customHeight="1" x14ac:dyDescent="0.25">
      <c r="B23" s="78"/>
      <c r="C23" s="78"/>
      <c r="D23" s="119" t="s">
        <v>1318</v>
      </c>
      <c r="E23" s="84"/>
      <c r="F23" s="84"/>
      <c r="G23" s="78"/>
      <c r="H23" s="78">
        <f>3442862+2914421</f>
        <v>6357283</v>
      </c>
      <c r="I23" s="78"/>
      <c r="J23" s="78"/>
      <c r="K23" s="78"/>
      <c r="L23" s="78"/>
      <c r="M23" s="78"/>
      <c r="N23" s="78"/>
      <c r="O23" s="78"/>
      <c r="P23" s="78"/>
      <c r="Q23" s="78"/>
      <c r="R23" s="78"/>
      <c r="S23" s="82"/>
    </row>
    <row r="24" spans="1:19" ht="21.75" customHeight="1" x14ac:dyDescent="0.25">
      <c r="B24" s="78"/>
      <c r="C24" s="78"/>
      <c r="D24" s="119" t="s">
        <v>1319</v>
      </c>
      <c r="E24" s="84"/>
      <c r="F24" s="84"/>
      <c r="G24" s="78"/>
      <c r="H24" s="78">
        <f>1020750+1339951</f>
        <v>2360701</v>
      </c>
      <c r="I24" s="78"/>
      <c r="J24" s="78"/>
      <c r="K24" s="78"/>
      <c r="L24" s="78"/>
      <c r="M24" s="78"/>
      <c r="N24" s="78"/>
      <c r="O24" s="78"/>
      <c r="P24" s="78"/>
      <c r="Q24" s="78"/>
      <c r="R24" s="78"/>
      <c r="S24" s="82"/>
    </row>
    <row r="25" spans="1:19" ht="21.75" customHeight="1" x14ac:dyDescent="0.25">
      <c r="B25" s="78"/>
      <c r="C25" s="78"/>
      <c r="D25" s="119" t="s">
        <v>1320</v>
      </c>
      <c r="E25" s="84"/>
      <c r="F25" s="84"/>
      <c r="G25" s="78"/>
      <c r="H25" s="78">
        <v>830380</v>
      </c>
      <c r="I25" s="78"/>
      <c r="J25" s="78"/>
      <c r="K25" s="78"/>
      <c r="L25" s="78"/>
      <c r="M25" s="78"/>
      <c r="N25" s="78"/>
      <c r="O25" s="78"/>
      <c r="P25" s="78"/>
      <c r="Q25" s="78"/>
      <c r="R25" s="78"/>
      <c r="S25" s="82"/>
    </row>
    <row r="26" spans="1:19" ht="21.75" customHeight="1" x14ac:dyDescent="0.25">
      <c r="B26" s="78"/>
      <c r="C26" s="78"/>
      <c r="D26" s="119" t="s">
        <v>1321</v>
      </c>
      <c r="E26" s="84"/>
      <c r="F26" s="84"/>
      <c r="G26" s="78"/>
      <c r="H26" s="78">
        <f>911200+1917900</f>
        <v>2829100</v>
      </c>
      <c r="I26" s="78"/>
      <c r="J26" s="78"/>
      <c r="K26" s="78"/>
      <c r="L26" s="78"/>
      <c r="M26" s="78"/>
      <c r="N26" s="78"/>
      <c r="O26" s="78"/>
      <c r="P26" s="78"/>
      <c r="Q26" s="78"/>
      <c r="R26" s="78"/>
      <c r="S26" s="82"/>
    </row>
    <row r="27" spans="1:19" ht="21.75" customHeight="1" x14ac:dyDescent="0.25">
      <c r="B27" s="78"/>
      <c r="C27" s="78"/>
      <c r="D27" s="119" t="s">
        <v>1322</v>
      </c>
      <c r="E27" s="84"/>
      <c r="F27" s="84"/>
      <c r="G27" s="78"/>
      <c r="H27" s="78">
        <f>3436500+219000</f>
        <v>3655500</v>
      </c>
      <c r="I27" s="78"/>
      <c r="J27" s="78"/>
      <c r="K27" s="78"/>
      <c r="L27" s="78"/>
      <c r="M27" s="78"/>
      <c r="N27" s="78"/>
      <c r="O27" s="78"/>
      <c r="P27" s="78"/>
      <c r="Q27" s="78"/>
      <c r="R27" s="78"/>
      <c r="S27" s="82"/>
    </row>
    <row r="28" spans="1:19" ht="21.75" customHeight="1" x14ac:dyDescent="0.25">
      <c r="B28" s="78"/>
      <c r="C28" s="78"/>
      <c r="D28" s="119" t="s">
        <v>1323</v>
      </c>
      <c r="E28" s="84"/>
      <c r="F28" s="84"/>
      <c r="G28" s="78"/>
      <c r="H28" s="78">
        <v>279136</v>
      </c>
      <c r="I28" s="78"/>
      <c r="J28" s="78"/>
      <c r="K28" s="78"/>
      <c r="L28" s="78"/>
      <c r="M28" s="78"/>
      <c r="N28" s="78"/>
      <c r="O28" s="78"/>
      <c r="P28" s="78"/>
      <c r="Q28" s="78"/>
      <c r="R28" s="78"/>
      <c r="S28" s="82"/>
    </row>
    <row r="29" spans="1:19" ht="21.75" customHeight="1" x14ac:dyDescent="0.25">
      <c r="B29" s="78"/>
      <c r="C29" s="78"/>
      <c r="D29" s="119" t="s">
        <v>1240</v>
      </c>
      <c r="E29" s="84"/>
      <c r="F29" s="84"/>
      <c r="G29" s="78"/>
      <c r="H29" s="78">
        <v>309100</v>
      </c>
      <c r="I29" s="78"/>
      <c r="J29" s="78"/>
      <c r="K29" s="78"/>
      <c r="L29" s="78"/>
      <c r="M29" s="78"/>
      <c r="N29" s="78"/>
      <c r="O29" s="78"/>
      <c r="P29" s="78"/>
      <c r="Q29" s="78"/>
      <c r="R29" s="78"/>
      <c r="S29" s="82"/>
    </row>
    <row r="30" spans="1:19" ht="21.75" customHeight="1" x14ac:dyDescent="0.25">
      <c r="B30" s="78"/>
      <c r="C30" s="78"/>
      <c r="D30" s="119" t="s">
        <v>1324</v>
      </c>
      <c r="E30" s="84"/>
      <c r="F30" s="84"/>
      <c r="G30" s="78"/>
      <c r="H30" s="78">
        <v>7920</v>
      </c>
      <c r="I30" s="78"/>
      <c r="J30" s="78"/>
      <c r="K30" s="78"/>
      <c r="L30" s="78"/>
      <c r="M30" s="78"/>
      <c r="N30" s="78"/>
      <c r="O30" s="78"/>
      <c r="P30" s="78"/>
      <c r="Q30" s="78"/>
      <c r="R30" s="78"/>
      <c r="S30" s="82"/>
    </row>
    <row r="31" spans="1:19" ht="21.75" customHeight="1" x14ac:dyDescent="0.25">
      <c r="B31" s="78"/>
      <c r="C31" s="78"/>
      <c r="D31" s="119" t="s">
        <v>1325</v>
      </c>
      <c r="E31" s="84"/>
      <c r="F31" s="84"/>
      <c r="G31" s="78"/>
      <c r="H31" s="78">
        <f>288800+140316+47750</f>
        <v>476866</v>
      </c>
      <c r="I31" s="78"/>
      <c r="J31" s="78"/>
      <c r="K31" s="78"/>
      <c r="L31" s="78"/>
      <c r="M31" s="78"/>
      <c r="N31" s="78"/>
      <c r="O31" s="78"/>
      <c r="P31" s="78"/>
      <c r="Q31" s="78"/>
      <c r="R31" s="78"/>
      <c r="S31" s="82"/>
    </row>
    <row r="32" spans="1:19" ht="21.75" customHeight="1" thickBot="1" x14ac:dyDescent="0.3">
      <c r="B32" s="78"/>
      <c r="C32" s="78"/>
      <c r="D32" s="78"/>
      <c r="E32" s="78"/>
      <c r="F32" s="78"/>
      <c r="G32" s="78"/>
      <c r="H32" s="79">
        <f>SUM(H21:H31)</f>
        <v>24147698</v>
      </c>
      <c r="I32" s="78"/>
      <c r="J32" s="78"/>
      <c r="K32" s="78"/>
      <c r="L32" s="78"/>
      <c r="M32" s="78"/>
      <c r="N32" s="78"/>
      <c r="O32" s="78"/>
      <c r="P32" s="78"/>
      <c r="Q32" s="78"/>
      <c r="R32" s="78"/>
    </row>
    <row r="33" spans="1:19" ht="21.75" hidden="1" customHeight="1" x14ac:dyDescent="0.25">
      <c r="B33" s="78"/>
      <c r="C33" s="78"/>
      <c r="D33" s="119" t="s">
        <v>408</v>
      </c>
      <c r="E33" s="84"/>
      <c r="F33" s="84"/>
      <c r="G33" s="78"/>
      <c r="H33" s="78"/>
      <c r="I33" s="78"/>
      <c r="J33" s="78"/>
      <c r="K33" s="78"/>
      <c r="L33" s="78"/>
      <c r="M33" s="78"/>
      <c r="N33" s="78"/>
      <c r="O33" s="78"/>
      <c r="P33" s="78"/>
      <c r="Q33" s="78"/>
      <c r="R33" s="78"/>
      <c r="S33" s="82"/>
    </row>
    <row r="34" spans="1:19" ht="21.75" hidden="1" customHeight="1" x14ac:dyDescent="0.25">
      <c r="B34" s="78"/>
      <c r="C34" s="78"/>
      <c r="D34" s="119" t="s">
        <v>407</v>
      </c>
      <c r="E34" s="84"/>
      <c r="F34" s="84"/>
      <c r="G34" s="78"/>
      <c r="H34" s="78" t="s">
        <v>304</v>
      </c>
      <c r="I34" s="78"/>
      <c r="J34" s="78"/>
      <c r="K34" s="78"/>
      <c r="L34" s="78"/>
      <c r="M34" s="78"/>
      <c r="N34" s="78"/>
      <c r="O34" s="78"/>
      <c r="P34" s="78"/>
      <c r="Q34" s="78"/>
      <c r="R34" s="78"/>
      <c r="S34" s="82"/>
    </row>
    <row r="35" spans="1:19" ht="21.75" hidden="1" customHeight="1" x14ac:dyDescent="0.25">
      <c r="B35" s="78"/>
      <c r="C35" s="78"/>
      <c r="D35" s="119" t="s">
        <v>406</v>
      </c>
      <c r="E35" s="84"/>
      <c r="F35" s="84"/>
      <c r="G35" s="78"/>
      <c r="H35" s="78" t="s">
        <v>304</v>
      </c>
      <c r="I35" s="78"/>
      <c r="J35" s="78"/>
      <c r="K35" s="78"/>
      <c r="L35" s="78"/>
      <c r="M35" s="78"/>
      <c r="N35" s="78"/>
      <c r="O35" s="78"/>
      <c r="P35" s="78"/>
      <c r="Q35" s="78"/>
      <c r="R35" s="78"/>
      <c r="S35" s="82"/>
    </row>
    <row r="36" spans="1:19" ht="21.75" hidden="1" customHeight="1" x14ac:dyDescent="0.25">
      <c r="B36" s="78"/>
      <c r="C36" s="78"/>
      <c r="D36" s="78"/>
      <c r="E36" s="78"/>
      <c r="F36" s="78"/>
      <c r="G36" s="78"/>
      <c r="H36" s="92">
        <f>SUM(H33:H35)</f>
        <v>0</v>
      </c>
      <c r="I36" s="78"/>
      <c r="J36" s="78"/>
      <c r="K36" s="78"/>
      <c r="L36" s="78"/>
      <c r="M36" s="78"/>
      <c r="N36" s="78"/>
      <c r="O36" s="78"/>
      <c r="P36" s="78"/>
      <c r="Q36" s="78"/>
      <c r="R36" s="78"/>
    </row>
    <row r="37" spans="1:19" ht="21.75" hidden="1" customHeight="1" thickBot="1" x14ac:dyDescent="0.3">
      <c r="B37" s="78"/>
      <c r="C37" s="78"/>
      <c r="D37" s="78"/>
      <c r="E37" s="78"/>
      <c r="F37" s="78"/>
      <c r="G37" s="78"/>
      <c r="H37" s="79">
        <f>H32+H36</f>
        <v>24147698</v>
      </c>
      <c r="I37" s="78"/>
      <c r="J37" s="78"/>
      <c r="K37" s="78"/>
      <c r="L37" s="78"/>
      <c r="M37" s="78"/>
      <c r="N37" s="78"/>
      <c r="O37" s="78"/>
      <c r="P37" s="78"/>
      <c r="Q37" s="78"/>
      <c r="R37" s="78"/>
    </row>
    <row r="38" spans="1:19" ht="18.75" hidden="1" thickTop="1" x14ac:dyDescent="0.25">
      <c r="L38" s="75"/>
      <c r="N38" s="75"/>
      <c r="O38" s="78"/>
      <c r="P38" s="72"/>
      <c r="Q38" s="78"/>
      <c r="R38" s="72"/>
    </row>
    <row r="39" spans="1:19" ht="21.75" hidden="1" customHeight="1" x14ac:dyDescent="0.25">
      <c r="A39" s="2217" t="s">
        <v>1311</v>
      </c>
      <c r="B39" s="2217"/>
      <c r="C39" s="2217"/>
      <c r="D39" s="2217"/>
      <c r="E39" s="2217"/>
      <c r="F39" s="2217"/>
      <c r="G39" s="2217"/>
      <c r="H39" s="2217"/>
      <c r="I39" s="2217"/>
      <c r="J39" s="2217"/>
      <c r="K39" s="2217"/>
      <c r="L39" s="2217"/>
      <c r="M39" s="118"/>
      <c r="N39" s="118"/>
      <c r="O39" s="118"/>
      <c r="P39" s="118"/>
      <c r="Q39" s="118"/>
    </row>
    <row r="40" spans="1:19" ht="21.75" hidden="1" customHeight="1" x14ac:dyDescent="0.25">
      <c r="A40" s="2217" t="s">
        <v>1312</v>
      </c>
      <c r="B40" s="2217"/>
      <c r="C40" s="2217"/>
      <c r="D40" s="2217"/>
      <c r="E40" s="2217"/>
      <c r="F40" s="2217"/>
      <c r="G40" s="2217"/>
      <c r="H40" s="2217"/>
      <c r="I40" s="2217"/>
      <c r="J40" s="2217"/>
      <c r="K40" s="2217"/>
      <c r="L40" s="2217"/>
      <c r="M40" s="118"/>
      <c r="N40" s="118"/>
      <c r="O40" s="118"/>
      <c r="P40" s="118"/>
      <c r="Q40" s="118"/>
    </row>
    <row r="41" spans="1:19" ht="21.75" hidden="1" customHeight="1" x14ac:dyDescent="0.25">
      <c r="A41" s="2217"/>
      <c r="B41" s="2217"/>
      <c r="C41" s="2217"/>
      <c r="D41" s="2217"/>
      <c r="E41" s="2217"/>
      <c r="F41" s="2217"/>
      <c r="G41" s="2217"/>
      <c r="H41" s="2217"/>
      <c r="I41" s="2217"/>
      <c r="J41" s="2217"/>
      <c r="K41" s="2217"/>
      <c r="L41" s="2217"/>
      <c r="M41" s="118"/>
      <c r="N41" s="118"/>
      <c r="O41" s="118"/>
      <c r="P41" s="118"/>
      <c r="Q41" s="118"/>
    </row>
    <row r="42" spans="1:19" ht="18.75" thickTop="1" x14ac:dyDescent="0.25">
      <c r="B42" s="70"/>
      <c r="C42" s="70"/>
      <c r="D42" s="70"/>
      <c r="E42" s="70"/>
      <c r="F42" s="70"/>
      <c r="G42" s="70"/>
      <c r="I42" s="78"/>
      <c r="K42" s="78"/>
      <c r="L42" s="78"/>
      <c r="M42" s="78"/>
      <c r="N42" s="78"/>
      <c r="O42" s="78"/>
      <c r="P42" s="78"/>
      <c r="Q42" s="78"/>
      <c r="R42" s="78"/>
    </row>
    <row r="43" spans="1:19" s="67" customFormat="1" ht="19.5" hidden="1" x14ac:dyDescent="0.45">
      <c r="A43" s="2222" t="s">
        <v>405</v>
      </c>
      <c r="B43" s="2222"/>
      <c r="C43" s="2222"/>
      <c r="D43" s="2222"/>
      <c r="E43" s="2222"/>
      <c r="F43" s="2222"/>
      <c r="G43" s="2222"/>
      <c r="H43" s="2222"/>
      <c r="I43" s="2222"/>
      <c r="J43" s="2222"/>
      <c r="K43" s="2222"/>
    </row>
    <row r="44" spans="1:19" s="67" customFormat="1" ht="20.25" hidden="1" customHeight="1" x14ac:dyDescent="0.45">
      <c r="A44" s="2200" t="s">
        <v>404</v>
      </c>
      <c r="B44" s="2200"/>
      <c r="C44" s="2200"/>
      <c r="D44" s="2200"/>
      <c r="E44" s="2200"/>
      <c r="F44" s="2200"/>
      <c r="G44" s="2200"/>
      <c r="H44" s="2200"/>
      <c r="I44" s="2200"/>
      <c r="J44" s="2200"/>
      <c r="K44" s="2200"/>
    </row>
    <row r="45" spans="1:19" ht="18" hidden="1" customHeight="1" x14ac:dyDescent="0.25">
      <c r="A45" s="2217" t="s">
        <v>595</v>
      </c>
      <c r="B45" s="2217"/>
      <c r="C45" s="2217"/>
      <c r="D45" s="2217"/>
      <c r="E45" s="2217"/>
      <c r="F45" s="2217"/>
      <c r="G45" s="2217"/>
      <c r="H45" s="2217"/>
      <c r="I45" s="2217"/>
      <c r="J45" s="2217"/>
      <c r="K45" s="2217"/>
      <c r="L45" s="2217"/>
      <c r="M45" s="118"/>
      <c r="N45" s="118"/>
      <c r="O45" s="118"/>
      <c r="P45" s="118"/>
      <c r="Q45" s="118"/>
    </row>
    <row r="46" spans="1:19" ht="18" hidden="1" customHeight="1" x14ac:dyDescent="0.25">
      <c r="A46" s="2217"/>
      <c r="B46" s="2217"/>
      <c r="C46" s="2217"/>
      <c r="D46" s="2217"/>
      <c r="E46" s="2217"/>
      <c r="F46" s="2217"/>
      <c r="G46" s="2217"/>
      <c r="H46" s="2217"/>
      <c r="I46" s="2217"/>
      <c r="J46" s="2217"/>
      <c r="K46" s="2217"/>
      <c r="L46" s="2217"/>
      <c r="M46" s="118"/>
      <c r="N46" s="118"/>
      <c r="O46" s="118"/>
      <c r="P46" s="118"/>
      <c r="Q46" s="118"/>
    </row>
    <row r="47" spans="1:19" hidden="1" x14ac:dyDescent="0.25">
      <c r="A47" s="2200" t="s">
        <v>403</v>
      </c>
      <c r="B47" s="2200"/>
      <c r="C47" s="2200"/>
      <c r="D47" s="2200"/>
      <c r="E47" s="2200"/>
      <c r="F47" s="2200"/>
      <c r="G47" s="2200"/>
      <c r="H47" s="2200"/>
      <c r="I47" s="2200"/>
      <c r="J47" s="2200"/>
      <c r="K47" s="2200"/>
      <c r="L47" s="2200"/>
      <c r="M47" s="118"/>
      <c r="N47" s="118"/>
      <c r="O47" s="118"/>
      <c r="P47" s="118"/>
      <c r="Q47" s="118"/>
    </row>
    <row r="48" spans="1:19" hidden="1" x14ac:dyDescent="0.25">
      <c r="A48" s="2200"/>
      <c r="B48" s="2200"/>
      <c r="C48" s="2200"/>
      <c r="D48" s="2200"/>
      <c r="E48" s="2200"/>
      <c r="F48" s="2200"/>
      <c r="G48" s="2200"/>
      <c r="H48" s="2200"/>
      <c r="I48" s="2200"/>
      <c r="J48" s="2200"/>
      <c r="K48" s="2200"/>
      <c r="L48" s="2200"/>
    </row>
    <row r="49" spans="1:19" ht="18" hidden="1" customHeight="1" x14ac:dyDescent="0.25">
      <c r="A49" s="77"/>
      <c r="B49" s="77"/>
      <c r="C49" s="77"/>
      <c r="D49" s="77"/>
      <c r="E49" s="77"/>
      <c r="F49" s="77"/>
      <c r="G49" s="77"/>
      <c r="H49" s="77"/>
      <c r="I49" s="77"/>
      <c r="J49" s="77"/>
      <c r="K49" s="77"/>
      <c r="L49" s="77"/>
      <c r="M49" s="77"/>
      <c r="N49" s="77"/>
      <c r="O49" s="77"/>
      <c r="P49" s="77"/>
      <c r="Q49" s="77"/>
      <c r="R49" s="77"/>
      <c r="S49" s="77"/>
    </row>
    <row r="50" spans="1:19" ht="18" hidden="1" customHeight="1" x14ac:dyDescent="0.25">
      <c r="A50" s="77"/>
      <c r="B50" s="77"/>
      <c r="C50" s="77"/>
      <c r="D50" s="77"/>
      <c r="E50" s="77"/>
      <c r="F50" s="77"/>
      <c r="G50" s="77"/>
      <c r="H50" s="77"/>
      <c r="I50" s="77"/>
      <c r="J50" s="77"/>
      <c r="K50" s="77"/>
      <c r="L50" s="77"/>
      <c r="M50" s="77"/>
      <c r="N50" s="77"/>
      <c r="O50" s="77"/>
      <c r="P50" s="77"/>
      <c r="Q50" s="77"/>
      <c r="R50" s="77"/>
      <c r="S50" s="77"/>
    </row>
    <row r="51" spans="1:19" ht="18" hidden="1" customHeight="1" x14ac:dyDescent="0.25">
      <c r="A51" s="77"/>
      <c r="B51" s="77"/>
      <c r="C51" s="77"/>
      <c r="D51" s="77"/>
      <c r="E51" s="77"/>
      <c r="F51" s="77"/>
      <c r="G51" s="77"/>
      <c r="H51" s="77"/>
      <c r="I51" s="77"/>
      <c r="J51" s="77"/>
      <c r="K51" s="77"/>
      <c r="L51" s="77"/>
      <c r="M51" s="77"/>
      <c r="N51" s="77"/>
      <c r="O51" s="77"/>
      <c r="P51" s="77"/>
      <c r="Q51" s="77"/>
      <c r="R51" s="77"/>
      <c r="S51" s="77"/>
    </row>
    <row r="52" spans="1:19" ht="18" hidden="1" customHeight="1" x14ac:dyDescent="0.25">
      <c r="A52" s="77"/>
      <c r="B52" s="77"/>
      <c r="C52" s="77"/>
      <c r="D52" s="77"/>
      <c r="E52" s="77"/>
      <c r="F52" s="77"/>
      <c r="G52" s="77"/>
      <c r="H52" s="77"/>
      <c r="I52" s="77"/>
      <c r="J52" s="77"/>
      <c r="K52" s="77"/>
      <c r="L52" s="77"/>
      <c r="M52" s="77"/>
      <c r="N52" s="77"/>
      <c r="O52" s="77"/>
      <c r="P52" s="77"/>
      <c r="Q52" s="77"/>
      <c r="R52" s="77"/>
      <c r="S52" s="77"/>
    </row>
    <row r="53" spans="1:19" ht="18" hidden="1" customHeight="1" x14ac:dyDescent="0.25">
      <c r="A53" s="77"/>
      <c r="B53" s="77"/>
      <c r="C53" s="77"/>
      <c r="D53" s="77"/>
      <c r="E53" s="77"/>
      <c r="F53" s="77"/>
      <c r="G53" s="77"/>
      <c r="H53" s="77"/>
      <c r="I53" s="77"/>
      <c r="J53" s="77"/>
      <c r="K53" s="77"/>
      <c r="L53" s="77"/>
      <c r="M53" s="77"/>
      <c r="N53" s="77"/>
      <c r="O53" s="77"/>
      <c r="P53" s="77"/>
      <c r="Q53" s="77"/>
      <c r="R53" s="77"/>
      <c r="S53" s="77"/>
    </row>
    <row r="54" spans="1:19" hidden="1" x14ac:dyDescent="0.25"/>
    <row r="55" spans="1:19" ht="352.5" customHeight="1" x14ac:dyDescent="0.25"/>
    <row r="56" spans="1:19" ht="19.5" x14ac:dyDescent="0.25">
      <c r="A56" s="2210">
        <v>34</v>
      </c>
      <c r="B56" s="2210"/>
      <c r="C56" s="2210"/>
      <c r="D56" s="2210"/>
      <c r="E56" s="2210"/>
      <c r="F56" s="2210"/>
      <c r="G56" s="2210"/>
      <c r="H56" s="2210"/>
      <c r="I56" s="2210"/>
      <c r="J56" s="2210"/>
      <c r="K56" s="2210"/>
      <c r="L56" s="2210"/>
      <c r="M56" s="87"/>
      <c r="N56" s="87"/>
      <c r="O56" s="87"/>
      <c r="P56" s="87"/>
      <c r="Q56" s="87"/>
      <c r="R56" s="87"/>
      <c r="S56" s="87"/>
    </row>
  </sheetData>
  <mergeCells count="18">
    <mergeCell ref="A1:M1"/>
    <mergeCell ref="A2:M2"/>
    <mergeCell ref="A3:M3"/>
    <mergeCell ref="A56:L56"/>
    <mergeCell ref="D16:H16"/>
    <mergeCell ref="A43:K43"/>
    <mergeCell ref="A44:K44"/>
    <mergeCell ref="A40:L41"/>
    <mergeCell ref="A45:L46"/>
    <mergeCell ref="A47:L48"/>
    <mergeCell ref="P7:R7"/>
    <mergeCell ref="P9:R9"/>
    <mergeCell ref="N10:R10"/>
    <mergeCell ref="A8:L8"/>
    <mergeCell ref="A39:L39"/>
    <mergeCell ref="A17:S17"/>
    <mergeCell ref="P18:R18"/>
    <mergeCell ref="N19:R19"/>
  </mergeCells>
  <printOptions horizontalCentered="1"/>
  <pageMargins left="0" right="0" top="0.39370078740157483" bottom="0" header="0" footer="0"/>
  <pageSetup paperSize="9" scale="96"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
  <sheetViews>
    <sheetView rightToLeft="1" workbookViewId="0">
      <selection activeCell="D21" sqref="D21"/>
    </sheetView>
  </sheetViews>
  <sheetFormatPr defaultRowHeight="15" x14ac:dyDescent="0.25"/>
  <sheetData/>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
  <sheetViews>
    <sheetView rightToLeft="1" workbookViewId="0">
      <selection activeCell="D21" sqref="D21"/>
    </sheetView>
  </sheetViews>
  <sheetFormatPr defaultRowHeight="15" x14ac:dyDescent="0.25"/>
  <sheetData/>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FFFF00"/>
    <pageSetUpPr fitToPage="1"/>
  </sheetPr>
  <dimension ref="A1:S43"/>
  <sheetViews>
    <sheetView showGridLines="0" rightToLeft="1" view="pageBreakPreview" topLeftCell="A4" zoomScale="140" zoomScaleSheetLayoutView="140" workbookViewId="0">
      <selection activeCell="A19" sqref="A19"/>
    </sheetView>
  </sheetViews>
  <sheetFormatPr defaultColWidth="9" defaultRowHeight="18" x14ac:dyDescent="0.25"/>
  <cols>
    <col min="1" max="1" width="7.28515625" style="76" customWidth="1"/>
    <col min="2" max="2" width="7.7109375" style="76" customWidth="1"/>
    <col min="3" max="3" width="1.140625" style="76" customWidth="1"/>
    <col min="4" max="4" width="38.28515625" style="76" bestFit="1" customWidth="1"/>
    <col min="5" max="5" width="1.140625" style="76" customWidth="1"/>
    <col min="6" max="6" width="7.85546875" style="76" customWidth="1"/>
    <col min="7" max="7" width="1.140625" style="76" customWidth="1"/>
    <col min="8" max="8" width="14.7109375" style="76" customWidth="1"/>
    <col min="9" max="9" width="1.140625" style="76" customWidth="1"/>
    <col min="10" max="10" width="8.140625" style="76" customWidth="1"/>
    <col min="11" max="11" width="1.140625" style="76" customWidth="1"/>
    <col min="12" max="12" width="7.7109375" style="76" customWidth="1"/>
    <col min="13" max="13" width="1.140625" style="76" customWidth="1"/>
    <col min="14" max="14" width="8.140625" style="76" customWidth="1"/>
    <col min="15" max="15" width="1.140625" style="76" customWidth="1"/>
    <col min="16" max="16" width="7.7109375" style="76" customWidth="1"/>
    <col min="17" max="17" width="1.140625" style="76" customWidth="1"/>
    <col min="18" max="18" width="7.7109375" style="76" customWidth="1"/>
    <col min="19" max="19" width="9.140625" style="76" customWidth="1"/>
    <col min="20" max="16384" width="9" style="76"/>
  </cols>
  <sheetData>
    <row r="1" spans="1:19" ht="21" x14ac:dyDescent="0.25">
      <c r="A1" s="2239" t="str">
        <f>'سر برگ صفحات'!A1</f>
        <v>شرکت داروسازان التیام (سهامی خاص)</v>
      </c>
      <c r="B1" s="2239"/>
      <c r="C1" s="2239"/>
      <c r="D1" s="2239"/>
      <c r="E1" s="2239"/>
      <c r="F1" s="2239"/>
      <c r="G1" s="2239"/>
      <c r="H1" s="2239"/>
      <c r="I1" s="2239"/>
      <c r="J1" s="2239"/>
      <c r="K1" s="2239"/>
      <c r="L1" s="2239"/>
      <c r="M1" s="2239"/>
    </row>
    <row r="2" spans="1:19" ht="21" x14ac:dyDescent="0.25">
      <c r="A2" s="2239" t="str">
        <f>'سر برگ صفحات'!A16</f>
        <v>يادداشتهاي توضيحي صورت هاي مالي</v>
      </c>
      <c r="B2" s="2239"/>
      <c r="C2" s="2239"/>
      <c r="D2" s="2239"/>
      <c r="E2" s="2239"/>
      <c r="F2" s="2239"/>
      <c r="G2" s="2239"/>
      <c r="H2" s="2239"/>
      <c r="I2" s="2239"/>
      <c r="J2" s="2239"/>
      <c r="K2" s="2239"/>
      <c r="L2" s="2239"/>
      <c r="M2" s="2239"/>
    </row>
    <row r="3" spans="1:19" ht="21" x14ac:dyDescent="0.25">
      <c r="A3" s="2239" t="str">
        <f>'سر برگ صفحات'!A3</f>
        <v>سال مالی منتهی به 30 اسفند 1403</v>
      </c>
      <c r="B3" s="2239"/>
      <c r="C3" s="2239"/>
      <c r="D3" s="2239"/>
      <c r="E3" s="2239"/>
      <c r="F3" s="2239"/>
      <c r="G3" s="2239"/>
      <c r="H3" s="2239"/>
      <c r="I3" s="2239"/>
      <c r="J3" s="2239"/>
      <c r="K3" s="2239"/>
      <c r="L3" s="2239"/>
      <c r="M3" s="2239"/>
    </row>
    <row r="6" spans="1:19" x14ac:dyDescent="0.25">
      <c r="O6" s="78"/>
      <c r="P6" s="78"/>
      <c r="Q6" s="78"/>
      <c r="R6" s="78"/>
    </row>
    <row r="7" spans="1:19" x14ac:dyDescent="0.25">
      <c r="O7" s="78"/>
      <c r="P7" s="78"/>
      <c r="Q7" s="78"/>
      <c r="R7" s="78"/>
    </row>
    <row r="8" spans="1:19" s="67" customFormat="1" ht="25.5" customHeight="1" x14ac:dyDescent="0.45">
      <c r="A8" s="2222" t="s">
        <v>416</v>
      </c>
      <c r="B8" s="2222"/>
      <c r="C8" s="2222"/>
      <c r="D8" s="2222"/>
      <c r="E8" s="2222"/>
      <c r="F8" s="2222"/>
      <c r="G8" s="2222"/>
      <c r="H8" s="2222"/>
      <c r="I8" s="2222"/>
      <c r="J8" s="2222"/>
      <c r="K8" s="2222"/>
    </row>
    <row r="9" spans="1:19" ht="30" customHeight="1" x14ac:dyDescent="0.25">
      <c r="A9" s="2217" t="s">
        <v>415</v>
      </c>
      <c r="B9" s="2217"/>
      <c r="C9" s="2217"/>
      <c r="D9" s="2217"/>
      <c r="E9" s="2217"/>
      <c r="F9" s="2217"/>
      <c r="G9" s="2217"/>
      <c r="H9" s="2217"/>
      <c r="I9" s="2217"/>
      <c r="J9" s="2217"/>
      <c r="K9" s="2217"/>
      <c r="L9" s="2217"/>
      <c r="M9" s="118"/>
      <c r="N9" s="118"/>
      <c r="O9" s="118"/>
      <c r="P9" s="118"/>
      <c r="Q9" s="118"/>
    </row>
    <row r="10" spans="1:19" x14ac:dyDescent="0.25">
      <c r="A10" s="2200" t="s">
        <v>414</v>
      </c>
      <c r="B10" s="2200"/>
      <c r="C10" s="2200"/>
      <c r="D10" s="2200"/>
      <c r="E10" s="2200"/>
      <c r="F10" s="2200"/>
      <c r="G10" s="2200"/>
      <c r="H10" s="2200"/>
      <c r="I10" s="2200"/>
      <c r="J10" s="2200"/>
      <c r="K10" s="2200"/>
      <c r="L10" s="2200"/>
      <c r="M10" s="118"/>
      <c r="N10" s="118"/>
      <c r="O10" s="118"/>
      <c r="P10" s="118"/>
      <c r="Q10" s="118"/>
    </row>
    <row r="11" spans="1:19" x14ac:dyDescent="0.25">
      <c r="A11" s="2200"/>
      <c r="B11" s="2200"/>
      <c r="C11" s="2200"/>
      <c r="D11" s="2200"/>
      <c r="E11" s="2200"/>
      <c r="F11" s="2200"/>
      <c r="G11" s="2200"/>
      <c r="H11" s="2200"/>
      <c r="I11" s="2200"/>
      <c r="J11" s="2200"/>
      <c r="K11" s="2200"/>
      <c r="L11" s="2200"/>
      <c r="M11" s="118"/>
      <c r="N11" s="118"/>
      <c r="O11" s="118"/>
      <c r="P11" s="118"/>
      <c r="Q11" s="118"/>
    </row>
    <row r="12" spans="1:19" x14ac:dyDescent="0.25">
      <c r="A12" s="2200"/>
      <c r="B12" s="2200"/>
      <c r="C12" s="2200"/>
      <c r="D12" s="2200"/>
      <c r="E12" s="2200"/>
      <c r="F12" s="2200"/>
      <c r="G12" s="2200"/>
      <c r="H12" s="2200"/>
      <c r="I12" s="2200"/>
      <c r="J12" s="2200"/>
      <c r="K12" s="2200"/>
      <c r="L12" s="2200"/>
      <c r="M12" s="118"/>
      <c r="N12" s="118"/>
      <c r="O12" s="118"/>
      <c r="P12" s="118"/>
      <c r="Q12" s="118"/>
    </row>
    <row r="13" spans="1:19" x14ac:dyDescent="0.25">
      <c r="A13" s="2200"/>
      <c r="B13" s="2200"/>
      <c r="C13" s="2200"/>
      <c r="D13" s="2200"/>
      <c r="E13" s="2200"/>
      <c r="F13" s="2200"/>
      <c r="G13" s="2200"/>
      <c r="H13" s="2200"/>
      <c r="I13" s="2200"/>
      <c r="J13" s="2200"/>
      <c r="K13" s="2200"/>
      <c r="L13" s="2200"/>
      <c r="M13" s="118"/>
      <c r="N13" s="118"/>
      <c r="O13" s="118"/>
      <c r="P13" s="118"/>
      <c r="Q13" s="118"/>
    </row>
    <row r="14" spans="1:19" ht="24" customHeight="1" x14ac:dyDescent="0.25">
      <c r="A14" s="2217" t="s">
        <v>413</v>
      </c>
      <c r="B14" s="2217"/>
      <c r="C14" s="2217"/>
      <c r="D14" s="2217"/>
      <c r="E14" s="2217"/>
      <c r="F14" s="2217"/>
      <c r="G14" s="2217"/>
      <c r="H14" s="2217"/>
      <c r="I14" s="2217"/>
      <c r="J14" s="2217"/>
      <c r="K14" s="2217"/>
      <c r="L14" s="2217"/>
      <c r="M14" s="118"/>
      <c r="N14" s="118"/>
      <c r="O14" s="118"/>
      <c r="P14" s="118"/>
      <c r="Q14" s="118"/>
    </row>
    <row r="15" spans="1:19" x14ac:dyDescent="0.25">
      <c r="A15" s="70"/>
      <c r="B15" s="70"/>
      <c r="C15" s="70"/>
      <c r="D15" s="70"/>
      <c r="E15" s="70"/>
      <c r="F15" s="70"/>
      <c r="G15" s="70"/>
      <c r="H15" s="70"/>
      <c r="I15" s="86"/>
      <c r="J15" s="70"/>
      <c r="K15" s="86"/>
      <c r="L15" s="86"/>
      <c r="M15" s="78"/>
      <c r="N15" s="78"/>
      <c r="O15" s="78"/>
      <c r="P15" s="78"/>
      <c r="Q15" s="78"/>
      <c r="R15" s="78"/>
    </row>
    <row r="16" spans="1:19" ht="18" customHeight="1" x14ac:dyDescent="0.25">
      <c r="A16" s="77"/>
      <c r="B16" s="77"/>
      <c r="C16" s="77"/>
      <c r="D16" s="77"/>
      <c r="E16" s="77"/>
      <c r="F16" s="77"/>
      <c r="G16" s="77"/>
      <c r="H16" s="77"/>
      <c r="I16" s="77"/>
      <c r="J16" s="77"/>
      <c r="K16" s="77"/>
      <c r="L16" s="77"/>
      <c r="M16" s="77"/>
      <c r="N16" s="77"/>
      <c r="O16" s="77"/>
      <c r="P16" s="77"/>
      <c r="Q16" s="77"/>
      <c r="R16" s="77"/>
      <c r="S16" s="77"/>
    </row>
    <row r="17" spans="1:19" ht="18" customHeight="1" x14ac:dyDescent="0.25">
      <c r="A17" s="77"/>
      <c r="B17" s="77"/>
      <c r="C17" s="77"/>
      <c r="D17" s="77"/>
      <c r="E17" s="77"/>
      <c r="F17" s="77"/>
      <c r="G17" s="77"/>
      <c r="H17" s="77"/>
      <c r="I17" s="77"/>
      <c r="J17" s="77"/>
      <c r="K17" s="77"/>
      <c r="L17" s="77"/>
      <c r="M17" s="77"/>
      <c r="N17" s="77"/>
      <c r="O17" s="77"/>
      <c r="P17" s="77"/>
      <c r="Q17" s="77"/>
      <c r="R17" s="77"/>
      <c r="S17" s="77"/>
    </row>
    <row r="18" spans="1:19" ht="18" customHeight="1" x14ac:dyDescent="0.25">
      <c r="A18" s="77"/>
      <c r="B18" s="77"/>
      <c r="C18" s="77"/>
      <c r="D18" s="77"/>
      <c r="E18" s="77"/>
      <c r="F18" s="77"/>
      <c r="G18" s="77"/>
      <c r="H18" s="77"/>
      <c r="I18" s="77"/>
      <c r="J18" s="77"/>
      <c r="K18" s="77"/>
      <c r="L18" s="77"/>
      <c r="M18" s="77"/>
      <c r="N18" s="77"/>
      <c r="O18" s="77"/>
      <c r="P18" s="77"/>
      <c r="Q18" s="77"/>
      <c r="R18" s="77"/>
      <c r="S18" s="77"/>
    </row>
    <row r="19" spans="1:19" ht="18" customHeight="1" x14ac:dyDescent="0.25">
      <c r="A19" s="77"/>
      <c r="B19" s="77"/>
      <c r="C19" s="77"/>
      <c r="D19" s="77"/>
      <c r="E19" s="77"/>
      <c r="F19" s="77"/>
      <c r="G19" s="77"/>
      <c r="H19" s="77"/>
      <c r="I19" s="77"/>
      <c r="J19" s="77"/>
      <c r="K19" s="77"/>
      <c r="L19" s="77"/>
      <c r="M19" s="77"/>
      <c r="N19" s="77"/>
      <c r="O19" s="77"/>
      <c r="P19" s="77"/>
      <c r="Q19" s="77"/>
      <c r="R19" s="77"/>
      <c r="S19" s="77"/>
    </row>
    <row r="20" spans="1:19" ht="18" customHeight="1" x14ac:dyDescent="0.25">
      <c r="A20" s="77"/>
      <c r="B20" s="77"/>
      <c r="C20" s="77"/>
      <c r="D20" s="77"/>
      <c r="E20" s="77"/>
      <c r="F20" s="77"/>
      <c r="G20" s="77"/>
      <c r="H20" s="77"/>
      <c r="I20" s="77"/>
      <c r="J20" s="77"/>
      <c r="K20" s="77"/>
      <c r="L20" s="77"/>
      <c r="M20" s="77"/>
      <c r="N20" s="77"/>
      <c r="O20" s="77"/>
      <c r="P20" s="77"/>
      <c r="Q20" s="77"/>
      <c r="R20" s="77"/>
      <c r="S20" s="77"/>
    </row>
    <row r="21" spans="1:19" ht="18" customHeight="1" x14ac:dyDescent="0.25">
      <c r="A21" s="77"/>
      <c r="B21" s="77"/>
      <c r="C21" s="77"/>
      <c r="D21" s="77"/>
      <c r="E21" s="77"/>
      <c r="F21" s="77"/>
      <c r="G21" s="77"/>
      <c r="H21" s="77"/>
      <c r="I21" s="77"/>
      <c r="J21" s="77"/>
      <c r="K21" s="77"/>
      <c r="L21" s="77"/>
      <c r="M21" s="77"/>
      <c r="N21" s="77"/>
      <c r="O21" s="77"/>
      <c r="P21" s="77"/>
      <c r="Q21" s="77"/>
      <c r="R21" s="77"/>
      <c r="S21" s="77"/>
    </row>
    <row r="22" spans="1:19" ht="18" customHeight="1" x14ac:dyDescent="0.25">
      <c r="A22" s="77"/>
      <c r="B22" s="77"/>
      <c r="C22" s="77"/>
      <c r="D22" s="77"/>
      <c r="E22" s="77"/>
      <c r="F22" s="77"/>
      <c r="G22" s="77"/>
      <c r="H22" s="77"/>
      <c r="I22" s="77"/>
      <c r="J22" s="77"/>
      <c r="K22" s="77"/>
      <c r="L22" s="77"/>
      <c r="M22" s="77"/>
      <c r="N22" s="77"/>
      <c r="O22" s="77"/>
      <c r="P22" s="77"/>
      <c r="Q22" s="77"/>
      <c r="R22" s="77"/>
      <c r="S22" s="77"/>
    </row>
    <row r="23" spans="1:19" ht="18" customHeight="1" x14ac:dyDescent="0.25">
      <c r="A23" s="77"/>
      <c r="B23" s="77"/>
      <c r="C23" s="77"/>
      <c r="D23" s="77"/>
      <c r="E23" s="77"/>
      <c r="F23" s="77"/>
      <c r="G23" s="77"/>
      <c r="H23" s="77"/>
      <c r="I23" s="77"/>
      <c r="J23" s="77"/>
      <c r="K23" s="77"/>
      <c r="L23" s="77"/>
      <c r="M23" s="77"/>
      <c r="N23" s="77"/>
      <c r="O23" s="77"/>
      <c r="P23" s="77"/>
      <c r="Q23" s="77"/>
      <c r="R23" s="77"/>
      <c r="S23" s="77"/>
    </row>
    <row r="24" spans="1:19" ht="18" customHeight="1" x14ac:dyDescent="0.25">
      <c r="A24" s="77"/>
      <c r="B24" s="77"/>
      <c r="C24" s="77"/>
      <c r="D24" s="77"/>
      <c r="E24" s="77"/>
      <c r="F24" s="77"/>
      <c r="G24" s="77"/>
      <c r="H24" s="77"/>
      <c r="I24" s="77"/>
      <c r="J24" s="77"/>
      <c r="K24" s="77"/>
      <c r="L24" s="77"/>
      <c r="M24" s="77"/>
      <c r="N24" s="77"/>
      <c r="O24" s="77"/>
      <c r="P24" s="77"/>
      <c r="Q24" s="77"/>
      <c r="R24" s="77"/>
      <c r="S24" s="77"/>
    </row>
    <row r="25" spans="1:19" ht="18" customHeight="1" x14ac:dyDescent="0.25">
      <c r="A25" s="77"/>
      <c r="B25" s="77"/>
      <c r="C25" s="77"/>
      <c r="D25" s="77"/>
      <c r="E25" s="77"/>
      <c r="F25" s="77"/>
      <c r="G25" s="77"/>
      <c r="H25" s="77"/>
      <c r="I25" s="77"/>
      <c r="J25" s="77"/>
      <c r="K25" s="77"/>
      <c r="L25" s="77"/>
      <c r="M25" s="77"/>
      <c r="N25" s="77"/>
      <c r="O25" s="77"/>
      <c r="P25" s="77"/>
      <c r="Q25" s="77"/>
      <c r="R25" s="77"/>
      <c r="S25" s="77"/>
    </row>
    <row r="26" spans="1:19" ht="18" customHeight="1" x14ac:dyDescent="0.25">
      <c r="A26" s="77"/>
      <c r="B26" s="77"/>
      <c r="C26" s="77"/>
      <c r="D26" s="77"/>
      <c r="E26" s="77"/>
      <c r="F26" s="77"/>
      <c r="G26" s="77"/>
      <c r="H26" s="77"/>
      <c r="I26" s="77"/>
      <c r="J26" s="77"/>
      <c r="K26" s="77"/>
      <c r="L26" s="77"/>
      <c r="M26" s="77"/>
      <c r="N26" s="77"/>
      <c r="O26" s="77"/>
      <c r="P26" s="77"/>
      <c r="Q26" s="77"/>
      <c r="R26" s="77"/>
      <c r="S26" s="77"/>
    </row>
    <row r="27" spans="1:19" ht="18" customHeight="1" x14ac:dyDescent="0.25">
      <c r="A27" s="77"/>
      <c r="B27" s="77"/>
      <c r="C27" s="77"/>
      <c r="D27" s="77"/>
      <c r="E27" s="77"/>
      <c r="F27" s="77"/>
      <c r="G27" s="77"/>
      <c r="H27" s="77"/>
      <c r="I27" s="77"/>
      <c r="J27" s="77"/>
      <c r="K27" s="77"/>
      <c r="L27" s="77"/>
      <c r="M27" s="77"/>
      <c r="N27" s="77"/>
      <c r="O27" s="77"/>
      <c r="P27" s="77"/>
      <c r="Q27" s="77"/>
      <c r="R27" s="77"/>
      <c r="S27" s="77"/>
    </row>
    <row r="28" spans="1:19" ht="18" customHeight="1" x14ac:dyDescent="0.25">
      <c r="A28" s="77"/>
      <c r="B28" s="77"/>
      <c r="C28" s="77"/>
      <c r="D28" s="77"/>
      <c r="E28" s="77"/>
      <c r="F28" s="77"/>
      <c r="G28" s="77"/>
      <c r="H28" s="77"/>
      <c r="I28" s="77"/>
      <c r="J28" s="77"/>
      <c r="K28" s="77"/>
      <c r="L28" s="77"/>
      <c r="M28" s="77"/>
      <c r="N28" s="77"/>
      <c r="O28" s="77"/>
      <c r="P28" s="77"/>
      <c r="Q28" s="77"/>
      <c r="R28" s="77"/>
      <c r="S28" s="77"/>
    </row>
    <row r="29" spans="1:19" ht="18" customHeight="1" x14ac:dyDescent="0.25">
      <c r="A29" s="77"/>
      <c r="B29" s="77"/>
      <c r="C29" s="77"/>
      <c r="D29" s="77"/>
      <c r="E29" s="77"/>
      <c r="F29" s="77"/>
      <c r="G29" s="77"/>
      <c r="H29" s="77"/>
      <c r="I29" s="77"/>
      <c r="J29" s="77"/>
      <c r="K29" s="77"/>
      <c r="L29" s="77"/>
      <c r="M29" s="77"/>
      <c r="N29" s="77"/>
      <c r="O29" s="77"/>
      <c r="P29" s="77"/>
      <c r="Q29" s="77"/>
      <c r="R29" s="77"/>
      <c r="S29" s="77"/>
    </row>
    <row r="30" spans="1:19" ht="18" customHeight="1" x14ac:dyDescent="0.25">
      <c r="A30" s="77"/>
      <c r="B30" s="77"/>
      <c r="C30" s="77"/>
      <c r="D30" s="77"/>
      <c r="E30" s="77"/>
      <c r="F30" s="77"/>
      <c r="G30" s="77"/>
      <c r="H30" s="77"/>
      <c r="I30" s="77"/>
      <c r="J30" s="77"/>
      <c r="K30" s="77"/>
      <c r="L30" s="77"/>
      <c r="M30" s="77"/>
      <c r="N30" s="77"/>
      <c r="O30" s="77"/>
      <c r="P30" s="77"/>
      <c r="Q30" s="77"/>
      <c r="R30" s="77"/>
      <c r="S30" s="77"/>
    </row>
    <row r="31" spans="1:19" ht="18" customHeight="1" x14ac:dyDescent="0.25">
      <c r="A31" s="77"/>
      <c r="B31" s="77"/>
      <c r="C31" s="77"/>
      <c r="D31" s="77"/>
      <c r="E31" s="77"/>
      <c r="F31" s="77"/>
      <c r="G31" s="77"/>
      <c r="H31" s="77"/>
      <c r="I31" s="77"/>
      <c r="J31" s="77"/>
      <c r="K31" s="77"/>
      <c r="L31" s="77"/>
      <c r="M31" s="77"/>
      <c r="N31" s="77"/>
      <c r="O31" s="77"/>
      <c r="P31" s="77"/>
      <c r="Q31" s="77"/>
      <c r="R31" s="77"/>
      <c r="S31" s="77"/>
    </row>
    <row r="32" spans="1:19" ht="18" customHeight="1" x14ac:dyDescent="0.25">
      <c r="A32" s="77"/>
      <c r="B32" s="77"/>
      <c r="C32" s="77"/>
      <c r="D32" s="77"/>
      <c r="E32" s="77"/>
      <c r="F32" s="77"/>
      <c r="G32" s="77"/>
      <c r="H32" s="77"/>
      <c r="I32" s="77"/>
      <c r="J32" s="77"/>
      <c r="K32" s="77"/>
      <c r="L32" s="77"/>
      <c r="M32" s="77"/>
      <c r="N32" s="77"/>
      <c r="O32" s="77"/>
      <c r="P32" s="77"/>
      <c r="Q32" s="77"/>
      <c r="R32" s="77"/>
      <c r="S32" s="77"/>
    </row>
    <row r="33" spans="1:19" ht="18" customHeight="1" x14ac:dyDescent="0.25">
      <c r="A33" s="77"/>
      <c r="B33" s="77"/>
      <c r="C33" s="77"/>
      <c r="D33" s="77"/>
      <c r="E33" s="77"/>
      <c r="F33" s="77"/>
      <c r="G33" s="77"/>
      <c r="H33" s="77"/>
      <c r="I33" s="77"/>
      <c r="J33" s="77"/>
      <c r="K33" s="77"/>
      <c r="L33" s="77"/>
      <c r="M33" s="77"/>
      <c r="N33" s="77"/>
      <c r="O33" s="77"/>
      <c r="P33" s="77"/>
      <c r="Q33" s="77"/>
      <c r="R33" s="77"/>
      <c r="S33" s="77"/>
    </row>
    <row r="34" spans="1:19" ht="18" customHeight="1" x14ac:dyDescent="0.25">
      <c r="A34" s="77"/>
      <c r="B34" s="77"/>
      <c r="C34" s="77"/>
      <c r="D34" s="77"/>
      <c r="E34" s="77"/>
      <c r="F34" s="77"/>
      <c r="G34" s="77"/>
      <c r="H34" s="77"/>
      <c r="I34" s="77"/>
      <c r="J34" s="77"/>
      <c r="K34" s="77"/>
      <c r="L34" s="77"/>
      <c r="M34" s="77"/>
      <c r="N34" s="77"/>
      <c r="O34" s="77"/>
      <c r="P34" s="77"/>
      <c r="Q34" s="77"/>
      <c r="R34" s="77"/>
      <c r="S34" s="77"/>
    </row>
    <row r="35" spans="1:19" ht="18" customHeight="1" x14ac:dyDescent="0.25">
      <c r="A35" s="77"/>
      <c r="B35" s="77"/>
      <c r="C35" s="77"/>
      <c r="D35" s="77"/>
      <c r="E35" s="77"/>
      <c r="F35" s="77"/>
      <c r="G35" s="77"/>
      <c r="H35" s="77"/>
      <c r="I35" s="77"/>
      <c r="J35" s="77"/>
      <c r="K35" s="77"/>
      <c r="L35" s="77"/>
      <c r="M35" s="77"/>
      <c r="N35" s="77"/>
      <c r="O35" s="77"/>
      <c r="P35" s="77"/>
      <c r="Q35" s="77"/>
      <c r="R35" s="77"/>
      <c r="S35" s="77"/>
    </row>
    <row r="36" spans="1:19" ht="18" customHeight="1" x14ac:dyDescent="0.25">
      <c r="A36" s="77"/>
      <c r="B36" s="77"/>
      <c r="C36" s="77"/>
      <c r="D36" s="77"/>
      <c r="E36" s="77"/>
      <c r="F36" s="77"/>
      <c r="G36" s="77"/>
      <c r="H36" s="77"/>
      <c r="I36" s="77"/>
      <c r="J36" s="77"/>
      <c r="K36" s="77"/>
      <c r="L36" s="77"/>
      <c r="M36" s="77"/>
      <c r="N36" s="77"/>
      <c r="O36" s="77"/>
      <c r="P36" s="77"/>
      <c r="Q36" s="77"/>
      <c r="R36" s="77"/>
      <c r="S36" s="77"/>
    </row>
    <row r="37" spans="1:19" ht="18" customHeight="1" x14ac:dyDescent="0.25">
      <c r="A37" s="77"/>
      <c r="B37" s="77"/>
      <c r="C37" s="77"/>
      <c r="D37" s="77"/>
      <c r="E37" s="77"/>
      <c r="F37" s="77"/>
      <c r="G37" s="77"/>
      <c r="H37" s="77"/>
      <c r="I37" s="77"/>
      <c r="J37" s="77"/>
      <c r="K37" s="77"/>
      <c r="L37" s="77"/>
      <c r="M37" s="77"/>
      <c r="N37" s="77"/>
      <c r="O37" s="77"/>
      <c r="P37" s="77"/>
      <c r="Q37" s="77"/>
      <c r="R37" s="77"/>
      <c r="S37" s="77"/>
    </row>
    <row r="38" spans="1:19" ht="18" customHeight="1" x14ac:dyDescent="0.25">
      <c r="A38" s="77"/>
      <c r="B38" s="77"/>
      <c r="C38" s="77"/>
      <c r="D38" s="77"/>
      <c r="E38" s="77"/>
      <c r="F38" s="77"/>
      <c r="G38" s="77"/>
      <c r="H38" s="77"/>
      <c r="I38" s="77"/>
      <c r="J38" s="77"/>
      <c r="K38" s="77"/>
      <c r="L38" s="77"/>
      <c r="M38" s="77"/>
      <c r="N38" s="77"/>
      <c r="O38" s="77"/>
      <c r="P38" s="77"/>
      <c r="Q38" s="77"/>
      <c r="R38" s="77"/>
      <c r="S38" s="77"/>
    </row>
    <row r="39" spans="1:19" ht="18" customHeight="1" x14ac:dyDescent="0.25">
      <c r="A39" s="77"/>
      <c r="B39" s="77"/>
      <c r="C39" s="77"/>
      <c r="D39" s="77"/>
      <c r="E39" s="77"/>
      <c r="F39" s="77"/>
      <c r="G39" s="77"/>
      <c r="H39" s="77"/>
      <c r="I39" s="77"/>
      <c r="J39" s="77"/>
      <c r="K39" s="77"/>
      <c r="L39" s="77"/>
      <c r="M39" s="77"/>
      <c r="N39" s="77"/>
      <c r="O39" s="77"/>
      <c r="P39" s="77"/>
      <c r="Q39" s="77"/>
      <c r="R39" s="77"/>
      <c r="S39" s="77"/>
    </row>
    <row r="40" spans="1:19" ht="18" customHeight="1" x14ac:dyDescent="0.25">
      <c r="A40" s="77"/>
      <c r="B40" s="77"/>
      <c r="C40" s="77"/>
      <c r="D40" s="77"/>
      <c r="E40" s="77"/>
      <c r="F40" s="77"/>
      <c r="G40" s="77"/>
      <c r="H40" s="77"/>
      <c r="I40" s="77"/>
      <c r="J40" s="77"/>
      <c r="K40" s="77"/>
      <c r="L40" s="77"/>
      <c r="M40" s="77"/>
      <c r="N40" s="77"/>
      <c r="O40" s="77"/>
      <c r="P40" s="77"/>
      <c r="Q40" s="77"/>
      <c r="R40" s="77"/>
      <c r="S40" s="77"/>
    </row>
    <row r="43" spans="1:19" ht="19.5" x14ac:dyDescent="0.25">
      <c r="A43" s="2210">
        <v>59</v>
      </c>
      <c r="B43" s="2210"/>
      <c r="C43" s="2210"/>
      <c r="D43" s="2210"/>
      <c r="E43" s="2210"/>
      <c r="F43" s="2210"/>
      <c r="G43" s="2210"/>
      <c r="H43" s="2210"/>
      <c r="I43" s="2210"/>
      <c r="J43" s="2210"/>
      <c r="K43" s="2210"/>
      <c r="L43" s="2210"/>
      <c r="M43" s="87"/>
      <c r="N43" s="87"/>
      <c r="O43" s="87"/>
      <c r="P43" s="87"/>
      <c r="Q43" s="87"/>
      <c r="R43" s="87"/>
      <c r="S43" s="87"/>
    </row>
  </sheetData>
  <mergeCells count="8">
    <mergeCell ref="A1:M1"/>
    <mergeCell ref="A2:M2"/>
    <mergeCell ref="A3:M3"/>
    <mergeCell ref="A43:L43"/>
    <mergeCell ref="A8:K8"/>
    <mergeCell ref="A14:L14"/>
    <mergeCell ref="A9:L9"/>
    <mergeCell ref="A10:L13"/>
  </mergeCells>
  <printOptions horizontalCentered="1"/>
  <pageMargins left="0.70866141732283472" right="0.70866141732283472" top="0.74803149606299213" bottom="0.74803149606299213" header="0.31496062992125984" footer="0.31496062992125984"/>
  <pageSetup paperSize="9" scale="88"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FF00"/>
  </sheetPr>
  <dimension ref="A1:O64"/>
  <sheetViews>
    <sheetView showGridLines="0" rightToLeft="1" view="pageBreakPreview" topLeftCell="A16" zoomScale="160" zoomScaleSheetLayoutView="160" workbookViewId="0">
      <selection activeCell="A19" sqref="A19"/>
    </sheetView>
  </sheetViews>
  <sheetFormatPr defaultColWidth="9" defaultRowHeight="18" x14ac:dyDescent="0.45"/>
  <cols>
    <col min="1" max="1" width="1.42578125" style="306" customWidth="1"/>
    <col min="2" max="7" width="9" style="306"/>
    <col min="8" max="8" width="1.140625" style="306" customWidth="1"/>
    <col min="9" max="9" width="9" style="306"/>
    <col min="10" max="10" width="1.140625" style="306" customWidth="1"/>
    <col min="11" max="11" width="13.7109375" style="306" bestFit="1" customWidth="1"/>
    <col min="12" max="16384" width="9" style="306"/>
  </cols>
  <sheetData>
    <row r="1" spans="1:15" ht="19.5" x14ac:dyDescent="0.5">
      <c r="A1" s="2264" t="s">
        <v>655</v>
      </c>
      <c r="B1" s="2264"/>
      <c r="C1" s="2264"/>
      <c r="D1" s="2264"/>
      <c r="E1" s="2264"/>
      <c r="F1" s="2264"/>
      <c r="G1" s="2264"/>
      <c r="H1" s="2264"/>
      <c r="I1" s="2264"/>
      <c r="J1" s="2264"/>
      <c r="K1" s="2264"/>
      <c r="L1" s="2264"/>
      <c r="M1" s="316"/>
      <c r="N1" s="316"/>
      <c r="O1" s="316"/>
    </row>
    <row r="2" spans="1:15" ht="19.5" x14ac:dyDescent="0.5">
      <c r="A2" s="2264" t="str">
        <f>'سر برگ صفحات'!A1</f>
        <v>شرکت داروسازان التیام (سهامی خاص)</v>
      </c>
      <c r="B2" s="2264"/>
      <c r="C2" s="2264"/>
      <c r="D2" s="2264"/>
      <c r="E2" s="2264"/>
      <c r="F2" s="2264"/>
      <c r="G2" s="2264"/>
      <c r="H2" s="2264"/>
      <c r="I2" s="2264"/>
      <c r="J2" s="2264"/>
      <c r="K2" s="2264"/>
      <c r="L2" s="2264"/>
      <c r="M2" s="316"/>
      <c r="N2" s="316"/>
      <c r="O2" s="316"/>
    </row>
    <row r="3" spans="1:15" ht="19.5" x14ac:dyDescent="0.5">
      <c r="A3" s="2264" t="s">
        <v>497</v>
      </c>
      <c r="B3" s="2264"/>
      <c r="C3" s="2264"/>
      <c r="D3" s="2264"/>
      <c r="E3" s="2264"/>
      <c r="F3" s="2264"/>
      <c r="G3" s="2264"/>
      <c r="H3" s="2264"/>
      <c r="I3" s="2264"/>
      <c r="J3" s="2264"/>
      <c r="K3" s="2264"/>
      <c r="L3" s="2264"/>
      <c r="M3" s="316"/>
      <c r="N3" s="316"/>
      <c r="O3" s="316"/>
    </row>
    <row r="4" spans="1:15" ht="19.5" x14ac:dyDescent="0.45">
      <c r="A4" s="2265" t="s">
        <v>596</v>
      </c>
      <c r="B4" s="2265"/>
      <c r="C4" s="2265"/>
      <c r="D4" s="2265"/>
      <c r="E4" s="2265"/>
      <c r="F4" s="2265"/>
      <c r="G4" s="2265"/>
      <c r="H4" s="2265"/>
      <c r="I4" s="2265"/>
      <c r="J4" s="2265"/>
      <c r="K4" s="2265"/>
      <c r="L4" s="2265"/>
      <c r="M4" s="317"/>
      <c r="N4" s="317"/>
      <c r="O4" s="317"/>
    </row>
    <row r="8" spans="1:15" x14ac:dyDescent="0.45">
      <c r="A8" s="2263" t="s">
        <v>605</v>
      </c>
      <c r="B8" s="2263"/>
      <c r="C8" s="2263"/>
      <c r="D8" s="2263"/>
      <c r="E8" s="2263"/>
      <c r="F8" s="2263"/>
      <c r="G8" s="2263"/>
      <c r="H8" s="2263"/>
      <c r="I8" s="2263"/>
      <c r="J8" s="2263"/>
      <c r="K8" s="2263"/>
    </row>
    <row r="9" spans="1:15" x14ac:dyDescent="0.45">
      <c r="A9" s="2263"/>
      <c r="B9" s="2263"/>
      <c r="C9" s="2263"/>
      <c r="D9" s="2263"/>
      <c r="E9" s="2263"/>
      <c r="F9" s="2263"/>
      <c r="G9" s="2263"/>
      <c r="H9" s="2263"/>
      <c r="I9" s="2263"/>
      <c r="J9" s="2263"/>
      <c r="K9" s="2263"/>
    </row>
    <row r="10" spans="1:15" x14ac:dyDescent="0.45">
      <c r="A10" s="2263"/>
      <c r="B10" s="2263"/>
      <c r="C10" s="2263"/>
      <c r="D10" s="2263"/>
      <c r="E10" s="2263"/>
      <c r="F10" s="2263"/>
      <c r="G10" s="2263"/>
      <c r="H10" s="2263"/>
      <c r="I10" s="2263"/>
      <c r="J10" s="2263"/>
      <c r="K10" s="2263"/>
    </row>
    <row r="11" spans="1:15" x14ac:dyDescent="0.45">
      <c r="A11" s="2263"/>
      <c r="B11" s="2263"/>
      <c r="C11" s="2263"/>
      <c r="D11" s="2263"/>
      <c r="E11" s="2263"/>
      <c r="F11" s="2263"/>
      <c r="G11" s="2263"/>
      <c r="H11" s="2263"/>
      <c r="I11" s="2263"/>
      <c r="J11" s="2263"/>
      <c r="K11" s="2263"/>
    </row>
    <row r="13" spans="1:15" ht="19.5" x14ac:dyDescent="0.45">
      <c r="K13" s="307" t="s">
        <v>606</v>
      </c>
    </row>
    <row r="14" spans="1:15" ht="20.25" thickBot="1" x14ac:dyDescent="0.5">
      <c r="G14" s="308" t="s">
        <v>15</v>
      </c>
      <c r="I14" s="308" t="str">
        <f>'سر برگ صفحات'!A9</f>
        <v>1403/12/30</v>
      </c>
      <c r="K14" s="308" t="s">
        <v>11</v>
      </c>
    </row>
    <row r="15" spans="1:15" x14ac:dyDescent="0.45">
      <c r="I15" s="309" t="s">
        <v>16</v>
      </c>
      <c r="K15" s="309" t="s">
        <v>16</v>
      </c>
    </row>
    <row r="16" spans="1:15" x14ac:dyDescent="0.45">
      <c r="B16" s="315" t="s">
        <v>607</v>
      </c>
    </row>
    <row r="17" spans="2:11" x14ac:dyDescent="0.45">
      <c r="B17" s="312" t="s">
        <v>608</v>
      </c>
    </row>
    <row r="18" spans="2:11" x14ac:dyDescent="0.45">
      <c r="B18" s="312" t="s">
        <v>609</v>
      </c>
      <c r="G18" s="310"/>
      <c r="I18" s="310"/>
      <c r="K18" s="310"/>
    </row>
    <row r="19" spans="2:11" x14ac:dyDescent="0.45">
      <c r="B19" s="312" t="s">
        <v>610</v>
      </c>
    </row>
    <row r="20" spans="2:11" x14ac:dyDescent="0.45">
      <c r="B20" s="312" t="s">
        <v>611</v>
      </c>
    </row>
    <row r="21" spans="2:11" x14ac:dyDescent="0.45">
      <c r="B21" s="312" t="s">
        <v>612</v>
      </c>
      <c r="G21" s="311"/>
      <c r="I21" s="311"/>
      <c r="K21" s="311"/>
    </row>
    <row r="22" spans="2:11" x14ac:dyDescent="0.45">
      <c r="B22" s="315" t="s">
        <v>613</v>
      </c>
    </row>
    <row r="23" spans="2:11" x14ac:dyDescent="0.45">
      <c r="B23" s="312" t="s">
        <v>614</v>
      </c>
    </row>
    <row r="24" spans="2:11" x14ac:dyDescent="0.45">
      <c r="B24" s="312" t="s">
        <v>615</v>
      </c>
    </row>
    <row r="25" spans="2:11" x14ac:dyDescent="0.45">
      <c r="B25" s="312" t="s">
        <v>616</v>
      </c>
    </row>
    <row r="26" spans="2:11" x14ac:dyDescent="0.45">
      <c r="B26" s="312" t="s">
        <v>617</v>
      </c>
    </row>
    <row r="27" spans="2:11" x14ac:dyDescent="0.45">
      <c r="B27" s="312" t="s">
        <v>618</v>
      </c>
    </row>
    <row r="28" spans="2:11" x14ac:dyDescent="0.45">
      <c r="B28" s="312" t="s">
        <v>619</v>
      </c>
    </row>
    <row r="29" spans="2:11" x14ac:dyDescent="0.45">
      <c r="B29" s="312" t="s">
        <v>620</v>
      </c>
    </row>
    <row r="30" spans="2:11" x14ac:dyDescent="0.45">
      <c r="B30" s="312" t="s">
        <v>621</v>
      </c>
    </row>
    <row r="31" spans="2:11" x14ac:dyDescent="0.45">
      <c r="B31" s="312" t="s">
        <v>622</v>
      </c>
    </row>
    <row r="32" spans="2:11" x14ac:dyDescent="0.45">
      <c r="B32" s="312" t="s">
        <v>623</v>
      </c>
    </row>
    <row r="33" spans="2:11" x14ac:dyDescent="0.45">
      <c r="B33" s="312" t="s">
        <v>624</v>
      </c>
    </row>
    <row r="34" spans="2:11" x14ac:dyDescent="0.45">
      <c r="B34" s="312" t="s">
        <v>625</v>
      </c>
    </row>
    <row r="35" spans="2:11" x14ac:dyDescent="0.45">
      <c r="B35" s="312" t="s">
        <v>626</v>
      </c>
    </row>
    <row r="36" spans="2:11" x14ac:dyDescent="0.45">
      <c r="B36" s="312" t="s">
        <v>627</v>
      </c>
    </row>
    <row r="37" spans="2:11" x14ac:dyDescent="0.45">
      <c r="B37" s="312" t="s">
        <v>628</v>
      </c>
    </row>
    <row r="38" spans="2:11" x14ac:dyDescent="0.45">
      <c r="B38" s="312" t="s">
        <v>629</v>
      </c>
    </row>
    <row r="39" spans="2:11" x14ac:dyDescent="0.45">
      <c r="B39" s="312" t="s">
        <v>630</v>
      </c>
      <c r="G39" s="311"/>
      <c r="I39" s="311"/>
      <c r="K39" s="311"/>
    </row>
    <row r="40" spans="2:11" x14ac:dyDescent="0.45">
      <c r="B40" s="312" t="s">
        <v>631</v>
      </c>
    </row>
    <row r="41" spans="2:11" x14ac:dyDescent="0.45">
      <c r="B41" s="315" t="s">
        <v>632</v>
      </c>
    </row>
    <row r="42" spans="2:11" x14ac:dyDescent="0.45">
      <c r="B42" s="312" t="s">
        <v>633</v>
      </c>
    </row>
    <row r="43" spans="2:11" x14ac:dyDescent="0.45">
      <c r="B43" s="312" t="s">
        <v>634</v>
      </c>
    </row>
    <row r="44" spans="2:11" x14ac:dyDescent="0.45">
      <c r="B44" s="312" t="s">
        <v>635</v>
      </c>
    </row>
    <row r="45" spans="2:11" x14ac:dyDescent="0.45">
      <c r="B45" s="312" t="s">
        <v>636</v>
      </c>
    </row>
    <row r="46" spans="2:11" x14ac:dyDescent="0.45">
      <c r="B46" s="312" t="s">
        <v>637</v>
      </c>
    </row>
    <row r="47" spans="2:11" x14ac:dyDescent="0.45">
      <c r="B47" s="312" t="s">
        <v>638</v>
      </c>
    </row>
    <row r="48" spans="2:11" x14ac:dyDescent="0.45">
      <c r="B48" s="312" t="s">
        <v>639</v>
      </c>
    </row>
    <row r="49" spans="2:11" x14ac:dyDescent="0.45">
      <c r="B49" s="312" t="s">
        <v>640</v>
      </c>
    </row>
    <row r="50" spans="2:11" x14ac:dyDescent="0.45">
      <c r="B50" s="312" t="s">
        <v>641</v>
      </c>
    </row>
    <row r="51" spans="2:11" x14ac:dyDescent="0.45">
      <c r="B51" s="312" t="s">
        <v>642</v>
      </c>
    </row>
    <row r="52" spans="2:11" x14ac:dyDescent="0.45">
      <c r="B52" s="312" t="s">
        <v>643</v>
      </c>
    </row>
    <row r="53" spans="2:11" x14ac:dyDescent="0.45">
      <c r="B53" s="312" t="s">
        <v>644</v>
      </c>
    </row>
    <row r="54" spans="2:11" x14ac:dyDescent="0.45">
      <c r="B54" s="312" t="s">
        <v>645</v>
      </c>
    </row>
    <row r="55" spans="2:11" x14ac:dyDescent="0.45">
      <c r="B55" s="312" t="s">
        <v>646</v>
      </c>
    </row>
    <row r="56" spans="2:11" x14ac:dyDescent="0.45">
      <c r="B56" s="312" t="s">
        <v>647</v>
      </c>
    </row>
    <row r="57" spans="2:11" x14ac:dyDescent="0.45">
      <c r="B57" s="312" t="s">
        <v>648</v>
      </c>
    </row>
    <row r="58" spans="2:11" x14ac:dyDescent="0.45">
      <c r="B58" s="312" t="s">
        <v>649</v>
      </c>
      <c r="G58" s="311"/>
      <c r="I58" s="311"/>
      <c r="K58" s="311"/>
    </row>
    <row r="59" spans="2:11" x14ac:dyDescent="0.45">
      <c r="B59" s="312" t="s">
        <v>650</v>
      </c>
    </row>
    <row r="60" spans="2:11" x14ac:dyDescent="0.45">
      <c r="B60" s="312" t="s">
        <v>651</v>
      </c>
    </row>
    <row r="61" spans="2:11" x14ac:dyDescent="0.45">
      <c r="B61" s="312" t="s">
        <v>652</v>
      </c>
    </row>
    <row r="62" spans="2:11" ht="18.75" thickBot="1" x14ac:dyDescent="0.5">
      <c r="B62" s="312" t="s">
        <v>653</v>
      </c>
      <c r="G62" s="313"/>
      <c r="I62" s="313"/>
      <c r="K62" s="313"/>
    </row>
    <row r="63" spans="2:11" ht="19.5" thickTop="1" thickBot="1" x14ac:dyDescent="0.5">
      <c r="B63" s="312" t="s">
        <v>654</v>
      </c>
      <c r="G63" s="314"/>
      <c r="I63" s="314"/>
      <c r="K63" s="314"/>
    </row>
    <row r="64" spans="2:11" ht="18.75" thickTop="1" x14ac:dyDescent="0.45"/>
  </sheetData>
  <mergeCells count="5">
    <mergeCell ref="A8:K11"/>
    <mergeCell ref="A1:L1"/>
    <mergeCell ref="A2:L2"/>
    <mergeCell ref="A3:L3"/>
    <mergeCell ref="A4:L4"/>
  </mergeCells>
  <pageMargins left="0.7" right="0.7" top="0.75" bottom="0.75" header="0.3" footer="0.3"/>
  <pageSetup paperSize="9" scale="8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92</vt:i4>
      </vt:variant>
    </vt:vector>
  </HeadingPairs>
  <TitlesOfParts>
    <vt:vector size="166" baseType="lpstr">
      <vt:lpstr>60-20moin</vt:lpstr>
      <vt:lpstr>tax</vt:lpstr>
      <vt:lpstr>کاور</vt:lpstr>
      <vt:lpstr>ص امضا</vt:lpstr>
      <vt:lpstr>سودوزيان</vt:lpstr>
      <vt:lpstr>وضعيت مالي</vt:lpstr>
      <vt:lpstr>حقوق مالکانه</vt:lpstr>
      <vt:lpstr>جريان هاي نقدي</vt:lpstr>
      <vt:lpstr>تاريخچه</vt:lpstr>
      <vt:lpstr>اهم رويه1</vt:lpstr>
      <vt:lpstr>اهم رويه 2</vt:lpstr>
      <vt:lpstr>درآمد یادداشت -5</vt:lpstr>
      <vt:lpstr>درآمد یادداشت 5-3</vt:lpstr>
      <vt:lpstr>درآمد یادداشت 5-4</vt:lpstr>
      <vt:lpstr>بهای تمام شده یادداشت 6-</vt:lpstr>
      <vt:lpstr>هزینه های   یادداشت -7</vt:lpstr>
      <vt:lpstr>سایردرآرمد و هزینه ها8-11</vt:lpstr>
      <vt:lpstr>دارایی ثابت 12</vt:lpstr>
      <vt:lpstr>دارایی نامشهود-13</vt:lpstr>
      <vt:lpstr>پیش پرداخت  موجودی کالا 15-16</vt:lpstr>
      <vt:lpstr>موجودی کالا -1-16</vt:lpstr>
      <vt:lpstr>ح دریافتنی  یادداشت -17</vt:lpstr>
      <vt:lpstr>موجودی نقد یادداشت -18</vt:lpstr>
      <vt:lpstr>سرمایه-اندوخته-ذخیره-19-20-21-2</vt:lpstr>
      <vt:lpstr>ح پرداختنی یادداشت -23</vt:lpstr>
      <vt:lpstr>مالیات یادداشت -24 </vt:lpstr>
      <vt:lpstr>تسهیلات یادداشت -25</vt:lpstr>
      <vt:lpstr>تعدیلات سنواتی یادداشت -26</vt:lpstr>
      <vt:lpstr>نقدحاصل از عملیات-27</vt:lpstr>
      <vt:lpstr>مدیریت ریسک یادداشت -28</vt:lpstr>
      <vt:lpstr>معاملات با اشخاص وابسته -29</vt:lpstr>
      <vt:lpstr>تعهدات احتمالی  یادداشت -30-31-</vt:lpstr>
      <vt:lpstr>تعدیلات سنواتی یادداشت 3-25</vt:lpstr>
      <vt:lpstr>دارایی د رجریان یادداشت12-8-</vt:lpstr>
      <vt:lpstr>سر برگ صفحات</vt:lpstr>
      <vt:lpstr>60-20moin13971229</vt:lpstr>
      <vt:lpstr>همراهان سافت</vt:lpstr>
      <vt:lpstr>60-20moin13970631</vt:lpstr>
      <vt:lpstr>60-20moin-0</vt:lpstr>
      <vt:lpstr>جامع</vt:lpstr>
      <vt:lpstr>اهم رويه2</vt:lpstr>
      <vt:lpstr>اهم رويه4</vt:lpstr>
      <vt:lpstr>اهم رويه5</vt:lpstr>
      <vt:lpstr>اهم رويه 3</vt:lpstr>
      <vt:lpstr>قضاوت مديريت</vt:lpstr>
      <vt:lpstr>6</vt:lpstr>
      <vt:lpstr>14</vt:lpstr>
      <vt:lpstr>16-1</vt:lpstr>
      <vt:lpstr>19-5</vt:lpstr>
      <vt:lpstr>4-5.6.7</vt:lpstr>
      <vt:lpstr>26.27</vt:lpstr>
      <vt:lpstr>28.29.30.31</vt:lpstr>
      <vt:lpstr>32.33</vt:lpstr>
      <vt:lpstr>ادامه34</vt:lpstr>
      <vt:lpstr>21-1.2.3.4.5</vt:lpstr>
      <vt:lpstr>35-6</vt:lpstr>
      <vt:lpstr>24.25</vt:lpstr>
      <vt:lpstr>Sheet3</vt:lpstr>
      <vt:lpstr>Sheet4</vt:lpstr>
      <vt:lpstr>Sheet5</vt:lpstr>
      <vt:lpstr>41</vt:lpstr>
      <vt:lpstr>ادامه41</vt:lpstr>
      <vt:lpstr>ادامه41.</vt:lpstr>
      <vt:lpstr>28</vt:lpstr>
      <vt:lpstr>30-4.5</vt:lpstr>
      <vt:lpstr>30-6.7</vt:lpstr>
      <vt:lpstr>45</vt:lpstr>
      <vt:lpstr>29</vt:lpstr>
      <vt:lpstr>29-3</vt:lpstr>
      <vt:lpstr>30</vt:lpstr>
      <vt:lpstr>Sheet1</vt:lpstr>
      <vt:lpstr>Sheet2</vt:lpstr>
      <vt:lpstr>49</vt:lpstr>
      <vt:lpstr>پيوست</vt:lpstr>
      <vt:lpstr>'14'!Print_Area</vt:lpstr>
      <vt:lpstr>'16-1'!Print_Area</vt:lpstr>
      <vt:lpstr>'19-5'!Print_Area</vt:lpstr>
      <vt:lpstr>'21-1.2.3.4.5'!Print_Area</vt:lpstr>
      <vt:lpstr>'24.25'!Print_Area</vt:lpstr>
      <vt:lpstr>'26.27'!Print_Area</vt:lpstr>
      <vt:lpstr>'28'!Print_Area</vt:lpstr>
      <vt:lpstr>'28.29.30.31'!Print_Area</vt:lpstr>
      <vt:lpstr>'29'!Print_Area</vt:lpstr>
      <vt:lpstr>'29-3'!Print_Area</vt:lpstr>
      <vt:lpstr>'30'!Print_Area</vt:lpstr>
      <vt:lpstr>'30-4.5'!Print_Area</vt:lpstr>
      <vt:lpstr>'30-6.7'!Print_Area</vt:lpstr>
      <vt:lpstr>'32.33'!Print_Area</vt:lpstr>
      <vt:lpstr>'35-6'!Print_Area</vt:lpstr>
      <vt:lpstr>'41'!Print_Area</vt:lpstr>
      <vt:lpstr>'45'!Print_Area</vt:lpstr>
      <vt:lpstr>'4-5.6.7'!Print_Area</vt:lpstr>
      <vt:lpstr>'49'!Print_Area</vt:lpstr>
      <vt:lpstr>'6'!Print_Area</vt:lpstr>
      <vt:lpstr>'60-20moin'!Print_Area</vt:lpstr>
      <vt:lpstr>'60-20moin-0'!Print_Area</vt:lpstr>
      <vt:lpstr>'60-20moin13970631'!Print_Area</vt:lpstr>
      <vt:lpstr>'60-20moin13971229'!Print_Area</vt:lpstr>
      <vt:lpstr>ادامه34!Print_Area</vt:lpstr>
      <vt:lpstr>ادامه41!Print_Area</vt:lpstr>
      <vt:lpstr>ادامه41.!Print_Area</vt:lpstr>
      <vt:lpstr>'اهم رويه 2'!Print_Area</vt:lpstr>
      <vt:lpstr>'اهم رويه 3'!Print_Area</vt:lpstr>
      <vt:lpstr>'اهم رويه1'!Print_Area</vt:lpstr>
      <vt:lpstr>'اهم رويه2'!Print_Area</vt:lpstr>
      <vt:lpstr>'اهم رويه4'!Print_Area</vt:lpstr>
      <vt:lpstr>'اهم رويه5'!Print_Area</vt:lpstr>
      <vt:lpstr>'بهای تمام شده یادداشت 6-'!Print_Area</vt:lpstr>
      <vt:lpstr>پيوست!Print_Area</vt:lpstr>
      <vt:lpstr>'پیش پرداخت  موجودی کالا 15-16'!Print_Area</vt:lpstr>
      <vt:lpstr>تاريخچه!Print_Area</vt:lpstr>
      <vt:lpstr>'تسهیلات یادداشت -25'!Print_Area</vt:lpstr>
      <vt:lpstr>'تعدیلات سنواتی یادداشت -26'!Print_Area</vt:lpstr>
      <vt:lpstr>'تعدیلات سنواتی یادداشت 3-25'!Print_Area</vt:lpstr>
      <vt:lpstr>'تعهدات احتمالی  یادداشت -30-31-'!Print_Area</vt:lpstr>
      <vt:lpstr>جامع!Print_Area</vt:lpstr>
      <vt:lpstr>'جريان هاي نقدي'!Print_Area</vt:lpstr>
      <vt:lpstr>'ح پرداختنی یادداشت -23'!Print_Area</vt:lpstr>
      <vt:lpstr>'ح دریافتنی  یادداشت -17'!Print_Area</vt:lpstr>
      <vt:lpstr>'حقوق مالکانه'!Print_Area</vt:lpstr>
      <vt:lpstr>'دارایی ثابت 12'!Print_Area</vt:lpstr>
      <vt:lpstr>'دارایی د رجریان یادداشت12-8-'!Print_Area</vt:lpstr>
      <vt:lpstr>'دارایی نامشهود-13'!Print_Area</vt:lpstr>
      <vt:lpstr>'درآمد یادداشت -5'!Print_Area</vt:lpstr>
      <vt:lpstr>'درآمد یادداشت 5-3'!Print_Area</vt:lpstr>
      <vt:lpstr>'درآمد یادداشت 5-4'!Print_Area</vt:lpstr>
      <vt:lpstr>'سایردرآرمد و هزینه ها8-11'!Print_Area</vt:lpstr>
      <vt:lpstr>'سر برگ صفحات'!Print_Area</vt:lpstr>
      <vt:lpstr>'سرمایه-اندوخته-ذخیره-19-20-21-2'!Print_Area</vt:lpstr>
      <vt:lpstr>سودوزيان!Print_Area</vt:lpstr>
      <vt:lpstr>'ص امضا'!Print_Area</vt:lpstr>
      <vt:lpstr>'قضاوت مديريت'!Print_Area</vt:lpstr>
      <vt:lpstr>کاور!Print_Area</vt:lpstr>
      <vt:lpstr>'مالیات یادداشت -24 '!Print_Area</vt:lpstr>
      <vt:lpstr>'مدیریت ریسک یادداشت -28'!Print_Area</vt:lpstr>
      <vt:lpstr>'معاملات با اشخاص وابسته -29'!Print_Area</vt:lpstr>
      <vt:lpstr>'موجودی کالا -1-16'!Print_Area</vt:lpstr>
      <vt:lpstr>'موجودی نقد یادداشت -18'!Print_Area</vt:lpstr>
      <vt:lpstr>'نقدحاصل از عملیات-27'!Print_Area</vt:lpstr>
      <vt:lpstr>'هزینه های   یادداشت -7'!Print_Area</vt:lpstr>
      <vt:lpstr>'وضعيت مالي'!Print_Area</vt:lpstr>
      <vt:lpstr>'60-20moin'!Print_Titles</vt:lpstr>
      <vt:lpstr>'60-20moin-0'!Print_Titles</vt:lpstr>
      <vt:lpstr>'60-20moin13970631'!Print_Titles</vt:lpstr>
      <vt:lpstr>'60-20moin13971229'!Print_Titles</vt:lpstr>
      <vt:lpstr>'اهم رويه 2'!Print_Titles</vt:lpstr>
      <vt:lpstr>'بهای تمام شده یادداشت 6-'!Print_Titles</vt:lpstr>
      <vt:lpstr>'پیش پرداخت  موجودی کالا 15-16'!Print_Titles</vt:lpstr>
      <vt:lpstr>'تسهیلات یادداشت -25'!Print_Titles</vt:lpstr>
      <vt:lpstr>'تعدیلات سنواتی یادداشت -26'!Print_Titles</vt:lpstr>
      <vt:lpstr>'تعهدات احتمالی  یادداشت -30-31-'!Print_Titles</vt:lpstr>
      <vt:lpstr>'جريان هاي نقدي'!Print_Titles</vt:lpstr>
      <vt:lpstr>'ح پرداختنی یادداشت -23'!Print_Titles</vt:lpstr>
      <vt:lpstr>'ح دریافتنی  یادداشت -17'!Print_Titles</vt:lpstr>
      <vt:lpstr>'حقوق مالکانه'!Print_Titles</vt:lpstr>
      <vt:lpstr>'دارایی د رجریان یادداشت12-8-'!Print_Titles</vt:lpstr>
      <vt:lpstr>'درآمد یادداشت -5'!Print_Titles</vt:lpstr>
      <vt:lpstr>'درآمد یادداشت 5-3'!Print_Titles</vt:lpstr>
      <vt:lpstr>'درآمد یادداشت 5-4'!Print_Titles</vt:lpstr>
      <vt:lpstr>'سرمایه-اندوخته-ذخیره-19-20-21-2'!Print_Titles</vt:lpstr>
      <vt:lpstr>'مالیات یادداشت -24 '!Print_Titles</vt:lpstr>
      <vt:lpstr>'مدیریت ریسک یادداشت -28'!Print_Titles</vt:lpstr>
      <vt:lpstr>'معاملات با اشخاص وابسته -29'!Print_Titles</vt:lpstr>
      <vt:lpstr>'موجودی کالا -1-16'!Print_Titles</vt:lpstr>
      <vt:lpstr>'موجودی نقد یادداشت -18'!Print_Titles</vt:lpstr>
      <vt:lpstr>'وضعيت مالي'!Print_Titles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u2120</dc:creator>
  <cp:lastModifiedBy>عابدین زاده هما</cp:lastModifiedBy>
  <cp:lastPrinted>2025-06-28T06:12:20Z</cp:lastPrinted>
  <dcterms:created xsi:type="dcterms:W3CDTF">2019-08-03T05:17:39Z</dcterms:created>
  <dcterms:modified xsi:type="dcterms:W3CDTF">2025-10-27T09:01:43Z</dcterms:modified>
</cp:coreProperties>
</file>